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0.xml" ContentType="application/vnd.openxmlformats-officedocument.spreadsheetml.worksheet+xml"/>
  <Override PartName="/xl/worksheets/sheet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3.xml" ContentType="application/vnd.openxmlformats-officedocument.spreadsheetml.worksheet+xml"/>
  <Override PartName="/xl/worksheets/sheet9.xml" ContentType="application/vnd.openxmlformats-officedocument.spreadsheetml.worksheet+xml"/>
  <Override PartName="/xl/worksheets/sheet17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6.xml" ContentType="application/vnd.openxmlformats-officedocument.spreadsheetml.worksheet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3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trlProps/ctrlProps42.xml" ContentType="application/vnd.ms-excel.controlproperties+xml"/>
  <Override PartName="/xl/ctrlProps/ctrlProps46.xml" ContentType="application/vnd.ms-excel.controlproperties+xml"/>
  <Override PartName="/xl/ctrlProps/ctrlProps19.xml" ContentType="application/vnd.ms-excel.controlproperties+xml"/>
  <Override PartName="/xl/ctrlProps/ctrlProps62.xml" ContentType="application/vnd.ms-excel.controlproperties+xml"/>
  <Override PartName="/xl/ctrlProps/ctrlProps16.xml" ContentType="application/vnd.ms-excel.controlproperties+xml"/>
  <Override PartName="/xl/ctrlProps/ctrlProps17.xml" ContentType="application/vnd.ms-excel.controlproperties+xml"/>
  <Override PartName="/xl/ctrlProps/ctrlProps14.xml" ContentType="application/vnd.ms-excel.controlproperties+xml"/>
  <Override PartName="/xl/ctrlProps/ctrlProps18.xml" ContentType="application/vnd.ms-excel.controlproperties+xml"/>
  <Override PartName="/xl/ctrlProps/ctrlProps20.xml" ContentType="application/vnd.ms-excel.controlproperties+xml"/>
  <Override PartName="/xl/ctrlProps/ctrlProps4.xml" ContentType="application/vnd.ms-excel.controlproperties+xml"/>
  <Override PartName="/xl/ctrlProps/ctrlProps56.xml" ContentType="application/vnd.ms-excel.controlproperties+xml"/>
  <Override PartName="/xl/ctrlProps/ctrlProps44.xml" ContentType="application/vnd.ms-excel.controlproperties+xml"/>
  <Override PartName="/xl/ctrlProps/ctrlProps21.xml" ContentType="application/vnd.ms-excel.controlproperties+xml"/>
  <Override PartName="/xl/ctrlProps/ctrlProps13.xml" ContentType="application/vnd.ms-excel.controlproperties+xml"/>
  <Override PartName="/xl/ctrlProps/ctrlProps54.xml" ContentType="application/vnd.ms-excel.controlproperties+xml"/>
  <Override PartName="/xl/ctrlProps/ctrlProps32.xml" ContentType="application/vnd.ms-excel.controlproperties+xml"/>
  <Override PartName="/xl/ctrlProps/ctrlProps11.xml" ContentType="application/vnd.ms-excel.controlproperties+xml"/>
  <Override PartName="/xl/ctrlProps/ctrlProps5.xml" ContentType="application/vnd.ms-excel.controlproperties+xml"/>
  <Override PartName="/xl/ctrlProps/ctrlProps26.xml" ContentType="application/vnd.ms-excel.controlproperties+xml"/>
  <Override PartName="/xl/ctrlProps/ctrlProps52.xml" ContentType="application/vnd.ms-excel.controlproperties+xml"/>
  <Override PartName="/xl/ctrlProps/ctrlProps48.xml" ContentType="application/vnd.ms-excel.controlproperties+xml"/>
  <Override PartName="/xl/ctrlProps/ctrlProps50.xml" ContentType="application/vnd.ms-excel.controlproperties+xml"/>
  <Override PartName="/xl/ctrlProps/ctrlProps24.xml" ContentType="application/vnd.ms-excel.controlproperties+xml"/>
  <Override PartName="/xl/ctrlProps/ctrlProps58.xml" ContentType="application/vnd.ms-excel.controlproperties+xml"/>
  <Override PartName="/xl/ctrlProps/ctrlProps40.xml" ContentType="application/vnd.ms-excel.controlproperties+xml"/>
  <Override PartName="/xl/ctrlProps/ctrlProps3.xml" ContentType="application/vnd.ms-excel.controlproperties+xml"/>
  <Override PartName="/xl/ctrlProps/ctrlProps28.xml" ContentType="application/vnd.ms-excel.controlproperties+xml"/>
  <Override PartName="/xl/ctrlProps/ctrlProps30.xml" ContentType="application/vnd.ms-excel.controlproperties+xml"/>
  <Override PartName="/xl/ctrlProps/ctrlProps34.xml" ContentType="application/vnd.ms-excel.controlproperties+xml"/>
  <Override PartName="/xl/ctrlProps/ctrlProps36.xml" ContentType="application/vnd.ms-excel.controlproperties+xml"/>
  <Override PartName="/xl/ctrlProps/ctrlProps60.xml" ContentType="application/vnd.ms-excel.controlproperties+xml"/>
  <Override PartName="/xl/ctrlProps/ctrlProps38.xml" ContentType="application/vnd.ms-excel.controlproperties+xml"/>
  <Override PartName="/xl/drawings/drawing37.xml" ContentType="application/vnd.openxmlformats-officedocument.drawing+xml"/>
  <Override PartName="/xl/drawings/drawing35.xml" ContentType="application/vnd.openxmlformats-officedocument.drawing+xml"/>
  <Override PartName="/xl/drawings/vmlDrawing22.vml" ContentType="application/vnd.openxmlformats-officedocument.vmlDrawing"/>
  <Override PartName="/xl/drawings/drawing33.xml" ContentType="application/vnd.openxmlformats-officedocument.drawing+xml"/>
  <Override PartName="/xl/drawings/drawing23.xml" ContentType="application/vnd.openxmlformats-officedocument.drawing+xml"/>
  <Override PartName="/xl/drawings/vmlDrawing4.vml" ContentType="application/vnd.openxmlformats-officedocument.vmlDrawing"/>
  <Override PartName="/xl/drawings/vmlDrawing9.vml" ContentType="application/vnd.openxmlformats-officedocument.vmlDrawing"/>
  <Override PartName="/xl/drawings/vmlDrawing15.vml" ContentType="application/vnd.openxmlformats-officedocument.vmlDrawing"/>
  <Override PartName="/xl/drawings/vmlDrawing16.vml" ContentType="application/vnd.openxmlformats-officedocument.vmlDrawing"/>
  <Override PartName="/xl/drawings/drawing31.xml" ContentType="application/vnd.openxmlformats-officedocument.drawing+xml"/>
  <Override PartName="/xl/drawings/drawing27.xml" ContentType="application/vnd.openxmlformats-officedocument.drawing+xml"/>
  <Override PartName="/xl/drawings/drawing25.xml" ContentType="application/vnd.openxmlformats-officedocument.drawing+xml"/>
  <Override PartName="/xl/drawings/vmlDrawing12.vml" ContentType="application/vnd.openxmlformats-officedocument.vmlDrawing"/>
  <Override PartName="/xl/drawings/vmlDrawing11.vml" ContentType="application/vnd.openxmlformats-officedocument.vmlDrawing"/>
  <Override PartName="/xl/drawings/vmlDrawing5.vml" ContentType="application/vnd.openxmlformats-officedocument.vmlDrawing"/>
  <Override PartName="/xl/drawings/drawing22.xml" ContentType="application/vnd.openxmlformats-officedocument.drawing+xml"/>
  <Override PartName="/xl/drawings/drawing59.xml" ContentType="application/vnd.openxmlformats-officedocument.drawing+xml"/>
  <Override PartName="/xl/drawings/drawing2.xml" ContentType="application/vnd.openxmlformats-officedocument.drawing+xml"/>
  <Override PartName="/xl/drawings/drawing41.xml" ContentType="application/vnd.openxmlformats-officedocument.drawing+xml"/>
  <Override PartName="/xl/drawings/vmlDrawing2.vml" ContentType="application/vnd.openxmlformats-officedocument.vmlDrawing"/>
  <Override PartName="/xl/drawings/drawing15.xml" ContentType="application/vnd.openxmlformats-officedocument.drawing+xml"/>
  <Override PartName="/xl/drawings/drawing10.xml" ContentType="application/vnd.openxmlformats-officedocument.drawing+xml"/>
  <Override PartName="/xl/drawings/vmlDrawing18.vml" ContentType="application/vnd.openxmlformats-officedocument.vmlDrawing"/>
  <Override PartName="/xl/drawings/vmlDrawing17.vml" ContentType="application/vnd.openxmlformats-officedocument.vmlDrawing"/>
  <Override PartName="/xl/drawings/drawing53.xml" ContentType="application/vnd.openxmlformats-officedocument.drawing+xml"/>
  <Override PartName="/xl/drawings/vmlDrawing10.vml" ContentType="application/vnd.openxmlformats-officedocument.vmlDrawing"/>
  <Override PartName="/xl/drawings/vmlDrawing19.vml" ContentType="application/vnd.openxmlformats-officedocument.vmlDrawing"/>
  <Override PartName="/xl/drawings/drawing45.xml" ContentType="application/vnd.openxmlformats-officedocument.drawing+xml"/>
  <Override PartName="/xl/drawings/drawing39.xml" ContentType="application/vnd.openxmlformats-officedocument.drawing+xml"/>
  <Override PartName="/xl/drawings/vmlDrawing13.vml" ContentType="application/vnd.openxmlformats-officedocument.vmlDrawing"/>
  <Override PartName="/xl/drawings/vmlDrawing3.vml" ContentType="application/vnd.openxmlformats-officedocument.vmlDrawing"/>
  <Override PartName="/xl/drawings/drawing1.xml" ContentType="application/vnd.openxmlformats-officedocument.drawing+xml"/>
  <Override PartName="/xl/drawings/vmlDrawing21.vml" ContentType="application/vnd.openxmlformats-officedocument.vmlDrawing"/>
  <Override PartName="/xl/drawings/drawing43.xml" ContentType="application/vnd.openxmlformats-officedocument.drawing+xml"/>
  <Override PartName="/xl/drawings/vmlDrawing23.vml" ContentType="application/vnd.openxmlformats-officedocument.vmlDrawing"/>
  <Override PartName="/xl/drawings/drawing8.xml" ContentType="application/vnd.openxmlformats-officedocument.drawing+xml"/>
  <Override PartName="/xl/drawings/drawing61.xml" ContentType="application/vnd.openxmlformats-officedocument.drawing+xml"/>
  <Override PartName="/xl/drawings/drawing47.xml" ContentType="application/vnd.openxmlformats-officedocument.drawing+xml"/>
  <Override PartName="/xl/drawings/drawing63.xml" ContentType="application/vnd.openxmlformats-officedocument.drawing+xml"/>
  <Override PartName="/xl/drawings/vmlDrawing14.vml" ContentType="application/vnd.openxmlformats-officedocument.vmlDrawing"/>
  <Override PartName="/xl/drawings/vmlDrawing6.vml" ContentType="application/vnd.openxmlformats-officedocument.vmlDrawing"/>
  <Override PartName="/xl/drawings/drawing6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55.xml" ContentType="application/vnd.openxmlformats-officedocument.drawing+xml"/>
  <Override PartName="/xl/drawings/vmlDrawing8.vml" ContentType="application/vnd.openxmlformats-officedocument.vmlDrawing"/>
  <Override PartName="/xl/drawings/drawing49.xml" ContentType="application/vnd.openxmlformats-officedocument.drawing+xml"/>
  <Override PartName="/xl/drawings/vmlDrawing7.vml" ContentType="application/vnd.openxmlformats-officedocument.vmlDrawing"/>
  <Override PartName="/xl/drawings/vmlDrawing24.vml" ContentType="application/vnd.openxmlformats-officedocument.vmlDrawing"/>
  <Override PartName="/xl/drawings/drawing29.xml" ContentType="application/vnd.openxmlformats-officedocument.drawing+xml"/>
  <Override PartName="/xl/drawings/drawing51.xml" ContentType="application/vnd.openxmlformats-officedocument.drawing+xml"/>
  <Override PartName="/xl/drawings/drawing7.xml" ContentType="application/vnd.openxmlformats-officedocument.drawing+xml"/>
  <Override PartName="/xl/drawings/vmlDrawing20.vml" ContentType="application/vnd.openxmlformats-officedocument.vmlDrawing"/>
  <Override PartName="/xl/drawings/drawing57.xml" ContentType="application/vnd.openxmlformats-officedocument.drawing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чать" sheetId="1" state="visible" r:id="rId3"/>
    <sheet name="Замер" sheetId="2" state="visible" r:id="rId4"/>
    <sheet name="Сводная" sheetId="3" state="visible" r:id="rId5"/>
    <sheet name="Потолки" sheetId="4" state="visible" r:id="rId6"/>
    <sheet name="СметаМастера" sheetId="5" state="visible" r:id="rId7"/>
    <sheet name="РасчетМатериалов" sheetId="6" state="hidden" r:id="rId8"/>
    <sheet name="материалы" sheetId="7" state="hidden" r:id="rId9"/>
    <sheet name="СписокМатериалов" sheetId="8" state="hidden" r:id="rId10"/>
    <sheet name="Финансы" sheetId="9" state="hidden" r:id="rId11"/>
    <sheet name="Работы" sheetId="10" state="hidden" r:id="rId12"/>
    <sheet name="Доп.Работы" sheetId="11" state="hidden" r:id="rId13"/>
    <sheet name="Акты" sheetId="12" state="hidden" r:id="rId14"/>
    <sheet name="Зп.Мастеров" sheetId="13" state="hidden" r:id="rId15"/>
    <sheet name="Комната_1" sheetId="14" state="visible" r:id="rId16"/>
    <sheet name="Комната_2" sheetId="15" state="visible" r:id="rId17"/>
    <sheet name="Комната_3" sheetId="16" state="visible" r:id="rId18"/>
    <sheet name="Комната_4" sheetId="17" state="visible" r:id="rId19"/>
    <sheet name="Комната_5" sheetId="18" state="visible" r:id="rId20"/>
    <sheet name="Коридор" sheetId="19" state="visible" r:id="rId21"/>
    <sheet name="Кухня" sheetId="20" state="visible" r:id="rId22"/>
    <sheet name="Ванна" sheetId="21" state="visible" r:id="rId23"/>
    <sheet name="Туалет" sheetId="22" state="hidden" r:id="rId24"/>
    <sheet name="Балкон" sheetId="23" state="hidden" r:id="rId25"/>
    <sheet name="Помещение_11" sheetId="24" state="hidden" r:id="rId26"/>
    <sheet name="Помещение_12" sheetId="25" state="hidden" r:id="rId27"/>
    <sheet name="Помещение_13" sheetId="26" state="hidden" r:id="rId28"/>
    <sheet name="Помещение_14" sheetId="27" state="hidden" r:id="rId29"/>
    <sheet name="Помещение_15" sheetId="28" state="hidden" r:id="rId30"/>
    <sheet name="Помещение_16" sheetId="29" state="hidden" r:id="rId31"/>
    <sheet name="Помещение_17" sheetId="30" state="hidden" r:id="rId32"/>
    <sheet name="Помещение_18" sheetId="31" state="hidden" r:id="rId33"/>
    <sheet name="Помещение_19" sheetId="32" state="hidden" r:id="rId34"/>
    <sheet name="Помещение_20" sheetId="33" state="hidden" r:id="rId35"/>
    <sheet name="СписокРабот" sheetId="34" state="hidden" r:id="rId36"/>
    <sheet name="Списки" sheetId="35" state="hidden" r:id="rId37"/>
    <sheet name="Лого" sheetId="36" state="hidden" r:id="rId38"/>
  </sheets>
  <definedNames>
    <definedName function="false" hidden="true" localSheetId="11" name="_xlnm._FilterDatabase" vbProcedure="false">Акты!$A$6:$O$527</definedName>
    <definedName function="false" hidden="true" localSheetId="22" name="_xlnm._FilterDatabase" vbProcedure="false">Балкон!$B$12:$H$12</definedName>
    <definedName function="false" hidden="true" localSheetId="20" name="_xlnm._FilterDatabase" vbProcedure="false">Ванна!$B$12:$H$12</definedName>
    <definedName function="false" hidden="true" localSheetId="10" name="_xlnm._FilterDatabase" vbProcedure="false">'Доп.Работы'!$A$5:$I$528</definedName>
    <definedName function="false" hidden="true" localSheetId="12" name="_xlnm._FilterDatabase" vbProcedure="false">'Зп.Мастеров'!$A$6:$G$526</definedName>
    <definedName function="false" hidden="true" localSheetId="13" name="_xlnm._FilterDatabase" vbProcedure="false">Комната_1!$B$12:$H$12</definedName>
    <definedName function="false" hidden="true" localSheetId="14" name="_xlnm._FilterDatabase" vbProcedure="false">Комната_2!$B$12:$H$12</definedName>
    <definedName function="false" hidden="true" localSheetId="15" name="_xlnm._FilterDatabase" vbProcedure="false">Комната_3!$B$12:$H$12</definedName>
    <definedName function="false" hidden="true" localSheetId="16" name="_xlnm._FilterDatabase" vbProcedure="false">Комната_4!$B$12:$H$12</definedName>
    <definedName function="false" hidden="true" localSheetId="17" name="_xlnm._FilterDatabase" vbProcedure="false">Комната_5!$B$12:$H$12</definedName>
    <definedName function="false" hidden="true" localSheetId="18" name="_xlnm._FilterDatabase" vbProcedure="false">Коридор!$B$12:$H$12</definedName>
    <definedName function="false" hidden="true" localSheetId="19" name="_xlnm._FilterDatabase" vbProcedure="false">Кухня!$B$12:$H$12</definedName>
    <definedName function="false" hidden="true" localSheetId="6" name="_xlnm._FilterDatabase" vbProcedure="false">материалы!$A$1:$I$289</definedName>
    <definedName function="false" hidden="false" localSheetId="0" name="_xlnm.Print_Titles" vbProcedure="false">Печать!$27:$27</definedName>
    <definedName function="false" hidden="true" localSheetId="23" name="_xlnm._FilterDatabase" vbProcedure="false">Помещение_11!$B$12:$H$12</definedName>
    <definedName function="false" hidden="true" localSheetId="24" name="_xlnm._FilterDatabase" vbProcedure="false">Помещение_12!$B$12:$H$12</definedName>
    <definedName function="false" hidden="true" localSheetId="25" name="_xlnm._FilterDatabase" vbProcedure="false">Помещение_13!$B$12:$H$12</definedName>
    <definedName function="false" hidden="true" localSheetId="26" name="_xlnm._FilterDatabase" vbProcedure="false">Помещение_14!$B$12:$H$12</definedName>
    <definedName function="false" hidden="true" localSheetId="27" name="_xlnm._FilterDatabase" vbProcedure="false">Помещение_15!$B$12:$H$12</definedName>
    <definedName function="false" hidden="true" localSheetId="28" name="_xlnm._FilterDatabase" vbProcedure="false">Помещение_16!$B$12:$H$12</definedName>
    <definedName function="false" hidden="true" localSheetId="29" name="_xlnm._FilterDatabase" vbProcedure="false">Помещение_17!$B$12:$H$12</definedName>
    <definedName function="false" hidden="true" localSheetId="30" name="_xlnm._FilterDatabase" vbProcedure="false">Помещение_18!$B$12:$H$12</definedName>
    <definedName function="false" hidden="true" localSheetId="31" name="_xlnm._FilterDatabase" vbProcedure="false">Помещение_19!$B$12:$H$12</definedName>
    <definedName function="false" hidden="true" localSheetId="32" name="_xlnm._FilterDatabase" vbProcedure="false">Помещение_20!$B$12:$H$532</definedName>
    <definedName function="false" hidden="true" localSheetId="9" name="_xlnm._FilterDatabase" vbProcedure="false">Работы!$A$6:$K$528</definedName>
    <definedName function="false" hidden="true" localSheetId="5" name="_xlnm._FilterDatabase" vbProcedure="false">РасчетМатериалов!$A$13:$I$120</definedName>
    <definedName function="false" hidden="true" localSheetId="2" name="_xlnm._FilterDatabase" vbProcedure="false">Сводная!$B$11:$H$532</definedName>
    <definedName function="false" hidden="false" localSheetId="4" name="_xlnm.Print_Area" vbProcedure="false">СметаМастера!$A$1:$G$116</definedName>
    <definedName function="false" hidden="false" localSheetId="4" name="_xlnm.Print_Titles" vbProcedure="false">СметаМастера!$2:$3</definedName>
    <definedName function="false" hidden="true" localSheetId="7" name="_xlnm._FilterDatabase" vbProcedure="false">СписокМатериалов!$A$1:$D$107</definedName>
    <definedName function="false" hidden="true" localSheetId="21" name="_xlnm._FilterDatabase" vbProcedure="false">Туалет!$B$12:$H$12</definedName>
    <definedName function="false" hidden="false" name="lstRoom" vbProcedure="false">Списки!$E$1:$E$11</definedName>
    <definedName function="false" hidden="false" name="lstRoomB" vbProcedure="false">lstRoom</definedName>
    <definedName function="false" hidden="false" name="список_да_нет" vbProcedure="false">Списки!$A$1:$A$2</definedName>
    <definedName function="false" hidden="false" name="СписокРабот" vbProcedure="false">СписокРабот!$B$3:$E$485</definedName>
    <definedName function="false" hidden="false" localSheetId="1" name="lstRoomB" vbProcedure="false">lstRoom</definedName>
    <definedName function="false" hidden="false" localSheetId="3" name="lstRoom" vbProcedure="false">#ref!</definedName>
    <definedName function="false" hidden="false" localSheetId="3" name="lstRoomB" vbProcedure="false">Потолки!lstRoom</definedName>
    <definedName function="false" hidden="false" localSheetId="10" name="список_да_нет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<sst xmlns="http://schemas.openxmlformats.org/spreadsheetml/2006/main" count="19517" uniqueCount="1516">
  <si>
    <t xml:space="preserve">Приложение № 1 к Договору №</t>
  </si>
  <si>
    <t xml:space="preserve">от «20» Января 2025 г.</t>
  </si>
  <si>
    <t xml:space="preserve">Адрес объекта:</t>
  </si>
  <si>
    <t xml:space="preserve">СПИСОК ПОМЕЩЕНИЙ:</t>
  </si>
  <si>
    <t xml:space="preserve">Помещение №1: Кухня-гостиная; высота: 3,1м.; площадь: 26,372кв.м.; периметр: 21,48м; площадь стен (с вычетом проемов): 51,9563 кв.м.; окон: 3; дверей: 1</t>
  </si>
  <si>
    <t xml:space="preserve">Помещение №2: Спальня 1; высота: 3,1м.; площадь: 11,55кв.м.; периметр: 13,7м; площадь стен (с вычетом проемов): 36,7784 кв.м.; окон: 1; дверей: 1</t>
  </si>
  <si>
    <t xml:space="preserve">Помещение №3: Спальня 2; высота: 3,1м.; площадь: 11,935кв.м.; периметр: 13,9м; площадь стен (с вычетом проемов): 34,9962 кв.м.; окон: 2; дверей: 1</t>
  </si>
  <si>
    <t xml:space="preserve">Помещение №4: Коридор; высота: 3,1м.; площадь: 11,2695кв.м.; периметр: 16,96м; площадь стен (с вычетом проемов): 30,868 кв.м.; окон: 0; дверей: 7</t>
  </si>
  <si>
    <t xml:space="preserve">Помещение №5: Гардеробная; высота: 3,1м.; площадь: 5,394кв.м.; периметр: 10,06м; площадь стен (с вычетом проемов): 20,398 кв.м.; окон: 0; дверей: 1</t>
  </si>
  <si>
    <t xml:space="preserve">Помещение №6: Санузел 1; высота: 3,1м.; площадь: 2,84кв.м.; периметр: 6,84м; площадь стен (с вычетом проемов): 19,524 кв.м.; окон: 0; дверей: 1</t>
  </si>
  <si>
    <t xml:space="preserve">Помещение №7: Санузел 2; высота: 3,1м.; площадь: 5,588кв.м.; периметр: 9,48м; площадь стен (с вычетом проемов): 27,708 кв.м.; окон: 0; дверей: 1</t>
  </si>
  <si>
    <t xml:space="preserve">Помещение №8: Постирочная; высота: 3,1м.; площадь: 2,5кв.м.; периметр: 7м; площадь стен (с вычетом проемов): 20,02 кв.м.; окон: 0; дверей: 1</t>
  </si>
  <si>
    <t xml:space="preserve">№</t>
  </si>
  <si>
    <t xml:space="preserve">Наименование работ</t>
  </si>
  <si>
    <t xml:space="preserve">Ед. Изм.</t>
  </si>
  <si>
    <t xml:space="preserve">Кол-во</t>
  </si>
  <si>
    <t xml:space="preserve">Стоимость работ</t>
  </si>
  <si>
    <t xml:space="preserve">Сумма по работам</t>
  </si>
  <si>
    <t xml:space="preserve">Стоимость работ со скидкой</t>
  </si>
  <si>
    <t xml:space="preserve">Скидка</t>
  </si>
  <si>
    <t xml:space="preserve">Сумма по работам со скидкой</t>
  </si>
  <si>
    <t xml:space="preserve">ПОТОЛКИ</t>
  </si>
  <si>
    <t xml:space="preserve">2. Монтажные работы (потолки)</t>
  </si>
  <si>
    <t xml:space="preserve"> 2.3</t>
  </si>
  <si>
    <t xml:space="preserve">Базовая шпатлёвка потолка 1 слой</t>
  </si>
  <si>
    <t xml:space="preserve">м²</t>
  </si>
  <si>
    <t xml:space="preserve"> 2.6</t>
  </si>
  <si>
    <t xml:space="preserve">Устройство подвесного потолка из гипсокартона (2 слоя) одноуровневый</t>
  </si>
  <si>
    <t xml:space="preserve"> 2.10</t>
  </si>
  <si>
    <t xml:space="preserve">Грунтовка потолка 1 слой</t>
  </si>
  <si>
    <t xml:space="preserve"> 2.11</t>
  </si>
  <si>
    <t xml:space="preserve">Штукатурка потолка до 20 мм (от 20 до 30 мм - коэффициент 1,5)</t>
  </si>
  <si>
    <t xml:space="preserve"> 2.12</t>
  </si>
  <si>
    <t xml:space="preserve">Шпатлёвка потолка под окраску 2 слоя</t>
  </si>
  <si>
    <t xml:space="preserve"> 2.15</t>
  </si>
  <si>
    <t xml:space="preserve">Окраска потолка 2 слоя</t>
  </si>
  <si>
    <t xml:space="preserve"> 2.19</t>
  </si>
  <si>
    <t xml:space="preserve">Оклейка потолка сеткой «строби», «паутинка», /пароизоляция потолка/обои,«стеклохолст» К-1,7</t>
  </si>
  <si>
    <t xml:space="preserve"> 2.24</t>
  </si>
  <si>
    <t xml:space="preserve">Ошкуривание потолка 1 раз</t>
  </si>
  <si>
    <t xml:space="preserve"> 2.32</t>
  </si>
  <si>
    <t xml:space="preserve">Проклейка швов ГКЛВ потолка с армированием перфорированной лентой (Кнауф)</t>
  </si>
  <si>
    <t xml:space="preserve">п.м</t>
  </si>
  <si>
    <t xml:space="preserve">Итого по:  Монтажные работы (потолки)</t>
  </si>
  <si>
    <t xml:space="preserve">Итого по разделу: Потолки</t>
  </si>
  <si>
    <t xml:space="preserve">СТЕНЫ, СТОЛЯРНЫЕ РАБОТЫ</t>
  </si>
  <si>
    <t xml:space="preserve">3. Демонтажные работы ( стены, столярные работы)</t>
  </si>
  <si>
    <t xml:space="preserve"> 3.21</t>
  </si>
  <si>
    <t xml:space="preserve">Демонтаж с откосов ВЭ краски/шпаклевки. Штукатурки, масл. Краски К-1,3</t>
  </si>
  <si>
    <t xml:space="preserve">Итого по: Демонтажные работы ( стены, столярные работы)</t>
  </si>
  <si>
    <t xml:space="preserve">4. Монтажные работы (стены,столярные работы)</t>
  </si>
  <si>
    <t xml:space="preserve"> 4.1</t>
  </si>
  <si>
    <t xml:space="preserve">Оклейка стен сеткой «строби», «паутинка», «стеклохолст»/пароизоляция стен</t>
  </si>
  <si>
    <t xml:space="preserve"> 4.3</t>
  </si>
  <si>
    <t xml:space="preserve">Усиление проёмов металлическим уголком с огрунтовкой</t>
  </si>
  <si>
    <t xml:space="preserve"> 4.9</t>
  </si>
  <si>
    <t xml:space="preserve">Устройство перегородок из газо/пеноблоков, пазогребневых блоков</t>
  </si>
  <si>
    <t xml:space="preserve"> 4.14</t>
  </si>
  <si>
    <t xml:space="preserve">Базовая шпатлёвка 1 слой</t>
  </si>
  <si>
    <t xml:space="preserve"> 4.17</t>
  </si>
  <si>
    <t xml:space="preserve">Устройство прямолинейного короба из ГКЛ (2 слоя) Г-образного сечения</t>
  </si>
  <si>
    <t xml:space="preserve"> 4.22</t>
  </si>
  <si>
    <t xml:space="preserve">Гидроизоляция стен (в 2 слоя)</t>
  </si>
  <si>
    <t xml:space="preserve"> 4.24</t>
  </si>
  <si>
    <t xml:space="preserve">Заделка швов ГКЛ стен и потолка</t>
  </si>
  <si>
    <t xml:space="preserve"> 4.25</t>
  </si>
  <si>
    <t xml:space="preserve">Заделка штробы </t>
  </si>
  <si>
    <t xml:space="preserve"> 4.26</t>
  </si>
  <si>
    <t xml:space="preserve">Штукатурка стен до 30 мм (с учетом монтажа маяков) от 30мм до 40мм применять K-1,5; свыше 40мм К-2 </t>
  </si>
  <si>
    <t xml:space="preserve"> 4.30</t>
  </si>
  <si>
    <t xml:space="preserve">Шпатлёвка стен под обои 2 слоя </t>
  </si>
  <si>
    <t xml:space="preserve"> 4.31</t>
  </si>
  <si>
    <t xml:space="preserve">Шпатлёвка стен под окраску 2 слоя</t>
  </si>
  <si>
    <t xml:space="preserve"> 4.32</t>
  </si>
  <si>
    <t xml:space="preserve">Грунтовка стен  1 слой</t>
  </si>
  <si>
    <t xml:space="preserve"> 4.33</t>
  </si>
  <si>
    <t xml:space="preserve">Ошкуривание стен 1 раз</t>
  </si>
  <si>
    <t xml:space="preserve"> 4.34</t>
  </si>
  <si>
    <t xml:space="preserve">Оклейка стен обоями (без подбора рисунка)</t>
  </si>
  <si>
    <t xml:space="preserve"> 4.40</t>
  </si>
  <si>
    <t xml:space="preserve">Окраска стен по шпатлёвке 2 слоя</t>
  </si>
  <si>
    <t xml:space="preserve"> 4.49</t>
  </si>
  <si>
    <t xml:space="preserve">Обработка стен бетоноконтактом 1 слой</t>
  </si>
  <si>
    <t xml:space="preserve">Итого по: Монтажные работы (стены,столярные работы)</t>
  </si>
  <si>
    <t xml:space="preserve">Итого по разделу: Стены, Столярные работы</t>
  </si>
  <si>
    <t xml:space="preserve">ПОЛЫ</t>
  </si>
  <si>
    <t xml:space="preserve">6. Монтажные работы (полы)</t>
  </si>
  <si>
    <t xml:space="preserve"> 6.2</t>
  </si>
  <si>
    <t xml:space="preserve">Обработка пола ,составом антиплесень, гидроизол. Мастиками (1 слой)</t>
  </si>
  <si>
    <t xml:space="preserve"> 6.4</t>
  </si>
  <si>
    <t xml:space="preserve">Устройство стяжки пола самовыравнивающейся до 20мм (от 20мм  до 40мм К-1,5)</t>
  </si>
  <si>
    <t xml:space="preserve"> 6.6</t>
  </si>
  <si>
    <t xml:space="preserve">Армирование стяжки пола</t>
  </si>
  <si>
    <t xml:space="preserve"> 6.7</t>
  </si>
  <si>
    <t xml:space="preserve">Устройство подиума под душевую кабину</t>
  </si>
  <si>
    <t xml:space="preserve">ед.</t>
  </si>
  <si>
    <t xml:space="preserve"> 6.10</t>
  </si>
  <si>
    <t xml:space="preserve">Устройство стяжки от 50 мм до 100 мм с устройством маяков,демпферной ленты</t>
  </si>
  <si>
    <t xml:space="preserve"> 6.12</t>
  </si>
  <si>
    <t xml:space="preserve">Настилка подложки под ламинат / паркетную доску</t>
  </si>
  <si>
    <t xml:space="preserve"> 6.14</t>
  </si>
  <si>
    <t xml:space="preserve">Устройство пола из ламината с замком ( укладка по диагонали применять К-1,5 , "елочкой" К- 2,0)</t>
  </si>
  <si>
    <t xml:space="preserve"> 6.16</t>
  </si>
  <si>
    <t xml:space="preserve">Грунтовка пола, 1 слой, обработка Бетоноконтакт К-1,8</t>
  </si>
  <si>
    <t xml:space="preserve"> 6.17</t>
  </si>
  <si>
    <t xml:space="preserve">Устройство тепло / звукоизоляции пола (однослойный)</t>
  </si>
  <si>
    <t xml:space="preserve"> 6.20</t>
  </si>
  <si>
    <t xml:space="preserve">Устройство плинтуса на бетонное / кирпичное/деревянное  основание </t>
  </si>
  <si>
    <t xml:space="preserve">Итого по: монтажные работы (полы)</t>
  </si>
  <si>
    <t xml:space="preserve">Итого по разделу: Полы</t>
  </si>
  <si>
    <t xml:space="preserve">САНТЕХНИКА</t>
  </si>
  <si>
    <t xml:space="preserve">7. Демонтажные работы( сантехника)</t>
  </si>
  <si>
    <t xml:space="preserve"> 7.3</t>
  </si>
  <si>
    <t xml:space="preserve">Демонтаж пластиковых труб отопления в свободном доступе</t>
  </si>
  <si>
    <t xml:space="preserve"> 7.28</t>
  </si>
  <si>
    <t xml:space="preserve">Демонтаж радиатора отопления</t>
  </si>
  <si>
    <t xml:space="preserve">Итого по: Демонтажные работы( сантехника)</t>
  </si>
  <si>
    <t xml:space="preserve">8. Монтажные работы (сантехника)</t>
  </si>
  <si>
    <t xml:space="preserve"> 8.1</t>
  </si>
  <si>
    <t xml:space="preserve">Монтаж и подключение раковины (без смесителя)</t>
  </si>
  <si>
    <t xml:space="preserve"> 8.5</t>
  </si>
  <si>
    <t xml:space="preserve">Монтаж и подключение унитаза на новое место стоимостью до 50 000 руб.</t>
  </si>
  <si>
    <t xml:space="preserve"> 8.9</t>
  </si>
  <si>
    <t xml:space="preserve">Монтаж и подключение ванны без гидромассажа (чугун, акрил, камень) стоимостью до 50 000 руб.</t>
  </si>
  <si>
    <t xml:space="preserve"> 8.12</t>
  </si>
  <si>
    <t xml:space="preserve">Гидроизоляция швов ванны/ сантех приборов</t>
  </si>
  <si>
    <t xml:space="preserve">пм</t>
  </si>
  <si>
    <t xml:space="preserve"> 8.13</t>
  </si>
  <si>
    <t xml:space="preserve">Подключение стиральной или посудомоечной машины без прокл. кабеля</t>
  </si>
  <si>
    <t xml:space="preserve"> 8.14</t>
  </si>
  <si>
    <t xml:space="preserve">Монтаж и подключение смесителя стоимостью до 50 000 руб.</t>
  </si>
  <si>
    <t xml:space="preserve"> 8.16</t>
  </si>
  <si>
    <t xml:space="preserve">Монтаж сифона</t>
  </si>
  <si>
    <t xml:space="preserve"> 8.18</t>
  </si>
  <si>
    <t xml:space="preserve">Монтаж трапа</t>
  </si>
  <si>
    <t xml:space="preserve"> 8.20</t>
  </si>
  <si>
    <t xml:space="preserve">Монтаж душевой штанги</t>
  </si>
  <si>
    <t xml:space="preserve"> 8.21</t>
  </si>
  <si>
    <t xml:space="preserve">Монтаж и подключение водонагревателя (без прокладки кабеля)</t>
  </si>
  <si>
    <t xml:space="preserve"> 8.27</t>
  </si>
  <si>
    <t xml:space="preserve">Монтаж и подключение фильтров грубой очистки</t>
  </si>
  <si>
    <t xml:space="preserve"> 8.33</t>
  </si>
  <si>
    <t xml:space="preserve">Монтаж трубы сшитый полиэтилен</t>
  </si>
  <si>
    <t xml:space="preserve"> 8.35</t>
  </si>
  <si>
    <t xml:space="preserve">Монтаж фитингов РЕХАУ</t>
  </si>
  <si>
    <t xml:space="preserve"> 8.37</t>
  </si>
  <si>
    <t xml:space="preserve">Прокладка труб канализации (п.м или отрезок) всех диаметров</t>
  </si>
  <si>
    <t xml:space="preserve"> 8.38</t>
  </si>
  <si>
    <t xml:space="preserve">Монтаж элементов фитинга ( нержавейка,медь пайка)</t>
  </si>
  <si>
    <t xml:space="preserve"> 8.40</t>
  </si>
  <si>
    <t xml:space="preserve">Монтаж шарового крана</t>
  </si>
  <si>
    <t xml:space="preserve"> 8.46</t>
  </si>
  <si>
    <t xml:space="preserve">Устройство штробы (под трубу до ¾) в кирпиче/ блоке</t>
  </si>
  <si>
    <t xml:space="preserve"> 8.48</t>
  </si>
  <si>
    <t xml:space="preserve">Устройство штробы (под трубу 40-100 мм) в кирпиче/блоке</t>
  </si>
  <si>
    <t xml:space="preserve"> 8.49</t>
  </si>
  <si>
    <t xml:space="preserve">Подключение радиаторов отопления на старое место без переврезки стоимостью до 50 000 руб.</t>
  </si>
  <si>
    <t xml:space="preserve"> 8.51</t>
  </si>
  <si>
    <t xml:space="preserve">Монтаж регулятора давления/обратного клапана/защита гидроудара</t>
  </si>
  <si>
    <t xml:space="preserve"> 8.52</t>
  </si>
  <si>
    <t xml:space="preserve">Монтаж гребёнки (с подсоединением фитингов)</t>
  </si>
  <si>
    <t xml:space="preserve"> 8.53</t>
  </si>
  <si>
    <t xml:space="preserve">Монтаж системы защиты от протечек ( 3 датчика без пусконаладки)</t>
  </si>
  <si>
    <t xml:space="preserve">к-т</t>
  </si>
  <si>
    <t xml:space="preserve"> 8.68</t>
  </si>
  <si>
    <t xml:space="preserve">Опрессовка системы водоснабжения</t>
  </si>
  <si>
    <t xml:space="preserve"> 8.76</t>
  </si>
  <si>
    <t xml:space="preserve">Монтаж коллекторного шкафа</t>
  </si>
  <si>
    <t xml:space="preserve">Итого по: Монтажные работы (сантехника)</t>
  </si>
  <si>
    <t xml:space="preserve">Итого по разделу: Сантехника</t>
  </si>
  <si>
    <t xml:space="preserve">ЭЛЕКТРИКА</t>
  </si>
  <si>
    <t xml:space="preserve">10. Монтажные работы (электрика)</t>
  </si>
  <si>
    <t xml:space="preserve"> 10.1</t>
  </si>
  <si>
    <t xml:space="preserve">Прокладка кабеля по потолку (в гофре)</t>
  </si>
  <si>
    <t xml:space="preserve">п.м.</t>
  </si>
  <si>
    <t xml:space="preserve"> 10.2</t>
  </si>
  <si>
    <t xml:space="preserve">Прокладка кабеля в стяжке (в гофре)</t>
  </si>
  <si>
    <t xml:space="preserve"> 10.4</t>
  </si>
  <si>
    <t xml:space="preserve">Прокладка кабеля в штробе</t>
  </si>
  <si>
    <t xml:space="preserve"> 10.5</t>
  </si>
  <si>
    <t xml:space="preserve">Протяжка кабеля в гофру</t>
  </si>
  <si>
    <t xml:space="preserve"> 10.15</t>
  </si>
  <si>
    <t xml:space="preserve">Прокладка кабеля 4-6 мм²</t>
  </si>
  <si>
    <t xml:space="preserve"> 10.25</t>
  </si>
  <si>
    <t xml:space="preserve">Установка электроточки скрытой подводки</t>
  </si>
  <si>
    <t xml:space="preserve"> 10.29</t>
  </si>
  <si>
    <t xml:space="preserve">Установка подрозетника (без изготовления отверстия)</t>
  </si>
  <si>
    <t xml:space="preserve"> 10.61</t>
  </si>
  <si>
    <t xml:space="preserve">Распределительная внутренняя панель на 36 автоматов с расключением, установка</t>
  </si>
  <si>
    <t xml:space="preserve"> 10.73</t>
  </si>
  <si>
    <t xml:space="preserve">Установка накладного вентилятора</t>
  </si>
  <si>
    <t xml:space="preserve"> 10.75</t>
  </si>
  <si>
    <t xml:space="preserve">Монтаж полотенцесушителя (электрического)</t>
  </si>
  <si>
    <t xml:space="preserve"> 10.77</t>
  </si>
  <si>
    <t xml:space="preserve">Штробление стен и пола до 20*20 мм - бетон</t>
  </si>
  <si>
    <t xml:space="preserve"> 10.79</t>
  </si>
  <si>
    <t xml:space="preserve">Штробление стен и пола до 20*20 мм - гипсолит/блок/ГКЛ</t>
  </si>
  <si>
    <t xml:space="preserve"> 10.93</t>
  </si>
  <si>
    <t xml:space="preserve">Сверление чашек под электромонтажные изделия в стене. Бетон</t>
  </si>
  <si>
    <t xml:space="preserve"> 10.95</t>
  </si>
  <si>
    <t xml:space="preserve">Сверление чашек под электромонтажные изделия стена/потолок. Гипсолит/ГКЛ/блок</t>
  </si>
  <si>
    <t xml:space="preserve"> 10.98</t>
  </si>
  <si>
    <t xml:space="preserve">Сверление сквозных отверстий в гипсе диаметром до 15 мм за 50 мм глубины</t>
  </si>
  <si>
    <t xml:space="preserve">Итого по: Монтажные работы (электрика)</t>
  </si>
  <si>
    <t xml:space="preserve">Итого по разделу: Электрика</t>
  </si>
  <si>
    <t xml:space="preserve">ПЛИТКА</t>
  </si>
  <si>
    <t xml:space="preserve">12. Монтажные работы (плитка)</t>
  </si>
  <si>
    <t xml:space="preserve"> 12.13</t>
  </si>
  <si>
    <t xml:space="preserve">Подрезка резного края керамической плитки под 45 гр./ керамогранитной К-1,1</t>
  </si>
  <si>
    <t xml:space="preserve"> 12.17</t>
  </si>
  <si>
    <t xml:space="preserve">Затирка швов плитки  составом на цемент. основе</t>
  </si>
  <si>
    <t xml:space="preserve"> 12.19</t>
  </si>
  <si>
    <t xml:space="preserve">Устройство декоративного экрана ванны</t>
  </si>
  <si>
    <t xml:space="preserve"> 12.21</t>
  </si>
  <si>
    <t xml:space="preserve">Изготовление ревизий на магнитном креплении</t>
  </si>
  <si>
    <t xml:space="preserve"> 12.27</t>
  </si>
  <si>
    <t xml:space="preserve">Подрезка плитки из керамогранита</t>
  </si>
  <si>
    <t xml:space="preserve"> 12.28</t>
  </si>
  <si>
    <t xml:space="preserve">Укладка плитки/керамогранита полы и стены размер свыше 400 мм, по включительно 600 мм</t>
  </si>
  <si>
    <t xml:space="preserve"> 12.30</t>
  </si>
  <si>
    <t xml:space="preserve">Сверление отверстий в керамограните</t>
  </si>
  <si>
    <t xml:space="preserve">шт.</t>
  </si>
  <si>
    <t xml:space="preserve">Итого по: Монтажные работы (плитка)</t>
  </si>
  <si>
    <t xml:space="preserve">Итого по разделу: Плитка</t>
  </si>
  <si>
    <t xml:space="preserve">Итого по разделам</t>
  </si>
  <si>
    <t xml:space="preserve">Скидка на работы</t>
  </si>
  <si>
    <t xml:space="preserve">Итого с учетом скидки</t>
  </si>
  <si>
    <t xml:space="preserve">* На все работы производимые на высоте свыше 3м применяется  К-1,3</t>
  </si>
  <si>
    <t xml:space="preserve">Смету составил ________________________________________ /</t>
  </si>
  <si>
    <t xml:space="preserve">Заказчик ________________________________________ /</t>
  </si>
  <si>
    <t xml:space="preserve">v2-20241208</t>
  </si>
  <si>
    <t xml:space="preserve">Заказчик</t>
  </si>
  <si>
    <t xml:space="preserve">ФИО</t>
  </si>
  <si>
    <t xml:space="preserve">Паспорт серия</t>
  </si>
  <si>
    <t xml:space="preserve">Паспорт номер</t>
  </si>
  <si>
    <t xml:space="preserve">Паспорт выдан</t>
  </si>
  <si>
    <t xml:space="preserve">Дата выдачи</t>
  </si>
  <si>
    <t xml:space="preserve">Код подразделения</t>
  </si>
  <si>
    <t xml:space="preserve">Адрес прописки</t>
  </si>
  <si>
    <t xml:space="preserve">Объект</t>
  </si>
  <si>
    <t xml:space="preserve">Адрес объекта</t>
  </si>
  <si>
    <t xml:space="preserve">Номер договора</t>
  </si>
  <si>
    <t xml:space="preserve">Дата заключения</t>
  </si>
  <si>
    <t xml:space="preserve">Предварительный срок начала работ</t>
  </si>
  <si>
    <t xml:space="preserve">Предварительный срок окончания работ</t>
  </si>
  <si>
    <t xml:space="preserve">Замерщик</t>
  </si>
  <si>
    <t xml:space="preserve">Прораб</t>
  </si>
  <si>
    <t xml:space="preserve">Комната 1</t>
  </si>
  <si>
    <t xml:space="preserve">Считать в смете</t>
  </si>
  <si>
    <t xml:space="preserve">Да</t>
  </si>
  <si>
    <t xml:space="preserve">Комната_1</t>
  </si>
  <si>
    <t xml:space="preserve">Название</t>
  </si>
  <si>
    <t xml:space="preserve">Кухня-гостиная</t>
  </si>
  <si>
    <t xml:space="preserve">Комментарий</t>
  </si>
  <si>
    <t xml:space="preserve">Длина</t>
  </si>
  <si>
    <t xml:space="preserve">Окна</t>
  </si>
  <si>
    <t xml:space="preserve">высота</t>
  </si>
  <si>
    <t xml:space="preserve">ширина</t>
  </si>
  <si>
    <t xml:space="preserve">глубина</t>
  </si>
  <si>
    <t xml:space="preserve">Ширина</t>
  </si>
  <si>
    <t xml:space="preserve">оконный проем 1</t>
  </si>
  <si>
    <t xml:space="preserve">Высота</t>
  </si>
  <si>
    <t xml:space="preserve">оконный проем 2</t>
  </si>
  <si>
    <t xml:space="preserve">Площадь пола/потолка</t>
  </si>
  <si>
    <t xml:space="preserve">оконный проем 3</t>
  </si>
  <si>
    <t xml:space="preserve">Периметр пола/потолка</t>
  </si>
  <si>
    <t xml:space="preserve">оконный проем 4</t>
  </si>
  <si>
    <t xml:space="preserve">Площадь стен до вычета проемов</t>
  </si>
  <si>
    <t xml:space="preserve">оконный проем 5</t>
  </si>
  <si>
    <t xml:space="preserve">Площадь стен с вычетом проемов</t>
  </si>
  <si>
    <t xml:space="preserve">оконный проем 6</t>
  </si>
  <si>
    <t xml:space="preserve">Количество окон в помещении</t>
  </si>
  <si>
    <t xml:space="preserve">Двери</t>
  </si>
  <si>
    <t xml:space="preserve">Количество дверей в помещении</t>
  </si>
  <si>
    <t xml:space="preserve">дверной проем 1</t>
  </si>
  <si>
    <t xml:space="preserve">Площадь оконных проемов</t>
  </si>
  <si>
    <t xml:space="preserve">дверной проем 2</t>
  </si>
  <si>
    <t xml:space="preserve">Площадь дверных проемов</t>
  </si>
  <si>
    <t xml:space="preserve">дверной проем 3</t>
  </si>
  <si>
    <t xml:space="preserve">Периметр оконных откосов</t>
  </si>
  <si>
    <t xml:space="preserve">дверной проем 4</t>
  </si>
  <si>
    <t xml:space="preserve">Периметр дверных откосов</t>
  </si>
  <si>
    <t xml:space="preserve">дверной проем 5</t>
  </si>
  <si>
    <t xml:space="preserve">Периметр откосов</t>
  </si>
  <si>
    <t xml:space="preserve">дверной проем 6</t>
  </si>
  <si>
    <t xml:space="preserve">Подоконники</t>
  </si>
  <si>
    <t xml:space="preserve">дверной проем 7</t>
  </si>
  <si>
    <t xml:space="preserve">Комната 2</t>
  </si>
  <si>
    <t xml:space="preserve">Комната_2</t>
  </si>
  <si>
    <t xml:space="preserve">Спальня 1</t>
  </si>
  <si>
    <t xml:space="preserve">Комната 3</t>
  </si>
  <si>
    <t xml:space="preserve">Комната_3</t>
  </si>
  <si>
    <t xml:space="preserve">Спальня 2</t>
  </si>
  <si>
    <t xml:space="preserve">Комната 4</t>
  </si>
  <si>
    <t xml:space="preserve">Комната_4</t>
  </si>
  <si>
    <t xml:space="preserve">Коридор</t>
  </si>
  <si>
    <t xml:space="preserve">Комната 5</t>
  </si>
  <si>
    <t xml:space="preserve">Комната_5</t>
  </si>
  <si>
    <t xml:space="preserve">Гардеробная</t>
  </si>
  <si>
    <t xml:space="preserve">Санузел 1</t>
  </si>
  <si>
    <t xml:space="preserve">Кухня</t>
  </si>
  <si>
    <t xml:space="preserve">Санузел 2</t>
  </si>
  <si>
    <t xml:space="preserve">Ванна</t>
  </si>
  <si>
    <t xml:space="preserve">Постирочная</t>
  </si>
  <si>
    <t xml:space="preserve">Туалет</t>
  </si>
  <si>
    <t xml:space="preserve">Нет</t>
  </si>
  <si>
    <t xml:space="preserve">Балкон</t>
  </si>
  <si>
    <t xml:space="preserve">Помещение 11</t>
  </si>
  <si>
    <t xml:space="preserve">Помещение_11</t>
  </si>
  <si>
    <t xml:space="preserve">Помещение 12</t>
  </si>
  <si>
    <t xml:space="preserve">Помещение_12</t>
  </si>
  <si>
    <t xml:space="preserve">Помещение 13</t>
  </si>
  <si>
    <t xml:space="preserve">Помещение_13</t>
  </si>
  <si>
    <t xml:space="preserve">Помещение 14</t>
  </si>
  <si>
    <t xml:space="preserve">Помещение_14</t>
  </si>
  <si>
    <t xml:space="preserve">Помещение 15</t>
  </si>
  <si>
    <t xml:space="preserve">Помещение_15</t>
  </si>
  <si>
    <t xml:space="preserve">Помещение 16</t>
  </si>
  <si>
    <t xml:space="preserve">Помещение_16</t>
  </si>
  <si>
    <t xml:space="preserve">Помещение 17</t>
  </si>
  <si>
    <t xml:space="preserve">Помещение_17</t>
  </si>
  <si>
    <t xml:space="preserve">Помещение 18</t>
  </si>
  <si>
    <t xml:space="preserve">Помещение_18</t>
  </si>
  <si>
    <t xml:space="preserve">Помещение 19</t>
  </si>
  <si>
    <t xml:space="preserve">Помещение_19</t>
  </si>
  <si>
    <t xml:space="preserve">Помещение 20</t>
  </si>
  <si>
    <t xml:space="preserve">Помещение_20</t>
  </si>
  <si>
    <t xml:space="preserve">Помещение_1</t>
  </si>
  <si>
    <t xml:space="preserve">Помещение_2</t>
  </si>
  <si>
    <t xml:space="preserve">Помещение_3</t>
  </si>
  <si>
    <t xml:space="preserve">Помещение_4</t>
  </si>
  <si>
    <t xml:space="preserve">Помещение_5</t>
  </si>
  <si>
    <t xml:space="preserve">Помещение_6</t>
  </si>
  <si>
    <t xml:space="preserve">Помещение_7</t>
  </si>
  <si>
    <t xml:space="preserve">Помещение_8</t>
  </si>
  <si>
    <t xml:space="preserve">Помещение_9</t>
  </si>
  <si>
    <t xml:space="preserve">Помещение_10</t>
  </si>
  <si>
    <t xml:space="preserve">Потолки</t>
  </si>
  <si>
    <t xml:space="preserve">g</t>
  </si>
  <si>
    <t xml:space="preserve"> 1. Демонтажные работы (потолки)</t>
  </si>
  <si>
    <t xml:space="preserve">ед. изм.</t>
  </si>
  <si>
    <t xml:space="preserve">цена</t>
  </si>
  <si>
    <t xml:space="preserve">кол-во</t>
  </si>
  <si>
    <t xml:space="preserve">сумма</t>
  </si>
  <si>
    <t xml:space="preserve">t</t>
  </si>
  <si>
    <t xml:space="preserve"> 1.1</t>
  </si>
  <si>
    <t xml:space="preserve"> 1.2</t>
  </si>
  <si>
    <t xml:space="preserve"> 1.3</t>
  </si>
  <si>
    <t xml:space="preserve"> 1.4</t>
  </si>
  <si>
    <t xml:space="preserve"> 1.5</t>
  </si>
  <si>
    <t xml:space="preserve"> 1.6</t>
  </si>
  <si>
    <t xml:space="preserve"> 1.7</t>
  </si>
  <si>
    <t xml:space="preserve"> 1.8</t>
  </si>
  <si>
    <t xml:space="preserve">Итого по:  Демонтажные работы (потолки) </t>
  </si>
  <si>
    <t xml:space="preserve">s</t>
  </si>
  <si>
    <t xml:space="preserve"> 2.1</t>
  </si>
  <si>
    <t xml:space="preserve"> 2.2</t>
  </si>
  <si>
    <t xml:space="preserve"> 2.4</t>
  </si>
  <si>
    <t xml:space="preserve"> 2.5</t>
  </si>
  <si>
    <t xml:space="preserve"> 2.7</t>
  </si>
  <si>
    <t xml:space="preserve"> 2.8</t>
  </si>
  <si>
    <t xml:space="preserve"> 2.9</t>
  </si>
  <si>
    <t xml:space="preserve"> 2.13</t>
  </si>
  <si>
    <t xml:space="preserve"> 2.14</t>
  </si>
  <si>
    <t xml:space="preserve"> 2.16</t>
  </si>
  <si>
    <t xml:space="preserve"> 2.17</t>
  </si>
  <si>
    <t xml:space="preserve"> 2.18</t>
  </si>
  <si>
    <t xml:space="preserve"> 2.20</t>
  </si>
  <si>
    <t xml:space="preserve"> 2.21</t>
  </si>
  <si>
    <t xml:space="preserve"> 2.22</t>
  </si>
  <si>
    <t xml:space="preserve"> 2.23</t>
  </si>
  <si>
    <t xml:space="preserve"> 2.25</t>
  </si>
  <si>
    <t xml:space="preserve"> 2.26</t>
  </si>
  <si>
    <t xml:space="preserve"> 2.27</t>
  </si>
  <si>
    <t xml:space="preserve"> 2.28</t>
  </si>
  <si>
    <t xml:space="preserve"> 2.29</t>
  </si>
  <si>
    <t xml:space="preserve"> 2.30</t>
  </si>
  <si>
    <t xml:space="preserve"> 2.31</t>
  </si>
  <si>
    <t xml:space="preserve"> 2.33</t>
  </si>
  <si>
    <t xml:space="preserve"> 2.34</t>
  </si>
  <si>
    <t xml:space="preserve"> 2.35</t>
  </si>
  <si>
    <t xml:space="preserve"> 2.36</t>
  </si>
  <si>
    <t xml:space="preserve">gs</t>
  </si>
  <si>
    <t xml:space="preserve">Стены, Столярные работы</t>
  </si>
  <si>
    <t xml:space="preserve"> 3.1</t>
  </si>
  <si>
    <t xml:space="preserve"> 3.2</t>
  </si>
  <si>
    <t xml:space="preserve"> 3.4</t>
  </si>
  <si>
    <t xml:space="preserve"> 3.5</t>
  </si>
  <si>
    <t xml:space="preserve"> 3.6</t>
  </si>
  <si>
    <t xml:space="preserve"> 3.7</t>
  </si>
  <si>
    <t xml:space="preserve"> 3.8</t>
  </si>
  <si>
    <t xml:space="preserve"> 3.9</t>
  </si>
  <si>
    <t xml:space="preserve"> 3.10</t>
  </si>
  <si>
    <t xml:space="preserve"> 3.11</t>
  </si>
  <si>
    <t xml:space="preserve"> 3.12</t>
  </si>
  <si>
    <t xml:space="preserve"> 3.13</t>
  </si>
  <si>
    <t xml:space="preserve"> 3.14</t>
  </si>
  <si>
    <t xml:space="preserve"> 3.15</t>
  </si>
  <si>
    <t xml:space="preserve"> 3.16</t>
  </si>
  <si>
    <t xml:space="preserve"> 3.17</t>
  </si>
  <si>
    <t xml:space="preserve"> 3.18</t>
  </si>
  <si>
    <t xml:space="preserve"> 3.19</t>
  </si>
  <si>
    <t xml:space="preserve"> 3.20</t>
  </si>
  <si>
    <t xml:space="preserve"> 4.2</t>
  </si>
  <si>
    <t xml:space="preserve"> 4.4</t>
  </si>
  <si>
    <t xml:space="preserve"> 4.5</t>
  </si>
  <si>
    <t xml:space="preserve"> 4.6</t>
  </si>
  <si>
    <t xml:space="preserve"> 4.7</t>
  </si>
  <si>
    <t xml:space="preserve"> 4.8</t>
  </si>
  <si>
    <t xml:space="preserve"> 4.10</t>
  </si>
  <si>
    <t xml:space="preserve"> 4.11</t>
  </si>
  <si>
    <t xml:space="preserve"> 4.12</t>
  </si>
  <si>
    <t xml:space="preserve"> 4.13</t>
  </si>
  <si>
    <t xml:space="preserve"> 4.15</t>
  </si>
  <si>
    <t xml:space="preserve"> 4.16</t>
  </si>
  <si>
    <t xml:space="preserve"> 4.18</t>
  </si>
  <si>
    <t xml:space="preserve"> 4.19</t>
  </si>
  <si>
    <t xml:space="preserve"> 4.20</t>
  </si>
  <si>
    <t xml:space="preserve"> 4.21</t>
  </si>
  <si>
    <t xml:space="preserve"> 4.23</t>
  </si>
  <si>
    <t xml:space="preserve"> 4.27</t>
  </si>
  <si>
    <t xml:space="preserve"> 4.28</t>
  </si>
  <si>
    <t xml:space="preserve"> 4.29</t>
  </si>
  <si>
    <t xml:space="preserve"> 4.35</t>
  </si>
  <si>
    <t xml:space="preserve"> 4.36</t>
  </si>
  <si>
    <t xml:space="preserve"> 4.37</t>
  </si>
  <si>
    <t xml:space="preserve"> 4.38</t>
  </si>
  <si>
    <t xml:space="preserve"> 4.39</t>
  </si>
  <si>
    <t xml:space="preserve"> 4.41</t>
  </si>
  <si>
    <t xml:space="preserve"> 4.42</t>
  </si>
  <si>
    <t xml:space="preserve"> 4.43</t>
  </si>
  <si>
    <t xml:space="preserve"> 4.44</t>
  </si>
  <si>
    <t xml:space="preserve"> 4.45</t>
  </si>
  <si>
    <t xml:space="preserve"> 4.46</t>
  </si>
  <si>
    <t xml:space="preserve"> 4.47</t>
  </si>
  <si>
    <t xml:space="preserve"> 4.48</t>
  </si>
  <si>
    <t xml:space="preserve"> 4.50</t>
  </si>
  <si>
    <t xml:space="preserve"> 4.51</t>
  </si>
  <si>
    <t xml:space="preserve"> 4.52</t>
  </si>
  <si>
    <t xml:space="preserve"> 4.53</t>
  </si>
  <si>
    <t xml:space="preserve"> 4.54</t>
  </si>
  <si>
    <t xml:space="preserve"> 4.55</t>
  </si>
  <si>
    <t xml:space="preserve"> 4.56</t>
  </si>
  <si>
    <t xml:space="preserve"> 4.57</t>
  </si>
  <si>
    <t xml:space="preserve"> 4.58</t>
  </si>
  <si>
    <t xml:space="preserve"> 4.59</t>
  </si>
  <si>
    <t xml:space="preserve"> 4.60</t>
  </si>
  <si>
    <t xml:space="preserve"> 4.61</t>
  </si>
  <si>
    <t xml:space="preserve"> 4.62</t>
  </si>
  <si>
    <t xml:space="preserve"> 4.63</t>
  </si>
  <si>
    <t xml:space="preserve"> 4.64</t>
  </si>
  <si>
    <t xml:space="preserve"> 4.65</t>
  </si>
  <si>
    <t xml:space="preserve"> 4.66</t>
  </si>
  <si>
    <t xml:space="preserve"> 4.67</t>
  </si>
  <si>
    <t xml:space="preserve"> 4.68</t>
  </si>
  <si>
    <t xml:space="preserve"> 4.69</t>
  </si>
  <si>
    <t xml:space="preserve"> 4.70</t>
  </si>
  <si>
    <t xml:space="preserve"> 4.71</t>
  </si>
  <si>
    <t xml:space="preserve"> 4.72</t>
  </si>
  <si>
    <t xml:space="preserve"> 4.73</t>
  </si>
  <si>
    <t xml:space="preserve"> 4.74</t>
  </si>
  <si>
    <t xml:space="preserve"> 4.75</t>
  </si>
  <si>
    <t xml:space="preserve"> 4.76</t>
  </si>
  <si>
    <t xml:space="preserve"> 4.77</t>
  </si>
  <si>
    <t xml:space="preserve"> 4.78</t>
  </si>
  <si>
    <t xml:space="preserve"> 4.79</t>
  </si>
  <si>
    <t xml:space="preserve"> 4.80</t>
  </si>
  <si>
    <t xml:space="preserve"> 4.81</t>
  </si>
  <si>
    <t xml:space="preserve"> 4.82</t>
  </si>
  <si>
    <t xml:space="preserve"> 4.83</t>
  </si>
  <si>
    <t xml:space="preserve"> 4.84</t>
  </si>
  <si>
    <t xml:space="preserve"> 4.85</t>
  </si>
  <si>
    <t xml:space="preserve"> 4.87</t>
  </si>
  <si>
    <t xml:space="preserve"> 4.88</t>
  </si>
  <si>
    <t xml:space="preserve"> 4.89</t>
  </si>
  <si>
    <t xml:space="preserve"> 4.90</t>
  </si>
  <si>
    <t xml:space="preserve"> 4.91</t>
  </si>
  <si>
    <t xml:space="preserve"> 4.92</t>
  </si>
  <si>
    <t xml:space="preserve"> 4.93</t>
  </si>
  <si>
    <t xml:space="preserve"> 4.94</t>
  </si>
  <si>
    <t xml:space="preserve"> 4.95</t>
  </si>
  <si>
    <t xml:space="preserve"> 4.96</t>
  </si>
  <si>
    <t xml:space="preserve"> 4.97</t>
  </si>
  <si>
    <t xml:space="preserve">Полы</t>
  </si>
  <si>
    <t xml:space="preserve">5. Демонтажные работы (полы)</t>
  </si>
  <si>
    <t xml:space="preserve"> 5.1</t>
  </si>
  <si>
    <t xml:space="preserve"> 5.2</t>
  </si>
  <si>
    <t xml:space="preserve"> 5.3</t>
  </si>
  <si>
    <t xml:space="preserve"> 5.4</t>
  </si>
  <si>
    <t xml:space="preserve"> 5.5</t>
  </si>
  <si>
    <t xml:space="preserve"> 5.6</t>
  </si>
  <si>
    <t xml:space="preserve"> 5.7</t>
  </si>
  <si>
    <t xml:space="preserve"> 5.8</t>
  </si>
  <si>
    <t xml:space="preserve"> 5.9</t>
  </si>
  <si>
    <t xml:space="preserve"> 5.10</t>
  </si>
  <si>
    <t xml:space="preserve"> 5.11</t>
  </si>
  <si>
    <t xml:space="preserve"> 5.12</t>
  </si>
  <si>
    <t xml:space="preserve"> 5.13</t>
  </si>
  <si>
    <t xml:space="preserve">Итого по: демонтажные работы (полы)</t>
  </si>
  <si>
    <t xml:space="preserve"> 6.1</t>
  </si>
  <si>
    <t xml:space="preserve"> 6.3</t>
  </si>
  <si>
    <t xml:space="preserve"> 6.5</t>
  </si>
  <si>
    <t xml:space="preserve"> 6.9</t>
  </si>
  <si>
    <t xml:space="preserve"> 6.11</t>
  </si>
  <si>
    <t xml:space="preserve"> 6.13</t>
  </si>
  <si>
    <t xml:space="preserve"> 6.15</t>
  </si>
  <si>
    <t xml:space="preserve"> 6.18</t>
  </si>
  <si>
    <t xml:space="preserve"> 6.19</t>
  </si>
  <si>
    <t xml:space="preserve"> 6.21</t>
  </si>
  <si>
    <t xml:space="preserve"> 6.22</t>
  </si>
  <si>
    <t xml:space="preserve"> 6.23</t>
  </si>
  <si>
    <t xml:space="preserve"> 6.24</t>
  </si>
  <si>
    <t xml:space="preserve"> 6.25</t>
  </si>
  <si>
    <t xml:space="preserve"> 6.26</t>
  </si>
  <si>
    <t xml:space="preserve"> 6.27</t>
  </si>
  <si>
    <t xml:space="preserve"> 6.28</t>
  </si>
  <si>
    <t xml:space="preserve"> 6.29</t>
  </si>
  <si>
    <t xml:space="preserve"> 6.30</t>
  </si>
  <si>
    <t xml:space="preserve"> 6.31</t>
  </si>
  <si>
    <t xml:space="preserve"> 6.32</t>
  </si>
  <si>
    <t xml:space="preserve"> 6.33</t>
  </si>
  <si>
    <t xml:space="preserve"> 6.34</t>
  </si>
  <si>
    <t xml:space="preserve"> 6.35</t>
  </si>
  <si>
    <t xml:space="preserve">Сантехника</t>
  </si>
  <si>
    <t xml:space="preserve"> 7.1</t>
  </si>
  <si>
    <t xml:space="preserve"> 7.2</t>
  </si>
  <si>
    <t xml:space="preserve"> 7.4</t>
  </si>
  <si>
    <t xml:space="preserve"> 7.5</t>
  </si>
  <si>
    <t xml:space="preserve"> 7.6</t>
  </si>
  <si>
    <t xml:space="preserve"> 7.7</t>
  </si>
  <si>
    <t xml:space="preserve"> 7.8</t>
  </si>
  <si>
    <t xml:space="preserve"> 7.9</t>
  </si>
  <si>
    <t xml:space="preserve"> 7.10</t>
  </si>
  <si>
    <t xml:space="preserve"> 7.11</t>
  </si>
  <si>
    <t xml:space="preserve"> 7.12</t>
  </si>
  <si>
    <t xml:space="preserve"> 7.13</t>
  </si>
  <si>
    <t xml:space="preserve"> 7.14</t>
  </si>
  <si>
    <t xml:space="preserve"> 7.15</t>
  </si>
  <si>
    <t xml:space="preserve"> 7.16</t>
  </si>
  <si>
    <t xml:space="preserve"> 7.17</t>
  </si>
  <si>
    <t xml:space="preserve"> 7.18</t>
  </si>
  <si>
    <t xml:space="preserve"> 7.19</t>
  </si>
  <si>
    <t xml:space="preserve"> 7.20</t>
  </si>
  <si>
    <t xml:space="preserve"> 7.21</t>
  </si>
  <si>
    <t xml:space="preserve"> 7.22</t>
  </si>
  <si>
    <t xml:space="preserve"> 7.23</t>
  </si>
  <si>
    <t xml:space="preserve"> 7.24</t>
  </si>
  <si>
    <t xml:space="preserve"> 7.25</t>
  </si>
  <si>
    <t xml:space="preserve"> 7.26</t>
  </si>
  <si>
    <t xml:space="preserve"> 7.27</t>
  </si>
  <si>
    <t xml:space="preserve"> 8.2</t>
  </si>
  <si>
    <t xml:space="preserve"> 8.3</t>
  </si>
  <si>
    <t xml:space="preserve"> 8.4</t>
  </si>
  <si>
    <t xml:space="preserve"> 8.6</t>
  </si>
  <si>
    <t xml:space="preserve"> 8.7</t>
  </si>
  <si>
    <t xml:space="preserve"> 8.8</t>
  </si>
  <si>
    <t xml:space="preserve"> 8.10</t>
  </si>
  <si>
    <t xml:space="preserve"> 8.11</t>
  </si>
  <si>
    <t xml:space="preserve"> 8.15</t>
  </si>
  <si>
    <t xml:space="preserve"> 8.17</t>
  </si>
  <si>
    <t xml:space="preserve"> 8.19</t>
  </si>
  <si>
    <t xml:space="preserve"> 8.25</t>
  </si>
  <si>
    <t xml:space="preserve"> 8.28</t>
  </si>
  <si>
    <t xml:space="preserve"> 8.29</t>
  </si>
  <si>
    <t xml:space="preserve"> 8.30</t>
  </si>
  <si>
    <t xml:space="preserve"> 8.31</t>
  </si>
  <si>
    <t xml:space="preserve"> 8.32</t>
  </si>
  <si>
    <t xml:space="preserve"> 8.34</t>
  </si>
  <si>
    <t xml:space="preserve"> 8.36</t>
  </si>
  <si>
    <t xml:space="preserve"> 8.39</t>
  </si>
  <si>
    <t xml:space="preserve"> 8.41</t>
  </si>
  <si>
    <t xml:space="preserve"> 8.42</t>
  </si>
  <si>
    <t xml:space="preserve"> 8.43</t>
  </si>
  <si>
    <t xml:space="preserve"> 8.44</t>
  </si>
  <si>
    <t xml:space="preserve"> 8.45</t>
  </si>
  <si>
    <t xml:space="preserve"> 8.47</t>
  </si>
  <si>
    <t xml:space="preserve"> 8.54</t>
  </si>
  <si>
    <t xml:space="preserve"> 8.55</t>
  </si>
  <si>
    <t xml:space="preserve"> 8.56</t>
  </si>
  <si>
    <t xml:space="preserve"> 8.57</t>
  </si>
  <si>
    <t xml:space="preserve"> 8.58</t>
  </si>
  <si>
    <t xml:space="preserve"> 8.59</t>
  </si>
  <si>
    <t xml:space="preserve"> 8.60</t>
  </si>
  <si>
    <t xml:space="preserve"> 8.61</t>
  </si>
  <si>
    <t xml:space="preserve"> 8.62</t>
  </si>
  <si>
    <t xml:space="preserve"> 8.63</t>
  </si>
  <si>
    <t xml:space="preserve"> 8.64</t>
  </si>
  <si>
    <t xml:space="preserve"> 8.65</t>
  </si>
  <si>
    <t xml:space="preserve"> 8.66</t>
  </si>
  <si>
    <t xml:space="preserve"> 8.67</t>
  </si>
  <si>
    <t xml:space="preserve"> 8.69</t>
  </si>
  <si>
    <t xml:space="preserve"> 8.70</t>
  </si>
  <si>
    <t xml:space="preserve"> 8.71</t>
  </si>
  <si>
    <t xml:space="preserve"> 8.72</t>
  </si>
  <si>
    <t xml:space="preserve"> 8.73</t>
  </si>
  <si>
    <t xml:space="preserve"> 8.74</t>
  </si>
  <si>
    <t xml:space="preserve"> 8.75</t>
  </si>
  <si>
    <t xml:space="preserve"> 8.77</t>
  </si>
  <si>
    <t xml:space="preserve"> 8.78</t>
  </si>
  <si>
    <t xml:space="preserve"> 8.79</t>
  </si>
  <si>
    <t xml:space="preserve"> 8.80</t>
  </si>
  <si>
    <t xml:space="preserve"> 8.81</t>
  </si>
  <si>
    <t xml:space="preserve">Электрика</t>
  </si>
  <si>
    <t xml:space="preserve">9. Демонтажные работы (электрика)</t>
  </si>
  <si>
    <t xml:space="preserve"> 9.1</t>
  </si>
  <si>
    <t xml:space="preserve"> 9.2</t>
  </si>
  <si>
    <t xml:space="preserve"> 9.3</t>
  </si>
  <si>
    <t xml:space="preserve"> 9.4</t>
  </si>
  <si>
    <t xml:space="preserve"> 9.5</t>
  </si>
  <si>
    <t xml:space="preserve"> 9.6</t>
  </si>
  <si>
    <t xml:space="preserve"> 9.7</t>
  </si>
  <si>
    <t xml:space="preserve"> 9.8</t>
  </si>
  <si>
    <t xml:space="preserve"> 9.9</t>
  </si>
  <si>
    <t xml:space="preserve"> 9.10</t>
  </si>
  <si>
    <t xml:space="preserve"> 9.11</t>
  </si>
  <si>
    <t xml:space="preserve"> 9.12</t>
  </si>
  <si>
    <t xml:space="preserve">Итого по: Демонтажные работы (электрика)</t>
  </si>
  <si>
    <t xml:space="preserve"> 10.3</t>
  </si>
  <si>
    <t xml:space="preserve"> 10.6</t>
  </si>
  <si>
    <t xml:space="preserve"> 10.7</t>
  </si>
  <si>
    <t xml:space="preserve"> 10.8</t>
  </si>
  <si>
    <t xml:space="preserve"> 10.9</t>
  </si>
  <si>
    <t xml:space="preserve"> 10.10</t>
  </si>
  <si>
    <t xml:space="preserve"> 10.11</t>
  </si>
  <si>
    <t xml:space="preserve"> 10.12</t>
  </si>
  <si>
    <t xml:space="preserve"> 10.13</t>
  </si>
  <si>
    <t xml:space="preserve"> 10.14</t>
  </si>
  <si>
    <t xml:space="preserve"> 10.16</t>
  </si>
  <si>
    <t xml:space="preserve"> 10.17</t>
  </si>
  <si>
    <t xml:space="preserve"> 10.18</t>
  </si>
  <si>
    <t xml:space="preserve"> 10.19</t>
  </si>
  <si>
    <t xml:space="preserve"> 10.20</t>
  </si>
  <si>
    <t xml:space="preserve"> 10.21</t>
  </si>
  <si>
    <t xml:space="preserve"> 10.22</t>
  </si>
  <si>
    <t xml:space="preserve"> 10.23</t>
  </si>
  <si>
    <t xml:space="preserve"> 10.24</t>
  </si>
  <si>
    <t xml:space="preserve"> 10.26</t>
  </si>
  <si>
    <t xml:space="preserve"> 10.27</t>
  </si>
  <si>
    <t xml:space="preserve"> 10.28</t>
  </si>
  <si>
    <t xml:space="preserve"> 10.30</t>
  </si>
  <si>
    <t xml:space="preserve"> 10.31</t>
  </si>
  <si>
    <t xml:space="preserve"> 10.32</t>
  </si>
  <si>
    <t xml:space="preserve"> 10.33</t>
  </si>
  <si>
    <t xml:space="preserve"> 10.34</t>
  </si>
  <si>
    <t xml:space="preserve"> 10.35</t>
  </si>
  <si>
    <t xml:space="preserve"> 10.36</t>
  </si>
  <si>
    <t xml:space="preserve"> 10.37</t>
  </si>
  <si>
    <t xml:space="preserve"> 10.38</t>
  </si>
  <si>
    <t xml:space="preserve"> 10.39</t>
  </si>
  <si>
    <t xml:space="preserve"> 10.40</t>
  </si>
  <si>
    <t xml:space="preserve"> 10.41</t>
  </si>
  <si>
    <t xml:space="preserve"> 10.42</t>
  </si>
  <si>
    <t xml:space="preserve"> 10.43</t>
  </si>
  <si>
    <t xml:space="preserve"> 10.44</t>
  </si>
  <si>
    <t xml:space="preserve"> 10.45</t>
  </si>
  <si>
    <t xml:space="preserve"> 10.46</t>
  </si>
  <si>
    <t xml:space="preserve"> 10.47</t>
  </si>
  <si>
    <t xml:space="preserve"> 10.48</t>
  </si>
  <si>
    <t xml:space="preserve"> 10.49</t>
  </si>
  <si>
    <t xml:space="preserve"> 10.50</t>
  </si>
  <si>
    <t xml:space="preserve"> 10.51</t>
  </si>
  <si>
    <t xml:space="preserve"> 10.52</t>
  </si>
  <si>
    <t xml:space="preserve"> 10.53</t>
  </si>
  <si>
    <t xml:space="preserve"> 10.54</t>
  </si>
  <si>
    <t xml:space="preserve"> 10.55</t>
  </si>
  <si>
    <t xml:space="preserve"> 10.56</t>
  </si>
  <si>
    <t xml:space="preserve"> 10.57</t>
  </si>
  <si>
    <t xml:space="preserve"> 10.58</t>
  </si>
  <si>
    <t xml:space="preserve"> 10.59</t>
  </si>
  <si>
    <t xml:space="preserve"> 10.60</t>
  </si>
  <si>
    <t xml:space="preserve"> 10.62</t>
  </si>
  <si>
    <t xml:space="preserve"> 10.63</t>
  </si>
  <si>
    <t xml:space="preserve"> 10.64</t>
  </si>
  <si>
    <t xml:space="preserve"> 10.65</t>
  </si>
  <si>
    <t xml:space="preserve"> 10.66</t>
  </si>
  <si>
    <t xml:space="preserve"> 10.67</t>
  </si>
  <si>
    <t xml:space="preserve"> 10.68</t>
  </si>
  <si>
    <t xml:space="preserve"> 10.69</t>
  </si>
  <si>
    <t xml:space="preserve"> 10.70</t>
  </si>
  <si>
    <t xml:space="preserve"> 10.71</t>
  </si>
  <si>
    <t xml:space="preserve"> 10.72</t>
  </si>
  <si>
    <t xml:space="preserve"> 10.74</t>
  </si>
  <si>
    <t xml:space="preserve"> 10.76</t>
  </si>
  <si>
    <t xml:space="preserve"> 10.78</t>
  </si>
  <si>
    <t xml:space="preserve"> 10.80</t>
  </si>
  <si>
    <t xml:space="preserve"> 10.81</t>
  </si>
  <si>
    <t xml:space="preserve"> 10.82</t>
  </si>
  <si>
    <t xml:space="preserve"> 10.83</t>
  </si>
  <si>
    <t xml:space="preserve"> 10.84</t>
  </si>
  <si>
    <t xml:space="preserve"> 10.85</t>
  </si>
  <si>
    <t xml:space="preserve"> 10.86</t>
  </si>
  <si>
    <t xml:space="preserve"> 10.87</t>
  </si>
  <si>
    <t xml:space="preserve"> 10.88</t>
  </si>
  <si>
    <t xml:space="preserve"> 10.89</t>
  </si>
  <si>
    <t xml:space="preserve"> 10.90</t>
  </si>
  <si>
    <t xml:space="preserve"> 10.91</t>
  </si>
  <si>
    <t xml:space="preserve"> 10.92</t>
  </si>
  <si>
    <t xml:space="preserve"> 10.94</t>
  </si>
  <si>
    <t xml:space="preserve"> 10.96</t>
  </si>
  <si>
    <t xml:space="preserve"> 10.97</t>
  </si>
  <si>
    <t xml:space="preserve"> 10.99</t>
  </si>
  <si>
    <t xml:space="preserve"> 10.100</t>
  </si>
  <si>
    <t xml:space="preserve"> 10.101</t>
  </si>
  <si>
    <t xml:space="preserve"> 10.102</t>
  </si>
  <si>
    <t xml:space="preserve"> 10.103</t>
  </si>
  <si>
    <t xml:space="preserve"> 10.105</t>
  </si>
  <si>
    <t xml:space="preserve"> 10.106</t>
  </si>
  <si>
    <t xml:space="preserve"> 10.107</t>
  </si>
  <si>
    <t xml:space="preserve"> 10.108</t>
  </si>
  <si>
    <t xml:space="preserve"> 10.109</t>
  </si>
  <si>
    <t xml:space="preserve"> 10.110</t>
  </si>
  <si>
    <t xml:space="preserve"> 10.111</t>
  </si>
  <si>
    <t xml:space="preserve">Плитка</t>
  </si>
  <si>
    <t xml:space="preserve">11. Демонтажные работы (плитка)</t>
  </si>
  <si>
    <t xml:space="preserve"> 11.1</t>
  </si>
  <si>
    <t xml:space="preserve"> 11.2</t>
  </si>
  <si>
    <t xml:space="preserve"> 11.3</t>
  </si>
  <si>
    <t xml:space="preserve">Итоги по: Демонтажные работы (плитка)</t>
  </si>
  <si>
    <t xml:space="preserve"> 12.1</t>
  </si>
  <si>
    <t xml:space="preserve"> 12.2</t>
  </si>
  <si>
    <t xml:space="preserve"> 12.3</t>
  </si>
  <si>
    <t xml:space="preserve"> 12.4</t>
  </si>
  <si>
    <t xml:space="preserve"> 12.5</t>
  </si>
  <si>
    <t xml:space="preserve"> 12.6</t>
  </si>
  <si>
    <t xml:space="preserve"> 12.7</t>
  </si>
  <si>
    <t xml:space="preserve"> 12.8</t>
  </si>
  <si>
    <t xml:space="preserve"> 12.9</t>
  </si>
  <si>
    <t xml:space="preserve"> 12.10</t>
  </si>
  <si>
    <t xml:space="preserve"> 12.11</t>
  </si>
  <si>
    <t xml:space="preserve"> 12.12</t>
  </si>
  <si>
    <t xml:space="preserve"> 12.14</t>
  </si>
  <si>
    <t xml:space="preserve"> 12.15</t>
  </si>
  <si>
    <t xml:space="preserve"> 12.16</t>
  </si>
  <si>
    <t xml:space="preserve"> 12.18</t>
  </si>
  <si>
    <t xml:space="preserve"> 12.20</t>
  </si>
  <si>
    <t xml:space="preserve"> 12.22</t>
  </si>
  <si>
    <t xml:space="preserve"> 12.23</t>
  </si>
  <si>
    <t xml:space="preserve"> 12.24</t>
  </si>
  <si>
    <t xml:space="preserve"> 12.25</t>
  </si>
  <si>
    <t xml:space="preserve"> 12.26</t>
  </si>
  <si>
    <t xml:space="preserve"> 12.29</t>
  </si>
  <si>
    <t xml:space="preserve"> 12.31</t>
  </si>
  <si>
    <t xml:space="preserve"> 12.32</t>
  </si>
  <si>
    <t xml:space="preserve"> 12.33</t>
  </si>
  <si>
    <t xml:space="preserve"> 12.34</t>
  </si>
  <si>
    <t xml:space="preserve">13. Дополнительные услуги</t>
  </si>
  <si>
    <t xml:space="preserve"> 13.3</t>
  </si>
  <si>
    <t xml:space="preserve"> 13.6</t>
  </si>
  <si>
    <t xml:space="preserve"> 13.7</t>
  </si>
  <si>
    <t xml:space="preserve"> 13.8</t>
  </si>
  <si>
    <t xml:space="preserve"> 13.9</t>
  </si>
  <si>
    <t xml:space="preserve"> 13.10</t>
  </si>
  <si>
    <t xml:space="preserve"> 13.11</t>
  </si>
  <si>
    <t xml:space="preserve"> 13.12</t>
  </si>
  <si>
    <t xml:space="preserve"> 13.13</t>
  </si>
  <si>
    <t xml:space="preserve"> 13.14</t>
  </si>
  <si>
    <t xml:space="preserve"> 13.15</t>
  </si>
  <si>
    <t xml:space="preserve">Итого по разделу: Дополнительные услуги</t>
  </si>
  <si>
    <t xml:space="preserve">gt</t>
  </si>
  <si>
    <t xml:space="preserve">gtr</t>
  </si>
  <si>
    <t xml:space="preserve">Ориентировочная смета на монтаж натяжного потолка**</t>
  </si>
  <si>
    <t xml:space="preserve">Адрес:</t>
  </si>
  <si>
    <t xml:space="preserve">ФИО заказчика:</t>
  </si>
  <si>
    <t xml:space="preserve">Телефон заказчика:</t>
  </si>
  <si>
    <t xml:space="preserve">Полотно</t>
  </si>
  <si>
    <t xml:space="preserve">Монтажные работы</t>
  </si>
  <si>
    <t xml:space="preserve">Стоимость покомнатно</t>
  </si>
  <si>
    <t xml:space="preserve"> Teqtum*, 0.23 мм, Germany, EU, CHILD, KM2, м2</t>
  </si>
  <si>
    <t xml:space="preserve">BAUF 270*, 0.27 мм, Germany, м2</t>
  </si>
  <si>
    <t xml:space="preserve">MSD Premium, 0.18 мм, м2</t>
  </si>
  <si>
    <t xml:space="preserve">MSD Classic, 0.13 мм, м2</t>
  </si>
  <si>
    <t xml:space="preserve">Полотно MSD Evolution 0.19 мм</t>
  </si>
  <si>
    <t xml:space="preserve">Полотно  потолка, м2</t>
  </si>
  <si>
    <t xml:space="preserve">Полотно потолка по плитке (минимум 3 м.п.), м.п.</t>
  </si>
  <si>
    <t xml:space="preserve">Обход углов (более 4), шт.</t>
  </si>
  <si>
    <t xml:space="preserve">Обход Трубы, диаметр до 40 мм, шт.</t>
  </si>
  <si>
    <t xml:space="preserve">Профиль стеновой алюминиевый (кратно 2,5м) с монтажом, м.п.</t>
  </si>
  <si>
    <t xml:space="preserve">Установка закладной под светильник или люстру, до 10 кг., шт.</t>
  </si>
  <si>
    <t xml:space="preserve">Установка светильника или люстры до 10 кг. в собранном виде, шт.</t>
  </si>
  <si>
    <t xml:space="preserve">ПК-15 карниз двухрядный 2,0 м с установкой, шт.</t>
  </si>
  <si>
    <t xml:space="preserve">ПК-15 карниз двухрядный 3,2 м с установкой, шт.</t>
  </si>
  <si>
    <t xml:space="preserve">Комната 6</t>
  </si>
  <si>
    <t xml:space="preserve">Комната 7</t>
  </si>
  <si>
    <t xml:space="preserve">Комната 8</t>
  </si>
  <si>
    <t xml:space="preserve">Комната 9</t>
  </si>
  <si>
    <t xml:space="preserve">Комната 10</t>
  </si>
  <si>
    <t xml:space="preserve">Комната 11</t>
  </si>
  <si>
    <t xml:space="preserve">Комната 12</t>
  </si>
  <si>
    <t xml:space="preserve">Комната 13</t>
  </si>
  <si>
    <t xml:space="preserve">Комната 14</t>
  </si>
  <si>
    <t xml:space="preserve">Комната 15</t>
  </si>
  <si>
    <t xml:space="preserve">Стоимость</t>
  </si>
  <si>
    <t xml:space="preserve">*</t>
  </si>
  <si>
    <t xml:space="preserve">ХИТ ПРОДАЖ</t>
  </si>
  <si>
    <t xml:space="preserve">**</t>
  </si>
  <si>
    <t xml:space="preserve">Не является офертой</t>
  </si>
  <si>
    <t xml:space="preserve">Ед. изм.</t>
  </si>
  <si>
    <t xml:space="preserve">Цена</t>
  </si>
  <si>
    <t xml:space="preserve">Оплата работ</t>
  </si>
  <si>
    <t xml:space="preserve">Сумма</t>
  </si>
  <si>
    <t xml:space="preserve">Приложение</t>
  </si>
  <si>
    <t xml:space="preserve">на ремонтно-отделочные работы</t>
  </si>
  <si>
    <t xml:space="preserve">Предварительный расчет перечня материалов</t>
  </si>
  <si>
    <t xml:space="preserve">Подрядчик: ООО «БлагоДать»</t>
  </si>
  <si>
    <t xml:space="preserve">#</t>
  </si>
  <si>
    <t xml:space="preserve">Тв. Ед.</t>
  </si>
  <si>
    <t xml:space="preserve">Кол-во по смете</t>
  </si>
  <si>
    <t xml:space="preserve">Уп.\Шт.</t>
  </si>
  <si>
    <t xml:space="preserve">Объем</t>
  </si>
  <si>
    <t xml:space="preserve">000-001</t>
  </si>
  <si>
    <t xml:space="preserve">000-002</t>
  </si>
  <si>
    <t xml:space="preserve">000-003</t>
  </si>
  <si>
    <t xml:space="preserve">000-004</t>
  </si>
  <si>
    <t xml:space="preserve">000-005</t>
  </si>
  <si>
    <t xml:space="preserve">000-006</t>
  </si>
  <si>
    <t xml:space="preserve">000-007</t>
  </si>
  <si>
    <t xml:space="preserve">000-008</t>
  </si>
  <si>
    <t xml:space="preserve">000-009</t>
  </si>
  <si>
    <t xml:space="preserve">000-010</t>
  </si>
  <si>
    <t xml:space="preserve">000-011</t>
  </si>
  <si>
    <t xml:space="preserve">000-012</t>
  </si>
  <si>
    <t xml:space="preserve">000-013</t>
  </si>
  <si>
    <t xml:space="preserve">000-014</t>
  </si>
  <si>
    <t xml:space="preserve">000-015</t>
  </si>
  <si>
    <t xml:space="preserve">000-016</t>
  </si>
  <si>
    <t xml:space="preserve">000-017</t>
  </si>
  <si>
    <t xml:space="preserve">000-018</t>
  </si>
  <si>
    <t xml:space="preserve">000-019</t>
  </si>
  <si>
    <t xml:space="preserve">000-020</t>
  </si>
  <si>
    <t xml:space="preserve">000-021</t>
  </si>
  <si>
    <t xml:space="preserve">000-022</t>
  </si>
  <si>
    <t xml:space="preserve">000-023</t>
  </si>
  <si>
    <t xml:space="preserve">000-024</t>
  </si>
  <si>
    <t xml:space="preserve">000-025</t>
  </si>
  <si>
    <t xml:space="preserve">000-026</t>
  </si>
  <si>
    <t xml:space="preserve">000-027</t>
  </si>
  <si>
    <t xml:space="preserve">000-028</t>
  </si>
  <si>
    <t xml:space="preserve">000-029</t>
  </si>
  <si>
    <t xml:space="preserve">000-030</t>
  </si>
  <si>
    <t xml:space="preserve">000-031</t>
  </si>
  <si>
    <t xml:space="preserve">000-032</t>
  </si>
  <si>
    <t xml:space="preserve">000-033</t>
  </si>
  <si>
    <t xml:space="preserve">000-034</t>
  </si>
  <si>
    <t xml:space="preserve">000-035</t>
  </si>
  <si>
    <t xml:space="preserve">000-037</t>
  </si>
  <si>
    <t xml:space="preserve">000-038</t>
  </si>
  <si>
    <t xml:space="preserve">000-039</t>
  </si>
  <si>
    <t xml:space="preserve">000-040</t>
  </si>
  <si>
    <t xml:space="preserve">000-041</t>
  </si>
  <si>
    <t xml:space="preserve">000-042</t>
  </si>
  <si>
    <t xml:space="preserve">000-043</t>
  </si>
  <si>
    <t xml:space="preserve">000-044</t>
  </si>
  <si>
    <t xml:space="preserve">000-045</t>
  </si>
  <si>
    <t xml:space="preserve">000-046</t>
  </si>
  <si>
    <t xml:space="preserve">000-047</t>
  </si>
  <si>
    <t xml:space="preserve">000-048</t>
  </si>
  <si>
    <t xml:space="preserve">000-049</t>
  </si>
  <si>
    <t xml:space="preserve">000-050</t>
  </si>
  <si>
    <t xml:space="preserve">000-051</t>
  </si>
  <si>
    <t xml:space="preserve">000-052</t>
  </si>
  <si>
    <t xml:space="preserve">000-053</t>
  </si>
  <si>
    <t xml:space="preserve">000-054</t>
  </si>
  <si>
    <t xml:space="preserve">000-055</t>
  </si>
  <si>
    <t xml:space="preserve">000-056</t>
  </si>
  <si>
    <t xml:space="preserve">000-057</t>
  </si>
  <si>
    <t xml:space="preserve">000-058</t>
  </si>
  <si>
    <t xml:space="preserve">000-059</t>
  </si>
  <si>
    <t xml:space="preserve">000-060</t>
  </si>
  <si>
    <t xml:space="preserve">000-061</t>
  </si>
  <si>
    <t xml:space="preserve">000-062</t>
  </si>
  <si>
    <t xml:space="preserve">000-063</t>
  </si>
  <si>
    <t xml:space="preserve">000-064</t>
  </si>
  <si>
    <t xml:space="preserve">000-065</t>
  </si>
  <si>
    <t xml:space="preserve">000-066</t>
  </si>
  <si>
    <t xml:space="preserve">000-067</t>
  </si>
  <si>
    <t xml:space="preserve">000-068</t>
  </si>
  <si>
    <t xml:space="preserve">000-069</t>
  </si>
  <si>
    <t xml:space="preserve">000-070</t>
  </si>
  <si>
    <t xml:space="preserve">000-071</t>
  </si>
  <si>
    <t xml:space="preserve">000-072</t>
  </si>
  <si>
    <t xml:space="preserve">000-073</t>
  </si>
  <si>
    <t xml:space="preserve">000-074</t>
  </si>
  <si>
    <t xml:space="preserve">000-075</t>
  </si>
  <si>
    <t xml:space="preserve">000-076</t>
  </si>
  <si>
    <t xml:space="preserve">000-077</t>
  </si>
  <si>
    <t xml:space="preserve">000-078</t>
  </si>
  <si>
    <t xml:space="preserve">000-079</t>
  </si>
  <si>
    <t xml:space="preserve">000-080</t>
  </si>
  <si>
    <t xml:space="preserve">000-081</t>
  </si>
  <si>
    <t xml:space="preserve">000-082</t>
  </si>
  <si>
    <t xml:space="preserve">000-083</t>
  </si>
  <si>
    <t xml:space="preserve">000-084</t>
  </si>
  <si>
    <t xml:space="preserve">000-085</t>
  </si>
  <si>
    <t xml:space="preserve">000-086</t>
  </si>
  <si>
    <t xml:space="preserve">000-087</t>
  </si>
  <si>
    <t xml:space="preserve">000-088</t>
  </si>
  <si>
    <t xml:space="preserve">000-089</t>
  </si>
  <si>
    <t xml:space="preserve">000-090</t>
  </si>
  <si>
    <t xml:space="preserve">000-091</t>
  </si>
  <si>
    <t xml:space="preserve">000-092</t>
  </si>
  <si>
    <t xml:space="preserve">000-093</t>
  </si>
  <si>
    <t xml:space="preserve">000-094</t>
  </si>
  <si>
    <t xml:space="preserve">000-095</t>
  </si>
  <si>
    <t xml:space="preserve">000-096</t>
  </si>
  <si>
    <t xml:space="preserve">000-097</t>
  </si>
  <si>
    <t xml:space="preserve">000-098</t>
  </si>
  <si>
    <t xml:space="preserve">000-099</t>
  </si>
  <si>
    <t xml:space="preserve">000-100</t>
  </si>
  <si>
    <t xml:space="preserve">000-105</t>
  </si>
  <si>
    <t xml:space="preserve">000-107</t>
  </si>
  <si>
    <t xml:space="preserve">000-109</t>
  </si>
  <si>
    <t xml:space="preserve">000-110</t>
  </si>
  <si>
    <t xml:space="preserve">000-111</t>
  </si>
  <si>
    <t xml:space="preserve">000-112</t>
  </si>
  <si>
    <t xml:space="preserve">000-113</t>
  </si>
  <si>
    <t xml:space="preserve">Итого</t>
  </si>
  <si>
    <t xml:space="preserve">Раздел</t>
  </si>
  <si>
    <t xml:space="preserve">№ Работы</t>
  </si>
  <si>
    <t xml:space="preserve">Нименование работ</t>
  </si>
  <si>
    <t xml:space="preserve">Материал</t>
  </si>
  <si>
    <t xml:space="preserve">Норма расхода</t>
  </si>
  <si>
    <t xml:space="preserve">Товарная единица</t>
  </si>
  <si>
    <t xml:space="preserve">Объем по смете</t>
  </si>
  <si>
    <t xml:space="preserve">Кол-во по норме</t>
  </si>
  <si>
    <t xml:space="preserve"> 4. Монтажные работы (стены,столярные работы)</t>
  </si>
  <si>
    <t xml:space="preserve">6. Монтажные работы полы</t>
  </si>
  <si>
    <t xml:space="preserve">позиция</t>
  </si>
  <si>
    <t xml:space="preserve">название</t>
  </si>
  <si>
    <t xml:space="preserve">единица измерения</t>
  </si>
  <si>
    <t xml:space="preserve">товарная единица</t>
  </si>
  <si>
    <t xml:space="preserve">Анкер-клин</t>
  </si>
  <si>
    <t xml:space="preserve">шт</t>
  </si>
  <si>
    <t xml:space="preserve">Анкерный элемент</t>
  </si>
  <si>
    <t xml:space="preserve">Арматура из нержавеющей стали диаметром 6мм</t>
  </si>
  <si>
    <t xml:space="preserve">мп</t>
  </si>
  <si>
    <t xml:space="preserve">Бетоноконтакт</t>
  </si>
  <si>
    <t xml:space="preserve">кг</t>
  </si>
  <si>
    <t xml:space="preserve">Гид-ция рулонная</t>
  </si>
  <si>
    <t xml:space="preserve">м2</t>
  </si>
  <si>
    <t xml:space="preserve">Гипсокартонные листы (ГКЛ, ГКЛВ, ГКЛО) 2500х1200х12,5 мм</t>
  </si>
  <si>
    <t xml:space="preserve">ГКЛ</t>
  </si>
  <si>
    <t xml:space="preserve">Грунтовка универсальная</t>
  </si>
  <si>
    <t xml:space="preserve">л</t>
  </si>
  <si>
    <t xml:space="preserve">Добор</t>
  </si>
  <si>
    <t xml:space="preserve">Дюбель 8/80</t>
  </si>
  <si>
    <t xml:space="preserve">Дюбель анкерный пластмассовый К 6х50 мм</t>
  </si>
  <si>
    <t xml:space="preserve">Дюбель-гвоздь 6*40</t>
  </si>
  <si>
    <t xml:space="preserve">Жидкие гвозди</t>
  </si>
  <si>
    <t xml:space="preserve">гр</t>
  </si>
  <si>
    <t xml:space="preserve">ЗD панели из гипса </t>
  </si>
  <si>
    <t xml:space="preserve">Карниз полиуретановый</t>
  </si>
  <si>
    <t xml:space="preserve">Кирпич полнотелый</t>
  </si>
  <si>
    <t xml:space="preserve">Клей</t>
  </si>
  <si>
    <t xml:space="preserve">Клей для гкл</t>
  </si>
  <si>
    <t xml:space="preserve">Клей для пгп</t>
  </si>
  <si>
    <t xml:space="preserve">Клей для стеклоблоков</t>
  </si>
  <si>
    <t xml:space="preserve">Клей для стеклохолста</t>
  </si>
  <si>
    <t xml:space="preserve">Клей монтажный для изделий из полиуретана</t>
  </si>
  <si>
    <t xml:space="preserve">Клей плиточный</t>
  </si>
  <si>
    <t xml:space="preserve">Клей сухой</t>
  </si>
  <si>
    <t xml:space="preserve">Кнауф-лист (ГКЛ,ГКЛВ,ГКЛО) 1,2*2,5 м  3 квм</t>
  </si>
  <si>
    <t xml:space="preserve">квм</t>
  </si>
  <si>
    <t xml:space="preserve">Колоны-капитель</t>
  </si>
  <si>
    <t xml:space="preserve">Краска</t>
  </si>
  <si>
    <t xml:space="preserve">Краска потолочная в/э  за 2 раза</t>
  </si>
  <si>
    <t xml:space="preserve">Лента армирующая</t>
  </si>
  <si>
    <t xml:space="preserve">Лента армирующая бумажная</t>
  </si>
  <si>
    <t xml:space="preserve">Лента демпферная</t>
  </si>
  <si>
    <t xml:space="preserve">Лента кромочная </t>
  </si>
  <si>
    <t xml:space="preserve">Лента разделительная 50 мм</t>
  </si>
  <si>
    <t xml:space="preserve">Лента уплотнительная 30х3,2 мм</t>
  </si>
  <si>
    <t xml:space="preserve">Лента уплотнительная шириной 70 мм</t>
  </si>
  <si>
    <t xml:space="preserve">Мастика акриловая</t>
  </si>
  <si>
    <t xml:space="preserve">Мастика клеящая</t>
  </si>
  <si>
    <t xml:space="preserve">кн</t>
  </si>
  <si>
    <t xml:space="preserve">Маяк 6 мм</t>
  </si>
  <si>
    <t xml:space="preserve">Молдинг</t>
  </si>
  <si>
    <t xml:space="preserve">Монтажные крестики</t>
  </si>
  <si>
    <t xml:space="preserve">Наличник</t>
  </si>
  <si>
    <t xml:space="preserve">Несущая  600 мм</t>
  </si>
  <si>
    <t xml:space="preserve">Несущая 1800 мм</t>
  </si>
  <si>
    <t xml:space="preserve">Обои</t>
  </si>
  <si>
    <t xml:space="preserve">Ограничитель</t>
  </si>
  <si>
    <t xml:space="preserve">Откос</t>
  </si>
  <si>
    <t xml:space="preserve">Панели панелит</t>
  </si>
  <si>
    <t xml:space="preserve">Панель +крепеж</t>
  </si>
  <si>
    <t xml:space="preserve">Панель мдф</t>
  </si>
  <si>
    <t xml:space="preserve">ПВХ-лента</t>
  </si>
  <si>
    <t xml:space="preserve">Пазогребневая плита 80мм</t>
  </si>
  <si>
    <t xml:space="preserve">Пена монтажная</t>
  </si>
  <si>
    <t xml:space="preserve">Пескобетон м-300</t>
  </si>
  <si>
    <t xml:space="preserve">Пленка полиэтиленовая</t>
  </si>
  <si>
    <t xml:space="preserve">плита МДФ</t>
  </si>
  <si>
    <t xml:space="preserve">Плита минераловатная 1200х600х50 мм</t>
  </si>
  <si>
    <t xml:space="preserve">Плита пенополистирольная 500*500 мм</t>
  </si>
  <si>
    <t xml:space="preserve">Плиты КНАУФ </t>
  </si>
  <si>
    <t xml:space="preserve">Подвес </t>
  </si>
  <si>
    <t xml:space="preserve">Подвес прямой</t>
  </si>
  <si>
    <t xml:space="preserve">Подоконник ( пластик)</t>
  </si>
  <si>
    <t xml:space="preserve">Пол наливной</t>
  </si>
  <si>
    <t xml:space="preserve">Полителен</t>
  </si>
  <si>
    <t xml:space="preserve">Пробка</t>
  </si>
  <si>
    <t xml:space="preserve">Профиль "мама"</t>
  </si>
  <si>
    <t xml:space="preserve">Профиль "папа"</t>
  </si>
  <si>
    <t xml:space="preserve">Профиль арочный</t>
  </si>
  <si>
    <t xml:space="preserve">Профиль маячковый 10мм</t>
  </si>
  <si>
    <t xml:space="preserve">Профиль ПН 27х28</t>
  </si>
  <si>
    <t xml:space="preserve">Профиль ПН 75х40</t>
  </si>
  <si>
    <t xml:space="preserve">Профиль ПП 60х27</t>
  </si>
  <si>
    <t xml:space="preserve">Профиль пристенный (реечный)</t>
  </si>
  <si>
    <t xml:space="preserve">Профиль ПС 75х50</t>
  </si>
  <si>
    <t xml:space="preserve">Профиль пристенный (грильято)</t>
  </si>
  <si>
    <t xml:space="preserve">Прямой подвес для потолочных профилей ПП 60х27</t>
  </si>
  <si>
    <t xml:space="preserve">Реечная панель ш.100мм</t>
  </si>
  <si>
    <t xml:space="preserve">Саморез 3,5х35</t>
  </si>
  <si>
    <t xml:space="preserve">Саморез по гипсокартону</t>
  </si>
  <si>
    <t xml:space="preserve">Саморез по гкл</t>
  </si>
  <si>
    <t xml:space="preserve">Саморез по металлу</t>
  </si>
  <si>
    <t xml:space="preserve">Сетка кладочная</t>
  </si>
  <si>
    <t xml:space="preserve">Сетка штукатурная</t>
  </si>
  <si>
    <t xml:space="preserve">Скоба</t>
  </si>
  <si>
    <t xml:space="preserve">Смесь кладочная</t>
  </si>
  <si>
    <t xml:space="preserve">Смесь обмазачная</t>
  </si>
  <si>
    <t xml:space="preserve">Соединитель для потолочного профиля ПП 60х27</t>
  </si>
  <si>
    <t xml:space="preserve">Соединитель профилей одноуровневый "краб"</t>
  </si>
  <si>
    <t xml:space="preserve">Соединительный элемент</t>
  </si>
  <si>
    <t xml:space="preserve">Стеклоблоки 190 х 190 х 80 мм</t>
  </si>
  <si>
    <t xml:space="preserve">Стеклохолст</t>
  </si>
  <si>
    <t xml:space="preserve">Сухая керамзитовая засыпка</t>
  </si>
  <si>
    <t xml:space="preserve">Траверс</t>
  </si>
  <si>
    <t xml:space="preserve">Уголок малярный</t>
  </si>
  <si>
    <t xml:space="preserve">Уголок металический</t>
  </si>
  <si>
    <t xml:space="preserve">Удлинитель профилей 60*27</t>
  </si>
  <si>
    <t xml:space="preserve">Фиброволокно</t>
  </si>
  <si>
    <t xml:space="preserve">Фотообои</t>
  </si>
  <si>
    <t xml:space="preserve">Шпаклевка базовая</t>
  </si>
  <si>
    <t xml:space="preserve">Шпаклевка гипсовая</t>
  </si>
  <si>
    <t xml:space="preserve">Штукатурка</t>
  </si>
  <si>
    <t xml:space="preserve">Штукатурка гипсовая</t>
  </si>
  <si>
    <t xml:space="preserve">Шуманет-100Гидро</t>
  </si>
  <si>
    <t xml:space="preserve">Шуруп LN 3,5х9 мм</t>
  </si>
  <si>
    <t xml:space="preserve">Шурупы с острым концом ТN 3,5х25 мм</t>
  </si>
  <si>
    <t xml:space="preserve">Шурупы с острым концом ТN 3,5х35 мм</t>
  </si>
  <si>
    <t xml:space="preserve">Элемент пола (ЭП) 20 мм</t>
  </si>
  <si>
    <t xml:space="preserve">сумма по основному договору</t>
  </si>
  <si>
    <t xml:space="preserve">Общая сумма</t>
  </si>
  <si>
    <t xml:space="preserve">сумма по доп. работам</t>
  </si>
  <si>
    <t xml:space="preserve">Остаток</t>
  </si>
  <si>
    <t xml:space="preserve">скидка по основномудоговору</t>
  </si>
  <si>
    <t xml:space="preserve">размер кешбека</t>
  </si>
  <si>
    <t xml:space="preserve">сумма со скидкой</t>
  </si>
  <si>
    <t xml:space="preserve">сумма работ по актам</t>
  </si>
  <si>
    <t xml:space="preserve">итого к опалте</t>
  </si>
  <si>
    <t xml:space="preserve">Дата</t>
  </si>
  <si>
    <t xml:space="preserve">Смета-Акт</t>
  </si>
  <si>
    <t xml:space="preserve">Сумма работ по акту</t>
  </si>
  <si>
    <t xml:space="preserve">Остаток Кешбека</t>
  </si>
  <si>
    <t xml:space="preserve">Размер Кешбека</t>
  </si>
  <si>
    <t xml:space="preserve">ИТОГО - КБ</t>
  </si>
  <si>
    <t xml:space="preserve">База для скидки</t>
  </si>
  <si>
    <t xml:space="preserve">Размер скидки</t>
  </si>
  <si>
    <t xml:space="preserve">Кешбек+Скидка</t>
  </si>
  <si>
    <t xml:space="preserve">Итого к оплате</t>
  </si>
  <si>
    <t xml:space="preserve">---</t>
  </si>
  <si>
    <t xml:space="preserve">Смета</t>
  </si>
  <si>
    <t xml:space="preserve">Смета № 1</t>
  </si>
  <si>
    <t xml:space="preserve">Оформил</t>
  </si>
  <si>
    <t xml:space="preserve">Основной заказ</t>
  </si>
  <si>
    <t xml:space="preserve">Всего по договору</t>
  </si>
  <si>
    <t xml:space="preserve">gtt</t>
  </si>
  <si>
    <t xml:space="preserve">Итого со скидкой</t>
  </si>
  <si>
    <t xml:space="preserve">-</t>
  </si>
  <si>
    <t xml:space="preserve">Цена базовая</t>
  </si>
  <si>
    <t xml:space="preserve">Существующие работы по договору</t>
  </si>
  <si>
    <t xml:space="preserve">Акт № 1</t>
  </si>
  <si>
    <t xml:space="preserve">Акт. </t>
  </si>
  <si>
    <t xml:space="preserve">По договору</t>
  </si>
  <si>
    <t xml:space="preserve">Закрыто</t>
  </si>
  <si>
    <t xml:space="preserve">Итого по разделу Потолки</t>
  </si>
  <si>
    <t xml:space="preserve">Итого по разделу Стены, Столярные работы</t>
  </si>
  <si>
    <t xml:space="preserve">Итого по разделу Полы</t>
  </si>
  <si>
    <t xml:space="preserve">Итого по разделу Сантехника</t>
  </si>
  <si>
    <t xml:space="preserve">Электри</t>
  </si>
  <si>
    <t xml:space="preserve">Итого по разделу Электрика</t>
  </si>
  <si>
    <t xml:space="preserve">Итого по разделу Плитка</t>
  </si>
  <si>
    <t xml:space="preserve">Итого по разделу Дополнительные услуги</t>
  </si>
  <si>
    <t xml:space="preserve">Итого по акту</t>
  </si>
  <si>
    <t xml:space="preserve">По актам</t>
  </si>
  <si>
    <t xml:space="preserve">№акта от</t>
  </si>
  <si>
    <t xml:space="preserve">Монтаж антресольных (сантехнических дверок)</t>
  </si>
  <si>
    <t xml:space="preserve">исключено из расчета</t>
  </si>
  <si>
    <t xml:space="preserve">Размеры помещения (заполняется на странице замер)</t>
  </si>
  <si>
    <t xml:space="preserve">Периметр</t>
  </si>
  <si>
    <t xml:space="preserve">периметр - двери</t>
  </si>
  <si>
    <t xml:space="preserve">Площадь пола\потолка</t>
  </si>
  <si>
    <t xml:space="preserve">Площадь стен до вычета</t>
  </si>
  <si>
    <t xml:space="preserve">Площадь проемов</t>
  </si>
  <si>
    <t xml:space="preserve">Кол-во окон</t>
  </si>
  <si>
    <t xml:space="preserve">Площадь после вычета</t>
  </si>
  <si>
    <t xml:space="preserve">Кол-во дверей</t>
  </si>
  <si>
    <t xml:space="preserve">Работа</t>
  </si>
  <si>
    <t xml:space="preserve">Ед.изм.</t>
  </si>
  <si>
    <t xml:space="preserve">1. Демонтажные работы (потолки)</t>
  </si>
  <si>
    <t xml:space="preserve">Демонтаж подвесного шкафа (тип - антресоль)</t>
  </si>
  <si>
    <t xml:space="preserve">Демонтаж вентиляционных коробов</t>
  </si>
  <si>
    <t xml:space="preserve">Расчистка потолков от старой ВЭ краски / шпаклевки. От штукатурки, масл.краски  К-1,3 </t>
  </si>
  <si>
    <t xml:space="preserve">Демонтаж  натяжного потолка/ с профилем К-2,2</t>
  </si>
  <si>
    <t xml:space="preserve">Демонтаж потолка из гипсокартона/ацеида/шифера</t>
  </si>
  <si>
    <t xml:space="preserve">Демонтаж потолочных плит из пенополистирола/снятие обоев /реечного/пластиковых панелей</t>
  </si>
  <si>
    <t xml:space="preserve">Демонтаж дранки или металлической сетки с потолка</t>
  </si>
  <si>
    <t xml:space="preserve">Демонтаж потолочного плинтуса из полиуретана, лепнины из гипса К-1,5</t>
  </si>
  <si>
    <t xml:space="preserve">Устройство реечных подвесных потолков</t>
  </si>
  <si>
    <t xml:space="preserve">Устройство теневого профиля</t>
  </si>
  <si>
    <t xml:space="preserve">Устройство подвесного потолка из гипсокартона (1 слой) одноуровневый</t>
  </si>
  <si>
    <t xml:space="preserve">Установка воздуховода</t>
  </si>
  <si>
    <t xml:space="preserve">Устройство разноуровнего потолка из ГКЛ с прямолинейными элементами 1слой</t>
  </si>
  <si>
    <t xml:space="preserve">Устройство разноур. потолка из ГКЛ слож. геометр. форм с криволин. эл-ми 1слой</t>
  </si>
  <si>
    <t xml:space="preserve">Монтаж натяжного потолка/ малые обьемы ,с/у и т.п. К-1,8</t>
  </si>
  <si>
    <t xml:space="preserve">Устройство звукоизоляции потолков минватой /рулонными мат-ми</t>
  </si>
  <si>
    <t xml:space="preserve">Грунтовка откосов потолка 1 слой</t>
  </si>
  <si>
    <t xml:space="preserve">Устройство полиуретанового карниза h 10- 15 см. (выше коэффициент 2)</t>
  </si>
  <si>
    <t xml:space="preserve">Устройство  полиуретанового карниза (галтель, молдинг) h до 10см.</t>
  </si>
  <si>
    <t xml:space="preserve">Шпатлёвка и окраска декоративного карниза (галтель) h до 10см.( выше коэффициент 1,5) </t>
  </si>
  <si>
    <t xml:space="preserve">Расшивка рустов.  Заделка рустов применять К- 2,3</t>
  </si>
  <si>
    <t xml:space="preserve">Штукатурная отделка откосов потолка до 400мм</t>
  </si>
  <si>
    <t xml:space="preserve">Отделка откосов потолка сетка "строби"/ паутинка/стеклохолст</t>
  </si>
  <si>
    <t xml:space="preserve">Монтаж ГКЛ короба на потолке/готовых декоративных балок</t>
  </si>
  <si>
    <t xml:space="preserve">Ошкуривание откосов потолка 1 раз</t>
  </si>
  <si>
    <t xml:space="preserve">Устройство звукоизоляции потолка системой ЗИПС вектор</t>
  </si>
  <si>
    <t xml:space="preserve">Обработка потолка антиплесень 1 слой</t>
  </si>
  <si>
    <t xml:space="preserve">Штукатурка потолка под правило гипсовым раствором визуальное выравнивание</t>
  </si>
  <si>
    <t xml:space="preserve">Монтаж панелей МДФ/ дерев. вагонки  на потолок с  устройством каркаса</t>
  </si>
  <si>
    <t xml:space="preserve">Устройство перегородки из ГКЛ для ниши скрытого карниза</t>
  </si>
  <si>
    <t xml:space="preserve">Теплоизоляция потолков пенополистирол</t>
  </si>
  <si>
    <t xml:space="preserve">Монтаж малярных уголков коробов потолка/ углоформирующей ленты</t>
  </si>
  <si>
    <t xml:space="preserve">Отделка откосов потолка шпаклевка 2 слоя</t>
  </si>
  <si>
    <t xml:space="preserve">Финишная отделка откосов потолка окраска 2 слоя/ обои итд</t>
  </si>
  <si>
    <t xml:space="preserve">Нанесение грунта Беноноконтакт на потолок 1 слой</t>
  </si>
  <si>
    <t xml:space="preserve"> 3. Демонтажные работы ( стены, столярные работы)</t>
  </si>
  <si>
    <t xml:space="preserve">Демонтаж стен деревянных, кирпичных (1/4, 1/2) ПГП при наличии плитки или армирования К-1,6</t>
  </si>
  <si>
    <t xml:space="preserve">Демонтаж пластикового откоса/ наличника </t>
  </si>
  <si>
    <t xml:space="preserve">Демонтаж существующих кирпичных конструкций</t>
  </si>
  <si>
    <t xml:space="preserve">м3</t>
  </si>
  <si>
    <t xml:space="preserve">Демонтаж штукатурного покрытия толщ. до 2 см. (от 2см до 6см К-1.5, свыше 6 см К-2)</t>
  </si>
  <si>
    <t xml:space="preserve">Демонтаж маяка с заделкой шрабы стен, потолка и пола</t>
  </si>
  <si>
    <t xml:space="preserve">Демонтаж дверного полотна</t>
  </si>
  <si>
    <t xml:space="preserve">Демонтаж подоконника (пластик)</t>
  </si>
  <si>
    <t xml:space="preserve">Демонтаж подоконника (камень/бетон)</t>
  </si>
  <si>
    <t xml:space="preserve">Демонтаж дверных блоков</t>
  </si>
  <si>
    <t xml:space="preserve">Демонтаж оконных блоков</t>
  </si>
  <si>
    <t xml:space="preserve">Расчистка стен от старой ВЭ краски / шпаклевки. От масляной краски К-1,3</t>
  </si>
  <si>
    <t xml:space="preserve">Снятие старых обоев (флизелин,бумажные,текстильные, многослойные )/ утеплителя со стен</t>
  </si>
  <si>
    <t xml:space="preserve">Снятие старых обоев однослойные</t>
  </si>
  <si>
    <t xml:space="preserve">Зачистка оконной рамы (с одной стороны)</t>
  </si>
  <si>
    <t xml:space="preserve">Демонтаж стен (перегородок) из ацеида, гипсолита, ГКЛ( при наличии плитки или армирования к-1,6)</t>
  </si>
  <si>
    <t xml:space="preserve">Демонтаж мокрый  фасад корроед по сетке/ Демонтаж дранки или метал.сетки </t>
  </si>
  <si>
    <t xml:space="preserve">Зачистка подоконника (до 20 см)</t>
  </si>
  <si>
    <t xml:space="preserve">Демонтаж вагонки/ стеновых панелей</t>
  </si>
  <si>
    <t xml:space="preserve">Расчистка кирпичной кладки</t>
  </si>
  <si>
    <t xml:space="preserve">Монтаж скрытого люка под окраску на стены/ на потолок К- 1,3</t>
  </si>
  <si>
    <t xml:space="preserve">ед</t>
  </si>
  <si>
    <t xml:space="preserve">Устройство ниши до 100х100х10 (в.ш.г.) в бетоне</t>
  </si>
  <si>
    <t xml:space="preserve">Устройство ниши до 100х100х10 (в.ш.г.) в кирпиче,пеноблок</t>
  </si>
  <si>
    <t xml:space="preserve">Устройство ниши до 100х100х10 (в.ш.г.) в фальшстенах,ПГП,гипсолит</t>
  </si>
  <si>
    <t xml:space="preserve">Устройство перегородок в ½ кирпича под штукатурку</t>
  </si>
  <si>
    <t xml:space="preserve">Устройство перегородок в 1 кирпич под штукатурку</t>
  </si>
  <si>
    <t xml:space="preserve">Устройство стен из гипсокартона (1 слой) с устройством каркаса прямолинейные конструкции</t>
  </si>
  <si>
    <t xml:space="preserve">Устройство стен из гипсокартона (2 слоя)с устройством каркаса прямолинейные конструкции</t>
  </si>
  <si>
    <t xml:space="preserve">Устройство стен из ГКЛ (криволинейная конструкция) 1 слой</t>
  </si>
  <si>
    <t xml:space="preserve">Облицовка стен ГКЛ (1 слой)</t>
  </si>
  <si>
    <t xml:space="preserve">Устройство короба из ГКЛ слож. геометр. форм с криволин. эл-ми</t>
  </si>
  <si>
    <t xml:space="preserve">Устройство прямолинейного короба из ГКЛ (1 слой) Г-образного сечения</t>
  </si>
  <si>
    <t xml:space="preserve">Устройство короба из ГКЛ с прямолинейными нишами 1 слой</t>
  </si>
  <si>
    <t xml:space="preserve">Устройство короба из ГКЛ с криволинейными нишами 1 слой</t>
  </si>
  <si>
    <t xml:space="preserve">Устройство тепло / звукоизоляции стен (минвата, пенополистирол) 1 слой</t>
  </si>
  <si>
    <t xml:space="preserve">Устройство откосов из ГКЛ (1 слой)</t>
  </si>
  <si>
    <t xml:space="preserve">Армирование стен штукатурной сеткой</t>
  </si>
  <si>
    <t xml:space="preserve">Штукатурная отделка проёмов (откосов) до 400мм/ Выравнивание основания подоконника</t>
  </si>
  <si>
    <t xml:space="preserve">Штукатурное выравнивание углов (в том числе зоны плинтуса)</t>
  </si>
  <si>
    <t xml:space="preserve">Шпатлёвка гипсокартона 1 слой</t>
  </si>
  <si>
    <t xml:space="preserve">Оклейка стен с (подбором рисунка)</t>
  </si>
  <si>
    <t xml:space="preserve">Оклейка стен обоями под окраску</t>
  </si>
  <si>
    <t xml:space="preserve">Декоративная окраска стен/декоративная штукатурка</t>
  </si>
  <si>
    <t xml:space="preserve">Монтаж жидких обоев</t>
  </si>
  <si>
    <t xml:space="preserve">Окраска стен по обоям 2 слоя</t>
  </si>
  <si>
    <t xml:space="preserve">Грунтовка откосов 1 слой</t>
  </si>
  <si>
    <t xml:space="preserve">Шпатлёвка откосов 2 слоя(шириной до 400 мм)</t>
  </si>
  <si>
    <t xml:space="preserve">Окраска откосов 2 слоя</t>
  </si>
  <si>
    <t xml:space="preserve">Проклейка швов ГКЛ с армированием бумажной лентой</t>
  </si>
  <si>
    <t xml:space="preserve">Монтаж малярных уголков/ углоформирующей ленты</t>
  </si>
  <si>
    <t xml:space="preserve">Устройство откосов из «панелита»</t>
  </si>
  <si>
    <t xml:space="preserve">Декоративная штукатурка типа венецианская / артбетон</t>
  </si>
  <si>
    <t xml:space="preserve">Ошкуривание откосов стен 1 раз</t>
  </si>
  <si>
    <t xml:space="preserve">Монтаж ЗD-панелей из гипса (без покраски)</t>
  </si>
  <si>
    <t xml:space="preserve">Окраска 3D-панелей из гипса 2 слоя</t>
  </si>
  <si>
    <t xml:space="preserve">Герметизация примык. стена-стена,потолок,пол. Звукоизол. панели, ГКЛ</t>
  </si>
  <si>
    <t xml:space="preserve">Монтаж стеновых панелей (типа «панелит»)</t>
  </si>
  <si>
    <t xml:space="preserve">Устройство звукоизоляции стен системой ЗИПС вектор</t>
  </si>
  <si>
    <t xml:space="preserve">Оклейка стен фото обои, фреска/ текстильные обои</t>
  </si>
  <si>
    <t xml:space="preserve">Монтаж молдингов на стены полиуретан</t>
  </si>
  <si>
    <t xml:space="preserve">Монтаж колонн капитель</t>
  </si>
  <si>
    <t xml:space="preserve">Монтаж пробкового покрытия на клею (пол, стены)</t>
  </si>
  <si>
    <t xml:space="preserve">Окраска оконной рамы/ решетчатых конструкций 2 слоя</t>
  </si>
  <si>
    <t xml:space="preserve">Установка пластик. подоконников. Искуственный камень применять К-2,2</t>
  </si>
  <si>
    <t xml:space="preserve">Устр-во демпферной ленты на каркас (стены,потолок, пол)</t>
  </si>
  <si>
    <t xml:space="preserve">Подготовка дверного проема, расширение</t>
  </si>
  <si>
    <t xml:space="preserve">Подготовка дверного проема, сужение</t>
  </si>
  <si>
    <t xml:space="preserve">Установка дверных блоков</t>
  </si>
  <si>
    <t xml:space="preserve">Навеска дверных полотен (с врезкой петель)</t>
  </si>
  <si>
    <t xml:space="preserve">Установка замков</t>
  </si>
  <si>
    <t xml:space="preserve">Установка фурнитуры</t>
  </si>
  <si>
    <t xml:space="preserve">Изготовление арок из гипсокартона</t>
  </si>
  <si>
    <t xml:space="preserve">Установка готовых арок (стандартных)</t>
  </si>
  <si>
    <t xml:space="preserve">Устройство наличника</t>
  </si>
  <si>
    <t xml:space="preserve">Устройство добора</t>
  </si>
  <si>
    <t xml:space="preserve">Оклейка примыканий гидроизоляционной лентой </t>
  </si>
  <si>
    <t xml:space="preserve">Установка дверных ограничителей/ декоративных порожков</t>
  </si>
  <si>
    <t xml:space="preserve">Монтаж рольставни </t>
  </si>
  <si>
    <t xml:space="preserve">Монтаж каркаса (обрешетка)</t>
  </si>
  <si>
    <t xml:space="preserve">Монтаж вагонки,панелей МДФ/на клей К-1,5 </t>
  </si>
  <si>
    <t xml:space="preserve">Монтаж карниза</t>
  </si>
  <si>
    <t xml:space="preserve">Устройство перегородки ГКЛ на мет. каркасе облицов.в 1 слой с каждой стороны </t>
  </si>
  <si>
    <t xml:space="preserve">Разметка стен перед укладкой  плитки /разметка перегородок</t>
  </si>
  <si>
    <t xml:space="preserve">Штукатурка стен под правило гипсовым раствором визуальное выравнивание</t>
  </si>
  <si>
    <t xml:space="preserve">Обработка стен антиплесень 1 слой</t>
  </si>
  <si>
    <t xml:space="preserve">Штукатурка стен цементно-песчаным раствором до 30мм</t>
  </si>
  <si>
    <t xml:space="preserve">Штукатурка стен цементно-песчаным раствором от 30мм до 40 мм</t>
  </si>
  <si>
    <t xml:space="preserve">Подготовка основания перегородок из ц/п р-ра</t>
  </si>
  <si>
    <t xml:space="preserve">Установка оконных блоков (стандартные)</t>
  </si>
  <si>
    <t xml:space="preserve">Монтаж закладных на потолке и стенах для крепления дверей и карнизов</t>
  </si>
  <si>
    <t xml:space="preserve">Оклейка откосов стен сеткой «строби»/ «паутинка»/ «стеклохолст»</t>
  </si>
  <si>
    <t xml:space="preserve">Шпатлёвка и окраска декоративного молдинга</t>
  </si>
  <si>
    <t xml:space="preserve">Монтаж декоративного бруса / реек на потолок / стены (40х80х2800)</t>
  </si>
  <si>
    <t xml:space="preserve">Монтаж реечных перегородок (40х60х2800)</t>
  </si>
  <si>
    <t xml:space="preserve">Декоративная шткатурка типа карта мира</t>
  </si>
  <si>
    <t xml:space="preserve">Расшивка примыканий стен пол в бетонной плите (межпанельные стыки)</t>
  </si>
  <si>
    <t xml:space="preserve">Заделка примыканий стен пол в бетонной плите (межпанельные стыки)</t>
  </si>
  <si>
    <t xml:space="preserve">Монтаж дверей скрытого монтажа</t>
  </si>
  <si>
    <t xml:space="preserve">Монтаж антресоли</t>
  </si>
  <si>
    <t xml:space="preserve"> 5. Демонтажные работы (полы)</t>
  </si>
  <si>
    <t xml:space="preserve">Демонтаж цементной стяжки до 3 см (армированная к-1,2)</t>
  </si>
  <si>
    <t xml:space="preserve">Расчистка пола, стен от клея</t>
  </si>
  <si>
    <t xml:space="preserve">Расчистка пола от засыпки и шумоизоляции толщ. до 50мм</t>
  </si>
  <si>
    <t xml:space="preserve">Демонтаж битума/ асфальта с пола т. до 7 см (выше К-1,5)</t>
  </si>
  <si>
    <t xml:space="preserve">Демонтаж цементной стяжки от 3 см до 7 см (свыше 7 см - коэф. 1,5)(армированная к-1,2)</t>
  </si>
  <si>
    <t xml:space="preserve">Демонтаж пола из паркетной доски/ ламината</t>
  </si>
  <si>
    <t xml:space="preserve">Демонтаж пола из штучного паркета</t>
  </si>
  <si>
    <t xml:space="preserve">Демонтаж пола из половой доски</t>
  </si>
  <si>
    <t xml:space="preserve">Демонтаж пола из линолеума / ковролина/ оргалита (за 1 слой)</t>
  </si>
  <si>
    <t xml:space="preserve">Демонтаж пола Авангард-Кнауф т. 50мм</t>
  </si>
  <si>
    <t xml:space="preserve">Демонтаж плинтуса</t>
  </si>
  <si>
    <t xml:space="preserve">Демонтаж деревянных лаг</t>
  </si>
  <si>
    <t xml:space="preserve">Демонтаж бетонного поддона сантехнического узла</t>
  </si>
  <si>
    <t xml:space="preserve">Стяжка пола до 50 мм с устройством маяков,демпфернойленты</t>
  </si>
  <si>
    <t xml:space="preserve">Звуко-гид-ция пола рулонными материалами  на битумной основе</t>
  </si>
  <si>
    <t xml:space="preserve">Устройство «сухого пола» Авангард – Кнауф (5 cм)</t>
  </si>
  <si>
    <t xml:space="preserve">Полимерные наливные полы (без эффекта 3D)</t>
  </si>
  <si>
    <t xml:space="preserve">Устройство пола из ковролина / линолеума</t>
  </si>
  <si>
    <t xml:space="preserve">Устройство пола из ламината винилового ( укладка по диагонали применять К-1,5 , "елочкой" К- 2,0)</t>
  </si>
  <si>
    <t xml:space="preserve">Устройство пола из паркетной доски с замком (укладка по диагонали применять К-1,5 , "елочкой" К- 2,0)</t>
  </si>
  <si>
    <t xml:space="preserve">Шпаклевка, окраска плинтуса (комплекс)</t>
  </si>
  <si>
    <t xml:space="preserve">Устройство плинтуса дюрополимер,полиуретан, деревянного, МДФ</t>
  </si>
  <si>
    <t xml:space="preserve">Подрезка ламината, паркетной,массивной,инженерной доски(по диагонали К-1,5)</t>
  </si>
  <si>
    <t xml:space="preserve">Подрезка плинтуса, запил углов плинтуса</t>
  </si>
  <si>
    <t xml:space="preserve">Устройство пола из половой доски ( укладка по диагонали применять К-1,5 , "елочкой" К- 2,0)</t>
  </si>
  <si>
    <t xml:space="preserve">Устройство лаг под половую доску</t>
  </si>
  <si>
    <t xml:space="preserve">Шлифовка фанеры под массивную доску / шлифовка стяжки</t>
  </si>
  <si>
    <t xml:space="preserve">Устройство пола из массивной доски ( укладка по диагонали применять К-1,5 , "елочкой" К- 2,0)</t>
  </si>
  <si>
    <t xml:space="preserve">Настил фанеры на пол. Плиты ДСП Quick Deck применять К-1,5</t>
  </si>
  <si>
    <t xml:space="preserve">Укладка инженерной доски  ( укладка длинной от 1,5м или  по диагонали применять К-1,5 ,  "елочкой"  К- 2,0)</t>
  </si>
  <si>
    <t xml:space="preserve">Монтаж кварц-винила на пол ( укладка по диагонали применять К-1,5 , "елочкой" К- 2,0)</t>
  </si>
  <si>
    <t xml:space="preserve">Утепление пола утеплителем типа "Пеноплекс"</t>
  </si>
  <si>
    <t xml:space="preserve">Стяжка пола керамзитом</t>
  </si>
  <si>
    <t xml:space="preserve">Устройство плинтуса скрытой установки на подготовленное основание</t>
  </si>
  <si>
    <t xml:space="preserve">Монтаж пробкового компенсатора</t>
  </si>
  <si>
    <t xml:space="preserve">Стяжка полусухая до 10см</t>
  </si>
  <si>
    <t xml:space="preserve">Стяжка полусухая 10-15см</t>
  </si>
  <si>
    <t xml:space="preserve">Демонтаж смесителя для ванны( встроенного применять К-4)</t>
  </si>
  <si>
    <t xml:space="preserve">Демонтаж смесителя для мойки, раковины и т.п.</t>
  </si>
  <si>
    <t xml:space="preserve">Демонтаж унитаза / биде</t>
  </si>
  <si>
    <t xml:space="preserve">Демонтаж чаши инсталяции</t>
  </si>
  <si>
    <t xml:space="preserve">Демонтаж раковины</t>
  </si>
  <si>
    <t xml:space="preserve">Демонтаж раковины с подстольем</t>
  </si>
  <si>
    <t xml:space="preserve">Демонтаж «Мойдодыра»</t>
  </si>
  <si>
    <t xml:space="preserve">Демонтаж ванны (чугун, акрил, камень)</t>
  </si>
  <si>
    <t xml:space="preserve">Демонтаж ванны (сталь)</t>
  </si>
  <si>
    <t xml:space="preserve">Демонтаж поддона</t>
  </si>
  <si>
    <t xml:space="preserve">Демонтаж фильтра ТО на американках</t>
  </si>
  <si>
    <t xml:space="preserve">Демонтаж фильтра ТО в жёстком соединении</t>
  </si>
  <si>
    <t xml:space="preserve">Демонтаж шарового крана</t>
  </si>
  <si>
    <t xml:space="preserve">Демонтаж шарового крана на стояке</t>
  </si>
  <si>
    <t xml:space="preserve">Демонтаж регулятора давления</t>
  </si>
  <si>
    <t xml:space="preserve">Демонтаж фильтра ГО</t>
  </si>
  <si>
    <t xml:space="preserve">Демонтаж гребёнки</t>
  </si>
  <si>
    <t xml:space="preserve">Демонтаж счётчика</t>
  </si>
  <si>
    <t xml:space="preserve">Демонтаж полотенцесушителя</t>
  </si>
  <si>
    <t xml:space="preserve">Демонтаж стиральной машины</t>
  </si>
  <si>
    <t xml:space="preserve">Демонтаж душевой кабины</t>
  </si>
  <si>
    <t xml:space="preserve">Демонтаж фартука под ванной</t>
  </si>
  <si>
    <t xml:space="preserve">Демонтаж подиума под ванну, душевую кабину. </t>
  </si>
  <si>
    <t xml:space="preserve">Демонтаж водонагревателя</t>
  </si>
  <si>
    <t xml:space="preserve">Демонтаж стальных труб г/х воды, канализации</t>
  </si>
  <si>
    <t xml:space="preserve">Демонтаж пластиковых труб г/х водоснабжения</t>
  </si>
  <si>
    <t xml:space="preserve">Монтаж и подключение раковины с мебелью (без смесителя)</t>
  </si>
  <si>
    <t xml:space="preserve">Монтаж и подключение раковины с мебелью, с подсветкой (без смесителя)</t>
  </si>
  <si>
    <t xml:space="preserve">Монтаж и подключение унитаза на существующие посадочные места стоимостью до 50 000 руб.</t>
  </si>
  <si>
    <t xml:space="preserve">Монтаж инсталяции</t>
  </si>
  <si>
    <t xml:space="preserve">Монтаж чаши инсталяции</t>
  </si>
  <si>
    <t xml:space="preserve">Установка биде со смесителем и инсталяцией стоимостью до 50 000 руб.</t>
  </si>
  <si>
    <t xml:space="preserve">Монтаж и подключение ванны без гидромассажа (сталь) стоимостью до 50 000 руб.</t>
  </si>
  <si>
    <t xml:space="preserve">Монтаж и подключение ванны с гидромассажом</t>
  </si>
  <si>
    <t xml:space="preserve">дог</t>
  </si>
  <si>
    <t xml:space="preserve">Монтаж наружной части встраиваемого смесителя стоимостью до 50 000 руб.</t>
  </si>
  <si>
    <t xml:space="preserve">Монтаж смесителя терморегулирующего стоимостью до 50 000 руб.</t>
  </si>
  <si>
    <t xml:space="preserve">Монтаж встраиваемого смесителя( внутренняя часть)стоимостью до 50 000 руб.</t>
  </si>
  <si>
    <t xml:space="preserve">Монтаж и подключение полотенцесушителя на готовую подводку</t>
  </si>
  <si>
    <t xml:space="preserve">Монтаж и подключение фильтров тонкой очистки</t>
  </si>
  <si>
    <t xml:space="preserve">Монтаж и подкл. фильтров очистки воды с подсоединением к канализации</t>
  </si>
  <si>
    <t xml:space="preserve">Монтаж и подключение редукторов</t>
  </si>
  <si>
    <t xml:space="preserve">Монтаж стальной / медной/ нержавеющей трубы</t>
  </si>
  <si>
    <t xml:space="preserve">Монтаж резьбовых фитингов</t>
  </si>
  <si>
    <t xml:space="preserve">Монтаж трубы из полипропилена</t>
  </si>
  <si>
    <t xml:space="preserve">Монтаж фитинга (полипропилен)</t>
  </si>
  <si>
    <t xml:space="preserve">Монтаж манжета резинового</t>
  </si>
  <si>
    <t xml:space="preserve">Монтаж шарового крана на стояк</t>
  </si>
  <si>
    <t xml:space="preserve">Нарезка резьбы вручную на металлической трубе до 3 см</t>
  </si>
  <si>
    <t xml:space="preserve">Нарезка резьбы вручную на металлической трубе до 5 см</t>
  </si>
  <si>
    <t xml:space="preserve">Расчеканка труб (чугун на пластик)</t>
  </si>
  <si>
    <t xml:space="preserve">Устройство штробы (под трубу до ¾) в бетоне</t>
  </si>
  <si>
    <t xml:space="preserve">Устройство штробы (под трубу 40-100 мм) в бетоне</t>
  </si>
  <si>
    <t xml:space="preserve">Монтаж счётчика воды (без опломбировки)</t>
  </si>
  <si>
    <t xml:space="preserve">Наладка системы защиты от протечек</t>
  </si>
  <si>
    <t xml:space="preserve">Установка аксессуаров с/узла</t>
  </si>
  <si>
    <t xml:space="preserve">Навеска зеркал площадью до 1 кв.м. с подсветкой К-1.3</t>
  </si>
  <si>
    <t xml:space="preserve">Монтаж душевой кабины с гидромассажом без обр. герметиком</t>
  </si>
  <si>
    <t xml:space="preserve">Монтаж радиатора на новое место стоимостью до 50 000 руб.</t>
  </si>
  <si>
    <t xml:space="preserve">Монтаж душевой кабины без гидромассажа без обработки герметиком</t>
  </si>
  <si>
    <t xml:space="preserve">Гидроизоляция швов душевой кабины</t>
  </si>
  <si>
    <t xml:space="preserve">Монтаж пластиковых шторок</t>
  </si>
  <si>
    <t xml:space="preserve">Монтаж поддона на пол (акрил, искуств. камень) с подключением к канализации</t>
  </si>
  <si>
    <t xml:space="preserve">Монтаж пластикового экрана</t>
  </si>
  <si>
    <t xml:space="preserve">Монтаж стеклянных шторок на ванну</t>
  </si>
  <si>
    <t xml:space="preserve">Звуко-теплоизоляция стояков, трубопроводов длиной до 3м</t>
  </si>
  <si>
    <t xml:space="preserve">Монтаж столешницы готовой (без выпила отверстий)</t>
  </si>
  <si>
    <t xml:space="preserve">Укрепление сантех. кабины</t>
  </si>
  <si>
    <t xml:space="preserve">Монтаж ванной/ радиатора стоимостью выше 50 000 руб. (25% от стоимости изделия)</t>
  </si>
  <si>
    <t xml:space="preserve">Монтаж унитаза/смесителя/ стоимостью выше 50 000 руб. (30% от стоимости изделия) </t>
  </si>
  <si>
    <t xml:space="preserve">Расчистка стояка от старой краски (до 3м)</t>
  </si>
  <si>
    <t xml:space="preserve">Расчистка радиатора от старой краски с отводными трубами (до 3м)</t>
  </si>
  <si>
    <t xml:space="preserve">Окраска стояка /трубопроводов (1 слой)</t>
  </si>
  <si>
    <t xml:space="preserve">Окраска радиатора (1 слой)</t>
  </si>
  <si>
    <t xml:space="preserve">Монтаж стеклянного ограждения на душевой уголок</t>
  </si>
  <si>
    <t xml:space="preserve">Конвектор напольный без вентилятора</t>
  </si>
  <si>
    <t xml:space="preserve">Конвектор напольный с вентилятором</t>
  </si>
  <si>
    <t xml:space="preserve">Установка водонагревателя (до 100 л)</t>
  </si>
  <si>
    <t xml:space="preserve">Установка насоса сололифт</t>
  </si>
  <si>
    <t xml:space="preserve">Демонтаж светильников</t>
  </si>
  <si>
    <t xml:space="preserve">Демонтаж электроточки</t>
  </si>
  <si>
    <t xml:space="preserve">Демонтаж электропроводки</t>
  </si>
  <si>
    <t xml:space="preserve">Демонтаж электроплиты (без выноса)</t>
  </si>
  <si>
    <t xml:space="preserve">Демонтаж варочной панели (без сохраненния)</t>
  </si>
  <si>
    <t xml:space="preserve">Демонтаж духового шкафа (без сохранения)</t>
  </si>
  <si>
    <t xml:space="preserve">Демонтаж распределительного щита (без сохранения)</t>
  </si>
  <si>
    <t xml:space="preserve">Демонтаж автоматов отключения ДиФ, УЗО</t>
  </si>
  <si>
    <t xml:space="preserve">Демонтаж полотенцесушителя электрического</t>
  </si>
  <si>
    <t xml:space="preserve">Демонтаж внутреннего блока кондиционера без сохранения</t>
  </si>
  <si>
    <t xml:space="preserve">Демонтаж старого распределительного устройства</t>
  </si>
  <si>
    <t xml:space="preserve">Демонтаж панели электроточки</t>
  </si>
  <si>
    <t xml:space="preserve">Прокладка кабеля в трубах (в стяжке)</t>
  </si>
  <si>
    <t xml:space="preserve">Прокладка кабеля телефонного/интернет UTP</t>
  </si>
  <si>
    <t xml:space="preserve">Прокладка кабеля телевизионного открытым способом  в лотке </t>
  </si>
  <si>
    <t xml:space="preserve">Прокладка кабеля в кабель-канале</t>
  </si>
  <si>
    <t xml:space="preserve">Прокладка кабеля на скобах по гипсу открытым способом</t>
  </si>
  <si>
    <t xml:space="preserve">Прокладка кабеля на скобах по кирпичу открытым способом</t>
  </si>
  <si>
    <t xml:space="preserve">Прокладка кабеля на скобах по бетону открытым способом</t>
  </si>
  <si>
    <t xml:space="preserve">Монтаж кабель-канала на гипсе и ГКЛ</t>
  </si>
  <si>
    <t xml:space="preserve">Монтаж кабель-канала по кирпичу</t>
  </si>
  <si>
    <t xml:space="preserve">Монтаж кабель-канала по бетону</t>
  </si>
  <si>
    <t xml:space="preserve">Прокладка кабеля 10 мм²</t>
  </si>
  <si>
    <t xml:space="preserve">Прокладка кабеля 16 мм²</t>
  </si>
  <si>
    <t xml:space="preserve">Прокладка кабеля 25 мм² по договоренности</t>
  </si>
  <si>
    <t xml:space="preserve">Прокладка кабеля бронированного по договоренности</t>
  </si>
  <si>
    <t xml:space="preserve">Монтаж светодиодной подсветки</t>
  </si>
  <si>
    <t xml:space="preserve">Подключение линии силовой к щиту (однофазная сеть)</t>
  </si>
  <si>
    <t xml:space="preserve">Подключение линии силовой к щиту (трехфазная сеть)</t>
  </si>
  <si>
    <t xml:space="preserve">Подключение телевизионной и телефонной сети к щиту</t>
  </si>
  <si>
    <t xml:space="preserve">Монтаж распаечной коробки с коммутацией</t>
  </si>
  <si>
    <t xml:space="preserve">Установка электроточки наружной</t>
  </si>
  <si>
    <t xml:space="preserve">Установка розетки накладной для электроплиты</t>
  </si>
  <si>
    <t xml:space="preserve">Установка розетки скрытой подводки для электроплиты</t>
  </si>
  <si>
    <t xml:space="preserve">Установка розетки телефонной (накладной)</t>
  </si>
  <si>
    <t xml:space="preserve">Установка блока выключателей (для санитарно-технических кабин)</t>
  </si>
  <si>
    <t xml:space="preserve">Монтаж проходного выключателя / мастер-выключателя</t>
  </si>
  <si>
    <t xml:space="preserve">Автомат защиты (однополюсный), установка</t>
  </si>
  <si>
    <t xml:space="preserve">Автомат защиты (трехполюсный), установка</t>
  </si>
  <si>
    <t xml:space="preserve">Устройство защитного отключения, установка</t>
  </si>
  <si>
    <t xml:space="preserve">Устройство защитного отключения (двухполюсное), установка</t>
  </si>
  <si>
    <t xml:space="preserve">Устройство защитного отключения (четырехполюсного), установка</t>
  </si>
  <si>
    <t xml:space="preserve">Установка контактора</t>
  </si>
  <si>
    <t xml:space="preserve">Установка диф. автомата </t>
  </si>
  <si>
    <t xml:space="preserve">Светильник встроенный, установка</t>
  </si>
  <si>
    <t xml:space="preserve">Точечный галогенный светильник / Монтаж накладных светильников</t>
  </si>
  <si>
    <t xml:space="preserve">Светильник настенный (бра), установка</t>
  </si>
  <si>
    <t xml:space="preserve">Установка светильников подвесных на шнурах</t>
  </si>
  <si>
    <t xml:space="preserve">Люстра с креплением к потолку (установка и подключение весом до 3 кг)</t>
  </si>
  <si>
    <t xml:space="preserve">Люстра с креплением к потолку (установка и подключение от 3 кг до 5 кг)</t>
  </si>
  <si>
    <t xml:space="preserve">Люстра с креплением на крюк, установка до 5 кг</t>
  </si>
  <si>
    <t xml:space="preserve">Устройство ниши под светодиодный встроенный светильник в ГКЛ (настенный, потолочный) </t>
  </si>
  <si>
    <t xml:space="preserve">Светильник типа "Армстронг", установка</t>
  </si>
  <si>
    <t xml:space="preserve">Установка распределительного щитка</t>
  </si>
  <si>
    <t xml:space="preserve">Настил теплого пола электрического</t>
  </si>
  <si>
    <t xml:space="preserve">Распределительная накладная панель на 6 автоматов с расключением, установка</t>
  </si>
  <si>
    <t xml:space="preserve">Распределительная накладная панель на 12 автоматов с расключением, установка</t>
  </si>
  <si>
    <t xml:space="preserve">Распределительная накладная панель на 18 автоматов с расключением, установка</t>
  </si>
  <si>
    <t xml:space="preserve">Распределительная накладная панель на 24 автоматов с расключением, установка</t>
  </si>
  <si>
    <t xml:space="preserve">Распределительная накладная панель на 36 автоматов с расключением, установка</t>
  </si>
  <si>
    <t xml:space="preserve">Распределительная накладная панель на 54 автоматов с расключением, установка</t>
  </si>
  <si>
    <t xml:space="preserve">Распределительная внутренняя панель на 6 автоматов с расключением, установка</t>
  </si>
  <si>
    <t xml:space="preserve">Распределительная внутренняя панель на 12 автоматов с расключением, установка</t>
  </si>
  <si>
    <t xml:space="preserve">Распределительная внутренняя панель на 18 автоматов с расключением, установка</t>
  </si>
  <si>
    <t xml:space="preserve">Распределительная внутренняя панель на 24 автоматов с расключением, установка</t>
  </si>
  <si>
    <t xml:space="preserve">Распределительная внутренняя панель на 54 автоматов с расключением, установка</t>
  </si>
  <si>
    <t xml:space="preserve">Установка шин дополнительных N или PE</t>
  </si>
  <si>
    <t xml:space="preserve">Монтаж временного освещения (без учета материалов)</t>
  </si>
  <si>
    <t xml:space="preserve">Устновка электроплиты (без розетки и прокладки провода)</t>
  </si>
  <si>
    <t xml:space="preserve">Установка варочной панели (без выпила отверстия)</t>
  </si>
  <si>
    <t xml:space="preserve">Установка духового шкафа (без прокладки провода)</t>
  </si>
  <si>
    <t xml:space="preserve">Установка зависимой духовки и варочной панели (без учета выпила)</t>
  </si>
  <si>
    <t xml:space="preserve">Установка домофона</t>
  </si>
  <si>
    <t xml:space="preserve">Установка вытяжки (без прокладки гофры и провода)</t>
  </si>
  <si>
    <t xml:space="preserve">Монтаж сушки потолочной, настенной</t>
  </si>
  <si>
    <t xml:space="preserve">Монтаж вентиляционной решетки</t>
  </si>
  <si>
    <t xml:space="preserve">Установка канального вентилятора</t>
  </si>
  <si>
    <t xml:space="preserve">Штробление стен и пола до 20*20 мм - монолит</t>
  </si>
  <si>
    <t xml:space="preserve">Штробление стен и пола до 20*20 мм - кирпич</t>
  </si>
  <si>
    <t xml:space="preserve">Штробление стен и пола до 20*50 мм - монолит</t>
  </si>
  <si>
    <t xml:space="preserve">Штробление стен и пола до 20*50 мм - бетон</t>
  </si>
  <si>
    <t xml:space="preserve">Штробление стен и пола до 20*50 мм - кирпич</t>
  </si>
  <si>
    <t xml:space="preserve">Штробление стен и пола до 20*50 мм - гипсолит/блок/ГКЛ</t>
  </si>
  <si>
    <t xml:space="preserve">Штробление стен и пола до 50*50 мм - монолит</t>
  </si>
  <si>
    <t xml:space="preserve">Штробление стен и пола до 50*50 мм - бетон</t>
  </si>
  <si>
    <t xml:space="preserve">Штробление стен и пола до 50*50 мм - кирпич</t>
  </si>
  <si>
    <t xml:space="preserve">Штробление стен и пола до 50*50 мм - гипсолит/блок/ГКЛ</t>
  </si>
  <si>
    <t xml:space="preserve">Штробление стен и пола до 50*100 мм - монолит</t>
  </si>
  <si>
    <t xml:space="preserve">Штробление стен и пола до 50*100 мм - бетон</t>
  </si>
  <si>
    <t xml:space="preserve">Штробление стен и пола до 50*100 мм - кирпич</t>
  </si>
  <si>
    <t xml:space="preserve">Штробление стен и пола до 50*100 мм - гипсолит</t>
  </si>
  <si>
    <t xml:space="preserve">Сверление чашек под электромонтажные изделия в стене. Монолит</t>
  </si>
  <si>
    <t xml:space="preserve">Сверление чашек под электромонтажные изделия в стене. Кирпич</t>
  </si>
  <si>
    <t xml:space="preserve">Сверление сквозных отверстий в бетоне диаметром до 15 мм за 50 мм глубины</t>
  </si>
  <si>
    <t xml:space="preserve">Сверление сквозных отверстий в кирпиче диаметром до 15 мм за 50 мм глубины</t>
  </si>
  <si>
    <t xml:space="preserve">Подвесные светильники</t>
  </si>
  <si>
    <t xml:space="preserve">Установка стабилизатора напряжения</t>
  </si>
  <si>
    <t xml:space="preserve">Установка трансформатора</t>
  </si>
  <si>
    <t xml:space="preserve">Установка звонка с кнопкой (без прокладки провода)</t>
  </si>
  <si>
    <t xml:space="preserve">Замена вводного рубильника</t>
  </si>
  <si>
    <t xml:space="preserve">Переборка распределительного щита до 36 автоматов</t>
  </si>
  <si>
    <t xml:space="preserve">Сборка распределительного устройства по схеме заказчика</t>
  </si>
  <si>
    <t xml:space="preserve">Установка реостата теплого пола (Терморегулятора)</t>
  </si>
  <si>
    <t xml:space="preserve">Трековое освещение / Монтаж линейных светильников LED</t>
  </si>
  <si>
    <t xml:space="preserve">Монтаж слаботочного щита ТВ / Интернет</t>
  </si>
  <si>
    <t xml:space="preserve">Установка панели электроточки (1 пост)</t>
  </si>
  <si>
    <t xml:space="preserve">Ревизия инженерных систем за сторонними подрядчиками </t>
  </si>
  <si>
    <t xml:space="preserve">час.</t>
  </si>
  <si>
    <t xml:space="preserve">Демонтаж плитки (стены) без сохранения</t>
  </si>
  <si>
    <t xml:space="preserve">Демонтаж бетонного бортика поддона </t>
  </si>
  <si>
    <t xml:space="preserve">Демонтаж плитки (пол) без сохранения</t>
  </si>
  <si>
    <t xml:space="preserve">Подрезка  керамогранитной плитки под 45 гр. </t>
  </si>
  <si>
    <t xml:space="preserve">Облицовка стен керамической плиткой (по ровной поверхности)р-р от 151 до 399 мм</t>
  </si>
  <si>
    <t xml:space="preserve">Облицовка стен керамогранитной плиткой (по ровной поверхности) р-р от 151 до 399 мм</t>
  </si>
  <si>
    <t xml:space="preserve">Облицовка стен и пола мелкой плиткой 10х10 или 15х15</t>
  </si>
  <si>
    <t xml:space="preserve">Укладка плитки с плавными очертаниями</t>
  </si>
  <si>
    <t xml:space="preserve">Облицовка пола керамической плиткой /керамогранитом(по ровной поверхности) 90 гр. От 151 до 399 мм</t>
  </si>
  <si>
    <t xml:space="preserve">Облицовка пола керамической плиткой/кераморанитом (по ровной поверхности) 45 гр.от 151 до 399 мм</t>
  </si>
  <si>
    <t xml:space="preserve">Облицовка пола керамической плиткой/керамогранитом (по ровной пов-ти) "Елочкой" от 151 до 399 мм</t>
  </si>
  <si>
    <t xml:space="preserve">Облицовка пола с подбором рисунка или панно керамической плиткой/керамогранитом (по ровной поверхности)</t>
  </si>
  <si>
    <t xml:space="preserve">Облицовка ступеней формат от 300мм до 400мм керамической плиткой, свыше К-1,5</t>
  </si>
  <si>
    <t xml:space="preserve">Облицовка ступеней формат от 300мм до 400мм керамогранитной плиткой, свыше К-1,5</t>
  </si>
  <si>
    <t xml:space="preserve">Подрезка керамической плитки под 45 гр.</t>
  </si>
  <si>
    <t xml:space="preserve">Устройство порогов, ниш, откосов из плитки/ из керамогранита К-1,3</t>
  </si>
  <si>
    <t xml:space="preserve">Укладка декора (не в размер плитки или рисунок , панно)</t>
  </si>
  <si>
    <t xml:space="preserve">Сверление отверстий в керамической плитке</t>
  </si>
  <si>
    <t xml:space="preserve">Затирка швов плитки полимерным составом</t>
  </si>
  <si>
    <t xml:space="preserve">Установка бордюра / плинтуса керамического</t>
  </si>
  <si>
    <t xml:space="preserve">Монтаж металлического или пластикового лючка</t>
  </si>
  <si>
    <t xml:space="preserve">Монтаж лючка под плитку с облицовкой</t>
  </si>
  <si>
    <t xml:space="preserve">Обработка углов помещений уголками, раскладками</t>
  </si>
  <si>
    <t xml:space="preserve">Укладка  мозаики на полы и стены</t>
  </si>
  <si>
    <t xml:space="preserve">Подрезка керамической плитки </t>
  </si>
  <si>
    <t xml:space="preserve">Облицовка стен клинкерным кирпичом</t>
  </si>
  <si>
    <t xml:space="preserve">Укладка плитки многогранной</t>
  </si>
  <si>
    <t xml:space="preserve">Укладка плитки/керамогранита размер от 601 мм, по влючительно 1200 мм пол,стена</t>
  </si>
  <si>
    <t xml:space="preserve">Укладка плитки/керамогранита размер от 1201 мм, менее 1 м² / шт. пол,стена</t>
  </si>
  <si>
    <t xml:space="preserve">Укладка плитки/керамогранита размер от 1201 мм, более 1 м² / шт.пол, стена</t>
  </si>
  <si>
    <t xml:space="preserve">Перестановка мебели/ разборка без сохранения</t>
  </si>
  <si>
    <t xml:space="preserve">Оклейка мебели /окон/дверей/пола защитной пленкой</t>
  </si>
  <si>
    <t xml:space="preserve">Уборка помещения после ремонта</t>
  </si>
  <si>
    <t xml:space="preserve">Защита пола гофрокартоном (частичный ремонт без замены напольного покрытия)</t>
  </si>
  <si>
    <t xml:space="preserve">Вынос мусора до контейнера заказчика (при наличии грузового лифта не более 50 метров от подъезда)</t>
  </si>
  <si>
    <t xml:space="preserve">Вынос мусора до контейнера заказчика (при наличии грузового лифта свыше 50 метров от подъезда)</t>
  </si>
  <si>
    <t xml:space="preserve">Вывоз мусора (контейнер 7 м. куб.)</t>
  </si>
  <si>
    <t xml:space="preserve">Сборка строительных лесов, подмостей</t>
  </si>
  <si>
    <t xml:space="preserve">Изготовление дубликата ключа (цена договорная)</t>
  </si>
  <si>
    <t xml:space="preserve">Все помещения</t>
  </si>
  <si>
    <t xml:space="preserve">F</t>
  </si>
  <si>
    <t xml:space="preserve">I</t>
  </si>
  <si>
    <t xml:space="preserve">L</t>
  </si>
  <si>
    <t xml:space="preserve">O</t>
  </si>
  <si>
    <t xml:space="preserve">R</t>
  </si>
  <si>
    <t xml:space="preserve">U</t>
  </si>
  <si>
    <t xml:space="preserve">X</t>
  </si>
  <si>
    <t xml:space="preserve">AA</t>
  </si>
  <si>
    <t xml:space="preserve">AD</t>
  </si>
  <si>
    <t xml:space="preserve">AG</t>
  </si>
  <si>
    <t xml:space="preserve">Fin2</t>
  </si>
  <si>
    <t xml:space="preserve">Fin0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</si>
</sst>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_-* #,##0.00&quot; ₽&quot;_-;\-* #,##0.00&quot; ₽&quot;_-;_-* \-??&quot; ₽&quot;_-;_-@_-"/>
    <numFmt numFmtId="166" formatCode="_-* #,##0.00\ _₽_-;\-* #,##0.00\ _₽_-;_-* \-??\ _₽_-;_-@_-"/>
    <numFmt numFmtId="167" formatCode="@"/>
    <numFmt numFmtId="168" formatCode="#,##0&quot; ₽&quot;"/>
    <numFmt numFmtId="169" formatCode="0%"/>
    <numFmt numFmtId="170" formatCode="#,##0"/>
    <numFmt numFmtId="171" formatCode="[$-F800]dddd&quot;, &quot;mmmm\ dd&quot;, &quot;yyyy"/>
    <numFmt numFmtId="172" formatCode="0.00"/>
    <numFmt numFmtId="173" formatCode="0"/>
    <numFmt numFmtId="174" formatCode="_-* #,##0&quot; ₽&quot;_-;\-* #,##0&quot; ₽&quot;_-;_-* \-??&quot; ₽&quot;_-;_-@_-"/>
    <numFmt numFmtId="175" formatCode="0.0"/>
    <numFmt numFmtId="176" formatCode="d\-mmm"/>
    <numFmt numFmtId="177" formatCode="0.000000"/>
    <numFmt numFmtId="178" formatCode="#,##0.00&quot; ₽&quot;"/>
    <numFmt numFmtId="179" formatCode="m/d/yyyy"/>
    <numFmt numFmtId="180" formatCode="_-* #,##0.00\ [$₽-419]_-;\-* #,##0.00\ [$₽-419]_-;_-* \-??\ [$₽-419]_-;_-@_-"/>
  </numFmts>
  <fonts count="4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b val="true"/>
      <sz val="16"/>
      <color theme="1"/>
      <name val="Calibri"/>
      <family val="2"/>
      <charset val="204"/>
    </font>
    <font>
      <b val="true"/>
      <i val="true"/>
      <sz val="11"/>
      <color rgb="FFEF7F2F"/>
      <name val="Calibri"/>
      <family val="2"/>
      <charset val="204"/>
    </font>
    <font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b val="true"/>
      <i val="true"/>
      <sz val="11"/>
      <color theme="1"/>
      <name val="Calibri"/>
      <family val="2"/>
      <charset val="204"/>
    </font>
    <font>
      <b val="true"/>
      <sz val="12"/>
      <color theme="1"/>
      <name val="Calibri"/>
      <family val="2"/>
      <charset val="204"/>
    </font>
    <font>
      <sz val="11"/>
      <color theme="0"/>
      <name val="Calibri"/>
      <family val="2"/>
      <charset val="204"/>
    </font>
    <font>
      <b val="true"/>
      <sz val="11"/>
      <color theme="0"/>
      <name val="Calibri"/>
      <family val="2"/>
      <charset val="204"/>
    </font>
    <font>
      <b val="true"/>
      <sz val="10"/>
      <color theme="0"/>
      <name val="Calibri"/>
      <family val="2"/>
      <charset val="204"/>
    </font>
    <font>
      <sz val="10"/>
      <color theme="0"/>
      <name val="Calibri"/>
      <family val="2"/>
      <charset val="204"/>
    </font>
    <font>
      <sz val="11"/>
      <color rgb="FF000000"/>
      <name val="Calibri"/>
      <family val="0"/>
      <charset val="204"/>
    </font>
    <font>
      <sz val="11"/>
      <color theme="1"/>
      <name val="Verdana"/>
      <family val="2"/>
      <charset val="204"/>
    </font>
    <font>
      <sz val="22"/>
      <color theme="1"/>
      <name val="Verdana"/>
      <family val="2"/>
      <charset val="204"/>
    </font>
    <font>
      <sz val="11"/>
      <name val="Verdana"/>
      <family val="2"/>
      <charset val="204"/>
    </font>
    <font>
      <sz val="12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 val="true"/>
      <sz val="20"/>
      <color theme="1"/>
      <name val="Calibri"/>
      <family val="2"/>
      <charset val="204"/>
    </font>
    <font>
      <b val="true"/>
      <sz val="10"/>
      <color theme="1"/>
      <name val="Calibri"/>
      <family val="2"/>
      <charset val="204"/>
    </font>
    <font>
      <b val="true"/>
      <sz val="10"/>
      <name val="Calibri"/>
      <family val="2"/>
      <charset val="204"/>
    </font>
    <font>
      <sz val="10"/>
      <color theme="5" tint="0.3999"/>
      <name val="Calibri"/>
      <family val="2"/>
      <charset val="204"/>
    </font>
    <font>
      <sz val="10"/>
      <color theme="7" tint="0.7999"/>
      <name val="Calibri"/>
      <family val="2"/>
      <charset val="204"/>
    </font>
    <font>
      <sz val="10"/>
      <color theme="0" tint="-0.15"/>
      <name val="Calibri"/>
      <family val="2"/>
      <charset val="204"/>
    </font>
    <font>
      <b val="true"/>
      <sz val="10"/>
      <color theme="0" tint="-0.35"/>
      <name val="Calibri"/>
      <family val="2"/>
      <charset val="204"/>
    </font>
    <font>
      <sz val="10"/>
      <color rgb="FF000000"/>
      <name val="Calibri"/>
      <family val="0"/>
      <charset val="204"/>
    </font>
    <font>
      <sz val="10"/>
      <name val="Calibri"/>
      <family val="2"/>
      <charset val="204"/>
    </font>
    <font>
      <b val="true"/>
      <sz val="8"/>
      <color theme="0"/>
      <name val="Calibri"/>
      <family val="2"/>
      <charset val="204"/>
    </font>
    <font>
      <sz val="10"/>
      <color theme="0" tint="-0.05"/>
      <name val="Calibri"/>
      <family val="2"/>
      <charset val="204"/>
    </font>
    <font>
      <sz val="10"/>
      <color theme="0" tint="-0.25"/>
      <name val="Calibri"/>
      <family val="2"/>
      <charset val="204"/>
    </font>
    <font>
      <b val="true"/>
      <sz val="11"/>
      <color rgb="FF000000"/>
      <name val="Calibri"/>
      <family val="0"/>
      <charset val="204"/>
    </font>
    <font>
      <sz val="11"/>
      <color rgb="FF000000"/>
      <name val="Calibri Light"/>
      <family val="0"/>
      <charset val="204"/>
    </font>
    <font>
      <b val="true"/>
      <sz val="11"/>
      <color theme="5" tint="0.3999"/>
      <name val="Calibri"/>
      <family val="2"/>
      <charset val="204"/>
    </font>
    <font>
      <b val="true"/>
      <sz val="11"/>
      <color theme="7" tint="0.7999"/>
      <name val="Calibri"/>
      <family val="2"/>
      <charset val="204"/>
    </font>
    <font>
      <b val="true"/>
      <sz val="11"/>
      <color theme="0" tint="-0.15"/>
      <name val="Calibri"/>
      <family val="2"/>
      <charset val="204"/>
    </font>
    <font>
      <b val="true"/>
      <sz val="11"/>
      <color theme="0" tint="-0.35"/>
      <name val="Calibri"/>
      <family val="2"/>
      <charset val="204"/>
    </font>
    <font>
      <sz val="11"/>
      <name val="Calibri"/>
      <family val="2"/>
      <charset val="204"/>
    </font>
    <font>
      <i val="true"/>
      <sz val="11"/>
      <name val="Calibri"/>
      <family val="2"/>
      <charset val="204"/>
    </font>
    <font>
      <i val="true"/>
      <sz val="10"/>
      <name val="Calibri"/>
      <family val="2"/>
      <charset val="204"/>
    </font>
    <font>
      <b val="true"/>
      <sz val="11"/>
      <name val="Calibri"/>
      <family val="2"/>
      <charset val="204"/>
    </font>
    <font>
      <i val="true"/>
      <sz val="11"/>
      <color theme="0"/>
      <name val="Calibri"/>
      <family val="2"/>
      <charset val="204"/>
    </font>
    <font>
      <sz val="11"/>
      <color rgb="FF000000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5" tint="0.3999"/>
        <bgColor rgb="FFF8CBAD"/>
      </patternFill>
    </fill>
    <fill>
      <patternFill patternType="solid">
        <fgColor theme="5" tint="0.7999"/>
        <bgColor rgb="FFFFF2CC"/>
      </patternFill>
    </fill>
    <fill>
      <patternFill patternType="solid">
        <fgColor theme="5" tint="0.5999"/>
        <bgColor rgb="FFFBE5D6"/>
      </patternFill>
    </fill>
    <fill>
      <patternFill patternType="solid">
        <fgColor theme="0" tint="-0.05"/>
        <bgColor rgb="FFDDEBF7"/>
      </patternFill>
    </fill>
    <fill>
      <patternFill patternType="solid">
        <fgColor theme="0" tint="-0.15"/>
        <bgColor rgb="FFDBDBDB"/>
      </patternFill>
    </fill>
    <fill>
      <patternFill patternType="solid">
        <fgColor theme="7" tint="0.7999"/>
        <bgColor rgb="FFFBE5D6"/>
      </patternFill>
    </fill>
    <fill>
      <patternFill patternType="solid">
        <fgColor rgb="FFFFFF00"/>
        <bgColor rgb="FFFFFF00"/>
      </patternFill>
    </fill>
    <fill>
      <patternFill patternType="solid">
        <fgColor theme="0" tint="-0.25"/>
        <bgColor rgb="FF9BC2E6"/>
      </patternFill>
    </fill>
    <fill>
      <patternFill patternType="solid">
        <fgColor theme="0"/>
        <bgColor rgb="FFF2F2F2"/>
      </patternFill>
    </fill>
    <fill>
      <patternFill patternType="solid">
        <fgColor rgb="FF9BC2E6"/>
        <bgColor rgb="FFBFBFBF"/>
      </patternFill>
    </fill>
    <fill>
      <patternFill patternType="solid">
        <fgColor rgb="FFBDD7EE"/>
        <bgColor rgb="FFD9D9D9"/>
      </patternFill>
    </fill>
    <fill>
      <patternFill patternType="solid">
        <fgColor rgb="FFDDEBF7"/>
        <bgColor rgb="FFF2F2F2"/>
      </patternFill>
    </fill>
    <fill>
      <patternFill patternType="solid">
        <fgColor theme="1"/>
        <bgColor rgb="FF003300"/>
      </patternFill>
    </fill>
    <fill>
      <patternFill patternType="solid">
        <fgColor theme="9" tint="0.3999"/>
        <bgColor rgb="FFBFBFBF"/>
      </patternFill>
    </fill>
    <fill>
      <patternFill patternType="solid">
        <fgColor theme="0" tint="-0.35"/>
        <bgColor rgb="FFBFBFBF"/>
      </patternFill>
    </fill>
    <fill>
      <patternFill patternType="solid">
        <fgColor rgb="FFFF5050"/>
        <bgColor rgb="FFED7D31"/>
      </patternFill>
    </fill>
    <fill>
      <patternFill patternType="solid">
        <fgColor theme="9" tint="-0.25"/>
        <bgColor rgb="FF339966"/>
      </patternFill>
    </fill>
    <fill>
      <patternFill patternType="solid">
        <fgColor theme="6" tint="0.5999"/>
        <bgColor rgb="FFD9D9D9"/>
      </patternFill>
    </fill>
  </fills>
  <borders count="8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>
        <color rgb="FFEF7F2F"/>
      </left>
      <right style="thin"/>
      <top style="medium">
        <color rgb="FFEF7F2F"/>
      </top>
      <bottom/>
      <diagonal/>
    </border>
    <border diagonalUp="false" diagonalDown="false">
      <left style="thin"/>
      <right style="thin"/>
      <top style="medium">
        <color rgb="FFEF7F2F"/>
      </top>
      <bottom/>
      <diagonal/>
    </border>
    <border diagonalUp="false" diagonalDown="false">
      <left style="thin"/>
      <right style="medium">
        <color rgb="FFEF7F2F"/>
      </right>
      <top style="medium">
        <color rgb="FFEF7F2F"/>
      </top>
      <bottom/>
      <diagonal/>
    </border>
    <border diagonalUp="false" diagonalDown="false">
      <left style="medium">
        <color rgb="FFEF7F2F"/>
      </left>
      <right style="thin"/>
      <top style="medium">
        <color rgb="FFEF7F2F"/>
      </top>
      <bottom style="medium">
        <color rgb="FFEF7F2F"/>
      </bottom>
      <diagonal/>
    </border>
    <border diagonalUp="false" diagonalDown="false">
      <left style="thin"/>
      <right style="thin"/>
      <top style="medium">
        <color rgb="FFEF7F2F"/>
      </top>
      <bottom style="medium">
        <color rgb="FFEF7F2F"/>
      </bottom>
      <diagonal/>
    </border>
    <border diagonalUp="false" diagonalDown="false">
      <left style="thin"/>
      <right style="medium">
        <color rgb="FFEF7F2F"/>
      </right>
      <top style="medium">
        <color rgb="FFEF7F2F"/>
      </top>
      <bottom style="medium">
        <color rgb="FFEF7F2F"/>
      </bottom>
      <diagonal/>
    </border>
    <border diagonalUp="false" diagonalDown="false">
      <left style="thick">
        <color rgb="FFEF7F2F"/>
      </left>
      <right style="thick">
        <color rgb="FFEF7F2F"/>
      </right>
      <top style="thick">
        <color rgb="FFEF7F2F"/>
      </top>
      <bottom/>
      <diagonal/>
    </border>
    <border diagonalUp="false" diagonalDown="false">
      <left style="thick">
        <color rgb="FFEF7F2F"/>
      </left>
      <right style="thick">
        <color rgb="FFEF7F2F"/>
      </right>
      <top style="thick">
        <color rgb="FFEF7F2F"/>
      </top>
      <bottom style="thick">
        <color rgb="FFEF7F2F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 style="thin"/>
      <right/>
      <top style="thin"/>
      <bottom style="thick"/>
      <diagonal/>
    </border>
    <border diagonalUp="false" diagonalDown="false">
      <left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/>
      <right style="thick"/>
      <top style="thin"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/>
      <right/>
      <top style="thick"/>
      <bottom/>
      <diagonal/>
    </border>
    <border diagonalUp="false" diagonalDown="false">
      <left style="medium"/>
      <right style="medium"/>
      <top style="thick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ck"/>
      <right style="thick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ck"/>
      <right style="thick"/>
      <top style="medium"/>
      <bottom style="thin"/>
      <diagonal/>
    </border>
    <border diagonalUp="false" diagonalDown="false">
      <left style="thin"/>
      <right style="thick"/>
      <top style="medium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8" fillId="3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false" hidden="true"/>
    </xf>
    <xf numFmtId="170" fontId="0" fillId="0" borderId="1" xfId="0" applyFont="false" applyBorder="true" applyAlignment="true" applyProtection="true">
      <alignment horizontal="left" vertical="bottom" textRotation="0" wrapText="false" indent="0" shrinkToFit="false"/>
      <protection locked="false" hidden="true"/>
    </xf>
    <xf numFmtId="171" fontId="0" fillId="0" borderId="1" xfId="0" applyFont="false" applyBorder="true" applyAlignment="true" applyProtection="true">
      <alignment horizontal="left" vertical="bottom" textRotation="0" wrapText="false" indent="0" shrinkToFit="false"/>
      <protection locked="false" hidden="true"/>
    </xf>
    <xf numFmtId="164" fontId="8" fillId="2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2" borderId="1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2" borderId="14" xfId="0" applyFont="true" applyBorder="true" applyAlignment="true" applyProtection="true">
      <alignment horizontal="right" vertical="bottom" textRotation="0" wrapText="false" indent="0" shrinkToFit="false"/>
      <protection locked="false" hidden="true"/>
    </xf>
    <xf numFmtId="164" fontId="8" fillId="2" borderId="15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2" borderId="1" xfId="0" applyFont="true" applyBorder="true" applyAlignment="true" applyProtection="true">
      <alignment horizontal="left" vertical="bottom" textRotation="0" wrapText="false" indent="0" shrinkToFit="false"/>
      <protection locked="false" hidden="tru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tru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8" fillId="4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0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0" fillId="5" borderId="1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7" fillId="6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7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3" fontId="7" fillId="6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4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2" fontId="7" fillId="6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7" fillId="6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72" fontId="7" fillId="6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72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8" fillId="2" borderId="15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2" fontId="0" fillId="0" borderId="2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74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8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9" fontId="8" fillId="0" borderId="1" xfId="19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4" fontId="12" fillId="2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2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13" fillId="2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2" fillId="7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7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7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8" fillId="7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8" fillId="7" borderId="1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4" fontId="8" fillId="7" borderId="1" xfId="17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64" fontId="14" fillId="7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68" fontId="0" fillId="0" borderId="1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74" fontId="0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4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5" fontId="0" fillId="0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1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5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4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4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1" fillId="8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12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64" fontId="0" fillId="8" borderId="1" xfId="0" applyFont="false" applyBorder="true" applyAlignment="true" applyProtection="true">
      <alignment horizontal="center" vertical="bottom" textRotation="0" wrapText="false" indent="0" shrinkToFit="false"/>
      <protection locked="true" hidden="true"/>
    </xf>
    <xf numFmtId="168" fontId="0" fillId="8" borderId="1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75" fontId="0" fillId="8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74" fontId="0" fillId="8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4" fontId="8" fillId="5" borderId="1" xfId="17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2" fillId="9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9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4" fontId="8" fillId="9" borderId="1" xfId="17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3" fillId="9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1" fillId="7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8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2" fillId="9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3" fillId="9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7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7" borderId="12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64" fontId="0" fillId="7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0" fillId="7" borderId="1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4" fontId="0" fillId="7" borderId="1" xfId="17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4" fontId="0" fillId="5" borderId="1" xfId="17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8" fillId="2" borderId="1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2" borderId="1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4" fontId="8" fillId="2" borderId="1" xfId="17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6" fontId="0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6" fontId="0" fillId="8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true"/>
      <protection locked="false" hidden="tru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true"/>
    </xf>
    <xf numFmtId="168" fontId="0" fillId="0" borderId="1" xfId="0" applyFont="false" applyBorder="true" applyAlignment="true" applyProtection="true">
      <alignment horizontal="general" vertical="bottom" textRotation="0" wrapText="false" indent="0" shrinkToFit="true"/>
      <protection locked="false" hidden="true"/>
    </xf>
    <xf numFmtId="164" fontId="8" fillId="9" borderId="12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4" fontId="0" fillId="9" borderId="1" xfId="0" applyFont="false" applyBorder="true" applyAlignment="true" applyProtection="true">
      <alignment horizontal="right" vertical="bottom" textRotation="0" wrapText="false" indent="0" shrinkToFit="false"/>
      <protection locked="true" hidden="true"/>
    </xf>
    <xf numFmtId="164" fontId="12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0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9" fontId="8" fillId="0" borderId="1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6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21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2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6" fillId="0" borderId="1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6" fillId="0" borderId="16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7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8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19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20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10" borderId="19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21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22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10" borderId="18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10" borderId="21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23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24" xfId="2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2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6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27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2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29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30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3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32" xfId="21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6" fillId="0" borderId="3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3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36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13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1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37" xfId="21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6" fillId="0" borderId="3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9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40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4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42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43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4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45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46" xfId="21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6" fillId="0" borderId="47" xfId="21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6" fillId="0" borderId="48" xfId="21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6" fillId="0" borderId="24" xfId="21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6" fillId="0" borderId="22" xfId="21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6" fillId="0" borderId="23" xfId="21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6" fillId="0" borderId="17" xfId="21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6" fillId="0" borderId="0" xfId="21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4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1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11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1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1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0" fillId="0" borderId="0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72" fontId="12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2" fontId="11" fillId="0" borderId="1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11" fillId="0" borderId="50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2" fontId="1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7" fontId="1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12" fillId="0" borderId="1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8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tru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8" fillId="4" borderId="1" xfId="17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5" fontId="0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8" fillId="4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8" fontId="8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0" fillId="0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78" fontId="8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9" fontId="0" fillId="0" borderId="1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8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78" fontId="0" fillId="6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8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5" fontId="0" fillId="6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8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8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8" fontId="8" fillId="4" borderId="1" xfId="17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8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79" fontId="1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6" fontId="11" fillId="0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8" fontId="12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8" fontId="1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8" fontId="12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9" fontId="0" fillId="0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true"/>
    </xf>
    <xf numFmtId="178" fontId="8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8" fontId="0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6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9" fontId="0" fillId="6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6" borderId="1" xfId="0" applyFont="false" applyBorder="true" applyAlignment="true" applyProtection="true">
      <alignment horizontal="right" vertical="bottom" textRotation="0" wrapText="false" indent="0" shrinkToFit="false"/>
      <protection locked="true" hidden="true"/>
    </xf>
    <xf numFmtId="178" fontId="8" fillId="6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8" fontId="0" fillId="6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6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true"/>
      <protection locked="true" hidden="true"/>
    </xf>
    <xf numFmtId="172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2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21" fillId="0" borderId="0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2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22" fillId="0" borderId="52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2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21" fillId="0" borderId="5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80" fontId="21" fillId="0" borderId="5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2" fontId="21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true"/>
    </xf>
    <xf numFmtId="171" fontId="21" fillId="0" borderId="54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1" fillId="0" borderId="54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21" fillId="0" borderId="55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1" fillId="0" borderId="56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3" fillId="15" borderId="57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3" fillId="15" borderId="5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3" fillId="15" borderId="58" xfId="0" applyFont="true" applyBorder="true" applyAlignment="true" applyProtection="true">
      <alignment horizontal="center" vertical="bottom" textRotation="0" wrapText="true" indent="0" shrinkToFit="false"/>
      <protection locked="true" hidden="true"/>
    </xf>
    <xf numFmtId="164" fontId="23" fillId="15" borderId="59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3" fillId="15" borderId="53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3" fillId="15" borderId="60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23" fillId="15" borderId="6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3" fillId="15" borderId="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72" fontId="23" fillId="15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23" fillId="15" borderId="12" xfId="0" applyFont="true" applyBorder="true" applyAlignment="true" applyProtection="true">
      <alignment horizontal="center" vertical="center" textRotation="0" wrapText="false" indent="0" shrinkToFit="true"/>
      <protection locked="true" hidden="true"/>
    </xf>
    <xf numFmtId="172" fontId="23" fillId="15" borderId="62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5" fontId="23" fillId="15" borderId="63" xfId="17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64" fontId="24" fillId="2" borderId="6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4" fillId="2" borderId="12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3" fontId="25" fillId="2" borderId="1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5" fontId="21" fillId="2" borderId="1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1" fillId="2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21" fillId="2" borderId="63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1" fillId="7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3" fontId="26" fillId="7" borderId="1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5" fontId="21" fillId="7" borderId="1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1" fillId="7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21" fillId="7" borderId="63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1" fillId="0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0" borderId="1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8" fontId="21" fillId="0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3" fontId="2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21" fillId="0" borderId="1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3" fontId="21" fillId="0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21" fillId="0" borderId="63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5" fontId="2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5" fontId="21" fillId="0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4" fillId="6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6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6" borderId="1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1" fillId="6" borderId="1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8" fontId="21" fillId="6" borderId="1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3" fontId="27" fillId="6" borderId="1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5" fontId="21" fillId="6" borderId="65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1" fillId="6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21" fillId="6" borderId="63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13" fillId="16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6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6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3" fillId="16" borderId="1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8" fontId="23" fillId="16" borderId="1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3" fontId="28" fillId="16" borderId="1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5" fontId="23" fillId="16" borderId="65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3" fillId="16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23" fillId="16" borderId="63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13" fillId="16" borderId="6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6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6" borderId="1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21" fillId="0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24" fillId="16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6" fontId="2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0" borderId="1" xfId="0" applyFont="true" applyBorder="true" applyAlignment="true" applyProtection="true">
      <alignment horizontal="left" vertical="bottom" textRotation="0" wrapText="false" indent="0" shrinkToFit="true"/>
      <protection locked="true" hidden="true"/>
    </xf>
    <xf numFmtId="164" fontId="21" fillId="0" borderId="1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65" fontId="21" fillId="0" borderId="1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13" fillId="16" borderId="66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6" borderId="67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6" borderId="68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3" fillId="16" borderId="69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8" fontId="23" fillId="16" borderId="67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3" fontId="28" fillId="16" borderId="69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5" fontId="23" fillId="16" borderId="70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3" fillId="16" borderId="7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23" fillId="16" borderId="72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13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0" borderId="7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23" fillId="0" borderId="73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3" fontId="1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23" fillId="6" borderId="74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5" fontId="23" fillId="6" borderId="74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3" fillId="0" borderId="7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23" fillId="0" borderId="0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9" fontId="21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5" fontId="23" fillId="6" borderId="37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5" fontId="23" fillId="6" borderId="37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9" fontId="23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5" fontId="23" fillId="6" borderId="75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5" fontId="23" fillId="6" borderId="75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3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80" fontId="0" fillId="0" borderId="0" xfId="0" applyFont="false" applyBorder="false" applyAlignment="true" applyProtection="true">
      <alignment horizontal="general" vertical="bottom" textRotation="0" wrapText="false" indent="0" shrinkToFit="true"/>
      <protection locked="true" hidden="true"/>
    </xf>
    <xf numFmtId="172" fontId="0" fillId="0" borderId="53" xfId="0" applyFont="false" applyBorder="true" applyAlignment="true" applyProtection="true">
      <alignment horizontal="center" vertical="bottom" textRotation="0" wrapText="false" indent="0" shrinkToFit="false"/>
      <protection locked="true" hidden="true"/>
    </xf>
    <xf numFmtId="180" fontId="21" fillId="0" borderId="0" xfId="0" applyFont="true" applyBorder="false" applyAlignment="true" applyProtection="true">
      <alignment horizontal="right" vertical="bottom" textRotation="0" wrapText="false" indent="0" shrinkToFit="true"/>
      <protection locked="true" hidden="true"/>
    </xf>
    <xf numFmtId="171" fontId="21" fillId="0" borderId="54" xfId="0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7" fontId="21" fillId="0" borderId="54" xfId="0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80" fontId="21" fillId="0" borderId="0" xfId="0" applyFont="true" applyBorder="false" applyAlignment="true" applyProtection="true">
      <alignment horizontal="general" vertical="bottom" textRotation="0" wrapText="false" indent="0" shrinkToFit="true"/>
      <protection locked="true" hidden="true"/>
    </xf>
    <xf numFmtId="167" fontId="0" fillId="0" borderId="76" xfId="0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4" fontId="23" fillId="15" borderId="77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3" fillId="15" borderId="7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3" fillId="15" borderId="78" xfId="0" applyFont="true" applyBorder="true" applyAlignment="true" applyProtection="true">
      <alignment horizontal="center" vertical="bottom" textRotation="0" wrapText="true" indent="0" shrinkToFit="false"/>
      <protection locked="true" hidden="true"/>
    </xf>
    <xf numFmtId="164" fontId="23" fillId="15" borderId="79" xfId="0" applyFont="true" applyBorder="true" applyAlignment="true" applyProtection="true">
      <alignment horizontal="center" vertical="bottom" textRotation="0" wrapText="true" indent="0" shrinkToFit="false"/>
      <protection locked="true" hidden="true"/>
    </xf>
    <xf numFmtId="164" fontId="23" fillId="15" borderId="80" xfId="0" applyFont="true" applyBorder="true" applyAlignment="true" applyProtection="true">
      <alignment horizontal="center" vertical="bottom" textRotation="0" wrapText="true" indent="0" shrinkToFit="false"/>
      <protection locked="true" hidden="true"/>
    </xf>
    <xf numFmtId="172" fontId="23" fillId="15" borderId="78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9" fontId="23" fillId="15" borderId="81" xfId="19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80" fontId="23" fillId="15" borderId="63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2" fontId="23" fillId="15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4" fillId="2" borderId="3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30" fillId="2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30" fillId="2" borderId="6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0" fillId="2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0" fillId="2" borderId="63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1" fillId="7" borderId="3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21" fillId="7" borderId="6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0" fillId="7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0" fillId="7" borderId="63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1" fillId="0" borderId="3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21" fillId="0" borderId="6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3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80" fontId="0" fillId="0" borderId="63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75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14" fillId="6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21" fillId="6" borderId="6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0" fillId="6" borderId="1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80" fontId="0" fillId="6" borderId="63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72" fontId="0" fillId="7" borderId="1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13" fillId="16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6" borderId="12" xfId="0" applyFont="true" applyBorder="true" applyAlignment="true" applyProtection="true">
      <alignment horizontal="general" vertical="bottom" textRotation="0" wrapText="true" indent="0" shrinkToFit="false"/>
      <protection locked="true" hidden="true"/>
    </xf>
    <xf numFmtId="164" fontId="21" fillId="16" borderId="1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8" fontId="21" fillId="16" borderId="1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21" fillId="16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21" fillId="16" borderId="6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0" fillId="16" borderId="1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80" fontId="0" fillId="16" borderId="63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72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21" fillId="6" borderId="12" xfId="0" applyFont="true" applyBorder="true" applyAlignment="true" applyProtection="true">
      <alignment horizontal="general" vertical="bottom" textRotation="0" wrapText="true" indent="0" shrinkToFit="false"/>
      <protection locked="true" hidden="true"/>
    </xf>
    <xf numFmtId="164" fontId="13" fillId="16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6" borderId="13" xfId="0" applyFont="true" applyBorder="true" applyAlignment="true" applyProtection="true">
      <alignment horizontal="general" vertical="bottom" textRotation="0" wrapText="true" indent="0" shrinkToFit="false"/>
      <protection locked="true" hidden="true"/>
    </xf>
    <xf numFmtId="164" fontId="21" fillId="0" borderId="1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0" borderId="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0" borderId="8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3" fillId="16" borderId="67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6" borderId="68" xfId="0" applyFont="true" applyBorder="true" applyAlignment="true" applyProtection="true">
      <alignment horizontal="general" vertical="bottom" textRotation="0" wrapText="true" indent="0" shrinkToFit="false"/>
      <protection locked="true" hidden="true"/>
    </xf>
    <xf numFmtId="164" fontId="21" fillId="16" borderId="69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8" fontId="21" fillId="16" borderId="69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21" fillId="16" borderId="69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21" fillId="16" borderId="7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0" fillId="16" borderId="69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0" fillId="16" borderId="72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64" fontId="8" fillId="0" borderId="7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8" fillId="0" borderId="73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8" fillId="0" borderId="7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8" fillId="0" borderId="7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8" fillId="6" borderId="74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80" fontId="8" fillId="0" borderId="0" xfId="0" applyFont="true" applyBorder="false" applyAlignment="true" applyProtection="true">
      <alignment horizontal="general" vertical="bottom" textRotation="0" wrapText="false" indent="0" shrinkToFit="true"/>
      <protection locked="true" hidden="true"/>
    </xf>
    <xf numFmtId="169" fontId="8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8" fillId="6" borderId="37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8" fillId="6" borderId="75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2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80" fontId="21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21" fillId="0" borderId="0" xfId="0" applyFont="true" applyBorder="false" applyAlignment="true" applyProtection="true">
      <alignment horizontal="general" vertical="bottom" textRotation="0" wrapText="false" indent="0" shrinkToFit="true"/>
      <protection locked="true" hidden="true"/>
    </xf>
    <xf numFmtId="165" fontId="31" fillId="0" borderId="0" xfId="17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2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true"/>
    </xf>
    <xf numFmtId="173" fontId="21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79" fontId="21" fillId="0" borderId="0" xfId="0" applyFont="true" applyBorder="false" applyAlignment="true" applyProtection="true">
      <alignment horizontal="general" vertical="bottom" textRotation="0" wrapText="false" indent="0" shrinkToFit="true"/>
      <protection locked="true" hidden="true"/>
    </xf>
    <xf numFmtId="179" fontId="0" fillId="0" borderId="54" xfId="0" applyFont="false" applyBorder="true" applyAlignment="true" applyProtection="true">
      <alignment horizontal="center" vertical="bottom" textRotation="0" wrapText="false" indent="0" shrinkToFit="false"/>
      <protection locked="false" hidden="true"/>
    </xf>
    <xf numFmtId="164" fontId="22" fillId="0" borderId="30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0" fillId="0" borderId="54" xfId="0" applyFont="false" applyBorder="true" applyAlignment="true" applyProtection="true">
      <alignment horizontal="center" vertical="bottom" textRotation="0" wrapText="false" indent="0" shrinkToFit="false"/>
      <protection locked="false" hidden="true"/>
    </xf>
    <xf numFmtId="167" fontId="0" fillId="0" borderId="54" xfId="0" applyFont="false" applyBorder="true" applyAlignment="true" applyProtection="true">
      <alignment horizontal="center" vertical="bottom" textRotation="0" wrapText="false" indent="0" shrinkToFit="false"/>
      <protection locked="false" hidden="true"/>
    </xf>
    <xf numFmtId="173" fontId="21" fillId="0" borderId="0" xfId="0" applyFont="true" applyBorder="false" applyAlignment="true" applyProtection="true">
      <alignment horizontal="center" vertical="center" textRotation="0" wrapText="false" indent="0" shrinkToFit="true"/>
      <protection locked="true" hidden="true"/>
    </xf>
    <xf numFmtId="172" fontId="0" fillId="0" borderId="54" xfId="0" applyFont="false" applyBorder="true" applyAlignment="true" applyProtection="true">
      <alignment horizontal="center" vertical="bottom" textRotation="0" wrapText="false" indent="0" shrinkToFit="false"/>
      <protection locked="false" hidden="true"/>
    </xf>
    <xf numFmtId="164" fontId="22" fillId="0" borderId="30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9" fontId="21" fillId="0" borderId="0" xfId="0" applyFont="true" applyBorder="false" applyAlignment="true" applyProtection="true">
      <alignment horizontal="center" vertical="center" textRotation="0" wrapText="false" indent="0" shrinkToFit="true"/>
      <protection locked="true" hidden="true"/>
    </xf>
    <xf numFmtId="172" fontId="0" fillId="0" borderId="54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3" fillId="1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72" fontId="23" fillId="15" borderId="12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2" fontId="23" fillId="15" borderId="54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3" fillId="15" borderId="64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2" fontId="0" fillId="15" borderId="62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0" fillId="15" borderId="63" xfId="0" applyFont="false" applyBorder="true" applyAlignment="true" applyProtection="true">
      <alignment horizontal="general" vertical="bottom" textRotation="0" wrapText="false" indent="0" shrinkToFit="true"/>
      <protection locked="true" hidden="true"/>
    </xf>
    <xf numFmtId="164" fontId="23" fillId="15" borderId="1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80" fontId="23" fillId="15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80" fontId="23" fillId="15" borderId="12" xfId="19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2" fontId="23" fillId="15" borderId="62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80" fontId="23" fillId="15" borderId="12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64" fontId="24" fillId="2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3" fontId="25" fillId="2" borderId="1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30" fillId="2" borderId="13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30" fillId="2" borderId="64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30" fillId="2" borderId="63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30" fillId="2" borderId="12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30" fillId="2" borderId="64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1" fillId="7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7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3" fontId="26" fillId="7" borderId="1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7" borderId="13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21" fillId="7" borderId="64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7" borderId="63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21" fillId="7" borderId="12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21" fillId="7" borderId="64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21" fillId="0" borderId="12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0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3" fontId="0" fillId="0" borderId="62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80" fontId="0" fillId="0" borderId="63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75" fontId="0" fillId="0" borderId="62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21" fillId="5" borderId="12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3" fontId="32" fillId="5" borderId="1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5" borderId="65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21" fillId="5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21" fillId="5" borderId="63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1" fillId="5" borderId="62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21" fillId="5" borderId="12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1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21" fillId="7" borderId="65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1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9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9" borderId="13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3" fontId="33" fillId="9" borderId="1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9" borderId="65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21" fillId="9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21" fillId="9" borderId="63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21" fillId="9" borderId="12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1" fillId="9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80" fontId="30" fillId="2" borderId="65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1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80" fontId="21" fillId="5" borderId="1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9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3" fillId="9" borderId="1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21" fillId="9" borderId="1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80" fontId="21" fillId="9" borderId="1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21" fillId="9" borderId="62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30" fillId="2" borderId="62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2" fontId="21" fillId="7" borderId="62" xfId="19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80" fontId="30" fillId="2" borderId="63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30" fillId="2" borderId="62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30" fillId="2" borderId="12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7" borderId="63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21" fillId="7" borderId="62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7" borderId="12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5" borderId="63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21" fillId="5" borderId="62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5" borderId="12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0" fillId="0" borderId="62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80" fontId="21" fillId="9" borderId="63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21" fillId="9" borderId="62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80" fontId="21" fillId="9" borderId="12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3" fontId="21" fillId="5" borderId="1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1" fillId="0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4" fontId="21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3" fillId="9" borderId="12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80" fontId="21" fillId="9" borderId="13" xfId="19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8" fillId="9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2" fontId="8" fillId="9" borderId="6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3" fontId="21" fillId="17" borderId="0" xfId="0" applyFont="true" applyBorder="false" applyAlignment="true" applyProtection="true">
      <alignment horizontal="general" vertical="bottom" textRotation="0" wrapText="false" indent="0" shrinkToFit="true"/>
      <protection locked="true" hidden="tru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18" borderId="8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8" borderId="5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18" borderId="58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8" borderId="8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8" borderId="5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18" borderId="8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8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18" borderId="1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0" fillId="1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18" borderId="6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0" fillId="18" borderId="6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18" borderId="63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6" fillId="2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65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8" fillId="2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6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7" fillId="7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7" borderId="65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7" borderId="6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7" borderId="6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0" borderId="6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8" fillId="6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6" borderId="65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6" borderId="6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6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7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9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8" fillId="19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19" borderId="65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19" borderId="6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19" borderId="6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16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9" fillId="16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16" borderId="65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8" fillId="16" borderId="6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16" borderId="6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39" fillId="1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6" borderId="7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6" borderId="6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9" fillId="16" borderId="69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16" borderId="7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8" fillId="16" borderId="7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16" borderId="7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2" fillId="0" borderId="30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2" fontId="0" fillId="0" borderId="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2" fontId="0" fillId="0" borderId="1" xfId="22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2" fontId="0" fillId="0" borderId="1" xfId="2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3" fontId="0" fillId="0" borderId="1" xfId="22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3" fontId="0" fillId="0" borderId="1" xfId="22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true"/>
    </xf>
    <xf numFmtId="164" fontId="4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40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0" fillId="0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4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8" fontId="40" fillId="0" borderId="1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3" fontId="30" fillId="0" borderId="1" xfId="0" applyFont="true" applyBorder="true" applyAlignment="true" applyProtection="true">
      <alignment horizontal="general" vertical="bottom" textRotation="0" wrapText="false" indent="0" shrinkToFit="true"/>
      <protection locked="false" hidden="true"/>
    </xf>
    <xf numFmtId="174" fontId="40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5" fontId="30" fillId="0" borderId="1" xfId="0" applyFont="true" applyBorder="true" applyAlignment="true" applyProtection="true">
      <alignment horizontal="general" vertical="bottom" textRotation="0" wrapText="false" indent="0" shrinkToFit="true"/>
      <protection locked="false" hidden="true"/>
    </xf>
    <xf numFmtId="174" fontId="40" fillId="0" borderId="1" xfId="17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7" fillId="8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41" fillId="8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1" fillId="8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41" fillId="8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8" fontId="41" fillId="8" borderId="1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5" fontId="42" fillId="8" borderId="1" xfId="0" applyFont="true" applyBorder="true" applyAlignment="true" applyProtection="true">
      <alignment horizontal="general" vertical="bottom" textRotation="0" wrapText="false" indent="0" shrinkToFit="true"/>
      <protection locked="false" hidden="true"/>
    </xf>
    <xf numFmtId="174" fontId="41" fillId="8" borderId="1" xfId="17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41" fillId="8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41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2" fontId="21" fillId="0" borderId="0" xfId="0" applyFont="true" applyBorder="false" applyAlignment="true" applyProtection="true">
      <alignment horizontal="general" vertical="bottom" textRotation="0" wrapText="false" indent="0" shrinkToFit="true"/>
      <protection locked="false" hidden="true"/>
    </xf>
    <xf numFmtId="174" fontId="41" fillId="8" borderId="1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3" fontId="42" fillId="8" borderId="1" xfId="0" applyFont="true" applyBorder="true" applyAlignment="true" applyProtection="true">
      <alignment horizontal="general" vertical="bottom" textRotation="0" wrapText="false" indent="0" shrinkToFit="true"/>
      <protection locked="false" hidden="true"/>
    </xf>
    <xf numFmtId="172" fontId="30" fillId="0" borderId="1" xfId="0" applyFont="true" applyBorder="true" applyAlignment="true" applyProtection="true">
      <alignment horizontal="general" vertical="bottom" textRotation="0" wrapText="false" indent="0" shrinkToFit="true"/>
      <protection locked="false" hidden="true"/>
    </xf>
    <xf numFmtId="172" fontId="42" fillId="8" borderId="1" xfId="0" applyFont="true" applyBorder="true" applyAlignment="true" applyProtection="true">
      <alignment horizontal="general" vertical="bottom" textRotation="0" wrapText="false" indent="0" shrinkToFit="true"/>
      <protection locked="false" hidden="true"/>
    </xf>
    <xf numFmtId="175" fontId="4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8" fontId="40" fillId="0" borderId="1" xfId="0" applyFont="true" applyBorder="true" applyAlignment="true" applyProtection="true">
      <alignment horizontal="general" vertical="bottom" textRotation="0" wrapText="false" indent="0" shrinkToFit="true"/>
      <protection locked="false" hidden="true"/>
    </xf>
    <xf numFmtId="164" fontId="40" fillId="5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4" fontId="43" fillId="5" borderId="1" xfId="17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6" fontId="40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6" fontId="40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8" fontId="40" fillId="0" borderId="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40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4" fontId="40" fillId="0" borderId="3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0" fillId="8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40" fillId="8" borderId="12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6" fontId="40" fillId="8" borderId="3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0" fillId="8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40" fillId="8" borderId="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8" fontId="40" fillId="8" borderId="3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40" fillId="8" borderId="3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4" fontId="40" fillId="8" borderId="3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0" fillId="8" borderId="0" xfId="0" applyFont="false" applyBorder="false" applyAlignment="false" applyProtection="true">
      <alignment horizontal="general" vertical="bottom" textRotation="0" wrapText="false" indent="0" shrinkToFit="false"/>
      <protection locked="false" hidden="true"/>
    </xf>
    <xf numFmtId="164" fontId="14" fillId="8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8" fontId="0" fillId="8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40" fillId="8" borderId="15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40" fillId="8" borderId="15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40" fillId="0" borderId="1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40" fillId="0" borderId="1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4" fontId="40" fillId="0" borderId="1" xfId="17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14" fillId="0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3" fillId="9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4" fontId="43" fillId="9" borderId="1" xfId="17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74" fontId="4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43" fillId="2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74" fontId="40" fillId="5" borderId="1" xfId="17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3" fillId="2" borderId="12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3" fillId="2" borderId="14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3" fillId="2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3" fillId="2" borderId="1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4" fontId="43" fillId="2" borderId="1" xfId="17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64" fontId="40" fillId="7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0" fillId="7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40" fillId="7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0" fillId="7" borderId="1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4" fontId="40" fillId="7" borderId="1" xfId="17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64" fontId="43" fillId="7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3" fillId="7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43" fillId="7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3" fillId="7" borderId="1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4" fontId="43" fillId="7" borderId="1" xfId="17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74" fontId="40" fillId="9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43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43" fillId="0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74" fontId="43" fillId="0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1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4" fontId="0" fillId="5" borderId="1" xfId="17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4" fontId="12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4" fontId="8" fillId="9" borderId="1" xfId="17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4" fontId="12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11" fillId="7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8" fillId="7" borderId="1" xfId="0" applyFont="true" applyBorder="true" applyAlignment="true" applyProtection="true">
      <alignment horizontal="center" vertical="bottom" textRotation="0" wrapText="false" indent="0" shrinkToFit="true"/>
      <protection locked="false" hidden="true"/>
    </xf>
    <xf numFmtId="174" fontId="8" fillId="5" borderId="1" xfId="17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4" fontId="44" fillId="8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9" fillId="8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9" fillId="8" borderId="12" xfId="0" applyFont="true" applyBorder="true" applyAlignment="true" applyProtection="true">
      <alignment horizontal="general" vertical="bottom" textRotation="0" wrapText="false" indent="0" shrinkToFit="true"/>
      <protection locked="true" hidden="true"/>
    </xf>
    <xf numFmtId="164" fontId="9" fillId="8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9" fillId="8" borderId="1" xfId="0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64" fontId="9" fillId="8" borderId="1" xfId="0" applyFont="true" applyBorder="true" applyAlignment="true" applyProtection="true">
      <alignment horizontal="center" vertical="bottom" textRotation="0" wrapText="false" indent="0" shrinkToFit="true"/>
      <protection locked="false" hidden="true"/>
    </xf>
    <xf numFmtId="174" fontId="9" fillId="8" borderId="1" xfId="17" applyFont="true" applyBorder="true" applyAlignment="true" applyProtection="true">
      <alignment horizontal="center" vertical="bottom" textRotation="0" wrapText="false" indent="0" shrinkToFit="true"/>
      <protection locked="true" hidden="true"/>
    </xf>
    <xf numFmtId="164" fontId="8" fillId="2" borderId="1" xfId="0" applyFont="true" applyBorder="true" applyAlignment="true" applyProtection="true">
      <alignment horizontal="center" vertical="bottom" textRotation="0" wrapText="false" indent="0" shrinkToFit="true"/>
      <protection locked="false" hidden="true"/>
    </xf>
    <xf numFmtId="173" fontId="4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12" fillId="9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4" fontId="0" fillId="9" borderId="1" xfId="0" applyFont="false" applyBorder="true" applyAlignment="true" applyProtection="true">
      <alignment horizontal="right" vertical="bottom" textRotation="0" wrapText="false" indent="0" shrinkToFit="false"/>
      <protection locked="false" hidden="true"/>
    </xf>
    <xf numFmtId="164" fontId="12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3" fontId="41" fillId="8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75" fontId="41" fillId="8" borderId="1" xfId="0" applyFont="true" applyBorder="true" applyAlignment="false" applyProtection="true">
      <alignment horizontal="general" vertical="bottom" textRotation="0" wrapText="false" indent="0" shrinkToFit="false"/>
      <protection locked="false" hidden="tru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Денежный 2" xfId="20"/>
    <cellStyle name="Обычный 2" xfId="21"/>
    <cellStyle name="Финансовый 2" xfId="22"/>
  </cellStyles>
  <dxfs count="11354"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>
          <bgColor theme="9" tint="-0.2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9" tint="-0.25"/>
        </patternFill>
      </fill>
    </dxf>
    <dxf>
      <fill>
        <patternFill patternType="solid">
          <fgColor rgb="FFBFBFB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4B183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A9D18E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5050"/>
          <bgColor rgb="FF00000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 patternType="solid">
          <fgColor rgb="FF548235"/>
          <bgColor rgb="FF000000"/>
        </patternFill>
      </fill>
    </dxf>
    <dxf>
      <fill>
        <patternFill patternType="solid">
          <fgColor rgb="FFDBDBDB"/>
          <bgColor rgb="FF000000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  <dxf>
      <fill>
        <patternFill>
          <bgColor theme="0" tint="-0.25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505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BDBDB"/>
      <rgbColor rgb="FFFBE5D6"/>
      <rgbColor rgb="FF9BC2E6"/>
      <rgbColor rgb="FFF4B183"/>
      <rgbColor rgb="FFD9D9D9"/>
      <rgbColor rgb="FFF8CBAD"/>
      <rgbColor rgb="FF3366FF"/>
      <rgbColor rgb="FF33CCCC"/>
      <rgbColor rgb="FFA9D18E"/>
      <rgbColor rgb="FFFFCC00"/>
      <rgbColor rgb="FFEF7F2F"/>
      <rgbColor rgb="FFED7D31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sharedStrings" Target="sharedStrings.xml"/>
</Relationships>
</file>

<file path=xl/ctrlProps/ctrlProps3.xml><?xml version="1.0" encoding="utf-8"?>
<formControlPr xmlns="http://schemas.microsoft.com/office/spreadsheetml/2009/9/main" objectType="Button" lockText="1"/>
</file>

<file path=xl/ctrlProps/ctrlProps4.xml><?xml version="1.0" encoding="utf-8"?>
<formControlPr xmlns="http://schemas.microsoft.com/office/spreadsheetml/2009/9/main" objectType="Button" lockText="1"/>
</file>

<file path=xl/ctrlProps/ctrlProps5.xml><?xml version="1.0" encoding="utf-8"?>
<formControlPr xmlns="http://schemas.microsoft.com/office/spreadsheetml/2009/9/main" objectType="Button" lockText="1"/>
</file>

<file path=xl/ctrlProps/ctrlProps11.xml><?xml version="1.0" encoding="utf-8"?>
<formControlPr xmlns="http://schemas.microsoft.com/office/spreadsheetml/2009/9/main" objectType="Button" lockText="1"/>
</file>

<file path=xl/ctrlProps/ctrlProps13.xml><?xml version="1.0" encoding="utf-8"?>
<formControlPr xmlns="http://schemas.microsoft.com/office/spreadsheetml/2009/9/main" objectType="Button" lockText="1"/>
</file>

<file path=xl/ctrlProps/ctrlProps14.xml><?xml version="1.0" encoding="utf-8"?>
<formControlPr xmlns="http://schemas.microsoft.com/office/spreadsheetml/2009/9/main" objectType="Button" lockText="1"/>
</file>

<file path=xl/ctrlProps/ctrlProps16.xml><?xml version="1.0" encoding="utf-8"?>
<formControlPr xmlns="http://schemas.microsoft.com/office/spreadsheetml/2009/9/main" objectType="Button" lockText="1"/>
</file>

<file path=xl/ctrlProps/ctrlProps17.xml><?xml version="1.0" encoding="utf-8"?>
<formControlPr xmlns="http://schemas.microsoft.com/office/spreadsheetml/2009/9/main" objectType="Button" lockText="1"/>
</file>

<file path=xl/ctrlProps/ctrlProps18.xml><?xml version="1.0" encoding="utf-8"?>
<formControlPr xmlns="http://schemas.microsoft.com/office/spreadsheetml/2009/9/main" objectType="Button" lockText="1"/>
</file>

<file path=xl/ctrlProps/ctrlProps19.xml><?xml version="1.0" encoding="utf-8"?>
<formControlPr xmlns="http://schemas.microsoft.com/office/spreadsheetml/2009/9/main" objectType="Button" lockText="1"/>
</file>

<file path=xl/ctrlProps/ctrlProps20.xml><?xml version="1.0" encoding="utf-8"?>
<formControlPr xmlns="http://schemas.microsoft.com/office/spreadsheetml/2009/9/main" objectType="Button" lockText="1"/>
</file>

<file path=xl/ctrlProps/ctrlProps21.xml><?xml version="1.0" encoding="utf-8"?>
<formControlPr xmlns="http://schemas.microsoft.com/office/spreadsheetml/2009/9/main" objectType="Button" lockText="1"/>
</file>

<file path=xl/ctrlProps/ctrlProps24.xml><?xml version="1.0" encoding="utf-8"?>
<formControlPr xmlns="http://schemas.microsoft.com/office/spreadsheetml/2009/9/main" objectType="Button" lockText="1"/>
</file>

<file path=xl/ctrlProps/ctrlProps26.xml><?xml version="1.0" encoding="utf-8"?>
<formControlPr xmlns="http://schemas.microsoft.com/office/spreadsheetml/2009/9/main" objectType="Button" lockText="1"/>
</file>

<file path=xl/ctrlProps/ctrlProps28.xml><?xml version="1.0" encoding="utf-8"?>
<formControlPr xmlns="http://schemas.microsoft.com/office/spreadsheetml/2009/9/main" objectType="Button" lockText="1"/>
</file>

<file path=xl/ctrlProps/ctrlProps30.xml><?xml version="1.0" encoding="utf-8"?>
<formControlPr xmlns="http://schemas.microsoft.com/office/spreadsheetml/2009/9/main" objectType="Button" lockText="1"/>
</file>

<file path=xl/ctrlProps/ctrlProps32.xml><?xml version="1.0" encoding="utf-8"?>
<formControlPr xmlns="http://schemas.microsoft.com/office/spreadsheetml/2009/9/main" objectType="Button" lockText="1"/>
</file>

<file path=xl/ctrlProps/ctrlProps34.xml><?xml version="1.0" encoding="utf-8"?>
<formControlPr xmlns="http://schemas.microsoft.com/office/spreadsheetml/2009/9/main" objectType="Button" lockText="1"/>
</file>

<file path=xl/ctrlProps/ctrlProps36.xml><?xml version="1.0" encoding="utf-8"?>
<formControlPr xmlns="http://schemas.microsoft.com/office/spreadsheetml/2009/9/main" objectType="Button" lockText="1"/>
</file>

<file path=xl/ctrlProps/ctrlProps38.xml><?xml version="1.0" encoding="utf-8"?>
<formControlPr xmlns="http://schemas.microsoft.com/office/spreadsheetml/2009/9/main" objectType="Button" lockText="1"/>
</file>

<file path=xl/ctrlProps/ctrlProps40.xml><?xml version="1.0" encoding="utf-8"?>
<formControlPr xmlns="http://schemas.microsoft.com/office/spreadsheetml/2009/9/main" objectType="Button" lockText="1"/>
</file>

<file path=xl/ctrlProps/ctrlProps42.xml><?xml version="1.0" encoding="utf-8"?>
<formControlPr xmlns="http://schemas.microsoft.com/office/spreadsheetml/2009/9/main" objectType="Button" lockText="1"/>
</file>

<file path=xl/ctrlProps/ctrlProps44.xml><?xml version="1.0" encoding="utf-8"?>
<formControlPr xmlns="http://schemas.microsoft.com/office/spreadsheetml/2009/9/main" objectType="Button" lockText="1"/>
</file>

<file path=xl/ctrlProps/ctrlProps46.xml><?xml version="1.0" encoding="utf-8"?>
<formControlPr xmlns="http://schemas.microsoft.com/office/spreadsheetml/2009/9/main" objectType="Button" lockText="1"/>
</file>

<file path=xl/ctrlProps/ctrlProps48.xml><?xml version="1.0" encoding="utf-8"?>
<formControlPr xmlns="http://schemas.microsoft.com/office/spreadsheetml/2009/9/main" objectType="Button" lockText="1"/>
</file>

<file path=xl/ctrlProps/ctrlProps50.xml><?xml version="1.0" encoding="utf-8"?>
<formControlPr xmlns="http://schemas.microsoft.com/office/spreadsheetml/2009/9/main" objectType="Button" lockText="1"/>
</file>

<file path=xl/ctrlProps/ctrlProps52.xml><?xml version="1.0" encoding="utf-8"?>
<formControlPr xmlns="http://schemas.microsoft.com/office/spreadsheetml/2009/9/main" objectType="Button" lockText="1"/>
</file>

<file path=xl/ctrlProps/ctrlProps54.xml><?xml version="1.0" encoding="utf-8"?>
<formControlPr xmlns="http://schemas.microsoft.com/office/spreadsheetml/2009/9/main" objectType="Button" lockText="1"/>
</file>

<file path=xl/ctrlProps/ctrlProps56.xml><?xml version="1.0" encoding="utf-8"?>
<formControlPr xmlns="http://schemas.microsoft.com/office/spreadsheetml/2009/9/main" objectType="Button" lockText="1"/>
</file>

<file path=xl/ctrlProps/ctrlProps58.xml><?xml version="1.0" encoding="utf-8"?>
<formControlPr xmlns="http://schemas.microsoft.com/office/spreadsheetml/2009/9/main" objectType="Button" lockText="1"/>
</file>

<file path=xl/ctrlProps/ctrlProps60.xml><?xml version="1.0" encoding="utf-8"?>
<formControlPr xmlns="http://schemas.microsoft.com/office/spreadsheetml/2009/9/main" objectType="Button" lockText="1"/>
</file>

<file path=xl/ctrlProps/ctrlProps62.xml><?xml version="1.0" encoding="utf-8"?>
<formControlPr xmlns="http://schemas.microsoft.com/office/spreadsheetml/2009/9/main" objectType="Button" lockText="1"/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63.xml.rels><?xml version="1.0" encoding="UTF-8"?>
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407520</xdr:colOff>
      <xdr:row>9</xdr:row>
      <xdr:rowOff>169200</xdr:rowOff>
    </xdr:to>
    <xdr:pic>
      <xdr:nvPicPr>
        <xdr:cNvPr id="1" name="Рисунок 2"/>
        <xdr:cNvPicPr/>
      </xdr:nvPicPr>
      <xdr:blipFill>
        <a:blip r:embed="rId1"/>
        <a:stretch/>
      </xdr:blipFill>
      <xdr:spPr>
        <a:xfrm>
          <a:off x="0" y="0"/>
          <a:ext cx="9623880" cy="1797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6977160</xdr:colOff>
          <xdr:row>1</xdr:row>
          <xdr:rowOff>38160</xdr:rowOff>
        </xdr:from>
        <xdr:to>
          <xdr:col>5</xdr:col>
          <xdr:colOff>466560</xdr:colOff>
          <xdr:row>2</xdr:row>
          <xdr:rowOff>181080</xdr:rowOff>
        </xdr:to>
        <xdr:sp>
          <xdr:nvSpPr>
            <xdr:cNvPr id="1001" name="CommandButton1" descr="Печать Сметы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200160</xdr:colOff>
          <xdr:row>1</xdr:row>
          <xdr:rowOff>28440</xdr:rowOff>
        </xdr:from>
        <xdr:to>
          <xdr:col>7</xdr:col>
          <xdr:colOff>1064520</xdr:colOff>
          <xdr:row>2</xdr:row>
          <xdr:rowOff>180360</xdr:rowOff>
        </xdr:to>
        <xdr:sp>
          <xdr:nvSpPr>
            <xdr:cNvPr id="1002" name="CommandButton2" descr="Сформировать заказ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Сформировать заказ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5438160</xdr:colOff>
          <xdr:row>1</xdr:row>
          <xdr:rowOff>9360</xdr:rowOff>
        </xdr:from>
        <xdr:to>
          <xdr:col>4</xdr:col>
          <xdr:colOff>-720</xdr:colOff>
          <xdr:row>2</xdr:row>
          <xdr:rowOff>180360</xdr:rowOff>
        </xdr:to>
        <xdr:sp>
          <xdr:nvSpPr>
            <xdr:cNvPr id="1003" name="CommandButton3" descr="Печать сметы мастера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мастера</a:t>
              </a:r>
            </a:p>
          </xdr:txBody>
        </xdr:sp>
        <xdr:clientData/>
      </xdr:twoCellAnchor>
    </mc:Choice>
  </mc:AlternateContent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457200</xdr:colOff>
      <xdr:row>0</xdr:row>
      <xdr:rowOff>0</xdr:rowOff>
    </xdr:from>
    <xdr:to>
      <xdr:col>14</xdr:col>
      <xdr:colOff>58320</xdr:colOff>
      <xdr:row>8</xdr:row>
      <xdr:rowOff>84240</xdr:rowOff>
    </xdr:to>
    <xdr:pic>
      <xdr:nvPicPr>
        <xdr:cNvPr id="2" name="Рисунок 1"/>
        <xdr:cNvPicPr/>
      </xdr:nvPicPr>
      <xdr:blipFill>
        <a:blip r:embed="rId1"/>
        <a:stretch/>
      </xdr:blipFill>
      <xdr:spPr>
        <a:xfrm>
          <a:off x="9759240" y="0"/>
          <a:ext cx="2295000" cy="1790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1384200</xdr:colOff>
      <xdr:row>3</xdr:row>
      <xdr:rowOff>42480</xdr:rowOff>
    </xdr:to>
    <xdr:pic>
      <xdr:nvPicPr>
        <xdr:cNvPr id="3" name="logo_picture"/>
        <xdr:cNvPicPr/>
      </xdr:nvPicPr>
      <xdr:blipFill>
        <a:blip r:embed="rId1"/>
        <a:stretch/>
      </xdr:blipFill>
      <xdr:spPr>
        <a:xfrm>
          <a:off x="0" y="0"/>
          <a:ext cx="2159640" cy="65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47520</xdr:colOff>
          <xdr:row>0</xdr:row>
          <xdr:rowOff>57240</xdr:rowOff>
        </xdr:from>
        <xdr:to>
          <xdr:col>4</xdr:col>
          <xdr:colOff>774720</xdr:colOff>
          <xdr:row>2</xdr:row>
          <xdr:rowOff>104760</xdr:rowOff>
        </xdr:to>
        <xdr:sp>
          <xdr:nvSpPr>
            <xdr:cNvPr id="1001" name="btnPrint" descr="Печать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</a:t>
              </a:r>
            </a:p>
          </xdr:txBody>
        </xdr:sp>
        <xdr:clientData/>
      </xdr:twoCellAnchor>
    </mc:Choice>
  </mc:AlternateContent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123840</xdr:colOff>
          <xdr:row>0</xdr:row>
          <xdr:rowOff>38160</xdr:rowOff>
        </xdr:from>
        <xdr:to>
          <xdr:col>11</xdr:col>
          <xdr:colOff>228600</xdr:colOff>
          <xdr:row>2</xdr:row>
          <xdr:rowOff>133560</xdr:rowOff>
        </xdr:to>
        <xdr:sp>
          <xdr:nvSpPr>
            <xdr:cNvPr id="1001" name="btnPrintAddWorks" descr="Предварительная печать доп. работ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Предварительная печать доп. работ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142920</xdr:colOff>
          <xdr:row>2</xdr:row>
          <xdr:rowOff>180360</xdr:rowOff>
        </xdr:from>
        <xdr:to>
          <xdr:col>11</xdr:col>
          <xdr:colOff>200160</xdr:colOff>
          <xdr:row>4</xdr:row>
          <xdr:rowOff>295200</xdr:rowOff>
        </xdr:to>
        <xdr:sp>
          <xdr:nvSpPr>
            <xdr:cNvPr id="1002" name="btnSaveAddWork" descr="Сформировать смету на доп. работы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Сформировать смету на доп. работы</a:t>
              </a:r>
            </a:p>
          </xdr:txBody>
        </xdr:sp>
        <xdr:clientData/>
      </xdr:twoCellAnchor>
    </mc:Choice>
  </mc:AlternateContent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4118760</xdr:colOff>
          <xdr:row>0</xdr:row>
          <xdr:rowOff>47520</xdr:rowOff>
        </xdr:from>
        <xdr:to>
          <xdr:col>4</xdr:col>
          <xdr:colOff>647640</xdr:colOff>
          <xdr:row>3</xdr:row>
          <xdr:rowOff>9360</xdr:rowOff>
        </xdr:to>
        <xdr:sp>
          <xdr:nvSpPr>
            <xdr:cNvPr id="1001" name="btnCloseAct" descr="Закрыть Текущий Акт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Закрыть Текущий Акт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314280</xdr:colOff>
          <xdr:row>0</xdr:row>
          <xdr:rowOff>47520</xdr:rowOff>
        </xdr:from>
        <xdr:to>
          <xdr:col>7</xdr:col>
          <xdr:colOff>-720</xdr:colOff>
          <xdr:row>3</xdr:row>
          <xdr:rowOff>9360</xdr:rowOff>
        </xdr:to>
        <xdr:sp>
          <xdr:nvSpPr>
            <xdr:cNvPr id="1002" name="btnPrintAct" descr="Печать Акта: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Акта: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4118760</xdr:colOff>
          <xdr:row>3</xdr:row>
          <xdr:rowOff>95400</xdr:rowOff>
        </xdr:from>
        <xdr:to>
          <xdr:col>5</xdr:col>
          <xdr:colOff>409320</xdr:colOff>
          <xdr:row>4</xdr:row>
          <xdr:rowOff>-360</xdr:rowOff>
        </xdr:to>
        <xdr:sp>
          <xdr:nvSpPr>
            <xdr:cNvPr id="1003" name="btnCloseOutlay" descr="Закрыть Смету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Закрыть Смету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571320</xdr:colOff>
          <xdr:row>3</xdr:row>
          <xdr:rowOff>95400</xdr:rowOff>
        </xdr:from>
        <xdr:to>
          <xdr:col>6</xdr:col>
          <xdr:colOff>1338480</xdr:colOff>
          <xdr:row>4</xdr:row>
          <xdr:rowOff>-360</xdr:rowOff>
        </xdr:to>
        <xdr:sp>
          <xdr:nvSpPr>
            <xdr:cNvPr id="1004" name="btnPrintActMinus" descr="Акт на уменьш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Акт на уменьшение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915840</xdr:colOff>
          <xdr:row>0</xdr:row>
          <xdr:rowOff>47520</xdr:rowOff>
        </xdr:from>
        <xdr:to>
          <xdr:col>6</xdr:col>
          <xdr:colOff>75960</xdr:colOff>
          <xdr:row>3</xdr:row>
          <xdr:rowOff>9360</xdr:rowOff>
        </xdr:to>
        <xdr:sp>
          <xdr:nvSpPr>
            <xdr:cNvPr id="1005" name="btnOverWorks" descr="Допник на увелич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Допник на увеличение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85680</xdr:colOff>
          <xdr:row>3</xdr:row>
          <xdr:rowOff>85680</xdr:rowOff>
        </xdr:from>
        <xdr:to>
          <xdr:col>8</xdr:col>
          <xdr:colOff>986400</xdr:colOff>
          <xdr:row>4</xdr:row>
          <xdr:rowOff>-720</xdr:rowOff>
        </xdr:to>
        <xdr:sp>
          <xdr:nvSpPr>
            <xdr:cNvPr id="1006" name="btnPrintSummary" descr="Суммарный акт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Суммарный акт</a:t>
              </a:r>
            </a:p>
          </xdr:txBody>
        </xdr:sp>
        <xdr:clientData/>
      </xdr:twoCellAnchor>
    </mc:Choice>
  </mc:AlternateContent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5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5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5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5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5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6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57240</xdr:colOff>
          <xdr:row>0</xdr:row>
          <xdr:rowOff>57240</xdr:rowOff>
        </xdr:from>
        <xdr:to>
          <xdr:col>7</xdr:col>
          <xdr:colOff>1064520</xdr:colOff>
          <xdr:row>1</xdr:row>
          <xdr:rowOff>180360</xdr:rowOff>
        </xdr:to>
        <xdr:sp>
          <xdr:nvSpPr>
            <xdr:cNvPr id="1001" name="CommandButton1" descr="Печать сметы на помещение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Печать сметы на помещение</a:t>
              </a:r>
            </a:p>
          </xdr:txBody>
        </xdr:sp>
        <xdr:clientData/>
      </xdr:twoCellAnchor>
    </mc:Choice>
  </mc:AlternateContent>
</xdr:wsDr>
</file>

<file path=xl/drawings/drawing6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15480</xdr:rowOff>
    </xdr:from>
    <xdr:to>
      <xdr:col>3</xdr:col>
      <xdr:colOff>325080</xdr:colOff>
      <xdr:row>3</xdr:row>
      <xdr:rowOff>127080</xdr:rowOff>
    </xdr:to>
    <xdr:pic>
      <xdr:nvPicPr>
        <xdr:cNvPr id="4" name="logo_picture"/>
        <xdr:cNvPicPr/>
      </xdr:nvPicPr>
      <xdr:blipFill>
        <a:blip r:embed="rId1"/>
        <a:stretch/>
      </xdr:blipFill>
      <xdr:spPr>
        <a:xfrm>
          <a:off x="0" y="15480"/>
          <a:ext cx="2159640" cy="65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15</xdr:col>
      <xdr:colOff>456840</xdr:colOff>
      <xdr:row>19</xdr:row>
      <xdr:rowOff>75960</xdr:rowOff>
    </xdr:to>
    <xdr:pic>
      <xdr:nvPicPr>
        <xdr:cNvPr id="5" name="logo_picture2"/>
        <xdr:cNvPicPr/>
      </xdr:nvPicPr>
      <xdr:blipFill>
        <a:blip r:embed="rId2"/>
        <a:stretch/>
      </xdr:blipFill>
      <xdr:spPr>
        <a:xfrm>
          <a:off x="0" y="1628640"/>
          <a:ext cx="9629280" cy="1885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1.vml"/><Relationship Id="rId3" Type="http://schemas.openxmlformats.org/officeDocument/2006/relationships/ctrlProp" Target="../ctrlProps/ctrlProps3.xml"/><Relationship Id="rId4" Type="http://schemas.openxmlformats.org/officeDocument/2006/relationships/ctrlProp" Target="../ctrlProps/ctrlProps4.xml"/><Relationship Id="rId5" Type="http://schemas.openxmlformats.org/officeDocument/2006/relationships/ctrlProp" Target="../ctrlProps/ctrlProps5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vmlDrawing" Target="../drawings/vmlDrawing2.vml"/><Relationship Id="rId3" Type="http://schemas.openxmlformats.org/officeDocument/2006/relationships/ctrlProp" Target="../ctrlProps/ctrlProps1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vmlDrawing" Target="../drawings/vmlDrawing3.vml"/><Relationship Id="rId3" Type="http://schemas.openxmlformats.org/officeDocument/2006/relationships/ctrlProp" Target="../ctrlProps/ctrlProps13.xml"/><Relationship Id="rId4" Type="http://schemas.openxmlformats.org/officeDocument/2006/relationships/ctrlProp" Target="../ctrlProps/ctrlProps14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vmlDrawing" Target="../drawings/vmlDrawing4.vml"/><Relationship Id="rId3" Type="http://schemas.openxmlformats.org/officeDocument/2006/relationships/ctrlProp" Target="../ctrlProps/ctrlProps16.xml"/><Relationship Id="rId4" Type="http://schemas.openxmlformats.org/officeDocument/2006/relationships/ctrlProp" Target="../ctrlProps/ctrlProps17.xml"/><Relationship Id="rId5" Type="http://schemas.openxmlformats.org/officeDocument/2006/relationships/ctrlProp" Target="../ctrlProps/ctrlProps18.xml"/><Relationship Id="rId6" Type="http://schemas.openxmlformats.org/officeDocument/2006/relationships/ctrlProp" Target="../ctrlProps/ctrlProps19.xml"/><Relationship Id="rId7" Type="http://schemas.openxmlformats.org/officeDocument/2006/relationships/ctrlProp" Target="../ctrlProps/ctrlProps20.xml"/><Relationship Id="rId8" Type="http://schemas.openxmlformats.org/officeDocument/2006/relationships/ctrlProp" Target="../ctrlProps/ctrlProps21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vmlDrawing" Target="../drawings/vmlDrawing5.vml"/><Relationship Id="rId3" Type="http://schemas.openxmlformats.org/officeDocument/2006/relationships/ctrlProp" Target="../ctrlProps/ctrlProps2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vmlDrawing" Target="../drawings/vmlDrawing6.vml"/><Relationship Id="rId3" Type="http://schemas.openxmlformats.org/officeDocument/2006/relationships/ctrlProp" Target="../ctrlProps/ctrlProps26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vmlDrawing" Target="../drawings/vmlDrawing7.vml"/><Relationship Id="rId3" Type="http://schemas.openxmlformats.org/officeDocument/2006/relationships/ctrlProp" Target="../ctrlProps/ctrlProps28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vmlDrawing" Target="../drawings/vmlDrawing8.vml"/><Relationship Id="rId3" Type="http://schemas.openxmlformats.org/officeDocument/2006/relationships/ctrlProp" Target="../ctrlProps/ctrlProps30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vmlDrawing" Target="../drawings/vmlDrawing9.vml"/><Relationship Id="rId3" Type="http://schemas.openxmlformats.org/officeDocument/2006/relationships/ctrlProp" Target="../ctrlProps/ctrlProps32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vmlDrawing" Target="../drawings/vmlDrawing10.vml"/><Relationship Id="rId3" Type="http://schemas.openxmlformats.org/officeDocument/2006/relationships/ctrlProp" Target="../ctrlProps/ctrlProps34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vmlDrawing" Target="../drawings/vmlDrawing11.vml"/><Relationship Id="rId3" Type="http://schemas.openxmlformats.org/officeDocument/2006/relationships/ctrlProp" Target="../ctrlProps/ctrlProps36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vmlDrawing" Target="../drawings/vmlDrawing12.vml"/><Relationship Id="rId3" Type="http://schemas.openxmlformats.org/officeDocument/2006/relationships/ctrlProp" Target="../ctrlProps/ctrlProps38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vmlDrawing" Target="../drawings/vmlDrawing13.vml"/><Relationship Id="rId3" Type="http://schemas.openxmlformats.org/officeDocument/2006/relationships/ctrlProp" Target="../ctrlProps/ctrlProps40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vmlDrawing" Target="../drawings/vmlDrawing14.vml"/><Relationship Id="rId3" Type="http://schemas.openxmlformats.org/officeDocument/2006/relationships/ctrlProp" Target="../ctrlProps/ctrlProps42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vmlDrawing" Target="../drawings/vmlDrawing15.vml"/><Relationship Id="rId3" Type="http://schemas.openxmlformats.org/officeDocument/2006/relationships/ctrlProp" Target="../ctrlProps/ctrlProps44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vmlDrawing" Target="../drawings/vmlDrawing16.vml"/><Relationship Id="rId3" Type="http://schemas.openxmlformats.org/officeDocument/2006/relationships/ctrlProp" Target="../ctrlProps/ctrlProps46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vmlDrawing" Target="../drawings/vmlDrawing17.vml"/><Relationship Id="rId3" Type="http://schemas.openxmlformats.org/officeDocument/2006/relationships/ctrlProp" Target="../ctrlProps/ctrlProps48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vmlDrawing" Target="../drawings/vmlDrawing18.vml"/><Relationship Id="rId3" Type="http://schemas.openxmlformats.org/officeDocument/2006/relationships/ctrlProp" Target="../ctrlProps/ctrlProps50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vmlDrawing" Target="../drawings/vmlDrawing19.vml"/><Relationship Id="rId3" Type="http://schemas.openxmlformats.org/officeDocument/2006/relationships/ctrlProp" Target="../ctrlProps/ctrlProps52.xm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vmlDrawing" Target="../drawings/vmlDrawing20.vml"/><Relationship Id="rId3" Type="http://schemas.openxmlformats.org/officeDocument/2006/relationships/ctrlProp" Target="../ctrlProps/ctrlProps54.xm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vmlDrawing" Target="../drawings/vmlDrawing21.vml"/><Relationship Id="rId3" Type="http://schemas.openxmlformats.org/officeDocument/2006/relationships/ctrlProp" Target="../ctrlProps/ctrlProps56.xm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vmlDrawing" Target="../drawings/vmlDrawing22.vml"/><Relationship Id="rId3" Type="http://schemas.openxmlformats.org/officeDocument/2006/relationships/ctrlProp" Target="../ctrlProps/ctrlProps58.xm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vmlDrawing" Target="../drawings/vmlDrawing23.vml"/><Relationship Id="rId3" Type="http://schemas.openxmlformats.org/officeDocument/2006/relationships/ctrlProp" Target="../ctrlProps/ctrlProps60.xm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vmlDrawing" Target="../drawings/vmlDrawing24.vml"/><Relationship Id="rId3" Type="http://schemas.openxmlformats.org/officeDocument/2006/relationships/ctrlProp" Target="../ctrlProps/ctrlProps62.xml"/>
</Relationships>
</file>

<file path=xl/worksheets/_rels/sheet36.xml.rels><?xml version="1.0" encoding="UTF-8"?>
<Relationships xmlns="http://schemas.openxmlformats.org/package/2006/relationships"><Relationship Id="rId1" Type="http://schemas.openxmlformats.org/officeDocument/2006/relationships/drawing" Target="../drawings/drawing6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1:J1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0" width="6.77"/>
    <col collapsed="false" customWidth="true" hidden="false" outlineLevel="0" max="2" min="2" style="0" width="60.77"/>
    <col collapsed="false" customWidth="true" hidden="false" outlineLevel="0" max="3" min="3" style="0" width="8.77"/>
    <col collapsed="false" customWidth="true" hidden="false" outlineLevel="0" max="4" min="4" style="0" width="7.77"/>
    <col collapsed="false" customWidth="true" hidden="false" outlineLevel="0" max="5" min="5" style="0" width="10.78"/>
    <col collapsed="false" customWidth="true" hidden="false" outlineLevel="0" max="6" min="6" style="0" width="14.33"/>
    <col collapsed="false" customWidth="true" hidden="false" outlineLevel="0" max="8" min="7" style="0" width="10.78"/>
    <col collapsed="false" customWidth="true" hidden="false" outlineLevel="0" max="9" min="9" style="0" width="14.33"/>
    <col collapsed="false" customWidth="true" hidden="false" outlineLevel="0" max="10" min="10" style="0" width="138.78"/>
  </cols>
  <sheetData>
    <row r="11" customFormat="false" ht="35.25" hidden="false" customHeight="true" outlineLevel="0" collapsed="false">
      <c r="A11" s="1" t="s">
        <v>0</v>
      </c>
      <c r="B11" s="1"/>
      <c r="C11" s="1"/>
      <c r="D11" s="1"/>
      <c r="E11" s="1"/>
      <c r="F11" s="1"/>
      <c r="G11" s="1"/>
      <c r="H11" s="1"/>
      <c r="I11" s="1"/>
    </row>
    <row r="12" customFormat="false" ht="14.25" hidden="false" customHeight="false" outlineLevel="0" collapsed="false">
      <c r="A12" s="2" t="s">
        <v>1</v>
      </c>
      <c r="B12" s="2"/>
      <c r="C12" s="2"/>
      <c r="D12" s="2"/>
      <c r="E12" s="2"/>
      <c r="F12" s="2"/>
      <c r="G12" s="2"/>
      <c r="H12" s="2"/>
      <c r="I12" s="2"/>
    </row>
    <row r="14" customFormat="false" ht="19.7" hidden="false" customHeight="false" outlineLevel="0" collapsed="false">
      <c r="A14" s="1" t="s">
        <v>2</v>
      </c>
      <c r="B14" s="1"/>
      <c r="C14" s="1"/>
      <c r="D14" s="1"/>
      <c r="E14" s="1"/>
      <c r="F14" s="1"/>
      <c r="G14" s="1"/>
      <c r="H14" s="1"/>
      <c r="I14" s="1"/>
    </row>
    <row r="16" customFormat="false" ht="14.25" hidden="false" customHeight="false" outlineLevel="0" collapsed="false">
      <c r="A16" s="3" t="s">
        <v>3</v>
      </c>
      <c r="B16" s="3"/>
      <c r="C16" s="3"/>
      <c r="D16" s="3"/>
      <c r="E16" s="3"/>
      <c r="F16" s="3"/>
      <c r="G16" s="3"/>
      <c r="H16" s="3"/>
      <c r="I16" s="3"/>
    </row>
    <row r="17" customFormat="false" ht="28.5" hidden="false" customHeight="true" outlineLevel="0" collapsed="false">
      <c r="B17" s="4" t="s">
        <v>4</v>
      </c>
      <c r="C17" s="4"/>
      <c r="D17" s="4"/>
      <c r="E17" s="4"/>
      <c r="F17" s="4"/>
      <c r="G17" s="4"/>
      <c r="H17" s="4"/>
      <c r="I17" s="4"/>
      <c r="J17" s="5"/>
    </row>
    <row r="18" customFormat="false" ht="14.25" hidden="false" customHeight="true" outlineLevel="0" collapsed="false">
      <c r="B18" s="4" t="s">
        <v>5</v>
      </c>
      <c r="C18" s="4"/>
      <c r="D18" s="4"/>
      <c r="E18" s="4"/>
      <c r="F18" s="4"/>
      <c r="G18" s="4"/>
      <c r="H18" s="4"/>
      <c r="I18" s="4"/>
      <c r="J18" s="5"/>
    </row>
    <row r="19" customFormat="false" ht="14.25" hidden="false" customHeight="true" outlineLevel="0" collapsed="false">
      <c r="B19" s="4" t="s">
        <v>6</v>
      </c>
      <c r="C19" s="4"/>
      <c r="D19" s="4"/>
      <c r="E19" s="4"/>
      <c r="F19" s="4"/>
      <c r="G19" s="4"/>
      <c r="H19" s="4"/>
      <c r="I19" s="4"/>
      <c r="J19" s="5"/>
    </row>
    <row r="20" customFormat="false" ht="14.25" hidden="false" customHeight="true" outlineLevel="0" collapsed="false">
      <c r="B20" s="4" t="s">
        <v>7</v>
      </c>
      <c r="C20" s="4"/>
      <c r="D20" s="4"/>
      <c r="E20" s="4"/>
      <c r="F20" s="4"/>
      <c r="G20" s="4"/>
      <c r="H20" s="4"/>
      <c r="I20" s="4"/>
      <c r="J20" s="5"/>
    </row>
    <row r="21" customFormat="false" ht="14.25" hidden="false" customHeight="true" outlineLevel="0" collapsed="false">
      <c r="B21" s="4" t="s">
        <v>8</v>
      </c>
      <c r="C21" s="4"/>
      <c r="D21" s="4"/>
      <c r="E21" s="4"/>
      <c r="F21" s="4"/>
      <c r="G21" s="4"/>
      <c r="H21" s="4"/>
      <c r="I21" s="4"/>
      <c r="J21" s="5"/>
    </row>
    <row r="22" customFormat="false" ht="14.25" hidden="false" customHeight="true" outlineLevel="0" collapsed="false">
      <c r="B22" s="4" t="s">
        <v>9</v>
      </c>
      <c r="C22" s="4"/>
      <c r="D22" s="4"/>
      <c r="E22" s="4"/>
      <c r="F22" s="4"/>
      <c r="G22" s="4"/>
      <c r="H22" s="4"/>
      <c r="I22" s="4"/>
      <c r="J22" s="5"/>
    </row>
    <row r="23" customFormat="false" ht="14.25" hidden="false" customHeight="true" outlineLevel="0" collapsed="false">
      <c r="B23" s="4" t="s">
        <v>10</v>
      </c>
      <c r="C23" s="4"/>
      <c r="D23" s="4"/>
      <c r="E23" s="4"/>
      <c r="F23" s="4"/>
      <c r="G23" s="4"/>
      <c r="H23" s="4"/>
      <c r="I23" s="4"/>
      <c r="J23" s="5"/>
    </row>
    <row r="24" customFormat="false" ht="14.25" hidden="false" customHeight="true" outlineLevel="0" collapsed="false">
      <c r="B24" s="4" t="s">
        <v>11</v>
      </c>
      <c r="C24" s="4"/>
      <c r="D24" s="4"/>
      <c r="E24" s="4"/>
      <c r="F24" s="4"/>
      <c r="G24" s="4"/>
      <c r="H24" s="4"/>
      <c r="I24" s="4"/>
      <c r="J24" s="5"/>
    </row>
    <row r="26" customFormat="false" ht="35.05" hidden="false" customHeight="false" outlineLevel="0" collapsed="false">
      <c r="A26" s="6" t="s">
        <v>12</v>
      </c>
      <c r="B26" s="6" t="s">
        <v>13</v>
      </c>
      <c r="C26" s="6" t="s">
        <v>14</v>
      </c>
      <c r="D26" s="6" t="s">
        <v>15</v>
      </c>
      <c r="E26" s="6" t="s">
        <v>16</v>
      </c>
      <c r="F26" s="6" t="s">
        <v>17</v>
      </c>
      <c r="G26" s="6" t="s">
        <v>18</v>
      </c>
      <c r="H26" s="6" t="s">
        <v>19</v>
      </c>
      <c r="I26" s="6" t="s">
        <v>20</v>
      </c>
    </row>
    <row r="27" customFormat="false" ht="14.25" hidden="false" customHeight="false" outlineLevel="0" collapsed="false">
      <c r="A27" s="6" t="n">
        <v>1</v>
      </c>
      <c r="B27" s="6" t="n">
        <v>2</v>
      </c>
      <c r="C27" s="6" t="n">
        <v>3</v>
      </c>
      <c r="D27" s="6" t="n">
        <v>4</v>
      </c>
      <c r="E27" s="6" t="n">
        <v>5</v>
      </c>
      <c r="F27" s="6" t="n">
        <v>6</v>
      </c>
      <c r="G27" s="6" t="n">
        <v>7</v>
      </c>
      <c r="H27" s="6" t="n">
        <v>8</v>
      </c>
      <c r="I27" s="6" t="n">
        <v>9</v>
      </c>
    </row>
    <row r="28" customFormat="false" ht="14.25" hidden="false" customHeight="false" outlineLevel="0" collapsed="false">
      <c r="A28" s="7" t="s">
        <v>21</v>
      </c>
      <c r="B28" s="7"/>
      <c r="C28" s="7"/>
      <c r="D28" s="7"/>
      <c r="E28" s="7"/>
      <c r="F28" s="7"/>
      <c r="G28" s="7"/>
      <c r="H28" s="7"/>
      <c r="I28" s="7"/>
    </row>
    <row r="29" customFormat="false" ht="14.25" hidden="false" customHeight="false" outlineLevel="0" collapsed="false">
      <c r="A29" s="8" t="s">
        <v>22</v>
      </c>
      <c r="B29" s="8"/>
      <c r="C29" s="8"/>
      <c r="D29" s="8"/>
      <c r="E29" s="8"/>
      <c r="F29" s="8"/>
      <c r="G29" s="8"/>
      <c r="H29" s="8"/>
      <c r="I29" s="8"/>
    </row>
    <row r="30" customFormat="false" ht="14.25" hidden="false" customHeight="false" outlineLevel="0" collapsed="false">
      <c r="A30" s="9" t="s">
        <v>23</v>
      </c>
      <c r="B30" s="10" t="s">
        <v>24</v>
      </c>
      <c r="C30" s="11" t="s">
        <v>25</v>
      </c>
      <c r="D30" s="11" t="n">
        <v>60.8</v>
      </c>
      <c r="E30" s="12" t="n">
        <v>578</v>
      </c>
      <c r="F30" s="12" t="n">
        <v>35142.4</v>
      </c>
      <c r="G30" s="12" t="n">
        <v>491.3</v>
      </c>
      <c r="H30" s="12" t="n">
        <v>5271.36</v>
      </c>
      <c r="I30" s="12" t="n">
        <v>29871.04</v>
      </c>
    </row>
    <row r="31" customFormat="false" ht="23.85" hidden="false" customHeight="false" outlineLevel="0" collapsed="false">
      <c r="A31" s="9" t="s">
        <v>26</v>
      </c>
      <c r="B31" s="10" t="s">
        <v>27</v>
      </c>
      <c r="C31" s="11" t="s">
        <v>25</v>
      </c>
      <c r="D31" s="11" t="n">
        <v>16.6</v>
      </c>
      <c r="E31" s="12" t="n">
        <v>4543</v>
      </c>
      <c r="F31" s="12" t="n">
        <v>75413.8</v>
      </c>
      <c r="G31" s="12" t="n">
        <v>3861.55</v>
      </c>
      <c r="H31" s="12" t="n">
        <v>11312.07</v>
      </c>
      <c r="I31" s="12" t="n">
        <v>64101.73</v>
      </c>
    </row>
    <row r="32" customFormat="false" ht="14.25" hidden="false" customHeight="false" outlineLevel="0" collapsed="false">
      <c r="A32" s="9" t="s">
        <v>28</v>
      </c>
      <c r="B32" s="10" t="s">
        <v>29</v>
      </c>
      <c r="C32" s="11" t="s">
        <v>25</v>
      </c>
      <c r="D32" s="11" t="n">
        <v>155</v>
      </c>
      <c r="E32" s="12" t="n">
        <v>159</v>
      </c>
      <c r="F32" s="12" t="n">
        <v>24645</v>
      </c>
      <c r="G32" s="12" t="n">
        <v>135.15</v>
      </c>
      <c r="H32" s="12" t="n">
        <v>3696.75</v>
      </c>
      <c r="I32" s="12" t="n">
        <v>20948.25</v>
      </c>
    </row>
    <row r="33" customFormat="false" ht="14.25" hidden="false" customHeight="false" outlineLevel="0" collapsed="false">
      <c r="A33" s="9" t="s">
        <v>30</v>
      </c>
      <c r="B33" s="10" t="s">
        <v>31</v>
      </c>
      <c r="C33" s="11" t="s">
        <v>25</v>
      </c>
      <c r="D33" s="11" t="n">
        <v>60.8</v>
      </c>
      <c r="E33" s="12" t="n">
        <v>2563</v>
      </c>
      <c r="F33" s="12" t="n">
        <v>155830.4</v>
      </c>
      <c r="G33" s="12" t="n">
        <v>2178.55</v>
      </c>
      <c r="H33" s="12" t="n">
        <v>23374.56</v>
      </c>
      <c r="I33" s="12" t="n">
        <v>132455.84</v>
      </c>
    </row>
    <row r="34" customFormat="false" ht="14.25" hidden="false" customHeight="false" outlineLevel="0" collapsed="false">
      <c r="A34" s="9" t="s">
        <v>32</v>
      </c>
      <c r="B34" s="10" t="s">
        <v>33</v>
      </c>
      <c r="C34" s="11" t="s">
        <v>25</v>
      </c>
      <c r="D34" s="11" t="n">
        <v>77.5</v>
      </c>
      <c r="E34" s="12" t="n">
        <v>1200</v>
      </c>
      <c r="F34" s="12" t="n">
        <v>93000</v>
      </c>
      <c r="G34" s="12" t="n">
        <v>1020</v>
      </c>
      <c r="H34" s="12" t="n">
        <v>13950</v>
      </c>
      <c r="I34" s="12" t="n">
        <v>79050</v>
      </c>
    </row>
    <row r="35" customFormat="false" ht="14.25" hidden="false" customHeight="false" outlineLevel="0" collapsed="false">
      <c r="A35" s="9" t="s">
        <v>34</v>
      </c>
      <c r="B35" s="10" t="s">
        <v>35</v>
      </c>
      <c r="C35" s="11" t="s">
        <v>25</v>
      </c>
      <c r="D35" s="11" t="n">
        <v>77.5</v>
      </c>
      <c r="E35" s="12" t="n">
        <v>796</v>
      </c>
      <c r="F35" s="12" t="n">
        <v>61690</v>
      </c>
      <c r="G35" s="12" t="n">
        <v>676.6</v>
      </c>
      <c r="H35" s="12" t="n">
        <v>9253.5</v>
      </c>
      <c r="I35" s="12" t="n">
        <v>52436.5</v>
      </c>
    </row>
    <row r="36" customFormat="false" ht="23.85" hidden="false" customHeight="false" outlineLevel="0" collapsed="false">
      <c r="A36" s="9" t="s">
        <v>36</v>
      </c>
      <c r="B36" s="10" t="s">
        <v>37</v>
      </c>
      <c r="C36" s="11" t="s">
        <v>25</v>
      </c>
      <c r="D36" s="11" t="n">
        <v>77.5</v>
      </c>
      <c r="E36" s="12" t="n">
        <v>620</v>
      </c>
      <c r="F36" s="12" t="n">
        <v>48050</v>
      </c>
      <c r="G36" s="12" t="n">
        <v>527</v>
      </c>
      <c r="H36" s="12" t="n">
        <v>7207.5</v>
      </c>
      <c r="I36" s="12" t="n">
        <v>40842.5</v>
      </c>
    </row>
    <row r="37" customFormat="false" ht="14.25" hidden="false" customHeight="false" outlineLevel="0" collapsed="false">
      <c r="A37" s="9" t="s">
        <v>38</v>
      </c>
      <c r="B37" s="10" t="s">
        <v>39</v>
      </c>
      <c r="C37" s="11" t="s">
        <v>25</v>
      </c>
      <c r="D37" s="11" t="n">
        <v>138</v>
      </c>
      <c r="E37" s="12" t="n">
        <v>441</v>
      </c>
      <c r="F37" s="12" t="n">
        <v>60858</v>
      </c>
      <c r="G37" s="12" t="n">
        <v>374.85</v>
      </c>
      <c r="H37" s="12" t="n">
        <v>9128.7</v>
      </c>
      <c r="I37" s="12" t="n">
        <v>51729.3</v>
      </c>
    </row>
    <row r="38" customFormat="false" ht="23.85" hidden="false" customHeight="false" outlineLevel="0" collapsed="false">
      <c r="A38" s="9" t="s">
        <v>40</v>
      </c>
      <c r="B38" s="10" t="s">
        <v>41</v>
      </c>
      <c r="C38" s="11" t="s">
        <v>42</v>
      </c>
      <c r="D38" s="11" t="n">
        <v>15</v>
      </c>
      <c r="E38" s="12" t="n">
        <v>231</v>
      </c>
      <c r="F38" s="12" t="n">
        <v>3465</v>
      </c>
      <c r="G38" s="12" t="n">
        <v>196.35</v>
      </c>
      <c r="H38" s="12" t="n">
        <v>519.75</v>
      </c>
      <c r="I38" s="12" t="n">
        <v>2945.25</v>
      </c>
    </row>
    <row r="39" customFormat="false" ht="14.25" hidden="false" customHeight="false" outlineLevel="0" collapsed="false">
      <c r="A39" s="13" t="s">
        <v>43</v>
      </c>
      <c r="B39" s="13"/>
      <c r="C39" s="13"/>
      <c r="D39" s="13"/>
      <c r="E39" s="13"/>
      <c r="F39" s="14" t="n">
        <v>558094.6</v>
      </c>
      <c r="G39" s="15"/>
      <c r="H39" s="16" t="n">
        <v>83714.19</v>
      </c>
      <c r="I39" s="17" t="n">
        <v>474380.41</v>
      </c>
    </row>
    <row r="40" customFormat="false" ht="14.25" hidden="false" customHeight="false" outlineLevel="0" collapsed="false">
      <c r="A40" s="18" t="s">
        <v>44</v>
      </c>
      <c r="B40" s="18"/>
      <c r="C40" s="18"/>
      <c r="D40" s="18"/>
      <c r="E40" s="18"/>
      <c r="F40" s="19" t="n">
        <v>558094.6</v>
      </c>
      <c r="G40" s="20"/>
      <c r="H40" s="19" t="n">
        <v>83714.19</v>
      </c>
      <c r="I40" s="19" t="n">
        <v>474380.41</v>
      </c>
    </row>
    <row r="41" customFormat="false" ht="14.25" hidden="false" customHeight="false" outlineLevel="0" collapsed="false">
      <c r="A41" s="7" t="s">
        <v>45</v>
      </c>
      <c r="B41" s="7"/>
      <c r="C41" s="7"/>
      <c r="D41" s="7"/>
      <c r="E41" s="7"/>
      <c r="F41" s="7"/>
      <c r="G41" s="7"/>
      <c r="H41" s="7"/>
      <c r="I41" s="7"/>
    </row>
    <row r="42" customFormat="false" ht="14.25" hidden="false" customHeight="false" outlineLevel="0" collapsed="false">
      <c r="A42" s="8" t="s">
        <v>46</v>
      </c>
      <c r="B42" s="8"/>
      <c r="C42" s="8"/>
      <c r="D42" s="8"/>
      <c r="E42" s="8"/>
      <c r="F42" s="8"/>
      <c r="G42" s="8"/>
      <c r="H42" s="8"/>
      <c r="I42" s="8"/>
    </row>
    <row r="43" customFormat="false" ht="23.85" hidden="false" customHeight="false" outlineLevel="0" collapsed="false">
      <c r="A43" s="9" t="s">
        <v>47</v>
      </c>
      <c r="B43" s="10" t="s">
        <v>48</v>
      </c>
      <c r="C43" s="11" t="s">
        <v>42</v>
      </c>
      <c r="D43" s="11" t="n">
        <v>10</v>
      </c>
      <c r="E43" s="12" t="n">
        <v>257</v>
      </c>
      <c r="F43" s="12" t="n">
        <v>2570</v>
      </c>
      <c r="G43" s="12" t="n">
        <v>218.45</v>
      </c>
      <c r="H43" s="12" t="n">
        <v>385.5</v>
      </c>
      <c r="I43" s="12" t="n">
        <v>2184.5</v>
      </c>
    </row>
    <row r="44" customFormat="false" ht="14.25" hidden="false" customHeight="false" outlineLevel="0" collapsed="false">
      <c r="A44" s="21" t="s">
        <v>49</v>
      </c>
      <c r="B44" s="21"/>
      <c r="C44" s="21"/>
      <c r="D44" s="21"/>
      <c r="E44" s="21"/>
      <c r="F44" s="22" t="n">
        <v>2570</v>
      </c>
      <c r="G44" s="23"/>
      <c r="H44" s="24" t="n">
        <v>385.5</v>
      </c>
      <c r="I44" s="25" t="n">
        <v>2184.5</v>
      </c>
    </row>
    <row r="45" customFormat="false" ht="14.25" hidden="false" customHeight="false" outlineLevel="0" collapsed="false">
      <c r="A45" s="8" t="s">
        <v>50</v>
      </c>
      <c r="B45" s="8"/>
      <c r="C45" s="8"/>
      <c r="D45" s="8"/>
      <c r="E45" s="8"/>
      <c r="F45" s="8"/>
      <c r="G45" s="8"/>
      <c r="H45" s="8"/>
      <c r="I45" s="8"/>
    </row>
    <row r="46" customFormat="false" ht="23.85" hidden="false" customHeight="false" outlineLevel="0" collapsed="false">
      <c r="A46" s="9" t="s">
        <v>51</v>
      </c>
      <c r="B46" s="10" t="s">
        <v>52</v>
      </c>
      <c r="C46" s="11" t="s">
        <v>25</v>
      </c>
      <c r="D46" s="11" t="n">
        <v>15</v>
      </c>
      <c r="E46" s="12" t="n">
        <v>496</v>
      </c>
      <c r="F46" s="12" t="n">
        <v>7440</v>
      </c>
      <c r="G46" s="12" t="n">
        <v>421.6</v>
      </c>
      <c r="H46" s="12" t="n">
        <v>1116</v>
      </c>
      <c r="I46" s="12" t="n">
        <v>6324</v>
      </c>
    </row>
    <row r="47" customFormat="false" ht="14.25" hidden="false" customHeight="false" outlineLevel="0" collapsed="false">
      <c r="A47" s="9" t="s">
        <v>53</v>
      </c>
      <c r="B47" s="10" t="s">
        <v>54</v>
      </c>
      <c r="C47" s="11" t="s">
        <v>42</v>
      </c>
      <c r="D47" s="11" t="n">
        <v>7.4</v>
      </c>
      <c r="E47" s="12" t="n">
        <v>1496</v>
      </c>
      <c r="F47" s="12" t="n">
        <v>11070.4</v>
      </c>
      <c r="G47" s="12" t="n">
        <v>1271.6</v>
      </c>
      <c r="H47" s="12" t="n">
        <v>1660.56</v>
      </c>
      <c r="I47" s="12" t="n">
        <v>9409.84</v>
      </c>
    </row>
    <row r="48" customFormat="false" ht="23.85" hidden="false" customHeight="false" outlineLevel="0" collapsed="false">
      <c r="A48" s="9" t="s">
        <v>55</v>
      </c>
      <c r="B48" s="10" t="s">
        <v>56</v>
      </c>
      <c r="C48" s="11" t="s">
        <v>25</v>
      </c>
      <c r="D48" s="11" t="n">
        <v>75</v>
      </c>
      <c r="E48" s="12" t="n">
        <v>1809</v>
      </c>
      <c r="F48" s="12" t="n">
        <v>135675</v>
      </c>
      <c r="G48" s="12" t="n">
        <v>1537.65</v>
      </c>
      <c r="H48" s="12" t="n">
        <v>20351.25</v>
      </c>
      <c r="I48" s="12" t="n">
        <v>115323.75</v>
      </c>
    </row>
    <row r="49" customFormat="false" ht="14.25" hidden="false" customHeight="false" outlineLevel="0" collapsed="false">
      <c r="A49" s="9" t="s">
        <v>57</v>
      </c>
      <c r="B49" s="10" t="s">
        <v>58</v>
      </c>
      <c r="C49" s="11" t="s">
        <v>25</v>
      </c>
      <c r="D49" s="11" t="n">
        <v>15</v>
      </c>
      <c r="E49" s="12" t="n">
        <v>565</v>
      </c>
      <c r="F49" s="12" t="n">
        <v>8475</v>
      </c>
      <c r="G49" s="12" t="n">
        <v>480.25</v>
      </c>
      <c r="H49" s="12" t="n">
        <v>1271.25</v>
      </c>
      <c r="I49" s="12" t="n">
        <v>7203.75</v>
      </c>
    </row>
    <row r="50" customFormat="false" ht="23.85" hidden="false" customHeight="false" outlineLevel="0" collapsed="false">
      <c r="A50" s="9" t="s">
        <v>59</v>
      </c>
      <c r="B50" s="10" t="s">
        <v>60</v>
      </c>
      <c r="C50" s="11" t="s">
        <v>42</v>
      </c>
      <c r="D50" s="11" t="n">
        <v>6</v>
      </c>
      <c r="E50" s="12" t="n">
        <v>2165</v>
      </c>
      <c r="F50" s="12" t="n">
        <v>12990</v>
      </c>
      <c r="G50" s="12" t="n">
        <v>1840.25</v>
      </c>
      <c r="H50" s="12" t="n">
        <v>1948.5</v>
      </c>
      <c r="I50" s="12" t="n">
        <v>11041.5</v>
      </c>
    </row>
    <row r="51" customFormat="false" ht="14.25" hidden="false" customHeight="false" outlineLevel="0" collapsed="false">
      <c r="A51" s="9" t="s">
        <v>61</v>
      </c>
      <c r="B51" s="10" t="s">
        <v>62</v>
      </c>
      <c r="C51" s="11" t="s">
        <v>25</v>
      </c>
      <c r="D51" s="11" t="n">
        <v>47</v>
      </c>
      <c r="E51" s="12" t="n">
        <v>675</v>
      </c>
      <c r="F51" s="12" t="n">
        <v>31725</v>
      </c>
      <c r="G51" s="12" t="n">
        <v>573.75</v>
      </c>
      <c r="H51" s="12" t="n">
        <v>4758.75</v>
      </c>
      <c r="I51" s="12" t="n">
        <v>26966.25</v>
      </c>
    </row>
    <row r="52" customFormat="false" ht="14.25" hidden="false" customHeight="false" outlineLevel="0" collapsed="false">
      <c r="A52" s="9" t="s">
        <v>63</v>
      </c>
      <c r="B52" s="10" t="s">
        <v>64</v>
      </c>
      <c r="C52" s="11" t="s">
        <v>42</v>
      </c>
      <c r="D52" s="11" t="n">
        <v>15</v>
      </c>
      <c r="E52" s="12" t="n">
        <v>168</v>
      </c>
      <c r="F52" s="12" t="n">
        <v>2520</v>
      </c>
      <c r="G52" s="12" t="n">
        <v>142.8</v>
      </c>
      <c r="H52" s="12" t="n">
        <v>378</v>
      </c>
      <c r="I52" s="12" t="n">
        <v>2142</v>
      </c>
    </row>
    <row r="53" customFormat="false" ht="14.25" hidden="false" customHeight="false" outlineLevel="0" collapsed="false">
      <c r="A53" s="9" t="s">
        <v>65</v>
      </c>
      <c r="B53" s="10" t="s">
        <v>66</v>
      </c>
      <c r="C53" s="11" t="s">
        <v>42</v>
      </c>
      <c r="D53" s="11" t="n">
        <v>78</v>
      </c>
      <c r="E53" s="12" t="n">
        <v>311</v>
      </c>
      <c r="F53" s="12" t="n">
        <v>24258</v>
      </c>
      <c r="G53" s="12" t="n">
        <v>264.35</v>
      </c>
      <c r="H53" s="12" t="n">
        <v>3638.7</v>
      </c>
      <c r="I53" s="12" t="n">
        <v>20619.3</v>
      </c>
    </row>
    <row r="54" customFormat="false" ht="23.85" hidden="false" customHeight="false" outlineLevel="0" collapsed="false">
      <c r="A54" s="9" t="s">
        <v>67</v>
      </c>
      <c r="B54" s="10" t="s">
        <v>68</v>
      </c>
      <c r="C54" s="11" t="s">
        <v>25</v>
      </c>
      <c r="D54" s="11" t="n">
        <v>247</v>
      </c>
      <c r="E54" s="12" t="n">
        <v>1805</v>
      </c>
      <c r="F54" s="12" t="n">
        <v>445835</v>
      </c>
      <c r="G54" s="12" t="n">
        <v>1534.25</v>
      </c>
      <c r="H54" s="12" t="n">
        <v>66875.25</v>
      </c>
      <c r="I54" s="12" t="n">
        <v>378959.75</v>
      </c>
    </row>
    <row r="55" customFormat="false" ht="14.25" hidden="false" customHeight="false" outlineLevel="0" collapsed="false">
      <c r="A55" s="9" t="s">
        <v>69</v>
      </c>
      <c r="B55" s="10" t="s">
        <v>70</v>
      </c>
      <c r="C55" s="11" t="s">
        <v>25</v>
      </c>
      <c r="D55" s="11" t="n">
        <v>185</v>
      </c>
      <c r="E55" s="12" t="n">
        <v>754</v>
      </c>
      <c r="F55" s="12" t="n">
        <v>139490</v>
      </c>
      <c r="G55" s="12" t="n">
        <v>640.9</v>
      </c>
      <c r="H55" s="12" t="n">
        <v>20923.5</v>
      </c>
      <c r="I55" s="12" t="n">
        <v>118566.5</v>
      </c>
    </row>
    <row r="56" customFormat="false" ht="14.25" hidden="false" customHeight="false" outlineLevel="0" collapsed="false">
      <c r="A56" s="9" t="s">
        <v>71</v>
      </c>
      <c r="B56" s="10" t="s">
        <v>72</v>
      </c>
      <c r="C56" s="11" t="s">
        <v>25</v>
      </c>
      <c r="D56" s="11" t="n">
        <v>15</v>
      </c>
      <c r="E56" s="12" t="n">
        <v>1037</v>
      </c>
      <c r="F56" s="12" t="n">
        <v>15555</v>
      </c>
      <c r="G56" s="12" t="n">
        <v>881.45</v>
      </c>
      <c r="H56" s="12" t="n">
        <v>2333.25</v>
      </c>
      <c r="I56" s="12" t="n">
        <v>13221.75</v>
      </c>
    </row>
    <row r="57" customFormat="false" ht="14.25" hidden="false" customHeight="false" outlineLevel="0" collapsed="false">
      <c r="A57" s="9" t="s">
        <v>73</v>
      </c>
      <c r="B57" s="10" t="s">
        <v>74</v>
      </c>
      <c r="C57" s="11" t="s">
        <v>25</v>
      </c>
      <c r="D57" s="11" t="n">
        <v>447</v>
      </c>
      <c r="E57" s="12" t="n">
        <v>157</v>
      </c>
      <c r="F57" s="12" t="n">
        <v>70179</v>
      </c>
      <c r="G57" s="12" t="n">
        <v>133.45</v>
      </c>
      <c r="H57" s="12" t="n">
        <v>10526.85</v>
      </c>
      <c r="I57" s="12" t="n">
        <v>59652.15</v>
      </c>
    </row>
    <row r="58" customFormat="false" ht="14.25" hidden="false" customHeight="false" outlineLevel="0" collapsed="false">
      <c r="A58" s="9" t="s">
        <v>75</v>
      </c>
      <c r="B58" s="10" t="s">
        <v>76</v>
      </c>
      <c r="C58" s="11" t="s">
        <v>25</v>
      </c>
      <c r="D58" s="11" t="n">
        <v>200</v>
      </c>
      <c r="E58" s="12" t="n">
        <v>241</v>
      </c>
      <c r="F58" s="12" t="n">
        <v>48200</v>
      </c>
      <c r="G58" s="12" t="n">
        <v>204.85</v>
      </c>
      <c r="H58" s="12" t="n">
        <v>7230</v>
      </c>
      <c r="I58" s="12" t="n">
        <v>40970</v>
      </c>
    </row>
    <row r="59" customFormat="false" ht="14.25" hidden="false" customHeight="false" outlineLevel="0" collapsed="false">
      <c r="A59" s="9" t="s">
        <v>77</v>
      </c>
      <c r="B59" s="10" t="s">
        <v>78</v>
      </c>
      <c r="C59" s="11" t="s">
        <v>25</v>
      </c>
      <c r="D59" s="11" t="n">
        <v>185</v>
      </c>
      <c r="E59" s="12" t="n">
        <v>704</v>
      </c>
      <c r="F59" s="12" t="n">
        <v>130240</v>
      </c>
      <c r="G59" s="12" t="n">
        <v>598.4</v>
      </c>
      <c r="H59" s="12" t="n">
        <v>19536</v>
      </c>
      <c r="I59" s="12" t="n">
        <v>110704</v>
      </c>
    </row>
    <row r="60" customFormat="false" ht="14.25" hidden="false" customHeight="false" outlineLevel="0" collapsed="false">
      <c r="A60" s="9" t="s">
        <v>79</v>
      </c>
      <c r="B60" s="10" t="s">
        <v>80</v>
      </c>
      <c r="C60" s="11" t="s">
        <v>25</v>
      </c>
      <c r="D60" s="11" t="n">
        <v>15</v>
      </c>
      <c r="E60" s="12" t="n">
        <v>608</v>
      </c>
      <c r="F60" s="12" t="n">
        <v>9120</v>
      </c>
      <c r="G60" s="12" t="n">
        <v>516.8</v>
      </c>
      <c r="H60" s="12" t="n">
        <v>1368</v>
      </c>
      <c r="I60" s="12" t="n">
        <v>7752</v>
      </c>
    </row>
    <row r="61" customFormat="false" ht="14.25" hidden="false" customHeight="false" outlineLevel="0" collapsed="false">
      <c r="A61" s="9" t="s">
        <v>81</v>
      </c>
      <c r="B61" s="10" t="s">
        <v>82</v>
      </c>
      <c r="C61" s="11" t="s">
        <v>25</v>
      </c>
      <c r="D61" s="11" t="n">
        <v>40</v>
      </c>
      <c r="E61" s="12" t="n">
        <v>204</v>
      </c>
      <c r="F61" s="12" t="n">
        <v>8160</v>
      </c>
      <c r="G61" s="12" t="n">
        <v>173.4</v>
      </c>
      <c r="H61" s="12" t="n">
        <v>1224</v>
      </c>
      <c r="I61" s="12" t="n">
        <v>6936</v>
      </c>
    </row>
    <row r="62" customFormat="false" ht="14.25" hidden="false" customHeight="false" outlineLevel="0" collapsed="false">
      <c r="A62" s="13" t="s">
        <v>83</v>
      </c>
      <c r="B62" s="13"/>
      <c r="C62" s="13"/>
      <c r="D62" s="13"/>
      <c r="E62" s="13"/>
      <c r="F62" s="14" t="n">
        <v>1100932.4</v>
      </c>
      <c r="G62" s="15"/>
      <c r="H62" s="16" t="n">
        <v>165139.86</v>
      </c>
      <c r="I62" s="17" t="n">
        <v>935792.54</v>
      </c>
    </row>
    <row r="63" customFormat="false" ht="14.25" hidden="false" customHeight="false" outlineLevel="0" collapsed="false">
      <c r="A63" s="18" t="s">
        <v>84</v>
      </c>
      <c r="B63" s="18"/>
      <c r="C63" s="18"/>
      <c r="D63" s="18"/>
      <c r="E63" s="18"/>
      <c r="F63" s="19" t="n">
        <v>1103502.4</v>
      </c>
      <c r="G63" s="20"/>
      <c r="H63" s="19" t="n">
        <v>165525.36</v>
      </c>
      <c r="I63" s="19" t="n">
        <v>937977.04</v>
      </c>
    </row>
    <row r="64" customFormat="false" ht="14.25" hidden="false" customHeight="false" outlineLevel="0" collapsed="false">
      <c r="A64" s="7" t="s">
        <v>85</v>
      </c>
      <c r="B64" s="7"/>
      <c r="C64" s="7"/>
      <c r="D64" s="7"/>
      <c r="E64" s="7"/>
      <c r="F64" s="7"/>
      <c r="G64" s="7"/>
      <c r="H64" s="7"/>
      <c r="I64" s="7"/>
    </row>
    <row r="65" customFormat="false" ht="14.25" hidden="false" customHeight="false" outlineLevel="0" collapsed="false">
      <c r="A65" s="8" t="s">
        <v>86</v>
      </c>
      <c r="B65" s="8"/>
      <c r="C65" s="8"/>
      <c r="D65" s="8"/>
      <c r="E65" s="8"/>
      <c r="F65" s="8"/>
      <c r="G65" s="8"/>
      <c r="H65" s="8"/>
      <c r="I65" s="8"/>
    </row>
    <row r="66" customFormat="false" ht="23.85" hidden="false" customHeight="false" outlineLevel="0" collapsed="false">
      <c r="A66" s="9" t="s">
        <v>87</v>
      </c>
      <c r="B66" s="10" t="s">
        <v>88</v>
      </c>
      <c r="C66" s="11" t="s">
        <v>25</v>
      </c>
      <c r="D66" s="11" t="n">
        <v>11</v>
      </c>
      <c r="E66" s="12" t="n">
        <v>386</v>
      </c>
      <c r="F66" s="12" t="n">
        <v>4246</v>
      </c>
      <c r="G66" s="12" t="n">
        <v>328.1</v>
      </c>
      <c r="H66" s="12" t="n">
        <v>636.9</v>
      </c>
      <c r="I66" s="12" t="n">
        <v>3609.1</v>
      </c>
    </row>
    <row r="67" customFormat="false" ht="23.85" hidden="false" customHeight="false" outlineLevel="0" collapsed="false">
      <c r="A67" s="9" t="s">
        <v>89</v>
      </c>
      <c r="B67" s="10" t="s">
        <v>90</v>
      </c>
      <c r="C67" s="11" t="s">
        <v>25</v>
      </c>
      <c r="D67" s="11" t="n">
        <v>42</v>
      </c>
      <c r="E67" s="12" t="n">
        <v>1122</v>
      </c>
      <c r="F67" s="12" t="n">
        <v>47124</v>
      </c>
      <c r="G67" s="12" t="n">
        <v>953.7</v>
      </c>
      <c r="H67" s="12" t="n">
        <v>7068.6</v>
      </c>
      <c r="I67" s="12" t="n">
        <v>40055.4</v>
      </c>
    </row>
    <row r="68" customFormat="false" ht="14.25" hidden="false" customHeight="false" outlineLevel="0" collapsed="false">
      <c r="A68" s="9" t="s">
        <v>91</v>
      </c>
      <c r="B68" s="10" t="s">
        <v>92</v>
      </c>
      <c r="C68" s="11" t="s">
        <v>25</v>
      </c>
      <c r="D68" s="11" t="n">
        <v>77.5</v>
      </c>
      <c r="E68" s="12" t="n">
        <v>546</v>
      </c>
      <c r="F68" s="12" t="n">
        <v>42315</v>
      </c>
      <c r="G68" s="12" t="n">
        <v>464.1</v>
      </c>
      <c r="H68" s="12" t="n">
        <v>6347.25</v>
      </c>
      <c r="I68" s="12" t="n">
        <v>35967.75</v>
      </c>
    </row>
    <row r="69" customFormat="false" ht="14.25" hidden="false" customHeight="false" outlineLevel="0" collapsed="false">
      <c r="A69" s="9" t="s">
        <v>93</v>
      </c>
      <c r="B69" s="10" t="s">
        <v>94</v>
      </c>
      <c r="C69" s="11" t="s">
        <v>95</v>
      </c>
      <c r="D69" s="11" t="n">
        <v>1</v>
      </c>
      <c r="E69" s="12" t="n">
        <v>6753</v>
      </c>
      <c r="F69" s="12" t="n">
        <v>6753</v>
      </c>
      <c r="G69" s="12" t="n">
        <v>5740.05</v>
      </c>
      <c r="H69" s="12" t="n">
        <v>1012.95</v>
      </c>
      <c r="I69" s="12" t="n">
        <v>5740.05</v>
      </c>
    </row>
    <row r="70" customFormat="false" ht="23.85" hidden="false" customHeight="false" outlineLevel="0" collapsed="false">
      <c r="A70" s="9" t="s">
        <v>96</v>
      </c>
      <c r="B70" s="10" t="s">
        <v>97</v>
      </c>
      <c r="C70" s="11" t="s">
        <v>25</v>
      </c>
      <c r="D70" s="11" t="n">
        <v>77.5</v>
      </c>
      <c r="E70" s="12" t="n">
        <v>2001</v>
      </c>
      <c r="F70" s="12" t="n">
        <v>155077.5</v>
      </c>
      <c r="G70" s="12" t="n">
        <v>1700.85</v>
      </c>
      <c r="H70" s="12" t="n">
        <v>23261.63</v>
      </c>
      <c r="I70" s="12" t="n">
        <v>131815.875</v>
      </c>
    </row>
    <row r="71" customFormat="false" ht="14.25" hidden="false" customHeight="false" outlineLevel="0" collapsed="false">
      <c r="A71" s="9" t="s">
        <v>98</v>
      </c>
      <c r="B71" s="10" t="s">
        <v>99</v>
      </c>
      <c r="C71" s="11" t="s">
        <v>25</v>
      </c>
      <c r="D71" s="11" t="n">
        <v>42</v>
      </c>
      <c r="E71" s="12" t="n">
        <v>140</v>
      </c>
      <c r="F71" s="12" t="n">
        <v>5880</v>
      </c>
      <c r="G71" s="12" t="n">
        <v>119</v>
      </c>
      <c r="H71" s="12" t="n">
        <v>882</v>
      </c>
      <c r="I71" s="12" t="n">
        <v>4998</v>
      </c>
    </row>
    <row r="72" customFormat="false" ht="23.85" hidden="false" customHeight="false" outlineLevel="0" collapsed="false">
      <c r="A72" s="9" t="s">
        <v>100</v>
      </c>
      <c r="B72" s="10" t="s">
        <v>101</v>
      </c>
      <c r="C72" s="11" t="s">
        <v>25</v>
      </c>
      <c r="D72" s="11" t="n">
        <v>42</v>
      </c>
      <c r="E72" s="12" t="n">
        <v>1270</v>
      </c>
      <c r="F72" s="12" t="n">
        <v>53340</v>
      </c>
      <c r="G72" s="12" t="n">
        <v>1079.5</v>
      </c>
      <c r="H72" s="12" t="n">
        <v>8001</v>
      </c>
      <c r="I72" s="12" t="n">
        <v>45339</v>
      </c>
    </row>
    <row r="73" customFormat="false" ht="14.25" hidden="false" customHeight="false" outlineLevel="0" collapsed="false">
      <c r="A73" s="9" t="s">
        <v>102</v>
      </c>
      <c r="B73" s="10" t="s">
        <v>103</v>
      </c>
      <c r="C73" s="11" t="s">
        <v>25</v>
      </c>
      <c r="D73" s="11" t="n">
        <v>77.5</v>
      </c>
      <c r="E73" s="12" t="n">
        <v>97</v>
      </c>
      <c r="F73" s="12" t="n">
        <v>7517.5</v>
      </c>
      <c r="G73" s="12" t="n">
        <v>82.45</v>
      </c>
      <c r="H73" s="12" t="n">
        <v>1127.63</v>
      </c>
      <c r="I73" s="12" t="n">
        <v>6389.875</v>
      </c>
    </row>
    <row r="74" customFormat="false" ht="14.25" hidden="false" customHeight="false" outlineLevel="0" collapsed="false">
      <c r="A74" s="9" t="s">
        <v>104</v>
      </c>
      <c r="B74" s="10" t="s">
        <v>105</v>
      </c>
      <c r="C74" s="11" t="s">
        <v>25</v>
      </c>
      <c r="D74" s="11" t="n">
        <v>77.5</v>
      </c>
      <c r="E74" s="12" t="n">
        <v>589</v>
      </c>
      <c r="F74" s="12" t="n">
        <v>45647.5</v>
      </c>
      <c r="G74" s="12" t="n">
        <v>500.65</v>
      </c>
      <c r="H74" s="12" t="n">
        <v>6847.13</v>
      </c>
      <c r="I74" s="12" t="n">
        <v>38800.375</v>
      </c>
    </row>
    <row r="75" customFormat="false" ht="23.85" hidden="false" customHeight="false" outlineLevel="0" collapsed="false">
      <c r="A75" s="9" t="s">
        <v>106</v>
      </c>
      <c r="B75" s="10" t="s">
        <v>107</v>
      </c>
      <c r="C75" s="11" t="s">
        <v>42</v>
      </c>
      <c r="D75" s="11" t="n">
        <v>50</v>
      </c>
      <c r="E75" s="12" t="n">
        <v>363</v>
      </c>
      <c r="F75" s="12" t="n">
        <v>18150</v>
      </c>
      <c r="G75" s="12" t="n">
        <v>308.55</v>
      </c>
      <c r="H75" s="12" t="n">
        <v>2722.5</v>
      </c>
      <c r="I75" s="12" t="n">
        <v>15427.5</v>
      </c>
    </row>
    <row r="76" customFormat="false" ht="14.25" hidden="false" customHeight="false" outlineLevel="0" collapsed="false">
      <c r="A76" s="13" t="s">
        <v>108</v>
      </c>
      <c r="B76" s="13"/>
      <c r="C76" s="13"/>
      <c r="D76" s="13"/>
      <c r="E76" s="13"/>
      <c r="F76" s="14" t="n">
        <v>386050.5</v>
      </c>
      <c r="G76" s="15"/>
      <c r="H76" s="16" t="n">
        <v>57907.58</v>
      </c>
      <c r="I76" s="17" t="n">
        <v>328142.925</v>
      </c>
    </row>
    <row r="77" customFormat="false" ht="14.25" hidden="false" customHeight="false" outlineLevel="0" collapsed="false">
      <c r="A77" s="18" t="s">
        <v>109</v>
      </c>
      <c r="B77" s="18"/>
      <c r="C77" s="18"/>
      <c r="D77" s="18"/>
      <c r="E77" s="18"/>
      <c r="F77" s="19" t="n">
        <v>386050.5</v>
      </c>
      <c r="G77" s="20"/>
      <c r="H77" s="19" t="n">
        <v>57907.58</v>
      </c>
      <c r="I77" s="19" t="n">
        <v>328142.925</v>
      </c>
    </row>
    <row r="78" customFormat="false" ht="14.25" hidden="false" customHeight="false" outlineLevel="0" collapsed="false">
      <c r="A78" s="7" t="s">
        <v>110</v>
      </c>
      <c r="B78" s="7"/>
      <c r="C78" s="7"/>
      <c r="D78" s="7"/>
      <c r="E78" s="7"/>
      <c r="F78" s="7"/>
      <c r="G78" s="7"/>
      <c r="H78" s="7"/>
      <c r="I78" s="7"/>
    </row>
    <row r="79" customFormat="false" ht="14.25" hidden="false" customHeight="false" outlineLevel="0" collapsed="false">
      <c r="A79" s="8" t="s">
        <v>111</v>
      </c>
      <c r="B79" s="8"/>
      <c r="C79" s="8"/>
      <c r="D79" s="8"/>
      <c r="E79" s="8"/>
      <c r="F79" s="8"/>
      <c r="G79" s="8"/>
      <c r="H79" s="8"/>
      <c r="I79" s="8"/>
    </row>
    <row r="80" customFormat="false" ht="14.25" hidden="false" customHeight="false" outlineLevel="0" collapsed="false">
      <c r="A80" s="9" t="s">
        <v>112</v>
      </c>
      <c r="B80" s="10" t="s">
        <v>113</v>
      </c>
      <c r="C80" s="11" t="s">
        <v>42</v>
      </c>
      <c r="D80" s="11" t="n">
        <v>50</v>
      </c>
      <c r="E80" s="12" t="n">
        <v>129</v>
      </c>
      <c r="F80" s="12" t="n">
        <v>6450</v>
      </c>
      <c r="G80" s="12" t="n">
        <v>109.65</v>
      </c>
      <c r="H80" s="12" t="n">
        <v>967.5</v>
      </c>
      <c r="I80" s="12" t="n">
        <v>5482.5</v>
      </c>
    </row>
    <row r="81" customFormat="false" ht="14.25" hidden="false" customHeight="false" outlineLevel="0" collapsed="false">
      <c r="A81" s="9" t="s">
        <v>114</v>
      </c>
      <c r="B81" s="10" t="s">
        <v>115</v>
      </c>
      <c r="C81" s="11" t="s">
        <v>95</v>
      </c>
      <c r="D81" s="11" t="n">
        <v>6</v>
      </c>
      <c r="E81" s="12" t="n">
        <v>1338</v>
      </c>
      <c r="F81" s="12" t="n">
        <v>8028</v>
      </c>
      <c r="G81" s="12" t="n">
        <v>1137.3</v>
      </c>
      <c r="H81" s="12" t="n">
        <v>1204.2</v>
      </c>
      <c r="I81" s="12" t="n">
        <v>6823.8</v>
      </c>
    </row>
    <row r="82" customFormat="false" ht="14.25" hidden="false" customHeight="false" outlineLevel="0" collapsed="false">
      <c r="A82" s="21" t="s">
        <v>116</v>
      </c>
      <c r="B82" s="21"/>
      <c r="C82" s="21"/>
      <c r="D82" s="21"/>
      <c r="E82" s="21"/>
      <c r="F82" s="22" t="n">
        <v>14478</v>
      </c>
      <c r="G82" s="23"/>
      <c r="H82" s="24" t="n">
        <v>2171.7</v>
      </c>
      <c r="I82" s="25" t="n">
        <v>12306.3</v>
      </c>
    </row>
    <row r="83" customFormat="false" ht="14.25" hidden="false" customHeight="false" outlineLevel="0" collapsed="false">
      <c r="A83" s="8" t="s">
        <v>117</v>
      </c>
      <c r="B83" s="8"/>
      <c r="C83" s="8"/>
      <c r="D83" s="8"/>
      <c r="E83" s="8"/>
      <c r="F83" s="8"/>
      <c r="G83" s="8"/>
      <c r="H83" s="8"/>
      <c r="I83" s="8"/>
    </row>
    <row r="84" customFormat="false" ht="14.25" hidden="false" customHeight="false" outlineLevel="0" collapsed="false">
      <c r="A84" s="9" t="s">
        <v>118</v>
      </c>
      <c r="B84" s="10" t="s">
        <v>119</v>
      </c>
      <c r="C84" s="11" t="s">
        <v>95</v>
      </c>
      <c r="D84" s="11" t="n">
        <v>2</v>
      </c>
      <c r="E84" s="12" t="n">
        <v>2936</v>
      </c>
      <c r="F84" s="12" t="n">
        <v>5872</v>
      </c>
      <c r="G84" s="12" t="n">
        <v>2495.6</v>
      </c>
      <c r="H84" s="12" t="n">
        <v>880.8</v>
      </c>
      <c r="I84" s="12" t="n">
        <v>4991.2</v>
      </c>
    </row>
    <row r="85" customFormat="false" ht="23.85" hidden="false" customHeight="false" outlineLevel="0" collapsed="false">
      <c r="A85" s="9" t="s">
        <v>120</v>
      </c>
      <c r="B85" s="10" t="s">
        <v>121</v>
      </c>
      <c r="C85" s="11" t="s">
        <v>95</v>
      </c>
      <c r="D85" s="11" t="n">
        <v>2</v>
      </c>
      <c r="E85" s="12" t="n">
        <v>4179</v>
      </c>
      <c r="F85" s="12" t="n">
        <v>8358</v>
      </c>
      <c r="G85" s="12" t="n">
        <v>3552.15</v>
      </c>
      <c r="H85" s="12" t="n">
        <v>1253.7</v>
      </c>
      <c r="I85" s="12" t="n">
        <v>7104.3</v>
      </c>
    </row>
    <row r="86" customFormat="false" ht="23.85" hidden="false" customHeight="false" outlineLevel="0" collapsed="false">
      <c r="A86" s="9" t="s">
        <v>122</v>
      </c>
      <c r="B86" s="10" t="s">
        <v>123</v>
      </c>
      <c r="C86" s="11" t="s">
        <v>95</v>
      </c>
      <c r="D86" s="11" t="n">
        <v>1</v>
      </c>
      <c r="E86" s="12" t="n">
        <v>6289</v>
      </c>
      <c r="F86" s="12" t="n">
        <v>6289</v>
      </c>
      <c r="G86" s="12" t="n">
        <v>5345.65</v>
      </c>
      <c r="H86" s="12" t="n">
        <v>943.35</v>
      </c>
      <c r="I86" s="12" t="n">
        <v>5345.65</v>
      </c>
    </row>
    <row r="87" customFormat="false" ht="14.25" hidden="false" customHeight="false" outlineLevel="0" collapsed="false">
      <c r="A87" s="9" t="s">
        <v>124</v>
      </c>
      <c r="B87" s="10" t="s">
        <v>125</v>
      </c>
      <c r="C87" s="11" t="s">
        <v>126</v>
      </c>
      <c r="D87" s="11" t="n">
        <v>3</v>
      </c>
      <c r="E87" s="12" t="n">
        <v>764</v>
      </c>
      <c r="F87" s="12" t="n">
        <v>2292</v>
      </c>
      <c r="G87" s="12" t="n">
        <v>649.4</v>
      </c>
      <c r="H87" s="12" t="n">
        <v>343.8</v>
      </c>
      <c r="I87" s="12" t="n">
        <v>1948.2</v>
      </c>
    </row>
    <row r="88" customFormat="false" ht="23.85" hidden="false" customHeight="false" outlineLevel="0" collapsed="false">
      <c r="A88" s="9" t="s">
        <v>127</v>
      </c>
      <c r="B88" s="10" t="s">
        <v>128</v>
      </c>
      <c r="C88" s="11" t="s">
        <v>95</v>
      </c>
      <c r="D88" s="11" t="n">
        <v>1</v>
      </c>
      <c r="E88" s="12" t="n">
        <v>2638</v>
      </c>
      <c r="F88" s="12" t="n">
        <v>2638</v>
      </c>
      <c r="G88" s="12" t="n">
        <v>2242.3</v>
      </c>
      <c r="H88" s="12" t="n">
        <v>395.7</v>
      </c>
      <c r="I88" s="12" t="n">
        <v>2242.3</v>
      </c>
    </row>
    <row r="89" customFormat="false" ht="14.25" hidden="false" customHeight="false" outlineLevel="0" collapsed="false">
      <c r="A89" s="9" t="s">
        <v>129</v>
      </c>
      <c r="B89" s="10" t="s">
        <v>130</v>
      </c>
      <c r="C89" s="11" t="s">
        <v>95</v>
      </c>
      <c r="D89" s="11" t="n">
        <v>4</v>
      </c>
      <c r="E89" s="12" t="n">
        <v>2565</v>
      </c>
      <c r="F89" s="12" t="n">
        <v>10260</v>
      </c>
      <c r="G89" s="12" t="n">
        <v>2180.25</v>
      </c>
      <c r="H89" s="12" t="n">
        <v>1539</v>
      </c>
      <c r="I89" s="12" t="n">
        <v>8721</v>
      </c>
    </row>
    <row r="90" customFormat="false" ht="14.25" hidden="false" customHeight="false" outlineLevel="0" collapsed="false">
      <c r="A90" s="9" t="s">
        <v>131</v>
      </c>
      <c r="B90" s="10" t="s">
        <v>132</v>
      </c>
      <c r="C90" s="11" t="s">
        <v>95</v>
      </c>
      <c r="D90" s="11" t="n">
        <v>3</v>
      </c>
      <c r="E90" s="12" t="n">
        <v>2331</v>
      </c>
      <c r="F90" s="12" t="n">
        <v>6993</v>
      </c>
      <c r="G90" s="12" t="n">
        <v>1981.35</v>
      </c>
      <c r="H90" s="12" t="n">
        <v>1048.95</v>
      </c>
      <c r="I90" s="12" t="n">
        <v>5944.05</v>
      </c>
    </row>
    <row r="91" customFormat="false" ht="14.25" hidden="false" customHeight="false" outlineLevel="0" collapsed="false">
      <c r="A91" s="9" t="s">
        <v>133</v>
      </c>
      <c r="B91" s="10" t="s">
        <v>134</v>
      </c>
      <c r="C91" s="11" t="s">
        <v>95</v>
      </c>
      <c r="D91" s="11" t="n">
        <v>1</v>
      </c>
      <c r="E91" s="12" t="n">
        <v>7193</v>
      </c>
      <c r="F91" s="12" t="n">
        <v>7193</v>
      </c>
      <c r="G91" s="12" t="n">
        <v>6114.05</v>
      </c>
      <c r="H91" s="12" t="n">
        <v>1078.95</v>
      </c>
      <c r="I91" s="12" t="n">
        <v>6114.05</v>
      </c>
    </row>
    <row r="92" customFormat="false" ht="14.25" hidden="false" customHeight="false" outlineLevel="0" collapsed="false">
      <c r="A92" s="9" t="s">
        <v>135</v>
      </c>
      <c r="B92" s="10" t="s">
        <v>136</v>
      </c>
      <c r="C92" s="11" t="s">
        <v>95</v>
      </c>
      <c r="D92" s="11" t="n">
        <v>2</v>
      </c>
      <c r="E92" s="12" t="n">
        <v>1204</v>
      </c>
      <c r="F92" s="12" t="n">
        <v>2408</v>
      </c>
      <c r="G92" s="12" t="n">
        <v>1023.4</v>
      </c>
      <c r="H92" s="12" t="n">
        <v>361.2</v>
      </c>
      <c r="I92" s="12" t="n">
        <v>2046.8</v>
      </c>
    </row>
    <row r="93" customFormat="false" ht="14.25" hidden="false" customHeight="false" outlineLevel="0" collapsed="false">
      <c r="A93" s="9" t="s">
        <v>137</v>
      </c>
      <c r="B93" s="10" t="s">
        <v>138</v>
      </c>
      <c r="C93" s="11" t="s">
        <v>95</v>
      </c>
      <c r="D93" s="11" t="n">
        <v>2</v>
      </c>
      <c r="E93" s="12" t="n">
        <v>5717</v>
      </c>
      <c r="F93" s="12" t="n">
        <v>11434</v>
      </c>
      <c r="G93" s="12" t="n">
        <v>4859.45</v>
      </c>
      <c r="H93" s="12" t="n">
        <v>1715.1</v>
      </c>
      <c r="I93" s="12" t="n">
        <v>9718.9</v>
      </c>
    </row>
    <row r="94" customFormat="false" ht="14.25" hidden="false" customHeight="false" outlineLevel="0" collapsed="false">
      <c r="A94" s="9" t="s">
        <v>139</v>
      </c>
      <c r="B94" s="10" t="s">
        <v>140</v>
      </c>
      <c r="C94" s="11" t="s">
        <v>95</v>
      </c>
      <c r="D94" s="11" t="n">
        <v>4</v>
      </c>
      <c r="E94" s="12" t="n">
        <v>1486</v>
      </c>
      <c r="F94" s="12" t="n">
        <v>5944</v>
      </c>
      <c r="G94" s="12" t="n">
        <v>1263.1</v>
      </c>
      <c r="H94" s="12" t="n">
        <v>891.6</v>
      </c>
      <c r="I94" s="12" t="n">
        <v>5052.4</v>
      </c>
    </row>
    <row r="95" customFormat="false" ht="14.25" hidden="false" customHeight="false" outlineLevel="0" collapsed="false">
      <c r="A95" s="9" t="s">
        <v>141</v>
      </c>
      <c r="B95" s="10" t="s">
        <v>142</v>
      </c>
      <c r="C95" s="11" t="s">
        <v>42</v>
      </c>
      <c r="D95" s="11" t="n">
        <v>210</v>
      </c>
      <c r="E95" s="12" t="n">
        <v>952</v>
      </c>
      <c r="F95" s="12" t="n">
        <v>199920</v>
      </c>
      <c r="G95" s="12" t="n">
        <v>809.2</v>
      </c>
      <c r="H95" s="12" t="n">
        <v>29988</v>
      </c>
      <c r="I95" s="12" t="n">
        <v>169932</v>
      </c>
    </row>
    <row r="96" customFormat="false" ht="14.25" hidden="false" customHeight="false" outlineLevel="0" collapsed="false">
      <c r="A96" s="9" t="s">
        <v>143</v>
      </c>
      <c r="B96" s="10" t="s">
        <v>144</v>
      </c>
      <c r="C96" s="11" t="s">
        <v>95</v>
      </c>
      <c r="D96" s="11" t="n">
        <v>80</v>
      </c>
      <c r="E96" s="12" t="n">
        <v>735</v>
      </c>
      <c r="F96" s="12" t="n">
        <v>58800</v>
      </c>
      <c r="G96" s="12" t="n">
        <v>624.75</v>
      </c>
      <c r="H96" s="12" t="n">
        <v>8820</v>
      </c>
      <c r="I96" s="12" t="n">
        <v>49980</v>
      </c>
    </row>
    <row r="97" customFormat="false" ht="14.25" hidden="false" customHeight="false" outlineLevel="0" collapsed="false">
      <c r="A97" s="9" t="s">
        <v>145</v>
      </c>
      <c r="B97" s="10" t="s">
        <v>146</v>
      </c>
      <c r="C97" s="11" t="s">
        <v>42</v>
      </c>
      <c r="D97" s="11" t="n">
        <v>10</v>
      </c>
      <c r="E97" s="12" t="n">
        <v>918</v>
      </c>
      <c r="F97" s="12" t="n">
        <v>9180</v>
      </c>
      <c r="G97" s="12" t="n">
        <v>780.3</v>
      </c>
      <c r="H97" s="12" t="n">
        <v>1377</v>
      </c>
      <c r="I97" s="12" t="n">
        <v>7803</v>
      </c>
    </row>
    <row r="98" customFormat="false" ht="14.25" hidden="false" customHeight="false" outlineLevel="0" collapsed="false">
      <c r="A98" s="9" t="s">
        <v>147</v>
      </c>
      <c r="B98" s="10" t="s">
        <v>148</v>
      </c>
      <c r="C98" s="11" t="s">
        <v>95</v>
      </c>
      <c r="D98" s="11" t="n">
        <v>20</v>
      </c>
      <c r="E98" s="12" t="n">
        <v>1257</v>
      </c>
      <c r="F98" s="12" t="n">
        <v>25140</v>
      </c>
      <c r="G98" s="12" t="n">
        <v>1068.45</v>
      </c>
      <c r="H98" s="12" t="n">
        <v>3771</v>
      </c>
      <c r="I98" s="12" t="n">
        <v>21369</v>
      </c>
    </row>
    <row r="99" customFormat="false" ht="14.25" hidden="false" customHeight="false" outlineLevel="0" collapsed="false">
      <c r="A99" s="9" t="s">
        <v>149</v>
      </c>
      <c r="B99" s="10" t="s">
        <v>150</v>
      </c>
      <c r="C99" s="11" t="s">
        <v>95</v>
      </c>
      <c r="D99" s="11" t="n">
        <v>2</v>
      </c>
      <c r="E99" s="12" t="n">
        <v>796</v>
      </c>
      <c r="F99" s="12" t="n">
        <v>1592</v>
      </c>
      <c r="G99" s="12" t="n">
        <v>676.6</v>
      </c>
      <c r="H99" s="12" t="n">
        <v>238.8</v>
      </c>
      <c r="I99" s="12" t="n">
        <v>1353.2</v>
      </c>
    </row>
    <row r="100" customFormat="false" ht="14.25" hidden="false" customHeight="false" outlineLevel="0" collapsed="false">
      <c r="A100" s="9" t="s">
        <v>151</v>
      </c>
      <c r="B100" s="10" t="s">
        <v>152</v>
      </c>
      <c r="C100" s="11" t="s">
        <v>42</v>
      </c>
      <c r="D100" s="11" t="n">
        <v>12</v>
      </c>
      <c r="E100" s="12" t="n">
        <v>988</v>
      </c>
      <c r="F100" s="12" t="n">
        <v>11856</v>
      </c>
      <c r="G100" s="12" t="n">
        <v>839.8</v>
      </c>
      <c r="H100" s="12" t="n">
        <v>1778.4</v>
      </c>
      <c r="I100" s="12" t="n">
        <v>10077.6</v>
      </c>
    </row>
    <row r="101" customFormat="false" ht="14.25" hidden="false" customHeight="false" outlineLevel="0" collapsed="false">
      <c r="A101" s="9" t="s">
        <v>153</v>
      </c>
      <c r="B101" s="10" t="s">
        <v>154</v>
      </c>
      <c r="C101" s="11" t="s">
        <v>42</v>
      </c>
      <c r="D101" s="11" t="n">
        <v>6</v>
      </c>
      <c r="E101" s="12" t="n">
        <v>1693</v>
      </c>
      <c r="F101" s="12" t="n">
        <v>10158</v>
      </c>
      <c r="G101" s="12" t="n">
        <v>1439.05</v>
      </c>
      <c r="H101" s="12" t="n">
        <v>1523.7</v>
      </c>
      <c r="I101" s="12" t="n">
        <v>8634.3</v>
      </c>
    </row>
    <row r="102" customFormat="false" ht="23.85" hidden="false" customHeight="false" outlineLevel="0" collapsed="false">
      <c r="A102" s="9" t="s">
        <v>155</v>
      </c>
      <c r="B102" s="10" t="s">
        <v>156</v>
      </c>
      <c r="C102" s="11" t="s">
        <v>95</v>
      </c>
      <c r="D102" s="11" t="n">
        <v>6</v>
      </c>
      <c r="E102" s="12" t="n">
        <v>1693</v>
      </c>
      <c r="F102" s="12" t="n">
        <v>10158</v>
      </c>
      <c r="G102" s="12" t="n">
        <v>1439.05</v>
      </c>
      <c r="H102" s="12" t="n">
        <v>1523.7</v>
      </c>
      <c r="I102" s="12" t="n">
        <v>8634.3</v>
      </c>
    </row>
    <row r="103" customFormat="false" ht="23.85" hidden="false" customHeight="false" outlineLevel="0" collapsed="false">
      <c r="A103" s="9" t="s">
        <v>157</v>
      </c>
      <c r="B103" s="10" t="s">
        <v>158</v>
      </c>
      <c r="C103" s="11" t="s">
        <v>95</v>
      </c>
      <c r="D103" s="11" t="n">
        <v>4</v>
      </c>
      <c r="E103" s="12" t="n">
        <v>1768</v>
      </c>
      <c r="F103" s="12" t="n">
        <v>7072</v>
      </c>
      <c r="G103" s="12" t="n">
        <v>1502.8</v>
      </c>
      <c r="H103" s="12" t="n">
        <v>1060.8</v>
      </c>
      <c r="I103" s="12" t="n">
        <v>6011.2</v>
      </c>
    </row>
    <row r="104" customFormat="false" ht="14.25" hidden="false" customHeight="false" outlineLevel="0" collapsed="false">
      <c r="A104" s="9" t="s">
        <v>159</v>
      </c>
      <c r="B104" s="10" t="s">
        <v>160</v>
      </c>
      <c r="C104" s="11" t="s">
        <v>95</v>
      </c>
      <c r="D104" s="11" t="n">
        <v>4</v>
      </c>
      <c r="E104" s="12" t="n">
        <v>4218</v>
      </c>
      <c r="F104" s="12" t="n">
        <v>16872</v>
      </c>
      <c r="G104" s="12" t="n">
        <v>3585.3</v>
      </c>
      <c r="H104" s="12" t="n">
        <v>2530.8</v>
      </c>
      <c r="I104" s="12" t="n">
        <v>14341.2</v>
      </c>
    </row>
    <row r="105" customFormat="false" ht="23.85" hidden="false" customHeight="false" outlineLevel="0" collapsed="false">
      <c r="A105" s="9" t="s">
        <v>161</v>
      </c>
      <c r="B105" s="10" t="s">
        <v>162</v>
      </c>
      <c r="C105" s="11" t="s">
        <v>163</v>
      </c>
      <c r="D105" s="11" t="n">
        <v>2</v>
      </c>
      <c r="E105" s="12" t="n">
        <v>11355</v>
      </c>
      <c r="F105" s="12" t="n">
        <v>22710</v>
      </c>
      <c r="G105" s="12" t="n">
        <v>9651.75</v>
      </c>
      <c r="H105" s="12" t="n">
        <v>3406.5</v>
      </c>
      <c r="I105" s="12" t="n">
        <v>19303.5</v>
      </c>
    </row>
    <row r="106" customFormat="false" ht="14.25" hidden="false" customHeight="false" outlineLevel="0" collapsed="false">
      <c r="A106" s="9" t="s">
        <v>164</v>
      </c>
      <c r="B106" s="10" t="s">
        <v>165</v>
      </c>
      <c r="C106" s="11" t="s">
        <v>95</v>
      </c>
      <c r="D106" s="11" t="n">
        <v>5</v>
      </c>
      <c r="E106" s="12" t="n">
        <v>1768</v>
      </c>
      <c r="F106" s="12" t="n">
        <v>8840</v>
      </c>
      <c r="G106" s="12" t="n">
        <v>1502.8</v>
      </c>
      <c r="H106" s="12" t="n">
        <v>1326</v>
      </c>
      <c r="I106" s="12" t="n">
        <v>7514</v>
      </c>
    </row>
    <row r="107" customFormat="false" ht="14.25" hidden="false" customHeight="false" outlineLevel="0" collapsed="false">
      <c r="A107" s="9" t="s">
        <v>166</v>
      </c>
      <c r="B107" s="10" t="s">
        <v>167</v>
      </c>
      <c r="C107" s="11" t="s">
        <v>95</v>
      </c>
      <c r="D107" s="11" t="n">
        <v>1</v>
      </c>
      <c r="E107" s="12" t="n">
        <v>7607</v>
      </c>
      <c r="F107" s="12" t="n">
        <v>7607</v>
      </c>
      <c r="G107" s="12" t="n">
        <v>6465.95</v>
      </c>
      <c r="H107" s="12" t="n">
        <v>1141.05</v>
      </c>
      <c r="I107" s="12" t="n">
        <v>6465.95</v>
      </c>
    </row>
    <row r="108" customFormat="false" ht="14.25" hidden="false" customHeight="false" outlineLevel="0" collapsed="false">
      <c r="A108" s="13" t="s">
        <v>168</v>
      </c>
      <c r="B108" s="13"/>
      <c r="C108" s="13"/>
      <c r="D108" s="13"/>
      <c r="E108" s="13"/>
      <c r="F108" s="14" t="n">
        <v>459586</v>
      </c>
      <c r="G108" s="15"/>
      <c r="H108" s="16" t="n">
        <v>68937.9</v>
      </c>
      <c r="I108" s="17" t="n">
        <v>390648.1</v>
      </c>
    </row>
    <row r="109" customFormat="false" ht="14.25" hidden="false" customHeight="false" outlineLevel="0" collapsed="false">
      <c r="A109" s="18" t="s">
        <v>169</v>
      </c>
      <c r="B109" s="18"/>
      <c r="C109" s="18"/>
      <c r="D109" s="18"/>
      <c r="E109" s="18"/>
      <c r="F109" s="19" t="n">
        <v>474064</v>
      </c>
      <c r="G109" s="20"/>
      <c r="H109" s="19" t="n">
        <v>71109.6</v>
      </c>
      <c r="I109" s="19" t="n">
        <v>402954.4</v>
      </c>
    </row>
    <row r="110" customFormat="false" ht="14.25" hidden="false" customHeight="false" outlineLevel="0" collapsed="false">
      <c r="A110" s="7" t="s">
        <v>170</v>
      </c>
      <c r="B110" s="7"/>
      <c r="C110" s="7"/>
      <c r="D110" s="7"/>
      <c r="E110" s="7"/>
      <c r="F110" s="7"/>
      <c r="G110" s="7"/>
      <c r="H110" s="7"/>
      <c r="I110" s="7"/>
    </row>
    <row r="111" customFormat="false" ht="14.25" hidden="false" customHeight="false" outlineLevel="0" collapsed="false">
      <c r="A111" s="8" t="s">
        <v>171</v>
      </c>
      <c r="B111" s="8"/>
      <c r="C111" s="8"/>
      <c r="D111" s="8"/>
      <c r="E111" s="8"/>
      <c r="F111" s="8"/>
      <c r="G111" s="8"/>
      <c r="H111" s="8"/>
      <c r="I111" s="8"/>
    </row>
    <row r="112" customFormat="false" ht="14.25" hidden="false" customHeight="false" outlineLevel="0" collapsed="false">
      <c r="A112" s="9" t="s">
        <v>172</v>
      </c>
      <c r="B112" s="10" t="s">
        <v>173</v>
      </c>
      <c r="C112" s="11" t="s">
        <v>174</v>
      </c>
      <c r="D112" s="11" t="n">
        <v>100</v>
      </c>
      <c r="E112" s="12" t="n">
        <v>399</v>
      </c>
      <c r="F112" s="12" t="n">
        <v>39900</v>
      </c>
      <c r="G112" s="12" t="n">
        <v>339.15</v>
      </c>
      <c r="H112" s="12" t="n">
        <v>5985</v>
      </c>
      <c r="I112" s="12" t="n">
        <v>33915</v>
      </c>
    </row>
    <row r="113" customFormat="false" ht="14.25" hidden="false" customHeight="false" outlineLevel="0" collapsed="false">
      <c r="A113" s="9" t="s">
        <v>175</v>
      </c>
      <c r="B113" s="10" t="s">
        <v>176</v>
      </c>
      <c r="C113" s="11" t="s">
        <v>42</v>
      </c>
      <c r="D113" s="11" t="n">
        <v>400</v>
      </c>
      <c r="E113" s="12" t="n">
        <v>329</v>
      </c>
      <c r="F113" s="12" t="n">
        <v>131600</v>
      </c>
      <c r="G113" s="12" t="n">
        <v>279.65</v>
      </c>
      <c r="H113" s="12" t="n">
        <v>19740</v>
      </c>
      <c r="I113" s="12" t="n">
        <v>111860</v>
      </c>
    </row>
    <row r="114" customFormat="false" ht="14.25" hidden="false" customHeight="false" outlineLevel="0" collapsed="false">
      <c r="A114" s="9" t="s">
        <v>177</v>
      </c>
      <c r="B114" s="10" t="s">
        <v>178</v>
      </c>
      <c r="C114" s="11" t="s">
        <v>174</v>
      </c>
      <c r="D114" s="11" t="n">
        <v>80</v>
      </c>
      <c r="E114" s="12" t="n">
        <v>329</v>
      </c>
      <c r="F114" s="12" t="n">
        <v>26320</v>
      </c>
      <c r="G114" s="12" t="n">
        <v>279.65</v>
      </c>
      <c r="H114" s="12" t="n">
        <v>3948</v>
      </c>
      <c r="I114" s="12" t="n">
        <v>22372</v>
      </c>
    </row>
    <row r="115" customFormat="false" ht="14.25" hidden="false" customHeight="false" outlineLevel="0" collapsed="false">
      <c r="A115" s="9" t="s">
        <v>179</v>
      </c>
      <c r="B115" s="10" t="s">
        <v>180</v>
      </c>
      <c r="C115" s="11" t="s">
        <v>174</v>
      </c>
      <c r="D115" s="11" t="n">
        <v>500</v>
      </c>
      <c r="E115" s="12" t="n">
        <v>97</v>
      </c>
      <c r="F115" s="12" t="n">
        <v>48500</v>
      </c>
      <c r="G115" s="12" t="n">
        <v>82.45</v>
      </c>
      <c r="H115" s="12" t="n">
        <v>7275</v>
      </c>
      <c r="I115" s="12" t="n">
        <v>41225</v>
      </c>
    </row>
    <row r="116" customFormat="false" ht="14.25" hidden="false" customHeight="false" outlineLevel="0" collapsed="false">
      <c r="A116" s="9" t="s">
        <v>181</v>
      </c>
      <c r="B116" s="10" t="s">
        <v>182</v>
      </c>
      <c r="C116" s="11" t="s">
        <v>174</v>
      </c>
      <c r="D116" s="11" t="n">
        <v>20</v>
      </c>
      <c r="E116" s="12" t="n">
        <v>736</v>
      </c>
      <c r="F116" s="12" t="n">
        <v>14720</v>
      </c>
      <c r="G116" s="12" t="n">
        <v>625.6</v>
      </c>
      <c r="H116" s="12" t="n">
        <v>2208</v>
      </c>
      <c r="I116" s="12" t="n">
        <v>12512</v>
      </c>
    </row>
    <row r="117" customFormat="false" ht="14.25" hidden="false" customHeight="false" outlineLevel="0" collapsed="false">
      <c r="A117" s="9" t="s">
        <v>183</v>
      </c>
      <c r="B117" s="10" t="s">
        <v>184</v>
      </c>
      <c r="C117" s="11" t="s">
        <v>95</v>
      </c>
      <c r="D117" s="11" t="n">
        <v>60</v>
      </c>
      <c r="E117" s="12" t="n">
        <v>693</v>
      </c>
      <c r="F117" s="12" t="n">
        <v>41580</v>
      </c>
      <c r="G117" s="12" t="n">
        <v>589.05</v>
      </c>
      <c r="H117" s="12" t="n">
        <v>6237</v>
      </c>
      <c r="I117" s="12" t="n">
        <v>35343</v>
      </c>
    </row>
    <row r="118" customFormat="false" ht="14.25" hidden="false" customHeight="false" outlineLevel="0" collapsed="false">
      <c r="A118" s="9" t="s">
        <v>185</v>
      </c>
      <c r="B118" s="10" t="s">
        <v>186</v>
      </c>
      <c r="C118" s="11" t="s">
        <v>95</v>
      </c>
      <c r="D118" s="11" t="n">
        <v>60</v>
      </c>
      <c r="E118" s="12" t="n">
        <v>163</v>
      </c>
      <c r="F118" s="12" t="n">
        <v>9780</v>
      </c>
      <c r="G118" s="12" t="n">
        <v>138.55</v>
      </c>
      <c r="H118" s="12" t="n">
        <v>1467</v>
      </c>
      <c r="I118" s="12" t="n">
        <v>8313</v>
      </c>
    </row>
    <row r="119" customFormat="false" ht="23.85" hidden="false" customHeight="false" outlineLevel="0" collapsed="false">
      <c r="A119" s="9" t="s">
        <v>187</v>
      </c>
      <c r="B119" s="10" t="s">
        <v>188</v>
      </c>
      <c r="C119" s="11" t="s">
        <v>95</v>
      </c>
      <c r="D119" s="11" t="n">
        <v>1</v>
      </c>
      <c r="E119" s="12" t="n">
        <v>40572</v>
      </c>
      <c r="F119" s="12" t="n">
        <v>40572</v>
      </c>
      <c r="G119" s="12" t="n">
        <v>34486.2</v>
      </c>
      <c r="H119" s="12" t="n">
        <v>6085.8</v>
      </c>
      <c r="I119" s="12" t="n">
        <v>34486.2</v>
      </c>
    </row>
    <row r="120" customFormat="false" ht="14.25" hidden="false" customHeight="false" outlineLevel="0" collapsed="false">
      <c r="A120" s="9" t="s">
        <v>189</v>
      </c>
      <c r="B120" s="10" t="s">
        <v>190</v>
      </c>
      <c r="C120" s="11" t="s">
        <v>95</v>
      </c>
      <c r="D120" s="11" t="n">
        <v>3</v>
      </c>
      <c r="E120" s="12" t="n">
        <v>1481</v>
      </c>
      <c r="F120" s="12" t="n">
        <v>4443</v>
      </c>
      <c r="G120" s="12" t="n">
        <v>1258.85</v>
      </c>
      <c r="H120" s="12" t="n">
        <v>666.45</v>
      </c>
      <c r="I120" s="12" t="n">
        <v>3776.55</v>
      </c>
    </row>
    <row r="121" customFormat="false" ht="14.25" hidden="false" customHeight="false" outlineLevel="0" collapsed="false">
      <c r="A121" s="9" t="s">
        <v>191</v>
      </c>
      <c r="B121" s="10" t="s">
        <v>192</v>
      </c>
      <c r="C121" s="11" t="s">
        <v>95</v>
      </c>
      <c r="D121" s="11" t="n">
        <v>2</v>
      </c>
      <c r="E121" s="12" t="n">
        <v>3198</v>
      </c>
      <c r="F121" s="12" t="n">
        <v>6396</v>
      </c>
      <c r="G121" s="12" t="n">
        <v>2718.3</v>
      </c>
      <c r="H121" s="12" t="n">
        <v>959.4</v>
      </c>
      <c r="I121" s="12" t="n">
        <v>5436.6</v>
      </c>
    </row>
    <row r="122" customFormat="false" ht="14.25" hidden="false" customHeight="false" outlineLevel="0" collapsed="false">
      <c r="A122" s="9" t="s">
        <v>193</v>
      </c>
      <c r="B122" s="10" t="s">
        <v>194</v>
      </c>
      <c r="C122" s="11" t="s">
        <v>42</v>
      </c>
      <c r="D122" s="11" t="n">
        <v>20</v>
      </c>
      <c r="E122" s="12" t="n">
        <v>950</v>
      </c>
      <c r="F122" s="12" t="n">
        <v>19000</v>
      </c>
      <c r="G122" s="12" t="n">
        <v>807.5</v>
      </c>
      <c r="H122" s="12" t="n">
        <v>2850</v>
      </c>
      <c r="I122" s="12" t="n">
        <v>16150</v>
      </c>
    </row>
    <row r="123" customFormat="false" ht="14.25" hidden="false" customHeight="false" outlineLevel="0" collapsed="false">
      <c r="A123" s="9" t="s">
        <v>195</v>
      </c>
      <c r="B123" s="10" t="s">
        <v>196</v>
      </c>
      <c r="C123" s="11" t="s">
        <v>42</v>
      </c>
      <c r="D123" s="11" t="n">
        <v>40</v>
      </c>
      <c r="E123" s="12" t="n">
        <v>443</v>
      </c>
      <c r="F123" s="12" t="n">
        <v>17720</v>
      </c>
      <c r="G123" s="12" t="n">
        <v>376.55</v>
      </c>
      <c r="H123" s="12" t="n">
        <v>2658</v>
      </c>
      <c r="I123" s="12" t="n">
        <v>15062</v>
      </c>
    </row>
    <row r="124" customFormat="false" ht="14.25" hidden="false" customHeight="false" outlineLevel="0" collapsed="false">
      <c r="A124" s="9" t="s">
        <v>197</v>
      </c>
      <c r="B124" s="10" t="s">
        <v>198</v>
      </c>
      <c r="C124" s="11" t="s">
        <v>95</v>
      </c>
      <c r="D124" s="11" t="n">
        <v>20</v>
      </c>
      <c r="E124" s="12" t="n">
        <v>1129</v>
      </c>
      <c r="F124" s="12" t="n">
        <v>22580</v>
      </c>
      <c r="G124" s="12" t="n">
        <v>959.65</v>
      </c>
      <c r="H124" s="12" t="n">
        <v>3387</v>
      </c>
      <c r="I124" s="12" t="n">
        <v>19193</v>
      </c>
    </row>
    <row r="125" customFormat="false" ht="23.85" hidden="false" customHeight="false" outlineLevel="0" collapsed="false">
      <c r="A125" s="9" t="s">
        <v>199</v>
      </c>
      <c r="B125" s="10" t="s">
        <v>200</v>
      </c>
      <c r="C125" s="11" t="s">
        <v>95</v>
      </c>
      <c r="D125" s="11" t="n">
        <v>40</v>
      </c>
      <c r="E125" s="12" t="n">
        <v>511</v>
      </c>
      <c r="F125" s="12" t="n">
        <v>20440</v>
      </c>
      <c r="G125" s="12" t="n">
        <v>434.35</v>
      </c>
      <c r="H125" s="12" t="n">
        <v>3066</v>
      </c>
      <c r="I125" s="12" t="n">
        <v>17374</v>
      </c>
    </row>
    <row r="126" customFormat="false" ht="23.85" hidden="false" customHeight="false" outlineLevel="0" collapsed="false">
      <c r="A126" s="9" t="s">
        <v>201</v>
      </c>
      <c r="B126" s="10" t="s">
        <v>202</v>
      </c>
      <c r="C126" s="11" t="s">
        <v>95</v>
      </c>
      <c r="D126" s="11" t="n">
        <v>10</v>
      </c>
      <c r="E126" s="12" t="n">
        <v>229</v>
      </c>
      <c r="F126" s="12" t="n">
        <v>2290</v>
      </c>
      <c r="G126" s="12" t="n">
        <v>194.65</v>
      </c>
      <c r="H126" s="12" t="n">
        <v>343.5</v>
      </c>
      <c r="I126" s="12" t="n">
        <v>1946.5</v>
      </c>
    </row>
    <row r="127" customFormat="false" ht="14.25" hidden="false" customHeight="false" outlineLevel="0" collapsed="false">
      <c r="A127" s="13" t="s">
        <v>203</v>
      </c>
      <c r="B127" s="13"/>
      <c r="C127" s="13"/>
      <c r="D127" s="13"/>
      <c r="E127" s="13"/>
      <c r="F127" s="14" t="n">
        <v>445841</v>
      </c>
      <c r="G127" s="15"/>
      <c r="H127" s="16" t="n">
        <v>66876.15</v>
      </c>
      <c r="I127" s="17" t="n">
        <v>378964.85</v>
      </c>
    </row>
    <row r="128" customFormat="false" ht="14.25" hidden="false" customHeight="false" outlineLevel="0" collapsed="false">
      <c r="A128" s="18" t="s">
        <v>204</v>
      </c>
      <c r="B128" s="18"/>
      <c r="C128" s="18"/>
      <c r="D128" s="18"/>
      <c r="E128" s="18"/>
      <c r="F128" s="19" t="n">
        <v>445841</v>
      </c>
      <c r="G128" s="20"/>
      <c r="H128" s="19" t="n">
        <v>66876.15</v>
      </c>
      <c r="I128" s="19" t="n">
        <v>378964.85</v>
      </c>
    </row>
    <row r="129" customFormat="false" ht="14.25" hidden="false" customHeight="false" outlineLevel="0" collapsed="false">
      <c r="A129" s="7" t="s">
        <v>205</v>
      </c>
      <c r="B129" s="7"/>
      <c r="C129" s="7"/>
      <c r="D129" s="7"/>
      <c r="E129" s="7"/>
      <c r="F129" s="7"/>
      <c r="G129" s="7"/>
      <c r="H129" s="7"/>
      <c r="I129" s="7"/>
    </row>
    <row r="130" customFormat="false" ht="14.25" hidden="false" customHeight="false" outlineLevel="0" collapsed="false">
      <c r="A130" s="8" t="s">
        <v>206</v>
      </c>
      <c r="B130" s="8"/>
      <c r="C130" s="8"/>
      <c r="D130" s="8"/>
      <c r="E130" s="8"/>
      <c r="F130" s="8"/>
      <c r="G130" s="8"/>
      <c r="H130" s="8"/>
      <c r="I130" s="8"/>
    </row>
    <row r="131" customFormat="false" ht="23.85" hidden="false" customHeight="false" outlineLevel="0" collapsed="false">
      <c r="A131" s="9" t="s">
        <v>207</v>
      </c>
      <c r="B131" s="10" t="s">
        <v>208</v>
      </c>
      <c r="C131" s="11" t="s">
        <v>42</v>
      </c>
      <c r="D131" s="11" t="n">
        <v>10</v>
      </c>
      <c r="E131" s="12" t="n">
        <v>2865</v>
      </c>
      <c r="F131" s="12" t="n">
        <v>28650</v>
      </c>
      <c r="G131" s="12" t="n">
        <v>2435.25</v>
      </c>
      <c r="H131" s="12" t="n">
        <v>4297.5</v>
      </c>
      <c r="I131" s="12" t="n">
        <v>24352.5</v>
      </c>
    </row>
    <row r="132" customFormat="false" ht="14.25" hidden="false" customHeight="false" outlineLevel="0" collapsed="false">
      <c r="A132" s="9" t="s">
        <v>209</v>
      </c>
      <c r="B132" s="10" t="s">
        <v>210</v>
      </c>
      <c r="C132" s="11" t="s">
        <v>25</v>
      </c>
      <c r="D132" s="11" t="n">
        <v>83</v>
      </c>
      <c r="E132" s="12" t="n">
        <v>415</v>
      </c>
      <c r="F132" s="12" t="n">
        <v>34445</v>
      </c>
      <c r="G132" s="12" t="n">
        <v>352.75</v>
      </c>
      <c r="H132" s="12" t="n">
        <v>5166.75</v>
      </c>
      <c r="I132" s="12" t="n">
        <v>29278.25</v>
      </c>
    </row>
    <row r="133" customFormat="false" ht="14.25" hidden="false" customHeight="false" outlineLevel="0" collapsed="false">
      <c r="A133" s="9" t="s">
        <v>211</v>
      </c>
      <c r="B133" s="10" t="s">
        <v>212</v>
      </c>
      <c r="C133" s="11" t="s">
        <v>95</v>
      </c>
      <c r="D133" s="11" t="n">
        <v>1</v>
      </c>
      <c r="E133" s="12" t="n">
        <v>7113</v>
      </c>
      <c r="F133" s="12" t="n">
        <v>7113</v>
      </c>
      <c r="G133" s="12" t="n">
        <v>6046.05</v>
      </c>
      <c r="H133" s="12" t="n">
        <v>1066.95</v>
      </c>
      <c r="I133" s="12" t="n">
        <v>6046.05</v>
      </c>
    </row>
    <row r="134" customFormat="false" ht="14.25" hidden="false" customHeight="false" outlineLevel="0" collapsed="false">
      <c r="A134" s="9" t="s">
        <v>213</v>
      </c>
      <c r="B134" s="10" t="s">
        <v>214</v>
      </c>
      <c r="C134" s="11" t="s">
        <v>95</v>
      </c>
      <c r="D134" s="11" t="n">
        <v>1</v>
      </c>
      <c r="E134" s="12" t="n">
        <v>3812</v>
      </c>
      <c r="F134" s="12" t="n">
        <v>3812</v>
      </c>
      <c r="G134" s="12" t="n">
        <v>3240.2</v>
      </c>
      <c r="H134" s="12" t="n">
        <v>571.8</v>
      </c>
      <c r="I134" s="12" t="n">
        <v>3240.2</v>
      </c>
    </row>
    <row r="135" customFormat="false" ht="14.25" hidden="false" customHeight="false" outlineLevel="0" collapsed="false">
      <c r="A135" s="9" t="s">
        <v>215</v>
      </c>
      <c r="B135" s="10" t="s">
        <v>216</v>
      </c>
      <c r="C135" s="11" t="s">
        <v>42</v>
      </c>
      <c r="D135" s="11" t="n">
        <v>83</v>
      </c>
      <c r="E135" s="12" t="n">
        <v>1677</v>
      </c>
      <c r="F135" s="12" t="n">
        <v>139191</v>
      </c>
      <c r="G135" s="12" t="n">
        <v>1425.45</v>
      </c>
      <c r="H135" s="12" t="n">
        <v>20878.65</v>
      </c>
      <c r="I135" s="12" t="n">
        <v>118312.35</v>
      </c>
    </row>
    <row r="136" customFormat="false" ht="23.85" hidden="false" customHeight="false" outlineLevel="0" collapsed="false">
      <c r="A136" s="9" t="s">
        <v>217</v>
      </c>
      <c r="B136" s="10" t="s">
        <v>218</v>
      </c>
      <c r="C136" s="11" t="s">
        <v>25</v>
      </c>
      <c r="D136" s="11" t="n">
        <v>83</v>
      </c>
      <c r="E136" s="12" t="n">
        <v>4938</v>
      </c>
      <c r="F136" s="12" t="n">
        <v>409854</v>
      </c>
      <c r="G136" s="12" t="n">
        <v>4197.3</v>
      </c>
      <c r="H136" s="12" t="n">
        <v>61478.1</v>
      </c>
      <c r="I136" s="12" t="n">
        <v>348375.9</v>
      </c>
    </row>
    <row r="137" customFormat="false" ht="14.25" hidden="false" customHeight="false" outlineLevel="0" collapsed="false">
      <c r="A137" s="9" t="s">
        <v>219</v>
      </c>
      <c r="B137" s="10" t="s">
        <v>220</v>
      </c>
      <c r="C137" s="11" t="s">
        <v>221</v>
      </c>
      <c r="D137" s="11" t="n">
        <v>30</v>
      </c>
      <c r="E137" s="12" t="n">
        <v>1078</v>
      </c>
      <c r="F137" s="12" t="n">
        <v>32340</v>
      </c>
      <c r="G137" s="12" t="n">
        <v>916.3</v>
      </c>
      <c r="H137" s="12" t="n">
        <v>4851</v>
      </c>
      <c r="I137" s="12" t="n">
        <v>27489</v>
      </c>
    </row>
    <row r="138" customFormat="false" ht="14.25" hidden="false" customHeight="false" outlineLevel="0" collapsed="false">
      <c r="A138" s="13" t="s">
        <v>222</v>
      </c>
      <c r="B138" s="13"/>
      <c r="C138" s="13"/>
      <c r="D138" s="13"/>
      <c r="E138" s="13"/>
      <c r="F138" s="14" t="n">
        <v>655405</v>
      </c>
      <c r="G138" s="15"/>
      <c r="H138" s="16" t="n">
        <v>98310.75</v>
      </c>
      <c r="I138" s="17" t="n">
        <v>557094.25</v>
      </c>
    </row>
    <row r="139" customFormat="false" ht="14.25" hidden="false" customHeight="false" outlineLevel="0" collapsed="false">
      <c r="A139" s="18" t="s">
        <v>223</v>
      </c>
      <c r="B139" s="18"/>
      <c r="C139" s="18"/>
      <c r="D139" s="18"/>
      <c r="E139" s="18"/>
      <c r="F139" s="19" t="n">
        <v>655405</v>
      </c>
      <c r="G139" s="20"/>
      <c r="H139" s="19" t="n">
        <v>98310.75</v>
      </c>
      <c r="I139" s="19" t="n">
        <v>557094.25</v>
      </c>
    </row>
    <row r="141" customFormat="false" ht="14.25" hidden="false" customHeight="false" outlineLevel="0" collapsed="false">
      <c r="A141" s="26" t="s">
        <v>224</v>
      </c>
      <c r="B141" s="26"/>
      <c r="C141" s="26"/>
      <c r="D141" s="26"/>
      <c r="E141" s="26"/>
      <c r="F141" s="27" t="n">
        <v>3622957.5</v>
      </c>
      <c r="G141" s="27"/>
      <c r="H141" s="27"/>
      <c r="I141" s="27"/>
    </row>
    <row r="142" customFormat="false" ht="15" hidden="false" customHeight="false" outlineLevel="0" collapsed="false">
      <c r="A142" s="26" t="s">
        <v>225</v>
      </c>
      <c r="B142" s="26"/>
      <c r="C142" s="26"/>
      <c r="D142" s="26"/>
      <c r="E142" s="28" t="n">
        <v>0.15</v>
      </c>
      <c r="F142" s="27" t="n">
        <v>543443.63</v>
      </c>
      <c r="G142" s="27"/>
      <c r="H142" s="27"/>
      <c r="I142" s="27"/>
    </row>
    <row r="143" customFormat="false" ht="14.25" hidden="false" customHeight="false" outlineLevel="0" collapsed="false">
      <c r="A143" s="20" t="s">
        <v>226</v>
      </c>
      <c r="B143" s="20"/>
      <c r="C143" s="20"/>
      <c r="D143" s="20"/>
      <c r="E143" s="20"/>
      <c r="F143" s="29" t="n">
        <v>3079513.88</v>
      </c>
      <c r="G143" s="29"/>
      <c r="H143" s="29"/>
      <c r="I143" s="29"/>
    </row>
    <row r="146" customFormat="false" ht="14.25" hidden="false" customHeight="false" outlineLevel="0" collapsed="false">
      <c r="A146" s="30" t="s">
        <v>227</v>
      </c>
      <c r="B146" s="30"/>
      <c r="C146" s="30"/>
      <c r="D146" s="30"/>
      <c r="E146" s="30"/>
      <c r="F146" s="30"/>
      <c r="G146" s="30"/>
      <c r="H146" s="30"/>
    </row>
    <row r="147" customFormat="false" ht="14.25" hidden="false" customHeight="false" outlineLevel="0" collapsed="false">
      <c r="A147" s="30" t="s">
        <v>228</v>
      </c>
      <c r="B147" s="30"/>
      <c r="C147" s="30"/>
      <c r="D147" s="30"/>
      <c r="E147" s="30"/>
      <c r="F147" s="30"/>
      <c r="G147" s="30"/>
      <c r="H147" s="30"/>
    </row>
    <row r="151" customFormat="false" ht="14.25" hidden="false" customHeight="false" outlineLevel="0" collapsed="false">
      <c r="A151" s="30" t="s">
        <v>229</v>
      </c>
      <c r="B151" s="30"/>
      <c r="C151" s="30"/>
      <c r="D151" s="30"/>
      <c r="E151" s="30"/>
      <c r="F151" s="30"/>
      <c r="G151" s="30"/>
      <c r="H151" s="30"/>
    </row>
  </sheetData>
  <mergeCells count="49">
    <mergeCell ref="A11:I11"/>
    <mergeCell ref="A12:I12"/>
    <mergeCell ref="A14:I14"/>
    <mergeCell ref="A16:I16"/>
    <mergeCell ref="B17:I17"/>
    <mergeCell ref="B18:I18"/>
    <mergeCell ref="B19:I19"/>
    <mergeCell ref="B20:I20"/>
    <mergeCell ref="B21:I21"/>
    <mergeCell ref="B22:I22"/>
    <mergeCell ref="B23:I23"/>
    <mergeCell ref="B24:I24"/>
    <mergeCell ref="A28:I28"/>
    <mergeCell ref="A29:I29"/>
    <mergeCell ref="A39:E39"/>
    <mergeCell ref="A40:E40"/>
    <mergeCell ref="A41:I41"/>
    <mergeCell ref="A42:I42"/>
    <mergeCell ref="A44:E44"/>
    <mergeCell ref="A45:I45"/>
    <mergeCell ref="A62:E62"/>
    <mergeCell ref="A63:E63"/>
    <mergeCell ref="A64:I64"/>
    <mergeCell ref="A65:I65"/>
    <mergeCell ref="A76:E76"/>
    <mergeCell ref="A77:E77"/>
    <mergeCell ref="A78:I78"/>
    <mergeCell ref="A79:I79"/>
    <mergeCell ref="A82:E82"/>
    <mergeCell ref="A83:I83"/>
    <mergeCell ref="A108:E108"/>
    <mergeCell ref="A109:E109"/>
    <mergeCell ref="A110:I110"/>
    <mergeCell ref="A111:I111"/>
    <mergeCell ref="A127:E127"/>
    <mergeCell ref="A128:E128"/>
    <mergeCell ref="A129:I129"/>
    <mergeCell ref="A130:I130"/>
    <mergeCell ref="A138:E138"/>
    <mergeCell ref="A139:E139"/>
    <mergeCell ref="A141:E141"/>
    <mergeCell ref="F141:I141"/>
    <mergeCell ref="A142:D142"/>
    <mergeCell ref="F142:I142"/>
    <mergeCell ref="A143:E143"/>
    <mergeCell ref="F143:I143"/>
    <mergeCell ref="A146:H146"/>
    <mergeCell ref="A147:H147"/>
    <mergeCell ref="A151:H151"/>
  </mergeCell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&amp;LПодрядчик ____________________&amp;C&amp;P / &amp;N&amp;RЗаказчик ____________________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20" activeCellId="0" sqref="P20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31" width="2.88"/>
    <col collapsed="false" customWidth="true" hidden="false" outlineLevel="0" max="2" min="2" style="31" width="2.44"/>
    <col collapsed="false" customWidth="true" hidden="false" outlineLevel="0" max="3" min="3" style="31" width="38.11"/>
    <col collapsed="false" customWidth="false" hidden="false" outlineLevel="0" max="4" min="4" style="31" width="9.11"/>
    <col collapsed="false" customWidth="true" hidden="false" outlineLevel="0" max="6" min="5" style="31" width="2.56"/>
    <col collapsed="false" customWidth="true" hidden="false" outlineLevel="0" max="7" min="7" style="31" width="17.33"/>
    <col collapsed="false" customWidth="false" hidden="false" outlineLevel="0" max="11" min="8" style="31" width="9.11"/>
    <col collapsed="false" customWidth="false" hidden="true" outlineLevel="0" max="13" min="12" style="31" width="9.11"/>
    <col collapsed="false" customWidth="false" hidden="false" outlineLevel="0" max="16384" min="14" style="31" width="9.11"/>
  </cols>
  <sheetData>
    <row r="1" customFormat="false" ht="14.25" hidden="false" customHeight="false" outlineLevel="0" collapsed="false">
      <c r="A1" s="32" t="s">
        <v>230</v>
      </c>
    </row>
    <row r="2" customFormat="false" ht="14.25" hidden="false" customHeight="false" outlineLevel="0" collapsed="false">
      <c r="B2" s="33" t="s">
        <v>231</v>
      </c>
      <c r="C2" s="33"/>
      <c r="D2" s="33"/>
      <c r="E2" s="33"/>
      <c r="F2" s="33"/>
      <c r="G2" s="33"/>
      <c r="H2" s="33"/>
      <c r="I2" s="33"/>
      <c r="J2" s="33"/>
    </row>
    <row r="3" customFormat="false" ht="14.25" hidden="false" customHeight="false" outlineLevel="0" collapsed="false">
      <c r="B3" s="34" t="s">
        <v>232</v>
      </c>
      <c r="C3" s="34"/>
      <c r="D3" s="35"/>
      <c r="E3" s="35"/>
      <c r="F3" s="35"/>
      <c r="G3" s="35"/>
      <c r="H3" s="35"/>
      <c r="I3" s="35"/>
      <c r="J3" s="35"/>
      <c r="M3" s="31" t="n">
        <f aca="false">IF(ISBLANK($D3),1,0)</f>
        <v>1</v>
      </c>
    </row>
    <row r="4" customFormat="false" ht="14.25" hidden="false" customHeight="false" outlineLevel="0" collapsed="false">
      <c r="B4" s="34" t="s">
        <v>233</v>
      </c>
      <c r="C4" s="34"/>
      <c r="D4" s="36"/>
      <c r="E4" s="36"/>
      <c r="F4" s="36"/>
      <c r="G4" s="36"/>
      <c r="H4" s="36"/>
      <c r="I4" s="36"/>
      <c r="J4" s="36"/>
      <c r="L4" s="31" t="n">
        <f aca="false">IF(ISBLANK($D4),1,0)</f>
        <v>1</v>
      </c>
    </row>
    <row r="5" customFormat="false" ht="14.25" hidden="false" customHeight="false" outlineLevel="0" collapsed="false">
      <c r="B5" s="34" t="s">
        <v>234</v>
      </c>
      <c r="C5" s="34"/>
      <c r="D5" s="35"/>
      <c r="E5" s="35"/>
      <c r="F5" s="35"/>
      <c r="G5" s="35"/>
      <c r="H5" s="35"/>
      <c r="I5" s="35"/>
      <c r="J5" s="35"/>
      <c r="L5" s="31" t="n">
        <f aca="false">IF(ISBLANK($D5),1,0)</f>
        <v>1</v>
      </c>
    </row>
    <row r="6" customFormat="false" ht="14.25" hidden="false" customHeight="false" outlineLevel="0" collapsed="false">
      <c r="B6" s="34" t="s">
        <v>235</v>
      </c>
      <c r="C6" s="34"/>
      <c r="D6" s="35"/>
      <c r="E6" s="35"/>
      <c r="F6" s="35"/>
      <c r="G6" s="35"/>
      <c r="H6" s="35"/>
      <c r="I6" s="35"/>
      <c r="J6" s="35"/>
      <c r="L6" s="31" t="n">
        <f aca="false">IF(ISBLANK($D6),1,0)</f>
        <v>1</v>
      </c>
    </row>
    <row r="7" customFormat="false" ht="14.25" hidden="false" customHeight="false" outlineLevel="0" collapsed="false">
      <c r="B7" s="34" t="s">
        <v>236</v>
      </c>
      <c r="C7" s="34"/>
      <c r="D7" s="37"/>
      <c r="E7" s="37"/>
      <c r="F7" s="37"/>
      <c r="G7" s="37"/>
      <c r="H7" s="37"/>
      <c r="I7" s="37"/>
      <c r="J7" s="37"/>
      <c r="L7" s="31" t="n">
        <f aca="false">IF(ISBLANK($D7),1,0)</f>
        <v>1</v>
      </c>
    </row>
    <row r="8" customFormat="false" ht="14.25" hidden="false" customHeight="false" outlineLevel="0" collapsed="false">
      <c r="B8" s="34" t="s">
        <v>237</v>
      </c>
      <c r="C8" s="34"/>
      <c r="D8" s="35"/>
      <c r="E8" s="35"/>
      <c r="F8" s="35"/>
      <c r="G8" s="35"/>
      <c r="H8" s="35"/>
      <c r="I8" s="35"/>
      <c r="J8" s="35"/>
      <c r="L8" s="31" t="n">
        <f aca="false">IF(ISBLANK($D8),1,0)</f>
        <v>1</v>
      </c>
    </row>
    <row r="9" customFormat="false" ht="14.25" hidden="false" customHeight="false" outlineLevel="0" collapsed="false">
      <c r="B9" s="34" t="s">
        <v>238</v>
      </c>
      <c r="C9" s="34"/>
      <c r="D9" s="35"/>
      <c r="E9" s="35"/>
      <c r="F9" s="35"/>
      <c r="G9" s="35"/>
      <c r="H9" s="35"/>
      <c r="I9" s="35"/>
      <c r="J9" s="35"/>
      <c r="L9" s="31" t="n">
        <f aca="false">IF(ISBLANK($D9),1,0)</f>
        <v>1</v>
      </c>
    </row>
    <row r="10" customFormat="false" ht="14.25" hidden="false" customHeight="false" outlineLevel="0" collapsed="false">
      <c r="B10" s="33" t="s">
        <v>239</v>
      </c>
      <c r="C10" s="33"/>
      <c r="D10" s="33"/>
      <c r="E10" s="33"/>
      <c r="F10" s="33"/>
      <c r="G10" s="33"/>
      <c r="H10" s="33"/>
      <c r="I10" s="33"/>
      <c r="J10" s="33"/>
    </row>
    <row r="11" customFormat="false" ht="14.25" hidden="false" customHeight="false" outlineLevel="0" collapsed="false">
      <c r="B11" s="34" t="s">
        <v>240</v>
      </c>
      <c r="C11" s="34"/>
      <c r="D11" s="35"/>
      <c r="E11" s="35"/>
      <c r="F11" s="35"/>
      <c r="G11" s="35"/>
      <c r="H11" s="35"/>
      <c r="I11" s="35"/>
      <c r="J11" s="35"/>
      <c r="L11" s="31" t="n">
        <f aca="false">IF(ISBLANK($D11),1,0)</f>
        <v>1</v>
      </c>
      <c r="M11" s="31" t="n">
        <f aca="false">IF(ISBLANK($D11),1,0)</f>
        <v>1</v>
      </c>
    </row>
    <row r="12" customFormat="false" ht="14.25" hidden="false" customHeight="false" outlineLevel="0" collapsed="false">
      <c r="B12" s="34" t="s">
        <v>241</v>
      </c>
      <c r="C12" s="34"/>
      <c r="D12" s="35"/>
      <c r="E12" s="35"/>
      <c r="F12" s="35"/>
      <c r="G12" s="35"/>
      <c r="H12" s="35"/>
      <c r="I12" s="35"/>
      <c r="J12" s="35"/>
      <c r="L12" s="31" t="n">
        <f aca="false">IF(ISBLANK($D12),1,0)</f>
        <v>1</v>
      </c>
    </row>
    <row r="13" customFormat="false" ht="14.25" hidden="false" customHeight="false" outlineLevel="0" collapsed="false">
      <c r="B13" s="34" t="s">
        <v>242</v>
      </c>
      <c r="C13" s="34"/>
      <c r="D13" s="37"/>
      <c r="E13" s="37"/>
      <c r="F13" s="37"/>
      <c r="G13" s="37"/>
      <c r="H13" s="37"/>
      <c r="I13" s="37"/>
      <c r="J13" s="37"/>
      <c r="L13" s="31" t="n">
        <f aca="false">IF(ISBLANK($D13),1,0)</f>
        <v>1</v>
      </c>
    </row>
    <row r="14" customFormat="false" ht="14.25" hidden="false" customHeight="false" outlineLevel="0" collapsed="false">
      <c r="B14" s="34" t="s">
        <v>243</v>
      </c>
      <c r="C14" s="34"/>
      <c r="D14" s="37"/>
      <c r="E14" s="37"/>
      <c r="F14" s="37"/>
      <c r="G14" s="37"/>
      <c r="H14" s="37"/>
      <c r="I14" s="37"/>
      <c r="J14" s="37"/>
      <c r="L14" s="31" t="n">
        <f aca="false">IF(ISBLANK($D14),1,0)</f>
        <v>1</v>
      </c>
    </row>
    <row r="15" customFormat="false" ht="14.25" hidden="false" customHeight="false" outlineLevel="0" collapsed="false">
      <c r="B15" s="34" t="s">
        <v>244</v>
      </c>
      <c r="C15" s="34"/>
      <c r="D15" s="37"/>
      <c r="E15" s="37"/>
      <c r="F15" s="37"/>
      <c r="G15" s="37"/>
      <c r="H15" s="37"/>
      <c r="I15" s="37"/>
      <c r="J15" s="37"/>
      <c r="L15" s="31" t="n">
        <f aca="false">IF(ISBLANK($D15),1,0)</f>
        <v>1</v>
      </c>
    </row>
    <row r="16" customFormat="false" ht="14.25" hidden="false" customHeight="false" outlineLevel="0" collapsed="false">
      <c r="B16" s="34" t="s">
        <v>245</v>
      </c>
      <c r="C16" s="34"/>
      <c r="D16" s="35"/>
      <c r="E16" s="35"/>
      <c r="F16" s="35"/>
      <c r="G16" s="35"/>
      <c r="H16" s="35"/>
      <c r="I16" s="35"/>
      <c r="J16" s="35"/>
      <c r="L16" s="31" t="n">
        <f aca="false">IF(ISBLANK($D16),1,0)</f>
        <v>1</v>
      </c>
      <c r="M16" s="31" t="n">
        <f aca="false">IF(ISBLANK($D16),1,0)</f>
        <v>1</v>
      </c>
    </row>
    <row r="17" customFormat="false" ht="14.25" hidden="false" customHeight="false" outlineLevel="0" collapsed="false">
      <c r="B17" s="34" t="s">
        <v>246</v>
      </c>
      <c r="C17" s="34"/>
      <c r="D17" s="35"/>
      <c r="E17" s="35"/>
      <c r="F17" s="35"/>
      <c r="G17" s="35"/>
      <c r="H17" s="35"/>
      <c r="I17" s="35"/>
      <c r="J17" s="35"/>
      <c r="L17" s="31" t="n">
        <f aca="false">IF(ISBLANK($D17),1,0)</f>
        <v>1</v>
      </c>
    </row>
    <row r="18" customFormat="false" ht="14.25" hidden="false" customHeight="false" outlineLevel="0" collapsed="false">
      <c r="L18" s="31" t="n">
        <f aca="false">SUM(L3:L17)</f>
        <v>13</v>
      </c>
      <c r="M18" s="31" t="n">
        <f aca="false">SUM(M3:M16)</f>
        <v>3</v>
      </c>
    </row>
    <row r="20" customFormat="false" ht="14.25" hidden="false" customHeight="false" outlineLevel="0" collapsed="false">
      <c r="B20" s="38" t="s">
        <v>247</v>
      </c>
      <c r="C20" s="39"/>
      <c r="D20" s="39"/>
      <c r="E20" s="39"/>
      <c r="F20" s="39"/>
      <c r="G20" s="39"/>
      <c r="H20" s="39" t="s">
        <v>248</v>
      </c>
      <c r="I20" s="39"/>
      <c r="J20" s="40" t="s">
        <v>249</v>
      </c>
      <c r="K20" s="31" t="s">
        <v>250</v>
      </c>
      <c r="M20" s="31" t="n">
        <v>20</v>
      </c>
    </row>
    <row r="21" customFormat="false" ht="14.25" hidden="false" customHeight="false" outlineLevel="0" collapsed="false">
      <c r="B21" s="41"/>
      <c r="C21" s="39" t="s">
        <v>251</v>
      </c>
      <c r="D21" s="42" t="s">
        <v>252</v>
      </c>
      <c r="E21" s="42"/>
      <c r="F21" s="42"/>
      <c r="G21" s="42"/>
      <c r="H21" s="42"/>
      <c r="I21" s="42"/>
      <c r="J21" s="42"/>
    </row>
    <row r="22" customFormat="false" ht="14.25" hidden="false" customHeight="false" outlineLevel="0" collapsed="false">
      <c r="B22" s="41"/>
      <c r="C22" s="39" t="s">
        <v>253</v>
      </c>
      <c r="D22" s="43"/>
      <c r="E22" s="43"/>
      <c r="F22" s="43"/>
      <c r="G22" s="43"/>
      <c r="H22" s="43"/>
      <c r="I22" s="43"/>
      <c r="J22" s="43"/>
    </row>
    <row r="23" customFormat="false" ht="14.25" hidden="false" customHeight="false" outlineLevel="0" collapsed="false">
      <c r="B23" s="44"/>
      <c r="C23" s="45" t="s">
        <v>254</v>
      </c>
      <c r="D23" s="46" t="n">
        <v>6.94</v>
      </c>
      <c r="E23" s="44"/>
      <c r="F23" s="47" t="s">
        <v>255</v>
      </c>
      <c r="G23" s="47"/>
      <c r="H23" s="48" t="s">
        <v>256</v>
      </c>
      <c r="I23" s="48" t="s">
        <v>257</v>
      </c>
      <c r="J23" s="48" t="s">
        <v>258</v>
      </c>
    </row>
    <row r="24" customFormat="false" ht="14.25" hidden="false" customHeight="false" outlineLevel="0" collapsed="false">
      <c r="B24" s="44"/>
      <c r="C24" s="45" t="s">
        <v>259</v>
      </c>
      <c r="D24" s="46" t="n">
        <v>3.8</v>
      </c>
      <c r="E24" s="44"/>
      <c r="F24" s="44"/>
      <c r="G24" s="49" t="s">
        <v>260</v>
      </c>
      <c r="H24" s="50" t="n">
        <v>2.15</v>
      </c>
      <c r="I24" s="50" t="n">
        <v>1.75</v>
      </c>
      <c r="J24" s="50" t="n">
        <v>0</v>
      </c>
    </row>
    <row r="25" customFormat="false" ht="14.25" hidden="false" customHeight="false" outlineLevel="0" collapsed="false">
      <c r="B25" s="44"/>
      <c r="C25" s="45" t="s">
        <v>261</v>
      </c>
      <c r="D25" s="46" t="n">
        <v>3.1</v>
      </c>
      <c r="E25" s="44"/>
      <c r="F25" s="44"/>
      <c r="G25" s="49" t="s">
        <v>262</v>
      </c>
      <c r="H25" s="50" t="n">
        <v>2.15</v>
      </c>
      <c r="I25" s="50" t="n">
        <v>2.4</v>
      </c>
      <c r="J25" s="50" t="n">
        <v>0</v>
      </c>
    </row>
    <row r="26" customFormat="false" ht="14.25" hidden="false" customHeight="false" outlineLevel="0" collapsed="false">
      <c r="B26" s="44"/>
      <c r="C26" s="51" t="s">
        <v>263</v>
      </c>
      <c r="D26" s="52" t="n">
        <f aca="false">D23*D24</f>
        <v>26.372</v>
      </c>
      <c r="E26" s="44"/>
      <c r="F26" s="44"/>
      <c r="G26" s="49" t="s">
        <v>264</v>
      </c>
      <c r="H26" s="50" t="n">
        <v>1.76</v>
      </c>
      <c r="I26" s="50" t="n">
        <v>2.17</v>
      </c>
      <c r="J26" s="50" t="n">
        <v>0</v>
      </c>
    </row>
    <row r="27" customFormat="false" ht="14.25" hidden="false" customHeight="false" outlineLevel="0" collapsed="false">
      <c r="B27" s="44"/>
      <c r="C27" s="51" t="s">
        <v>265</v>
      </c>
      <c r="D27" s="52" t="n">
        <f aca="false">(D23+D24)*2</f>
        <v>21.48</v>
      </c>
      <c r="E27" s="44"/>
      <c r="F27" s="44"/>
      <c r="G27" s="49" t="s">
        <v>266</v>
      </c>
      <c r="H27" s="50" t="n">
        <v>0</v>
      </c>
      <c r="I27" s="50" t="n">
        <v>0</v>
      </c>
      <c r="J27" s="50" t="n">
        <v>0</v>
      </c>
    </row>
    <row r="28" customFormat="false" ht="14.25" hidden="false" customHeight="false" outlineLevel="0" collapsed="false">
      <c r="B28" s="44"/>
      <c r="C28" s="53" t="s">
        <v>267</v>
      </c>
      <c r="D28" s="54" t="n">
        <f aca="false">D27*D25</f>
        <v>66.588</v>
      </c>
      <c r="E28" s="44"/>
      <c r="F28" s="44"/>
      <c r="G28" s="49" t="s">
        <v>268</v>
      </c>
      <c r="H28" s="50" t="n">
        <v>0</v>
      </c>
      <c r="I28" s="50" t="n">
        <v>0</v>
      </c>
      <c r="J28" s="50" t="n">
        <v>0</v>
      </c>
    </row>
    <row r="29" customFormat="false" ht="14.25" hidden="false" customHeight="false" outlineLevel="0" collapsed="false">
      <c r="B29" s="44"/>
      <c r="C29" s="53" t="s">
        <v>269</v>
      </c>
      <c r="D29" s="54" t="n">
        <f aca="false">D28-D32-D33</f>
        <v>51.9563</v>
      </c>
      <c r="E29" s="44"/>
      <c r="F29" s="44"/>
      <c r="G29" s="49" t="s">
        <v>270</v>
      </c>
      <c r="H29" s="50" t="n">
        <v>0</v>
      </c>
      <c r="I29" s="50" t="n">
        <v>0</v>
      </c>
      <c r="J29" s="50" t="n">
        <v>0</v>
      </c>
    </row>
    <row r="30" customFormat="false" ht="14.25" hidden="false" customHeight="false" outlineLevel="0" collapsed="false">
      <c r="B30" s="44"/>
      <c r="C30" s="53" t="s">
        <v>271</v>
      </c>
      <c r="D30" s="55" t="n">
        <f aca="false">COUNTIF(H24:H29,"&gt;0")</f>
        <v>3</v>
      </c>
      <c r="E30" s="44"/>
      <c r="F30" s="56" t="s">
        <v>272</v>
      </c>
      <c r="G30" s="56"/>
      <c r="H30" s="48" t="s">
        <v>256</v>
      </c>
      <c r="I30" s="48" t="s">
        <v>257</v>
      </c>
      <c r="J30" s="48" t="s">
        <v>258</v>
      </c>
    </row>
    <row r="31" customFormat="false" ht="14.25" hidden="false" customHeight="false" outlineLevel="0" collapsed="false">
      <c r="B31" s="44"/>
      <c r="C31" s="53" t="s">
        <v>273</v>
      </c>
      <c r="D31" s="55" t="n">
        <f aca="false">COUNTIF(H31:H37,"&gt;0")</f>
        <v>1</v>
      </c>
      <c r="E31" s="44"/>
      <c r="F31" s="44"/>
      <c r="G31" s="49" t="s">
        <v>274</v>
      </c>
      <c r="H31" s="50" t="n">
        <v>2.1</v>
      </c>
      <c r="I31" s="50" t="n">
        <v>0.9</v>
      </c>
      <c r="J31" s="50" t="n">
        <v>0</v>
      </c>
    </row>
    <row r="32" customFormat="false" ht="14.25" hidden="false" customHeight="false" outlineLevel="0" collapsed="false">
      <c r="B32" s="44"/>
      <c r="C32" s="53" t="s">
        <v>275</v>
      </c>
      <c r="D32" s="57" t="n">
        <f aca="false">H24*I24+H25*I25+H26*I26+H27*I27+H28*I28+H29*I29</f>
        <v>12.7417</v>
      </c>
      <c r="E32" s="44"/>
      <c r="F32" s="44"/>
      <c r="G32" s="49" t="s">
        <v>276</v>
      </c>
      <c r="H32" s="50" t="n">
        <v>0</v>
      </c>
      <c r="I32" s="50" t="n">
        <v>0</v>
      </c>
      <c r="J32" s="50" t="n">
        <v>0</v>
      </c>
    </row>
    <row r="33" customFormat="false" ht="14.25" hidden="false" customHeight="false" outlineLevel="0" collapsed="false">
      <c r="B33" s="44"/>
      <c r="C33" s="53" t="s">
        <v>277</v>
      </c>
      <c r="D33" s="57" t="n">
        <f aca="false">H31*I31+H32*I32+H33*I33+H34*I34+H35*I35+H36*I36+H37*I37</f>
        <v>1.89</v>
      </c>
      <c r="E33" s="44"/>
      <c r="F33" s="44"/>
      <c r="G33" s="49" t="s">
        <v>278</v>
      </c>
      <c r="H33" s="50" t="n">
        <v>0</v>
      </c>
      <c r="I33" s="50" t="n">
        <v>0</v>
      </c>
      <c r="J33" s="50" t="n">
        <v>0</v>
      </c>
    </row>
    <row r="34" customFormat="false" ht="14.25" hidden="false" customHeight="false" outlineLevel="0" collapsed="false">
      <c r="B34" s="44"/>
      <c r="C34" s="53" t="s">
        <v>279</v>
      </c>
      <c r="D34" s="57" t="n">
        <f aca="false">SUM(H24:H29)*2+SUM(I24:I29)</f>
        <v>18.44</v>
      </c>
      <c r="E34" s="44"/>
      <c r="F34" s="44"/>
      <c r="G34" s="49" t="s">
        <v>280</v>
      </c>
      <c r="H34" s="50" t="n">
        <v>0</v>
      </c>
      <c r="I34" s="50" t="n">
        <v>0</v>
      </c>
      <c r="J34" s="50" t="n">
        <v>0</v>
      </c>
    </row>
    <row r="35" customFormat="false" ht="14.25" hidden="false" customHeight="false" outlineLevel="0" collapsed="false">
      <c r="B35" s="44"/>
      <c r="C35" s="53" t="s">
        <v>281</v>
      </c>
      <c r="D35" s="57" t="n">
        <f aca="false">SUM(H31:H37)*2+SUM(I31:I37)</f>
        <v>5.1</v>
      </c>
      <c r="E35" s="44"/>
      <c r="F35" s="44"/>
      <c r="G35" s="49" t="s">
        <v>282</v>
      </c>
      <c r="H35" s="50" t="n">
        <v>0</v>
      </c>
      <c r="I35" s="50" t="n">
        <v>0</v>
      </c>
      <c r="J35" s="50" t="n">
        <v>0</v>
      </c>
    </row>
    <row r="36" customFormat="false" ht="14.25" hidden="false" customHeight="false" outlineLevel="0" collapsed="false">
      <c r="B36" s="44"/>
      <c r="C36" s="53" t="s">
        <v>283</v>
      </c>
      <c r="D36" s="57" t="n">
        <f aca="false">D34+D35</f>
        <v>23.54</v>
      </c>
      <c r="E36" s="44"/>
      <c r="F36" s="44"/>
      <c r="G36" s="49" t="s">
        <v>284</v>
      </c>
      <c r="H36" s="50" t="n">
        <v>0</v>
      </c>
      <c r="I36" s="50" t="n">
        <v>0</v>
      </c>
      <c r="J36" s="50" t="n">
        <v>0</v>
      </c>
    </row>
    <row r="37" customFormat="false" ht="14.25" hidden="false" customHeight="false" outlineLevel="0" collapsed="false">
      <c r="B37" s="44"/>
      <c r="C37" s="53" t="s">
        <v>285</v>
      </c>
      <c r="D37" s="57" t="n">
        <f aca="false">SUM(I24:I29)</f>
        <v>6.32</v>
      </c>
      <c r="E37" s="44"/>
      <c r="F37" s="44"/>
      <c r="G37" s="49" t="s">
        <v>286</v>
      </c>
      <c r="H37" s="50" t="n">
        <v>0</v>
      </c>
      <c r="I37" s="50" t="n">
        <v>0</v>
      </c>
      <c r="J37" s="50" t="n">
        <v>0</v>
      </c>
    </row>
    <row r="38" customFormat="false" ht="14.25" hidden="true" customHeight="false" outlineLevel="0" collapsed="false">
      <c r="B38" s="58"/>
      <c r="C38" s="59"/>
      <c r="D38" s="60"/>
      <c r="E38" s="58"/>
      <c r="F38" s="58"/>
      <c r="H38" s="61"/>
      <c r="I38" s="61"/>
      <c r="J38" s="61"/>
    </row>
    <row r="40" customFormat="false" ht="14.25" hidden="false" customHeight="false" outlineLevel="0" collapsed="false">
      <c r="B40" s="38" t="s">
        <v>287</v>
      </c>
      <c r="C40" s="39"/>
      <c r="D40" s="39"/>
      <c r="E40" s="39"/>
      <c r="F40" s="39"/>
      <c r="G40" s="39"/>
      <c r="H40" s="39" t="s">
        <v>248</v>
      </c>
      <c r="I40" s="39"/>
      <c r="J40" s="40" t="s">
        <v>249</v>
      </c>
      <c r="K40" s="31" t="s">
        <v>288</v>
      </c>
      <c r="M40" s="31" t="n">
        <v>40</v>
      </c>
    </row>
    <row r="41" customFormat="false" ht="14.25" hidden="false" customHeight="false" outlineLevel="0" collapsed="false">
      <c r="B41" s="62"/>
      <c r="C41" s="39" t="s">
        <v>251</v>
      </c>
      <c r="D41" s="43" t="s">
        <v>289</v>
      </c>
      <c r="E41" s="43"/>
      <c r="F41" s="43"/>
      <c r="G41" s="43"/>
      <c r="H41" s="43"/>
      <c r="I41" s="43"/>
      <c r="J41" s="43"/>
    </row>
    <row r="42" customFormat="false" ht="14.25" hidden="false" customHeight="false" outlineLevel="0" collapsed="false">
      <c r="B42" s="62"/>
      <c r="C42" s="39" t="s">
        <v>253</v>
      </c>
      <c r="D42" s="43"/>
      <c r="E42" s="43"/>
      <c r="F42" s="43"/>
      <c r="G42" s="43"/>
      <c r="H42" s="43"/>
      <c r="I42" s="43"/>
      <c r="J42" s="43"/>
    </row>
    <row r="43" customFormat="false" ht="14.25" hidden="false" customHeight="false" outlineLevel="0" collapsed="false">
      <c r="B43" s="44"/>
      <c r="C43" s="45" t="s">
        <v>254</v>
      </c>
      <c r="D43" s="46" t="n">
        <v>3.85</v>
      </c>
      <c r="E43" s="44"/>
      <c r="F43" s="47" t="s">
        <v>255</v>
      </c>
      <c r="G43" s="47"/>
      <c r="H43" s="48" t="s">
        <v>256</v>
      </c>
      <c r="I43" s="48" t="s">
        <v>257</v>
      </c>
      <c r="J43" s="48" t="s">
        <v>258</v>
      </c>
    </row>
    <row r="44" customFormat="false" ht="14.25" hidden="false" customHeight="false" outlineLevel="0" collapsed="false">
      <c r="B44" s="44"/>
      <c r="C44" s="45" t="s">
        <v>259</v>
      </c>
      <c r="D44" s="46" t="n">
        <v>3</v>
      </c>
      <c r="E44" s="44"/>
      <c r="F44" s="44"/>
      <c r="G44" s="49" t="s">
        <v>260</v>
      </c>
      <c r="H44" s="50" t="n">
        <v>2.16</v>
      </c>
      <c r="I44" s="50" t="n">
        <v>1.76</v>
      </c>
      <c r="J44" s="50" t="n">
        <v>0</v>
      </c>
    </row>
    <row r="45" customFormat="false" ht="14.25" hidden="false" customHeight="false" outlineLevel="0" collapsed="false">
      <c r="B45" s="44"/>
      <c r="C45" s="45" t="s">
        <v>261</v>
      </c>
      <c r="D45" s="46" t="n">
        <v>3.1</v>
      </c>
      <c r="E45" s="44"/>
      <c r="F45" s="44"/>
      <c r="G45" s="49" t="s">
        <v>262</v>
      </c>
      <c r="H45" s="50" t="n">
        <v>0</v>
      </c>
      <c r="I45" s="50" t="n">
        <v>0</v>
      </c>
      <c r="J45" s="50" t="n">
        <v>0</v>
      </c>
    </row>
    <row r="46" customFormat="false" ht="14.25" hidden="false" customHeight="false" outlineLevel="0" collapsed="false">
      <c r="B46" s="44"/>
      <c r="C46" s="51" t="s">
        <v>263</v>
      </c>
      <c r="D46" s="52" t="n">
        <f aca="false">D43*D44</f>
        <v>11.55</v>
      </c>
      <c r="E46" s="44"/>
      <c r="F46" s="44"/>
      <c r="G46" s="49" t="s">
        <v>264</v>
      </c>
      <c r="H46" s="50" t="n">
        <v>0</v>
      </c>
      <c r="I46" s="50" t="n">
        <v>0</v>
      </c>
      <c r="J46" s="50" t="n">
        <v>0</v>
      </c>
    </row>
    <row r="47" customFormat="false" ht="14.25" hidden="false" customHeight="false" outlineLevel="0" collapsed="false">
      <c r="B47" s="44"/>
      <c r="C47" s="51" t="s">
        <v>265</v>
      </c>
      <c r="D47" s="52" t="n">
        <f aca="false">(D43+D44)*2</f>
        <v>13.7</v>
      </c>
      <c r="E47" s="44"/>
      <c r="F47" s="44"/>
      <c r="G47" s="49" t="s">
        <v>266</v>
      </c>
      <c r="H47" s="50" t="n">
        <v>0</v>
      </c>
      <c r="I47" s="50" t="n">
        <v>0</v>
      </c>
      <c r="J47" s="50" t="n">
        <v>0</v>
      </c>
    </row>
    <row r="48" customFormat="false" ht="14.25" hidden="false" customHeight="false" outlineLevel="0" collapsed="false">
      <c r="B48" s="44"/>
      <c r="C48" s="53" t="s">
        <v>267</v>
      </c>
      <c r="D48" s="54" t="n">
        <f aca="false">D47*D45</f>
        <v>42.47</v>
      </c>
      <c r="E48" s="44"/>
      <c r="F48" s="44"/>
      <c r="G48" s="49" t="s">
        <v>268</v>
      </c>
      <c r="H48" s="50" t="n">
        <v>0</v>
      </c>
      <c r="I48" s="50" t="n">
        <v>0</v>
      </c>
      <c r="J48" s="50" t="n">
        <v>0</v>
      </c>
    </row>
    <row r="49" customFormat="false" ht="14.25" hidden="false" customHeight="false" outlineLevel="0" collapsed="false">
      <c r="B49" s="44"/>
      <c r="C49" s="53" t="s">
        <v>269</v>
      </c>
      <c r="D49" s="54" t="n">
        <f aca="false">D48-D52-D53</f>
        <v>36.7784</v>
      </c>
      <c r="E49" s="44"/>
      <c r="F49" s="44"/>
      <c r="G49" s="49" t="s">
        <v>270</v>
      </c>
      <c r="H49" s="50" t="n">
        <v>0</v>
      </c>
      <c r="I49" s="50" t="n">
        <v>0</v>
      </c>
      <c r="J49" s="50" t="n">
        <v>0</v>
      </c>
    </row>
    <row r="50" customFormat="false" ht="14.25" hidden="false" customHeight="false" outlineLevel="0" collapsed="false">
      <c r="B50" s="44"/>
      <c r="C50" s="53" t="s">
        <v>271</v>
      </c>
      <c r="D50" s="55" t="n">
        <f aca="false">COUNTIF(H44:H49,"&gt;0")</f>
        <v>1</v>
      </c>
      <c r="E50" s="44"/>
      <c r="F50" s="56" t="s">
        <v>272</v>
      </c>
      <c r="G50" s="56"/>
      <c r="H50" s="48" t="s">
        <v>256</v>
      </c>
      <c r="I50" s="48" t="s">
        <v>257</v>
      </c>
      <c r="J50" s="48" t="s">
        <v>258</v>
      </c>
    </row>
    <row r="51" customFormat="false" ht="14.25" hidden="false" customHeight="false" outlineLevel="0" collapsed="false">
      <c r="B51" s="44"/>
      <c r="C51" s="53" t="s">
        <v>273</v>
      </c>
      <c r="D51" s="55" t="n">
        <f aca="false">COUNTIF(H51:H57,"&gt;0")</f>
        <v>1</v>
      </c>
      <c r="E51" s="44"/>
      <c r="F51" s="44"/>
      <c r="G51" s="49" t="s">
        <v>274</v>
      </c>
      <c r="H51" s="50" t="n">
        <v>2.1</v>
      </c>
      <c r="I51" s="50" t="n">
        <v>0.9</v>
      </c>
      <c r="J51" s="50" t="n">
        <v>0</v>
      </c>
    </row>
    <row r="52" customFormat="false" ht="14.25" hidden="false" customHeight="false" outlineLevel="0" collapsed="false">
      <c r="B52" s="44"/>
      <c r="C52" s="53" t="s">
        <v>275</v>
      </c>
      <c r="D52" s="57" t="n">
        <f aca="false">H44*I44+H45*I45+H46*I46+H47*I47+H48*I48+H49*I49</f>
        <v>3.8016</v>
      </c>
      <c r="E52" s="44"/>
      <c r="F52" s="44"/>
      <c r="G52" s="49" t="s">
        <v>276</v>
      </c>
      <c r="H52" s="50" t="n">
        <v>0</v>
      </c>
      <c r="I52" s="50" t="n">
        <v>0</v>
      </c>
      <c r="J52" s="50" t="n">
        <v>0</v>
      </c>
    </row>
    <row r="53" customFormat="false" ht="14.25" hidden="false" customHeight="false" outlineLevel="0" collapsed="false">
      <c r="B53" s="44"/>
      <c r="C53" s="53" t="s">
        <v>277</v>
      </c>
      <c r="D53" s="57" t="n">
        <f aca="false">H51*I51+H52*I52+H53*I53+H54*I54+H55*I55+H56*I56+H57*I57</f>
        <v>1.89</v>
      </c>
      <c r="E53" s="44"/>
      <c r="F53" s="44"/>
      <c r="G53" s="49" t="s">
        <v>278</v>
      </c>
      <c r="H53" s="50" t="n">
        <v>0</v>
      </c>
      <c r="I53" s="50" t="n">
        <v>0</v>
      </c>
      <c r="J53" s="50" t="n">
        <v>0</v>
      </c>
    </row>
    <row r="54" customFormat="false" ht="14.25" hidden="false" customHeight="false" outlineLevel="0" collapsed="false">
      <c r="B54" s="44"/>
      <c r="C54" s="53" t="s">
        <v>279</v>
      </c>
      <c r="D54" s="57" t="n">
        <f aca="false">SUM(H44:H49)*2+SUM(I44:I49)</f>
        <v>6.08</v>
      </c>
      <c r="E54" s="44"/>
      <c r="F54" s="44"/>
      <c r="G54" s="49" t="s">
        <v>280</v>
      </c>
      <c r="H54" s="50" t="n">
        <v>0</v>
      </c>
      <c r="I54" s="50" t="n">
        <v>0</v>
      </c>
      <c r="J54" s="50" t="n">
        <v>0</v>
      </c>
    </row>
    <row r="55" customFormat="false" ht="14.25" hidden="false" customHeight="false" outlineLevel="0" collapsed="false">
      <c r="B55" s="44"/>
      <c r="C55" s="53" t="s">
        <v>281</v>
      </c>
      <c r="D55" s="57" t="n">
        <f aca="false">SUM(H51:H57)*2+SUM(I51:I57)</f>
        <v>5.1</v>
      </c>
      <c r="E55" s="44"/>
      <c r="F55" s="44"/>
      <c r="G55" s="49" t="s">
        <v>282</v>
      </c>
      <c r="H55" s="50" t="n">
        <v>0</v>
      </c>
      <c r="I55" s="50" t="n">
        <v>0</v>
      </c>
      <c r="J55" s="50" t="n">
        <v>0</v>
      </c>
    </row>
    <row r="56" customFormat="false" ht="14.25" hidden="false" customHeight="false" outlineLevel="0" collapsed="false">
      <c r="B56" s="44"/>
      <c r="C56" s="53" t="s">
        <v>283</v>
      </c>
      <c r="D56" s="57" t="n">
        <f aca="false">D54+D55</f>
        <v>11.18</v>
      </c>
      <c r="E56" s="44"/>
      <c r="F56" s="44"/>
      <c r="G56" s="49" t="s">
        <v>284</v>
      </c>
      <c r="H56" s="50" t="n">
        <v>0</v>
      </c>
      <c r="I56" s="50" t="n">
        <v>0</v>
      </c>
      <c r="J56" s="50" t="n">
        <v>0</v>
      </c>
    </row>
    <row r="57" customFormat="false" ht="14.25" hidden="false" customHeight="false" outlineLevel="0" collapsed="false">
      <c r="B57" s="44"/>
      <c r="C57" s="53" t="s">
        <v>285</v>
      </c>
      <c r="D57" s="57" t="n">
        <f aca="false">SUM(I44:I49)</f>
        <v>1.76</v>
      </c>
      <c r="E57" s="44"/>
      <c r="F57" s="44"/>
      <c r="G57" s="49" t="s">
        <v>286</v>
      </c>
      <c r="H57" s="50" t="n">
        <v>0</v>
      </c>
      <c r="I57" s="50" t="n">
        <v>0</v>
      </c>
      <c r="J57" s="50" t="n">
        <v>0</v>
      </c>
    </row>
    <row r="58" customFormat="false" ht="14.25" hidden="true" customHeight="false" outlineLevel="0" collapsed="false">
      <c r="B58" s="58"/>
      <c r="C58" s="59"/>
      <c r="D58" s="60"/>
      <c r="E58" s="58"/>
      <c r="F58" s="58"/>
      <c r="H58" s="61"/>
      <c r="I58" s="63"/>
      <c r="J58" s="63"/>
    </row>
    <row r="59" customFormat="false" ht="14.25" hidden="false" customHeight="false" outlineLevel="0" collapsed="false">
      <c r="I59" s="64"/>
      <c r="J59" s="63"/>
    </row>
    <row r="60" customFormat="false" ht="14.25" hidden="false" customHeight="false" outlineLevel="0" collapsed="false">
      <c r="B60" s="38" t="s">
        <v>290</v>
      </c>
      <c r="C60" s="39"/>
      <c r="D60" s="39"/>
      <c r="E60" s="39"/>
      <c r="F60" s="39"/>
      <c r="G60" s="39"/>
      <c r="H60" s="39" t="s">
        <v>248</v>
      </c>
      <c r="I60" s="39"/>
      <c r="J60" s="40" t="s">
        <v>249</v>
      </c>
      <c r="K60" s="31" t="s">
        <v>291</v>
      </c>
      <c r="M60" s="31" t="n">
        <v>60</v>
      </c>
    </row>
    <row r="61" customFormat="false" ht="14.25" hidden="false" customHeight="false" outlineLevel="0" collapsed="false">
      <c r="B61" s="62"/>
      <c r="C61" s="39" t="s">
        <v>251</v>
      </c>
      <c r="D61" s="43" t="s">
        <v>292</v>
      </c>
      <c r="E61" s="43"/>
      <c r="F61" s="43"/>
      <c r="G61" s="43"/>
      <c r="H61" s="43"/>
      <c r="I61" s="43"/>
      <c r="J61" s="43"/>
    </row>
    <row r="62" customFormat="false" ht="14.25" hidden="false" customHeight="false" outlineLevel="0" collapsed="false">
      <c r="B62" s="62"/>
      <c r="C62" s="39" t="s">
        <v>253</v>
      </c>
      <c r="D62" s="43"/>
      <c r="E62" s="43"/>
      <c r="F62" s="43"/>
      <c r="G62" s="43"/>
      <c r="H62" s="43"/>
      <c r="I62" s="43"/>
      <c r="J62" s="43"/>
    </row>
    <row r="63" customFormat="false" ht="14.25" hidden="false" customHeight="false" outlineLevel="0" collapsed="false">
      <c r="B63" s="44"/>
      <c r="C63" s="45" t="s">
        <v>254</v>
      </c>
      <c r="D63" s="46" t="n">
        <v>3.85</v>
      </c>
      <c r="E63" s="44"/>
      <c r="F63" s="47" t="s">
        <v>255</v>
      </c>
      <c r="G63" s="47"/>
      <c r="H63" s="48" t="s">
        <v>256</v>
      </c>
      <c r="I63" s="48" t="s">
        <v>257</v>
      </c>
      <c r="J63" s="48" t="s">
        <v>258</v>
      </c>
    </row>
    <row r="64" customFormat="false" ht="14.25" hidden="false" customHeight="false" outlineLevel="0" collapsed="false">
      <c r="B64" s="44"/>
      <c r="C64" s="45" t="s">
        <v>259</v>
      </c>
      <c r="D64" s="46" t="n">
        <v>3.1</v>
      </c>
      <c r="E64" s="44"/>
      <c r="F64" s="44"/>
      <c r="G64" s="49" t="s">
        <v>260</v>
      </c>
      <c r="H64" s="50" t="n">
        <v>2.15</v>
      </c>
      <c r="I64" s="50" t="n">
        <v>1.76</v>
      </c>
      <c r="J64" s="50" t="n">
        <v>0</v>
      </c>
    </row>
    <row r="65" customFormat="false" ht="14.25" hidden="false" customHeight="false" outlineLevel="0" collapsed="false">
      <c r="B65" s="44"/>
      <c r="C65" s="45" t="s">
        <v>261</v>
      </c>
      <c r="D65" s="46" t="n">
        <v>3.1</v>
      </c>
      <c r="E65" s="44"/>
      <c r="F65" s="44"/>
      <c r="G65" s="49" t="s">
        <v>262</v>
      </c>
      <c r="H65" s="50" t="n">
        <v>2.18</v>
      </c>
      <c r="I65" s="50" t="n">
        <v>1.11</v>
      </c>
      <c r="J65" s="50" t="n">
        <v>0</v>
      </c>
    </row>
    <row r="66" customFormat="false" ht="14.25" hidden="false" customHeight="false" outlineLevel="0" collapsed="false">
      <c r="B66" s="44"/>
      <c r="C66" s="51" t="s">
        <v>263</v>
      </c>
      <c r="D66" s="52" t="n">
        <f aca="false">D63*D64</f>
        <v>11.935</v>
      </c>
      <c r="E66" s="44"/>
      <c r="F66" s="44"/>
      <c r="G66" s="49" t="s">
        <v>264</v>
      </c>
      <c r="H66" s="50" t="n">
        <v>0</v>
      </c>
      <c r="I66" s="50" t="n">
        <v>0</v>
      </c>
      <c r="J66" s="50" t="n">
        <v>0</v>
      </c>
    </row>
    <row r="67" customFormat="false" ht="14.25" hidden="false" customHeight="false" outlineLevel="0" collapsed="false">
      <c r="B67" s="44"/>
      <c r="C67" s="51" t="s">
        <v>265</v>
      </c>
      <c r="D67" s="52" t="n">
        <f aca="false">(D63+D64)*2</f>
        <v>13.9</v>
      </c>
      <c r="E67" s="44"/>
      <c r="F67" s="44"/>
      <c r="G67" s="49" t="s">
        <v>266</v>
      </c>
      <c r="H67" s="50" t="n">
        <v>0</v>
      </c>
      <c r="I67" s="50" t="n">
        <v>0</v>
      </c>
      <c r="J67" s="50" t="n">
        <v>0</v>
      </c>
    </row>
    <row r="68" customFormat="false" ht="14.25" hidden="false" customHeight="false" outlineLevel="0" collapsed="false">
      <c r="B68" s="44"/>
      <c r="C68" s="53" t="s">
        <v>267</v>
      </c>
      <c r="D68" s="54" t="n">
        <f aca="false">D67*D65</f>
        <v>43.09</v>
      </c>
      <c r="E68" s="44"/>
      <c r="F68" s="44"/>
      <c r="G68" s="49" t="s">
        <v>268</v>
      </c>
      <c r="H68" s="50" t="n">
        <v>0</v>
      </c>
      <c r="I68" s="50" t="n">
        <v>0</v>
      </c>
      <c r="J68" s="50" t="n">
        <v>0</v>
      </c>
    </row>
    <row r="69" customFormat="false" ht="14.25" hidden="false" customHeight="false" outlineLevel="0" collapsed="false">
      <c r="B69" s="44"/>
      <c r="C69" s="53" t="s">
        <v>269</v>
      </c>
      <c r="D69" s="54" t="n">
        <f aca="false">D68-D72-D73</f>
        <v>34.9962</v>
      </c>
      <c r="E69" s="44"/>
      <c r="F69" s="44"/>
      <c r="G69" s="49" t="s">
        <v>270</v>
      </c>
      <c r="H69" s="50" t="n">
        <v>0</v>
      </c>
      <c r="I69" s="50" t="n">
        <v>0</v>
      </c>
      <c r="J69" s="50" t="n">
        <v>0</v>
      </c>
    </row>
    <row r="70" customFormat="false" ht="14.25" hidden="false" customHeight="false" outlineLevel="0" collapsed="false">
      <c r="B70" s="44"/>
      <c r="C70" s="53" t="s">
        <v>271</v>
      </c>
      <c r="D70" s="55" t="n">
        <f aca="false">COUNTIF(H64:H69,"&gt;0")</f>
        <v>2</v>
      </c>
      <c r="E70" s="44"/>
      <c r="F70" s="56" t="s">
        <v>272</v>
      </c>
      <c r="G70" s="56"/>
      <c r="H70" s="48" t="s">
        <v>256</v>
      </c>
      <c r="I70" s="48" t="s">
        <v>257</v>
      </c>
      <c r="J70" s="48" t="s">
        <v>258</v>
      </c>
    </row>
    <row r="71" customFormat="false" ht="14.25" hidden="false" customHeight="false" outlineLevel="0" collapsed="false">
      <c r="B71" s="44"/>
      <c r="C71" s="53" t="s">
        <v>273</v>
      </c>
      <c r="D71" s="55" t="n">
        <f aca="false">COUNTIF(H71:H77,"&gt;0")</f>
        <v>1</v>
      </c>
      <c r="E71" s="44"/>
      <c r="F71" s="44"/>
      <c r="G71" s="49" t="s">
        <v>274</v>
      </c>
      <c r="H71" s="50" t="n">
        <v>2.1</v>
      </c>
      <c r="I71" s="50" t="n">
        <v>0.9</v>
      </c>
      <c r="J71" s="50" t="n">
        <v>0</v>
      </c>
    </row>
    <row r="72" customFormat="false" ht="14.25" hidden="false" customHeight="false" outlineLevel="0" collapsed="false">
      <c r="B72" s="44"/>
      <c r="C72" s="53" t="s">
        <v>275</v>
      </c>
      <c r="D72" s="57" t="n">
        <f aca="false">H64*I64+H65*I65+H66*I66+H67*I67+H68*I68+H69*I69</f>
        <v>6.2038</v>
      </c>
      <c r="E72" s="44"/>
      <c r="F72" s="44"/>
      <c r="G72" s="49" t="s">
        <v>276</v>
      </c>
      <c r="H72" s="50" t="n">
        <v>0</v>
      </c>
      <c r="I72" s="50" t="n">
        <v>0</v>
      </c>
      <c r="J72" s="50" t="n">
        <v>0</v>
      </c>
    </row>
    <row r="73" customFormat="false" ht="14.25" hidden="false" customHeight="false" outlineLevel="0" collapsed="false">
      <c r="B73" s="44"/>
      <c r="C73" s="53" t="s">
        <v>277</v>
      </c>
      <c r="D73" s="57" t="n">
        <f aca="false">H71*I71+H72*I72+H73*I73+H74*I74+H75*I75+H76*I76+H77*I77</f>
        <v>1.89</v>
      </c>
      <c r="E73" s="44"/>
      <c r="F73" s="44"/>
      <c r="G73" s="49" t="s">
        <v>278</v>
      </c>
      <c r="H73" s="50" t="n">
        <v>0</v>
      </c>
      <c r="I73" s="50" t="n">
        <v>0</v>
      </c>
      <c r="J73" s="50" t="n">
        <v>0</v>
      </c>
    </row>
    <row r="74" customFormat="false" ht="14.25" hidden="false" customHeight="false" outlineLevel="0" collapsed="false">
      <c r="B74" s="44"/>
      <c r="C74" s="53" t="s">
        <v>279</v>
      </c>
      <c r="D74" s="57" t="n">
        <f aca="false">SUM(H64:H69)*2+SUM(I64:I69)</f>
        <v>11.53</v>
      </c>
      <c r="E74" s="44"/>
      <c r="F74" s="44"/>
      <c r="G74" s="49" t="s">
        <v>280</v>
      </c>
      <c r="H74" s="50" t="n">
        <v>0</v>
      </c>
      <c r="I74" s="50" t="n">
        <v>0</v>
      </c>
      <c r="J74" s="50" t="n">
        <v>0</v>
      </c>
    </row>
    <row r="75" customFormat="false" ht="14.25" hidden="false" customHeight="false" outlineLevel="0" collapsed="false">
      <c r="B75" s="44"/>
      <c r="C75" s="53" t="s">
        <v>281</v>
      </c>
      <c r="D75" s="57" t="n">
        <f aca="false">SUM(H71:H77)*2+SUM(I71:I77)</f>
        <v>5.1</v>
      </c>
      <c r="E75" s="44"/>
      <c r="F75" s="44"/>
      <c r="G75" s="49" t="s">
        <v>282</v>
      </c>
      <c r="H75" s="50" t="n">
        <v>0</v>
      </c>
      <c r="I75" s="50" t="n">
        <v>0</v>
      </c>
      <c r="J75" s="50" t="n">
        <v>0</v>
      </c>
    </row>
    <row r="76" customFormat="false" ht="14.25" hidden="false" customHeight="false" outlineLevel="0" collapsed="false">
      <c r="B76" s="44"/>
      <c r="C76" s="53" t="s">
        <v>283</v>
      </c>
      <c r="D76" s="57" t="n">
        <f aca="false">D74+D75</f>
        <v>16.63</v>
      </c>
      <c r="E76" s="44"/>
      <c r="F76" s="44"/>
      <c r="G76" s="49" t="s">
        <v>284</v>
      </c>
      <c r="H76" s="50" t="n">
        <v>0</v>
      </c>
      <c r="I76" s="50" t="n">
        <v>0</v>
      </c>
      <c r="J76" s="50" t="n">
        <v>0</v>
      </c>
    </row>
    <row r="77" customFormat="false" ht="14.25" hidden="false" customHeight="false" outlineLevel="0" collapsed="false">
      <c r="B77" s="44"/>
      <c r="C77" s="53" t="s">
        <v>285</v>
      </c>
      <c r="D77" s="57" t="n">
        <f aca="false">SUM(I64:I69)</f>
        <v>2.87</v>
      </c>
      <c r="E77" s="44"/>
      <c r="F77" s="44"/>
      <c r="G77" s="49" t="s">
        <v>286</v>
      </c>
      <c r="H77" s="50" t="n">
        <v>0</v>
      </c>
      <c r="I77" s="50" t="n">
        <v>0</v>
      </c>
      <c r="J77" s="50" t="n">
        <v>0</v>
      </c>
    </row>
    <row r="78" customFormat="false" ht="14.25" hidden="true" customHeight="false" outlineLevel="0" collapsed="false">
      <c r="B78" s="58"/>
      <c r="C78" s="59"/>
      <c r="D78" s="60"/>
      <c r="E78" s="58"/>
      <c r="F78" s="58"/>
      <c r="H78" s="61"/>
      <c r="I78" s="61"/>
      <c r="J78" s="61"/>
    </row>
    <row r="80" customFormat="false" ht="14.25" hidden="false" customHeight="false" outlineLevel="0" collapsed="false">
      <c r="B80" s="38" t="s">
        <v>293</v>
      </c>
      <c r="C80" s="39"/>
      <c r="D80" s="39"/>
      <c r="E80" s="39"/>
      <c r="F80" s="39"/>
      <c r="G80" s="39"/>
      <c r="H80" s="39" t="s">
        <v>248</v>
      </c>
      <c r="I80" s="39"/>
      <c r="J80" s="40" t="s">
        <v>249</v>
      </c>
      <c r="K80" s="31" t="s">
        <v>294</v>
      </c>
      <c r="M80" s="31" t="n">
        <v>80</v>
      </c>
    </row>
    <row r="81" customFormat="false" ht="14.25" hidden="false" customHeight="false" outlineLevel="0" collapsed="false">
      <c r="B81" s="62"/>
      <c r="C81" s="39" t="s">
        <v>251</v>
      </c>
      <c r="D81" s="43" t="s">
        <v>295</v>
      </c>
      <c r="E81" s="43"/>
      <c r="F81" s="43"/>
      <c r="G81" s="43"/>
      <c r="H81" s="43"/>
      <c r="I81" s="43"/>
      <c r="J81" s="43"/>
    </row>
    <row r="82" customFormat="false" ht="14.25" hidden="false" customHeight="false" outlineLevel="0" collapsed="false">
      <c r="B82" s="62"/>
      <c r="C82" s="39" t="s">
        <v>253</v>
      </c>
      <c r="D82" s="43"/>
      <c r="E82" s="43"/>
      <c r="F82" s="43"/>
      <c r="G82" s="43"/>
      <c r="H82" s="43"/>
      <c r="I82" s="43"/>
      <c r="J82" s="43"/>
    </row>
    <row r="83" customFormat="false" ht="14.25" hidden="false" customHeight="false" outlineLevel="0" collapsed="false">
      <c r="B83" s="44"/>
      <c r="C83" s="45" t="s">
        <v>254</v>
      </c>
      <c r="D83" s="46" t="n">
        <v>6.83</v>
      </c>
      <c r="E83" s="44"/>
      <c r="F83" s="47" t="s">
        <v>255</v>
      </c>
      <c r="G83" s="47"/>
      <c r="H83" s="48" t="s">
        <v>256</v>
      </c>
      <c r="I83" s="48" t="s">
        <v>257</v>
      </c>
      <c r="J83" s="48" t="s">
        <v>258</v>
      </c>
    </row>
    <row r="84" customFormat="false" ht="14.25" hidden="false" customHeight="false" outlineLevel="0" collapsed="false">
      <c r="B84" s="44"/>
      <c r="C84" s="45" t="s">
        <v>259</v>
      </c>
      <c r="D84" s="46" t="n">
        <v>1.65</v>
      </c>
      <c r="E84" s="44"/>
      <c r="F84" s="44"/>
      <c r="G84" s="49" t="s">
        <v>260</v>
      </c>
      <c r="H84" s="50" t="n">
        <v>0</v>
      </c>
      <c r="I84" s="50" t="n">
        <v>0</v>
      </c>
      <c r="J84" s="50" t="n">
        <v>0</v>
      </c>
    </row>
    <row r="85" customFormat="false" ht="14.25" hidden="false" customHeight="false" outlineLevel="0" collapsed="false">
      <c r="B85" s="44"/>
      <c r="C85" s="45" t="s">
        <v>261</v>
      </c>
      <c r="D85" s="46" t="n">
        <v>3.1</v>
      </c>
      <c r="E85" s="44"/>
      <c r="F85" s="44"/>
      <c r="G85" s="49" t="s">
        <v>262</v>
      </c>
      <c r="H85" s="50" t="n">
        <v>0</v>
      </c>
      <c r="I85" s="50" t="n">
        <v>0</v>
      </c>
      <c r="J85" s="50" t="n">
        <v>0</v>
      </c>
    </row>
    <row r="86" customFormat="false" ht="14.25" hidden="false" customHeight="false" outlineLevel="0" collapsed="false">
      <c r="B86" s="44"/>
      <c r="C86" s="51" t="s">
        <v>263</v>
      </c>
      <c r="D86" s="52" t="n">
        <f aca="false">D83*D84</f>
        <v>11.2695</v>
      </c>
      <c r="E86" s="44"/>
      <c r="F86" s="44"/>
      <c r="G86" s="49" t="s">
        <v>264</v>
      </c>
      <c r="H86" s="50" t="n">
        <v>0</v>
      </c>
      <c r="I86" s="50" t="n">
        <v>0</v>
      </c>
      <c r="J86" s="50" t="n">
        <v>0</v>
      </c>
    </row>
    <row r="87" customFormat="false" ht="14.25" hidden="false" customHeight="false" outlineLevel="0" collapsed="false">
      <c r="B87" s="44"/>
      <c r="C87" s="51" t="s">
        <v>265</v>
      </c>
      <c r="D87" s="52" t="n">
        <f aca="false">(D83+D84)*2</f>
        <v>16.96</v>
      </c>
      <c r="E87" s="44"/>
      <c r="F87" s="44"/>
      <c r="G87" s="49" t="s">
        <v>266</v>
      </c>
      <c r="H87" s="50" t="n">
        <v>0</v>
      </c>
      <c r="I87" s="50" t="n">
        <v>0</v>
      </c>
      <c r="J87" s="50" t="n">
        <v>0</v>
      </c>
    </row>
    <row r="88" customFormat="false" ht="14.25" hidden="false" customHeight="false" outlineLevel="0" collapsed="false">
      <c r="B88" s="44"/>
      <c r="C88" s="53" t="s">
        <v>267</v>
      </c>
      <c r="D88" s="54" t="n">
        <f aca="false">D87*D85</f>
        <v>52.576</v>
      </c>
      <c r="E88" s="44"/>
      <c r="F88" s="44"/>
      <c r="G88" s="49" t="s">
        <v>268</v>
      </c>
      <c r="H88" s="50" t="n">
        <v>0</v>
      </c>
      <c r="I88" s="50" t="n">
        <v>0</v>
      </c>
      <c r="J88" s="50" t="n">
        <v>0</v>
      </c>
    </row>
    <row r="89" customFormat="false" ht="14.25" hidden="false" customHeight="false" outlineLevel="0" collapsed="false">
      <c r="B89" s="44"/>
      <c r="C89" s="53" t="s">
        <v>269</v>
      </c>
      <c r="D89" s="54" t="n">
        <f aca="false">D88-D92-D93</f>
        <v>30.868</v>
      </c>
      <c r="E89" s="44"/>
      <c r="F89" s="44"/>
      <c r="G89" s="49" t="s">
        <v>270</v>
      </c>
      <c r="H89" s="50" t="n">
        <v>0</v>
      </c>
      <c r="I89" s="50" t="n">
        <v>0</v>
      </c>
      <c r="J89" s="50" t="n">
        <v>0</v>
      </c>
    </row>
    <row r="90" customFormat="false" ht="14.25" hidden="false" customHeight="false" outlineLevel="0" collapsed="false">
      <c r="B90" s="44"/>
      <c r="C90" s="53" t="s">
        <v>271</v>
      </c>
      <c r="D90" s="55" t="n">
        <f aca="false">COUNTIF(H84:H89,"&gt;0")</f>
        <v>0</v>
      </c>
      <c r="E90" s="44"/>
      <c r="F90" s="56" t="s">
        <v>272</v>
      </c>
      <c r="G90" s="56"/>
      <c r="H90" s="48" t="s">
        <v>256</v>
      </c>
      <c r="I90" s="48" t="s">
        <v>257</v>
      </c>
      <c r="J90" s="48" t="s">
        <v>258</v>
      </c>
    </row>
    <row r="91" customFormat="false" ht="14.25" hidden="false" customHeight="false" outlineLevel="0" collapsed="false">
      <c r="B91" s="44"/>
      <c r="C91" s="53" t="s">
        <v>273</v>
      </c>
      <c r="D91" s="55" t="n">
        <f aca="false">COUNTIF(H91:H97,"&gt;0")</f>
        <v>7</v>
      </c>
      <c r="E91" s="44"/>
      <c r="F91" s="44"/>
      <c r="G91" s="49" t="s">
        <v>274</v>
      </c>
      <c r="H91" s="50" t="n">
        <v>2.1</v>
      </c>
      <c r="I91" s="50" t="n">
        <v>0.9</v>
      </c>
      <c r="J91" s="50" t="n">
        <v>0</v>
      </c>
    </row>
    <row r="92" customFormat="false" ht="14.25" hidden="false" customHeight="false" outlineLevel="0" collapsed="false">
      <c r="B92" s="44"/>
      <c r="C92" s="53" t="s">
        <v>275</v>
      </c>
      <c r="D92" s="57" t="n">
        <f aca="false">H84*I84+H85*I85+H86*I86+H87*I87+H88*I88+H89*I89</f>
        <v>0</v>
      </c>
      <c r="E92" s="44"/>
      <c r="F92" s="44"/>
      <c r="G92" s="49" t="s">
        <v>276</v>
      </c>
      <c r="H92" s="50" t="n">
        <v>2.1</v>
      </c>
      <c r="I92" s="50" t="n">
        <v>0.9</v>
      </c>
      <c r="J92" s="50" t="n">
        <v>0</v>
      </c>
    </row>
    <row r="93" customFormat="false" ht="14.25" hidden="false" customHeight="false" outlineLevel="0" collapsed="false">
      <c r="B93" s="44"/>
      <c r="C93" s="53" t="s">
        <v>277</v>
      </c>
      <c r="D93" s="57" t="n">
        <f aca="false">H91*I91+H92*I92+H93*I93+H94*I94+H95*I95+H96*I96+H97*I97</f>
        <v>21.708</v>
      </c>
      <c r="E93" s="44"/>
      <c r="F93" s="44"/>
      <c r="G93" s="49" t="s">
        <v>278</v>
      </c>
      <c r="H93" s="50" t="n">
        <v>2.1</v>
      </c>
      <c r="I93" s="50" t="n">
        <v>0.9</v>
      </c>
      <c r="J93" s="50" t="n">
        <v>0</v>
      </c>
    </row>
    <row r="94" customFormat="false" ht="14.25" hidden="false" customHeight="false" outlineLevel="0" collapsed="false">
      <c r="B94" s="44"/>
      <c r="C94" s="53" t="s">
        <v>279</v>
      </c>
      <c r="D94" s="57" t="n">
        <f aca="false">SUM(H84:H89)*2+SUM(I84:I89)</f>
        <v>0</v>
      </c>
      <c r="E94" s="44"/>
      <c r="F94" s="44"/>
      <c r="G94" s="49" t="s">
        <v>280</v>
      </c>
      <c r="H94" s="50" t="n">
        <v>2.1</v>
      </c>
      <c r="I94" s="50" t="n">
        <v>0.9</v>
      </c>
      <c r="J94" s="50" t="n">
        <v>0</v>
      </c>
    </row>
    <row r="95" customFormat="false" ht="14.25" hidden="false" customHeight="false" outlineLevel="0" collapsed="false">
      <c r="B95" s="44"/>
      <c r="C95" s="53" t="s">
        <v>281</v>
      </c>
      <c r="D95" s="57" t="n">
        <f aca="false">SUM(H91:H97)*2+SUM(I91:I97)</f>
        <v>40.08</v>
      </c>
      <c r="E95" s="44"/>
      <c r="F95" s="44"/>
      <c r="G95" s="49" t="s">
        <v>282</v>
      </c>
      <c r="H95" s="50" t="n">
        <v>2.1</v>
      </c>
      <c r="I95" s="50" t="n">
        <v>0.8</v>
      </c>
      <c r="J95" s="50" t="n">
        <v>0</v>
      </c>
    </row>
    <row r="96" customFormat="false" ht="14.25" hidden="false" customHeight="false" outlineLevel="0" collapsed="false">
      <c r="B96" s="44"/>
      <c r="C96" s="53" t="s">
        <v>283</v>
      </c>
      <c r="D96" s="57" t="n">
        <f aca="false">D94+D95</f>
        <v>40.08</v>
      </c>
      <c r="E96" s="44"/>
      <c r="F96" s="44"/>
      <c r="G96" s="49" t="s">
        <v>284</v>
      </c>
      <c r="H96" s="50" t="n">
        <v>2.1</v>
      </c>
      <c r="I96" s="50" t="n">
        <v>0.8</v>
      </c>
      <c r="J96" s="50" t="n">
        <v>0</v>
      </c>
    </row>
    <row r="97" customFormat="false" ht="14.25" hidden="false" customHeight="false" outlineLevel="0" collapsed="false">
      <c r="B97" s="44"/>
      <c r="C97" s="53" t="s">
        <v>285</v>
      </c>
      <c r="D97" s="57" t="n">
        <f aca="false">SUM(I84:I89)</f>
        <v>0</v>
      </c>
      <c r="E97" s="44"/>
      <c r="F97" s="44"/>
      <c r="G97" s="49" t="s">
        <v>286</v>
      </c>
      <c r="H97" s="50" t="n">
        <v>3.1</v>
      </c>
      <c r="I97" s="50" t="n">
        <v>3.48</v>
      </c>
      <c r="J97" s="50" t="n">
        <v>0</v>
      </c>
    </row>
    <row r="98" customFormat="false" ht="14.25" hidden="true" customHeight="false" outlineLevel="0" collapsed="false">
      <c r="B98" s="58"/>
      <c r="C98" s="59"/>
      <c r="D98" s="60"/>
      <c r="E98" s="58"/>
      <c r="F98" s="58"/>
      <c r="H98" s="61"/>
      <c r="I98" s="61"/>
      <c r="J98" s="61"/>
    </row>
    <row r="100" customFormat="false" ht="14.25" hidden="false" customHeight="false" outlineLevel="0" collapsed="false">
      <c r="B100" s="38" t="s">
        <v>296</v>
      </c>
      <c r="C100" s="39"/>
      <c r="D100" s="39"/>
      <c r="E100" s="39"/>
      <c r="F100" s="39"/>
      <c r="G100" s="39"/>
      <c r="H100" s="39" t="s">
        <v>248</v>
      </c>
      <c r="I100" s="39"/>
      <c r="J100" s="40" t="s">
        <v>249</v>
      </c>
      <c r="K100" s="31" t="s">
        <v>297</v>
      </c>
      <c r="M100" s="31" t="n">
        <v>100</v>
      </c>
    </row>
    <row r="101" customFormat="false" ht="14.25" hidden="false" customHeight="false" outlineLevel="0" collapsed="false">
      <c r="B101" s="62"/>
      <c r="C101" s="39" t="s">
        <v>251</v>
      </c>
      <c r="D101" s="43" t="s">
        <v>298</v>
      </c>
      <c r="E101" s="43"/>
      <c r="F101" s="43"/>
      <c r="G101" s="43"/>
      <c r="H101" s="43"/>
      <c r="I101" s="43"/>
      <c r="J101" s="43"/>
    </row>
    <row r="102" customFormat="false" ht="14.25" hidden="false" customHeight="false" outlineLevel="0" collapsed="false">
      <c r="B102" s="62"/>
      <c r="C102" s="39" t="s">
        <v>253</v>
      </c>
      <c r="D102" s="43"/>
      <c r="E102" s="43"/>
      <c r="F102" s="43"/>
      <c r="G102" s="43"/>
      <c r="H102" s="43"/>
      <c r="I102" s="43"/>
      <c r="J102" s="43"/>
    </row>
    <row r="103" customFormat="false" ht="14.25" hidden="false" customHeight="false" outlineLevel="0" collapsed="false">
      <c r="B103" s="44"/>
      <c r="C103" s="45" t="s">
        <v>254</v>
      </c>
      <c r="D103" s="46" t="n">
        <v>3.48</v>
      </c>
      <c r="E103" s="44"/>
      <c r="F103" s="47" t="s">
        <v>255</v>
      </c>
      <c r="G103" s="47"/>
      <c r="H103" s="48" t="s">
        <v>256</v>
      </c>
      <c r="I103" s="48" t="s">
        <v>257</v>
      </c>
      <c r="J103" s="48" t="s">
        <v>258</v>
      </c>
    </row>
    <row r="104" customFormat="false" ht="14.25" hidden="false" customHeight="false" outlineLevel="0" collapsed="false">
      <c r="B104" s="44"/>
      <c r="C104" s="45" t="s">
        <v>259</v>
      </c>
      <c r="D104" s="46" t="n">
        <v>1.55</v>
      </c>
      <c r="E104" s="44"/>
      <c r="F104" s="44"/>
      <c r="G104" s="49" t="s">
        <v>260</v>
      </c>
      <c r="H104" s="50" t="n">
        <v>0</v>
      </c>
      <c r="I104" s="50" t="n">
        <v>0</v>
      </c>
      <c r="J104" s="50" t="n">
        <v>0</v>
      </c>
    </row>
    <row r="105" customFormat="false" ht="14.25" hidden="false" customHeight="false" outlineLevel="0" collapsed="false">
      <c r="B105" s="44"/>
      <c r="C105" s="45" t="s">
        <v>261</v>
      </c>
      <c r="D105" s="46" t="n">
        <v>3.1</v>
      </c>
      <c r="E105" s="44"/>
      <c r="F105" s="44"/>
      <c r="G105" s="49" t="s">
        <v>262</v>
      </c>
      <c r="H105" s="50" t="n">
        <v>0</v>
      </c>
      <c r="I105" s="50" t="n">
        <v>0</v>
      </c>
      <c r="J105" s="50" t="n">
        <v>0</v>
      </c>
    </row>
    <row r="106" customFormat="false" ht="14.25" hidden="false" customHeight="false" outlineLevel="0" collapsed="false">
      <c r="B106" s="44"/>
      <c r="C106" s="51" t="s">
        <v>263</v>
      </c>
      <c r="D106" s="52" t="n">
        <f aca="false">D103*D104</f>
        <v>5.394</v>
      </c>
      <c r="E106" s="44"/>
      <c r="F106" s="44"/>
      <c r="G106" s="49" t="s">
        <v>264</v>
      </c>
      <c r="H106" s="50" t="n">
        <v>0</v>
      </c>
      <c r="I106" s="50" t="n">
        <v>0</v>
      </c>
      <c r="J106" s="50" t="n">
        <v>0</v>
      </c>
    </row>
    <row r="107" customFormat="false" ht="14.25" hidden="false" customHeight="false" outlineLevel="0" collapsed="false">
      <c r="B107" s="44"/>
      <c r="C107" s="51" t="s">
        <v>265</v>
      </c>
      <c r="D107" s="52" t="n">
        <f aca="false">(D103+D104)*2</f>
        <v>10.06</v>
      </c>
      <c r="E107" s="44"/>
      <c r="F107" s="44"/>
      <c r="G107" s="49" t="s">
        <v>266</v>
      </c>
      <c r="H107" s="50" t="n">
        <v>0</v>
      </c>
      <c r="I107" s="50" t="n">
        <v>0</v>
      </c>
      <c r="J107" s="50" t="n">
        <v>0</v>
      </c>
    </row>
    <row r="108" customFormat="false" ht="14.25" hidden="false" customHeight="false" outlineLevel="0" collapsed="false">
      <c r="B108" s="44"/>
      <c r="C108" s="53" t="s">
        <v>267</v>
      </c>
      <c r="D108" s="54" t="n">
        <f aca="false">D107*D105</f>
        <v>31.186</v>
      </c>
      <c r="E108" s="44"/>
      <c r="F108" s="44"/>
      <c r="G108" s="49" t="s">
        <v>268</v>
      </c>
      <c r="H108" s="50" t="n">
        <v>0</v>
      </c>
      <c r="I108" s="50" t="n">
        <v>0</v>
      </c>
      <c r="J108" s="50" t="n">
        <v>0</v>
      </c>
    </row>
    <row r="109" customFormat="false" ht="14.25" hidden="false" customHeight="false" outlineLevel="0" collapsed="false">
      <c r="B109" s="44"/>
      <c r="C109" s="53" t="s">
        <v>269</v>
      </c>
      <c r="D109" s="54" t="n">
        <f aca="false">D108-D112-D113</f>
        <v>20.398</v>
      </c>
      <c r="E109" s="44"/>
      <c r="F109" s="44"/>
      <c r="G109" s="49" t="s">
        <v>270</v>
      </c>
      <c r="H109" s="50" t="n">
        <v>0</v>
      </c>
      <c r="I109" s="50" t="n">
        <v>0</v>
      </c>
      <c r="J109" s="50" t="n">
        <v>0</v>
      </c>
    </row>
    <row r="110" customFormat="false" ht="14.25" hidden="false" customHeight="false" outlineLevel="0" collapsed="false">
      <c r="B110" s="44"/>
      <c r="C110" s="53" t="s">
        <v>271</v>
      </c>
      <c r="D110" s="55" t="n">
        <f aca="false">COUNTIF(H104:H109,"&gt;0")</f>
        <v>0</v>
      </c>
      <c r="E110" s="44"/>
      <c r="F110" s="56" t="s">
        <v>272</v>
      </c>
      <c r="G110" s="56"/>
      <c r="H110" s="48" t="s">
        <v>256</v>
      </c>
      <c r="I110" s="48" t="s">
        <v>257</v>
      </c>
      <c r="J110" s="48" t="s">
        <v>258</v>
      </c>
    </row>
    <row r="111" customFormat="false" ht="14.25" hidden="false" customHeight="false" outlineLevel="0" collapsed="false">
      <c r="B111" s="44"/>
      <c r="C111" s="53" t="s">
        <v>273</v>
      </c>
      <c r="D111" s="55" t="n">
        <f aca="false">COUNTIF(H111:H117,"&gt;0")</f>
        <v>1</v>
      </c>
      <c r="E111" s="44"/>
      <c r="F111" s="44"/>
      <c r="G111" s="49" t="s">
        <v>274</v>
      </c>
      <c r="H111" s="50" t="n">
        <v>3.1</v>
      </c>
      <c r="I111" s="50" t="n">
        <v>3.48</v>
      </c>
      <c r="J111" s="50" t="n">
        <v>0</v>
      </c>
    </row>
    <row r="112" customFormat="false" ht="14.25" hidden="false" customHeight="false" outlineLevel="0" collapsed="false">
      <c r="B112" s="44"/>
      <c r="C112" s="53" t="s">
        <v>275</v>
      </c>
      <c r="D112" s="57" t="n">
        <f aca="false">H104*I104+H105*I105+H106*I106+H107*I107+H108*I108+H109*I109</f>
        <v>0</v>
      </c>
      <c r="E112" s="44"/>
      <c r="F112" s="44"/>
      <c r="G112" s="49" t="s">
        <v>276</v>
      </c>
      <c r="H112" s="50" t="n">
        <v>0</v>
      </c>
      <c r="I112" s="50" t="n">
        <v>0</v>
      </c>
      <c r="J112" s="50" t="n">
        <v>0</v>
      </c>
    </row>
    <row r="113" customFormat="false" ht="14.25" hidden="false" customHeight="false" outlineLevel="0" collapsed="false">
      <c r="B113" s="44"/>
      <c r="C113" s="53" t="s">
        <v>277</v>
      </c>
      <c r="D113" s="57" t="n">
        <f aca="false">H111*I111+H112*I112+H113*I113+H114*I114+H115*I115+H116*I116+H117*I117</f>
        <v>10.788</v>
      </c>
      <c r="E113" s="44"/>
      <c r="F113" s="44"/>
      <c r="G113" s="49" t="s">
        <v>278</v>
      </c>
      <c r="H113" s="50" t="n">
        <v>0</v>
      </c>
      <c r="I113" s="50" t="n">
        <v>0</v>
      </c>
      <c r="J113" s="50" t="n">
        <v>0</v>
      </c>
    </row>
    <row r="114" customFormat="false" ht="14.25" hidden="false" customHeight="false" outlineLevel="0" collapsed="false">
      <c r="B114" s="44"/>
      <c r="C114" s="53" t="s">
        <v>279</v>
      </c>
      <c r="D114" s="57" t="n">
        <f aca="false">SUM(H104:H109)*2+SUM(I104:I109)</f>
        <v>0</v>
      </c>
      <c r="E114" s="44"/>
      <c r="F114" s="44"/>
      <c r="G114" s="49" t="s">
        <v>280</v>
      </c>
      <c r="H114" s="50" t="n">
        <v>0</v>
      </c>
      <c r="I114" s="50" t="n">
        <v>0</v>
      </c>
      <c r="J114" s="50" t="n">
        <v>0</v>
      </c>
    </row>
    <row r="115" customFormat="false" ht="14.25" hidden="false" customHeight="false" outlineLevel="0" collapsed="false">
      <c r="B115" s="44"/>
      <c r="C115" s="53" t="s">
        <v>281</v>
      </c>
      <c r="D115" s="57" t="n">
        <f aca="false">SUM(H111:H117)*2+SUM(I111:I117)</f>
        <v>9.68</v>
      </c>
      <c r="E115" s="44"/>
      <c r="F115" s="44"/>
      <c r="G115" s="49" t="s">
        <v>282</v>
      </c>
      <c r="H115" s="50" t="n">
        <v>0</v>
      </c>
      <c r="I115" s="50" t="n">
        <v>0</v>
      </c>
      <c r="J115" s="50" t="n">
        <v>0</v>
      </c>
    </row>
    <row r="116" customFormat="false" ht="14.25" hidden="false" customHeight="false" outlineLevel="0" collapsed="false">
      <c r="B116" s="44"/>
      <c r="C116" s="53" t="s">
        <v>283</v>
      </c>
      <c r="D116" s="57" t="n">
        <f aca="false">D114+D115</f>
        <v>9.68</v>
      </c>
      <c r="E116" s="44"/>
      <c r="F116" s="44"/>
      <c r="G116" s="49" t="s">
        <v>284</v>
      </c>
      <c r="H116" s="50" t="n">
        <v>0</v>
      </c>
      <c r="I116" s="50" t="n">
        <v>0</v>
      </c>
      <c r="J116" s="50" t="n">
        <v>0</v>
      </c>
    </row>
    <row r="117" customFormat="false" ht="14.25" hidden="false" customHeight="false" outlineLevel="0" collapsed="false">
      <c r="B117" s="44"/>
      <c r="C117" s="53" t="s">
        <v>285</v>
      </c>
      <c r="D117" s="57" t="n">
        <f aca="false">SUM(I104:I109)</f>
        <v>0</v>
      </c>
      <c r="E117" s="44"/>
      <c r="F117" s="44"/>
      <c r="G117" s="49" t="s">
        <v>286</v>
      </c>
      <c r="H117" s="50" t="n">
        <v>0</v>
      </c>
      <c r="I117" s="50" t="n">
        <v>0</v>
      </c>
      <c r="J117" s="50" t="n">
        <v>0</v>
      </c>
    </row>
    <row r="118" customFormat="false" ht="14.25" hidden="true" customHeight="false" outlineLevel="0" collapsed="false">
      <c r="B118" s="58"/>
      <c r="C118" s="59"/>
      <c r="D118" s="60"/>
      <c r="E118" s="58"/>
      <c r="F118" s="58"/>
      <c r="H118" s="61"/>
      <c r="I118" s="61"/>
      <c r="J118" s="61"/>
    </row>
    <row r="120" customFormat="false" ht="14.25" hidden="false" customHeight="false" outlineLevel="0" collapsed="false">
      <c r="B120" s="38" t="s">
        <v>295</v>
      </c>
      <c r="C120" s="39"/>
      <c r="D120" s="39"/>
      <c r="E120" s="39"/>
      <c r="F120" s="39"/>
      <c r="G120" s="39"/>
      <c r="H120" s="39" t="s">
        <v>248</v>
      </c>
      <c r="I120" s="39"/>
      <c r="J120" s="40" t="s">
        <v>249</v>
      </c>
      <c r="K120" s="31" t="s">
        <v>295</v>
      </c>
      <c r="M120" s="31" t="n">
        <v>120</v>
      </c>
    </row>
    <row r="121" customFormat="false" ht="14.25" hidden="false" customHeight="false" outlineLevel="0" collapsed="false">
      <c r="B121" s="62"/>
      <c r="C121" s="39" t="s">
        <v>251</v>
      </c>
      <c r="D121" s="43" t="s">
        <v>299</v>
      </c>
      <c r="E121" s="43"/>
      <c r="F121" s="43"/>
      <c r="G121" s="43"/>
      <c r="H121" s="43"/>
      <c r="I121" s="43"/>
      <c r="J121" s="43"/>
    </row>
    <row r="122" customFormat="false" ht="14.25" hidden="false" customHeight="false" outlineLevel="0" collapsed="false">
      <c r="B122" s="62"/>
      <c r="C122" s="39" t="s">
        <v>253</v>
      </c>
      <c r="D122" s="43"/>
      <c r="E122" s="43"/>
      <c r="F122" s="43"/>
      <c r="G122" s="43"/>
      <c r="H122" s="43"/>
      <c r="I122" s="43"/>
      <c r="J122" s="43"/>
    </row>
    <row r="123" customFormat="false" ht="14.25" hidden="false" customHeight="false" outlineLevel="0" collapsed="false">
      <c r="B123" s="44"/>
      <c r="C123" s="45" t="s">
        <v>254</v>
      </c>
      <c r="D123" s="46" t="n">
        <v>2</v>
      </c>
      <c r="E123" s="44"/>
      <c r="F123" s="47" t="s">
        <v>255</v>
      </c>
      <c r="G123" s="47"/>
      <c r="H123" s="48" t="s">
        <v>256</v>
      </c>
      <c r="I123" s="48" t="s">
        <v>257</v>
      </c>
      <c r="J123" s="48" t="s">
        <v>258</v>
      </c>
    </row>
    <row r="124" customFormat="false" ht="14.25" hidden="false" customHeight="false" outlineLevel="0" collapsed="false">
      <c r="B124" s="44"/>
      <c r="C124" s="45" t="s">
        <v>259</v>
      </c>
      <c r="D124" s="46" t="n">
        <v>1.42</v>
      </c>
      <c r="E124" s="44"/>
      <c r="F124" s="44"/>
      <c r="G124" s="49" t="s">
        <v>260</v>
      </c>
      <c r="H124" s="50" t="n">
        <v>0</v>
      </c>
      <c r="I124" s="50" t="n">
        <v>0</v>
      </c>
      <c r="J124" s="50" t="n">
        <v>0</v>
      </c>
    </row>
    <row r="125" customFormat="false" ht="14.25" hidden="false" customHeight="false" outlineLevel="0" collapsed="false">
      <c r="B125" s="44"/>
      <c r="C125" s="45" t="s">
        <v>261</v>
      </c>
      <c r="D125" s="46" t="n">
        <v>3.1</v>
      </c>
      <c r="E125" s="44"/>
      <c r="F125" s="44"/>
      <c r="G125" s="49" t="s">
        <v>262</v>
      </c>
      <c r="H125" s="50" t="n">
        <v>0</v>
      </c>
      <c r="I125" s="50" t="n">
        <v>0</v>
      </c>
      <c r="J125" s="50" t="n">
        <v>0</v>
      </c>
    </row>
    <row r="126" customFormat="false" ht="14.25" hidden="false" customHeight="false" outlineLevel="0" collapsed="false">
      <c r="B126" s="44"/>
      <c r="C126" s="51" t="s">
        <v>263</v>
      </c>
      <c r="D126" s="52" t="n">
        <f aca="false">D123*D124</f>
        <v>2.84</v>
      </c>
      <c r="E126" s="44"/>
      <c r="F126" s="44"/>
      <c r="G126" s="49" t="s">
        <v>264</v>
      </c>
      <c r="H126" s="50" t="n">
        <v>0</v>
      </c>
      <c r="I126" s="50" t="n">
        <v>0</v>
      </c>
      <c r="J126" s="50" t="n">
        <v>0</v>
      </c>
    </row>
    <row r="127" customFormat="false" ht="14.25" hidden="false" customHeight="false" outlineLevel="0" collapsed="false">
      <c r="B127" s="44"/>
      <c r="C127" s="51" t="s">
        <v>265</v>
      </c>
      <c r="D127" s="52" t="n">
        <f aca="false">(D123+D124)*2</f>
        <v>6.84</v>
      </c>
      <c r="E127" s="44"/>
      <c r="F127" s="44"/>
      <c r="G127" s="49" t="s">
        <v>266</v>
      </c>
      <c r="H127" s="50" t="n">
        <v>0</v>
      </c>
      <c r="I127" s="50" t="n">
        <v>0</v>
      </c>
      <c r="J127" s="50" t="n">
        <v>0</v>
      </c>
    </row>
    <row r="128" customFormat="false" ht="14.25" hidden="false" customHeight="false" outlineLevel="0" collapsed="false">
      <c r="B128" s="44"/>
      <c r="C128" s="53" t="s">
        <v>267</v>
      </c>
      <c r="D128" s="54" t="n">
        <f aca="false">D127*D125</f>
        <v>21.204</v>
      </c>
      <c r="E128" s="44"/>
      <c r="F128" s="44"/>
      <c r="G128" s="49" t="s">
        <v>268</v>
      </c>
      <c r="H128" s="50" t="n">
        <v>0</v>
      </c>
      <c r="I128" s="50" t="n">
        <v>0</v>
      </c>
      <c r="J128" s="50" t="n">
        <v>0</v>
      </c>
    </row>
    <row r="129" customFormat="false" ht="14.25" hidden="false" customHeight="false" outlineLevel="0" collapsed="false">
      <c r="B129" s="44"/>
      <c r="C129" s="53" t="s">
        <v>269</v>
      </c>
      <c r="D129" s="54" t="n">
        <f aca="false">D128-D132-D133</f>
        <v>19.524</v>
      </c>
      <c r="E129" s="44"/>
      <c r="F129" s="44"/>
      <c r="G129" s="49" t="s">
        <v>270</v>
      </c>
      <c r="H129" s="50" t="n">
        <v>0</v>
      </c>
      <c r="I129" s="50" t="n">
        <v>0</v>
      </c>
      <c r="J129" s="50" t="n">
        <v>0</v>
      </c>
    </row>
    <row r="130" customFormat="false" ht="14.25" hidden="false" customHeight="false" outlineLevel="0" collapsed="false">
      <c r="B130" s="44"/>
      <c r="C130" s="53" t="s">
        <v>271</v>
      </c>
      <c r="D130" s="55" t="n">
        <f aca="false">COUNTIF(H124:H129,"&gt;0")</f>
        <v>0</v>
      </c>
      <c r="E130" s="44"/>
      <c r="F130" s="56" t="s">
        <v>272</v>
      </c>
      <c r="G130" s="56"/>
      <c r="H130" s="48" t="s">
        <v>256</v>
      </c>
      <c r="I130" s="48" t="s">
        <v>257</v>
      </c>
      <c r="J130" s="48" t="s">
        <v>258</v>
      </c>
    </row>
    <row r="131" customFormat="false" ht="14.25" hidden="false" customHeight="false" outlineLevel="0" collapsed="false">
      <c r="B131" s="44"/>
      <c r="C131" s="53" t="s">
        <v>273</v>
      </c>
      <c r="D131" s="55" t="n">
        <f aca="false">COUNTIF(H131:H137,"&gt;0")</f>
        <v>1</v>
      </c>
      <c r="E131" s="44"/>
      <c r="F131" s="44"/>
      <c r="G131" s="49" t="s">
        <v>274</v>
      </c>
      <c r="H131" s="50" t="n">
        <v>2.1</v>
      </c>
      <c r="I131" s="50" t="n">
        <v>0.8</v>
      </c>
      <c r="J131" s="50" t="n">
        <v>0</v>
      </c>
    </row>
    <row r="132" customFormat="false" ht="14.25" hidden="false" customHeight="false" outlineLevel="0" collapsed="false">
      <c r="B132" s="44"/>
      <c r="C132" s="53" t="s">
        <v>275</v>
      </c>
      <c r="D132" s="57" t="n">
        <f aca="false">H124*I124+H125*I125+H126*I126+H127*I127+H128*I128+H129*I129</f>
        <v>0</v>
      </c>
      <c r="E132" s="44"/>
      <c r="F132" s="44"/>
      <c r="G132" s="49" t="s">
        <v>276</v>
      </c>
      <c r="H132" s="50" t="n">
        <v>0</v>
      </c>
      <c r="I132" s="50" t="n">
        <v>0</v>
      </c>
      <c r="J132" s="50" t="n">
        <v>0</v>
      </c>
    </row>
    <row r="133" customFormat="false" ht="14.25" hidden="false" customHeight="false" outlineLevel="0" collapsed="false">
      <c r="B133" s="44"/>
      <c r="C133" s="53" t="s">
        <v>277</v>
      </c>
      <c r="D133" s="57" t="n">
        <f aca="false">H131*I131+H132*I132+H133*I133+H134*I134+H135*I135+H136*I136+H137*I137</f>
        <v>1.68</v>
      </c>
      <c r="E133" s="44"/>
      <c r="F133" s="44"/>
      <c r="G133" s="49" t="s">
        <v>278</v>
      </c>
      <c r="H133" s="50" t="n">
        <v>0</v>
      </c>
      <c r="I133" s="50" t="n">
        <v>0</v>
      </c>
      <c r="J133" s="50" t="n">
        <v>0</v>
      </c>
    </row>
    <row r="134" customFormat="false" ht="14.25" hidden="false" customHeight="false" outlineLevel="0" collapsed="false">
      <c r="B134" s="44"/>
      <c r="C134" s="53" t="s">
        <v>279</v>
      </c>
      <c r="D134" s="57" t="n">
        <f aca="false">SUM(H124:H129)*2+SUM(I124:I129)</f>
        <v>0</v>
      </c>
      <c r="E134" s="44"/>
      <c r="F134" s="44"/>
      <c r="G134" s="49" t="s">
        <v>280</v>
      </c>
      <c r="H134" s="50" t="n">
        <v>0</v>
      </c>
      <c r="I134" s="50" t="n">
        <v>0</v>
      </c>
      <c r="J134" s="50" t="n">
        <v>0</v>
      </c>
    </row>
    <row r="135" customFormat="false" ht="14.25" hidden="false" customHeight="false" outlineLevel="0" collapsed="false">
      <c r="B135" s="44"/>
      <c r="C135" s="53" t="s">
        <v>281</v>
      </c>
      <c r="D135" s="57" t="n">
        <f aca="false">SUM(H131:H137)*2+SUM(I131:I137)</f>
        <v>5</v>
      </c>
      <c r="E135" s="44"/>
      <c r="F135" s="44"/>
      <c r="G135" s="49" t="s">
        <v>282</v>
      </c>
      <c r="H135" s="50" t="n">
        <v>0</v>
      </c>
      <c r="I135" s="50" t="n">
        <v>0</v>
      </c>
      <c r="J135" s="50" t="n">
        <v>0</v>
      </c>
    </row>
    <row r="136" customFormat="false" ht="14.25" hidden="false" customHeight="false" outlineLevel="0" collapsed="false">
      <c r="B136" s="44"/>
      <c r="C136" s="53" t="s">
        <v>283</v>
      </c>
      <c r="D136" s="57" t="n">
        <f aca="false">D134+D135</f>
        <v>5</v>
      </c>
      <c r="E136" s="44"/>
      <c r="F136" s="44"/>
      <c r="G136" s="49" t="s">
        <v>284</v>
      </c>
      <c r="H136" s="50" t="n">
        <v>0</v>
      </c>
      <c r="I136" s="50" t="n">
        <v>0</v>
      </c>
      <c r="J136" s="50" t="n">
        <v>0</v>
      </c>
    </row>
    <row r="137" customFormat="false" ht="14.25" hidden="false" customHeight="false" outlineLevel="0" collapsed="false">
      <c r="B137" s="44"/>
      <c r="C137" s="53" t="s">
        <v>285</v>
      </c>
      <c r="D137" s="57" t="n">
        <f aca="false">SUM(I124:I129)</f>
        <v>0</v>
      </c>
      <c r="E137" s="44"/>
      <c r="F137" s="44"/>
      <c r="G137" s="49" t="s">
        <v>286</v>
      </c>
      <c r="H137" s="50" t="n">
        <v>0</v>
      </c>
      <c r="I137" s="50" t="n">
        <v>0</v>
      </c>
      <c r="J137" s="50" t="n">
        <v>0</v>
      </c>
    </row>
    <row r="138" customFormat="false" ht="14.25" hidden="true" customHeight="false" outlineLevel="0" collapsed="false">
      <c r="B138" s="58"/>
      <c r="C138" s="59"/>
      <c r="D138" s="60"/>
      <c r="E138" s="58"/>
      <c r="F138" s="58"/>
      <c r="H138" s="61"/>
      <c r="I138" s="61"/>
      <c r="J138" s="61"/>
    </row>
    <row r="140" customFormat="false" ht="14.25" hidden="false" customHeight="false" outlineLevel="0" collapsed="false">
      <c r="B140" s="38" t="s">
        <v>300</v>
      </c>
      <c r="C140" s="39"/>
      <c r="D140" s="39"/>
      <c r="E140" s="39"/>
      <c r="F140" s="39"/>
      <c r="G140" s="39"/>
      <c r="H140" s="39" t="s">
        <v>248</v>
      </c>
      <c r="I140" s="39"/>
      <c r="J140" s="40" t="s">
        <v>249</v>
      </c>
      <c r="K140" s="31" t="s">
        <v>300</v>
      </c>
      <c r="M140" s="31" t="n">
        <v>140</v>
      </c>
    </row>
    <row r="141" customFormat="false" ht="14.25" hidden="false" customHeight="false" outlineLevel="0" collapsed="false">
      <c r="B141" s="62"/>
      <c r="C141" s="39" t="s">
        <v>251</v>
      </c>
      <c r="D141" s="43" t="s">
        <v>301</v>
      </c>
      <c r="E141" s="43"/>
      <c r="F141" s="43"/>
      <c r="G141" s="43"/>
      <c r="H141" s="43"/>
      <c r="I141" s="43"/>
      <c r="J141" s="43"/>
    </row>
    <row r="142" customFormat="false" ht="14.25" hidden="false" customHeight="false" outlineLevel="0" collapsed="false">
      <c r="B142" s="62"/>
      <c r="C142" s="39" t="s">
        <v>253</v>
      </c>
      <c r="D142" s="43"/>
      <c r="E142" s="43"/>
      <c r="F142" s="43"/>
      <c r="G142" s="43"/>
      <c r="H142" s="43"/>
      <c r="I142" s="43"/>
      <c r="J142" s="43"/>
    </row>
    <row r="143" customFormat="false" ht="14.25" hidden="false" customHeight="false" outlineLevel="0" collapsed="false">
      <c r="B143" s="44"/>
      <c r="C143" s="45" t="s">
        <v>254</v>
      </c>
      <c r="D143" s="46" t="n">
        <v>2.54</v>
      </c>
      <c r="E143" s="44"/>
      <c r="F143" s="47" t="s">
        <v>255</v>
      </c>
      <c r="G143" s="47"/>
      <c r="H143" s="48" t="s">
        <v>256</v>
      </c>
      <c r="I143" s="48" t="s">
        <v>257</v>
      </c>
      <c r="J143" s="48" t="s">
        <v>258</v>
      </c>
    </row>
    <row r="144" customFormat="false" ht="14.25" hidden="false" customHeight="false" outlineLevel="0" collapsed="false">
      <c r="B144" s="44"/>
      <c r="C144" s="45" t="s">
        <v>259</v>
      </c>
      <c r="D144" s="46" t="n">
        <v>2.2</v>
      </c>
      <c r="E144" s="44"/>
      <c r="F144" s="44"/>
      <c r="G144" s="49" t="s">
        <v>260</v>
      </c>
      <c r="H144" s="50" t="n">
        <v>0</v>
      </c>
      <c r="I144" s="50" t="n">
        <v>0</v>
      </c>
      <c r="J144" s="50" t="n">
        <v>0</v>
      </c>
    </row>
    <row r="145" customFormat="false" ht="14.25" hidden="false" customHeight="false" outlineLevel="0" collapsed="false">
      <c r="B145" s="44"/>
      <c r="C145" s="45" t="s">
        <v>261</v>
      </c>
      <c r="D145" s="46" t="n">
        <v>3.1</v>
      </c>
      <c r="E145" s="44"/>
      <c r="F145" s="44"/>
      <c r="G145" s="49" t="s">
        <v>262</v>
      </c>
      <c r="H145" s="50" t="n">
        <v>0</v>
      </c>
      <c r="I145" s="50" t="n">
        <v>0</v>
      </c>
      <c r="J145" s="50" t="n">
        <v>0</v>
      </c>
    </row>
    <row r="146" customFormat="false" ht="14.25" hidden="false" customHeight="false" outlineLevel="0" collapsed="false">
      <c r="B146" s="44"/>
      <c r="C146" s="51" t="s">
        <v>263</v>
      </c>
      <c r="D146" s="52" t="n">
        <f aca="false">D143*D144</f>
        <v>5.588</v>
      </c>
      <c r="E146" s="44"/>
      <c r="F146" s="44"/>
      <c r="G146" s="49" t="s">
        <v>264</v>
      </c>
      <c r="H146" s="50" t="n">
        <v>0</v>
      </c>
      <c r="I146" s="50" t="n">
        <v>0</v>
      </c>
      <c r="J146" s="50" t="n">
        <v>0</v>
      </c>
    </row>
    <row r="147" customFormat="false" ht="14.25" hidden="false" customHeight="false" outlineLevel="0" collapsed="false">
      <c r="B147" s="44"/>
      <c r="C147" s="51" t="s">
        <v>265</v>
      </c>
      <c r="D147" s="52" t="n">
        <f aca="false">(D143+D144)*2</f>
        <v>9.48</v>
      </c>
      <c r="E147" s="44"/>
      <c r="F147" s="44"/>
      <c r="G147" s="49" t="s">
        <v>266</v>
      </c>
      <c r="H147" s="50" t="n">
        <v>0</v>
      </c>
      <c r="I147" s="50" t="n">
        <v>0</v>
      </c>
      <c r="J147" s="50" t="n">
        <v>0</v>
      </c>
    </row>
    <row r="148" customFormat="false" ht="14.25" hidden="false" customHeight="false" outlineLevel="0" collapsed="false">
      <c r="B148" s="44"/>
      <c r="C148" s="53" t="s">
        <v>267</v>
      </c>
      <c r="D148" s="54" t="n">
        <f aca="false">D147*D145</f>
        <v>29.388</v>
      </c>
      <c r="E148" s="44"/>
      <c r="F148" s="44"/>
      <c r="G148" s="49" t="s">
        <v>268</v>
      </c>
      <c r="H148" s="50" t="n">
        <v>0</v>
      </c>
      <c r="I148" s="50" t="n">
        <v>0</v>
      </c>
      <c r="J148" s="50" t="n">
        <v>0</v>
      </c>
    </row>
    <row r="149" customFormat="false" ht="14.25" hidden="false" customHeight="false" outlineLevel="0" collapsed="false">
      <c r="B149" s="44"/>
      <c r="C149" s="53" t="s">
        <v>269</v>
      </c>
      <c r="D149" s="54" t="n">
        <f aca="false">D148-D152-D153</f>
        <v>27.708</v>
      </c>
      <c r="E149" s="44"/>
      <c r="F149" s="44"/>
      <c r="G149" s="49" t="s">
        <v>270</v>
      </c>
      <c r="H149" s="50" t="n">
        <v>0</v>
      </c>
      <c r="I149" s="50" t="n">
        <v>0</v>
      </c>
      <c r="J149" s="50" t="n">
        <v>0</v>
      </c>
    </row>
    <row r="150" customFormat="false" ht="14.25" hidden="false" customHeight="false" outlineLevel="0" collapsed="false">
      <c r="B150" s="44"/>
      <c r="C150" s="53" t="s">
        <v>271</v>
      </c>
      <c r="D150" s="55" t="n">
        <f aca="false">COUNTIF(H144:H149,"&gt;0")</f>
        <v>0</v>
      </c>
      <c r="E150" s="44"/>
      <c r="F150" s="56" t="s">
        <v>272</v>
      </c>
      <c r="G150" s="56"/>
      <c r="H150" s="48" t="s">
        <v>256</v>
      </c>
      <c r="I150" s="48" t="s">
        <v>257</v>
      </c>
      <c r="J150" s="48" t="s">
        <v>258</v>
      </c>
    </row>
    <row r="151" customFormat="false" ht="14.25" hidden="false" customHeight="false" outlineLevel="0" collapsed="false">
      <c r="B151" s="44"/>
      <c r="C151" s="53" t="s">
        <v>273</v>
      </c>
      <c r="D151" s="55" t="n">
        <f aca="false">COUNTIF(H151:H157,"&gt;0")</f>
        <v>1</v>
      </c>
      <c r="E151" s="44"/>
      <c r="F151" s="44"/>
      <c r="G151" s="49" t="s">
        <v>274</v>
      </c>
      <c r="H151" s="50" t="n">
        <v>2.1</v>
      </c>
      <c r="I151" s="50" t="n">
        <v>0.8</v>
      </c>
      <c r="J151" s="50" t="n">
        <v>0</v>
      </c>
    </row>
    <row r="152" customFormat="false" ht="14.25" hidden="false" customHeight="false" outlineLevel="0" collapsed="false">
      <c r="B152" s="44"/>
      <c r="C152" s="53" t="s">
        <v>275</v>
      </c>
      <c r="D152" s="57" t="n">
        <f aca="false">H144*I144+H145*I145+H146*I146+H147*I147+H148*I148+H149*I149</f>
        <v>0</v>
      </c>
      <c r="E152" s="44"/>
      <c r="F152" s="44"/>
      <c r="G152" s="49" t="s">
        <v>276</v>
      </c>
      <c r="H152" s="50" t="n">
        <v>0</v>
      </c>
      <c r="I152" s="50" t="n">
        <v>0</v>
      </c>
      <c r="J152" s="50" t="n">
        <v>0</v>
      </c>
    </row>
    <row r="153" customFormat="false" ht="14.25" hidden="false" customHeight="false" outlineLevel="0" collapsed="false">
      <c r="B153" s="44"/>
      <c r="C153" s="53" t="s">
        <v>277</v>
      </c>
      <c r="D153" s="57" t="n">
        <f aca="false">H151*I151+H152*I152+H153*I153+H154*I154+H155*I155+H156*I156+H157*I157</f>
        <v>1.68</v>
      </c>
      <c r="E153" s="44"/>
      <c r="F153" s="44"/>
      <c r="G153" s="49" t="s">
        <v>278</v>
      </c>
      <c r="H153" s="50" t="n">
        <v>0</v>
      </c>
      <c r="I153" s="50" t="n">
        <v>0</v>
      </c>
      <c r="J153" s="50" t="n">
        <v>0</v>
      </c>
    </row>
    <row r="154" customFormat="false" ht="14.25" hidden="false" customHeight="false" outlineLevel="0" collapsed="false">
      <c r="B154" s="44"/>
      <c r="C154" s="53" t="s">
        <v>279</v>
      </c>
      <c r="D154" s="57" t="n">
        <f aca="false">SUM(H144:H149)*2+SUM(I144:I149)</f>
        <v>0</v>
      </c>
      <c r="E154" s="44"/>
      <c r="F154" s="44"/>
      <c r="G154" s="49" t="s">
        <v>280</v>
      </c>
      <c r="H154" s="50" t="n">
        <v>0</v>
      </c>
      <c r="I154" s="50" t="n">
        <v>0</v>
      </c>
      <c r="J154" s="50" t="n">
        <v>0</v>
      </c>
    </row>
    <row r="155" customFormat="false" ht="14.25" hidden="false" customHeight="false" outlineLevel="0" collapsed="false">
      <c r="B155" s="44"/>
      <c r="C155" s="53" t="s">
        <v>281</v>
      </c>
      <c r="D155" s="57" t="n">
        <f aca="false">SUM(H151:H157)*2+SUM(I151:I157)</f>
        <v>5</v>
      </c>
      <c r="E155" s="44"/>
      <c r="F155" s="44"/>
      <c r="G155" s="49" t="s">
        <v>282</v>
      </c>
      <c r="H155" s="50" t="n">
        <v>0</v>
      </c>
      <c r="I155" s="50" t="n">
        <v>0</v>
      </c>
      <c r="J155" s="50" t="n">
        <v>0</v>
      </c>
    </row>
    <row r="156" customFormat="false" ht="14.25" hidden="false" customHeight="false" outlineLevel="0" collapsed="false">
      <c r="B156" s="44"/>
      <c r="C156" s="53" t="s">
        <v>283</v>
      </c>
      <c r="D156" s="57" t="n">
        <f aca="false">D154+D155</f>
        <v>5</v>
      </c>
      <c r="E156" s="44"/>
      <c r="F156" s="44"/>
      <c r="G156" s="49" t="s">
        <v>284</v>
      </c>
      <c r="H156" s="50" t="n">
        <v>0</v>
      </c>
      <c r="I156" s="50" t="n">
        <v>0</v>
      </c>
      <c r="J156" s="50" t="n">
        <v>0</v>
      </c>
    </row>
    <row r="157" customFormat="false" ht="14.25" hidden="false" customHeight="false" outlineLevel="0" collapsed="false">
      <c r="B157" s="44"/>
      <c r="C157" s="53" t="s">
        <v>285</v>
      </c>
      <c r="D157" s="57" t="n">
        <f aca="false">SUM(I144:I149)</f>
        <v>0</v>
      </c>
      <c r="E157" s="44"/>
      <c r="F157" s="44"/>
      <c r="G157" s="49" t="s">
        <v>286</v>
      </c>
      <c r="H157" s="50" t="n">
        <v>0</v>
      </c>
      <c r="I157" s="50" t="n">
        <v>0</v>
      </c>
      <c r="J157" s="50" t="n">
        <v>0</v>
      </c>
    </row>
    <row r="158" customFormat="false" ht="14.25" hidden="true" customHeight="false" outlineLevel="0" collapsed="false">
      <c r="B158" s="58"/>
      <c r="C158" s="59"/>
      <c r="D158" s="60"/>
      <c r="E158" s="58"/>
      <c r="F158" s="58"/>
      <c r="H158" s="61"/>
      <c r="I158" s="61"/>
      <c r="J158" s="61"/>
    </row>
    <row r="160" customFormat="false" ht="14.25" hidden="false" customHeight="false" outlineLevel="0" collapsed="false">
      <c r="B160" s="38" t="s">
        <v>302</v>
      </c>
      <c r="C160" s="39"/>
      <c r="D160" s="39"/>
      <c r="E160" s="39"/>
      <c r="F160" s="39"/>
      <c r="G160" s="39"/>
      <c r="H160" s="39" t="s">
        <v>248</v>
      </c>
      <c r="I160" s="39"/>
      <c r="J160" s="40" t="s">
        <v>249</v>
      </c>
      <c r="K160" s="31" t="s">
        <v>302</v>
      </c>
      <c r="M160" s="31" t="n">
        <v>160</v>
      </c>
    </row>
    <row r="161" customFormat="false" ht="14.25" hidden="false" customHeight="false" outlineLevel="0" collapsed="false">
      <c r="B161" s="62"/>
      <c r="C161" s="39" t="s">
        <v>251</v>
      </c>
      <c r="D161" s="43" t="s">
        <v>303</v>
      </c>
      <c r="E161" s="43"/>
      <c r="F161" s="43"/>
      <c r="G161" s="43"/>
      <c r="H161" s="43"/>
      <c r="I161" s="43"/>
      <c r="J161" s="43"/>
    </row>
    <row r="162" customFormat="false" ht="14.25" hidden="false" customHeight="false" outlineLevel="0" collapsed="false">
      <c r="B162" s="62"/>
      <c r="C162" s="39" t="s">
        <v>253</v>
      </c>
      <c r="D162" s="43"/>
      <c r="E162" s="43"/>
      <c r="F162" s="43"/>
      <c r="G162" s="43"/>
      <c r="H162" s="43"/>
      <c r="I162" s="43"/>
      <c r="J162" s="43"/>
    </row>
    <row r="163" customFormat="false" ht="14.25" hidden="false" customHeight="false" outlineLevel="0" collapsed="false">
      <c r="B163" s="44"/>
      <c r="C163" s="45" t="s">
        <v>254</v>
      </c>
      <c r="D163" s="46" t="n">
        <v>2.5</v>
      </c>
      <c r="E163" s="44"/>
      <c r="F163" s="47" t="s">
        <v>255</v>
      </c>
      <c r="G163" s="47"/>
      <c r="H163" s="48" t="s">
        <v>256</v>
      </c>
      <c r="I163" s="48" t="s">
        <v>257</v>
      </c>
      <c r="J163" s="48" t="s">
        <v>258</v>
      </c>
    </row>
    <row r="164" customFormat="false" ht="14.25" hidden="false" customHeight="false" outlineLevel="0" collapsed="false">
      <c r="B164" s="44"/>
      <c r="C164" s="45" t="s">
        <v>259</v>
      </c>
      <c r="D164" s="46" t="n">
        <v>1</v>
      </c>
      <c r="E164" s="44"/>
      <c r="F164" s="44"/>
      <c r="G164" s="49" t="s">
        <v>260</v>
      </c>
      <c r="H164" s="50" t="n">
        <v>0</v>
      </c>
      <c r="I164" s="50" t="n">
        <v>0</v>
      </c>
      <c r="J164" s="50" t="n">
        <v>0</v>
      </c>
    </row>
    <row r="165" customFormat="false" ht="14.25" hidden="false" customHeight="false" outlineLevel="0" collapsed="false">
      <c r="B165" s="44"/>
      <c r="C165" s="45" t="s">
        <v>261</v>
      </c>
      <c r="D165" s="46" t="n">
        <v>3.1</v>
      </c>
      <c r="E165" s="44"/>
      <c r="F165" s="44"/>
      <c r="G165" s="49" t="s">
        <v>262</v>
      </c>
      <c r="H165" s="50" t="n">
        <v>0</v>
      </c>
      <c r="I165" s="50" t="n">
        <v>0</v>
      </c>
      <c r="J165" s="50" t="n">
        <v>0</v>
      </c>
    </row>
    <row r="166" customFormat="false" ht="14.25" hidden="false" customHeight="false" outlineLevel="0" collapsed="false">
      <c r="B166" s="44"/>
      <c r="C166" s="51" t="s">
        <v>263</v>
      </c>
      <c r="D166" s="52" t="n">
        <f aca="false">D163*D164</f>
        <v>2.5</v>
      </c>
      <c r="E166" s="44"/>
      <c r="F166" s="44"/>
      <c r="G166" s="49" t="s">
        <v>264</v>
      </c>
      <c r="H166" s="50" t="n">
        <v>0</v>
      </c>
      <c r="I166" s="50" t="n">
        <v>0</v>
      </c>
      <c r="J166" s="50" t="n">
        <v>0</v>
      </c>
    </row>
    <row r="167" customFormat="false" ht="14.25" hidden="false" customHeight="false" outlineLevel="0" collapsed="false">
      <c r="B167" s="44"/>
      <c r="C167" s="51" t="s">
        <v>265</v>
      </c>
      <c r="D167" s="52" t="n">
        <f aca="false">(D163+D164)*2</f>
        <v>7</v>
      </c>
      <c r="E167" s="44"/>
      <c r="F167" s="44"/>
      <c r="G167" s="49" t="s">
        <v>266</v>
      </c>
      <c r="H167" s="50" t="n">
        <v>0</v>
      </c>
      <c r="I167" s="50" t="n">
        <v>0</v>
      </c>
      <c r="J167" s="50" t="n">
        <v>0</v>
      </c>
    </row>
    <row r="168" customFormat="false" ht="14.25" hidden="false" customHeight="false" outlineLevel="0" collapsed="false">
      <c r="B168" s="44"/>
      <c r="C168" s="53" t="s">
        <v>267</v>
      </c>
      <c r="D168" s="54" t="n">
        <f aca="false">D167*D165</f>
        <v>21.7</v>
      </c>
      <c r="E168" s="44"/>
      <c r="F168" s="44"/>
      <c r="G168" s="49" t="s">
        <v>268</v>
      </c>
      <c r="H168" s="50" t="n">
        <v>0</v>
      </c>
      <c r="I168" s="50" t="n">
        <v>0</v>
      </c>
      <c r="J168" s="50" t="n">
        <v>0</v>
      </c>
    </row>
    <row r="169" customFormat="false" ht="14.25" hidden="false" customHeight="false" outlineLevel="0" collapsed="false">
      <c r="B169" s="44"/>
      <c r="C169" s="53" t="s">
        <v>269</v>
      </c>
      <c r="D169" s="54" t="n">
        <f aca="false">D168-D172-D173</f>
        <v>20.02</v>
      </c>
      <c r="E169" s="44"/>
      <c r="F169" s="44"/>
      <c r="G169" s="49" t="s">
        <v>270</v>
      </c>
      <c r="H169" s="50" t="n">
        <v>0</v>
      </c>
      <c r="I169" s="50" t="n">
        <v>0</v>
      </c>
      <c r="J169" s="50" t="n">
        <v>0</v>
      </c>
    </row>
    <row r="170" customFormat="false" ht="14.25" hidden="false" customHeight="false" outlineLevel="0" collapsed="false">
      <c r="B170" s="44"/>
      <c r="C170" s="53" t="s">
        <v>271</v>
      </c>
      <c r="D170" s="55" t="n">
        <f aca="false">COUNTIF(H164:H169,"&gt;0")</f>
        <v>0</v>
      </c>
      <c r="E170" s="44"/>
      <c r="F170" s="56" t="s">
        <v>272</v>
      </c>
      <c r="G170" s="56"/>
      <c r="H170" s="48" t="s">
        <v>256</v>
      </c>
      <c r="I170" s="48" t="s">
        <v>257</v>
      </c>
      <c r="J170" s="48" t="s">
        <v>258</v>
      </c>
    </row>
    <row r="171" customFormat="false" ht="14.25" hidden="false" customHeight="false" outlineLevel="0" collapsed="false">
      <c r="B171" s="44"/>
      <c r="C171" s="53" t="s">
        <v>273</v>
      </c>
      <c r="D171" s="55" t="n">
        <f aca="false">COUNTIF(H171:H177,"&gt;0")</f>
        <v>1</v>
      </c>
      <c r="E171" s="44"/>
      <c r="F171" s="44"/>
      <c r="G171" s="49" t="s">
        <v>274</v>
      </c>
      <c r="H171" s="50" t="n">
        <v>2.1</v>
      </c>
      <c r="I171" s="50" t="n">
        <v>0.8</v>
      </c>
      <c r="J171" s="50" t="n">
        <v>0</v>
      </c>
    </row>
    <row r="172" customFormat="false" ht="14.25" hidden="false" customHeight="false" outlineLevel="0" collapsed="false">
      <c r="B172" s="44"/>
      <c r="C172" s="53" t="s">
        <v>275</v>
      </c>
      <c r="D172" s="57" t="n">
        <f aca="false">H164*I164+H165*I165+H166*I166+H167*I167+H168*I168+H169*I169</f>
        <v>0</v>
      </c>
      <c r="E172" s="44"/>
      <c r="F172" s="44"/>
      <c r="G172" s="49" t="s">
        <v>276</v>
      </c>
      <c r="H172" s="50" t="n">
        <v>0</v>
      </c>
      <c r="I172" s="50" t="n">
        <v>0</v>
      </c>
      <c r="J172" s="50" t="n">
        <v>0</v>
      </c>
    </row>
    <row r="173" customFormat="false" ht="14.25" hidden="false" customHeight="false" outlineLevel="0" collapsed="false">
      <c r="B173" s="44"/>
      <c r="C173" s="53" t="s">
        <v>277</v>
      </c>
      <c r="D173" s="57" t="n">
        <f aca="false">H171*I171+H172*I172+H173*I173+H174*I174+H175*I175+H176*I176+H177*I177</f>
        <v>1.68</v>
      </c>
      <c r="E173" s="44"/>
      <c r="F173" s="44"/>
      <c r="G173" s="49" t="s">
        <v>278</v>
      </c>
      <c r="H173" s="50" t="n">
        <v>0</v>
      </c>
      <c r="I173" s="50" t="n">
        <v>0</v>
      </c>
      <c r="J173" s="50" t="n">
        <v>0</v>
      </c>
    </row>
    <row r="174" customFormat="false" ht="14.25" hidden="false" customHeight="false" outlineLevel="0" collapsed="false">
      <c r="B174" s="44"/>
      <c r="C174" s="53" t="s">
        <v>279</v>
      </c>
      <c r="D174" s="57" t="n">
        <f aca="false">SUM(H164:H169)*2+SUM(I164:I169)</f>
        <v>0</v>
      </c>
      <c r="E174" s="44"/>
      <c r="F174" s="44"/>
      <c r="G174" s="49" t="s">
        <v>280</v>
      </c>
      <c r="H174" s="50" t="n">
        <v>0</v>
      </c>
      <c r="I174" s="50" t="n">
        <v>0</v>
      </c>
      <c r="J174" s="50" t="n">
        <v>0</v>
      </c>
    </row>
    <row r="175" customFormat="false" ht="14.25" hidden="false" customHeight="false" outlineLevel="0" collapsed="false">
      <c r="B175" s="44"/>
      <c r="C175" s="53" t="s">
        <v>281</v>
      </c>
      <c r="D175" s="57" t="n">
        <f aca="false">SUM(H171:H177)*2+SUM(I171:I177)</f>
        <v>5</v>
      </c>
      <c r="E175" s="44"/>
      <c r="F175" s="44"/>
      <c r="G175" s="49" t="s">
        <v>282</v>
      </c>
      <c r="H175" s="50" t="n">
        <v>0</v>
      </c>
      <c r="I175" s="50" t="n">
        <v>0</v>
      </c>
      <c r="J175" s="50" t="n">
        <v>0</v>
      </c>
    </row>
    <row r="176" customFormat="false" ht="14.25" hidden="false" customHeight="false" outlineLevel="0" collapsed="false">
      <c r="B176" s="44"/>
      <c r="C176" s="53" t="s">
        <v>283</v>
      </c>
      <c r="D176" s="57" t="n">
        <f aca="false">D174+D175</f>
        <v>5</v>
      </c>
      <c r="E176" s="44"/>
      <c r="F176" s="44"/>
      <c r="G176" s="49" t="s">
        <v>284</v>
      </c>
      <c r="H176" s="50" t="n">
        <v>0</v>
      </c>
      <c r="I176" s="50" t="n">
        <v>0</v>
      </c>
      <c r="J176" s="50" t="n">
        <v>0</v>
      </c>
    </row>
    <row r="177" customFormat="false" ht="14.25" hidden="false" customHeight="false" outlineLevel="0" collapsed="false">
      <c r="B177" s="44"/>
      <c r="C177" s="53" t="s">
        <v>285</v>
      </c>
      <c r="D177" s="57" t="n">
        <f aca="false">SUM(I164:I169)</f>
        <v>0</v>
      </c>
      <c r="E177" s="44"/>
      <c r="F177" s="44"/>
      <c r="G177" s="49" t="s">
        <v>286</v>
      </c>
      <c r="H177" s="50" t="n">
        <v>0</v>
      </c>
      <c r="I177" s="50" t="n">
        <v>0</v>
      </c>
      <c r="J177" s="50" t="n">
        <v>0</v>
      </c>
    </row>
    <row r="178" customFormat="false" ht="14.25" hidden="true" customHeight="false" outlineLevel="0" collapsed="false">
      <c r="B178" s="58"/>
      <c r="C178" s="59"/>
      <c r="D178" s="60"/>
      <c r="E178" s="58"/>
      <c r="F178" s="58"/>
      <c r="H178" s="61"/>
      <c r="I178" s="61"/>
      <c r="J178" s="61"/>
    </row>
    <row r="180" customFormat="false" ht="14.25" hidden="false" customHeight="false" outlineLevel="0" collapsed="false">
      <c r="B180" s="38" t="s">
        <v>304</v>
      </c>
      <c r="C180" s="39"/>
      <c r="D180" s="39"/>
      <c r="E180" s="39"/>
      <c r="F180" s="39"/>
      <c r="G180" s="39"/>
      <c r="H180" s="39" t="s">
        <v>248</v>
      </c>
      <c r="I180" s="39"/>
      <c r="J180" s="40" t="s">
        <v>305</v>
      </c>
      <c r="K180" s="31" t="s">
        <v>304</v>
      </c>
      <c r="M180" s="31" t="n">
        <v>180</v>
      </c>
    </row>
    <row r="181" customFormat="false" ht="14.25" hidden="false" customHeight="false" outlineLevel="0" collapsed="false">
      <c r="B181" s="62"/>
      <c r="C181" s="39" t="s">
        <v>251</v>
      </c>
      <c r="D181" s="43" t="str">
        <f aca="false">K180</f>
        <v>Туалет</v>
      </c>
      <c r="E181" s="43"/>
      <c r="F181" s="43"/>
      <c r="G181" s="43"/>
      <c r="H181" s="43"/>
      <c r="I181" s="43"/>
      <c r="J181" s="43"/>
    </row>
    <row r="182" customFormat="false" ht="14.25" hidden="false" customHeight="false" outlineLevel="0" collapsed="false">
      <c r="B182" s="62"/>
      <c r="C182" s="39" t="s">
        <v>253</v>
      </c>
      <c r="D182" s="43"/>
      <c r="E182" s="43"/>
      <c r="F182" s="43"/>
      <c r="G182" s="43"/>
      <c r="H182" s="43"/>
      <c r="I182" s="43"/>
      <c r="J182" s="43"/>
    </row>
    <row r="183" customFormat="false" ht="14.25" hidden="false" customHeight="false" outlineLevel="0" collapsed="false">
      <c r="B183" s="44"/>
      <c r="C183" s="45" t="s">
        <v>254</v>
      </c>
      <c r="D183" s="46" t="n">
        <v>0</v>
      </c>
      <c r="E183" s="44"/>
      <c r="F183" s="47" t="s">
        <v>255</v>
      </c>
      <c r="G183" s="47"/>
      <c r="H183" s="48" t="s">
        <v>256</v>
      </c>
      <c r="I183" s="48" t="s">
        <v>257</v>
      </c>
      <c r="J183" s="48" t="s">
        <v>258</v>
      </c>
    </row>
    <row r="184" customFormat="false" ht="14.25" hidden="false" customHeight="false" outlineLevel="0" collapsed="false">
      <c r="B184" s="44"/>
      <c r="C184" s="45" t="s">
        <v>259</v>
      </c>
      <c r="D184" s="46" t="n">
        <v>0</v>
      </c>
      <c r="E184" s="44"/>
      <c r="F184" s="44"/>
      <c r="G184" s="49" t="s">
        <v>260</v>
      </c>
      <c r="H184" s="50" t="n">
        <v>0</v>
      </c>
      <c r="I184" s="50" t="n">
        <v>0</v>
      </c>
      <c r="J184" s="50" t="n">
        <v>0</v>
      </c>
    </row>
    <row r="185" customFormat="false" ht="14.25" hidden="false" customHeight="false" outlineLevel="0" collapsed="false">
      <c r="B185" s="44"/>
      <c r="C185" s="45" t="s">
        <v>261</v>
      </c>
      <c r="D185" s="46" t="n">
        <v>2.75</v>
      </c>
      <c r="E185" s="44"/>
      <c r="F185" s="44"/>
      <c r="G185" s="49" t="s">
        <v>262</v>
      </c>
      <c r="H185" s="50" t="n">
        <v>0</v>
      </c>
      <c r="I185" s="50" t="n">
        <v>0</v>
      </c>
      <c r="J185" s="50" t="n">
        <v>0</v>
      </c>
    </row>
    <row r="186" customFormat="false" ht="14.25" hidden="false" customHeight="false" outlineLevel="0" collapsed="false">
      <c r="B186" s="44"/>
      <c r="C186" s="51" t="s">
        <v>263</v>
      </c>
      <c r="D186" s="52" t="n">
        <f aca="false">D183*D184</f>
        <v>0</v>
      </c>
      <c r="E186" s="44"/>
      <c r="F186" s="44"/>
      <c r="G186" s="49" t="s">
        <v>264</v>
      </c>
      <c r="H186" s="50" t="n">
        <v>0</v>
      </c>
      <c r="I186" s="50" t="n">
        <v>0</v>
      </c>
      <c r="J186" s="50" t="n">
        <v>0</v>
      </c>
    </row>
    <row r="187" customFormat="false" ht="14.25" hidden="false" customHeight="false" outlineLevel="0" collapsed="false">
      <c r="B187" s="44"/>
      <c r="C187" s="51" t="s">
        <v>265</v>
      </c>
      <c r="D187" s="52" t="n">
        <f aca="false">(D183+D184)*2</f>
        <v>0</v>
      </c>
      <c r="E187" s="44"/>
      <c r="F187" s="44"/>
      <c r="G187" s="49" t="s">
        <v>266</v>
      </c>
      <c r="H187" s="50" t="n">
        <v>0</v>
      </c>
      <c r="I187" s="50" t="n">
        <v>0</v>
      </c>
      <c r="J187" s="50" t="n">
        <v>0</v>
      </c>
    </row>
    <row r="188" customFormat="false" ht="14.25" hidden="false" customHeight="false" outlineLevel="0" collapsed="false">
      <c r="B188" s="44"/>
      <c r="C188" s="53" t="s">
        <v>267</v>
      </c>
      <c r="D188" s="54" t="n">
        <f aca="false">D187*D185</f>
        <v>0</v>
      </c>
      <c r="E188" s="44"/>
      <c r="F188" s="44"/>
      <c r="G188" s="49" t="s">
        <v>268</v>
      </c>
      <c r="H188" s="50" t="n">
        <v>0</v>
      </c>
      <c r="I188" s="50" t="n">
        <v>0</v>
      </c>
      <c r="J188" s="50" t="n">
        <v>0</v>
      </c>
    </row>
    <row r="189" customFormat="false" ht="14.25" hidden="false" customHeight="false" outlineLevel="0" collapsed="false">
      <c r="B189" s="44"/>
      <c r="C189" s="53" t="s">
        <v>269</v>
      </c>
      <c r="D189" s="54" t="n">
        <f aca="false">D188-D192-D193</f>
        <v>0</v>
      </c>
      <c r="E189" s="44"/>
      <c r="F189" s="44"/>
      <c r="G189" s="49" t="s">
        <v>270</v>
      </c>
      <c r="H189" s="50" t="n">
        <v>0</v>
      </c>
      <c r="I189" s="50" t="n">
        <v>0</v>
      </c>
      <c r="J189" s="50" t="n">
        <v>0</v>
      </c>
    </row>
    <row r="190" customFormat="false" ht="14.25" hidden="false" customHeight="false" outlineLevel="0" collapsed="false">
      <c r="B190" s="44"/>
      <c r="C190" s="53" t="s">
        <v>271</v>
      </c>
      <c r="D190" s="55" t="n">
        <f aca="false">COUNTIF(H184:H189,"&gt;0")</f>
        <v>0</v>
      </c>
      <c r="E190" s="44"/>
      <c r="F190" s="56" t="s">
        <v>272</v>
      </c>
      <c r="G190" s="56"/>
      <c r="H190" s="48" t="s">
        <v>256</v>
      </c>
      <c r="I190" s="48" t="s">
        <v>257</v>
      </c>
      <c r="J190" s="48" t="s">
        <v>258</v>
      </c>
    </row>
    <row r="191" customFormat="false" ht="14.25" hidden="false" customHeight="false" outlineLevel="0" collapsed="false">
      <c r="B191" s="44"/>
      <c r="C191" s="53" t="s">
        <v>273</v>
      </c>
      <c r="D191" s="55" t="n">
        <f aca="false">COUNTIF(H191:H197,"&gt;0")</f>
        <v>0</v>
      </c>
      <c r="E191" s="44"/>
      <c r="F191" s="44"/>
      <c r="G191" s="49" t="s">
        <v>274</v>
      </c>
      <c r="H191" s="50" t="n">
        <v>0</v>
      </c>
      <c r="I191" s="50" t="n">
        <v>0</v>
      </c>
      <c r="J191" s="50" t="n">
        <v>0</v>
      </c>
    </row>
    <row r="192" customFormat="false" ht="14.25" hidden="false" customHeight="false" outlineLevel="0" collapsed="false">
      <c r="B192" s="44"/>
      <c r="C192" s="53" t="s">
        <v>275</v>
      </c>
      <c r="D192" s="57" t="n">
        <f aca="false">H184*I184+H185*I185+H186*I186+H187*I187+H188*I188+H189*I189</f>
        <v>0</v>
      </c>
      <c r="E192" s="44"/>
      <c r="F192" s="44"/>
      <c r="G192" s="49" t="s">
        <v>276</v>
      </c>
      <c r="H192" s="50" t="n">
        <v>0</v>
      </c>
      <c r="I192" s="50" t="n">
        <v>0</v>
      </c>
      <c r="J192" s="50" t="n">
        <v>0</v>
      </c>
    </row>
    <row r="193" customFormat="false" ht="14.25" hidden="false" customHeight="false" outlineLevel="0" collapsed="false">
      <c r="B193" s="44"/>
      <c r="C193" s="53" t="s">
        <v>277</v>
      </c>
      <c r="D193" s="57" t="n">
        <f aca="false">H191*I191+H192*I192+H193*I193+H194*I194+H195*I195+H196*I196+H197*I197</f>
        <v>0</v>
      </c>
      <c r="E193" s="44"/>
      <c r="F193" s="44"/>
      <c r="G193" s="49" t="s">
        <v>278</v>
      </c>
      <c r="H193" s="50" t="n">
        <v>0</v>
      </c>
      <c r="I193" s="50" t="n">
        <v>0</v>
      </c>
      <c r="J193" s="50" t="n">
        <v>0</v>
      </c>
    </row>
    <row r="194" customFormat="false" ht="14.25" hidden="false" customHeight="false" outlineLevel="0" collapsed="false">
      <c r="B194" s="44"/>
      <c r="C194" s="53" t="s">
        <v>279</v>
      </c>
      <c r="D194" s="57" t="n">
        <f aca="false">SUM(H184:H189)*2+SUM(I184:I189)</f>
        <v>0</v>
      </c>
      <c r="E194" s="44"/>
      <c r="F194" s="44"/>
      <c r="G194" s="49" t="s">
        <v>280</v>
      </c>
      <c r="H194" s="50" t="n">
        <v>0</v>
      </c>
      <c r="I194" s="50" t="n">
        <v>0</v>
      </c>
      <c r="J194" s="50" t="n">
        <v>0</v>
      </c>
    </row>
    <row r="195" customFormat="false" ht="14.25" hidden="false" customHeight="false" outlineLevel="0" collapsed="false">
      <c r="B195" s="44"/>
      <c r="C195" s="53" t="s">
        <v>281</v>
      </c>
      <c r="D195" s="57" t="n">
        <f aca="false">SUM(H191:H197)*2+SUM(I191:I197)</f>
        <v>0</v>
      </c>
      <c r="E195" s="44"/>
      <c r="F195" s="44"/>
      <c r="G195" s="49" t="s">
        <v>282</v>
      </c>
      <c r="H195" s="50" t="n">
        <v>0</v>
      </c>
      <c r="I195" s="50" t="n">
        <v>0</v>
      </c>
      <c r="J195" s="50" t="n">
        <v>0</v>
      </c>
    </row>
    <row r="196" customFormat="false" ht="14.25" hidden="false" customHeight="false" outlineLevel="0" collapsed="false">
      <c r="B196" s="44"/>
      <c r="C196" s="53" t="s">
        <v>283</v>
      </c>
      <c r="D196" s="57" t="n">
        <f aca="false">D194+D195</f>
        <v>0</v>
      </c>
      <c r="E196" s="44"/>
      <c r="F196" s="44"/>
      <c r="G196" s="49" t="s">
        <v>284</v>
      </c>
      <c r="H196" s="50" t="n">
        <v>0</v>
      </c>
      <c r="I196" s="50" t="n">
        <v>0</v>
      </c>
      <c r="J196" s="50" t="n">
        <v>0</v>
      </c>
    </row>
    <row r="197" customFormat="false" ht="14.25" hidden="false" customHeight="false" outlineLevel="0" collapsed="false">
      <c r="B197" s="44"/>
      <c r="C197" s="53" t="s">
        <v>285</v>
      </c>
      <c r="D197" s="57" t="n">
        <f aca="false">SUM(I184:I189)</f>
        <v>0</v>
      </c>
      <c r="E197" s="44"/>
      <c r="F197" s="44"/>
      <c r="G197" s="49" t="s">
        <v>286</v>
      </c>
      <c r="H197" s="50" t="n">
        <v>0</v>
      </c>
      <c r="I197" s="50" t="n">
        <v>0</v>
      </c>
      <c r="J197" s="50" t="n">
        <v>0</v>
      </c>
    </row>
    <row r="198" customFormat="false" ht="14.25" hidden="true" customHeight="false" outlineLevel="0" collapsed="false">
      <c r="B198" s="58"/>
      <c r="C198" s="59"/>
      <c r="D198" s="60"/>
      <c r="E198" s="58"/>
      <c r="F198" s="58"/>
      <c r="H198" s="61"/>
      <c r="I198" s="61"/>
      <c r="J198" s="61"/>
    </row>
    <row r="200" customFormat="false" ht="14.25" hidden="false" customHeight="false" outlineLevel="0" collapsed="false">
      <c r="B200" s="38" t="s">
        <v>306</v>
      </c>
      <c r="C200" s="39"/>
      <c r="D200" s="39"/>
      <c r="E200" s="39"/>
      <c r="F200" s="39"/>
      <c r="G200" s="39"/>
      <c r="H200" s="39" t="s">
        <v>248</v>
      </c>
      <c r="I200" s="39"/>
      <c r="J200" s="40" t="s">
        <v>305</v>
      </c>
      <c r="K200" s="31" t="s">
        <v>306</v>
      </c>
      <c r="M200" s="31" t="n">
        <v>200</v>
      </c>
    </row>
    <row r="201" customFormat="false" ht="14.25" hidden="false" customHeight="false" outlineLevel="0" collapsed="false">
      <c r="B201" s="62"/>
      <c r="C201" s="39" t="s">
        <v>251</v>
      </c>
      <c r="D201" s="43" t="str">
        <f aca="false">K200</f>
        <v>Балкон</v>
      </c>
      <c r="E201" s="43"/>
      <c r="F201" s="43"/>
      <c r="G201" s="43"/>
      <c r="H201" s="43"/>
      <c r="I201" s="43"/>
      <c r="J201" s="43"/>
    </row>
    <row r="202" customFormat="false" ht="14.25" hidden="false" customHeight="false" outlineLevel="0" collapsed="false">
      <c r="B202" s="62"/>
      <c r="C202" s="39" t="s">
        <v>253</v>
      </c>
      <c r="D202" s="43"/>
      <c r="E202" s="43"/>
      <c r="F202" s="43"/>
      <c r="G202" s="43"/>
      <c r="H202" s="43"/>
      <c r="I202" s="43"/>
      <c r="J202" s="43"/>
    </row>
    <row r="203" customFormat="false" ht="14.25" hidden="false" customHeight="false" outlineLevel="0" collapsed="false">
      <c r="B203" s="44"/>
      <c r="C203" s="45" t="s">
        <v>254</v>
      </c>
      <c r="D203" s="46" t="n">
        <v>0</v>
      </c>
      <c r="E203" s="44"/>
      <c r="F203" s="47" t="s">
        <v>255</v>
      </c>
      <c r="G203" s="47"/>
      <c r="H203" s="48" t="s">
        <v>256</v>
      </c>
      <c r="I203" s="48" t="s">
        <v>257</v>
      </c>
      <c r="J203" s="48" t="s">
        <v>258</v>
      </c>
    </row>
    <row r="204" customFormat="false" ht="14.25" hidden="false" customHeight="false" outlineLevel="0" collapsed="false">
      <c r="B204" s="44"/>
      <c r="C204" s="45" t="s">
        <v>259</v>
      </c>
      <c r="D204" s="46" t="n">
        <v>0</v>
      </c>
      <c r="E204" s="44"/>
      <c r="F204" s="44"/>
      <c r="G204" s="49" t="s">
        <v>260</v>
      </c>
      <c r="H204" s="50" t="n">
        <v>0</v>
      </c>
      <c r="I204" s="50" t="n">
        <v>0</v>
      </c>
      <c r="J204" s="50" t="n">
        <v>0</v>
      </c>
    </row>
    <row r="205" customFormat="false" ht="14.25" hidden="false" customHeight="false" outlineLevel="0" collapsed="false">
      <c r="B205" s="44"/>
      <c r="C205" s="45" t="s">
        <v>261</v>
      </c>
      <c r="D205" s="46" t="n">
        <v>2.75</v>
      </c>
      <c r="E205" s="44"/>
      <c r="F205" s="44"/>
      <c r="G205" s="49" t="s">
        <v>262</v>
      </c>
      <c r="H205" s="50" t="n">
        <v>0</v>
      </c>
      <c r="I205" s="50" t="n">
        <v>0</v>
      </c>
      <c r="J205" s="50" t="n">
        <v>0</v>
      </c>
    </row>
    <row r="206" customFormat="false" ht="14.25" hidden="false" customHeight="false" outlineLevel="0" collapsed="false">
      <c r="B206" s="44"/>
      <c r="C206" s="51" t="s">
        <v>263</v>
      </c>
      <c r="D206" s="52" t="n">
        <f aca="false">D203*D204</f>
        <v>0</v>
      </c>
      <c r="E206" s="44"/>
      <c r="F206" s="44"/>
      <c r="G206" s="49" t="s">
        <v>264</v>
      </c>
      <c r="H206" s="50" t="n">
        <v>0</v>
      </c>
      <c r="I206" s="50" t="n">
        <v>0</v>
      </c>
      <c r="J206" s="50" t="n">
        <v>0</v>
      </c>
    </row>
    <row r="207" customFormat="false" ht="14.25" hidden="false" customHeight="false" outlineLevel="0" collapsed="false">
      <c r="B207" s="44"/>
      <c r="C207" s="51" t="s">
        <v>265</v>
      </c>
      <c r="D207" s="52" t="n">
        <f aca="false">(D203+D204)*2</f>
        <v>0</v>
      </c>
      <c r="E207" s="44"/>
      <c r="F207" s="44"/>
      <c r="G207" s="49" t="s">
        <v>266</v>
      </c>
      <c r="H207" s="50" t="n">
        <v>0</v>
      </c>
      <c r="I207" s="50" t="n">
        <v>0</v>
      </c>
      <c r="J207" s="50" t="n">
        <v>0</v>
      </c>
    </row>
    <row r="208" customFormat="false" ht="14.25" hidden="false" customHeight="false" outlineLevel="0" collapsed="false">
      <c r="B208" s="44"/>
      <c r="C208" s="53" t="s">
        <v>267</v>
      </c>
      <c r="D208" s="54" t="n">
        <f aca="false">D207*D205</f>
        <v>0</v>
      </c>
      <c r="E208" s="44"/>
      <c r="F208" s="44"/>
      <c r="G208" s="49" t="s">
        <v>268</v>
      </c>
      <c r="H208" s="50" t="n">
        <v>0</v>
      </c>
      <c r="I208" s="50" t="n">
        <v>0</v>
      </c>
      <c r="J208" s="50" t="n">
        <v>0</v>
      </c>
    </row>
    <row r="209" customFormat="false" ht="14.25" hidden="false" customHeight="false" outlineLevel="0" collapsed="false">
      <c r="B209" s="44"/>
      <c r="C209" s="53" t="s">
        <v>269</v>
      </c>
      <c r="D209" s="54" t="n">
        <f aca="false">D208-D212-D213</f>
        <v>0</v>
      </c>
      <c r="E209" s="44"/>
      <c r="F209" s="44"/>
      <c r="G209" s="49" t="s">
        <v>270</v>
      </c>
      <c r="H209" s="50" t="n">
        <v>0</v>
      </c>
      <c r="I209" s="50" t="n">
        <v>0</v>
      </c>
      <c r="J209" s="50" t="n">
        <v>0</v>
      </c>
    </row>
    <row r="210" customFormat="false" ht="14.25" hidden="false" customHeight="false" outlineLevel="0" collapsed="false">
      <c r="B210" s="44"/>
      <c r="C210" s="53" t="s">
        <v>271</v>
      </c>
      <c r="D210" s="55" t="n">
        <f aca="false">COUNTIF(H204:H209,"&gt;0")</f>
        <v>0</v>
      </c>
      <c r="E210" s="44"/>
      <c r="F210" s="56" t="s">
        <v>272</v>
      </c>
      <c r="G210" s="56"/>
      <c r="H210" s="48" t="s">
        <v>256</v>
      </c>
      <c r="I210" s="48" t="s">
        <v>257</v>
      </c>
      <c r="J210" s="48" t="s">
        <v>258</v>
      </c>
    </row>
    <row r="211" customFormat="false" ht="14.25" hidden="false" customHeight="false" outlineLevel="0" collapsed="false">
      <c r="B211" s="44"/>
      <c r="C211" s="53" t="s">
        <v>273</v>
      </c>
      <c r="D211" s="55" t="n">
        <f aca="false">COUNTIF(H211:H217,"&gt;0")</f>
        <v>0</v>
      </c>
      <c r="E211" s="44"/>
      <c r="F211" s="44"/>
      <c r="G211" s="49" t="s">
        <v>274</v>
      </c>
      <c r="H211" s="50" t="n">
        <v>0</v>
      </c>
      <c r="I211" s="50" t="n">
        <v>0</v>
      </c>
      <c r="J211" s="50" t="n">
        <v>0</v>
      </c>
    </row>
    <row r="212" customFormat="false" ht="14.25" hidden="false" customHeight="false" outlineLevel="0" collapsed="false">
      <c r="B212" s="44"/>
      <c r="C212" s="53" t="s">
        <v>275</v>
      </c>
      <c r="D212" s="57" t="n">
        <f aca="false">H204*I204+H205*I205+H206*I206+H207*I207+H208*I208+H209*I209</f>
        <v>0</v>
      </c>
      <c r="E212" s="44"/>
      <c r="F212" s="44"/>
      <c r="G212" s="49" t="s">
        <v>276</v>
      </c>
      <c r="H212" s="50" t="n">
        <v>0</v>
      </c>
      <c r="I212" s="50" t="n">
        <v>0</v>
      </c>
      <c r="J212" s="50" t="n">
        <v>0</v>
      </c>
    </row>
    <row r="213" customFormat="false" ht="14.25" hidden="false" customHeight="false" outlineLevel="0" collapsed="false">
      <c r="B213" s="44"/>
      <c r="C213" s="53" t="s">
        <v>277</v>
      </c>
      <c r="D213" s="57" t="n">
        <f aca="false">H211*I211+H212*I212+H213*I213+H214*I214+H215*I215+H216*I216+H217*I217</f>
        <v>0</v>
      </c>
      <c r="E213" s="44"/>
      <c r="F213" s="44"/>
      <c r="G213" s="49" t="s">
        <v>278</v>
      </c>
      <c r="H213" s="50" t="n">
        <v>0</v>
      </c>
      <c r="I213" s="50" t="n">
        <v>0</v>
      </c>
      <c r="J213" s="50" t="n">
        <v>0</v>
      </c>
    </row>
    <row r="214" customFormat="false" ht="14.25" hidden="false" customHeight="false" outlineLevel="0" collapsed="false">
      <c r="B214" s="44"/>
      <c r="C214" s="53" t="s">
        <v>279</v>
      </c>
      <c r="D214" s="57" t="n">
        <f aca="false">SUM(H204:H209)*2+SUM(I204:I209)</f>
        <v>0</v>
      </c>
      <c r="E214" s="44"/>
      <c r="F214" s="44"/>
      <c r="G214" s="49" t="s">
        <v>280</v>
      </c>
      <c r="H214" s="50" t="n">
        <v>0</v>
      </c>
      <c r="I214" s="50" t="n">
        <v>0</v>
      </c>
      <c r="J214" s="50" t="n">
        <v>0</v>
      </c>
    </row>
    <row r="215" customFormat="false" ht="14.25" hidden="false" customHeight="false" outlineLevel="0" collapsed="false">
      <c r="B215" s="44"/>
      <c r="C215" s="53" t="s">
        <v>281</v>
      </c>
      <c r="D215" s="57" t="n">
        <f aca="false">SUM(H211:H217)*2+SUM(I211:I217)</f>
        <v>0</v>
      </c>
      <c r="E215" s="44"/>
      <c r="F215" s="44"/>
      <c r="G215" s="49" t="s">
        <v>282</v>
      </c>
      <c r="H215" s="50" t="n">
        <v>0</v>
      </c>
      <c r="I215" s="50" t="n">
        <v>0</v>
      </c>
      <c r="J215" s="50" t="n">
        <v>0</v>
      </c>
    </row>
    <row r="216" customFormat="false" ht="14.25" hidden="false" customHeight="false" outlineLevel="0" collapsed="false">
      <c r="B216" s="44"/>
      <c r="C216" s="53" t="s">
        <v>283</v>
      </c>
      <c r="D216" s="57" t="n">
        <f aca="false">D214+D215</f>
        <v>0</v>
      </c>
      <c r="E216" s="44"/>
      <c r="F216" s="44"/>
      <c r="G216" s="49" t="s">
        <v>284</v>
      </c>
      <c r="H216" s="50" t="n">
        <v>0</v>
      </c>
      <c r="I216" s="50" t="n">
        <v>0</v>
      </c>
      <c r="J216" s="50" t="n">
        <v>0</v>
      </c>
    </row>
    <row r="217" customFormat="false" ht="14.25" hidden="false" customHeight="false" outlineLevel="0" collapsed="false">
      <c r="B217" s="44"/>
      <c r="C217" s="53" t="s">
        <v>285</v>
      </c>
      <c r="D217" s="57" t="n">
        <f aca="false">SUM(I204:I209)</f>
        <v>0</v>
      </c>
      <c r="E217" s="44"/>
      <c r="F217" s="44"/>
      <c r="G217" s="49" t="s">
        <v>286</v>
      </c>
      <c r="H217" s="50" t="n">
        <v>0</v>
      </c>
      <c r="I217" s="50" t="n">
        <v>0</v>
      </c>
      <c r="J217" s="50" t="n">
        <v>0</v>
      </c>
    </row>
    <row r="218" customFormat="false" ht="14.25" hidden="true" customHeight="false" outlineLevel="0" collapsed="false">
      <c r="B218" s="58"/>
      <c r="C218" s="59"/>
      <c r="D218" s="60"/>
      <c r="E218" s="58"/>
      <c r="F218" s="58"/>
      <c r="H218" s="61"/>
      <c r="I218" s="61"/>
      <c r="J218" s="61"/>
    </row>
    <row r="220" customFormat="false" ht="14.25" hidden="false" customHeight="false" outlineLevel="0" collapsed="false">
      <c r="B220" s="38" t="s">
        <v>307</v>
      </c>
      <c r="C220" s="39"/>
      <c r="D220" s="39"/>
      <c r="E220" s="39"/>
      <c r="F220" s="39"/>
      <c r="G220" s="39"/>
      <c r="H220" s="39" t="s">
        <v>248</v>
      </c>
      <c r="I220" s="39"/>
      <c r="J220" s="40" t="s">
        <v>305</v>
      </c>
      <c r="K220" s="31" t="s">
        <v>308</v>
      </c>
      <c r="M220" s="31" t="n">
        <v>220</v>
      </c>
    </row>
    <row r="221" customFormat="false" ht="14.25" hidden="false" customHeight="false" outlineLevel="0" collapsed="false">
      <c r="B221" s="62"/>
      <c r="C221" s="39" t="s">
        <v>251</v>
      </c>
      <c r="D221" s="43" t="str">
        <f aca="false">K220</f>
        <v>Помещение_11</v>
      </c>
      <c r="E221" s="43"/>
      <c r="F221" s="43"/>
      <c r="G221" s="43"/>
      <c r="H221" s="43"/>
      <c r="I221" s="43"/>
      <c r="J221" s="43"/>
    </row>
    <row r="222" customFormat="false" ht="14.25" hidden="false" customHeight="false" outlineLevel="0" collapsed="false">
      <c r="B222" s="62"/>
      <c r="C222" s="39" t="s">
        <v>253</v>
      </c>
      <c r="D222" s="43"/>
      <c r="E222" s="43"/>
      <c r="F222" s="43"/>
      <c r="G222" s="43"/>
      <c r="H222" s="43"/>
      <c r="I222" s="43"/>
      <c r="J222" s="43"/>
    </row>
    <row r="223" customFormat="false" ht="14.25" hidden="false" customHeight="false" outlineLevel="0" collapsed="false">
      <c r="B223" s="44"/>
      <c r="C223" s="45" t="s">
        <v>254</v>
      </c>
      <c r="D223" s="46" t="n">
        <v>0</v>
      </c>
      <c r="E223" s="44"/>
      <c r="F223" s="47" t="s">
        <v>255</v>
      </c>
      <c r="G223" s="47"/>
      <c r="H223" s="48" t="s">
        <v>256</v>
      </c>
      <c r="I223" s="48" t="s">
        <v>257</v>
      </c>
      <c r="J223" s="48" t="s">
        <v>258</v>
      </c>
    </row>
    <row r="224" customFormat="false" ht="14.25" hidden="false" customHeight="false" outlineLevel="0" collapsed="false">
      <c r="B224" s="44"/>
      <c r="C224" s="45" t="s">
        <v>259</v>
      </c>
      <c r="D224" s="46" t="n">
        <v>0</v>
      </c>
      <c r="E224" s="44"/>
      <c r="F224" s="44"/>
      <c r="G224" s="49" t="s">
        <v>260</v>
      </c>
      <c r="H224" s="50" t="n">
        <v>0</v>
      </c>
      <c r="I224" s="50" t="n">
        <v>0</v>
      </c>
      <c r="J224" s="50" t="n">
        <v>0</v>
      </c>
    </row>
    <row r="225" customFormat="false" ht="14.25" hidden="false" customHeight="false" outlineLevel="0" collapsed="false">
      <c r="B225" s="44"/>
      <c r="C225" s="45" t="s">
        <v>261</v>
      </c>
      <c r="D225" s="46" t="n">
        <v>2.75</v>
      </c>
      <c r="E225" s="44"/>
      <c r="F225" s="44"/>
      <c r="G225" s="49" t="s">
        <v>262</v>
      </c>
      <c r="H225" s="50" t="n">
        <v>0</v>
      </c>
      <c r="I225" s="50" t="n">
        <v>0</v>
      </c>
      <c r="J225" s="50" t="n">
        <v>0</v>
      </c>
    </row>
    <row r="226" customFormat="false" ht="14.25" hidden="false" customHeight="false" outlineLevel="0" collapsed="false">
      <c r="B226" s="44"/>
      <c r="C226" s="51" t="s">
        <v>263</v>
      </c>
      <c r="D226" s="52" t="n">
        <f aca="false">D223*D224</f>
        <v>0</v>
      </c>
      <c r="E226" s="44"/>
      <c r="F226" s="44"/>
      <c r="G226" s="49" t="s">
        <v>264</v>
      </c>
      <c r="H226" s="50" t="n">
        <v>0</v>
      </c>
      <c r="I226" s="50" t="n">
        <v>0</v>
      </c>
      <c r="J226" s="50" t="n">
        <v>0</v>
      </c>
    </row>
    <row r="227" customFormat="false" ht="14.25" hidden="false" customHeight="false" outlineLevel="0" collapsed="false">
      <c r="B227" s="44"/>
      <c r="C227" s="51" t="s">
        <v>265</v>
      </c>
      <c r="D227" s="52" t="n">
        <f aca="false">(D223+D224)*2</f>
        <v>0</v>
      </c>
      <c r="E227" s="44"/>
      <c r="F227" s="44"/>
      <c r="G227" s="49" t="s">
        <v>266</v>
      </c>
      <c r="H227" s="50" t="n">
        <v>0</v>
      </c>
      <c r="I227" s="50" t="n">
        <v>0</v>
      </c>
      <c r="J227" s="50" t="n">
        <v>0</v>
      </c>
    </row>
    <row r="228" customFormat="false" ht="14.25" hidden="false" customHeight="false" outlineLevel="0" collapsed="false">
      <c r="B228" s="44"/>
      <c r="C228" s="53" t="s">
        <v>267</v>
      </c>
      <c r="D228" s="54" t="n">
        <f aca="false">D227*D225</f>
        <v>0</v>
      </c>
      <c r="E228" s="44"/>
      <c r="F228" s="44"/>
      <c r="G228" s="49" t="s">
        <v>268</v>
      </c>
      <c r="H228" s="50" t="n">
        <v>0</v>
      </c>
      <c r="I228" s="50" t="n">
        <v>0</v>
      </c>
      <c r="J228" s="50" t="n">
        <v>0</v>
      </c>
    </row>
    <row r="229" customFormat="false" ht="14.25" hidden="false" customHeight="false" outlineLevel="0" collapsed="false">
      <c r="B229" s="44"/>
      <c r="C229" s="53" t="s">
        <v>269</v>
      </c>
      <c r="D229" s="54" t="n">
        <f aca="false">D228-D232-D233</f>
        <v>0</v>
      </c>
      <c r="E229" s="44"/>
      <c r="F229" s="44"/>
      <c r="G229" s="49" t="s">
        <v>270</v>
      </c>
      <c r="H229" s="50" t="n">
        <v>0</v>
      </c>
      <c r="I229" s="50" t="n">
        <v>0</v>
      </c>
      <c r="J229" s="50" t="n">
        <v>0</v>
      </c>
    </row>
    <row r="230" customFormat="false" ht="14.25" hidden="false" customHeight="false" outlineLevel="0" collapsed="false">
      <c r="B230" s="44"/>
      <c r="C230" s="53" t="s">
        <v>271</v>
      </c>
      <c r="D230" s="55" t="n">
        <f aca="false">COUNTIF(H224:H229,"&gt;0")</f>
        <v>0</v>
      </c>
      <c r="E230" s="44"/>
      <c r="F230" s="56" t="s">
        <v>272</v>
      </c>
      <c r="G230" s="56"/>
      <c r="H230" s="48" t="s">
        <v>256</v>
      </c>
      <c r="I230" s="48" t="s">
        <v>257</v>
      </c>
      <c r="J230" s="48" t="s">
        <v>258</v>
      </c>
    </row>
    <row r="231" customFormat="false" ht="14.25" hidden="false" customHeight="false" outlineLevel="0" collapsed="false">
      <c r="B231" s="44"/>
      <c r="C231" s="53" t="s">
        <v>273</v>
      </c>
      <c r="D231" s="55" t="n">
        <f aca="false">COUNTIF(H231:H237,"&gt;0")</f>
        <v>0</v>
      </c>
      <c r="E231" s="44"/>
      <c r="F231" s="44"/>
      <c r="G231" s="49" t="s">
        <v>274</v>
      </c>
      <c r="H231" s="50" t="n">
        <v>0</v>
      </c>
      <c r="I231" s="50" t="n">
        <v>0</v>
      </c>
      <c r="J231" s="50" t="n">
        <v>0</v>
      </c>
    </row>
    <row r="232" customFormat="false" ht="14.25" hidden="false" customHeight="false" outlineLevel="0" collapsed="false">
      <c r="B232" s="44"/>
      <c r="C232" s="53" t="s">
        <v>275</v>
      </c>
      <c r="D232" s="57" t="n">
        <f aca="false">H224*I224+H225*I225+H226*I226+H227*I227+H228*I228+H229*I229</f>
        <v>0</v>
      </c>
      <c r="E232" s="44"/>
      <c r="F232" s="44"/>
      <c r="G232" s="49" t="s">
        <v>276</v>
      </c>
      <c r="H232" s="50" t="n">
        <v>0</v>
      </c>
      <c r="I232" s="50" t="n">
        <v>0</v>
      </c>
      <c r="J232" s="50" t="n">
        <v>0</v>
      </c>
    </row>
    <row r="233" customFormat="false" ht="14.25" hidden="false" customHeight="false" outlineLevel="0" collapsed="false">
      <c r="B233" s="44"/>
      <c r="C233" s="53" t="s">
        <v>277</v>
      </c>
      <c r="D233" s="57" t="n">
        <f aca="false">H231*I231+H232*I232+H233*I233+H234*I234+H235*I235+H236*I236+H237*I237</f>
        <v>0</v>
      </c>
      <c r="E233" s="44"/>
      <c r="F233" s="44"/>
      <c r="G233" s="49" t="s">
        <v>278</v>
      </c>
      <c r="H233" s="50" t="n">
        <v>0</v>
      </c>
      <c r="I233" s="50" t="n">
        <v>0</v>
      </c>
      <c r="J233" s="50" t="n">
        <v>0</v>
      </c>
    </row>
    <row r="234" customFormat="false" ht="14.25" hidden="false" customHeight="false" outlineLevel="0" collapsed="false">
      <c r="B234" s="44"/>
      <c r="C234" s="53" t="s">
        <v>279</v>
      </c>
      <c r="D234" s="57" t="n">
        <f aca="false">SUM(H224:H229)*2+SUM(I224:I229)</f>
        <v>0</v>
      </c>
      <c r="E234" s="44"/>
      <c r="F234" s="44"/>
      <c r="G234" s="49" t="s">
        <v>280</v>
      </c>
      <c r="H234" s="50" t="n">
        <v>0</v>
      </c>
      <c r="I234" s="50" t="n">
        <v>0</v>
      </c>
      <c r="J234" s="50" t="n">
        <v>0</v>
      </c>
    </row>
    <row r="235" customFormat="false" ht="14.25" hidden="false" customHeight="false" outlineLevel="0" collapsed="false">
      <c r="B235" s="44"/>
      <c r="C235" s="53" t="s">
        <v>281</v>
      </c>
      <c r="D235" s="57" t="n">
        <f aca="false">SUM(H231:H237)*2+SUM(I231:I237)</f>
        <v>0</v>
      </c>
      <c r="E235" s="44"/>
      <c r="F235" s="44"/>
      <c r="G235" s="49" t="s">
        <v>282</v>
      </c>
      <c r="H235" s="50" t="n">
        <v>0</v>
      </c>
      <c r="I235" s="50" t="n">
        <v>0</v>
      </c>
      <c r="J235" s="50" t="n">
        <v>0</v>
      </c>
    </row>
    <row r="236" customFormat="false" ht="14.25" hidden="false" customHeight="false" outlineLevel="0" collapsed="false">
      <c r="B236" s="44"/>
      <c r="C236" s="53" t="s">
        <v>283</v>
      </c>
      <c r="D236" s="57" t="n">
        <f aca="false">D234+D235</f>
        <v>0</v>
      </c>
      <c r="E236" s="44"/>
      <c r="F236" s="44"/>
      <c r="G236" s="49" t="s">
        <v>284</v>
      </c>
      <c r="H236" s="50" t="n">
        <v>0</v>
      </c>
      <c r="I236" s="50" t="n">
        <v>0</v>
      </c>
      <c r="J236" s="50" t="n">
        <v>0</v>
      </c>
    </row>
    <row r="237" customFormat="false" ht="14.25" hidden="false" customHeight="false" outlineLevel="0" collapsed="false">
      <c r="B237" s="44"/>
      <c r="C237" s="53" t="s">
        <v>285</v>
      </c>
      <c r="D237" s="57" t="n">
        <f aca="false">SUM(I224:I229)</f>
        <v>0</v>
      </c>
      <c r="E237" s="44"/>
      <c r="F237" s="44"/>
      <c r="G237" s="49" t="s">
        <v>286</v>
      </c>
      <c r="H237" s="50" t="n">
        <v>0</v>
      </c>
      <c r="I237" s="50" t="n">
        <v>0</v>
      </c>
      <c r="J237" s="50" t="n">
        <v>0</v>
      </c>
    </row>
    <row r="238" customFormat="false" ht="14.25" hidden="true" customHeight="false" outlineLevel="0" collapsed="false">
      <c r="B238" s="58"/>
      <c r="C238" s="59"/>
      <c r="D238" s="60"/>
      <c r="E238" s="58"/>
      <c r="F238" s="58"/>
      <c r="H238" s="61"/>
      <c r="I238" s="61"/>
      <c r="J238" s="61"/>
    </row>
    <row r="240" customFormat="false" ht="14.25" hidden="false" customHeight="false" outlineLevel="0" collapsed="false">
      <c r="B240" s="38" t="s">
        <v>309</v>
      </c>
      <c r="C240" s="39"/>
      <c r="D240" s="39"/>
      <c r="E240" s="39"/>
      <c r="F240" s="39"/>
      <c r="G240" s="39"/>
      <c r="H240" s="39" t="s">
        <v>248</v>
      </c>
      <c r="I240" s="39"/>
      <c r="J240" s="40" t="s">
        <v>305</v>
      </c>
      <c r="K240" s="31" t="s">
        <v>310</v>
      </c>
      <c r="M240" s="31" t="n">
        <v>240</v>
      </c>
    </row>
    <row r="241" customFormat="false" ht="14.25" hidden="false" customHeight="false" outlineLevel="0" collapsed="false">
      <c r="B241" s="62"/>
      <c r="C241" s="39" t="s">
        <v>251</v>
      </c>
      <c r="D241" s="43" t="str">
        <f aca="false">K240</f>
        <v>Помещение_12</v>
      </c>
      <c r="E241" s="43"/>
      <c r="F241" s="43"/>
      <c r="G241" s="43"/>
      <c r="H241" s="43"/>
      <c r="I241" s="43"/>
      <c r="J241" s="43"/>
    </row>
    <row r="242" customFormat="false" ht="14.25" hidden="false" customHeight="false" outlineLevel="0" collapsed="false">
      <c r="B242" s="62"/>
      <c r="C242" s="39" t="s">
        <v>253</v>
      </c>
      <c r="D242" s="43"/>
      <c r="E242" s="43"/>
      <c r="F242" s="43"/>
      <c r="G242" s="43"/>
      <c r="H242" s="43"/>
      <c r="I242" s="43"/>
      <c r="J242" s="43"/>
    </row>
    <row r="243" customFormat="false" ht="14.25" hidden="false" customHeight="false" outlineLevel="0" collapsed="false">
      <c r="B243" s="44"/>
      <c r="C243" s="45" t="s">
        <v>254</v>
      </c>
      <c r="D243" s="46" t="n">
        <v>0</v>
      </c>
      <c r="E243" s="44"/>
      <c r="F243" s="47" t="s">
        <v>255</v>
      </c>
      <c r="G243" s="47"/>
      <c r="H243" s="48" t="s">
        <v>256</v>
      </c>
      <c r="I243" s="48" t="s">
        <v>257</v>
      </c>
      <c r="J243" s="48" t="s">
        <v>258</v>
      </c>
    </row>
    <row r="244" customFormat="false" ht="14.25" hidden="false" customHeight="false" outlineLevel="0" collapsed="false">
      <c r="B244" s="44"/>
      <c r="C244" s="45" t="s">
        <v>259</v>
      </c>
      <c r="D244" s="46" t="n">
        <v>0</v>
      </c>
      <c r="E244" s="44"/>
      <c r="F244" s="44"/>
      <c r="G244" s="49" t="s">
        <v>260</v>
      </c>
      <c r="H244" s="50" t="n">
        <v>0</v>
      </c>
      <c r="I244" s="50" t="n">
        <v>0</v>
      </c>
      <c r="J244" s="50" t="n">
        <v>0</v>
      </c>
    </row>
    <row r="245" customFormat="false" ht="14.25" hidden="false" customHeight="false" outlineLevel="0" collapsed="false">
      <c r="B245" s="44"/>
      <c r="C245" s="45" t="s">
        <v>261</v>
      </c>
      <c r="D245" s="46" t="n">
        <v>2.75</v>
      </c>
      <c r="E245" s="44"/>
      <c r="F245" s="44"/>
      <c r="G245" s="49" t="s">
        <v>262</v>
      </c>
      <c r="H245" s="50" t="n">
        <v>0</v>
      </c>
      <c r="I245" s="50" t="n">
        <v>0</v>
      </c>
      <c r="J245" s="50" t="n">
        <v>0</v>
      </c>
    </row>
    <row r="246" customFormat="false" ht="14.25" hidden="false" customHeight="false" outlineLevel="0" collapsed="false">
      <c r="B246" s="44"/>
      <c r="C246" s="51" t="s">
        <v>263</v>
      </c>
      <c r="D246" s="52" t="n">
        <f aca="false">D243*D244</f>
        <v>0</v>
      </c>
      <c r="E246" s="44"/>
      <c r="F246" s="44"/>
      <c r="G246" s="49" t="s">
        <v>264</v>
      </c>
      <c r="H246" s="50" t="n">
        <v>0</v>
      </c>
      <c r="I246" s="50" t="n">
        <v>0</v>
      </c>
      <c r="J246" s="50" t="n">
        <v>0</v>
      </c>
    </row>
    <row r="247" customFormat="false" ht="14.25" hidden="false" customHeight="false" outlineLevel="0" collapsed="false">
      <c r="B247" s="44"/>
      <c r="C247" s="51" t="s">
        <v>265</v>
      </c>
      <c r="D247" s="52" t="n">
        <f aca="false">(D243+D244)*2</f>
        <v>0</v>
      </c>
      <c r="E247" s="44"/>
      <c r="F247" s="44"/>
      <c r="G247" s="49" t="s">
        <v>266</v>
      </c>
      <c r="H247" s="50" t="n">
        <v>0</v>
      </c>
      <c r="I247" s="50" t="n">
        <v>0</v>
      </c>
      <c r="J247" s="50" t="n">
        <v>0</v>
      </c>
    </row>
    <row r="248" customFormat="false" ht="14.25" hidden="false" customHeight="false" outlineLevel="0" collapsed="false">
      <c r="B248" s="44"/>
      <c r="C248" s="53" t="s">
        <v>267</v>
      </c>
      <c r="D248" s="54" t="n">
        <f aca="false">D247*D245</f>
        <v>0</v>
      </c>
      <c r="E248" s="44"/>
      <c r="F248" s="44"/>
      <c r="G248" s="49" t="s">
        <v>268</v>
      </c>
      <c r="H248" s="50" t="n">
        <v>0</v>
      </c>
      <c r="I248" s="50" t="n">
        <v>0</v>
      </c>
      <c r="J248" s="50" t="n">
        <v>0</v>
      </c>
    </row>
    <row r="249" customFormat="false" ht="14.25" hidden="false" customHeight="false" outlineLevel="0" collapsed="false">
      <c r="B249" s="44"/>
      <c r="C249" s="53" t="s">
        <v>269</v>
      </c>
      <c r="D249" s="54" t="n">
        <f aca="false">D248-D252-D253</f>
        <v>0</v>
      </c>
      <c r="E249" s="44"/>
      <c r="F249" s="44"/>
      <c r="G249" s="49" t="s">
        <v>270</v>
      </c>
      <c r="H249" s="50" t="n">
        <v>0</v>
      </c>
      <c r="I249" s="50" t="n">
        <v>0</v>
      </c>
      <c r="J249" s="50" t="n">
        <v>0</v>
      </c>
    </row>
    <row r="250" customFormat="false" ht="14.25" hidden="false" customHeight="false" outlineLevel="0" collapsed="false">
      <c r="B250" s="44"/>
      <c r="C250" s="53" t="s">
        <v>271</v>
      </c>
      <c r="D250" s="55" t="n">
        <f aca="false">COUNTIF(H244:H249,"&gt;0")</f>
        <v>0</v>
      </c>
      <c r="E250" s="44"/>
      <c r="F250" s="56" t="s">
        <v>272</v>
      </c>
      <c r="G250" s="56"/>
      <c r="H250" s="48" t="s">
        <v>256</v>
      </c>
      <c r="I250" s="48" t="s">
        <v>257</v>
      </c>
      <c r="J250" s="48" t="s">
        <v>258</v>
      </c>
    </row>
    <row r="251" customFormat="false" ht="14.25" hidden="false" customHeight="false" outlineLevel="0" collapsed="false">
      <c r="B251" s="44"/>
      <c r="C251" s="53" t="s">
        <v>273</v>
      </c>
      <c r="D251" s="55" t="n">
        <f aca="false">COUNTIF(H251:H257,"&gt;0")</f>
        <v>0</v>
      </c>
      <c r="E251" s="44"/>
      <c r="F251" s="44"/>
      <c r="G251" s="49" t="s">
        <v>274</v>
      </c>
      <c r="H251" s="50" t="n">
        <v>0</v>
      </c>
      <c r="I251" s="50" t="n">
        <v>0</v>
      </c>
      <c r="J251" s="50" t="n">
        <v>0</v>
      </c>
    </row>
    <row r="252" customFormat="false" ht="14.25" hidden="false" customHeight="false" outlineLevel="0" collapsed="false">
      <c r="B252" s="44"/>
      <c r="C252" s="53" t="s">
        <v>275</v>
      </c>
      <c r="D252" s="57" t="n">
        <f aca="false">H244*I244+H245*I245+H246*I246+H247*I247+H248*I248+H249*I249</f>
        <v>0</v>
      </c>
      <c r="E252" s="44"/>
      <c r="F252" s="44"/>
      <c r="G252" s="49" t="s">
        <v>276</v>
      </c>
      <c r="H252" s="50" t="n">
        <v>0</v>
      </c>
      <c r="I252" s="50" t="n">
        <v>0</v>
      </c>
      <c r="J252" s="50" t="n">
        <v>0</v>
      </c>
    </row>
    <row r="253" customFormat="false" ht="14.25" hidden="false" customHeight="false" outlineLevel="0" collapsed="false">
      <c r="B253" s="44"/>
      <c r="C253" s="53" t="s">
        <v>277</v>
      </c>
      <c r="D253" s="57" t="n">
        <f aca="false">H251*I251+H252*I252+H253*I253+H254*I254+H255*I255+H256*I256+H257*I257</f>
        <v>0</v>
      </c>
      <c r="E253" s="44"/>
      <c r="F253" s="44"/>
      <c r="G253" s="49" t="s">
        <v>278</v>
      </c>
      <c r="H253" s="50" t="n">
        <v>0</v>
      </c>
      <c r="I253" s="50" t="n">
        <v>0</v>
      </c>
      <c r="J253" s="50" t="n">
        <v>0</v>
      </c>
    </row>
    <row r="254" customFormat="false" ht="14.25" hidden="false" customHeight="false" outlineLevel="0" collapsed="false">
      <c r="B254" s="44"/>
      <c r="C254" s="53" t="s">
        <v>279</v>
      </c>
      <c r="D254" s="57" t="n">
        <f aca="false">SUM(H244:H249)*2+SUM(I244:I249)</f>
        <v>0</v>
      </c>
      <c r="E254" s="44"/>
      <c r="F254" s="44"/>
      <c r="G254" s="49" t="s">
        <v>280</v>
      </c>
      <c r="H254" s="50" t="n">
        <v>0</v>
      </c>
      <c r="I254" s="50" t="n">
        <v>0</v>
      </c>
      <c r="J254" s="50" t="n">
        <v>0</v>
      </c>
    </row>
    <row r="255" customFormat="false" ht="14.25" hidden="false" customHeight="false" outlineLevel="0" collapsed="false">
      <c r="B255" s="44"/>
      <c r="C255" s="53" t="s">
        <v>281</v>
      </c>
      <c r="D255" s="57" t="n">
        <f aca="false">SUM(H251:H257)*2+SUM(I251:I257)</f>
        <v>0</v>
      </c>
      <c r="E255" s="44"/>
      <c r="F255" s="44"/>
      <c r="G255" s="49" t="s">
        <v>282</v>
      </c>
      <c r="H255" s="50" t="n">
        <v>0</v>
      </c>
      <c r="I255" s="50" t="n">
        <v>0</v>
      </c>
      <c r="J255" s="50" t="n">
        <v>0</v>
      </c>
    </row>
    <row r="256" customFormat="false" ht="14.25" hidden="false" customHeight="false" outlineLevel="0" collapsed="false">
      <c r="B256" s="44"/>
      <c r="C256" s="53" t="s">
        <v>283</v>
      </c>
      <c r="D256" s="57" t="n">
        <f aca="false">D254+D255</f>
        <v>0</v>
      </c>
      <c r="E256" s="44"/>
      <c r="F256" s="44"/>
      <c r="G256" s="49" t="s">
        <v>284</v>
      </c>
      <c r="H256" s="50" t="n">
        <v>0</v>
      </c>
      <c r="I256" s="50" t="n">
        <v>0</v>
      </c>
      <c r="J256" s="50" t="n">
        <v>0</v>
      </c>
    </row>
    <row r="257" customFormat="false" ht="14.25" hidden="false" customHeight="false" outlineLevel="0" collapsed="false">
      <c r="B257" s="44"/>
      <c r="C257" s="53" t="s">
        <v>285</v>
      </c>
      <c r="D257" s="57" t="n">
        <f aca="false">SUM(I244:I249)</f>
        <v>0</v>
      </c>
      <c r="E257" s="44"/>
      <c r="F257" s="44"/>
      <c r="G257" s="49" t="s">
        <v>286</v>
      </c>
      <c r="H257" s="50" t="n">
        <v>0</v>
      </c>
      <c r="I257" s="50" t="n">
        <v>0</v>
      </c>
      <c r="J257" s="50" t="n">
        <v>0</v>
      </c>
    </row>
    <row r="258" customFormat="false" ht="14.25" hidden="true" customHeight="false" outlineLevel="0" collapsed="false">
      <c r="B258" s="58"/>
      <c r="C258" s="59"/>
      <c r="D258" s="60"/>
      <c r="E258" s="58"/>
      <c r="F258" s="58"/>
      <c r="H258" s="61"/>
      <c r="I258" s="61"/>
      <c r="J258" s="61"/>
    </row>
    <row r="260" customFormat="false" ht="14.25" hidden="false" customHeight="false" outlineLevel="0" collapsed="false">
      <c r="B260" s="38" t="s">
        <v>311</v>
      </c>
      <c r="C260" s="39"/>
      <c r="D260" s="39"/>
      <c r="E260" s="39"/>
      <c r="F260" s="39"/>
      <c r="G260" s="39"/>
      <c r="H260" s="39" t="s">
        <v>248</v>
      </c>
      <c r="I260" s="39"/>
      <c r="J260" s="40" t="s">
        <v>305</v>
      </c>
      <c r="K260" s="31" t="s">
        <v>312</v>
      </c>
      <c r="M260" s="31" t="n">
        <v>260</v>
      </c>
    </row>
    <row r="261" customFormat="false" ht="14.25" hidden="false" customHeight="false" outlineLevel="0" collapsed="false">
      <c r="B261" s="62"/>
      <c r="C261" s="39" t="s">
        <v>251</v>
      </c>
      <c r="D261" s="43" t="str">
        <f aca="false">K260</f>
        <v>Помещение_13</v>
      </c>
      <c r="E261" s="43"/>
      <c r="F261" s="43"/>
      <c r="G261" s="43"/>
      <c r="H261" s="43"/>
      <c r="I261" s="43"/>
      <c r="J261" s="43"/>
    </row>
    <row r="262" customFormat="false" ht="14.25" hidden="false" customHeight="false" outlineLevel="0" collapsed="false">
      <c r="B262" s="62"/>
      <c r="C262" s="39" t="s">
        <v>253</v>
      </c>
      <c r="D262" s="43"/>
      <c r="E262" s="43"/>
      <c r="F262" s="43"/>
      <c r="G262" s="43"/>
      <c r="H262" s="43"/>
      <c r="I262" s="43"/>
      <c r="J262" s="43"/>
    </row>
    <row r="263" customFormat="false" ht="14.25" hidden="false" customHeight="false" outlineLevel="0" collapsed="false">
      <c r="B263" s="44"/>
      <c r="C263" s="45" t="s">
        <v>254</v>
      </c>
      <c r="D263" s="46" t="n">
        <v>0</v>
      </c>
      <c r="E263" s="44"/>
      <c r="F263" s="47" t="s">
        <v>255</v>
      </c>
      <c r="G263" s="47"/>
      <c r="H263" s="48" t="s">
        <v>256</v>
      </c>
      <c r="I263" s="48" t="s">
        <v>257</v>
      </c>
      <c r="J263" s="48" t="s">
        <v>258</v>
      </c>
    </row>
    <row r="264" customFormat="false" ht="14.25" hidden="false" customHeight="false" outlineLevel="0" collapsed="false">
      <c r="B264" s="44"/>
      <c r="C264" s="45" t="s">
        <v>259</v>
      </c>
      <c r="D264" s="46" t="n">
        <v>0</v>
      </c>
      <c r="E264" s="44"/>
      <c r="F264" s="44"/>
      <c r="G264" s="49" t="s">
        <v>260</v>
      </c>
      <c r="H264" s="50" t="n">
        <v>0</v>
      </c>
      <c r="I264" s="50" t="n">
        <v>0</v>
      </c>
      <c r="J264" s="50" t="n">
        <v>0</v>
      </c>
    </row>
    <row r="265" customFormat="false" ht="14.25" hidden="false" customHeight="false" outlineLevel="0" collapsed="false">
      <c r="B265" s="44"/>
      <c r="C265" s="45" t="s">
        <v>261</v>
      </c>
      <c r="D265" s="46" t="n">
        <v>2.75</v>
      </c>
      <c r="E265" s="44"/>
      <c r="F265" s="44"/>
      <c r="G265" s="49" t="s">
        <v>262</v>
      </c>
      <c r="H265" s="50" t="n">
        <v>0</v>
      </c>
      <c r="I265" s="50" t="n">
        <v>0</v>
      </c>
      <c r="J265" s="50" t="n">
        <v>0</v>
      </c>
    </row>
    <row r="266" customFormat="false" ht="14.25" hidden="false" customHeight="false" outlineLevel="0" collapsed="false">
      <c r="B266" s="44"/>
      <c r="C266" s="51" t="s">
        <v>263</v>
      </c>
      <c r="D266" s="52" t="n">
        <f aca="false">D263*D264</f>
        <v>0</v>
      </c>
      <c r="E266" s="44"/>
      <c r="F266" s="44"/>
      <c r="G266" s="49" t="s">
        <v>264</v>
      </c>
      <c r="H266" s="50" t="n">
        <v>0</v>
      </c>
      <c r="I266" s="50" t="n">
        <v>0</v>
      </c>
      <c r="J266" s="50" t="n">
        <v>0</v>
      </c>
    </row>
    <row r="267" customFormat="false" ht="14.25" hidden="false" customHeight="false" outlineLevel="0" collapsed="false">
      <c r="B267" s="44"/>
      <c r="C267" s="51" t="s">
        <v>265</v>
      </c>
      <c r="D267" s="52" t="n">
        <f aca="false">(D263+D264)*2</f>
        <v>0</v>
      </c>
      <c r="E267" s="44"/>
      <c r="F267" s="44"/>
      <c r="G267" s="49" t="s">
        <v>266</v>
      </c>
      <c r="H267" s="50" t="n">
        <v>0</v>
      </c>
      <c r="I267" s="50" t="n">
        <v>0</v>
      </c>
      <c r="J267" s="50" t="n">
        <v>0</v>
      </c>
    </row>
    <row r="268" customFormat="false" ht="14.25" hidden="false" customHeight="false" outlineLevel="0" collapsed="false">
      <c r="B268" s="44"/>
      <c r="C268" s="53" t="s">
        <v>267</v>
      </c>
      <c r="D268" s="54" t="n">
        <f aca="false">D267*D265</f>
        <v>0</v>
      </c>
      <c r="E268" s="44"/>
      <c r="F268" s="44"/>
      <c r="G268" s="49" t="s">
        <v>268</v>
      </c>
      <c r="H268" s="50" t="n">
        <v>0</v>
      </c>
      <c r="I268" s="50" t="n">
        <v>0</v>
      </c>
      <c r="J268" s="50" t="n">
        <v>0</v>
      </c>
    </row>
    <row r="269" customFormat="false" ht="14.25" hidden="false" customHeight="false" outlineLevel="0" collapsed="false">
      <c r="B269" s="44"/>
      <c r="C269" s="53" t="s">
        <v>269</v>
      </c>
      <c r="D269" s="54" t="n">
        <f aca="false">D268-D272-D273</f>
        <v>0</v>
      </c>
      <c r="E269" s="44"/>
      <c r="F269" s="44"/>
      <c r="G269" s="49" t="s">
        <v>270</v>
      </c>
      <c r="H269" s="50" t="n">
        <v>0</v>
      </c>
      <c r="I269" s="50" t="n">
        <v>0</v>
      </c>
      <c r="J269" s="50" t="n">
        <v>0</v>
      </c>
    </row>
    <row r="270" customFormat="false" ht="14.25" hidden="false" customHeight="false" outlineLevel="0" collapsed="false">
      <c r="B270" s="44"/>
      <c r="C270" s="53" t="s">
        <v>271</v>
      </c>
      <c r="D270" s="55" t="n">
        <f aca="false">COUNTIF(H264:H269,"&gt;0")</f>
        <v>0</v>
      </c>
      <c r="E270" s="44"/>
      <c r="F270" s="56" t="s">
        <v>272</v>
      </c>
      <c r="G270" s="56"/>
      <c r="H270" s="48" t="s">
        <v>256</v>
      </c>
      <c r="I270" s="48" t="s">
        <v>257</v>
      </c>
      <c r="J270" s="48" t="s">
        <v>258</v>
      </c>
    </row>
    <row r="271" customFormat="false" ht="14.25" hidden="false" customHeight="false" outlineLevel="0" collapsed="false">
      <c r="B271" s="44"/>
      <c r="C271" s="53" t="s">
        <v>273</v>
      </c>
      <c r="D271" s="55" t="n">
        <f aca="false">COUNTIF(H271:H277,"&gt;0")</f>
        <v>0</v>
      </c>
      <c r="E271" s="44"/>
      <c r="F271" s="44"/>
      <c r="G271" s="49" t="s">
        <v>274</v>
      </c>
      <c r="H271" s="50" t="n">
        <v>0</v>
      </c>
      <c r="I271" s="50" t="n">
        <v>0</v>
      </c>
      <c r="J271" s="50" t="n">
        <v>0</v>
      </c>
    </row>
    <row r="272" customFormat="false" ht="14.25" hidden="false" customHeight="false" outlineLevel="0" collapsed="false">
      <c r="B272" s="44"/>
      <c r="C272" s="53" t="s">
        <v>275</v>
      </c>
      <c r="D272" s="57" t="n">
        <f aca="false">H264*I264+H265*I265+H266*I266+H267*I267+H268*I268+H269*I269</f>
        <v>0</v>
      </c>
      <c r="E272" s="44"/>
      <c r="F272" s="44"/>
      <c r="G272" s="49" t="s">
        <v>276</v>
      </c>
      <c r="H272" s="50" t="n">
        <v>0</v>
      </c>
      <c r="I272" s="50" t="n">
        <v>0</v>
      </c>
      <c r="J272" s="50" t="n">
        <v>0</v>
      </c>
    </row>
    <row r="273" customFormat="false" ht="14.25" hidden="false" customHeight="false" outlineLevel="0" collapsed="false">
      <c r="B273" s="44"/>
      <c r="C273" s="53" t="s">
        <v>277</v>
      </c>
      <c r="D273" s="57" t="n">
        <f aca="false">H271*I271+H272*I272+H273*I273+H274*I274+H275*I275+H276*I276+H277*I277</f>
        <v>0</v>
      </c>
      <c r="E273" s="44"/>
      <c r="F273" s="44"/>
      <c r="G273" s="49" t="s">
        <v>278</v>
      </c>
      <c r="H273" s="50" t="n">
        <v>0</v>
      </c>
      <c r="I273" s="50" t="n">
        <v>0</v>
      </c>
      <c r="J273" s="50" t="n">
        <v>0</v>
      </c>
    </row>
    <row r="274" customFormat="false" ht="14.25" hidden="false" customHeight="false" outlineLevel="0" collapsed="false">
      <c r="B274" s="44"/>
      <c r="C274" s="53" t="s">
        <v>279</v>
      </c>
      <c r="D274" s="57" t="n">
        <f aca="false">SUM(H264:H269)*2+SUM(I264:I269)</f>
        <v>0</v>
      </c>
      <c r="E274" s="44"/>
      <c r="F274" s="44"/>
      <c r="G274" s="49" t="s">
        <v>280</v>
      </c>
      <c r="H274" s="50" t="n">
        <v>0</v>
      </c>
      <c r="I274" s="50" t="n">
        <v>0</v>
      </c>
      <c r="J274" s="50" t="n">
        <v>0</v>
      </c>
    </row>
    <row r="275" customFormat="false" ht="14.25" hidden="false" customHeight="false" outlineLevel="0" collapsed="false">
      <c r="B275" s="44"/>
      <c r="C275" s="53" t="s">
        <v>281</v>
      </c>
      <c r="D275" s="57" t="n">
        <f aca="false">SUM(H271:H277)*2+SUM(I271:I277)</f>
        <v>0</v>
      </c>
      <c r="E275" s="44"/>
      <c r="F275" s="44"/>
      <c r="G275" s="49" t="s">
        <v>282</v>
      </c>
      <c r="H275" s="50" t="n">
        <v>0</v>
      </c>
      <c r="I275" s="50" t="n">
        <v>0</v>
      </c>
      <c r="J275" s="50" t="n">
        <v>0</v>
      </c>
    </row>
    <row r="276" customFormat="false" ht="14.25" hidden="false" customHeight="false" outlineLevel="0" collapsed="false">
      <c r="B276" s="44"/>
      <c r="C276" s="53" t="s">
        <v>283</v>
      </c>
      <c r="D276" s="57" t="n">
        <f aca="false">D274+D275</f>
        <v>0</v>
      </c>
      <c r="E276" s="44"/>
      <c r="F276" s="44"/>
      <c r="G276" s="49" t="s">
        <v>284</v>
      </c>
      <c r="H276" s="50" t="n">
        <v>0</v>
      </c>
      <c r="I276" s="50" t="n">
        <v>0</v>
      </c>
      <c r="J276" s="50" t="n">
        <v>0</v>
      </c>
    </row>
    <row r="277" customFormat="false" ht="14.25" hidden="false" customHeight="false" outlineLevel="0" collapsed="false">
      <c r="B277" s="44"/>
      <c r="C277" s="53" t="s">
        <v>285</v>
      </c>
      <c r="D277" s="57" t="n">
        <f aca="false">SUM(I264:I269)</f>
        <v>0</v>
      </c>
      <c r="E277" s="44"/>
      <c r="F277" s="44"/>
      <c r="G277" s="49" t="s">
        <v>286</v>
      </c>
      <c r="H277" s="50" t="n">
        <v>0</v>
      </c>
      <c r="I277" s="50" t="n">
        <v>0</v>
      </c>
      <c r="J277" s="50" t="n">
        <v>0</v>
      </c>
    </row>
    <row r="278" customFormat="false" ht="14.25" hidden="true" customHeight="false" outlineLevel="0" collapsed="false">
      <c r="B278" s="58"/>
      <c r="C278" s="59"/>
      <c r="D278" s="60"/>
      <c r="E278" s="58"/>
      <c r="F278" s="58"/>
      <c r="H278" s="61"/>
      <c r="I278" s="61"/>
      <c r="J278" s="61"/>
    </row>
    <row r="280" customFormat="false" ht="14.25" hidden="false" customHeight="false" outlineLevel="0" collapsed="false">
      <c r="B280" s="38" t="s">
        <v>313</v>
      </c>
      <c r="C280" s="39"/>
      <c r="D280" s="39"/>
      <c r="E280" s="39"/>
      <c r="F280" s="39"/>
      <c r="G280" s="39"/>
      <c r="H280" s="39" t="s">
        <v>248</v>
      </c>
      <c r="I280" s="39"/>
      <c r="J280" s="40" t="s">
        <v>305</v>
      </c>
      <c r="K280" s="31" t="s">
        <v>314</v>
      </c>
      <c r="M280" s="31" t="n">
        <v>280</v>
      </c>
    </row>
    <row r="281" customFormat="false" ht="14.25" hidden="false" customHeight="false" outlineLevel="0" collapsed="false">
      <c r="B281" s="62"/>
      <c r="C281" s="39" t="s">
        <v>251</v>
      </c>
      <c r="D281" s="43" t="str">
        <f aca="false">K280</f>
        <v>Помещение_14</v>
      </c>
      <c r="E281" s="43"/>
      <c r="F281" s="43"/>
      <c r="G281" s="43"/>
      <c r="H281" s="43"/>
      <c r="I281" s="43"/>
      <c r="J281" s="43"/>
    </row>
    <row r="282" customFormat="false" ht="14.25" hidden="false" customHeight="false" outlineLevel="0" collapsed="false">
      <c r="B282" s="62"/>
      <c r="C282" s="39" t="s">
        <v>253</v>
      </c>
      <c r="D282" s="43"/>
      <c r="E282" s="43"/>
      <c r="F282" s="43"/>
      <c r="G282" s="43"/>
      <c r="H282" s="43"/>
      <c r="I282" s="43"/>
      <c r="J282" s="43"/>
    </row>
    <row r="283" customFormat="false" ht="14.25" hidden="false" customHeight="false" outlineLevel="0" collapsed="false">
      <c r="B283" s="44"/>
      <c r="C283" s="45" t="s">
        <v>254</v>
      </c>
      <c r="D283" s="46" t="n">
        <v>0</v>
      </c>
      <c r="E283" s="44"/>
      <c r="F283" s="47" t="s">
        <v>255</v>
      </c>
      <c r="G283" s="47"/>
      <c r="H283" s="48" t="s">
        <v>256</v>
      </c>
      <c r="I283" s="48" t="s">
        <v>257</v>
      </c>
      <c r="J283" s="48" t="s">
        <v>258</v>
      </c>
    </row>
    <row r="284" customFormat="false" ht="14.25" hidden="false" customHeight="false" outlineLevel="0" collapsed="false">
      <c r="B284" s="44"/>
      <c r="C284" s="45" t="s">
        <v>259</v>
      </c>
      <c r="D284" s="46" t="n">
        <v>0</v>
      </c>
      <c r="E284" s="44"/>
      <c r="F284" s="44"/>
      <c r="G284" s="49" t="s">
        <v>260</v>
      </c>
      <c r="H284" s="50" t="n">
        <v>0</v>
      </c>
      <c r="I284" s="50" t="n">
        <v>0</v>
      </c>
      <c r="J284" s="50" t="n">
        <v>0</v>
      </c>
    </row>
    <row r="285" customFormat="false" ht="14.25" hidden="false" customHeight="false" outlineLevel="0" collapsed="false">
      <c r="B285" s="44"/>
      <c r="C285" s="45" t="s">
        <v>261</v>
      </c>
      <c r="D285" s="46" t="n">
        <v>2.75</v>
      </c>
      <c r="E285" s="44"/>
      <c r="F285" s="44"/>
      <c r="G285" s="49" t="s">
        <v>262</v>
      </c>
      <c r="H285" s="50" t="n">
        <v>0</v>
      </c>
      <c r="I285" s="50" t="n">
        <v>0</v>
      </c>
      <c r="J285" s="50" t="n">
        <v>0</v>
      </c>
    </row>
    <row r="286" customFormat="false" ht="14.25" hidden="false" customHeight="false" outlineLevel="0" collapsed="false">
      <c r="B286" s="44"/>
      <c r="C286" s="51" t="s">
        <v>263</v>
      </c>
      <c r="D286" s="52" t="n">
        <f aca="false">D283*D284</f>
        <v>0</v>
      </c>
      <c r="E286" s="44"/>
      <c r="F286" s="44"/>
      <c r="G286" s="49" t="s">
        <v>264</v>
      </c>
      <c r="H286" s="50" t="n">
        <v>0</v>
      </c>
      <c r="I286" s="50" t="n">
        <v>0</v>
      </c>
      <c r="J286" s="50" t="n">
        <v>0</v>
      </c>
    </row>
    <row r="287" customFormat="false" ht="14.25" hidden="false" customHeight="false" outlineLevel="0" collapsed="false">
      <c r="B287" s="44"/>
      <c r="C287" s="51" t="s">
        <v>265</v>
      </c>
      <c r="D287" s="52" t="n">
        <f aca="false">(D283+D284)*2</f>
        <v>0</v>
      </c>
      <c r="E287" s="44"/>
      <c r="F287" s="44"/>
      <c r="G287" s="49" t="s">
        <v>266</v>
      </c>
      <c r="H287" s="50" t="n">
        <v>0</v>
      </c>
      <c r="I287" s="50" t="n">
        <v>0</v>
      </c>
      <c r="J287" s="50" t="n">
        <v>0</v>
      </c>
    </row>
    <row r="288" customFormat="false" ht="14.25" hidden="false" customHeight="false" outlineLevel="0" collapsed="false">
      <c r="B288" s="44"/>
      <c r="C288" s="53" t="s">
        <v>267</v>
      </c>
      <c r="D288" s="54" t="n">
        <f aca="false">D287*D285</f>
        <v>0</v>
      </c>
      <c r="E288" s="44"/>
      <c r="F288" s="44"/>
      <c r="G288" s="49" t="s">
        <v>268</v>
      </c>
      <c r="H288" s="50" t="n">
        <v>0</v>
      </c>
      <c r="I288" s="50" t="n">
        <v>0</v>
      </c>
      <c r="J288" s="50" t="n">
        <v>0</v>
      </c>
    </row>
    <row r="289" customFormat="false" ht="14.25" hidden="false" customHeight="false" outlineLevel="0" collapsed="false">
      <c r="B289" s="44"/>
      <c r="C289" s="53" t="s">
        <v>269</v>
      </c>
      <c r="D289" s="54" t="n">
        <f aca="false">D288-D292-D293</f>
        <v>0</v>
      </c>
      <c r="E289" s="44"/>
      <c r="F289" s="44"/>
      <c r="G289" s="49" t="s">
        <v>270</v>
      </c>
      <c r="H289" s="50" t="n">
        <v>0</v>
      </c>
      <c r="I289" s="50" t="n">
        <v>0</v>
      </c>
      <c r="J289" s="50" t="n">
        <v>0</v>
      </c>
    </row>
    <row r="290" customFormat="false" ht="14.25" hidden="false" customHeight="false" outlineLevel="0" collapsed="false">
      <c r="B290" s="44"/>
      <c r="C290" s="53" t="s">
        <v>271</v>
      </c>
      <c r="D290" s="55" t="n">
        <f aca="false">COUNTIF(H284:H289,"&gt;0")</f>
        <v>0</v>
      </c>
      <c r="E290" s="44"/>
      <c r="F290" s="56" t="s">
        <v>272</v>
      </c>
      <c r="G290" s="56"/>
      <c r="H290" s="48" t="s">
        <v>256</v>
      </c>
      <c r="I290" s="48" t="s">
        <v>257</v>
      </c>
      <c r="J290" s="48" t="s">
        <v>258</v>
      </c>
    </row>
    <row r="291" customFormat="false" ht="14.25" hidden="false" customHeight="false" outlineLevel="0" collapsed="false">
      <c r="B291" s="44"/>
      <c r="C291" s="53" t="s">
        <v>273</v>
      </c>
      <c r="D291" s="55" t="n">
        <f aca="false">COUNTIF(H291:H297,"&gt;0")</f>
        <v>0</v>
      </c>
      <c r="E291" s="44"/>
      <c r="F291" s="44"/>
      <c r="G291" s="49" t="s">
        <v>274</v>
      </c>
      <c r="H291" s="50" t="n">
        <v>0</v>
      </c>
      <c r="I291" s="50" t="n">
        <v>0</v>
      </c>
      <c r="J291" s="50" t="n">
        <v>0</v>
      </c>
    </row>
    <row r="292" customFormat="false" ht="14.25" hidden="false" customHeight="false" outlineLevel="0" collapsed="false">
      <c r="B292" s="44"/>
      <c r="C292" s="53" t="s">
        <v>275</v>
      </c>
      <c r="D292" s="57" t="n">
        <f aca="false">H284*I284+H285*I285+H286*I286+H287*I287+H288*I288+H289*I289</f>
        <v>0</v>
      </c>
      <c r="E292" s="44"/>
      <c r="F292" s="44"/>
      <c r="G292" s="49" t="s">
        <v>276</v>
      </c>
      <c r="H292" s="50" t="n">
        <v>0</v>
      </c>
      <c r="I292" s="50" t="n">
        <v>0</v>
      </c>
      <c r="J292" s="50" t="n">
        <v>0</v>
      </c>
    </row>
    <row r="293" customFormat="false" ht="14.25" hidden="false" customHeight="false" outlineLevel="0" collapsed="false">
      <c r="B293" s="44"/>
      <c r="C293" s="53" t="s">
        <v>277</v>
      </c>
      <c r="D293" s="57" t="n">
        <f aca="false">H291*I291+H292*I292+H293*I293+H294*I294+H295*I295+H296*I296+H297*I297</f>
        <v>0</v>
      </c>
      <c r="E293" s="44"/>
      <c r="F293" s="44"/>
      <c r="G293" s="49" t="s">
        <v>278</v>
      </c>
      <c r="H293" s="50" t="n">
        <v>0</v>
      </c>
      <c r="I293" s="50" t="n">
        <v>0</v>
      </c>
      <c r="J293" s="50" t="n">
        <v>0</v>
      </c>
    </row>
    <row r="294" customFormat="false" ht="14.25" hidden="false" customHeight="false" outlineLevel="0" collapsed="false">
      <c r="B294" s="44"/>
      <c r="C294" s="53" t="s">
        <v>279</v>
      </c>
      <c r="D294" s="57" t="n">
        <f aca="false">SUM(H284:H289)*2+SUM(I284:I289)</f>
        <v>0</v>
      </c>
      <c r="E294" s="44"/>
      <c r="F294" s="44"/>
      <c r="G294" s="49" t="s">
        <v>280</v>
      </c>
      <c r="H294" s="50" t="n">
        <v>0</v>
      </c>
      <c r="I294" s="50" t="n">
        <v>0</v>
      </c>
      <c r="J294" s="50" t="n">
        <v>0</v>
      </c>
    </row>
    <row r="295" customFormat="false" ht="14.25" hidden="false" customHeight="false" outlineLevel="0" collapsed="false">
      <c r="B295" s="44"/>
      <c r="C295" s="53" t="s">
        <v>281</v>
      </c>
      <c r="D295" s="57" t="n">
        <f aca="false">SUM(H291:H297)*2+SUM(I291:I297)</f>
        <v>0</v>
      </c>
      <c r="E295" s="44"/>
      <c r="F295" s="44"/>
      <c r="G295" s="49" t="s">
        <v>282</v>
      </c>
      <c r="H295" s="50" t="n">
        <v>0</v>
      </c>
      <c r="I295" s="50" t="n">
        <v>0</v>
      </c>
      <c r="J295" s="50" t="n">
        <v>0</v>
      </c>
    </row>
    <row r="296" customFormat="false" ht="14.25" hidden="false" customHeight="false" outlineLevel="0" collapsed="false">
      <c r="B296" s="44"/>
      <c r="C296" s="53" t="s">
        <v>283</v>
      </c>
      <c r="D296" s="57" t="n">
        <f aca="false">D294+D295</f>
        <v>0</v>
      </c>
      <c r="E296" s="44"/>
      <c r="F296" s="44"/>
      <c r="G296" s="49" t="s">
        <v>284</v>
      </c>
      <c r="H296" s="50" t="n">
        <v>0</v>
      </c>
      <c r="I296" s="50" t="n">
        <v>0</v>
      </c>
      <c r="J296" s="50" t="n">
        <v>0</v>
      </c>
    </row>
    <row r="297" customFormat="false" ht="14.25" hidden="false" customHeight="false" outlineLevel="0" collapsed="false">
      <c r="B297" s="44"/>
      <c r="C297" s="53" t="s">
        <v>285</v>
      </c>
      <c r="D297" s="57" t="n">
        <f aca="false">SUM(I284:I289)</f>
        <v>0</v>
      </c>
      <c r="E297" s="44"/>
      <c r="F297" s="44"/>
      <c r="G297" s="49" t="s">
        <v>286</v>
      </c>
      <c r="H297" s="50" t="n">
        <v>0</v>
      </c>
      <c r="I297" s="50" t="n">
        <v>0</v>
      </c>
      <c r="J297" s="50" t="n">
        <v>0</v>
      </c>
    </row>
    <row r="298" customFormat="false" ht="14.25" hidden="true" customHeight="false" outlineLevel="0" collapsed="false">
      <c r="B298" s="58"/>
      <c r="C298" s="59"/>
      <c r="D298" s="60"/>
      <c r="E298" s="58"/>
      <c r="F298" s="58"/>
      <c r="H298" s="61"/>
      <c r="I298" s="61"/>
      <c r="J298" s="61"/>
    </row>
    <row r="300" customFormat="false" ht="14.25" hidden="false" customHeight="false" outlineLevel="0" collapsed="false">
      <c r="B300" s="38" t="s">
        <v>315</v>
      </c>
      <c r="C300" s="39"/>
      <c r="D300" s="39"/>
      <c r="E300" s="39"/>
      <c r="F300" s="39"/>
      <c r="G300" s="39"/>
      <c r="H300" s="39" t="s">
        <v>248</v>
      </c>
      <c r="I300" s="39"/>
      <c r="J300" s="40" t="s">
        <v>305</v>
      </c>
      <c r="K300" s="31" t="s">
        <v>316</v>
      </c>
      <c r="M300" s="31" t="n">
        <v>300</v>
      </c>
    </row>
    <row r="301" customFormat="false" ht="14.25" hidden="false" customHeight="false" outlineLevel="0" collapsed="false">
      <c r="B301" s="62"/>
      <c r="C301" s="39" t="s">
        <v>251</v>
      </c>
      <c r="D301" s="43" t="str">
        <f aca="false">K300</f>
        <v>Помещение_15</v>
      </c>
      <c r="E301" s="43"/>
      <c r="F301" s="43"/>
      <c r="G301" s="43"/>
      <c r="H301" s="43"/>
      <c r="I301" s="43"/>
      <c r="J301" s="43"/>
    </row>
    <row r="302" customFormat="false" ht="14.25" hidden="false" customHeight="false" outlineLevel="0" collapsed="false">
      <c r="B302" s="62"/>
      <c r="C302" s="39" t="s">
        <v>253</v>
      </c>
      <c r="D302" s="43"/>
      <c r="E302" s="43"/>
      <c r="F302" s="43"/>
      <c r="G302" s="43"/>
      <c r="H302" s="43"/>
      <c r="I302" s="43"/>
      <c r="J302" s="43"/>
    </row>
    <row r="303" customFormat="false" ht="14.25" hidden="false" customHeight="false" outlineLevel="0" collapsed="false">
      <c r="B303" s="44"/>
      <c r="C303" s="45" t="s">
        <v>254</v>
      </c>
      <c r="D303" s="46" t="n">
        <v>0</v>
      </c>
      <c r="E303" s="44"/>
      <c r="F303" s="47" t="s">
        <v>255</v>
      </c>
      <c r="G303" s="47"/>
      <c r="H303" s="48" t="s">
        <v>256</v>
      </c>
      <c r="I303" s="48" t="s">
        <v>257</v>
      </c>
      <c r="J303" s="48" t="s">
        <v>258</v>
      </c>
    </row>
    <row r="304" customFormat="false" ht="14.25" hidden="false" customHeight="false" outlineLevel="0" collapsed="false">
      <c r="B304" s="44"/>
      <c r="C304" s="45" t="s">
        <v>259</v>
      </c>
      <c r="D304" s="46" t="n">
        <v>0</v>
      </c>
      <c r="E304" s="44"/>
      <c r="F304" s="44"/>
      <c r="G304" s="49" t="s">
        <v>260</v>
      </c>
      <c r="H304" s="50" t="n">
        <v>0</v>
      </c>
      <c r="I304" s="50" t="n">
        <v>0</v>
      </c>
      <c r="J304" s="50" t="n">
        <v>0</v>
      </c>
    </row>
    <row r="305" customFormat="false" ht="14.25" hidden="false" customHeight="false" outlineLevel="0" collapsed="false">
      <c r="B305" s="44"/>
      <c r="C305" s="45" t="s">
        <v>261</v>
      </c>
      <c r="D305" s="46" t="n">
        <v>2.75</v>
      </c>
      <c r="E305" s="44"/>
      <c r="F305" s="44"/>
      <c r="G305" s="49" t="s">
        <v>262</v>
      </c>
      <c r="H305" s="50" t="n">
        <v>0</v>
      </c>
      <c r="I305" s="50" t="n">
        <v>0</v>
      </c>
      <c r="J305" s="50" t="n">
        <v>0</v>
      </c>
    </row>
    <row r="306" customFormat="false" ht="14.25" hidden="false" customHeight="false" outlineLevel="0" collapsed="false">
      <c r="B306" s="44"/>
      <c r="C306" s="51" t="s">
        <v>263</v>
      </c>
      <c r="D306" s="52" t="n">
        <f aca="false">D303*D304</f>
        <v>0</v>
      </c>
      <c r="E306" s="44"/>
      <c r="F306" s="44"/>
      <c r="G306" s="49" t="s">
        <v>264</v>
      </c>
      <c r="H306" s="50" t="n">
        <v>0</v>
      </c>
      <c r="I306" s="50" t="n">
        <v>0</v>
      </c>
      <c r="J306" s="50" t="n">
        <v>0</v>
      </c>
    </row>
    <row r="307" customFormat="false" ht="14.25" hidden="false" customHeight="false" outlineLevel="0" collapsed="false">
      <c r="B307" s="44"/>
      <c r="C307" s="51" t="s">
        <v>265</v>
      </c>
      <c r="D307" s="52" t="n">
        <f aca="false">(D303+D304)*2</f>
        <v>0</v>
      </c>
      <c r="E307" s="44"/>
      <c r="F307" s="44"/>
      <c r="G307" s="49" t="s">
        <v>266</v>
      </c>
      <c r="H307" s="50" t="n">
        <v>0</v>
      </c>
      <c r="I307" s="50" t="n">
        <v>0</v>
      </c>
      <c r="J307" s="50" t="n">
        <v>0</v>
      </c>
    </row>
    <row r="308" customFormat="false" ht="14.25" hidden="false" customHeight="false" outlineLevel="0" collapsed="false">
      <c r="B308" s="44"/>
      <c r="C308" s="53" t="s">
        <v>267</v>
      </c>
      <c r="D308" s="54" t="n">
        <f aca="false">D307*D305</f>
        <v>0</v>
      </c>
      <c r="E308" s="44"/>
      <c r="F308" s="44"/>
      <c r="G308" s="49" t="s">
        <v>268</v>
      </c>
      <c r="H308" s="50" t="n">
        <v>0</v>
      </c>
      <c r="I308" s="50" t="n">
        <v>0</v>
      </c>
      <c r="J308" s="50" t="n">
        <v>0</v>
      </c>
    </row>
    <row r="309" customFormat="false" ht="14.25" hidden="false" customHeight="false" outlineLevel="0" collapsed="false">
      <c r="B309" s="44"/>
      <c r="C309" s="53" t="s">
        <v>269</v>
      </c>
      <c r="D309" s="54" t="n">
        <f aca="false">D308-D312-D313</f>
        <v>0</v>
      </c>
      <c r="E309" s="44"/>
      <c r="F309" s="44"/>
      <c r="G309" s="49" t="s">
        <v>270</v>
      </c>
      <c r="H309" s="50" t="n">
        <v>0</v>
      </c>
      <c r="I309" s="50" t="n">
        <v>0</v>
      </c>
      <c r="J309" s="50" t="n">
        <v>0</v>
      </c>
    </row>
    <row r="310" customFormat="false" ht="14.25" hidden="false" customHeight="false" outlineLevel="0" collapsed="false">
      <c r="B310" s="44"/>
      <c r="C310" s="53" t="s">
        <v>271</v>
      </c>
      <c r="D310" s="55" t="n">
        <f aca="false">COUNTIF(H304:H309,"&gt;0")</f>
        <v>0</v>
      </c>
      <c r="E310" s="44"/>
      <c r="F310" s="56" t="s">
        <v>272</v>
      </c>
      <c r="G310" s="56"/>
      <c r="H310" s="48" t="s">
        <v>256</v>
      </c>
      <c r="I310" s="48" t="s">
        <v>257</v>
      </c>
      <c r="J310" s="48" t="s">
        <v>258</v>
      </c>
    </row>
    <row r="311" customFormat="false" ht="14.25" hidden="false" customHeight="false" outlineLevel="0" collapsed="false">
      <c r="B311" s="44"/>
      <c r="C311" s="53" t="s">
        <v>273</v>
      </c>
      <c r="D311" s="55" t="n">
        <f aca="false">COUNTIF(H311:H317,"&gt;0")</f>
        <v>0</v>
      </c>
      <c r="E311" s="44"/>
      <c r="F311" s="44"/>
      <c r="G311" s="49" t="s">
        <v>274</v>
      </c>
      <c r="H311" s="50" t="n">
        <v>0</v>
      </c>
      <c r="I311" s="50" t="n">
        <v>0</v>
      </c>
      <c r="J311" s="50" t="n">
        <v>0</v>
      </c>
    </row>
    <row r="312" customFormat="false" ht="14.25" hidden="false" customHeight="false" outlineLevel="0" collapsed="false">
      <c r="B312" s="44"/>
      <c r="C312" s="53" t="s">
        <v>275</v>
      </c>
      <c r="D312" s="57" t="n">
        <f aca="false">H304*I304+H305*I305+H306*I306+H307*I307+H308*I308+H309*I309</f>
        <v>0</v>
      </c>
      <c r="E312" s="44"/>
      <c r="F312" s="44"/>
      <c r="G312" s="49" t="s">
        <v>276</v>
      </c>
      <c r="H312" s="50" t="n">
        <v>0</v>
      </c>
      <c r="I312" s="50" t="n">
        <v>0</v>
      </c>
      <c r="J312" s="50" t="n">
        <v>0</v>
      </c>
    </row>
    <row r="313" customFormat="false" ht="14.25" hidden="false" customHeight="false" outlineLevel="0" collapsed="false">
      <c r="B313" s="44"/>
      <c r="C313" s="53" t="s">
        <v>277</v>
      </c>
      <c r="D313" s="57" t="n">
        <f aca="false">H311*I311+H312*I312+H313*I313+H314*I314+H315*I315+H316*I316+H317*I317</f>
        <v>0</v>
      </c>
      <c r="E313" s="44"/>
      <c r="F313" s="44"/>
      <c r="G313" s="49" t="s">
        <v>278</v>
      </c>
      <c r="H313" s="50" t="n">
        <v>0</v>
      </c>
      <c r="I313" s="50" t="n">
        <v>0</v>
      </c>
      <c r="J313" s="50" t="n">
        <v>0</v>
      </c>
    </row>
    <row r="314" customFormat="false" ht="14.25" hidden="false" customHeight="false" outlineLevel="0" collapsed="false">
      <c r="B314" s="44"/>
      <c r="C314" s="53" t="s">
        <v>279</v>
      </c>
      <c r="D314" s="57" t="n">
        <f aca="false">SUM(H304:H309)*2+SUM(I304:I309)</f>
        <v>0</v>
      </c>
      <c r="E314" s="44"/>
      <c r="F314" s="44"/>
      <c r="G314" s="49" t="s">
        <v>280</v>
      </c>
      <c r="H314" s="50" t="n">
        <v>0</v>
      </c>
      <c r="I314" s="50" t="n">
        <v>0</v>
      </c>
      <c r="J314" s="50" t="n">
        <v>0</v>
      </c>
    </row>
    <row r="315" customFormat="false" ht="14.25" hidden="false" customHeight="false" outlineLevel="0" collapsed="false">
      <c r="B315" s="44"/>
      <c r="C315" s="53" t="s">
        <v>281</v>
      </c>
      <c r="D315" s="57" t="n">
        <f aca="false">SUM(H311:H317)*2+SUM(I311:I317)</f>
        <v>0</v>
      </c>
      <c r="E315" s="44"/>
      <c r="F315" s="44"/>
      <c r="G315" s="49" t="s">
        <v>282</v>
      </c>
      <c r="H315" s="50" t="n">
        <v>0</v>
      </c>
      <c r="I315" s="50" t="n">
        <v>0</v>
      </c>
      <c r="J315" s="50" t="n">
        <v>0</v>
      </c>
    </row>
    <row r="316" customFormat="false" ht="14.25" hidden="false" customHeight="false" outlineLevel="0" collapsed="false">
      <c r="B316" s="44"/>
      <c r="C316" s="53" t="s">
        <v>283</v>
      </c>
      <c r="D316" s="57" t="n">
        <f aca="false">D314+D315</f>
        <v>0</v>
      </c>
      <c r="E316" s="44"/>
      <c r="F316" s="44"/>
      <c r="G316" s="49" t="s">
        <v>284</v>
      </c>
      <c r="H316" s="50" t="n">
        <v>0</v>
      </c>
      <c r="I316" s="50" t="n">
        <v>0</v>
      </c>
      <c r="J316" s="50" t="n">
        <v>0</v>
      </c>
    </row>
    <row r="317" customFormat="false" ht="14.25" hidden="false" customHeight="false" outlineLevel="0" collapsed="false">
      <c r="B317" s="44"/>
      <c r="C317" s="53" t="s">
        <v>285</v>
      </c>
      <c r="D317" s="57" t="n">
        <f aca="false">SUM(I304:I309)</f>
        <v>0</v>
      </c>
      <c r="E317" s="44"/>
      <c r="F317" s="44"/>
      <c r="G317" s="49" t="s">
        <v>286</v>
      </c>
      <c r="H317" s="50" t="n">
        <v>0</v>
      </c>
      <c r="I317" s="50" t="n">
        <v>0</v>
      </c>
      <c r="J317" s="50" t="n">
        <v>0</v>
      </c>
    </row>
    <row r="318" customFormat="false" ht="14.25" hidden="true" customHeight="false" outlineLevel="0" collapsed="false">
      <c r="B318" s="58"/>
      <c r="C318" s="59"/>
      <c r="D318" s="60"/>
      <c r="E318" s="58"/>
      <c r="F318" s="58"/>
      <c r="H318" s="61"/>
      <c r="I318" s="61"/>
      <c r="J318" s="61"/>
    </row>
    <row r="320" customFormat="false" ht="14.25" hidden="false" customHeight="false" outlineLevel="0" collapsed="false">
      <c r="B320" s="38" t="s">
        <v>317</v>
      </c>
      <c r="C320" s="39"/>
      <c r="D320" s="39"/>
      <c r="E320" s="39"/>
      <c r="F320" s="39"/>
      <c r="G320" s="39"/>
      <c r="H320" s="39" t="s">
        <v>248</v>
      </c>
      <c r="I320" s="39"/>
      <c r="J320" s="40" t="s">
        <v>305</v>
      </c>
      <c r="K320" s="31" t="s">
        <v>318</v>
      </c>
      <c r="M320" s="31" t="n">
        <v>320</v>
      </c>
    </row>
    <row r="321" customFormat="false" ht="14.25" hidden="false" customHeight="false" outlineLevel="0" collapsed="false">
      <c r="B321" s="62"/>
      <c r="C321" s="39" t="s">
        <v>251</v>
      </c>
      <c r="D321" s="43" t="str">
        <f aca="false">K320</f>
        <v>Помещение_16</v>
      </c>
      <c r="E321" s="43"/>
      <c r="F321" s="43"/>
      <c r="G321" s="43"/>
      <c r="H321" s="43"/>
      <c r="I321" s="43"/>
      <c r="J321" s="43"/>
    </row>
    <row r="322" customFormat="false" ht="14.25" hidden="false" customHeight="false" outlineLevel="0" collapsed="false">
      <c r="B322" s="62"/>
      <c r="C322" s="39" t="s">
        <v>253</v>
      </c>
      <c r="D322" s="43"/>
      <c r="E322" s="43"/>
      <c r="F322" s="43"/>
      <c r="G322" s="43"/>
      <c r="H322" s="43"/>
      <c r="I322" s="43"/>
      <c r="J322" s="43"/>
    </row>
    <row r="323" customFormat="false" ht="14.25" hidden="false" customHeight="false" outlineLevel="0" collapsed="false">
      <c r="B323" s="44"/>
      <c r="C323" s="45" t="s">
        <v>254</v>
      </c>
      <c r="D323" s="46" t="n">
        <v>0</v>
      </c>
      <c r="E323" s="44"/>
      <c r="F323" s="47" t="s">
        <v>255</v>
      </c>
      <c r="G323" s="47"/>
      <c r="H323" s="48" t="s">
        <v>256</v>
      </c>
      <c r="I323" s="48" t="s">
        <v>257</v>
      </c>
      <c r="J323" s="48" t="s">
        <v>258</v>
      </c>
    </row>
    <row r="324" customFormat="false" ht="14.25" hidden="false" customHeight="false" outlineLevel="0" collapsed="false">
      <c r="B324" s="44"/>
      <c r="C324" s="45" t="s">
        <v>259</v>
      </c>
      <c r="D324" s="46" t="n">
        <v>0</v>
      </c>
      <c r="E324" s="44"/>
      <c r="F324" s="44"/>
      <c r="G324" s="49" t="s">
        <v>260</v>
      </c>
      <c r="H324" s="50" t="n">
        <v>0</v>
      </c>
      <c r="I324" s="50" t="n">
        <v>0</v>
      </c>
      <c r="J324" s="50" t="n">
        <v>0</v>
      </c>
    </row>
    <row r="325" customFormat="false" ht="14.25" hidden="false" customHeight="false" outlineLevel="0" collapsed="false">
      <c r="B325" s="44"/>
      <c r="C325" s="45" t="s">
        <v>261</v>
      </c>
      <c r="D325" s="46" t="n">
        <v>2.75</v>
      </c>
      <c r="E325" s="44"/>
      <c r="F325" s="44"/>
      <c r="G325" s="49" t="s">
        <v>262</v>
      </c>
      <c r="H325" s="50" t="n">
        <v>0</v>
      </c>
      <c r="I325" s="50" t="n">
        <v>0</v>
      </c>
      <c r="J325" s="50" t="n">
        <v>0</v>
      </c>
    </row>
    <row r="326" customFormat="false" ht="14.25" hidden="false" customHeight="false" outlineLevel="0" collapsed="false">
      <c r="B326" s="44"/>
      <c r="C326" s="51" t="s">
        <v>263</v>
      </c>
      <c r="D326" s="52" t="n">
        <f aca="false">D323*D324</f>
        <v>0</v>
      </c>
      <c r="E326" s="44"/>
      <c r="F326" s="44"/>
      <c r="G326" s="49" t="s">
        <v>264</v>
      </c>
      <c r="H326" s="50" t="n">
        <v>0</v>
      </c>
      <c r="I326" s="50" t="n">
        <v>0</v>
      </c>
      <c r="J326" s="50" t="n">
        <v>0</v>
      </c>
    </row>
    <row r="327" customFormat="false" ht="14.25" hidden="false" customHeight="false" outlineLevel="0" collapsed="false">
      <c r="B327" s="44"/>
      <c r="C327" s="51" t="s">
        <v>265</v>
      </c>
      <c r="D327" s="52" t="n">
        <f aca="false">(D323+D324)*2</f>
        <v>0</v>
      </c>
      <c r="E327" s="44"/>
      <c r="F327" s="44"/>
      <c r="G327" s="49" t="s">
        <v>266</v>
      </c>
      <c r="H327" s="50" t="n">
        <v>0</v>
      </c>
      <c r="I327" s="50" t="n">
        <v>0</v>
      </c>
      <c r="J327" s="50" t="n">
        <v>0</v>
      </c>
    </row>
    <row r="328" customFormat="false" ht="14.25" hidden="false" customHeight="false" outlineLevel="0" collapsed="false">
      <c r="B328" s="44"/>
      <c r="C328" s="53" t="s">
        <v>267</v>
      </c>
      <c r="D328" s="54" t="n">
        <f aca="false">D327*D325</f>
        <v>0</v>
      </c>
      <c r="E328" s="44"/>
      <c r="F328" s="44"/>
      <c r="G328" s="49" t="s">
        <v>268</v>
      </c>
      <c r="H328" s="50" t="n">
        <v>0</v>
      </c>
      <c r="I328" s="50" t="n">
        <v>0</v>
      </c>
      <c r="J328" s="50" t="n">
        <v>0</v>
      </c>
    </row>
    <row r="329" customFormat="false" ht="14.25" hidden="false" customHeight="false" outlineLevel="0" collapsed="false">
      <c r="B329" s="44"/>
      <c r="C329" s="53" t="s">
        <v>269</v>
      </c>
      <c r="D329" s="54" t="n">
        <f aca="false">D328-D332-D333</f>
        <v>0</v>
      </c>
      <c r="E329" s="44"/>
      <c r="F329" s="44"/>
      <c r="G329" s="49" t="s">
        <v>270</v>
      </c>
      <c r="H329" s="50" t="n">
        <v>0</v>
      </c>
      <c r="I329" s="50" t="n">
        <v>0</v>
      </c>
      <c r="J329" s="50" t="n">
        <v>0</v>
      </c>
    </row>
    <row r="330" customFormat="false" ht="14.25" hidden="false" customHeight="false" outlineLevel="0" collapsed="false">
      <c r="B330" s="44"/>
      <c r="C330" s="53" t="s">
        <v>271</v>
      </c>
      <c r="D330" s="55" t="n">
        <f aca="false">COUNTIF(H324:H329,"&gt;0")</f>
        <v>0</v>
      </c>
      <c r="E330" s="44"/>
      <c r="F330" s="56" t="s">
        <v>272</v>
      </c>
      <c r="G330" s="56"/>
      <c r="H330" s="48" t="s">
        <v>256</v>
      </c>
      <c r="I330" s="48" t="s">
        <v>257</v>
      </c>
      <c r="J330" s="48" t="s">
        <v>258</v>
      </c>
    </row>
    <row r="331" customFormat="false" ht="14.25" hidden="false" customHeight="false" outlineLevel="0" collapsed="false">
      <c r="B331" s="44"/>
      <c r="C331" s="53" t="s">
        <v>273</v>
      </c>
      <c r="D331" s="55" t="n">
        <f aca="false">COUNTIF(H331:H337,"&gt;0")</f>
        <v>0</v>
      </c>
      <c r="E331" s="44"/>
      <c r="F331" s="44"/>
      <c r="G331" s="49" t="s">
        <v>274</v>
      </c>
      <c r="H331" s="50" t="n">
        <v>0</v>
      </c>
      <c r="I331" s="50" t="n">
        <v>0</v>
      </c>
      <c r="J331" s="50" t="n">
        <v>0</v>
      </c>
    </row>
    <row r="332" customFormat="false" ht="14.25" hidden="false" customHeight="false" outlineLevel="0" collapsed="false">
      <c r="B332" s="44"/>
      <c r="C332" s="53" t="s">
        <v>275</v>
      </c>
      <c r="D332" s="57" t="n">
        <f aca="false">H324*I324+H325*I325+H326*I326+H327*I327+H328*I328+H329*I329</f>
        <v>0</v>
      </c>
      <c r="E332" s="44"/>
      <c r="F332" s="44"/>
      <c r="G332" s="49" t="s">
        <v>276</v>
      </c>
      <c r="H332" s="50" t="n">
        <v>0</v>
      </c>
      <c r="I332" s="50" t="n">
        <v>0</v>
      </c>
      <c r="J332" s="50" t="n">
        <v>0</v>
      </c>
    </row>
    <row r="333" customFormat="false" ht="14.25" hidden="false" customHeight="false" outlineLevel="0" collapsed="false">
      <c r="B333" s="44"/>
      <c r="C333" s="53" t="s">
        <v>277</v>
      </c>
      <c r="D333" s="57" t="n">
        <f aca="false">H331*I331+H332*I332+H333*I333+H334*I334+H335*I335+H336*I336+H337*I337</f>
        <v>0</v>
      </c>
      <c r="E333" s="44"/>
      <c r="F333" s="44"/>
      <c r="G333" s="49" t="s">
        <v>278</v>
      </c>
      <c r="H333" s="50" t="n">
        <v>0</v>
      </c>
      <c r="I333" s="50" t="n">
        <v>0</v>
      </c>
      <c r="J333" s="50" t="n">
        <v>0</v>
      </c>
    </row>
    <row r="334" customFormat="false" ht="14.25" hidden="false" customHeight="false" outlineLevel="0" collapsed="false">
      <c r="B334" s="44"/>
      <c r="C334" s="53" t="s">
        <v>279</v>
      </c>
      <c r="D334" s="57" t="n">
        <f aca="false">SUM(H324:H329)*2+SUM(I324:I329)</f>
        <v>0</v>
      </c>
      <c r="E334" s="44"/>
      <c r="F334" s="44"/>
      <c r="G334" s="49" t="s">
        <v>280</v>
      </c>
      <c r="H334" s="50" t="n">
        <v>0</v>
      </c>
      <c r="I334" s="50" t="n">
        <v>0</v>
      </c>
      <c r="J334" s="50" t="n">
        <v>0</v>
      </c>
    </row>
    <row r="335" customFormat="false" ht="14.25" hidden="false" customHeight="false" outlineLevel="0" collapsed="false">
      <c r="B335" s="44"/>
      <c r="C335" s="53" t="s">
        <v>281</v>
      </c>
      <c r="D335" s="57" t="n">
        <f aca="false">SUM(H331:H337)*2+SUM(I331:I337)</f>
        <v>0</v>
      </c>
      <c r="E335" s="44"/>
      <c r="F335" s="44"/>
      <c r="G335" s="49" t="s">
        <v>282</v>
      </c>
      <c r="H335" s="50" t="n">
        <v>0</v>
      </c>
      <c r="I335" s="50" t="n">
        <v>0</v>
      </c>
      <c r="J335" s="50" t="n">
        <v>0</v>
      </c>
    </row>
    <row r="336" customFormat="false" ht="14.25" hidden="false" customHeight="false" outlineLevel="0" collapsed="false">
      <c r="B336" s="44"/>
      <c r="C336" s="53" t="s">
        <v>283</v>
      </c>
      <c r="D336" s="57" t="n">
        <f aca="false">D334+D335</f>
        <v>0</v>
      </c>
      <c r="E336" s="44"/>
      <c r="F336" s="44"/>
      <c r="G336" s="49" t="s">
        <v>284</v>
      </c>
      <c r="H336" s="50" t="n">
        <v>0</v>
      </c>
      <c r="I336" s="50" t="n">
        <v>0</v>
      </c>
      <c r="J336" s="50" t="n">
        <v>0</v>
      </c>
    </row>
    <row r="337" customFormat="false" ht="14.25" hidden="false" customHeight="false" outlineLevel="0" collapsed="false">
      <c r="B337" s="44"/>
      <c r="C337" s="53" t="s">
        <v>285</v>
      </c>
      <c r="D337" s="57" t="n">
        <f aca="false">SUM(I324:I329)</f>
        <v>0</v>
      </c>
      <c r="E337" s="44"/>
      <c r="F337" s="44"/>
      <c r="G337" s="49" t="s">
        <v>286</v>
      </c>
      <c r="H337" s="50" t="n">
        <v>0</v>
      </c>
      <c r="I337" s="50" t="n">
        <v>0</v>
      </c>
      <c r="J337" s="50" t="n">
        <v>0</v>
      </c>
    </row>
    <row r="338" customFormat="false" ht="14.25" hidden="true" customHeight="false" outlineLevel="0" collapsed="false">
      <c r="B338" s="58"/>
      <c r="C338" s="59"/>
      <c r="D338" s="60"/>
      <c r="E338" s="58"/>
      <c r="F338" s="58"/>
      <c r="H338" s="61"/>
      <c r="I338" s="61"/>
      <c r="J338" s="61"/>
    </row>
    <row r="340" customFormat="false" ht="14.25" hidden="false" customHeight="false" outlineLevel="0" collapsed="false">
      <c r="B340" s="38" t="s">
        <v>319</v>
      </c>
      <c r="C340" s="39"/>
      <c r="D340" s="39"/>
      <c r="E340" s="39"/>
      <c r="F340" s="39"/>
      <c r="G340" s="39"/>
      <c r="H340" s="39" t="s">
        <v>248</v>
      </c>
      <c r="I340" s="39"/>
      <c r="J340" s="40" t="s">
        <v>305</v>
      </c>
      <c r="K340" s="31" t="s">
        <v>320</v>
      </c>
      <c r="M340" s="31" t="n">
        <v>340</v>
      </c>
    </row>
    <row r="341" customFormat="false" ht="14.25" hidden="false" customHeight="false" outlineLevel="0" collapsed="false">
      <c r="B341" s="62"/>
      <c r="C341" s="39" t="s">
        <v>251</v>
      </c>
      <c r="D341" s="43" t="str">
        <f aca="false">K340</f>
        <v>Помещение_17</v>
      </c>
      <c r="E341" s="43"/>
      <c r="F341" s="43"/>
      <c r="G341" s="43"/>
      <c r="H341" s="43"/>
      <c r="I341" s="43"/>
      <c r="J341" s="43"/>
    </row>
    <row r="342" customFormat="false" ht="14.25" hidden="false" customHeight="false" outlineLevel="0" collapsed="false">
      <c r="B342" s="62"/>
      <c r="C342" s="39" t="s">
        <v>253</v>
      </c>
      <c r="D342" s="43"/>
      <c r="E342" s="43"/>
      <c r="F342" s="43"/>
      <c r="G342" s="43"/>
      <c r="H342" s="43"/>
      <c r="I342" s="43"/>
      <c r="J342" s="43"/>
    </row>
    <row r="343" customFormat="false" ht="14.25" hidden="false" customHeight="false" outlineLevel="0" collapsed="false">
      <c r="B343" s="44"/>
      <c r="C343" s="45" t="s">
        <v>254</v>
      </c>
      <c r="D343" s="46" t="n">
        <v>0</v>
      </c>
      <c r="E343" s="44"/>
      <c r="F343" s="47" t="s">
        <v>255</v>
      </c>
      <c r="G343" s="47"/>
      <c r="H343" s="48" t="s">
        <v>256</v>
      </c>
      <c r="I343" s="48" t="s">
        <v>257</v>
      </c>
      <c r="J343" s="48" t="s">
        <v>258</v>
      </c>
    </row>
    <row r="344" customFormat="false" ht="14.25" hidden="false" customHeight="false" outlineLevel="0" collapsed="false">
      <c r="B344" s="44"/>
      <c r="C344" s="45" t="s">
        <v>259</v>
      </c>
      <c r="D344" s="46" t="n">
        <v>0</v>
      </c>
      <c r="E344" s="44"/>
      <c r="F344" s="44"/>
      <c r="G344" s="49" t="s">
        <v>260</v>
      </c>
      <c r="H344" s="50" t="n">
        <v>0</v>
      </c>
      <c r="I344" s="50" t="n">
        <v>0</v>
      </c>
      <c r="J344" s="50" t="n">
        <v>0</v>
      </c>
    </row>
    <row r="345" customFormat="false" ht="14.25" hidden="false" customHeight="false" outlineLevel="0" collapsed="false">
      <c r="B345" s="44"/>
      <c r="C345" s="45" t="s">
        <v>261</v>
      </c>
      <c r="D345" s="46" t="n">
        <v>2.75</v>
      </c>
      <c r="E345" s="44"/>
      <c r="F345" s="44"/>
      <c r="G345" s="49" t="s">
        <v>262</v>
      </c>
      <c r="H345" s="50" t="n">
        <v>0</v>
      </c>
      <c r="I345" s="50" t="n">
        <v>0</v>
      </c>
      <c r="J345" s="50" t="n">
        <v>0</v>
      </c>
    </row>
    <row r="346" customFormat="false" ht="14.25" hidden="false" customHeight="false" outlineLevel="0" collapsed="false">
      <c r="B346" s="44"/>
      <c r="C346" s="51" t="s">
        <v>263</v>
      </c>
      <c r="D346" s="52" t="n">
        <f aca="false">D343*D344</f>
        <v>0</v>
      </c>
      <c r="E346" s="44"/>
      <c r="F346" s="44"/>
      <c r="G346" s="49" t="s">
        <v>264</v>
      </c>
      <c r="H346" s="50" t="n">
        <v>0</v>
      </c>
      <c r="I346" s="50" t="n">
        <v>0</v>
      </c>
      <c r="J346" s="50" t="n">
        <v>0</v>
      </c>
    </row>
    <row r="347" customFormat="false" ht="14.25" hidden="false" customHeight="false" outlineLevel="0" collapsed="false">
      <c r="B347" s="44"/>
      <c r="C347" s="51" t="s">
        <v>265</v>
      </c>
      <c r="D347" s="52" t="n">
        <f aca="false">(D343+D344)*2</f>
        <v>0</v>
      </c>
      <c r="E347" s="44"/>
      <c r="F347" s="44"/>
      <c r="G347" s="49" t="s">
        <v>266</v>
      </c>
      <c r="H347" s="50" t="n">
        <v>0</v>
      </c>
      <c r="I347" s="50" t="n">
        <v>0</v>
      </c>
      <c r="J347" s="50" t="n">
        <v>0</v>
      </c>
    </row>
    <row r="348" customFormat="false" ht="14.25" hidden="false" customHeight="false" outlineLevel="0" collapsed="false">
      <c r="B348" s="44"/>
      <c r="C348" s="53" t="s">
        <v>267</v>
      </c>
      <c r="D348" s="54" t="n">
        <f aca="false">D347*D345</f>
        <v>0</v>
      </c>
      <c r="E348" s="44"/>
      <c r="F348" s="44"/>
      <c r="G348" s="49" t="s">
        <v>268</v>
      </c>
      <c r="H348" s="50" t="n">
        <v>0</v>
      </c>
      <c r="I348" s="50" t="n">
        <v>0</v>
      </c>
      <c r="J348" s="50" t="n">
        <v>0</v>
      </c>
    </row>
    <row r="349" customFormat="false" ht="14.25" hidden="false" customHeight="false" outlineLevel="0" collapsed="false">
      <c r="B349" s="44"/>
      <c r="C349" s="53" t="s">
        <v>269</v>
      </c>
      <c r="D349" s="54" t="n">
        <f aca="false">D348-D352-D353</f>
        <v>0</v>
      </c>
      <c r="E349" s="44"/>
      <c r="F349" s="44"/>
      <c r="G349" s="49" t="s">
        <v>270</v>
      </c>
      <c r="H349" s="50" t="n">
        <v>0</v>
      </c>
      <c r="I349" s="50" t="n">
        <v>0</v>
      </c>
      <c r="J349" s="50" t="n">
        <v>0</v>
      </c>
    </row>
    <row r="350" customFormat="false" ht="14.25" hidden="false" customHeight="false" outlineLevel="0" collapsed="false">
      <c r="B350" s="44"/>
      <c r="C350" s="53" t="s">
        <v>271</v>
      </c>
      <c r="D350" s="55" t="n">
        <f aca="false">COUNTIF(H344:H349,"&gt;0")</f>
        <v>0</v>
      </c>
      <c r="E350" s="44"/>
      <c r="F350" s="56" t="s">
        <v>272</v>
      </c>
      <c r="G350" s="56"/>
      <c r="H350" s="48" t="s">
        <v>256</v>
      </c>
      <c r="I350" s="48" t="s">
        <v>257</v>
      </c>
      <c r="J350" s="48" t="s">
        <v>258</v>
      </c>
    </row>
    <row r="351" customFormat="false" ht="14.25" hidden="false" customHeight="false" outlineLevel="0" collapsed="false">
      <c r="B351" s="44"/>
      <c r="C351" s="53" t="s">
        <v>273</v>
      </c>
      <c r="D351" s="55" t="n">
        <f aca="false">COUNTIF(H351:H357,"&gt;0")</f>
        <v>0</v>
      </c>
      <c r="E351" s="44"/>
      <c r="F351" s="44"/>
      <c r="G351" s="49" t="s">
        <v>274</v>
      </c>
      <c r="H351" s="50" t="n">
        <v>0</v>
      </c>
      <c r="I351" s="50" t="n">
        <v>0</v>
      </c>
      <c r="J351" s="50" t="n">
        <v>0</v>
      </c>
    </row>
    <row r="352" customFormat="false" ht="14.25" hidden="false" customHeight="false" outlineLevel="0" collapsed="false">
      <c r="B352" s="44"/>
      <c r="C352" s="53" t="s">
        <v>275</v>
      </c>
      <c r="D352" s="57" t="n">
        <f aca="false">H344*I344+H345*I345+H346*I346+H347*I347+H348*I348+H349*I349</f>
        <v>0</v>
      </c>
      <c r="E352" s="44"/>
      <c r="F352" s="44"/>
      <c r="G352" s="49" t="s">
        <v>276</v>
      </c>
      <c r="H352" s="50" t="n">
        <v>0</v>
      </c>
      <c r="I352" s="50" t="n">
        <v>0</v>
      </c>
      <c r="J352" s="50" t="n">
        <v>0</v>
      </c>
    </row>
    <row r="353" customFormat="false" ht="14.25" hidden="false" customHeight="false" outlineLevel="0" collapsed="false">
      <c r="B353" s="44"/>
      <c r="C353" s="53" t="s">
        <v>277</v>
      </c>
      <c r="D353" s="57" t="n">
        <f aca="false">H351*I351+H352*I352+H353*I353+H354*I354+H355*I355+H356*I356+H357*I357</f>
        <v>0</v>
      </c>
      <c r="E353" s="44"/>
      <c r="F353" s="44"/>
      <c r="G353" s="49" t="s">
        <v>278</v>
      </c>
      <c r="H353" s="50" t="n">
        <v>0</v>
      </c>
      <c r="I353" s="50" t="n">
        <v>0</v>
      </c>
      <c r="J353" s="50" t="n">
        <v>0</v>
      </c>
    </row>
    <row r="354" customFormat="false" ht="14.25" hidden="false" customHeight="false" outlineLevel="0" collapsed="false">
      <c r="B354" s="44"/>
      <c r="C354" s="53" t="s">
        <v>279</v>
      </c>
      <c r="D354" s="57" t="n">
        <f aca="false">SUM(H344:H349)*2+SUM(I344:I349)</f>
        <v>0</v>
      </c>
      <c r="E354" s="44"/>
      <c r="F354" s="44"/>
      <c r="G354" s="49" t="s">
        <v>280</v>
      </c>
      <c r="H354" s="50" t="n">
        <v>0</v>
      </c>
      <c r="I354" s="50" t="n">
        <v>0</v>
      </c>
      <c r="J354" s="50" t="n">
        <v>0</v>
      </c>
    </row>
    <row r="355" customFormat="false" ht="14.25" hidden="false" customHeight="false" outlineLevel="0" collapsed="false">
      <c r="B355" s="44"/>
      <c r="C355" s="53" t="s">
        <v>281</v>
      </c>
      <c r="D355" s="57" t="n">
        <f aca="false">SUM(H351:H357)*2+SUM(I351:I357)</f>
        <v>0</v>
      </c>
      <c r="E355" s="44"/>
      <c r="F355" s="44"/>
      <c r="G355" s="49" t="s">
        <v>282</v>
      </c>
      <c r="H355" s="50" t="n">
        <v>0</v>
      </c>
      <c r="I355" s="50" t="n">
        <v>0</v>
      </c>
      <c r="J355" s="50" t="n">
        <v>0</v>
      </c>
    </row>
    <row r="356" customFormat="false" ht="14.25" hidden="false" customHeight="false" outlineLevel="0" collapsed="false">
      <c r="B356" s="44"/>
      <c r="C356" s="53" t="s">
        <v>283</v>
      </c>
      <c r="D356" s="57" t="n">
        <f aca="false">D354+D355</f>
        <v>0</v>
      </c>
      <c r="E356" s="44"/>
      <c r="F356" s="44"/>
      <c r="G356" s="49" t="s">
        <v>284</v>
      </c>
      <c r="H356" s="50" t="n">
        <v>0</v>
      </c>
      <c r="I356" s="50" t="n">
        <v>0</v>
      </c>
      <c r="J356" s="50" t="n">
        <v>0</v>
      </c>
    </row>
    <row r="357" customFormat="false" ht="14.25" hidden="false" customHeight="false" outlineLevel="0" collapsed="false">
      <c r="B357" s="44"/>
      <c r="C357" s="53" t="s">
        <v>285</v>
      </c>
      <c r="D357" s="57" t="n">
        <f aca="false">SUM(I344:I349)</f>
        <v>0</v>
      </c>
      <c r="E357" s="44"/>
      <c r="F357" s="44"/>
      <c r="G357" s="49" t="s">
        <v>286</v>
      </c>
      <c r="H357" s="50" t="n">
        <v>0</v>
      </c>
      <c r="I357" s="50" t="n">
        <v>0</v>
      </c>
      <c r="J357" s="50" t="n">
        <v>0</v>
      </c>
    </row>
    <row r="358" customFormat="false" ht="14.25" hidden="true" customHeight="false" outlineLevel="0" collapsed="false">
      <c r="B358" s="58"/>
      <c r="C358" s="59"/>
      <c r="D358" s="60"/>
      <c r="E358" s="58"/>
      <c r="F358" s="58"/>
      <c r="H358" s="61"/>
      <c r="I358" s="61"/>
      <c r="J358" s="61"/>
    </row>
    <row r="360" customFormat="false" ht="14.25" hidden="false" customHeight="false" outlineLevel="0" collapsed="false">
      <c r="B360" s="38" t="s">
        <v>321</v>
      </c>
      <c r="C360" s="39"/>
      <c r="D360" s="39"/>
      <c r="E360" s="39"/>
      <c r="F360" s="39"/>
      <c r="G360" s="39"/>
      <c r="H360" s="39" t="s">
        <v>248</v>
      </c>
      <c r="I360" s="39"/>
      <c r="J360" s="40" t="s">
        <v>305</v>
      </c>
      <c r="K360" s="31" t="s">
        <v>322</v>
      </c>
      <c r="M360" s="31" t="n">
        <v>360</v>
      </c>
    </row>
    <row r="361" customFormat="false" ht="14.25" hidden="false" customHeight="false" outlineLevel="0" collapsed="false">
      <c r="B361" s="62"/>
      <c r="C361" s="39" t="s">
        <v>251</v>
      </c>
      <c r="D361" s="43" t="str">
        <f aca="false">K360</f>
        <v>Помещение_18</v>
      </c>
      <c r="E361" s="43"/>
      <c r="F361" s="43"/>
      <c r="G361" s="43"/>
      <c r="H361" s="43"/>
      <c r="I361" s="43"/>
      <c r="J361" s="43"/>
    </row>
    <row r="362" customFormat="false" ht="14.25" hidden="false" customHeight="false" outlineLevel="0" collapsed="false">
      <c r="B362" s="62"/>
      <c r="C362" s="39" t="s">
        <v>253</v>
      </c>
      <c r="D362" s="43"/>
      <c r="E362" s="43"/>
      <c r="F362" s="43"/>
      <c r="G362" s="43"/>
      <c r="H362" s="43"/>
      <c r="I362" s="43"/>
      <c r="J362" s="43"/>
    </row>
    <row r="363" customFormat="false" ht="14.25" hidden="false" customHeight="false" outlineLevel="0" collapsed="false">
      <c r="B363" s="44"/>
      <c r="C363" s="45" t="s">
        <v>254</v>
      </c>
      <c r="D363" s="46" t="n">
        <v>0</v>
      </c>
      <c r="E363" s="44"/>
      <c r="F363" s="47" t="s">
        <v>255</v>
      </c>
      <c r="G363" s="47"/>
      <c r="H363" s="48" t="s">
        <v>256</v>
      </c>
      <c r="I363" s="48" t="s">
        <v>257</v>
      </c>
      <c r="J363" s="48" t="s">
        <v>258</v>
      </c>
    </row>
    <row r="364" customFormat="false" ht="14.25" hidden="false" customHeight="false" outlineLevel="0" collapsed="false">
      <c r="B364" s="44"/>
      <c r="C364" s="45" t="s">
        <v>259</v>
      </c>
      <c r="D364" s="46" t="n">
        <v>0</v>
      </c>
      <c r="E364" s="44"/>
      <c r="F364" s="44"/>
      <c r="G364" s="49" t="s">
        <v>260</v>
      </c>
      <c r="H364" s="50" t="n">
        <v>0</v>
      </c>
      <c r="I364" s="50" t="n">
        <v>0</v>
      </c>
      <c r="J364" s="50" t="n">
        <v>0</v>
      </c>
    </row>
    <row r="365" customFormat="false" ht="14.25" hidden="false" customHeight="false" outlineLevel="0" collapsed="false">
      <c r="B365" s="44"/>
      <c r="C365" s="45" t="s">
        <v>261</v>
      </c>
      <c r="D365" s="46" t="n">
        <v>2.75</v>
      </c>
      <c r="E365" s="44"/>
      <c r="F365" s="44"/>
      <c r="G365" s="49" t="s">
        <v>262</v>
      </c>
      <c r="H365" s="50" t="n">
        <v>0</v>
      </c>
      <c r="I365" s="50" t="n">
        <v>0</v>
      </c>
      <c r="J365" s="50" t="n">
        <v>0</v>
      </c>
    </row>
    <row r="366" customFormat="false" ht="14.25" hidden="false" customHeight="false" outlineLevel="0" collapsed="false">
      <c r="B366" s="44"/>
      <c r="C366" s="51" t="s">
        <v>263</v>
      </c>
      <c r="D366" s="52" t="n">
        <f aca="false">D363*D364</f>
        <v>0</v>
      </c>
      <c r="E366" s="44"/>
      <c r="F366" s="44"/>
      <c r="G366" s="49" t="s">
        <v>264</v>
      </c>
      <c r="H366" s="50" t="n">
        <v>0</v>
      </c>
      <c r="I366" s="50" t="n">
        <v>0</v>
      </c>
      <c r="J366" s="50" t="n">
        <v>0</v>
      </c>
    </row>
    <row r="367" customFormat="false" ht="14.25" hidden="false" customHeight="false" outlineLevel="0" collapsed="false">
      <c r="B367" s="44"/>
      <c r="C367" s="51" t="s">
        <v>265</v>
      </c>
      <c r="D367" s="52" t="n">
        <f aca="false">(D363+D364)*2</f>
        <v>0</v>
      </c>
      <c r="E367" s="44"/>
      <c r="F367" s="44"/>
      <c r="G367" s="49" t="s">
        <v>266</v>
      </c>
      <c r="H367" s="50" t="n">
        <v>0</v>
      </c>
      <c r="I367" s="50" t="n">
        <v>0</v>
      </c>
      <c r="J367" s="50" t="n">
        <v>0</v>
      </c>
    </row>
    <row r="368" customFormat="false" ht="14.25" hidden="false" customHeight="false" outlineLevel="0" collapsed="false">
      <c r="B368" s="44"/>
      <c r="C368" s="53" t="s">
        <v>267</v>
      </c>
      <c r="D368" s="54" t="n">
        <f aca="false">D367*D365</f>
        <v>0</v>
      </c>
      <c r="E368" s="44"/>
      <c r="F368" s="44"/>
      <c r="G368" s="49" t="s">
        <v>268</v>
      </c>
      <c r="H368" s="50" t="n">
        <v>0</v>
      </c>
      <c r="I368" s="50" t="n">
        <v>0</v>
      </c>
      <c r="J368" s="50" t="n">
        <v>0</v>
      </c>
    </row>
    <row r="369" customFormat="false" ht="14.25" hidden="false" customHeight="false" outlineLevel="0" collapsed="false">
      <c r="B369" s="44"/>
      <c r="C369" s="53" t="s">
        <v>269</v>
      </c>
      <c r="D369" s="54" t="n">
        <f aca="false">D368-D372-D373</f>
        <v>0</v>
      </c>
      <c r="E369" s="44"/>
      <c r="F369" s="44"/>
      <c r="G369" s="49" t="s">
        <v>270</v>
      </c>
      <c r="H369" s="50" t="n">
        <v>0</v>
      </c>
      <c r="I369" s="50" t="n">
        <v>0</v>
      </c>
      <c r="J369" s="50" t="n">
        <v>0</v>
      </c>
    </row>
    <row r="370" customFormat="false" ht="14.25" hidden="false" customHeight="false" outlineLevel="0" collapsed="false">
      <c r="B370" s="44"/>
      <c r="C370" s="53" t="s">
        <v>271</v>
      </c>
      <c r="D370" s="55" t="n">
        <f aca="false">COUNTIF(H364:H369,"&gt;0")</f>
        <v>0</v>
      </c>
      <c r="E370" s="44"/>
      <c r="F370" s="56" t="s">
        <v>272</v>
      </c>
      <c r="G370" s="56"/>
      <c r="H370" s="48" t="s">
        <v>256</v>
      </c>
      <c r="I370" s="48" t="s">
        <v>257</v>
      </c>
      <c r="J370" s="48" t="s">
        <v>258</v>
      </c>
    </row>
    <row r="371" customFormat="false" ht="14.25" hidden="false" customHeight="false" outlineLevel="0" collapsed="false">
      <c r="B371" s="44"/>
      <c r="C371" s="53" t="s">
        <v>273</v>
      </c>
      <c r="D371" s="55" t="n">
        <f aca="false">COUNTIF(H371:H377,"&gt;0")</f>
        <v>0</v>
      </c>
      <c r="E371" s="44"/>
      <c r="F371" s="44"/>
      <c r="G371" s="49" t="s">
        <v>274</v>
      </c>
      <c r="H371" s="50" t="n">
        <v>0</v>
      </c>
      <c r="I371" s="50" t="n">
        <v>0</v>
      </c>
      <c r="J371" s="50" t="n">
        <v>0</v>
      </c>
    </row>
    <row r="372" customFormat="false" ht="14.25" hidden="false" customHeight="false" outlineLevel="0" collapsed="false">
      <c r="B372" s="44"/>
      <c r="C372" s="53" t="s">
        <v>275</v>
      </c>
      <c r="D372" s="57" t="n">
        <f aca="false">H364*I364+H365*I365+H366*I366+H367*I367+H368*I368+H369*I369</f>
        <v>0</v>
      </c>
      <c r="E372" s="44"/>
      <c r="F372" s="44"/>
      <c r="G372" s="49" t="s">
        <v>276</v>
      </c>
      <c r="H372" s="50" t="n">
        <v>0</v>
      </c>
      <c r="I372" s="50" t="n">
        <v>0</v>
      </c>
      <c r="J372" s="50" t="n">
        <v>0</v>
      </c>
    </row>
    <row r="373" customFormat="false" ht="14.25" hidden="false" customHeight="false" outlineLevel="0" collapsed="false">
      <c r="B373" s="44"/>
      <c r="C373" s="53" t="s">
        <v>277</v>
      </c>
      <c r="D373" s="57" t="n">
        <f aca="false">H371*I371+H372*I372+H373*I373+H374*I374+H375*I375+H376*I376+H377*I377</f>
        <v>0</v>
      </c>
      <c r="E373" s="44"/>
      <c r="F373" s="44"/>
      <c r="G373" s="49" t="s">
        <v>278</v>
      </c>
      <c r="H373" s="50" t="n">
        <v>0</v>
      </c>
      <c r="I373" s="50" t="n">
        <v>0</v>
      </c>
      <c r="J373" s="50" t="n">
        <v>0</v>
      </c>
    </row>
    <row r="374" customFormat="false" ht="14.25" hidden="false" customHeight="false" outlineLevel="0" collapsed="false">
      <c r="B374" s="44"/>
      <c r="C374" s="53" t="s">
        <v>279</v>
      </c>
      <c r="D374" s="57" t="n">
        <f aca="false">SUM(H364:H369)*2+SUM(I364:I369)</f>
        <v>0</v>
      </c>
      <c r="E374" s="44"/>
      <c r="F374" s="44"/>
      <c r="G374" s="49" t="s">
        <v>280</v>
      </c>
      <c r="H374" s="50" t="n">
        <v>0</v>
      </c>
      <c r="I374" s="50" t="n">
        <v>0</v>
      </c>
      <c r="J374" s="50" t="n">
        <v>0</v>
      </c>
    </row>
    <row r="375" customFormat="false" ht="14.25" hidden="false" customHeight="false" outlineLevel="0" collapsed="false">
      <c r="B375" s="44"/>
      <c r="C375" s="53" t="s">
        <v>281</v>
      </c>
      <c r="D375" s="57" t="n">
        <f aca="false">SUM(H371:H377)*2+SUM(I371:I377)</f>
        <v>0</v>
      </c>
      <c r="E375" s="44"/>
      <c r="F375" s="44"/>
      <c r="G375" s="49" t="s">
        <v>282</v>
      </c>
      <c r="H375" s="50" t="n">
        <v>0</v>
      </c>
      <c r="I375" s="50" t="n">
        <v>0</v>
      </c>
      <c r="J375" s="50" t="n">
        <v>0</v>
      </c>
    </row>
    <row r="376" customFormat="false" ht="14.25" hidden="false" customHeight="false" outlineLevel="0" collapsed="false">
      <c r="B376" s="44"/>
      <c r="C376" s="53" t="s">
        <v>283</v>
      </c>
      <c r="D376" s="57" t="n">
        <f aca="false">D374+D375</f>
        <v>0</v>
      </c>
      <c r="E376" s="44"/>
      <c r="F376" s="44"/>
      <c r="G376" s="49" t="s">
        <v>284</v>
      </c>
      <c r="H376" s="50" t="n">
        <v>0</v>
      </c>
      <c r="I376" s="50" t="n">
        <v>0</v>
      </c>
      <c r="J376" s="50" t="n">
        <v>0</v>
      </c>
    </row>
    <row r="377" customFormat="false" ht="14.25" hidden="false" customHeight="false" outlineLevel="0" collapsed="false">
      <c r="B377" s="44"/>
      <c r="C377" s="53" t="s">
        <v>285</v>
      </c>
      <c r="D377" s="57" t="n">
        <f aca="false">SUM(I364:I369)</f>
        <v>0</v>
      </c>
      <c r="E377" s="44"/>
      <c r="F377" s="44"/>
      <c r="G377" s="49" t="s">
        <v>286</v>
      </c>
      <c r="H377" s="50" t="n">
        <v>0</v>
      </c>
      <c r="I377" s="50" t="n">
        <v>0</v>
      </c>
      <c r="J377" s="50" t="n">
        <v>0</v>
      </c>
    </row>
    <row r="378" customFormat="false" ht="14.25" hidden="true" customHeight="false" outlineLevel="0" collapsed="false">
      <c r="B378" s="58"/>
      <c r="C378" s="59"/>
      <c r="D378" s="60"/>
      <c r="E378" s="58"/>
      <c r="F378" s="58"/>
      <c r="H378" s="61"/>
      <c r="I378" s="61"/>
      <c r="J378" s="61"/>
    </row>
    <row r="380" customFormat="false" ht="14.25" hidden="false" customHeight="false" outlineLevel="0" collapsed="false">
      <c r="B380" s="38" t="s">
        <v>323</v>
      </c>
      <c r="C380" s="39"/>
      <c r="D380" s="39"/>
      <c r="E380" s="39"/>
      <c r="F380" s="39"/>
      <c r="G380" s="39"/>
      <c r="H380" s="39" t="s">
        <v>248</v>
      </c>
      <c r="I380" s="39"/>
      <c r="J380" s="40" t="s">
        <v>305</v>
      </c>
      <c r="K380" s="31" t="s">
        <v>324</v>
      </c>
      <c r="M380" s="31" t="n">
        <v>380</v>
      </c>
    </row>
    <row r="381" customFormat="false" ht="14.25" hidden="false" customHeight="false" outlineLevel="0" collapsed="false">
      <c r="B381" s="62"/>
      <c r="C381" s="39" t="s">
        <v>251</v>
      </c>
      <c r="D381" s="43" t="str">
        <f aca="false">K380</f>
        <v>Помещение_19</v>
      </c>
      <c r="E381" s="43"/>
      <c r="F381" s="43"/>
      <c r="G381" s="43"/>
      <c r="H381" s="43"/>
      <c r="I381" s="43"/>
      <c r="J381" s="43"/>
    </row>
    <row r="382" customFormat="false" ht="14.25" hidden="false" customHeight="false" outlineLevel="0" collapsed="false">
      <c r="B382" s="62"/>
      <c r="C382" s="39" t="s">
        <v>253</v>
      </c>
      <c r="D382" s="43"/>
      <c r="E382" s="43"/>
      <c r="F382" s="43"/>
      <c r="G382" s="43"/>
      <c r="H382" s="43"/>
      <c r="I382" s="43"/>
      <c r="J382" s="43"/>
    </row>
    <row r="383" customFormat="false" ht="14.25" hidden="false" customHeight="false" outlineLevel="0" collapsed="false">
      <c r="B383" s="44"/>
      <c r="C383" s="45" t="s">
        <v>254</v>
      </c>
      <c r="D383" s="46" t="n">
        <v>0</v>
      </c>
      <c r="E383" s="44"/>
      <c r="F383" s="47" t="s">
        <v>255</v>
      </c>
      <c r="G383" s="47"/>
      <c r="H383" s="48" t="s">
        <v>256</v>
      </c>
      <c r="I383" s="48" t="s">
        <v>257</v>
      </c>
      <c r="J383" s="48" t="s">
        <v>258</v>
      </c>
    </row>
    <row r="384" customFormat="false" ht="14.25" hidden="false" customHeight="false" outlineLevel="0" collapsed="false">
      <c r="B384" s="44"/>
      <c r="C384" s="45" t="s">
        <v>259</v>
      </c>
      <c r="D384" s="46" t="n">
        <v>0</v>
      </c>
      <c r="E384" s="44"/>
      <c r="F384" s="44"/>
      <c r="G384" s="49" t="s">
        <v>260</v>
      </c>
      <c r="H384" s="50" t="n">
        <v>0</v>
      </c>
      <c r="I384" s="50" t="n">
        <v>0</v>
      </c>
      <c r="J384" s="50" t="n">
        <v>0</v>
      </c>
    </row>
    <row r="385" customFormat="false" ht="14.25" hidden="false" customHeight="false" outlineLevel="0" collapsed="false">
      <c r="B385" s="44"/>
      <c r="C385" s="45" t="s">
        <v>261</v>
      </c>
      <c r="D385" s="46" t="n">
        <v>2.75</v>
      </c>
      <c r="E385" s="44"/>
      <c r="F385" s="44"/>
      <c r="G385" s="49" t="s">
        <v>262</v>
      </c>
      <c r="H385" s="50" t="n">
        <v>0</v>
      </c>
      <c r="I385" s="50" t="n">
        <v>0</v>
      </c>
      <c r="J385" s="50" t="n">
        <v>0</v>
      </c>
    </row>
    <row r="386" customFormat="false" ht="14.25" hidden="false" customHeight="false" outlineLevel="0" collapsed="false">
      <c r="B386" s="44"/>
      <c r="C386" s="51" t="s">
        <v>263</v>
      </c>
      <c r="D386" s="52" t="n">
        <f aca="false">D383*D384</f>
        <v>0</v>
      </c>
      <c r="E386" s="44"/>
      <c r="F386" s="44"/>
      <c r="G386" s="49" t="s">
        <v>264</v>
      </c>
      <c r="H386" s="50" t="n">
        <v>0</v>
      </c>
      <c r="I386" s="50" t="n">
        <v>0</v>
      </c>
      <c r="J386" s="50" t="n">
        <v>0</v>
      </c>
    </row>
    <row r="387" customFormat="false" ht="14.25" hidden="false" customHeight="false" outlineLevel="0" collapsed="false">
      <c r="B387" s="44"/>
      <c r="C387" s="51" t="s">
        <v>265</v>
      </c>
      <c r="D387" s="52" t="n">
        <f aca="false">(D383+D384)*2</f>
        <v>0</v>
      </c>
      <c r="E387" s="44"/>
      <c r="F387" s="44"/>
      <c r="G387" s="49" t="s">
        <v>266</v>
      </c>
      <c r="H387" s="50" t="n">
        <v>0</v>
      </c>
      <c r="I387" s="50" t="n">
        <v>0</v>
      </c>
      <c r="J387" s="50" t="n">
        <v>0</v>
      </c>
    </row>
    <row r="388" customFormat="false" ht="14.25" hidden="false" customHeight="false" outlineLevel="0" collapsed="false">
      <c r="B388" s="44"/>
      <c r="C388" s="53" t="s">
        <v>267</v>
      </c>
      <c r="D388" s="54" t="n">
        <f aca="false">D387*D385</f>
        <v>0</v>
      </c>
      <c r="E388" s="44"/>
      <c r="F388" s="44"/>
      <c r="G388" s="49" t="s">
        <v>268</v>
      </c>
      <c r="H388" s="50" t="n">
        <v>0</v>
      </c>
      <c r="I388" s="50" t="n">
        <v>0</v>
      </c>
      <c r="J388" s="50" t="n">
        <v>0</v>
      </c>
    </row>
    <row r="389" customFormat="false" ht="14.25" hidden="false" customHeight="false" outlineLevel="0" collapsed="false">
      <c r="B389" s="44"/>
      <c r="C389" s="53" t="s">
        <v>269</v>
      </c>
      <c r="D389" s="54" t="n">
        <f aca="false">D388-D392-D393</f>
        <v>0</v>
      </c>
      <c r="E389" s="44"/>
      <c r="F389" s="44"/>
      <c r="G389" s="49" t="s">
        <v>270</v>
      </c>
      <c r="H389" s="50" t="n">
        <v>0</v>
      </c>
      <c r="I389" s="50" t="n">
        <v>0</v>
      </c>
      <c r="J389" s="50" t="n">
        <v>0</v>
      </c>
    </row>
    <row r="390" customFormat="false" ht="14.25" hidden="false" customHeight="false" outlineLevel="0" collapsed="false">
      <c r="B390" s="44"/>
      <c r="C390" s="53" t="s">
        <v>271</v>
      </c>
      <c r="D390" s="55" t="n">
        <f aca="false">COUNTIF(H384:H389,"&gt;0")</f>
        <v>0</v>
      </c>
      <c r="E390" s="44"/>
      <c r="F390" s="56" t="s">
        <v>272</v>
      </c>
      <c r="G390" s="56"/>
      <c r="H390" s="48" t="s">
        <v>256</v>
      </c>
      <c r="I390" s="48" t="s">
        <v>257</v>
      </c>
      <c r="J390" s="48" t="s">
        <v>258</v>
      </c>
    </row>
    <row r="391" customFormat="false" ht="14.25" hidden="false" customHeight="false" outlineLevel="0" collapsed="false">
      <c r="B391" s="44"/>
      <c r="C391" s="53" t="s">
        <v>273</v>
      </c>
      <c r="D391" s="55" t="n">
        <f aca="false">COUNTIF(H391:H397,"&gt;0")</f>
        <v>0</v>
      </c>
      <c r="E391" s="44"/>
      <c r="F391" s="44"/>
      <c r="G391" s="49" t="s">
        <v>274</v>
      </c>
      <c r="H391" s="50" t="n">
        <v>0</v>
      </c>
      <c r="I391" s="50" t="n">
        <v>0</v>
      </c>
      <c r="J391" s="50" t="n">
        <v>0</v>
      </c>
    </row>
    <row r="392" customFormat="false" ht="14.25" hidden="false" customHeight="false" outlineLevel="0" collapsed="false">
      <c r="B392" s="44"/>
      <c r="C392" s="53" t="s">
        <v>275</v>
      </c>
      <c r="D392" s="57" t="n">
        <f aca="false">H384*I384+H385*I385+H386*I386+H387*I387+H388*I388+H389*I389</f>
        <v>0</v>
      </c>
      <c r="E392" s="44"/>
      <c r="F392" s="44"/>
      <c r="G392" s="49" t="s">
        <v>276</v>
      </c>
      <c r="H392" s="50" t="n">
        <v>0</v>
      </c>
      <c r="I392" s="50" t="n">
        <v>0</v>
      </c>
      <c r="J392" s="50" t="n">
        <v>0</v>
      </c>
    </row>
    <row r="393" customFormat="false" ht="14.25" hidden="false" customHeight="false" outlineLevel="0" collapsed="false">
      <c r="B393" s="44"/>
      <c r="C393" s="53" t="s">
        <v>277</v>
      </c>
      <c r="D393" s="57" t="n">
        <f aca="false">H391*I391+H392*I392+H393*I393+H394*I394+H395*I395+H396*I396+H397*I397</f>
        <v>0</v>
      </c>
      <c r="E393" s="44"/>
      <c r="F393" s="44"/>
      <c r="G393" s="49" t="s">
        <v>278</v>
      </c>
      <c r="H393" s="50" t="n">
        <v>0</v>
      </c>
      <c r="I393" s="50" t="n">
        <v>0</v>
      </c>
      <c r="J393" s="50" t="n">
        <v>0</v>
      </c>
    </row>
    <row r="394" customFormat="false" ht="14.25" hidden="false" customHeight="false" outlineLevel="0" collapsed="false">
      <c r="B394" s="44"/>
      <c r="C394" s="53" t="s">
        <v>279</v>
      </c>
      <c r="D394" s="57" t="n">
        <f aca="false">SUM(H384:H389)*2+SUM(I384:I389)</f>
        <v>0</v>
      </c>
      <c r="E394" s="44"/>
      <c r="F394" s="44"/>
      <c r="G394" s="49" t="s">
        <v>280</v>
      </c>
      <c r="H394" s="50" t="n">
        <v>0</v>
      </c>
      <c r="I394" s="50" t="n">
        <v>0</v>
      </c>
      <c r="J394" s="50" t="n">
        <v>0</v>
      </c>
    </row>
    <row r="395" customFormat="false" ht="14.25" hidden="false" customHeight="false" outlineLevel="0" collapsed="false">
      <c r="B395" s="44"/>
      <c r="C395" s="53" t="s">
        <v>281</v>
      </c>
      <c r="D395" s="57" t="n">
        <f aca="false">SUM(H391:H397)*2+SUM(I391:I397)</f>
        <v>0</v>
      </c>
      <c r="E395" s="44"/>
      <c r="F395" s="44"/>
      <c r="G395" s="49" t="s">
        <v>282</v>
      </c>
      <c r="H395" s="50" t="n">
        <v>0</v>
      </c>
      <c r="I395" s="50" t="n">
        <v>0</v>
      </c>
      <c r="J395" s="50" t="n">
        <v>0</v>
      </c>
    </row>
    <row r="396" customFormat="false" ht="14.25" hidden="false" customHeight="false" outlineLevel="0" collapsed="false">
      <c r="B396" s="44"/>
      <c r="C396" s="53" t="s">
        <v>283</v>
      </c>
      <c r="D396" s="57" t="n">
        <f aca="false">D394+D395</f>
        <v>0</v>
      </c>
      <c r="E396" s="44"/>
      <c r="F396" s="44"/>
      <c r="G396" s="49" t="s">
        <v>284</v>
      </c>
      <c r="H396" s="50" t="n">
        <v>0</v>
      </c>
      <c r="I396" s="50" t="n">
        <v>0</v>
      </c>
      <c r="J396" s="50" t="n">
        <v>0</v>
      </c>
    </row>
    <row r="397" customFormat="false" ht="14.25" hidden="false" customHeight="false" outlineLevel="0" collapsed="false">
      <c r="B397" s="44"/>
      <c r="C397" s="53" t="s">
        <v>285</v>
      </c>
      <c r="D397" s="57" t="n">
        <f aca="false">SUM(I384:I389)</f>
        <v>0</v>
      </c>
      <c r="E397" s="44"/>
      <c r="F397" s="44"/>
      <c r="G397" s="49" t="s">
        <v>286</v>
      </c>
      <c r="H397" s="50" t="n">
        <v>0</v>
      </c>
      <c r="I397" s="50" t="n">
        <v>0</v>
      </c>
      <c r="J397" s="50" t="n">
        <v>0</v>
      </c>
    </row>
    <row r="398" customFormat="false" ht="14.25" hidden="true" customHeight="false" outlineLevel="0" collapsed="false">
      <c r="B398" s="58"/>
      <c r="C398" s="59"/>
      <c r="D398" s="60"/>
      <c r="E398" s="58"/>
      <c r="F398" s="58"/>
      <c r="H398" s="61"/>
      <c r="I398" s="61"/>
      <c r="J398" s="61"/>
    </row>
    <row r="400" customFormat="false" ht="14.25" hidden="false" customHeight="false" outlineLevel="0" collapsed="false">
      <c r="B400" s="38" t="s">
        <v>325</v>
      </c>
      <c r="C400" s="39"/>
      <c r="D400" s="39"/>
      <c r="E400" s="39"/>
      <c r="F400" s="39"/>
      <c r="G400" s="39"/>
      <c r="H400" s="39" t="s">
        <v>248</v>
      </c>
      <c r="I400" s="39"/>
      <c r="J400" s="40" t="s">
        <v>305</v>
      </c>
      <c r="K400" s="31" t="s">
        <v>326</v>
      </c>
      <c r="M400" s="31" t="n">
        <v>400</v>
      </c>
    </row>
    <row r="401" customFormat="false" ht="14.25" hidden="false" customHeight="false" outlineLevel="0" collapsed="false">
      <c r="B401" s="62"/>
      <c r="C401" s="39" t="s">
        <v>251</v>
      </c>
      <c r="D401" s="43" t="str">
        <f aca="false">K400</f>
        <v>Помещение_20</v>
      </c>
      <c r="E401" s="43"/>
      <c r="F401" s="43"/>
      <c r="G401" s="43"/>
      <c r="H401" s="43"/>
      <c r="I401" s="43"/>
      <c r="J401" s="43"/>
    </row>
    <row r="402" customFormat="false" ht="14.25" hidden="false" customHeight="false" outlineLevel="0" collapsed="false">
      <c r="B402" s="62"/>
      <c r="C402" s="39" t="s">
        <v>253</v>
      </c>
      <c r="D402" s="43"/>
      <c r="E402" s="43"/>
      <c r="F402" s="43"/>
      <c r="G402" s="43"/>
      <c r="H402" s="43"/>
      <c r="I402" s="43"/>
      <c r="J402" s="43"/>
    </row>
    <row r="403" customFormat="false" ht="14.25" hidden="false" customHeight="false" outlineLevel="0" collapsed="false">
      <c r="B403" s="44"/>
      <c r="C403" s="45" t="s">
        <v>254</v>
      </c>
      <c r="D403" s="46" t="n">
        <v>0</v>
      </c>
      <c r="E403" s="44"/>
      <c r="F403" s="47" t="s">
        <v>255</v>
      </c>
      <c r="G403" s="47"/>
      <c r="H403" s="48" t="s">
        <v>256</v>
      </c>
      <c r="I403" s="48" t="s">
        <v>257</v>
      </c>
      <c r="J403" s="48" t="s">
        <v>258</v>
      </c>
    </row>
    <row r="404" customFormat="false" ht="14.25" hidden="false" customHeight="false" outlineLevel="0" collapsed="false">
      <c r="B404" s="44"/>
      <c r="C404" s="45" t="s">
        <v>259</v>
      </c>
      <c r="D404" s="46" t="n">
        <v>0</v>
      </c>
      <c r="E404" s="44"/>
      <c r="F404" s="44"/>
      <c r="G404" s="49" t="s">
        <v>260</v>
      </c>
      <c r="H404" s="50" t="n">
        <v>0</v>
      </c>
      <c r="I404" s="50" t="n">
        <v>0</v>
      </c>
      <c r="J404" s="50" t="n">
        <v>0</v>
      </c>
    </row>
    <row r="405" customFormat="false" ht="14.25" hidden="false" customHeight="false" outlineLevel="0" collapsed="false">
      <c r="B405" s="44"/>
      <c r="C405" s="45" t="s">
        <v>261</v>
      </c>
      <c r="D405" s="46" t="n">
        <v>2.75</v>
      </c>
      <c r="E405" s="44"/>
      <c r="F405" s="44"/>
      <c r="G405" s="49" t="s">
        <v>262</v>
      </c>
      <c r="H405" s="50" t="n">
        <v>0</v>
      </c>
      <c r="I405" s="50" t="n">
        <v>0</v>
      </c>
      <c r="J405" s="50" t="n">
        <v>0</v>
      </c>
    </row>
    <row r="406" customFormat="false" ht="14.25" hidden="false" customHeight="false" outlineLevel="0" collapsed="false">
      <c r="B406" s="44"/>
      <c r="C406" s="51" t="s">
        <v>263</v>
      </c>
      <c r="D406" s="52" t="n">
        <f aca="false">D403*D404</f>
        <v>0</v>
      </c>
      <c r="E406" s="44"/>
      <c r="F406" s="44"/>
      <c r="G406" s="49" t="s">
        <v>264</v>
      </c>
      <c r="H406" s="50" t="n">
        <v>0</v>
      </c>
      <c r="I406" s="50" t="n">
        <v>0</v>
      </c>
      <c r="J406" s="50" t="n">
        <v>0</v>
      </c>
    </row>
    <row r="407" customFormat="false" ht="14.25" hidden="false" customHeight="false" outlineLevel="0" collapsed="false">
      <c r="B407" s="44"/>
      <c r="C407" s="51" t="s">
        <v>265</v>
      </c>
      <c r="D407" s="52" t="n">
        <f aca="false">(D403+D404)*2</f>
        <v>0</v>
      </c>
      <c r="E407" s="44"/>
      <c r="F407" s="44"/>
      <c r="G407" s="49" t="s">
        <v>266</v>
      </c>
      <c r="H407" s="50" t="n">
        <v>0</v>
      </c>
      <c r="I407" s="50" t="n">
        <v>0</v>
      </c>
      <c r="J407" s="50" t="n">
        <v>0</v>
      </c>
    </row>
    <row r="408" customFormat="false" ht="14.25" hidden="false" customHeight="false" outlineLevel="0" collapsed="false">
      <c r="B408" s="44"/>
      <c r="C408" s="53" t="s">
        <v>267</v>
      </c>
      <c r="D408" s="54" t="n">
        <f aca="false">D407*D405</f>
        <v>0</v>
      </c>
      <c r="E408" s="44"/>
      <c r="F408" s="44"/>
      <c r="G408" s="49" t="s">
        <v>268</v>
      </c>
      <c r="H408" s="50" t="n">
        <v>0</v>
      </c>
      <c r="I408" s="50" t="n">
        <v>0</v>
      </c>
      <c r="J408" s="50" t="n">
        <v>0</v>
      </c>
    </row>
    <row r="409" customFormat="false" ht="14.25" hidden="false" customHeight="false" outlineLevel="0" collapsed="false">
      <c r="B409" s="44"/>
      <c r="C409" s="53" t="s">
        <v>269</v>
      </c>
      <c r="D409" s="54" t="n">
        <f aca="false">D408-D412-D413</f>
        <v>0</v>
      </c>
      <c r="E409" s="44"/>
      <c r="F409" s="44"/>
      <c r="G409" s="49" t="s">
        <v>270</v>
      </c>
      <c r="H409" s="50" t="n">
        <v>0</v>
      </c>
      <c r="I409" s="50" t="n">
        <v>0</v>
      </c>
      <c r="J409" s="50" t="n">
        <v>0</v>
      </c>
    </row>
    <row r="410" customFormat="false" ht="14.25" hidden="false" customHeight="false" outlineLevel="0" collapsed="false">
      <c r="B410" s="44"/>
      <c r="C410" s="53" t="s">
        <v>271</v>
      </c>
      <c r="D410" s="55" t="n">
        <f aca="false">COUNTIF(H404:H409,"&gt;0")</f>
        <v>0</v>
      </c>
      <c r="E410" s="44"/>
      <c r="F410" s="56" t="s">
        <v>272</v>
      </c>
      <c r="G410" s="56"/>
      <c r="H410" s="48" t="s">
        <v>256</v>
      </c>
      <c r="I410" s="48" t="s">
        <v>257</v>
      </c>
      <c r="J410" s="48" t="s">
        <v>258</v>
      </c>
    </row>
    <row r="411" customFormat="false" ht="14.25" hidden="false" customHeight="false" outlineLevel="0" collapsed="false">
      <c r="B411" s="44"/>
      <c r="C411" s="53" t="s">
        <v>273</v>
      </c>
      <c r="D411" s="55" t="n">
        <f aca="false">COUNTIF(H411:H417,"&gt;0")</f>
        <v>0</v>
      </c>
      <c r="E411" s="44"/>
      <c r="F411" s="44"/>
      <c r="G411" s="49" t="s">
        <v>274</v>
      </c>
      <c r="H411" s="50" t="n">
        <v>0</v>
      </c>
      <c r="I411" s="50" t="n">
        <v>0</v>
      </c>
      <c r="J411" s="50" t="n">
        <v>0</v>
      </c>
    </row>
    <row r="412" customFormat="false" ht="14.25" hidden="false" customHeight="false" outlineLevel="0" collapsed="false">
      <c r="B412" s="44"/>
      <c r="C412" s="53" t="s">
        <v>275</v>
      </c>
      <c r="D412" s="57" t="n">
        <f aca="false">H404*I404+H405*I405+H406*I406+H407*I407+H408*I408+H409*I409</f>
        <v>0</v>
      </c>
      <c r="E412" s="44"/>
      <c r="F412" s="44"/>
      <c r="G412" s="49" t="s">
        <v>276</v>
      </c>
      <c r="H412" s="50" t="n">
        <v>0</v>
      </c>
      <c r="I412" s="50" t="n">
        <v>0</v>
      </c>
      <c r="J412" s="50" t="n">
        <v>0</v>
      </c>
    </row>
    <row r="413" customFormat="false" ht="14.25" hidden="false" customHeight="false" outlineLevel="0" collapsed="false">
      <c r="B413" s="44"/>
      <c r="C413" s="53" t="s">
        <v>277</v>
      </c>
      <c r="D413" s="57" t="n">
        <f aca="false">H411*I411+H412*I412+H413*I413+H414*I414+H415*I415+H416*I416+H417*I417</f>
        <v>0</v>
      </c>
      <c r="E413" s="44"/>
      <c r="F413" s="44"/>
      <c r="G413" s="49" t="s">
        <v>278</v>
      </c>
      <c r="H413" s="50" t="n">
        <v>0</v>
      </c>
      <c r="I413" s="50" t="n">
        <v>0</v>
      </c>
      <c r="J413" s="50" t="n">
        <v>0</v>
      </c>
    </row>
    <row r="414" customFormat="false" ht="14.25" hidden="false" customHeight="false" outlineLevel="0" collapsed="false">
      <c r="B414" s="44"/>
      <c r="C414" s="53" t="s">
        <v>279</v>
      </c>
      <c r="D414" s="57" t="n">
        <f aca="false">SUM(H404:H409)*2+SUM(I404:I409)</f>
        <v>0</v>
      </c>
      <c r="E414" s="44"/>
      <c r="F414" s="44"/>
      <c r="G414" s="49" t="s">
        <v>280</v>
      </c>
      <c r="H414" s="50" t="n">
        <v>0</v>
      </c>
      <c r="I414" s="50" t="n">
        <v>0</v>
      </c>
      <c r="J414" s="50" t="n">
        <v>0</v>
      </c>
    </row>
    <row r="415" customFormat="false" ht="14.25" hidden="false" customHeight="false" outlineLevel="0" collapsed="false">
      <c r="B415" s="44"/>
      <c r="C415" s="53" t="s">
        <v>281</v>
      </c>
      <c r="D415" s="57" t="n">
        <f aca="false">SUM(H411:H417)*2+SUM(I411:I417)</f>
        <v>0</v>
      </c>
      <c r="E415" s="44"/>
      <c r="F415" s="44"/>
      <c r="G415" s="49" t="s">
        <v>282</v>
      </c>
      <c r="H415" s="50" t="n">
        <v>0</v>
      </c>
      <c r="I415" s="50" t="n">
        <v>0</v>
      </c>
      <c r="J415" s="50" t="n">
        <v>0</v>
      </c>
    </row>
    <row r="416" customFormat="false" ht="14.25" hidden="false" customHeight="false" outlineLevel="0" collapsed="false">
      <c r="B416" s="44"/>
      <c r="C416" s="53" t="s">
        <v>283</v>
      </c>
      <c r="D416" s="57" t="n">
        <f aca="false">D414+D415</f>
        <v>0</v>
      </c>
      <c r="E416" s="44"/>
      <c r="F416" s="44"/>
      <c r="G416" s="49" t="s">
        <v>284</v>
      </c>
      <c r="H416" s="50" t="n">
        <v>0</v>
      </c>
      <c r="I416" s="50" t="n">
        <v>0</v>
      </c>
      <c r="J416" s="50" t="n">
        <v>0</v>
      </c>
    </row>
    <row r="417" customFormat="false" ht="14.25" hidden="false" customHeight="false" outlineLevel="0" collapsed="false">
      <c r="B417" s="44"/>
      <c r="C417" s="53" t="s">
        <v>285</v>
      </c>
      <c r="D417" s="57" t="n">
        <f aca="false">SUM(I404:I409)</f>
        <v>0</v>
      </c>
      <c r="E417" s="44"/>
      <c r="F417" s="44"/>
      <c r="G417" s="49" t="s">
        <v>286</v>
      </c>
      <c r="H417" s="50" t="n">
        <v>0</v>
      </c>
      <c r="I417" s="50" t="n">
        <v>0</v>
      </c>
      <c r="J417" s="50" t="n">
        <v>0</v>
      </c>
    </row>
  </sheetData>
  <sheetProtection algorithmName="SHA-512" hashValue="ygwSu/RfFC7cPu7pRdxXfrA5WffMaqPgxDOpRVtwo2Wy5yjOG28RhR4qObovtTW72bhiiYhkohQSeuTMdNPQYQ==" saltValue="Vdg+i91TsB4Dpdtjm1XliQ==" spinCount="100000" sheet="true" objects="true" scenarios="true"/>
  <mergeCells count="190">
    <mergeCell ref="B2:J2"/>
    <mergeCell ref="B3:C3"/>
    <mergeCell ref="D3:J3"/>
    <mergeCell ref="B4:C4"/>
    <mergeCell ref="D4:J4"/>
    <mergeCell ref="B5:C5"/>
    <mergeCell ref="D5:J5"/>
    <mergeCell ref="B6:C6"/>
    <mergeCell ref="D6:J6"/>
    <mergeCell ref="B7:C7"/>
    <mergeCell ref="D7:J7"/>
    <mergeCell ref="B8:C8"/>
    <mergeCell ref="D8:J8"/>
    <mergeCell ref="B9:C9"/>
    <mergeCell ref="D9:J9"/>
    <mergeCell ref="B10:J10"/>
    <mergeCell ref="B11:C11"/>
    <mergeCell ref="D11:J11"/>
    <mergeCell ref="B12:C12"/>
    <mergeCell ref="D12:J12"/>
    <mergeCell ref="B13:C13"/>
    <mergeCell ref="D13:J13"/>
    <mergeCell ref="B14:C14"/>
    <mergeCell ref="D14:J14"/>
    <mergeCell ref="B15:C15"/>
    <mergeCell ref="D15:J15"/>
    <mergeCell ref="B16:C16"/>
    <mergeCell ref="D16:J16"/>
    <mergeCell ref="B17:C17"/>
    <mergeCell ref="D17:J17"/>
    <mergeCell ref="D21:J21"/>
    <mergeCell ref="D22:J22"/>
    <mergeCell ref="B23:B37"/>
    <mergeCell ref="E23:E37"/>
    <mergeCell ref="F23:G23"/>
    <mergeCell ref="F24:F29"/>
    <mergeCell ref="F30:G30"/>
    <mergeCell ref="F31:F37"/>
    <mergeCell ref="D41:J41"/>
    <mergeCell ref="D42:J42"/>
    <mergeCell ref="B43:B57"/>
    <mergeCell ref="E43:E57"/>
    <mergeCell ref="F43:G43"/>
    <mergeCell ref="F44:F49"/>
    <mergeCell ref="F50:G50"/>
    <mergeCell ref="F51:F57"/>
    <mergeCell ref="D61:J61"/>
    <mergeCell ref="D62:J62"/>
    <mergeCell ref="B63:B77"/>
    <mergeCell ref="E63:E77"/>
    <mergeCell ref="F63:G63"/>
    <mergeCell ref="F64:F69"/>
    <mergeCell ref="F70:G70"/>
    <mergeCell ref="F71:F77"/>
    <mergeCell ref="D81:J81"/>
    <mergeCell ref="D82:J82"/>
    <mergeCell ref="B83:B97"/>
    <mergeCell ref="E83:E97"/>
    <mergeCell ref="F83:G83"/>
    <mergeCell ref="F84:F89"/>
    <mergeCell ref="F90:G90"/>
    <mergeCell ref="F91:F97"/>
    <mergeCell ref="D101:J101"/>
    <mergeCell ref="D102:J102"/>
    <mergeCell ref="B103:B117"/>
    <mergeCell ref="E103:E117"/>
    <mergeCell ref="F103:G103"/>
    <mergeCell ref="F104:F109"/>
    <mergeCell ref="F110:G110"/>
    <mergeCell ref="F111:F117"/>
    <mergeCell ref="D121:J121"/>
    <mergeCell ref="D122:J122"/>
    <mergeCell ref="B123:B137"/>
    <mergeCell ref="E123:E137"/>
    <mergeCell ref="F123:G123"/>
    <mergeCell ref="F124:F129"/>
    <mergeCell ref="F130:G130"/>
    <mergeCell ref="F131:F137"/>
    <mergeCell ref="D141:J141"/>
    <mergeCell ref="D142:J142"/>
    <mergeCell ref="B143:B157"/>
    <mergeCell ref="E143:E157"/>
    <mergeCell ref="F143:G143"/>
    <mergeCell ref="F144:F149"/>
    <mergeCell ref="F150:G150"/>
    <mergeCell ref="F151:F157"/>
    <mergeCell ref="D161:J161"/>
    <mergeCell ref="D162:J162"/>
    <mergeCell ref="B163:B177"/>
    <mergeCell ref="E163:E177"/>
    <mergeCell ref="F163:G163"/>
    <mergeCell ref="F164:F169"/>
    <mergeCell ref="F170:G170"/>
    <mergeCell ref="F171:F177"/>
    <mergeCell ref="D181:J181"/>
    <mergeCell ref="D182:J182"/>
    <mergeCell ref="B183:B197"/>
    <mergeCell ref="E183:E197"/>
    <mergeCell ref="F183:G183"/>
    <mergeCell ref="F184:F189"/>
    <mergeCell ref="F190:G190"/>
    <mergeCell ref="F191:F197"/>
    <mergeCell ref="D201:J201"/>
    <mergeCell ref="D202:J202"/>
    <mergeCell ref="B203:B217"/>
    <mergeCell ref="E203:E217"/>
    <mergeCell ref="F203:G203"/>
    <mergeCell ref="F204:F209"/>
    <mergeCell ref="F210:G210"/>
    <mergeCell ref="F211:F217"/>
    <mergeCell ref="D221:J221"/>
    <mergeCell ref="D222:J222"/>
    <mergeCell ref="B223:B237"/>
    <mergeCell ref="E223:E237"/>
    <mergeCell ref="F223:G223"/>
    <mergeCell ref="F224:F229"/>
    <mergeCell ref="F230:G230"/>
    <mergeCell ref="F231:F237"/>
    <mergeCell ref="D241:J241"/>
    <mergeCell ref="D242:J242"/>
    <mergeCell ref="B243:B257"/>
    <mergeCell ref="E243:E257"/>
    <mergeCell ref="F243:G243"/>
    <mergeCell ref="F244:F249"/>
    <mergeCell ref="F250:G250"/>
    <mergeCell ref="F251:F257"/>
    <mergeCell ref="D261:J261"/>
    <mergeCell ref="D262:J262"/>
    <mergeCell ref="B263:B277"/>
    <mergeCell ref="E263:E277"/>
    <mergeCell ref="F263:G263"/>
    <mergeCell ref="F264:F269"/>
    <mergeCell ref="F270:G270"/>
    <mergeCell ref="F271:F277"/>
    <mergeCell ref="D281:J281"/>
    <mergeCell ref="D282:J282"/>
    <mergeCell ref="B283:B297"/>
    <mergeCell ref="E283:E297"/>
    <mergeCell ref="F283:G283"/>
    <mergeCell ref="F284:F289"/>
    <mergeCell ref="F290:G290"/>
    <mergeCell ref="F291:F297"/>
    <mergeCell ref="D301:J301"/>
    <mergeCell ref="D302:J302"/>
    <mergeCell ref="B303:B317"/>
    <mergeCell ref="E303:E317"/>
    <mergeCell ref="F303:G303"/>
    <mergeCell ref="F304:F309"/>
    <mergeCell ref="F310:G310"/>
    <mergeCell ref="F311:F317"/>
    <mergeCell ref="D321:J321"/>
    <mergeCell ref="D322:J322"/>
    <mergeCell ref="B323:B337"/>
    <mergeCell ref="E323:E337"/>
    <mergeCell ref="F323:G323"/>
    <mergeCell ref="F324:F329"/>
    <mergeCell ref="F330:G330"/>
    <mergeCell ref="F331:F337"/>
    <mergeCell ref="D341:J341"/>
    <mergeCell ref="D342:J342"/>
    <mergeCell ref="B343:B357"/>
    <mergeCell ref="E343:E357"/>
    <mergeCell ref="F343:G343"/>
    <mergeCell ref="F344:F349"/>
    <mergeCell ref="F350:G350"/>
    <mergeCell ref="F351:F357"/>
    <mergeCell ref="D361:J361"/>
    <mergeCell ref="D362:J362"/>
    <mergeCell ref="B363:B377"/>
    <mergeCell ref="E363:E377"/>
    <mergeCell ref="F363:G363"/>
    <mergeCell ref="F364:F369"/>
    <mergeCell ref="F370:G370"/>
    <mergeCell ref="F371:F377"/>
    <mergeCell ref="D381:J381"/>
    <mergeCell ref="D382:J382"/>
    <mergeCell ref="B383:B397"/>
    <mergeCell ref="E383:E397"/>
    <mergeCell ref="F383:G383"/>
    <mergeCell ref="F384:F389"/>
    <mergeCell ref="F390:G390"/>
    <mergeCell ref="F391:F397"/>
    <mergeCell ref="D401:J401"/>
    <mergeCell ref="D402:J402"/>
    <mergeCell ref="B403:B417"/>
    <mergeCell ref="E403:E417"/>
    <mergeCell ref="F403:G403"/>
    <mergeCell ref="F404:F409"/>
    <mergeCell ref="F410:G410"/>
    <mergeCell ref="F411:F417"/>
  </mergeCells>
  <conditionalFormatting sqref="H400:J400">
    <cfRule type="expression" priority="2" aboveAverage="0" equalAverage="0" bottom="0" percent="0" rank="0" text="" dxfId="0">
      <formula>$J$400&lt;&gt;"да"</formula>
    </cfRule>
    <cfRule type="expression" priority="3" aboveAverage="0" equalAverage="0" bottom="0" percent="0" rank="0" text="" dxfId="1">
      <formula>$J$400="да"</formula>
    </cfRule>
  </conditionalFormatting>
  <conditionalFormatting sqref="H380:J380">
    <cfRule type="expression" priority="4" aboveAverage="0" equalAverage="0" bottom="0" percent="0" rank="0" text="" dxfId="2">
      <formula>$J$380&lt;&gt;"да"</formula>
    </cfRule>
    <cfRule type="expression" priority="5" aboveAverage="0" equalAverage="0" bottom="0" percent="0" rank="0" text="" dxfId="3">
      <formula>$J$380="да"</formula>
    </cfRule>
  </conditionalFormatting>
  <conditionalFormatting sqref="H360:J360">
    <cfRule type="expression" priority="6" aboveAverage="0" equalAverage="0" bottom="0" percent="0" rank="0" text="" dxfId="4">
      <formula>$J$360&lt;&gt;"да"</formula>
    </cfRule>
    <cfRule type="expression" priority="7" aboveAverage="0" equalAverage="0" bottom="0" percent="0" rank="0" text="" dxfId="5">
      <formula>$J$360="да"</formula>
    </cfRule>
  </conditionalFormatting>
  <conditionalFormatting sqref="H340:J340">
    <cfRule type="expression" priority="8" aboveAverage="0" equalAverage="0" bottom="0" percent="0" rank="0" text="" dxfId="6">
      <formula>$J$340&lt;&gt;"да"</formula>
    </cfRule>
    <cfRule type="expression" priority="9" aboveAverage="0" equalAverage="0" bottom="0" percent="0" rank="0" text="" dxfId="7">
      <formula>$J$340="да"</formula>
    </cfRule>
  </conditionalFormatting>
  <conditionalFormatting sqref="H320:J320">
    <cfRule type="expression" priority="10" aboveAverage="0" equalAverage="0" bottom="0" percent="0" rank="0" text="" dxfId="8">
      <formula>$J$320&lt;&gt;"да"</formula>
    </cfRule>
    <cfRule type="expression" priority="11" aboveAverage="0" equalAverage="0" bottom="0" percent="0" rank="0" text="" dxfId="9">
      <formula>$J$320="да"</formula>
    </cfRule>
  </conditionalFormatting>
  <conditionalFormatting sqref="H300:J300">
    <cfRule type="expression" priority="12" aboveAverage="0" equalAverage="0" bottom="0" percent="0" rank="0" text="" dxfId="10">
      <formula>$J$300&lt;&gt;"да"</formula>
    </cfRule>
    <cfRule type="expression" priority="13" aboveAverage="0" equalAverage="0" bottom="0" percent="0" rank="0" text="" dxfId="11">
      <formula>$J$300="да"</formula>
    </cfRule>
  </conditionalFormatting>
  <conditionalFormatting sqref="H280:J280">
    <cfRule type="expression" priority="14" aboveAverage="0" equalAverage="0" bottom="0" percent="0" rank="0" text="" dxfId="12">
      <formula>$J$280&lt;&gt;"да"</formula>
    </cfRule>
    <cfRule type="expression" priority="15" aboveAverage="0" equalAverage="0" bottom="0" percent="0" rank="0" text="" dxfId="13">
      <formula>$J$280="да"</formula>
    </cfRule>
  </conditionalFormatting>
  <conditionalFormatting sqref="H260:J260">
    <cfRule type="expression" priority="16" aboveAverage="0" equalAverage="0" bottom="0" percent="0" rank="0" text="" dxfId="14">
      <formula>$J$260&lt;&gt;"да"</formula>
    </cfRule>
    <cfRule type="expression" priority="17" aboveAverage="0" equalAverage="0" bottom="0" percent="0" rank="0" text="" dxfId="15">
      <formula>$J$260="да"</formula>
    </cfRule>
  </conditionalFormatting>
  <conditionalFormatting sqref="H240:J240">
    <cfRule type="expression" priority="18" aboveAverage="0" equalAverage="0" bottom="0" percent="0" rank="0" text="" dxfId="16">
      <formula>$J$240&lt;&gt;"да"</formula>
    </cfRule>
    <cfRule type="expression" priority="19" aboveAverage="0" equalAverage="0" bottom="0" percent="0" rank="0" text="" dxfId="17">
      <formula>$J$240="да"</formula>
    </cfRule>
  </conditionalFormatting>
  <conditionalFormatting sqref="H220:J220">
    <cfRule type="expression" priority="20" aboveAverage="0" equalAverage="0" bottom="0" percent="0" rank="0" text="" dxfId="18">
      <formula>$J$220&lt;&gt;"да"</formula>
    </cfRule>
    <cfRule type="expression" priority="21" aboveAverage="0" equalAverage="0" bottom="0" percent="0" rank="0" text="" dxfId="19">
      <formula>$J$220="да"</formula>
    </cfRule>
  </conditionalFormatting>
  <conditionalFormatting sqref="H200:J200">
    <cfRule type="expression" priority="22" aboveAverage="0" equalAverage="0" bottom="0" percent="0" rank="0" text="" dxfId="20">
      <formula>$J$200&lt;&gt;"да"</formula>
    </cfRule>
    <cfRule type="expression" priority="23" aboveAverage="0" equalAverage="0" bottom="0" percent="0" rank="0" text="" dxfId="21">
      <formula>$J$200="да"</formula>
    </cfRule>
  </conditionalFormatting>
  <conditionalFormatting sqref="H180:J180">
    <cfRule type="expression" priority="24" aboveAverage="0" equalAverage="0" bottom="0" percent="0" rank="0" text="" dxfId="22">
      <formula>$J$180&lt;&gt;"да"</formula>
    </cfRule>
    <cfRule type="expression" priority="25" aboveAverage="0" equalAverage="0" bottom="0" percent="0" rank="0" text="" dxfId="23">
      <formula>$J$180="да"</formula>
    </cfRule>
  </conditionalFormatting>
  <conditionalFormatting sqref="H160:J160">
    <cfRule type="expression" priority="26" aboveAverage="0" equalAverage="0" bottom="0" percent="0" rank="0" text="" dxfId="24">
      <formula>$J$160&lt;&gt;"да"</formula>
    </cfRule>
    <cfRule type="expression" priority="27" aboveAverage="0" equalAverage="0" bottom="0" percent="0" rank="0" text="" dxfId="25">
      <formula>$J$160="да"</formula>
    </cfRule>
  </conditionalFormatting>
  <conditionalFormatting sqref="H140:J140">
    <cfRule type="expression" priority="28" aboveAverage="0" equalAverage="0" bottom="0" percent="0" rank="0" text="" dxfId="26">
      <formula>$J$140&lt;&gt;"да"</formula>
    </cfRule>
    <cfRule type="expression" priority="29" aboveAverage="0" equalAverage="0" bottom="0" percent="0" rank="0" text="" dxfId="27">
      <formula>$J$140="да"</formula>
    </cfRule>
  </conditionalFormatting>
  <conditionalFormatting sqref="H120:J120">
    <cfRule type="expression" priority="30" aboveAverage="0" equalAverage="0" bottom="0" percent="0" rank="0" text="" dxfId="28">
      <formula>$J$120&lt;&gt;"да"</formula>
    </cfRule>
    <cfRule type="expression" priority="31" aboveAverage="0" equalAverage="0" bottom="0" percent="0" rank="0" text="" dxfId="29">
      <formula>$J$120="да"</formula>
    </cfRule>
  </conditionalFormatting>
  <conditionalFormatting sqref="H100:J100">
    <cfRule type="expression" priority="32" aboveAverage="0" equalAverage="0" bottom="0" percent="0" rank="0" text="" dxfId="30">
      <formula>$J$100&lt;&gt;"да"</formula>
    </cfRule>
    <cfRule type="expression" priority="33" aboveAverage="0" equalAverage="0" bottom="0" percent="0" rank="0" text="" dxfId="31">
      <formula>$J$100="да"</formula>
    </cfRule>
  </conditionalFormatting>
  <conditionalFormatting sqref="H80:J80">
    <cfRule type="expression" priority="34" aboveAverage="0" equalAverage="0" bottom="0" percent="0" rank="0" text="" dxfId="32">
      <formula>$J$80&lt;&gt;"да"</formula>
    </cfRule>
    <cfRule type="expression" priority="35" aboveAverage="0" equalAverage="0" bottom="0" percent="0" rank="0" text="" dxfId="33">
      <formula>$J$80="да"</formula>
    </cfRule>
  </conditionalFormatting>
  <conditionalFormatting sqref="H60:J60">
    <cfRule type="expression" priority="36" aboveAverage="0" equalAverage="0" bottom="0" percent="0" rank="0" text="" dxfId="34">
      <formula>$J$60&lt;&gt;"да"</formula>
    </cfRule>
    <cfRule type="expression" priority="37" aboveAverage="0" equalAverage="0" bottom="0" percent="0" rank="0" text="" dxfId="35">
      <formula>$J$60="да"</formula>
    </cfRule>
  </conditionalFormatting>
  <conditionalFormatting sqref="H20:J20">
    <cfRule type="expression" priority="38" aboveAverage="0" equalAverage="0" bottom="0" percent="0" rank="0" text="" dxfId="36">
      <formula>$J$20="да"</formula>
    </cfRule>
    <cfRule type="expression" priority="39" aboveAverage="0" equalAverage="0" bottom="0" percent="0" rank="0" text="" dxfId="37">
      <formula>$J$20&lt;&gt;"да"</formula>
    </cfRule>
  </conditionalFormatting>
  <conditionalFormatting sqref="H40:J40">
    <cfRule type="expression" priority="40" aboveAverage="0" equalAverage="0" bottom="0" percent="0" rank="0" text="" dxfId="38">
      <formula>$J$40&lt;&gt;"да"</formula>
    </cfRule>
    <cfRule type="expression" priority="41" aboveAverage="0" equalAverage="0" bottom="0" percent="0" rank="0" text="" dxfId="39">
      <formula>$J$40="да"</formula>
    </cfRule>
  </conditionalFormatting>
  <dataValidations count="3">
    <dataValidation allowBlank="true" errorStyle="stop" operator="greaterThan" showDropDown="false" showErrorMessage="true" showInputMessage="true" sqref="D7" type="date">
      <formula1>1</formula1>
      <formula2>0</formula2>
    </dataValidation>
    <dataValidation allowBlank="true" errorStyle="stop" operator="greaterThan" prompt="Дата должна быть не ранее 1 января 2019 года" showDropDown="false" showErrorMessage="true" showInputMessage="true" sqref="D13:D15" type="date">
      <formula1>43466</formula1>
      <formula2>0</formula2>
    </dataValidation>
    <dataValidation allowBlank="true" errorStyle="stop" operator="between" showDropDown="false" showErrorMessage="true" showInputMessage="true" sqref="J20 J40 J60 J80 J100 J120 J140 J160 J180 J200 J220 J240 J260 J280 J300 J320 J340 J360 J380 J400" type="list">
      <formula1>Списки!$B$1:$B$2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CS53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D16" activeCellId="0" sqref="D16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true" outlineLevel="0" max="9" min="9" style="31" width="3"/>
    <col collapsed="false" customWidth="true" hidden="true" outlineLevel="0" max="10" min="10" style="31" width="4"/>
    <col collapsed="false" customWidth="true" hidden="true" outlineLevel="0" max="11" min="11" style="31" width="6"/>
    <col collapsed="false" customWidth="true" hidden="true" outlineLevel="0" max="12" min="12" style="31" width="3"/>
    <col collapsed="false" customWidth="true" hidden="true" outlineLevel="0" max="13" min="13" style="66" width="10.56"/>
    <col collapsed="false" customWidth="true" hidden="true" outlineLevel="0" max="14" min="14" style="31" width="10.44"/>
    <col collapsed="false" customWidth="false" hidden="true" outlineLevel="0" max="21" min="15" style="31" width="9.11"/>
    <col collapsed="false" customWidth="true" hidden="true" outlineLevel="0" max="22" min="22" style="31" width="2.33"/>
    <col collapsed="false" customWidth="false" hidden="true" outlineLevel="0" max="25" min="23" style="31" width="9.11"/>
    <col collapsed="false" customWidth="true" hidden="true" outlineLevel="0" max="26" min="26" style="31" width="2.33"/>
    <col collapsed="false" customWidth="false" hidden="true" outlineLevel="0" max="29" min="27" style="31" width="9.11"/>
    <col collapsed="false" customWidth="true" hidden="true" outlineLevel="0" max="30" min="30" style="31" width="2.33"/>
    <col collapsed="false" customWidth="false" hidden="true" outlineLevel="0" max="33" min="31" style="31" width="9.11"/>
    <col collapsed="false" customWidth="true" hidden="true" outlineLevel="0" max="34" min="34" style="31" width="2.33"/>
    <col collapsed="false" customWidth="false" hidden="true" outlineLevel="0" max="37" min="35" style="31" width="9.11"/>
    <col collapsed="false" customWidth="true" hidden="true" outlineLevel="0" max="38" min="38" style="31" width="2.33"/>
    <col collapsed="false" customWidth="false" hidden="true" outlineLevel="0" max="41" min="39" style="31" width="9.11"/>
    <col collapsed="false" customWidth="true" hidden="true" outlineLevel="0" max="42" min="42" style="31" width="2.33"/>
    <col collapsed="false" customWidth="false" hidden="true" outlineLevel="0" max="45" min="43" style="31" width="9.11"/>
    <col collapsed="false" customWidth="true" hidden="true" outlineLevel="0" max="46" min="46" style="31" width="2.33"/>
    <col collapsed="false" customWidth="false" hidden="true" outlineLevel="0" max="49" min="47" style="31" width="9.11"/>
    <col collapsed="false" customWidth="true" hidden="true" outlineLevel="0" max="50" min="50" style="31" width="2.33"/>
    <col collapsed="false" customWidth="false" hidden="true" outlineLevel="0" max="53" min="51" style="31" width="9.11"/>
    <col collapsed="false" customWidth="true" hidden="true" outlineLevel="0" max="54" min="54" style="31" width="2.33"/>
    <col collapsed="false" customWidth="false" hidden="true" outlineLevel="0" max="57" min="55" style="31" width="9.11"/>
    <col collapsed="false" customWidth="true" hidden="true" outlineLevel="0" max="58" min="58" style="31" width="2.33"/>
    <col collapsed="false" customWidth="false" hidden="true" outlineLevel="0" max="61" min="59" style="31" width="9.11"/>
    <col collapsed="false" customWidth="true" hidden="true" outlineLevel="0" max="62" min="62" style="31" width="2.33"/>
    <col collapsed="false" customWidth="false" hidden="true" outlineLevel="0" max="65" min="63" style="31" width="9.11"/>
    <col collapsed="false" customWidth="true" hidden="true" outlineLevel="0" max="66" min="66" style="31" width="2.33"/>
    <col collapsed="false" customWidth="false" hidden="true" outlineLevel="0" max="69" min="67" style="31" width="9.11"/>
    <col collapsed="false" customWidth="true" hidden="true" outlineLevel="0" max="70" min="70" style="31" width="2.33"/>
    <col collapsed="false" customWidth="false" hidden="true" outlineLevel="0" max="73" min="71" style="31" width="9.11"/>
    <col collapsed="false" customWidth="true" hidden="true" outlineLevel="0" max="74" min="74" style="31" width="2.33"/>
    <col collapsed="false" customWidth="false" hidden="true" outlineLevel="0" max="77" min="75" style="31" width="9.11"/>
    <col collapsed="false" customWidth="true" hidden="true" outlineLevel="0" max="78" min="78" style="31" width="2.33"/>
    <col collapsed="false" customWidth="false" hidden="true" outlineLevel="0" max="81" min="79" style="31" width="9.11"/>
    <col collapsed="false" customWidth="true" hidden="true" outlineLevel="0" max="82" min="82" style="31" width="2.33"/>
    <col collapsed="false" customWidth="false" hidden="true" outlineLevel="0" max="85" min="83" style="31" width="9.11"/>
    <col collapsed="false" customWidth="true" hidden="true" outlineLevel="0" max="86" min="86" style="31" width="2.33"/>
    <col collapsed="false" customWidth="false" hidden="true" outlineLevel="0" max="89" min="87" style="31" width="9.11"/>
    <col collapsed="false" customWidth="true" hidden="true" outlineLevel="0" max="90" min="90" style="31" width="2.33"/>
    <col collapsed="false" customWidth="false" hidden="true" outlineLevel="0" max="93" min="91" style="31" width="9.11"/>
    <col collapsed="false" customWidth="true" hidden="true" outlineLevel="0" max="94" min="94" style="31" width="2.33"/>
    <col collapsed="false" customWidth="false" hidden="true" outlineLevel="0" max="97" min="95" style="31" width="9.11"/>
    <col collapsed="false" customWidth="true" hidden="false" outlineLevel="0" max="98" min="98" style="31" width="2.33"/>
    <col collapsed="false" customWidth="false" hidden="false" outlineLevel="0" max="16384" min="99" style="31" width="9.11"/>
  </cols>
  <sheetData>
    <row r="1" customFormat="false" ht="14.25" hidden="false" customHeight="false" outlineLevel="0" collapsed="false">
      <c r="S1" s="67" t="s">
        <v>327</v>
      </c>
      <c r="T1" s="67"/>
      <c r="U1" s="67"/>
      <c r="W1" s="67" t="s">
        <v>328</v>
      </c>
      <c r="X1" s="67"/>
      <c r="Y1" s="67"/>
      <c r="AA1" s="67" t="s">
        <v>329</v>
      </c>
      <c r="AB1" s="67"/>
      <c r="AC1" s="67"/>
      <c r="AE1" s="67" t="s">
        <v>330</v>
      </c>
      <c r="AF1" s="67"/>
      <c r="AG1" s="67"/>
      <c r="AI1" s="67" t="s">
        <v>331</v>
      </c>
      <c r="AJ1" s="67"/>
      <c r="AK1" s="67"/>
      <c r="AM1" s="67" t="s">
        <v>332</v>
      </c>
      <c r="AN1" s="67"/>
      <c r="AO1" s="67"/>
      <c r="AQ1" s="67" t="s">
        <v>333</v>
      </c>
      <c r="AR1" s="67"/>
      <c r="AS1" s="67"/>
      <c r="AU1" s="67" t="s">
        <v>334</v>
      </c>
      <c r="AV1" s="67"/>
      <c r="AW1" s="67"/>
      <c r="AY1" s="67" t="s">
        <v>335</v>
      </c>
      <c r="AZ1" s="67"/>
      <c r="BA1" s="67"/>
      <c r="BC1" s="67" t="s">
        <v>336</v>
      </c>
      <c r="BD1" s="67"/>
      <c r="BE1" s="67"/>
      <c r="BG1" s="67" t="s">
        <v>308</v>
      </c>
      <c r="BH1" s="67"/>
      <c r="BI1" s="67"/>
      <c r="BK1" s="67" t="s">
        <v>310</v>
      </c>
      <c r="BL1" s="67"/>
      <c r="BM1" s="67"/>
      <c r="BO1" s="67" t="s">
        <v>312</v>
      </c>
      <c r="BP1" s="67"/>
      <c r="BQ1" s="67"/>
      <c r="BS1" s="67" t="s">
        <v>314</v>
      </c>
      <c r="BT1" s="67"/>
      <c r="BU1" s="67"/>
      <c r="BW1" s="67" t="s">
        <v>316</v>
      </c>
      <c r="BX1" s="67"/>
      <c r="BY1" s="67"/>
      <c r="CA1" s="67" t="s">
        <v>318</v>
      </c>
      <c r="CB1" s="67"/>
      <c r="CC1" s="67"/>
      <c r="CE1" s="67" t="s">
        <v>320</v>
      </c>
      <c r="CF1" s="67"/>
      <c r="CG1" s="67"/>
      <c r="CI1" s="67" t="s">
        <v>322</v>
      </c>
      <c r="CJ1" s="67"/>
      <c r="CK1" s="67"/>
      <c r="CM1" s="67" t="s">
        <v>324</v>
      </c>
      <c r="CN1" s="67"/>
      <c r="CO1" s="67"/>
      <c r="CQ1" s="67" t="s">
        <v>326</v>
      </c>
      <c r="CR1" s="67"/>
      <c r="CS1" s="67"/>
    </row>
    <row r="2" customFormat="false" ht="14.25" hidden="false" customHeight="false" outlineLevel="0" collapsed="false">
      <c r="B2" s="33" t="s">
        <v>19</v>
      </c>
      <c r="C2" s="33"/>
      <c r="U2" s="31" t="n">
        <v>20</v>
      </c>
      <c r="Y2" s="31" t="n">
        <v>40</v>
      </c>
      <c r="AC2" s="31" t="n">
        <v>60</v>
      </c>
      <c r="AG2" s="31" t="n">
        <v>80</v>
      </c>
      <c r="AK2" s="31" t="n">
        <v>100</v>
      </c>
      <c r="AO2" s="31" t="n">
        <v>120</v>
      </c>
      <c r="AS2" s="31" t="n">
        <v>140</v>
      </c>
      <c r="AW2" s="31" t="n">
        <v>160</v>
      </c>
      <c r="BA2" s="31" t="n">
        <v>180</v>
      </c>
      <c r="BE2" s="31" t="n">
        <v>200</v>
      </c>
      <c r="BI2" s="31" t="n">
        <v>220</v>
      </c>
      <c r="BM2" s="31" t="n">
        <v>240</v>
      </c>
      <c r="BQ2" s="31" t="n">
        <v>260</v>
      </c>
      <c r="BU2" s="31" t="n">
        <v>280</v>
      </c>
      <c r="BY2" s="31" t="n">
        <v>300</v>
      </c>
      <c r="CC2" s="31" t="n">
        <v>320</v>
      </c>
      <c r="CG2" s="31" t="n">
        <v>340</v>
      </c>
      <c r="CK2" s="31" t="n">
        <v>360</v>
      </c>
      <c r="CO2" s="31" t="n">
        <v>380</v>
      </c>
      <c r="CS2" s="31" t="n">
        <v>400</v>
      </c>
    </row>
    <row r="3" customFormat="false" ht="14.25" hidden="false" customHeight="false" outlineLevel="0" collapsed="false">
      <c r="B3" s="68" t="n">
        <v>0.15</v>
      </c>
      <c r="C3" s="68"/>
      <c r="H3" s="31"/>
    </row>
    <row r="4" customFormat="false" ht="14.25" hidden="false" customHeight="false" outlineLevel="0" collapsed="false">
      <c r="H4" s="31"/>
    </row>
    <row r="5" customFormat="false" ht="15" hidden="true" customHeight="true" outlineLevel="0" collapsed="false">
      <c r="H5" s="31"/>
    </row>
    <row r="6" customFormat="false" ht="15" hidden="true" customHeight="true" outlineLevel="0" collapsed="false">
      <c r="H6" s="31"/>
    </row>
    <row r="7" customFormat="false" ht="15" hidden="true" customHeight="true" outlineLevel="0" collapsed="false">
      <c r="H7" s="31"/>
    </row>
    <row r="8" customFormat="false" ht="15" hidden="true" customHeight="true" outlineLevel="0" collapsed="false">
      <c r="H8" s="31"/>
    </row>
    <row r="9" customFormat="false" ht="15" hidden="true" customHeight="true" outlineLevel="0" collapsed="false">
      <c r="H9" s="31"/>
    </row>
    <row r="10" customFormat="false" ht="15" hidden="true" customHeight="true" outlineLevel="0" collapsed="false"/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L11" s="71" t="s">
        <v>338</v>
      </c>
      <c r="N11" s="31" t="n">
        <f aca="false">N60</f>
        <v>474380.41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L12" s="78" t="s">
        <v>344</v>
      </c>
      <c r="N12" s="31" t="n">
        <f aca="false">N21</f>
        <v>0</v>
      </c>
    </row>
    <row r="13" customFormat="false" ht="14.25" hidden="false" customHeight="false" outlineLevel="0" collapsed="false">
      <c r="B13" s="79" t="n">
        <f aca="false">P13</f>
        <v>0</v>
      </c>
      <c r="C13" s="49" t="s">
        <v>345</v>
      </c>
      <c r="D13" s="80" t="str">
        <f aca="false">VLOOKUP(C13,СписокРабот!$B:$E,2,FALSE())</f>
        <v>Демонтаж подвесного шкафа (тип - антресоль)</v>
      </c>
      <c r="E13" s="44" t="str">
        <f aca="false">VLOOKUP(C13,СписокРабот!$B:$E,3,FALSE())</f>
        <v>ед.</v>
      </c>
      <c r="F13" s="81" t="n">
        <f aca="false">VLOOKUP(C13,СписокРабот!$B:$E,4,FALSE())</f>
        <v>1164</v>
      </c>
      <c r="G13" s="49" t="n">
        <f aca="false">Q13</f>
        <v>0</v>
      </c>
      <c r="H13" s="82" t="n">
        <f aca="false">F13*G13</f>
        <v>0</v>
      </c>
      <c r="L13" s="83"/>
      <c r="M13" s="66" t="n">
        <f aca="false">$F13*(100%-$B$3)</f>
        <v>989.4</v>
      </c>
      <c r="N13" s="31" t="n">
        <f aca="false">$G13*$M13</f>
        <v>0</v>
      </c>
      <c r="P13" s="31" t="n">
        <f aca="false">MAX(S13,W13,AA13,AE13,AI13,AM13,AQ13,AU13,AY13,BC13,BG13,BK13,BO13,BS13,BW13,CA13,CE13,CI13,CM13,CQ13)</f>
        <v>0</v>
      </c>
      <c r="Q13" s="31" t="n">
        <f aca="false">IF($S13,T13,0)+IF($W13,X13,0)+IF($AA13,AB13,0)+IF($AE13,AF13,0)+IF($AI13,AJ13,0)+IF($AM13,AN13,0)+IF($AQ13,AR13,0)+IF($AU13,AV13,0)+IF($AY13,AZ13,0)+IF($BC13,BD13,0)+IF($BG13,BH13,0)+IF($BK13,BL13,0)+IF($BO13,BP13,0)+IF($BS13,BT13,0)+IF($BW13,BX13,0)+IF($CA13,CB13,0)+IF($CE13,CF13,0)+IF($CI13,CJ13,0)+IF($CM13,CN13,0)+IF($CQ13,CR13,0)</f>
        <v>0</v>
      </c>
      <c r="R13" s="31" t="n">
        <f aca="false">IF($S13=1,U13,0)+IF($W13,Y13,0)+IF($AA13,AC13,0)+IF($AE13,AG13,0)+IF($AI13,AK13,0)+IF($AM13,AO13,0)+IF($AQ13,AS13,0)+IF($AU13,AW13,0)+IF($AY13,BA13,0)+IF($BC13,BE13,0)+IF($BG13,BI13,0)+IF($BK13,BM13,0)+IF($BO13,BQ13,0)+IF($BS13,BU13,0)+IF($BW13,BY13,0)+IF($CA13,CC13,0)+IF($CE13,CG13,0)+IF($CI13,CK13,0)+IF($CM13,CO13,0)+IF($CQ13,CS13,0)</f>
        <v>0</v>
      </c>
      <c r="S13" s="31" t="n">
        <f aca="false">IF(Замер!$J$20="да",Комната_1!$B13,0)</f>
        <v>0</v>
      </c>
      <c r="T13" s="31" t="n">
        <f aca="false">IF(Замер!$J$20="да",Комната_1!$G13,0)</f>
        <v>0</v>
      </c>
      <c r="U13" s="31" t="n">
        <f aca="false">IF(Замер!$J$20="да",Комната_1!$H13,0)</f>
        <v>0</v>
      </c>
      <c r="W13" s="31" t="n">
        <f aca="false">IF(Замер!$J$40="да",Комната_2!$B13,0)</f>
        <v>0</v>
      </c>
      <c r="X13" s="31" t="n">
        <f aca="false">IF(Замер!$J$40="да",Комната_2!$G13,0)</f>
        <v>0</v>
      </c>
      <c r="Y13" s="31" t="n">
        <f aca="false">IF(Замер!$J$40="да",Комната_2!$H13,0)</f>
        <v>0</v>
      </c>
      <c r="AA13" s="31" t="n">
        <f aca="false">IF(Замер!$J$60="да",Комната_3!$B13,0)</f>
        <v>0</v>
      </c>
      <c r="AB13" s="31" t="n">
        <f aca="false">IF(Замер!$J$60="да",Комната_3!$G13,0)</f>
        <v>0</v>
      </c>
      <c r="AC13" s="31" t="n">
        <f aca="false">IF(Замер!$J$60="да",Комната_3!$H13,0)</f>
        <v>0</v>
      </c>
      <c r="AE13" s="31" t="n">
        <f aca="false">IF(Замер!$J$80="да",Комната_4!$B13,0)</f>
        <v>0</v>
      </c>
      <c r="AF13" s="31" t="n">
        <f aca="false">IF(Замер!$J$80="да",Комната_4!$G13,0)</f>
        <v>1</v>
      </c>
      <c r="AG13" s="31" t="n">
        <f aca="false">IF(Замер!$J$80="да",Комната_4!$H13,0)</f>
        <v>1164</v>
      </c>
      <c r="AI13" s="31" t="n">
        <f aca="false">IF(Замер!$J$100="да",Комната_5!$B13,0)</f>
        <v>0</v>
      </c>
      <c r="AJ13" s="31" t="n">
        <f aca="false">IF(Замер!$J$100="да",Комната_5!$G13,0)</f>
        <v>1</v>
      </c>
      <c r="AK13" s="31" t="n">
        <f aca="false">IF(Замер!$J$100="да",Комната_5!$H13,0)</f>
        <v>1164</v>
      </c>
      <c r="AM13" s="31" t="n">
        <f aca="false">IF(Замер!$J$120="да",Коридор!$B13,0)</f>
        <v>0</v>
      </c>
      <c r="AN13" s="31" t="n">
        <f aca="false">IF(Замер!$J$120="да",Коридор!$G13,0)</f>
        <v>1</v>
      </c>
      <c r="AO13" s="31" t="n">
        <f aca="false">IF(Замер!$J$120="да",Коридор!$H13,0)</f>
        <v>1164</v>
      </c>
      <c r="AQ13" s="31" t="n">
        <f aca="false">IF(Замер!$J$140="да",Кухня!$B13,0)</f>
        <v>0</v>
      </c>
      <c r="AR13" s="31" t="n">
        <f aca="false">IF(Замер!$J$140="да",Кухня!$G13,0)</f>
        <v>1</v>
      </c>
      <c r="AS13" s="31" t="n">
        <f aca="false">IF(Замер!$J$140="да",Кухня!$H13,0)</f>
        <v>1164</v>
      </c>
      <c r="AU13" s="31" t="n">
        <f aca="false">IF(Замер!$J$160="да",Ванна!$B13,0)</f>
        <v>0</v>
      </c>
      <c r="AV13" s="31" t="n">
        <f aca="false">IF(Замер!$J$160="да",Ванна!$G13,0)</f>
        <v>1</v>
      </c>
      <c r="AW13" s="31" t="n">
        <f aca="false">IF(Замер!$J$160="да",Ванна!$H13,0)</f>
        <v>1164</v>
      </c>
      <c r="AY13" s="31" t="n">
        <f aca="false">IF(Замер!$J$180="да",Туалет!$B13,0)</f>
        <v>0</v>
      </c>
      <c r="AZ13" s="31" t="n">
        <f aca="false">IF(Замер!$J$180="да",Туалет!$G13,0)</f>
        <v>0</v>
      </c>
      <c r="BA13" s="31" t="n">
        <f aca="false">IF(Замер!$J$180="да",Туалет!$H13,0)</f>
        <v>0</v>
      </c>
      <c r="BC13" s="31" t="n">
        <f aca="false">IF(Замер!$J$200="да",Балкон!$B13,0)</f>
        <v>0</v>
      </c>
      <c r="BD13" s="31" t="n">
        <f aca="false">IF(Замер!$J$200="да",Балкон!$G13,0)</f>
        <v>0</v>
      </c>
      <c r="BE13" s="31" t="n">
        <f aca="false">IF(Замер!$J$200="да",Балкон!$H13,0)</f>
        <v>0</v>
      </c>
      <c r="BG13" s="31" t="n">
        <f aca="false">IF(Замер!$J$220="да",Помещение_11!$B13,0)</f>
        <v>0</v>
      </c>
      <c r="BH13" s="31" t="n">
        <f aca="false">IF(Замер!$J$220="да",Помещение_11!$G13,0)</f>
        <v>0</v>
      </c>
      <c r="BI13" s="31" t="n">
        <f aca="false">IF(Замер!$J$220="да",Помещение_11!$H13,0)</f>
        <v>0</v>
      </c>
      <c r="BK13" s="31" t="n">
        <f aca="false">IF(Замер!$J$240="да",Помещение_12!$B13,0)</f>
        <v>0</v>
      </c>
      <c r="BL13" s="31" t="n">
        <f aca="false">IF(Замер!$J$240="да",Помещение_12!$G13,0)</f>
        <v>0</v>
      </c>
      <c r="BM13" s="31" t="n">
        <f aca="false">IF(Замер!$J$240="да",Помещение_12!$H13,0)</f>
        <v>0</v>
      </c>
      <c r="BO13" s="31" t="n">
        <f aca="false">IF(Замер!$J$260="да",Помещение_13!$B13,0)</f>
        <v>0</v>
      </c>
      <c r="BP13" s="31" t="n">
        <f aca="false">IF(Замер!$J$260="да",Помещение_13!$G13,0)</f>
        <v>0</v>
      </c>
      <c r="BQ13" s="31" t="n">
        <f aca="false">IF(Замер!$J$260="да",Помещение_13!$H13,0)</f>
        <v>0</v>
      </c>
      <c r="BS13" s="31" t="n">
        <f aca="false">IF(Замер!$J$280="да",Помещение_14!$B13,0)</f>
        <v>0</v>
      </c>
      <c r="BT13" s="31" t="n">
        <f aca="false">IF(Замер!$J$280="да",Помещение_14!$G13,0)</f>
        <v>0</v>
      </c>
      <c r="BU13" s="31" t="n">
        <f aca="false">IF(Замер!$J$280="да",Помещение_14!$H13,0)</f>
        <v>0</v>
      </c>
      <c r="BW13" s="31" t="n">
        <f aca="false">IF(Замер!$J$300="да",Помещение_15!$B13,0)</f>
        <v>0</v>
      </c>
      <c r="BX13" s="31" t="n">
        <f aca="false">IF(Замер!$J$300="да",Помещение_15!$G13,0)</f>
        <v>0</v>
      </c>
      <c r="BY13" s="31" t="n">
        <f aca="false">IF(Замер!$J$300="да",Помещение_15!$H13,0)</f>
        <v>0</v>
      </c>
      <c r="CA13" s="31" t="n">
        <f aca="false">IF(Замер!$J$320="да",Помещение_16!$B13,0)</f>
        <v>0</v>
      </c>
      <c r="CB13" s="31" t="n">
        <f aca="false">IF(Замер!$J$320="да",Помещение_16!$G13,0)</f>
        <v>0</v>
      </c>
      <c r="CC13" s="31" t="n">
        <f aca="false">IF(Замер!$J$320="да",Помещение_16!$H13,0)</f>
        <v>0</v>
      </c>
      <c r="CE13" s="31" t="n">
        <f aca="false">IF(Замер!$J$340="да",Помещение_17!$B13,0)</f>
        <v>0</v>
      </c>
      <c r="CF13" s="31" t="n">
        <f aca="false">IF(Замер!$J$340="да",Помещение_17!$G13,0)</f>
        <v>0</v>
      </c>
      <c r="CG13" s="31" t="n">
        <f aca="false">IF(Замер!$J$340="да",Помещение_17!$H13,0)</f>
        <v>0</v>
      </c>
      <c r="CI13" s="31" t="n">
        <f aca="false">IF(Замер!$J$360="да",Помещение_18!$B13,0)</f>
        <v>0</v>
      </c>
      <c r="CJ13" s="31" t="n">
        <f aca="false">IF(Замер!$J$360="да",Помещение_18!$G13,0)</f>
        <v>0</v>
      </c>
      <c r="CK13" s="31" t="n">
        <f aca="false">IF(Замер!$J$360="да",Помещение_18!$H13,0)</f>
        <v>0</v>
      </c>
      <c r="CM13" s="31" t="n">
        <f aca="false">IF(Замер!$J$380="да",Помещение_19!$B13,0)</f>
        <v>0</v>
      </c>
      <c r="CN13" s="31" t="n">
        <f aca="false">IF(Замер!$J$380="да",Помещение_19!$G13,0)</f>
        <v>0</v>
      </c>
      <c r="CO13" s="31" t="n">
        <f aca="false">IF(Замер!$J$380="да",Помещение_19!$H13,0)</f>
        <v>0</v>
      </c>
      <c r="CQ13" s="31" t="n">
        <f aca="false">IF(Замер!$J$400="да",Помещение_20!$B13,0)</f>
        <v>0</v>
      </c>
      <c r="CR13" s="31" t="n">
        <f aca="false">IF(Замер!$J$400="да",Помещение_20!$G13,0)</f>
        <v>0</v>
      </c>
      <c r="CS13" s="31" t="n">
        <f aca="false">IF(Замер!$J$400="да",Помещение_20!$H13,0)</f>
        <v>0</v>
      </c>
    </row>
    <row r="14" customFormat="false" ht="14.25" hidden="false" customHeight="false" outlineLevel="0" collapsed="false">
      <c r="B14" s="79" t="n">
        <f aca="false">P14</f>
        <v>0</v>
      </c>
      <c r="C14" s="49" t="s">
        <v>346</v>
      </c>
      <c r="D14" s="80" t="str">
        <f aca="false">VLOOKUP(C14,СписокРабот!$B:$E,2,FALSE())</f>
        <v>Демонтаж вентиляционных коробов</v>
      </c>
      <c r="E14" s="44" t="str">
        <f aca="false">VLOOKUP(C14,СписокРабот!$B:$E,3,FALSE())</f>
        <v>п.м</v>
      </c>
      <c r="F14" s="81" t="n">
        <f aca="false">VLOOKUP(C14,СписокРабот!$B:$E,4,FALSE())</f>
        <v>459</v>
      </c>
      <c r="G14" s="84" t="n">
        <f aca="false">Q14</f>
        <v>0</v>
      </c>
      <c r="H14" s="82" t="n">
        <f aca="false">F14*G14</f>
        <v>0</v>
      </c>
      <c r="L14" s="83"/>
      <c r="M14" s="66" t="n">
        <f aca="false">$F14*(100%-$B$3)</f>
        <v>390.15</v>
      </c>
      <c r="N14" s="31" t="n">
        <f aca="false">$G14*$M14</f>
        <v>0</v>
      </c>
      <c r="P14" s="31" t="n">
        <f aca="false">MAX(S14,W14,AA14,AE14,AI14,AM14,AQ14,AU14,AY14,BC14,BG14,BK14,BO14,BS14,BW14,CA14,CE14,CI14,CM14,CQ14)</f>
        <v>0</v>
      </c>
      <c r="Q14" s="31" t="n">
        <f aca="false">IF($S14,T14,0)+IF($W14,X14,0)+IF($AA14,AB14,0)+IF($AE14,AF14,0)+IF($AI14,AJ14,0)+IF($AM14,AN14,0)+IF($AQ14,AR14,0)+IF($AU14,AV14,0)+IF($AY14,AZ14,0)+IF($BC14,BD14,0)+IF($BG14,BH14,0)+IF($BK14,BL14,0)+IF($BO14,BP14,0)+IF($BS14,BT14,0)+IF($BW14,BX14,0)+IF($CA14,CB14,0)+IF($CE14,CF14,0)+IF($CI14,CJ14,0)+IF($CM14,CN14,0)+IF($CQ14,CR14,0)</f>
        <v>0</v>
      </c>
      <c r="R14" s="31" t="n">
        <f aca="false">IF($S14=1,U14,0)+IF($W14,Y14,0)+IF($AA14,AC14,0)+IF($AE14,AG14,0)+IF($AI14,AK14,0)+IF($AM14,AO14,0)+IF($AQ14,AS14,0)+IF($AU14,AW14,0)+IF($AY14,BA14,0)+IF($BC14,BE14,0)+IF($BG14,BI14,0)+IF($BK14,BM14,0)+IF($BO14,BQ14,0)+IF($BS14,BU14,0)+IF($BW14,BY14,0)+IF($CA14,CC14,0)+IF($CE14,CG14,0)+IF($CI14,CK14,0)+IF($CM14,CO14,0)+IF($CQ14,CS14,0)</f>
        <v>0</v>
      </c>
      <c r="S14" s="31" t="n">
        <f aca="false">IF(Замер!$J$20="да",Комната_1!$B14,0)</f>
        <v>0</v>
      </c>
      <c r="T14" s="31" t="n">
        <f aca="false">IF(Замер!$J$20="да",Комната_1!$G14,0)</f>
        <v>0</v>
      </c>
      <c r="U14" s="31" t="n">
        <f aca="false">IF(Замер!$J$20="да",Комната_1!$H14,0)</f>
        <v>0</v>
      </c>
      <c r="W14" s="31" t="n">
        <f aca="false">IF(Замер!$J$40="да",Комната_2!$B14,0)</f>
        <v>0</v>
      </c>
      <c r="X14" s="31" t="n">
        <f aca="false">IF(Замер!$J$40="да",Комната_2!$G14,0)</f>
        <v>0</v>
      </c>
      <c r="Y14" s="31" t="n">
        <f aca="false">IF(Замер!$J$40="да",Комната_2!$H14,0)</f>
        <v>0</v>
      </c>
      <c r="AA14" s="31" t="n">
        <f aca="false">IF(Замер!$J$60="да",Комната_3!$B14,0)</f>
        <v>0</v>
      </c>
      <c r="AB14" s="31" t="n">
        <f aca="false">IF(Замер!$J$60="да",Комната_3!$G14,0)</f>
        <v>0</v>
      </c>
      <c r="AC14" s="31" t="n">
        <f aca="false">IF(Замер!$J$60="да",Комната_3!$H14,0)</f>
        <v>0</v>
      </c>
      <c r="AE14" s="31" t="n">
        <f aca="false">IF(Замер!$J$80="да",Комната_4!$B14,0)</f>
        <v>0</v>
      </c>
      <c r="AF14" s="31" t="n">
        <f aca="false">IF(Замер!$J$80="да",Комната_4!$G14,0)</f>
        <v>0</v>
      </c>
      <c r="AG14" s="31" t="n">
        <f aca="false">IF(Замер!$J$80="да",Комната_4!$H14,0)</f>
        <v>0</v>
      </c>
      <c r="AI14" s="31" t="n">
        <f aca="false">IF(Замер!$J$100="да",Комната_5!$B14,0)</f>
        <v>0</v>
      </c>
      <c r="AJ14" s="31" t="n">
        <f aca="false">IF(Замер!$J$100="да",Комната_5!$G14,0)</f>
        <v>0</v>
      </c>
      <c r="AK14" s="31" t="n">
        <f aca="false">IF(Замер!$J$100="да",Комната_5!$H14,0)</f>
        <v>0</v>
      </c>
      <c r="AM14" s="31" t="n">
        <f aca="false">IF(Замер!$J$120="да",Коридор!$B14,0)</f>
        <v>0</v>
      </c>
      <c r="AN14" s="31" t="n">
        <f aca="false">IF(Замер!$J$120="да",Коридор!$G14,0)</f>
        <v>0</v>
      </c>
      <c r="AO14" s="31" t="n">
        <f aca="false">IF(Замер!$J$120="да",Коридор!$H14,0)</f>
        <v>0</v>
      </c>
      <c r="AQ14" s="31" t="n">
        <f aca="false">IF(Замер!$J$140="да",Кухня!$B14,0)</f>
        <v>0</v>
      </c>
      <c r="AR14" s="31" t="n">
        <f aca="false">IF(Замер!$J$140="да",Кухня!$G14,0)</f>
        <v>0</v>
      </c>
      <c r="AS14" s="31" t="n">
        <f aca="false">IF(Замер!$J$140="да",Кухня!$H14,0)</f>
        <v>0</v>
      </c>
      <c r="AU14" s="31" t="n">
        <f aca="false">IF(Замер!$J$160="да",Ванна!$B14,0)</f>
        <v>0</v>
      </c>
      <c r="AV14" s="31" t="n">
        <f aca="false">IF(Замер!$J$160="да",Ванна!$G14,0)</f>
        <v>0</v>
      </c>
      <c r="AW14" s="31" t="n">
        <f aca="false">IF(Замер!$J$160="да",Ванна!$H14,0)</f>
        <v>0</v>
      </c>
      <c r="AY14" s="31" t="n">
        <f aca="false">IF(Замер!$J$180="да",Туалет!$B14,0)</f>
        <v>0</v>
      </c>
      <c r="AZ14" s="31" t="n">
        <f aca="false">IF(Замер!$J$180="да",Туалет!$G14,0)</f>
        <v>0</v>
      </c>
      <c r="BA14" s="31" t="n">
        <f aca="false">IF(Замер!$J$180="да",Туалет!$H14,0)</f>
        <v>0</v>
      </c>
      <c r="BC14" s="31" t="n">
        <f aca="false">IF(Замер!$J$200="да",Балкон!$B14,0)</f>
        <v>0</v>
      </c>
      <c r="BD14" s="31" t="n">
        <f aca="false">IF(Замер!$J$200="да",Балкон!$G14,0)</f>
        <v>0</v>
      </c>
      <c r="BE14" s="31" t="n">
        <f aca="false">IF(Замер!$J$200="да",Балкон!$H14,0)</f>
        <v>0</v>
      </c>
      <c r="BG14" s="31" t="n">
        <f aca="false">IF(Замер!$J$220="да",Помещение_11!$B14,0)</f>
        <v>0</v>
      </c>
      <c r="BH14" s="31" t="n">
        <f aca="false">IF(Замер!$J$220="да",Помещение_11!$G14,0)</f>
        <v>0</v>
      </c>
      <c r="BI14" s="31" t="n">
        <f aca="false">IF(Замер!$J$220="да",Помещение_11!$H14,0)</f>
        <v>0</v>
      </c>
      <c r="BK14" s="31" t="n">
        <f aca="false">IF(Замер!$J$240="да",Помещение_12!$B14,0)</f>
        <v>0</v>
      </c>
      <c r="BL14" s="31" t="n">
        <f aca="false">IF(Замер!$J$240="да",Помещение_12!$G14,0)</f>
        <v>0</v>
      </c>
      <c r="BM14" s="31" t="n">
        <f aca="false">IF(Замер!$J$240="да",Помещение_12!$H14,0)</f>
        <v>0</v>
      </c>
      <c r="BO14" s="31" t="n">
        <f aca="false">IF(Замер!$J$260="да",Помещение_13!$B14,0)</f>
        <v>0</v>
      </c>
      <c r="BP14" s="31" t="n">
        <f aca="false">IF(Замер!$J$260="да",Помещение_13!$G14,0)</f>
        <v>0</v>
      </c>
      <c r="BQ14" s="31" t="n">
        <f aca="false">IF(Замер!$J$260="да",Помещение_13!$H14,0)</f>
        <v>0</v>
      </c>
      <c r="BS14" s="31" t="n">
        <f aca="false">IF(Замер!$J$280="да",Помещение_14!$B14,0)</f>
        <v>0</v>
      </c>
      <c r="BT14" s="31" t="n">
        <f aca="false">IF(Замер!$J$280="да",Помещение_14!$G14,0)</f>
        <v>0</v>
      </c>
      <c r="BU14" s="31" t="n">
        <f aca="false">IF(Замер!$J$280="да",Помещение_14!$H14,0)</f>
        <v>0</v>
      </c>
      <c r="BW14" s="31" t="n">
        <f aca="false">IF(Замер!$J$300="да",Помещение_15!$B14,0)</f>
        <v>0</v>
      </c>
      <c r="BX14" s="31" t="n">
        <f aca="false">IF(Замер!$J$300="да",Помещение_15!$G14,0)</f>
        <v>0</v>
      </c>
      <c r="BY14" s="31" t="n">
        <f aca="false">IF(Замер!$J$300="да",Помещение_15!$H14,0)</f>
        <v>0</v>
      </c>
      <c r="CA14" s="31" t="n">
        <f aca="false">IF(Замер!$J$320="да",Помещение_16!$B14,0)</f>
        <v>0</v>
      </c>
      <c r="CB14" s="31" t="n">
        <f aca="false">IF(Замер!$J$320="да",Помещение_16!$G14,0)</f>
        <v>0</v>
      </c>
      <c r="CC14" s="31" t="n">
        <f aca="false">IF(Замер!$J$320="да",Помещение_16!$H14,0)</f>
        <v>0</v>
      </c>
      <c r="CE14" s="31" t="n">
        <f aca="false">IF(Замер!$J$340="да",Помещение_17!$B14,0)</f>
        <v>0</v>
      </c>
      <c r="CF14" s="31" t="n">
        <f aca="false">IF(Замер!$J$340="да",Помещение_17!$G14,0)</f>
        <v>0</v>
      </c>
      <c r="CG14" s="31" t="n">
        <f aca="false">IF(Замер!$J$340="да",Помещение_17!$H14,0)</f>
        <v>0</v>
      </c>
      <c r="CI14" s="31" t="n">
        <f aca="false">IF(Замер!$J$360="да",Помещение_18!$B14,0)</f>
        <v>0</v>
      </c>
      <c r="CJ14" s="31" t="n">
        <f aca="false">IF(Замер!$J$360="да",Помещение_18!$G14,0)</f>
        <v>0</v>
      </c>
      <c r="CK14" s="31" t="n">
        <f aca="false">IF(Замер!$J$360="да",Помещение_18!$H14,0)</f>
        <v>0</v>
      </c>
      <c r="CM14" s="31" t="n">
        <f aca="false">IF(Замер!$J$380="да",Помещение_19!$B14,0)</f>
        <v>0</v>
      </c>
      <c r="CN14" s="31" t="n">
        <f aca="false">IF(Замер!$J$380="да",Помещение_19!$G14,0)</f>
        <v>0</v>
      </c>
      <c r="CO14" s="31" t="n">
        <f aca="false">IF(Замер!$J$380="да",Помещение_19!$H14,0)</f>
        <v>0</v>
      </c>
      <c r="CQ14" s="31" t="n">
        <f aca="false">IF(Замер!$J$400="да",Помещение_20!$B14,0)</f>
        <v>0</v>
      </c>
      <c r="CR14" s="31" t="n">
        <f aca="false">IF(Замер!$J$400="да",Помещение_20!$G14,0)</f>
        <v>0</v>
      </c>
      <c r="CS14" s="31" t="n">
        <f aca="false">IF(Замер!$J$400="да",Помещение_20!$H14,0)</f>
        <v>0</v>
      </c>
    </row>
    <row r="15" customFormat="false" ht="14.25" hidden="false" customHeight="false" outlineLevel="0" collapsed="false">
      <c r="B15" s="79" t="n">
        <f aca="false">P15</f>
        <v>0</v>
      </c>
      <c r="C15" s="49" t="s">
        <v>347</v>
      </c>
      <c r="D15" s="80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44" t="str">
        <f aca="false">VLOOKUP(C15,СписокРабот!$B:$E,3,FALSE())</f>
        <v>м²</v>
      </c>
      <c r="F15" s="81" t="n">
        <f aca="false">VLOOKUP(C15,СписокРабот!$B:$E,4,FALSE())</f>
        <v>832</v>
      </c>
      <c r="G15" s="84" t="n">
        <f aca="false">Q15</f>
        <v>0</v>
      </c>
      <c r="H15" s="82" t="n">
        <f aca="false">F15*G15</f>
        <v>0</v>
      </c>
      <c r="L15" s="83"/>
      <c r="M15" s="66" t="n">
        <f aca="false">$F15*(100%-$B$3)</f>
        <v>707.2</v>
      </c>
      <c r="N15" s="31" t="n">
        <f aca="false">$G15*$M15</f>
        <v>0</v>
      </c>
      <c r="P15" s="31" t="n">
        <f aca="false">MAX(S15,W15,AA15,AE15,AI15,AM15,AQ15,AU15,AY15,BC15,BG15,BK15,BO15,BS15,BW15,CA15,CE15,CI15,CM15,CQ15)</f>
        <v>0</v>
      </c>
      <c r="Q15" s="31" t="n">
        <f aca="false">IF($S15,T15,0)+IF($W15,X15,0)+IF($AA15,AB15,0)+IF($AE15,AF15,0)+IF($AI15,AJ15,0)+IF($AM15,AN15,0)+IF($AQ15,AR15,0)+IF($AU15,AV15,0)+IF($AY15,AZ15,0)+IF($BC15,BD15,0)+IF($BG15,BH15,0)+IF($BK15,BL15,0)+IF($BO15,BP15,0)+IF($BS15,BT15,0)+IF($BW15,BX15,0)+IF($CA15,CB15,0)+IF($CE15,CF15,0)+IF($CI15,CJ15,0)+IF($CM15,CN15,0)+IF($CQ15,CR15,0)</f>
        <v>0</v>
      </c>
      <c r="R15" s="31" t="n">
        <f aca="false">IF($S15=1,U15,0)+IF($W15,Y15,0)+IF($AA15,AC15,0)+IF($AE15,AG15,0)+IF($AI15,AK15,0)+IF($AM15,AO15,0)+IF($AQ15,AS15,0)+IF($AU15,AW15,0)+IF($AY15,BA15,0)+IF($BC15,BE15,0)+IF($BG15,BI15,0)+IF($BK15,BM15,0)+IF($BO15,BQ15,0)+IF($BS15,BU15,0)+IF($BW15,BY15,0)+IF($CA15,CC15,0)+IF($CE15,CG15,0)+IF($CI15,CK15,0)+IF($CM15,CO15,0)+IF($CQ15,CS15,0)</f>
        <v>0</v>
      </c>
      <c r="S15" s="31" t="n">
        <f aca="false">IF(Замер!$J$20="да",Комната_1!$B15,0)</f>
        <v>0</v>
      </c>
      <c r="T15" s="31" t="n">
        <f aca="false">IF(Замер!$J$20="да",Комната_1!$G15,0)</f>
        <v>26.4</v>
      </c>
      <c r="U15" s="31" t="n">
        <f aca="false">IF(Замер!$J$20="да",Комната_1!$H15,0)</f>
        <v>21964.8</v>
      </c>
      <c r="W15" s="31" t="n">
        <f aca="false">IF(Замер!$J$40="да",Комната_2!$B15,0)</f>
        <v>0</v>
      </c>
      <c r="X15" s="31" t="n">
        <f aca="false">IF(Замер!$J$40="да",Комната_2!$G15,0)</f>
        <v>11.6</v>
      </c>
      <c r="Y15" s="31" t="n">
        <f aca="false">IF(Замер!$J$40="да",Комната_2!$H15,0)</f>
        <v>9651.2</v>
      </c>
      <c r="AA15" s="31" t="n">
        <f aca="false">IF(Замер!$J$60="да",Комната_3!$B15,0)</f>
        <v>0</v>
      </c>
      <c r="AB15" s="31" t="n">
        <f aca="false">IF(Замер!$J$60="да",Комната_3!$G15,0)</f>
        <v>11.9</v>
      </c>
      <c r="AC15" s="31" t="n">
        <f aca="false">IF(Замер!$J$60="да",Комната_3!$H15,0)</f>
        <v>9900.8</v>
      </c>
      <c r="AE15" s="31" t="n">
        <f aca="false">IF(Замер!$J$80="да",Комната_4!$B15,0)</f>
        <v>0</v>
      </c>
      <c r="AF15" s="31" t="n">
        <f aca="false">IF(Замер!$J$80="да",Комната_4!$G15,0)</f>
        <v>11.3</v>
      </c>
      <c r="AG15" s="31" t="n">
        <f aca="false">IF(Замер!$J$80="да",Комната_4!$H15,0)</f>
        <v>9401.6</v>
      </c>
      <c r="AI15" s="31" t="n">
        <f aca="false">IF(Замер!$J$100="да",Комната_5!$B15,0)</f>
        <v>0</v>
      </c>
      <c r="AJ15" s="31" t="n">
        <f aca="false">IF(Замер!$J$100="да",Комната_5!$G15,0)</f>
        <v>5.4</v>
      </c>
      <c r="AK15" s="31" t="n">
        <f aca="false">IF(Замер!$J$100="да",Комната_5!$H15,0)</f>
        <v>4492.8</v>
      </c>
      <c r="AM15" s="31" t="n">
        <f aca="false">IF(Замер!$J$120="да",Коридор!$B15,0)</f>
        <v>0</v>
      </c>
      <c r="AN15" s="31" t="n">
        <f aca="false">IF(Замер!$J$120="да",Коридор!$G15,0)</f>
        <v>2.8</v>
      </c>
      <c r="AO15" s="31" t="n">
        <f aca="false">IF(Замер!$J$120="да",Коридор!$H15,0)</f>
        <v>2329.6</v>
      </c>
      <c r="AQ15" s="31" t="n">
        <f aca="false">IF(Замер!$J$140="да",Кухня!$B15,0)</f>
        <v>0</v>
      </c>
      <c r="AR15" s="31" t="n">
        <f aca="false">IF(Замер!$J$140="да",Кухня!$G15,0)</f>
        <v>5.6</v>
      </c>
      <c r="AS15" s="31" t="n">
        <f aca="false">IF(Замер!$J$140="да",Кухня!$H15,0)</f>
        <v>4659.2</v>
      </c>
      <c r="AU15" s="31" t="n">
        <f aca="false">IF(Замер!$J$160="да",Ванна!$B15,0)</f>
        <v>0</v>
      </c>
      <c r="AV15" s="31" t="n">
        <f aca="false">IF(Замер!$J$160="да",Ванна!$G15,0)</f>
        <v>2.5</v>
      </c>
      <c r="AW15" s="31" t="n">
        <f aca="false">IF(Замер!$J$160="да",Ванна!$H15,0)</f>
        <v>2080</v>
      </c>
      <c r="AY15" s="31" t="n">
        <f aca="false">IF(Замер!$J$180="да",Туалет!$B15,0)</f>
        <v>0</v>
      </c>
      <c r="AZ15" s="31" t="n">
        <f aca="false">IF(Замер!$J$180="да",Туалет!$G15,0)</f>
        <v>0</v>
      </c>
      <c r="BA15" s="31" t="n">
        <f aca="false">IF(Замер!$J$180="да",Туалет!$H15,0)</f>
        <v>0</v>
      </c>
      <c r="BC15" s="31" t="n">
        <f aca="false">IF(Замер!$J$200="да",Балкон!$B15,0)</f>
        <v>0</v>
      </c>
      <c r="BD15" s="31" t="n">
        <f aca="false">IF(Замер!$J$200="да",Балкон!$G15,0)</f>
        <v>0</v>
      </c>
      <c r="BE15" s="31" t="n">
        <f aca="false">IF(Замер!$J$200="да",Балкон!$H15,0)</f>
        <v>0</v>
      </c>
      <c r="BG15" s="31" t="n">
        <f aca="false">IF(Замер!$J$220="да",Помещение_11!$B15,0)</f>
        <v>0</v>
      </c>
      <c r="BH15" s="31" t="n">
        <f aca="false">IF(Замер!$J$220="да",Помещение_11!$G15,0)</f>
        <v>0</v>
      </c>
      <c r="BI15" s="31" t="n">
        <f aca="false">IF(Замер!$J$220="да",Помещение_11!$H15,0)</f>
        <v>0</v>
      </c>
      <c r="BK15" s="31" t="n">
        <f aca="false">IF(Замер!$J$240="да",Помещение_12!$B15,0)</f>
        <v>0</v>
      </c>
      <c r="BL15" s="31" t="n">
        <f aca="false">IF(Замер!$J$240="да",Помещение_12!$G15,0)</f>
        <v>0</v>
      </c>
      <c r="BM15" s="31" t="n">
        <f aca="false">IF(Замер!$J$240="да",Помещение_12!$H15,0)</f>
        <v>0</v>
      </c>
      <c r="BO15" s="31" t="n">
        <f aca="false">IF(Замер!$J$260="да",Помещение_13!$B15,0)</f>
        <v>0</v>
      </c>
      <c r="BP15" s="31" t="n">
        <f aca="false">IF(Замер!$J$260="да",Помещение_13!$G15,0)</f>
        <v>0</v>
      </c>
      <c r="BQ15" s="31" t="n">
        <f aca="false">IF(Замер!$J$260="да",Помещение_13!$H15,0)</f>
        <v>0</v>
      </c>
      <c r="BS15" s="31" t="n">
        <f aca="false">IF(Замер!$J$280="да",Помещение_14!$B15,0)</f>
        <v>0</v>
      </c>
      <c r="BT15" s="31" t="n">
        <f aca="false">IF(Замер!$J$280="да",Помещение_14!$G15,0)</f>
        <v>0</v>
      </c>
      <c r="BU15" s="31" t="n">
        <f aca="false">IF(Замер!$J$280="да",Помещение_14!$H15,0)</f>
        <v>0</v>
      </c>
      <c r="BW15" s="31" t="n">
        <f aca="false">IF(Замер!$J$300="да",Помещение_15!$B15,0)</f>
        <v>0</v>
      </c>
      <c r="BX15" s="31" t="n">
        <f aca="false">IF(Замер!$J$300="да",Помещение_15!$G15,0)</f>
        <v>0</v>
      </c>
      <c r="BY15" s="31" t="n">
        <f aca="false">IF(Замер!$J$300="да",Помещение_15!$H15,0)</f>
        <v>0</v>
      </c>
      <c r="CA15" s="31" t="n">
        <f aca="false">IF(Замер!$J$320="да",Помещение_16!$B15,0)</f>
        <v>0</v>
      </c>
      <c r="CB15" s="31" t="n">
        <f aca="false">IF(Замер!$J$320="да",Помещение_16!$G15,0)</f>
        <v>0</v>
      </c>
      <c r="CC15" s="31" t="n">
        <f aca="false">IF(Замер!$J$320="да",Помещение_16!$H15,0)</f>
        <v>0</v>
      </c>
      <c r="CE15" s="31" t="n">
        <f aca="false">IF(Замер!$J$340="да",Помещение_17!$B15,0)</f>
        <v>0</v>
      </c>
      <c r="CF15" s="31" t="n">
        <f aca="false">IF(Замер!$J$340="да",Помещение_17!$G15,0)</f>
        <v>0</v>
      </c>
      <c r="CG15" s="31" t="n">
        <f aca="false">IF(Замер!$J$340="да",Помещение_17!$H15,0)</f>
        <v>0</v>
      </c>
      <c r="CI15" s="31" t="n">
        <f aca="false">IF(Замер!$J$360="да",Помещение_18!$B15,0)</f>
        <v>0</v>
      </c>
      <c r="CJ15" s="31" t="n">
        <f aca="false">IF(Замер!$J$360="да",Помещение_18!$G15,0)</f>
        <v>0</v>
      </c>
      <c r="CK15" s="31" t="n">
        <f aca="false">IF(Замер!$J$360="да",Помещение_18!$H15,0)</f>
        <v>0</v>
      </c>
      <c r="CM15" s="31" t="n">
        <f aca="false">IF(Замер!$J$380="да",Помещение_19!$B15,0)</f>
        <v>0</v>
      </c>
      <c r="CN15" s="31" t="n">
        <f aca="false">IF(Замер!$J$380="да",Помещение_19!$G15,0)</f>
        <v>0</v>
      </c>
      <c r="CO15" s="31" t="n">
        <f aca="false">IF(Замер!$J$380="да",Помещение_19!$H15,0)</f>
        <v>0</v>
      </c>
      <c r="CQ15" s="31" t="n">
        <f aca="false">IF(Замер!$J$400="да",Помещение_20!$B15,0)</f>
        <v>0</v>
      </c>
      <c r="CR15" s="31" t="n">
        <f aca="false">IF(Замер!$J$400="да",Помещение_20!$G15,0)</f>
        <v>0</v>
      </c>
      <c r="CS15" s="31" t="n">
        <f aca="false">IF(Замер!$J$400="да",Помещение_20!$H15,0)</f>
        <v>0</v>
      </c>
    </row>
    <row r="16" customFormat="false" ht="14.25" hidden="false" customHeight="false" outlineLevel="0" collapsed="false">
      <c r="B16" s="79" t="n">
        <f aca="false">P16</f>
        <v>0</v>
      </c>
      <c r="C16" s="49" t="s">
        <v>348</v>
      </c>
      <c r="D16" s="80" t="str">
        <f aca="false">VLOOKUP(C16,СписокРабот!$B:$E,2,FALSE())</f>
        <v>Демонтаж  натяжного потолка/ с профилем К-2,2</v>
      </c>
      <c r="E16" s="44" t="str">
        <f aca="false">VLOOKUP(C16,СписокРабот!$B:$E,3,FALSE())</f>
        <v>м²</v>
      </c>
      <c r="F16" s="81" t="n">
        <f aca="false">VLOOKUP(C16,СписокРабот!$B:$E,4,FALSE())</f>
        <v>199</v>
      </c>
      <c r="G16" s="84" t="n">
        <f aca="false">Q16</f>
        <v>0</v>
      </c>
      <c r="H16" s="82" t="n">
        <f aca="false">F16*G16</f>
        <v>0</v>
      </c>
      <c r="L16" s="83"/>
      <c r="M16" s="66" t="n">
        <f aca="false">$F16*(100%-$B$3)</f>
        <v>169.15</v>
      </c>
      <c r="N16" s="31" t="n">
        <f aca="false">$G16*$M16</f>
        <v>0</v>
      </c>
      <c r="P16" s="31" t="n">
        <f aca="false">MAX(S16,W16,AA16,AE16,AI16,AM16,AQ16,AU16,AY16,BC16,BG16,BK16,BO16,BS16,BW16,CA16,CE16,CI16,CM16,CQ16)</f>
        <v>0</v>
      </c>
      <c r="Q16" s="31" t="n">
        <f aca="false">IF($S16,T16,0)+IF($W16,X16,0)+IF($AA16,AB16,0)+IF($AE16,AF16,0)+IF($AI16,AJ16,0)+IF($AM16,AN16,0)+IF($AQ16,AR16,0)+IF($AU16,AV16,0)+IF($AY16,AZ16,0)+IF($BC16,BD16,0)+IF($BG16,BH16,0)+IF($BK16,BL16,0)+IF($BO16,BP16,0)+IF($BS16,BT16,0)+IF($BW16,BX16,0)+IF($CA16,CB16,0)+IF($CE16,CF16,0)+IF($CI16,CJ16,0)+IF($CM16,CN16,0)+IF($CQ16,CR16,0)</f>
        <v>0</v>
      </c>
      <c r="R16" s="31" t="n">
        <f aca="false">IF($S16=1,U16,0)+IF($W16,Y16,0)+IF($AA16,AC16,0)+IF($AE16,AG16,0)+IF($AI16,AK16,0)+IF($AM16,AO16,0)+IF($AQ16,AS16,0)+IF($AU16,AW16,0)+IF($AY16,BA16,0)+IF($BC16,BE16,0)+IF($BG16,BI16,0)+IF($BK16,BM16,0)+IF($BO16,BQ16,0)+IF($BS16,BU16,0)+IF($BW16,BY16,0)+IF($CA16,CC16,0)+IF($CE16,CG16,0)+IF($CI16,CK16,0)+IF($CM16,CO16,0)+IF($CQ16,CS16,0)</f>
        <v>0</v>
      </c>
      <c r="S16" s="31" t="n">
        <f aca="false">IF(Замер!$J$20="да",Комната_1!$B16,0)</f>
        <v>0</v>
      </c>
      <c r="T16" s="31" t="n">
        <f aca="false">IF(Замер!$J$20="да",Комната_1!$G16,0)</f>
        <v>26.4</v>
      </c>
      <c r="U16" s="31" t="n">
        <f aca="false">IF(Замер!$J$20="да",Комната_1!$H16,0)</f>
        <v>5253.6</v>
      </c>
      <c r="W16" s="31" t="n">
        <f aca="false">IF(Замер!$J$40="да",Комната_2!$B16,0)</f>
        <v>0</v>
      </c>
      <c r="X16" s="31" t="n">
        <f aca="false">IF(Замер!$J$40="да",Комната_2!$G16,0)</f>
        <v>11.6</v>
      </c>
      <c r="Y16" s="31" t="n">
        <f aca="false">IF(Замер!$J$40="да",Комната_2!$H16,0)</f>
        <v>2308.4</v>
      </c>
      <c r="AA16" s="31" t="n">
        <f aca="false">IF(Замер!$J$60="да",Комната_3!$B16,0)</f>
        <v>0</v>
      </c>
      <c r="AB16" s="31" t="n">
        <f aca="false">IF(Замер!$J$60="да",Комната_3!$G16,0)</f>
        <v>11.9</v>
      </c>
      <c r="AC16" s="31" t="n">
        <f aca="false">IF(Замер!$J$60="да",Комната_3!$H16,0)</f>
        <v>2368.1</v>
      </c>
      <c r="AE16" s="31" t="n">
        <f aca="false">IF(Замер!$J$80="да",Комната_4!$B16,0)</f>
        <v>0</v>
      </c>
      <c r="AF16" s="31" t="n">
        <f aca="false">IF(Замер!$J$80="да",Комната_4!$G16,0)</f>
        <v>11.3</v>
      </c>
      <c r="AG16" s="31" t="n">
        <f aca="false">IF(Замер!$J$80="да",Комната_4!$H16,0)</f>
        <v>2248.7</v>
      </c>
      <c r="AI16" s="31" t="n">
        <f aca="false">IF(Замер!$J$100="да",Комната_5!$B16,0)</f>
        <v>0</v>
      </c>
      <c r="AJ16" s="31" t="n">
        <f aca="false">IF(Замер!$J$100="да",Комната_5!$G16,0)</f>
        <v>5.4</v>
      </c>
      <c r="AK16" s="31" t="n">
        <f aca="false">IF(Замер!$J$100="да",Комната_5!$H16,0)</f>
        <v>1074.6</v>
      </c>
      <c r="AM16" s="31" t="n">
        <f aca="false">IF(Замер!$J$120="да",Коридор!$B16,0)</f>
        <v>0</v>
      </c>
      <c r="AN16" s="31" t="n">
        <f aca="false">IF(Замер!$J$120="да",Коридор!$G16,0)</f>
        <v>2.8</v>
      </c>
      <c r="AO16" s="31" t="n">
        <f aca="false">IF(Замер!$J$120="да",Коридор!$H16,0)</f>
        <v>557.2</v>
      </c>
      <c r="AQ16" s="31" t="n">
        <f aca="false">IF(Замер!$J$140="да",Кухня!$B16,0)</f>
        <v>0</v>
      </c>
      <c r="AR16" s="31" t="n">
        <f aca="false">IF(Замер!$J$140="да",Кухня!$G16,0)</f>
        <v>5.6</v>
      </c>
      <c r="AS16" s="31" t="n">
        <f aca="false">IF(Замер!$J$140="да",Кухня!$H16,0)</f>
        <v>1114.4</v>
      </c>
      <c r="AU16" s="31" t="n">
        <f aca="false">IF(Замер!$J$160="да",Ванна!$B16,0)</f>
        <v>0</v>
      </c>
      <c r="AV16" s="31" t="n">
        <f aca="false">IF(Замер!$J$160="да",Ванна!$G16,0)</f>
        <v>2.5</v>
      </c>
      <c r="AW16" s="31" t="n">
        <f aca="false">IF(Замер!$J$160="да",Ванна!$H16,0)</f>
        <v>497.5</v>
      </c>
      <c r="AY16" s="31" t="n">
        <f aca="false">IF(Замер!$J$180="да",Туалет!$B16,0)</f>
        <v>0</v>
      </c>
      <c r="AZ16" s="31" t="n">
        <f aca="false">IF(Замер!$J$180="да",Туалет!$G16,0)</f>
        <v>0</v>
      </c>
      <c r="BA16" s="31" t="n">
        <f aca="false">IF(Замер!$J$180="да",Туалет!$H16,0)</f>
        <v>0</v>
      </c>
      <c r="BC16" s="31" t="n">
        <f aca="false">IF(Замер!$J$200="да",Балкон!$B16,0)</f>
        <v>0</v>
      </c>
      <c r="BD16" s="31" t="n">
        <f aca="false">IF(Замер!$J$200="да",Балкон!$G16,0)</f>
        <v>0</v>
      </c>
      <c r="BE16" s="31" t="n">
        <f aca="false">IF(Замер!$J$200="да",Балкон!$H16,0)</f>
        <v>0</v>
      </c>
      <c r="BG16" s="31" t="n">
        <f aca="false">IF(Замер!$J$220="да",Помещение_11!$B16,0)</f>
        <v>0</v>
      </c>
      <c r="BH16" s="31" t="n">
        <f aca="false">IF(Замер!$J$220="да",Помещение_11!$G16,0)</f>
        <v>0</v>
      </c>
      <c r="BI16" s="31" t="n">
        <f aca="false">IF(Замер!$J$220="да",Помещение_11!$H16,0)</f>
        <v>0</v>
      </c>
      <c r="BK16" s="31" t="n">
        <f aca="false">IF(Замер!$J$240="да",Помещение_12!$B16,0)</f>
        <v>0</v>
      </c>
      <c r="BL16" s="31" t="n">
        <f aca="false">IF(Замер!$J$240="да",Помещение_12!$G16,0)</f>
        <v>0</v>
      </c>
      <c r="BM16" s="31" t="n">
        <f aca="false">IF(Замер!$J$240="да",Помещение_12!$H16,0)</f>
        <v>0</v>
      </c>
      <c r="BO16" s="31" t="n">
        <f aca="false">IF(Замер!$J$260="да",Помещение_13!$B16,0)</f>
        <v>0</v>
      </c>
      <c r="BP16" s="31" t="n">
        <f aca="false">IF(Замер!$J$260="да",Помещение_13!$G16,0)</f>
        <v>0</v>
      </c>
      <c r="BQ16" s="31" t="n">
        <f aca="false">IF(Замер!$J$260="да",Помещение_13!$H16,0)</f>
        <v>0</v>
      </c>
      <c r="BS16" s="31" t="n">
        <f aca="false">IF(Замер!$J$280="да",Помещение_14!$B16,0)</f>
        <v>0</v>
      </c>
      <c r="BT16" s="31" t="n">
        <f aca="false">IF(Замер!$J$280="да",Помещение_14!$G16,0)</f>
        <v>0</v>
      </c>
      <c r="BU16" s="31" t="n">
        <f aca="false">IF(Замер!$J$280="да",Помещение_14!$H16,0)</f>
        <v>0</v>
      </c>
      <c r="BW16" s="31" t="n">
        <f aca="false">IF(Замер!$J$300="да",Помещение_15!$B16,0)</f>
        <v>0</v>
      </c>
      <c r="BX16" s="31" t="n">
        <f aca="false">IF(Замер!$J$300="да",Помещение_15!$G16,0)</f>
        <v>0</v>
      </c>
      <c r="BY16" s="31" t="n">
        <f aca="false">IF(Замер!$J$300="да",Помещение_15!$H16,0)</f>
        <v>0</v>
      </c>
      <c r="CA16" s="31" t="n">
        <f aca="false">IF(Замер!$J$320="да",Помещение_16!$B16,0)</f>
        <v>0</v>
      </c>
      <c r="CB16" s="31" t="n">
        <f aca="false">IF(Замер!$J$320="да",Помещение_16!$G16,0)</f>
        <v>0</v>
      </c>
      <c r="CC16" s="31" t="n">
        <f aca="false">IF(Замер!$J$320="да",Помещение_16!$H16,0)</f>
        <v>0</v>
      </c>
      <c r="CE16" s="31" t="n">
        <f aca="false">IF(Замер!$J$340="да",Помещение_17!$B16,0)</f>
        <v>0</v>
      </c>
      <c r="CF16" s="31" t="n">
        <f aca="false">IF(Замер!$J$340="да",Помещение_17!$G16,0)</f>
        <v>0</v>
      </c>
      <c r="CG16" s="31" t="n">
        <f aca="false">IF(Замер!$J$340="да",Помещение_17!$H16,0)</f>
        <v>0</v>
      </c>
      <c r="CI16" s="31" t="n">
        <f aca="false">IF(Замер!$J$360="да",Помещение_18!$B16,0)</f>
        <v>0</v>
      </c>
      <c r="CJ16" s="31" t="n">
        <f aca="false">IF(Замер!$J$360="да",Помещение_18!$G16,0)</f>
        <v>0</v>
      </c>
      <c r="CK16" s="31" t="n">
        <f aca="false">IF(Замер!$J$360="да",Помещение_18!$H16,0)</f>
        <v>0</v>
      </c>
      <c r="CM16" s="31" t="n">
        <f aca="false">IF(Замер!$J$380="да",Помещение_19!$B16,0)</f>
        <v>0</v>
      </c>
      <c r="CN16" s="31" t="n">
        <f aca="false">IF(Замер!$J$380="да",Помещение_19!$G16,0)</f>
        <v>0</v>
      </c>
      <c r="CO16" s="31" t="n">
        <f aca="false">IF(Замер!$J$380="да",Помещение_19!$H16,0)</f>
        <v>0</v>
      </c>
      <c r="CQ16" s="31" t="n">
        <f aca="false">IF(Замер!$J$400="да",Помещение_20!$B16,0)</f>
        <v>0</v>
      </c>
      <c r="CR16" s="31" t="n">
        <f aca="false">IF(Замер!$J$400="да",Помещение_20!$G16,0)</f>
        <v>0</v>
      </c>
      <c r="CS16" s="31" t="n">
        <f aca="false">IF(Замер!$J$400="да",Помещение_20!$H16,0)</f>
        <v>0</v>
      </c>
    </row>
    <row r="17" customFormat="false" ht="14.25" hidden="false" customHeight="false" outlineLevel="0" collapsed="false">
      <c r="B17" s="79" t="n">
        <f aca="false">P17</f>
        <v>0</v>
      </c>
      <c r="C17" s="49" t="s">
        <v>349</v>
      </c>
      <c r="D17" s="80" t="str">
        <f aca="false">VLOOKUP(C17,СписокРабот!$B:$E,2,FALSE())</f>
        <v>Демонтаж потолка из гипсокартона/ацеида/шифера</v>
      </c>
      <c r="E17" s="44" t="str">
        <f aca="false">VLOOKUP(C17,СписокРабот!$B:$E,3,FALSE())</f>
        <v>м²</v>
      </c>
      <c r="F17" s="81" t="n">
        <f aca="false">VLOOKUP(C17,СписокРабот!$B:$E,4,FALSE())</f>
        <v>1033</v>
      </c>
      <c r="G17" s="84" t="n">
        <f aca="false">Q17</f>
        <v>0</v>
      </c>
      <c r="H17" s="82" t="n">
        <f aca="false">F17*G17</f>
        <v>0</v>
      </c>
      <c r="L17" s="83"/>
      <c r="M17" s="66" t="n">
        <f aca="false">$F17*(100%-$B$3)</f>
        <v>878.05</v>
      </c>
      <c r="N17" s="31" t="n">
        <f aca="false">$G17*$M17</f>
        <v>0</v>
      </c>
      <c r="P17" s="31" t="n">
        <f aca="false">MAX(S17,W17,AA17,AE17,AI17,AM17,AQ17,AU17,AY17,BC17,BG17,BK17,BO17,BS17,BW17,CA17,CE17,CI17,CM17,CQ17)</f>
        <v>0</v>
      </c>
      <c r="Q17" s="31" t="n">
        <f aca="false">IF($S17,T17,0)+IF($W17,X17,0)+IF($AA17,AB17,0)+IF($AE17,AF17,0)+IF($AI17,AJ17,0)+IF($AM17,AN17,0)+IF($AQ17,AR17,0)+IF($AU17,AV17,0)+IF($AY17,AZ17,0)+IF($BC17,BD17,0)+IF($BG17,BH17,0)+IF($BK17,BL17,0)+IF($BO17,BP17,0)+IF($BS17,BT17,0)+IF($BW17,BX17,0)+IF($CA17,CB17,0)+IF($CE17,CF17,0)+IF($CI17,CJ17,0)+IF($CM17,CN17,0)+IF($CQ17,CR17,0)</f>
        <v>0</v>
      </c>
      <c r="R17" s="31" t="n">
        <f aca="false">IF($S17=1,U17,0)+IF($W17,Y17,0)+IF($AA17,AC17,0)+IF($AE17,AG17,0)+IF($AI17,AK17,0)+IF($AM17,AO17,0)+IF($AQ17,AS17,0)+IF($AU17,AW17,0)+IF($AY17,BA17,0)+IF($BC17,BE17,0)+IF($BG17,BI17,0)+IF($BK17,BM17,0)+IF($BO17,BQ17,0)+IF($BS17,BU17,0)+IF($BW17,BY17,0)+IF($CA17,CC17,0)+IF($CE17,CG17,0)+IF($CI17,CK17,0)+IF($CM17,CO17,0)+IF($CQ17,CS17,0)</f>
        <v>0</v>
      </c>
      <c r="S17" s="31" t="n">
        <f aca="false">IF(Замер!$J$20="да",Комната_1!$B17,0)</f>
        <v>0</v>
      </c>
      <c r="T17" s="31" t="n">
        <f aca="false">IF(Замер!$J$20="да",Комната_1!$G17,0)</f>
        <v>26.4</v>
      </c>
      <c r="U17" s="31" t="n">
        <f aca="false">IF(Замер!$J$20="да",Комната_1!$H17,0)</f>
        <v>27271.2</v>
      </c>
      <c r="W17" s="31" t="n">
        <f aca="false">IF(Замер!$J$40="да",Комната_2!$B17,0)</f>
        <v>0</v>
      </c>
      <c r="X17" s="31" t="n">
        <f aca="false">IF(Замер!$J$40="да",Комната_2!$G17,0)</f>
        <v>11.6</v>
      </c>
      <c r="Y17" s="31" t="n">
        <f aca="false">IF(Замер!$J$40="да",Комната_2!$H17,0)</f>
        <v>11982.8</v>
      </c>
      <c r="AA17" s="31" t="n">
        <f aca="false">IF(Замер!$J$60="да",Комната_3!$B17,0)</f>
        <v>0</v>
      </c>
      <c r="AB17" s="31" t="n">
        <f aca="false">IF(Замер!$J$60="да",Комната_3!$G17,0)</f>
        <v>11.9</v>
      </c>
      <c r="AC17" s="31" t="n">
        <f aca="false">IF(Замер!$J$60="да",Комната_3!$H17,0)</f>
        <v>12292.7</v>
      </c>
      <c r="AE17" s="31" t="n">
        <f aca="false">IF(Замер!$J$80="да",Комната_4!$B17,0)</f>
        <v>0</v>
      </c>
      <c r="AF17" s="31" t="n">
        <f aca="false">IF(Замер!$J$80="да",Комната_4!$G17,0)</f>
        <v>11.3</v>
      </c>
      <c r="AG17" s="31" t="n">
        <f aca="false">IF(Замер!$J$80="да",Комната_4!$H17,0)</f>
        <v>11672.9</v>
      </c>
      <c r="AI17" s="31" t="n">
        <f aca="false">IF(Замер!$J$100="да",Комната_5!$B17,0)</f>
        <v>0</v>
      </c>
      <c r="AJ17" s="31" t="n">
        <f aca="false">IF(Замер!$J$100="да",Комната_5!$G17,0)</f>
        <v>5.4</v>
      </c>
      <c r="AK17" s="31" t="n">
        <f aca="false">IF(Замер!$J$100="да",Комната_5!$H17,0)</f>
        <v>5578.2</v>
      </c>
      <c r="AM17" s="31" t="n">
        <f aca="false">IF(Замер!$J$120="да",Коридор!$B17,0)</f>
        <v>0</v>
      </c>
      <c r="AN17" s="31" t="n">
        <f aca="false">IF(Замер!$J$120="да",Коридор!$G17,0)</f>
        <v>2.8</v>
      </c>
      <c r="AO17" s="31" t="n">
        <f aca="false">IF(Замер!$J$120="да",Коридор!$H17,0)</f>
        <v>2892.4</v>
      </c>
      <c r="AQ17" s="31" t="n">
        <f aca="false">IF(Замер!$J$140="да",Кухня!$B17,0)</f>
        <v>0</v>
      </c>
      <c r="AR17" s="31" t="n">
        <f aca="false">IF(Замер!$J$140="да",Кухня!$G17,0)</f>
        <v>5.6</v>
      </c>
      <c r="AS17" s="31" t="n">
        <f aca="false">IF(Замер!$J$140="да",Кухня!$H17,0)</f>
        <v>5784.8</v>
      </c>
      <c r="AU17" s="31" t="n">
        <f aca="false">IF(Замер!$J$160="да",Ванна!$B17,0)</f>
        <v>0</v>
      </c>
      <c r="AV17" s="31" t="n">
        <f aca="false">IF(Замер!$J$160="да",Ванна!$G17,0)</f>
        <v>2.5</v>
      </c>
      <c r="AW17" s="31" t="n">
        <f aca="false">IF(Замер!$J$160="да",Ванна!$H17,0)</f>
        <v>2582.5</v>
      </c>
      <c r="AY17" s="31" t="n">
        <f aca="false">IF(Замер!$J$180="да",Туалет!$B17,0)</f>
        <v>0</v>
      </c>
      <c r="AZ17" s="31" t="n">
        <f aca="false">IF(Замер!$J$180="да",Туалет!$G17,0)</f>
        <v>0</v>
      </c>
      <c r="BA17" s="31" t="n">
        <f aca="false">IF(Замер!$J$180="да",Туалет!$H17,0)</f>
        <v>0</v>
      </c>
      <c r="BC17" s="31" t="n">
        <f aca="false">IF(Замер!$J$200="да",Балкон!$B17,0)</f>
        <v>0</v>
      </c>
      <c r="BD17" s="31" t="n">
        <f aca="false">IF(Замер!$J$200="да",Балкон!$G17,0)</f>
        <v>0</v>
      </c>
      <c r="BE17" s="31" t="n">
        <f aca="false">IF(Замер!$J$200="да",Балкон!$H17,0)</f>
        <v>0</v>
      </c>
      <c r="BG17" s="31" t="n">
        <f aca="false">IF(Замер!$J$220="да",Помещение_11!$B17,0)</f>
        <v>0</v>
      </c>
      <c r="BH17" s="31" t="n">
        <f aca="false">IF(Замер!$J$220="да",Помещение_11!$G17,0)</f>
        <v>0</v>
      </c>
      <c r="BI17" s="31" t="n">
        <f aca="false">IF(Замер!$J$220="да",Помещение_11!$H17,0)</f>
        <v>0</v>
      </c>
      <c r="BK17" s="31" t="n">
        <f aca="false">IF(Замер!$J$240="да",Помещение_12!$B17,0)</f>
        <v>0</v>
      </c>
      <c r="BL17" s="31" t="n">
        <f aca="false">IF(Замер!$J$240="да",Помещение_12!$G17,0)</f>
        <v>0</v>
      </c>
      <c r="BM17" s="31" t="n">
        <f aca="false">IF(Замер!$J$240="да",Помещение_12!$H17,0)</f>
        <v>0</v>
      </c>
      <c r="BO17" s="31" t="n">
        <f aca="false">IF(Замер!$J$260="да",Помещение_13!$B17,0)</f>
        <v>0</v>
      </c>
      <c r="BP17" s="31" t="n">
        <f aca="false">IF(Замер!$J$260="да",Помещение_13!$G17,0)</f>
        <v>0</v>
      </c>
      <c r="BQ17" s="31" t="n">
        <f aca="false">IF(Замер!$J$260="да",Помещение_13!$H17,0)</f>
        <v>0</v>
      </c>
      <c r="BS17" s="31" t="n">
        <f aca="false">IF(Замер!$J$280="да",Помещение_14!$B17,0)</f>
        <v>0</v>
      </c>
      <c r="BT17" s="31" t="n">
        <f aca="false">IF(Замер!$J$280="да",Помещение_14!$G17,0)</f>
        <v>0</v>
      </c>
      <c r="BU17" s="31" t="n">
        <f aca="false">IF(Замер!$J$280="да",Помещение_14!$H17,0)</f>
        <v>0</v>
      </c>
      <c r="BW17" s="31" t="n">
        <f aca="false">IF(Замер!$J$300="да",Помещение_15!$B17,0)</f>
        <v>0</v>
      </c>
      <c r="BX17" s="31" t="n">
        <f aca="false">IF(Замер!$J$300="да",Помещение_15!$G17,0)</f>
        <v>0</v>
      </c>
      <c r="BY17" s="31" t="n">
        <f aca="false">IF(Замер!$J$300="да",Помещение_15!$H17,0)</f>
        <v>0</v>
      </c>
      <c r="CA17" s="31" t="n">
        <f aca="false">IF(Замер!$J$320="да",Помещение_16!$B17,0)</f>
        <v>0</v>
      </c>
      <c r="CB17" s="31" t="n">
        <f aca="false">IF(Замер!$J$320="да",Помещение_16!$G17,0)</f>
        <v>0</v>
      </c>
      <c r="CC17" s="31" t="n">
        <f aca="false">IF(Замер!$J$320="да",Помещение_16!$H17,0)</f>
        <v>0</v>
      </c>
      <c r="CE17" s="31" t="n">
        <f aca="false">IF(Замер!$J$340="да",Помещение_17!$B17,0)</f>
        <v>0</v>
      </c>
      <c r="CF17" s="31" t="n">
        <f aca="false">IF(Замер!$J$340="да",Помещение_17!$G17,0)</f>
        <v>0</v>
      </c>
      <c r="CG17" s="31" t="n">
        <f aca="false">IF(Замер!$J$340="да",Помещение_17!$H17,0)</f>
        <v>0</v>
      </c>
      <c r="CI17" s="31" t="n">
        <f aca="false">IF(Замер!$J$360="да",Помещение_18!$B17,0)</f>
        <v>0</v>
      </c>
      <c r="CJ17" s="31" t="n">
        <f aca="false">IF(Замер!$J$360="да",Помещение_18!$G17,0)</f>
        <v>0</v>
      </c>
      <c r="CK17" s="31" t="n">
        <f aca="false">IF(Замер!$J$360="да",Помещение_18!$H17,0)</f>
        <v>0</v>
      </c>
      <c r="CM17" s="31" t="n">
        <f aca="false">IF(Замер!$J$380="да",Помещение_19!$B17,0)</f>
        <v>0</v>
      </c>
      <c r="CN17" s="31" t="n">
        <f aca="false">IF(Замер!$J$380="да",Помещение_19!$G17,0)</f>
        <v>0</v>
      </c>
      <c r="CO17" s="31" t="n">
        <f aca="false">IF(Замер!$J$380="да",Помещение_19!$H17,0)</f>
        <v>0</v>
      </c>
      <c r="CQ17" s="31" t="n">
        <f aca="false">IF(Замер!$J$400="да",Помещение_20!$B17,0)</f>
        <v>0</v>
      </c>
      <c r="CR17" s="31" t="n">
        <f aca="false">IF(Замер!$J$400="да",Помещение_20!$G17,0)</f>
        <v>0</v>
      </c>
      <c r="CS17" s="31" t="n">
        <f aca="false">IF(Замер!$J$400="да",Помещение_20!$H17,0)</f>
        <v>0</v>
      </c>
    </row>
    <row r="18" customFormat="false" ht="14.25" hidden="false" customHeight="false" outlineLevel="0" collapsed="false">
      <c r="B18" s="79" t="n">
        <f aca="false">P18</f>
        <v>0</v>
      </c>
      <c r="C18" s="49" t="s">
        <v>350</v>
      </c>
      <c r="D18" s="80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44" t="str">
        <f aca="false">VLOOKUP(C18,СписокРабот!$B:$E,3,FALSE())</f>
        <v>м²</v>
      </c>
      <c r="F18" s="81" t="n">
        <f aca="false">VLOOKUP(C18,СписокРабот!$B:$E,4,FALSE())</f>
        <v>704</v>
      </c>
      <c r="G18" s="84" t="n">
        <f aca="false">Q18</f>
        <v>0</v>
      </c>
      <c r="H18" s="82" t="n">
        <f aca="false">F18*G18</f>
        <v>0</v>
      </c>
      <c r="L18" s="83"/>
      <c r="M18" s="66" t="n">
        <f aca="false">$F18*(100%-$B$3)</f>
        <v>598.4</v>
      </c>
      <c r="N18" s="31" t="n">
        <f aca="false">$G18*$M18</f>
        <v>0</v>
      </c>
      <c r="P18" s="31" t="n">
        <f aca="false">MAX(S18,W18,AA18,AE18,AI18,AM18,AQ18,AU18,AY18,BC18,BG18,BK18,BO18,BS18,BW18,CA18,CE18,CI18,CM18,CQ18)</f>
        <v>0</v>
      </c>
      <c r="Q18" s="31" t="n">
        <f aca="false">IF($S18,T18,0)+IF($W18,X18,0)+IF($AA18,AB18,0)+IF($AE18,AF18,0)+IF($AI18,AJ18,0)+IF($AM18,AN18,0)+IF($AQ18,AR18,0)+IF($AU18,AV18,0)+IF($AY18,AZ18,0)+IF($BC18,BD18,0)+IF($BG18,BH18,0)+IF($BK18,BL18,0)+IF($BO18,BP18,0)+IF($BS18,BT18,0)+IF($BW18,BX18,0)+IF($CA18,CB18,0)+IF($CE18,CF18,0)+IF($CI18,CJ18,0)+IF($CM18,CN18,0)+IF($CQ18,CR18,0)</f>
        <v>0</v>
      </c>
      <c r="R18" s="31" t="n">
        <f aca="false">IF($S18=1,U18,0)+IF($W18,Y18,0)+IF($AA18,AC18,0)+IF($AE18,AG18,0)+IF($AI18,AK18,0)+IF($AM18,AO18,0)+IF($AQ18,AS18,0)+IF($AU18,AW18,0)+IF($AY18,BA18,0)+IF($BC18,BE18,0)+IF($BG18,BI18,0)+IF($BK18,BM18,0)+IF($BO18,BQ18,0)+IF($BS18,BU18,0)+IF($BW18,BY18,0)+IF($CA18,CC18,0)+IF($CE18,CG18,0)+IF($CI18,CK18,0)+IF($CM18,CO18,0)+IF($CQ18,CS18,0)</f>
        <v>0</v>
      </c>
      <c r="S18" s="31" t="n">
        <f aca="false">IF(Замер!$J$20="да",Комната_1!$B18,0)</f>
        <v>0</v>
      </c>
      <c r="T18" s="31" t="n">
        <f aca="false">IF(Замер!$J$20="да",Комната_1!$G18,0)</f>
        <v>26.4</v>
      </c>
      <c r="U18" s="31" t="n">
        <f aca="false">IF(Замер!$J$20="да",Комната_1!$H18,0)</f>
        <v>18585.6</v>
      </c>
      <c r="W18" s="31" t="n">
        <f aca="false">IF(Замер!$J$40="да",Комната_2!$B18,0)</f>
        <v>0</v>
      </c>
      <c r="X18" s="31" t="n">
        <f aca="false">IF(Замер!$J$40="да",Комната_2!$G18,0)</f>
        <v>11.6</v>
      </c>
      <c r="Y18" s="31" t="n">
        <f aca="false">IF(Замер!$J$40="да",Комната_2!$H18,0)</f>
        <v>8166.4</v>
      </c>
      <c r="AA18" s="31" t="n">
        <f aca="false">IF(Замер!$J$60="да",Комната_3!$B18,0)</f>
        <v>0</v>
      </c>
      <c r="AB18" s="31" t="n">
        <f aca="false">IF(Замер!$J$60="да",Комната_3!$G18,0)</f>
        <v>11.9</v>
      </c>
      <c r="AC18" s="31" t="n">
        <f aca="false">IF(Замер!$J$60="да",Комната_3!$H18,0)</f>
        <v>8377.6</v>
      </c>
      <c r="AE18" s="31" t="n">
        <f aca="false">IF(Замер!$J$80="да",Комната_4!$B18,0)</f>
        <v>0</v>
      </c>
      <c r="AF18" s="31" t="n">
        <f aca="false">IF(Замер!$J$80="да",Комната_4!$G18,0)</f>
        <v>11.3</v>
      </c>
      <c r="AG18" s="31" t="n">
        <f aca="false">IF(Замер!$J$80="да",Комната_4!$H18,0)</f>
        <v>7955.2</v>
      </c>
      <c r="AI18" s="31" t="n">
        <f aca="false">IF(Замер!$J$100="да",Комната_5!$B18,0)</f>
        <v>0</v>
      </c>
      <c r="AJ18" s="31" t="n">
        <f aca="false">IF(Замер!$J$100="да",Комната_5!$G18,0)</f>
        <v>5.4</v>
      </c>
      <c r="AK18" s="31" t="n">
        <f aca="false">IF(Замер!$J$100="да",Комната_5!$H18,0)</f>
        <v>3801.6</v>
      </c>
      <c r="AM18" s="31" t="n">
        <f aca="false">IF(Замер!$J$120="да",Коридор!$B18,0)</f>
        <v>0</v>
      </c>
      <c r="AN18" s="31" t="n">
        <f aca="false">IF(Замер!$J$120="да",Коридор!$G18,0)</f>
        <v>2.8</v>
      </c>
      <c r="AO18" s="31" t="n">
        <f aca="false">IF(Замер!$J$120="да",Коридор!$H18,0)</f>
        <v>1971.2</v>
      </c>
      <c r="AQ18" s="31" t="n">
        <f aca="false">IF(Замер!$J$140="да",Кухня!$B18,0)</f>
        <v>0</v>
      </c>
      <c r="AR18" s="31" t="n">
        <f aca="false">IF(Замер!$J$140="да",Кухня!$G18,0)</f>
        <v>5.6</v>
      </c>
      <c r="AS18" s="31" t="n">
        <f aca="false">IF(Замер!$J$140="да",Кухня!$H18,0)</f>
        <v>3942.4</v>
      </c>
      <c r="AU18" s="31" t="n">
        <f aca="false">IF(Замер!$J$160="да",Ванна!$B18,0)</f>
        <v>0</v>
      </c>
      <c r="AV18" s="31" t="n">
        <f aca="false">IF(Замер!$J$160="да",Ванна!$G18,0)</f>
        <v>2.5</v>
      </c>
      <c r="AW18" s="31" t="n">
        <f aca="false">IF(Замер!$J$160="да",Ванна!$H18,0)</f>
        <v>1760</v>
      </c>
      <c r="AY18" s="31" t="n">
        <f aca="false">IF(Замер!$J$180="да",Туалет!$B18,0)</f>
        <v>0</v>
      </c>
      <c r="AZ18" s="31" t="n">
        <f aca="false">IF(Замер!$J$180="да",Туалет!$G18,0)</f>
        <v>0</v>
      </c>
      <c r="BA18" s="31" t="n">
        <f aca="false">IF(Замер!$J$180="да",Туалет!$H18,0)</f>
        <v>0</v>
      </c>
      <c r="BC18" s="31" t="n">
        <f aca="false">IF(Замер!$J$200="да",Балкон!$B18,0)</f>
        <v>0</v>
      </c>
      <c r="BD18" s="31" t="n">
        <f aca="false">IF(Замер!$J$200="да",Балкон!$G18,0)</f>
        <v>0</v>
      </c>
      <c r="BE18" s="31" t="n">
        <f aca="false">IF(Замер!$J$200="да",Балкон!$H18,0)</f>
        <v>0</v>
      </c>
      <c r="BG18" s="31" t="n">
        <f aca="false">IF(Замер!$J$220="да",Помещение_11!$B18,0)</f>
        <v>0</v>
      </c>
      <c r="BH18" s="31" t="n">
        <f aca="false">IF(Замер!$J$220="да",Помещение_11!$G18,0)</f>
        <v>0</v>
      </c>
      <c r="BI18" s="31" t="n">
        <f aca="false">IF(Замер!$J$220="да",Помещение_11!$H18,0)</f>
        <v>0</v>
      </c>
      <c r="BK18" s="31" t="n">
        <f aca="false">IF(Замер!$J$240="да",Помещение_12!$B18,0)</f>
        <v>0</v>
      </c>
      <c r="BL18" s="31" t="n">
        <f aca="false">IF(Замер!$J$240="да",Помещение_12!$G18,0)</f>
        <v>0</v>
      </c>
      <c r="BM18" s="31" t="n">
        <f aca="false">IF(Замер!$J$240="да",Помещение_12!$H18,0)</f>
        <v>0</v>
      </c>
      <c r="BO18" s="31" t="n">
        <f aca="false">IF(Замер!$J$260="да",Помещение_13!$B18,0)</f>
        <v>0</v>
      </c>
      <c r="BP18" s="31" t="n">
        <f aca="false">IF(Замер!$J$260="да",Помещение_13!$G18,0)</f>
        <v>0</v>
      </c>
      <c r="BQ18" s="31" t="n">
        <f aca="false">IF(Замер!$J$260="да",Помещение_13!$H18,0)</f>
        <v>0</v>
      </c>
      <c r="BS18" s="31" t="n">
        <f aca="false">IF(Замер!$J$280="да",Помещение_14!$B18,0)</f>
        <v>0</v>
      </c>
      <c r="BT18" s="31" t="n">
        <f aca="false">IF(Замер!$J$280="да",Помещение_14!$G18,0)</f>
        <v>0</v>
      </c>
      <c r="BU18" s="31" t="n">
        <f aca="false">IF(Замер!$J$280="да",Помещение_14!$H18,0)</f>
        <v>0</v>
      </c>
      <c r="BW18" s="31" t="n">
        <f aca="false">IF(Замер!$J$300="да",Помещение_15!$B18,0)</f>
        <v>0</v>
      </c>
      <c r="BX18" s="31" t="n">
        <f aca="false">IF(Замер!$J$300="да",Помещение_15!$G18,0)</f>
        <v>0</v>
      </c>
      <c r="BY18" s="31" t="n">
        <f aca="false">IF(Замер!$J$300="да",Помещение_15!$H18,0)</f>
        <v>0</v>
      </c>
      <c r="CA18" s="31" t="n">
        <f aca="false">IF(Замер!$J$320="да",Помещение_16!$B18,0)</f>
        <v>0</v>
      </c>
      <c r="CB18" s="31" t="n">
        <f aca="false">IF(Замер!$J$320="да",Помещение_16!$G18,0)</f>
        <v>0</v>
      </c>
      <c r="CC18" s="31" t="n">
        <f aca="false">IF(Замер!$J$320="да",Помещение_16!$H18,0)</f>
        <v>0</v>
      </c>
      <c r="CE18" s="31" t="n">
        <f aca="false">IF(Замер!$J$340="да",Помещение_17!$B18,0)</f>
        <v>0</v>
      </c>
      <c r="CF18" s="31" t="n">
        <f aca="false">IF(Замер!$J$340="да",Помещение_17!$G18,0)</f>
        <v>0</v>
      </c>
      <c r="CG18" s="31" t="n">
        <f aca="false">IF(Замер!$J$340="да",Помещение_17!$H18,0)</f>
        <v>0</v>
      </c>
      <c r="CI18" s="31" t="n">
        <f aca="false">IF(Замер!$J$360="да",Помещение_18!$B18,0)</f>
        <v>0</v>
      </c>
      <c r="CJ18" s="31" t="n">
        <f aca="false">IF(Замер!$J$360="да",Помещение_18!$G18,0)</f>
        <v>0</v>
      </c>
      <c r="CK18" s="31" t="n">
        <f aca="false">IF(Замер!$J$360="да",Помещение_18!$H18,0)</f>
        <v>0</v>
      </c>
      <c r="CM18" s="31" t="n">
        <f aca="false">IF(Замер!$J$380="да",Помещение_19!$B18,0)</f>
        <v>0</v>
      </c>
      <c r="CN18" s="31" t="n">
        <f aca="false">IF(Замер!$J$380="да",Помещение_19!$G18,0)</f>
        <v>0</v>
      </c>
      <c r="CO18" s="31" t="n">
        <f aca="false">IF(Замер!$J$380="да",Помещение_19!$H18,0)</f>
        <v>0</v>
      </c>
      <c r="CQ18" s="31" t="n">
        <f aca="false">IF(Замер!$J$400="да",Помещение_20!$B18,0)</f>
        <v>0</v>
      </c>
      <c r="CR18" s="31" t="n">
        <f aca="false">IF(Замер!$J$400="да",Помещение_20!$G18,0)</f>
        <v>0</v>
      </c>
      <c r="CS18" s="31" t="n">
        <f aca="false">IF(Замер!$J$400="да",Помещение_20!$H18,0)</f>
        <v>0</v>
      </c>
    </row>
    <row r="19" customFormat="false" ht="14.25" hidden="false" customHeight="false" outlineLevel="0" collapsed="false">
      <c r="B19" s="79" t="n">
        <f aca="false">P19</f>
        <v>0</v>
      </c>
      <c r="C19" s="49" t="s">
        <v>351</v>
      </c>
      <c r="D19" s="80" t="str">
        <f aca="false">VLOOKUP(C19,СписокРабот!$B:$E,2,FALSE())</f>
        <v>Демонтаж дранки или металлической сетки с потолка</v>
      </c>
      <c r="E19" s="44" t="str">
        <f aca="false">VLOOKUP(C19,СписокРабот!$B:$E,3,FALSE())</f>
        <v>м²</v>
      </c>
      <c r="F19" s="81" t="n">
        <f aca="false">VLOOKUP(C19,СписокРабот!$B:$E,4,FALSE())</f>
        <v>1085</v>
      </c>
      <c r="G19" s="84" t="n">
        <f aca="false">Q19</f>
        <v>0</v>
      </c>
      <c r="H19" s="82" t="n">
        <f aca="false">F19*G19</f>
        <v>0</v>
      </c>
      <c r="L19" s="83"/>
      <c r="M19" s="66" t="n">
        <f aca="false">$F19*(100%-$B$3)</f>
        <v>922.25</v>
      </c>
      <c r="N19" s="31" t="n">
        <f aca="false">$G19*$M19</f>
        <v>0</v>
      </c>
      <c r="P19" s="31" t="n">
        <f aca="false">MAX(S19,W19,AA19,AE19,AI19,AM19,AQ19,AU19,AY19,BC19,BG19,BK19,BO19,BS19,BW19,CA19,CE19,CI19,CM19,CQ19)</f>
        <v>0</v>
      </c>
      <c r="Q19" s="31" t="n">
        <f aca="false">IF($S19,T19,0)+IF($W19,X19,0)+IF($AA19,AB19,0)+IF($AE19,AF19,0)+IF($AI19,AJ19,0)+IF($AM19,AN19,0)+IF($AQ19,AR19,0)+IF($AU19,AV19,0)+IF($AY19,AZ19,0)+IF($BC19,BD19,0)+IF($BG19,BH19,0)+IF($BK19,BL19,0)+IF($BO19,BP19,0)+IF($BS19,BT19,0)+IF($BW19,BX19,0)+IF($CA19,CB19,0)+IF($CE19,CF19,0)+IF($CI19,CJ19,0)+IF($CM19,CN19,0)+IF($CQ19,CR19,0)</f>
        <v>0</v>
      </c>
      <c r="R19" s="31" t="n">
        <f aca="false">IF($S19=1,U19,0)+IF($W19,Y19,0)+IF($AA19,AC19,0)+IF($AE19,AG19,0)+IF($AI19,AK19,0)+IF($AM19,AO19,0)+IF($AQ19,AS19,0)+IF($AU19,AW19,0)+IF($AY19,BA19,0)+IF($BC19,BE19,0)+IF($BG19,BI19,0)+IF($BK19,BM19,0)+IF($BO19,BQ19,0)+IF($BS19,BU19,0)+IF($BW19,BY19,0)+IF($CA19,CC19,0)+IF($CE19,CG19,0)+IF($CI19,CK19,0)+IF($CM19,CO19,0)+IF($CQ19,CS19,0)</f>
        <v>0</v>
      </c>
      <c r="S19" s="31" t="n">
        <f aca="false">IF(Замер!$J$20="да",Комната_1!$B19,0)</f>
        <v>0</v>
      </c>
      <c r="T19" s="31" t="n">
        <f aca="false">IF(Замер!$J$20="да",Комната_1!$G19,0)</f>
        <v>0</v>
      </c>
      <c r="U19" s="31" t="n">
        <f aca="false">IF(Замер!$J$20="да",Комната_1!$H19,0)</f>
        <v>0</v>
      </c>
      <c r="W19" s="31" t="n">
        <f aca="false">IF(Замер!$J$40="да",Комната_2!$B19,0)</f>
        <v>0</v>
      </c>
      <c r="X19" s="31" t="n">
        <f aca="false">IF(Замер!$J$40="да",Комната_2!$G19,0)</f>
        <v>0</v>
      </c>
      <c r="Y19" s="31" t="n">
        <f aca="false">IF(Замер!$J$40="да",Комната_2!$H19,0)</f>
        <v>0</v>
      </c>
      <c r="AA19" s="31" t="n">
        <f aca="false">IF(Замер!$J$60="да",Комната_3!$B19,0)</f>
        <v>0</v>
      </c>
      <c r="AB19" s="31" t="n">
        <f aca="false">IF(Замер!$J$60="да",Комната_3!$G19,0)</f>
        <v>0</v>
      </c>
      <c r="AC19" s="31" t="n">
        <f aca="false">IF(Замер!$J$60="да",Комната_3!$H19,0)</f>
        <v>0</v>
      </c>
      <c r="AE19" s="31" t="n">
        <f aca="false">IF(Замер!$J$80="да",Комната_4!$B19,0)</f>
        <v>0</v>
      </c>
      <c r="AF19" s="31" t="n">
        <f aca="false">IF(Замер!$J$80="да",Комната_4!$G19,0)</f>
        <v>0</v>
      </c>
      <c r="AG19" s="31" t="n">
        <f aca="false">IF(Замер!$J$80="да",Комната_4!$H19,0)</f>
        <v>0</v>
      </c>
      <c r="AI19" s="31" t="n">
        <f aca="false">IF(Замер!$J$100="да",Комната_5!$B19,0)</f>
        <v>0</v>
      </c>
      <c r="AJ19" s="31" t="n">
        <f aca="false">IF(Замер!$J$100="да",Комната_5!$G19,0)</f>
        <v>0</v>
      </c>
      <c r="AK19" s="31" t="n">
        <f aca="false">IF(Замер!$J$100="да",Комната_5!$H19,0)</f>
        <v>0</v>
      </c>
      <c r="AM19" s="31" t="n">
        <f aca="false">IF(Замер!$J$120="да",Коридор!$B19,0)</f>
        <v>0</v>
      </c>
      <c r="AN19" s="31" t="n">
        <f aca="false">IF(Замер!$J$120="да",Коридор!$G19,0)</f>
        <v>0</v>
      </c>
      <c r="AO19" s="31" t="n">
        <f aca="false">IF(Замер!$J$120="да",Коридор!$H19,0)</f>
        <v>0</v>
      </c>
      <c r="AQ19" s="31" t="n">
        <f aca="false">IF(Замер!$J$140="да",Кухня!$B19,0)</f>
        <v>0</v>
      </c>
      <c r="AR19" s="31" t="n">
        <f aca="false">IF(Замер!$J$140="да",Кухня!$G19,0)</f>
        <v>0</v>
      </c>
      <c r="AS19" s="31" t="n">
        <f aca="false">IF(Замер!$J$140="да",Кухня!$H19,0)</f>
        <v>0</v>
      </c>
      <c r="AU19" s="31" t="n">
        <f aca="false">IF(Замер!$J$160="да",Ванна!$B19,0)</f>
        <v>0</v>
      </c>
      <c r="AV19" s="31" t="n">
        <f aca="false">IF(Замер!$J$160="да",Ванна!$G19,0)</f>
        <v>0</v>
      </c>
      <c r="AW19" s="31" t="n">
        <f aca="false">IF(Замер!$J$160="да",Ванна!$H19,0)</f>
        <v>0</v>
      </c>
      <c r="AY19" s="31" t="n">
        <f aca="false">IF(Замер!$J$180="да",Туалет!$B19,0)</f>
        <v>0</v>
      </c>
      <c r="AZ19" s="31" t="n">
        <f aca="false">IF(Замер!$J$180="да",Туалет!$G19,0)</f>
        <v>0</v>
      </c>
      <c r="BA19" s="31" t="n">
        <f aca="false">IF(Замер!$J$180="да",Туалет!$H19,0)</f>
        <v>0</v>
      </c>
      <c r="BC19" s="31" t="n">
        <f aca="false">IF(Замер!$J$200="да",Балкон!$B19,0)</f>
        <v>0</v>
      </c>
      <c r="BD19" s="31" t="n">
        <f aca="false">IF(Замер!$J$200="да",Балкон!$G19,0)</f>
        <v>0</v>
      </c>
      <c r="BE19" s="31" t="n">
        <f aca="false">IF(Замер!$J$200="да",Балкон!$H19,0)</f>
        <v>0</v>
      </c>
      <c r="BG19" s="31" t="n">
        <f aca="false">IF(Замер!$J$220="да",Помещение_11!$B19,0)</f>
        <v>0</v>
      </c>
      <c r="BH19" s="31" t="n">
        <f aca="false">IF(Замер!$J$220="да",Помещение_11!$G19,0)</f>
        <v>0</v>
      </c>
      <c r="BI19" s="31" t="n">
        <f aca="false">IF(Замер!$J$220="да",Помещение_11!$H19,0)</f>
        <v>0</v>
      </c>
      <c r="BK19" s="31" t="n">
        <f aca="false">IF(Замер!$J$240="да",Помещение_12!$B19,0)</f>
        <v>0</v>
      </c>
      <c r="BL19" s="31" t="n">
        <f aca="false">IF(Замер!$J$240="да",Помещение_12!$G19,0)</f>
        <v>0</v>
      </c>
      <c r="BM19" s="31" t="n">
        <f aca="false">IF(Замер!$J$240="да",Помещение_12!$H19,0)</f>
        <v>0</v>
      </c>
      <c r="BO19" s="31" t="n">
        <f aca="false">IF(Замер!$J$260="да",Помещение_13!$B19,0)</f>
        <v>0</v>
      </c>
      <c r="BP19" s="31" t="n">
        <f aca="false">IF(Замер!$J$260="да",Помещение_13!$G19,0)</f>
        <v>0</v>
      </c>
      <c r="BQ19" s="31" t="n">
        <f aca="false">IF(Замер!$J$260="да",Помещение_13!$H19,0)</f>
        <v>0</v>
      </c>
      <c r="BS19" s="31" t="n">
        <f aca="false">IF(Замер!$J$280="да",Помещение_14!$B19,0)</f>
        <v>0</v>
      </c>
      <c r="BT19" s="31" t="n">
        <f aca="false">IF(Замер!$J$280="да",Помещение_14!$G19,0)</f>
        <v>0</v>
      </c>
      <c r="BU19" s="31" t="n">
        <f aca="false">IF(Замер!$J$280="да",Помещение_14!$H19,0)</f>
        <v>0</v>
      </c>
      <c r="BW19" s="31" t="n">
        <f aca="false">IF(Замер!$J$300="да",Помещение_15!$B19,0)</f>
        <v>0</v>
      </c>
      <c r="BX19" s="31" t="n">
        <f aca="false">IF(Замер!$J$300="да",Помещение_15!$G19,0)</f>
        <v>0</v>
      </c>
      <c r="BY19" s="31" t="n">
        <f aca="false">IF(Замер!$J$300="да",Помещение_15!$H19,0)</f>
        <v>0</v>
      </c>
      <c r="CA19" s="31" t="n">
        <f aca="false">IF(Замер!$J$320="да",Помещение_16!$B19,0)</f>
        <v>0</v>
      </c>
      <c r="CB19" s="31" t="n">
        <f aca="false">IF(Замер!$J$320="да",Помещение_16!$G19,0)</f>
        <v>0</v>
      </c>
      <c r="CC19" s="31" t="n">
        <f aca="false">IF(Замер!$J$320="да",Помещение_16!$H19,0)</f>
        <v>0</v>
      </c>
      <c r="CE19" s="31" t="n">
        <f aca="false">IF(Замер!$J$340="да",Помещение_17!$B19,0)</f>
        <v>0</v>
      </c>
      <c r="CF19" s="31" t="n">
        <f aca="false">IF(Замер!$J$340="да",Помещение_17!$G19,0)</f>
        <v>0</v>
      </c>
      <c r="CG19" s="31" t="n">
        <f aca="false">IF(Замер!$J$340="да",Помещение_17!$H19,0)</f>
        <v>0</v>
      </c>
      <c r="CI19" s="31" t="n">
        <f aca="false">IF(Замер!$J$360="да",Помещение_18!$B19,0)</f>
        <v>0</v>
      </c>
      <c r="CJ19" s="31" t="n">
        <f aca="false">IF(Замер!$J$360="да",Помещение_18!$G19,0)</f>
        <v>0</v>
      </c>
      <c r="CK19" s="31" t="n">
        <f aca="false">IF(Замер!$J$360="да",Помещение_18!$H19,0)</f>
        <v>0</v>
      </c>
      <c r="CM19" s="31" t="n">
        <f aca="false">IF(Замер!$J$380="да",Помещение_19!$B19,0)</f>
        <v>0</v>
      </c>
      <c r="CN19" s="31" t="n">
        <f aca="false">IF(Замер!$J$380="да",Помещение_19!$G19,0)</f>
        <v>0</v>
      </c>
      <c r="CO19" s="31" t="n">
        <f aca="false">IF(Замер!$J$380="да",Помещение_19!$H19,0)</f>
        <v>0</v>
      </c>
      <c r="CQ19" s="31" t="n">
        <f aca="false">IF(Замер!$J$400="да",Помещение_20!$B19,0)</f>
        <v>0</v>
      </c>
      <c r="CR19" s="31" t="n">
        <f aca="false">IF(Замер!$J$400="да",Помещение_20!$G19,0)</f>
        <v>0</v>
      </c>
      <c r="CS19" s="31" t="n">
        <f aca="false">IF(Замер!$J$400="да",Помещение_20!$H19,0)</f>
        <v>0</v>
      </c>
    </row>
    <row r="20" customFormat="false" ht="14.25" hidden="false" customHeight="false" outlineLevel="0" collapsed="false">
      <c r="B20" s="79" t="n">
        <f aca="false">P20</f>
        <v>0</v>
      </c>
      <c r="C20" s="49" t="s">
        <v>352</v>
      </c>
      <c r="D20" s="80" t="str">
        <f aca="false">VLOOKUP(C20,СписокРабот!$B:$E,2,FALSE())</f>
        <v>Демонтаж потолочного плинтуса из полиуретана, лепнины из гипса К-1,5</v>
      </c>
      <c r="E20" s="44" t="str">
        <f aca="false">VLOOKUP(C20,СписокРабот!$B:$E,3,FALSE())</f>
        <v>п.м</v>
      </c>
      <c r="F20" s="81" t="n">
        <f aca="false">VLOOKUP(C20,СписокРабот!$B:$E,4,FALSE())</f>
        <v>128</v>
      </c>
      <c r="G20" s="84" t="n">
        <f aca="false">Q20</f>
        <v>0</v>
      </c>
      <c r="H20" s="82" t="n">
        <f aca="false">F20*G20</f>
        <v>0</v>
      </c>
      <c r="L20" s="83"/>
      <c r="M20" s="66" t="n">
        <f aca="false">$F20*(100%-$B$3)</f>
        <v>108.8</v>
      </c>
      <c r="N20" s="31" t="n">
        <f aca="false">$G20*$M20</f>
        <v>0</v>
      </c>
      <c r="P20" s="31" t="n">
        <f aca="false">MAX(S20,W20,AA20,AE20,AI20,AM20,AQ20,AU20,AY20,BC20,BG20,BK20,BO20,BS20,BW20,CA20,CE20,CI20,CM20,CQ20)</f>
        <v>0</v>
      </c>
      <c r="Q20" s="31" t="n">
        <f aca="false">IF($S20,T20,0)+IF($W20,X20,0)+IF($AA20,AB20,0)+IF($AE20,AF20,0)+IF($AI20,AJ20,0)+IF($AM20,AN20,0)+IF($AQ20,AR20,0)+IF($AU20,AV20,0)+IF($AY20,AZ20,0)+IF($BC20,BD20,0)+IF($BG20,BH20,0)+IF($BK20,BL20,0)+IF($BO20,BP20,0)+IF($BS20,BT20,0)+IF($BW20,BX20,0)+IF($CA20,CB20,0)+IF($CE20,CF20,0)+IF($CI20,CJ20,0)+IF($CM20,CN20,0)+IF($CQ20,CR20,0)</f>
        <v>0</v>
      </c>
      <c r="R20" s="31" t="n">
        <f aca="false">IF($S20=1,U20,0)+IF($W20,Y20,0)+IF($AA20,AC20,0)+IF($AE20,AG20,0)+IF($AI20,AK20,0)+IF($AM20,AO20,0)+IF($AQ20,AS20,0)+IF($AU20,AW20,0)+IF($AY20,BA20,0)+IF($BC20,BE20,0)+IF($BG20,BI20,0)+IF($BK20,BM20,0)+IF($BO20,BQ20,0)+IF($BS20,BU20,0)+IF($BW20,BY20,0)+IF($CA20,CC20,0)+IF($CE20,CG20,0)+IF($CI20,CK20,0)+IF($CM20,CO20,0)+IF($CQ20,CS20,0)</f>
        <v>0</v>
      </c>
      <c r="S20" s="31" t="n">
        <f aca="false">IF(Замер!$J$20="да",Комната_1!$B20,0)</f>
        <v>0</v>
      </c>
      <c r="T20" s="31" t="n">
        <f aca="false">IF(Замер!$J$20="да",Комната_1!$G20,0)</f>
        <v>0</v>
      </c>
      <c r="U20" s="31" t="n">
        <f aca="false">IF(Замер!$J$20="да",Комната_1!$H20,0)</f>
        <v>0</v>
      </c>
      <c r="W20" s="31" t="n">
        <f aca="false">IF(Замер!$J$40="да",Комната_2!$B20,0)</f>
        <v>0</v>
      </c>
      <c r="X20" s="31" t="n">
        <f aca="false">IF(Замер!$J$40="да",Комната_2!$G20,0)</f>
        <v>0</v>
      </c>
      <c r="Y20" s="31" t="n">
        <f aca="false">IF(Замер!$J$40="да",Комната_2!$H20,0)</f>
        <v>0</v>
      </c>
      <c r="AA20" s="31" t="n">
        <f aca="false">IF(Замер!$J$60="да",Комната_3!$B20,0)</f>
        <v>0</v>
      </c>
      <c r="AB20" s="31" t="n">
        <f aca="false">IF(Замер!$J$60="да",Комната_3!$G20,0)</f>
        <v>0</v>
      </c>
      <c r="AC20" s="31" t="n">
        <f aca="false">IF(Замер!$J$60="да",Комната_3!$H20,0)</f>
        <v>0</v>
      </c>
      <c r="AE20" s="31" t="n">
        <f aca="false">IF(Замер!$J$80="да",Комната_4!$B20,0)</f>
        <v>0</v>
      </c>
      <c r="AF20" s="31" t="n">
        <f aca="false">IF(Замер!$J$80="да",Комната_4!$G20,0)</f>
        <v>0</v>
      </c>
      <c r="AG20" s="31" t="n">
        <f aca="false">IF(Замер!$J$80="да",Комната_4!$H20,0)</f>
        <v>0</v>
      </c>
      <c r="AI20" s="31" t="n">
        <f aca="false">IF(Замер!$J$100="да",Комната_5!$B20,0)</f>
        <v>0</v>
      </c>
      <c r="AJ20" s="31" t="n">
        <f aca="false">IF(Замер!$J$100="да",Комната_5!$G20,0)</f>
        <v>0</v>
      </c>
      <c r="AK20" s="31" t="n">
        <f aca="false">IF(Замер!$J$100="да",Комната_5!$H20,0)</f>
        <v>0</v>
      </c>
      <c r="AM20" s="31" t="n">
        <f aca="false">IF(Замер!$J$120="да",Коридор!$B20,0)</f>
        <v>0</v>
      </c>
      <c r="AN20" s="31" t="n">
        <f aca="false">IF(Замер!$J$120="да",Коридор!$G20,0)</f>
        <v>0</v>
      </c>
      <c r="AO20" s="31" t="n">
        <f aca="false">IF(Замер!$J$120="да",Коридор!$H20,0)</f>
        <v>0</v>
      </c>
      <c r="AQ20" s="31" t="n">
        <f aca="false">IF(Замер!$J$140="да",Кухня!$B20,0)</f>
        <v>0</v>
      </c>
      <c r="AR20" s="31" t="n">
        <f aca="false">IF(Замер!$J$140="да",Кухня!$G20,0)</f>
        <v>0</v>
      </c>
      <c r="AS20" s="31" t="n">
        <f aca="false">IF(Замер!$J$140="да",Кухня!$H20,0)</f>
        <v>0</v>
      </c>
      <c r="AU20" s="31" t="n">
        <f aca="false">IF(Замер!$J$160="да",Ванна!$B20,0)</f>
        <v>0</v>
      </c>
      <c r="AV20" s="31" t="n">
        <f aca="false">IF(Замер!$J$160="да",Ванна!$G20,0)</f>
        <v>0</v>
      </c>
      <c r="AW20" s="31" t="n">
        <f aca="false">IF(Замер!$J$160="да",Ванна!$H20,0)</f>
        <v>0</v>
      </c>
      <c r="AY20" s="31" t="n">
        <f aca="false">IF(Замер!$J$180="да",Туалет!$B20,0)</f>
        <v>0</v>
      </c>
      <c r="AZ20" s="31" t="n">
        <f aca="false">IF(Замер!$J$180="да",Туалет!$G20,0)</f>
        <v>0</v>
      </c>
      <c r="BA20" s="31" t="n">
        <f aca="false">IF(Замер!$J$180="да",Туалет!$H20,0)</f>
        <v>0</v>
      </c>
      <c r="BC20" s="31" t="n">
        <f aca="false">IF(Замер!$J$200="да",Балкон!$B20,0)</f>
        <v>0</v>
      </c>
      <c r="BD20" s="31" t="n">
        <f aca="false">IF(Замер!$J$200="да",Балкон!$G20,0)</f>
        <v>0</v>
      </c>
      <c r="BE20" s="31" t="n">
        <f aca="false">IF(Замер!$J$200="да",Балкон!$H20,0)</f>
        <v>0</v>
      </c>
      <c r="BG20" s="31" t="n">
        <f aca="false">IF(Замер!$J$220="да",Помещение_11!$B20,0)</f>
        <v>0</v>
      </c>
      <c r="BH20" s="31" t="n">
        <f aca="false">IF(Замер!$J$220="да",Помещение_11!$G20,0)</f>
        <v>0</v>
      </c>
      <c r="BI20" s="31" t="n">
        <f aca="false">IF(Замер!$J$220="да",Помещение_11!$H20,0)</f>
        <v>0</v>
      </c>
      <c r="BK20" s="31" t="n">
        <f aca="false">IF(Замер!$J$240="да",Помещение_12!$B20,0)</f>
        <v>0</v>
      </c>
      <c r="BL20" s="31" t="n">
        <f aca="false">IF(Замер!$J$240="да",Помещение_12!$G20,0)</f>
        <v>0</v>
      </c>
      <c r="BM20" s="31" t="n">
        <f aca="false">IF(Замер!$J$240="да",Помещение_12!$H20,0)</f>
        <v>0</v>
      </c>
      <c r="BO20" s="31" t="n">
        <f aca="false">IF(Замер!$J$260="да",Помещение_13!$B20,0)</f>
        <v>0</v>
      </c>
      <c r="BP20" s="31" t="n">
        <f aca="false">IF(Замер!$J$260="да",Помещение_13!$G20,0)</f>
        <v>0</v>
      </c>
      <c r="BQ20" s="31" t="n">
        <f aca="false">IF(Замер!$J$260="да",Помещение_13!$H20,0)</f>
        <v>0</v>
      </c>
      <c r="BS20" s="31" t="n">
        <f aca="false">IF(Замер!$J$280="да",Помещение_14!$B20,0)</f>
        <v>0</v>
      </c>
      <c r="BT20" s="31" t="n">
        <f aca="false">IF(Замер!$J$280="да",Помещение_14!$G20,0)</f>
        <v>0</v>
      </c>
      <c r="BU20" s="31" t="n">
        <f aca="false">IF(Замер!$J$280="да",Помещение_14!$H20,0)</f>
        <v>0</v>
      </c>
      <c r="BW20" s="31" t="n">
        <f aca="false">IF(Замер!$J$300="да",Помещение_15!$B20,0)</f>
        <v>0</v>
      </c>
      <c r="BX20" s="31" t="n">
        <f aca="false">IF(Замер!$J$300="да",Помещение_15!$G20,0)</f>
        <v>0</v>
      </c>
      <c r="BY20" s="31" t="n">
        <f aca="false">IF(Замер!$J$300="да",Помещение_15!$H20,0)</f>
        <v>0</v>
      </c>
      <c r="CA20" s="31" t="n">
        <f aca="false">IF(Замер!$J$320="да",Помещение_16!$B20,0)</f>
        <v>0</v>
      </c>
      <c r="CB20" s="31" t="n">
        <f aca="false">IF(Замер!$J$320="да",Помещение_16!$G20,0)</f>
        <v>0</v>
      </c>
      <c r="CC20" s="31" t="n">
        <f aca="false">IF(Замер!$J$320="да",Помещение_16!$H20,0)</f>
        <v>0</v>
      </c>
      <c r="CE20" s="31" t="n">
        <f aca="false">IF(Замер!$J$340="да",Помещение_17!$B20,0)</f>
        <v>0</v>
      </c>
      <c r="CF20" s="31" t="n">
        <f aca="false">IF(Замер!$J$340="да",Помещение_17!$G20,0)</f>
        <v>0</v>
      </c>
      <c r="CG20" s="31" t="n">
        <f aca="false">IF(Замер!$J$340="да",Помещение_17!$H20,0)</f>
        <v>0</v>
      </c>
      <c r="CI20" s="31" t="n">
        <f aca="false">IF(Замер!$J$360="да",Помещение_18!$B20,0)</f>
        <v>0</v>
      </c>
      <c r="CJ20" s="31" t="n">
        <f aca="false">IF(Замер!$J$360="да",Помещение_18!$G20,0)</f>
        <v>0</v>
      </c>
      <c r="CK20" s="31" t="n">
        <f aca="false">IF(Замер!$J$360="да",Помещение_18!$H20,0)</f>
        <v>0</v>
      </c>
      <c r="CM20" s="31" t="n">
        <f aca="false">IF(Замер!$J$380="да",Помещение_19!$B20,0)</f>
        <v>0</v>
      </c>
      <c r="CN20" s="31" t="n">
        <f aca="false">IF(Замер!$J$380="да",Помещение_19!$G20,0)</f>
        <v>0</v>
      </c>
      <c r="CO20" s="31" t="n">
        <f aca="false">IF(Замер!$J$380="да",Помещение_19!$H20,0)</f>
        <v>0</v>
      </c>
      <c r="CQ20" s="31" t="n">
        <f aca="false">IF(Замер!$J$400="да",Помещение_20!$B20,0)</f>
        <v>0</v>
      </c>
      <c r="CR20" s="31" t="n">
        <f aca="false">IF(Замер!$J$400="да",Помещение_20!$G20,0)</f>
        <v>0</v>
      </c>
      <c r="CS20" s="31" t="n">
        <f aca="false">IF(Замер!$J$400="да",Помещение_20!$H20,0)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L21" s="88" t="s">
        <v>354</v>
      </c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L22" s="78" t="s">
        <v>344</v>
      </c>
      <c r="N22" s="31" t="n">
        <f aca="false">N59</f>
        <v>474380.41</v>
      </c>
    </row>
    <row r="23" customFormat="false" ht="14.25" hidden="false" customHeight="false" outlineLevel="0" collapsed="false">
      <c r="B23" s="79" t="n">
        <f aca="false">P23</f>
        <v>0</v>
      </c>
      <c r="C23" s="49" t="s">
        <v>355</v>
      </c>
      <c r="D23" s="80" t="str">
        <f aca="false">VLOOKUP(C23,СписокРабот!$B:$E,2,FALSE())</f>
        <v>Устройство реечных подвесных потолков</v>
      </c>
      <c r="E23" s="44" t="str">
        <f aca="false">VLOOKUP(C23,СписокРабот!$B:$E,3,FALSE())</f>
        <v>м²</v>
      </c>
      <c r="F23" s="81" t="n">
        <f aca="false">VLOOKUP(C23,СписокРабот!$B:$E,4,FALSE())</f>
        <v>1880</v>
      </c>
      <c r="G23" s="84" t="n">
        <f aca="false">Q23</f>
        <v>0</v>
      </c>
      <c r="H23" s="82" t="n">
        <f aca="false">F23*G23</f>
        <v>0</v>
      </c>
      <c r="L23" s="83"/>
      <c r="M23" s="66" t="n">
        <f aca="false">$F23*(100%-$B$3)</f>
        <v>1598</v>
      </c>
      <c r="N23" s="31" t="n">
        <f aca="false">$G23*$M23</f>
        <v>0</v>
      </c>
      <c r="P23" s="31" t="n">
        <f aca="false">MAX(S23,W23,AA23,AE23,AI23,AM23,AQ23,AU23,AY23,BC23,BG23,BK23,BO23,BS23,BW23,CA23,CE23,CI23,CM23,CQ23)</f>
        <v>0</v>
      </c>
      <c r="Q23" s="31" t="n">
        <f aca="false">IF($S23,T23,0)+IF($W23,X23,0)+IF($AA23,AB23,0)+IF($AE23,AF23,0)+IF($AI23,AJ23,0)+IF($AM23,AN23,0)+IF($AQ23,AR23,0)+IF($AU23,AV23,0)+IF($AY23,AZ23,0)+IF($BC23,BD23,0)+IF($BG23,BH23,0)+IF($BK23,BL23,0)+IF($BO23,BP23,0)+IF($BS23,BT23,0)+IF($BW23,BX23,0)+IF($CA23,CB23,0)+IF($CE23,CF23,0)+IF($CI23,CJ23,0)+IF($CM23,CN23,0)+IF($CQ23,CR23,0)</f>
        <v>0</v>
      </c>
      <c r="R23" s="31" t="n">
        <f aca="false">IF($S23=1,U23,0)+IF($W23,Y23,0)+IF($AA23,AC23,0)+IF($AE23,AG23,0)+IF($AI23,AK23,0)+IF($AM23,AO23,0)+IF($AQ23,AS23,0)+IF($AU23,AW23,0)+IF($AY23,BA23,0)+IF($BC23,BE23,0)+IF($BG23,BI23,0)+IF($BK23,BM23,0)+IF($BO23,BQ23,0)+IF($BS23,BU23,0)+IF($BW23,BY23,0)+IF($CA23,CC23,0)+IF($CE23,CG23,0)+IF($CI23,CK23,0)+IF($CM23,CO23,0)+IF($CQ23,CS23,0)</f>
        <v>0</v>
      </c>
      <c r="S23" s="31" t="n">
        <f aca="false">IF(Замер!$J$20="да",Комната_1!$B23,0)</f>
        <v>0</v>
      </c>
      <c r="T23" s="31" t="n">
        <f aca="false">IF(Замер!$J$20="да",Комната_1!$G23,0)</f>
        <v>26.4</v>
      </c>
      <c r="U23" s="31" t="n">
        <f aca="false">IF(Замер!$J$20="да",Комната_1!$H23,0)</f>
        <v>49632</v>
      </c>
      <c r="W23" s="31" t="n">
        <f aca="false">IF(Замер!$J$40="да",Комната_2!$B23,0)</f>
        <v>0</v>
      </c>
      <c r="X23" s="31" t="n">
        <f aca="false">IF(Замер!$J$40="да",Комната_2!$G23,0)</f>
        <v>11.6</v>
      </c>
      <c r="Y23" s="31" t="n">
        <f aca="false">IF(Замер!$J$40="да",Комната_2!$H23,0)</f>
        <v>21808</v>
      </c>
      <c r="AA23" s="31" t="n">
        <f aca="false">IF(Замер!$J$60="да",Комната_3!$B23,0)</f>
        <v>0</v>
      </c>
      <c r="AB23" s="31" t="n">
        <f aca="false">IF(Замер!$J$60="да",Комната_3!$G23,0)</f>
        <v>11.9</v>
      </c>
      <c r="AC23" s="31" t="n">
        <f aca="false">IF(Замер!$J$60="да",Комната_3!$H23,0)</f>
        <v>22372</v>
      </c>
      <c r="AE23" s="31" t="n">
        <f aca="false">IF(Замер!$J$80="да",Комната_4!$B23,0)</f>
        <v>0</v>
      </c>
      <c r="AF23" s="31" t="n">
        <f aca="false">IF(Замер!$J$80="да",Комната_4!$G23,0)</f>
        <v>11.3</v>
      </c>
      <c r="AG23" s="31" t="n">
        <f aca="false">IF(Замер!$J$80="да",Комната_4!$H23,0)</f>
        <v>21244</v>
      </c>
      <c r="AI23" s="31" t="n">
        <f aca="false">IF(Замер!$J$100="да",Комната_5!$B23,0)</f>
        <v>0</v>
      </c>
      <c r="AJ23" s="31" t="n">
        <f aca="false">IF(Замер!$J$100="да",Комната_5!$G23,0)</f>
        <v>5.4</v>
      </c>
      <c r="AK23" s="31" t="n">
        <f aca="false">IF(Замер!$J$100="да",Комната_5!$H23,0)</f>
        <v>10152</v>
      </c>
      <c r="AM23" s="31" t="n">
        <f aca="false">IF(Замер!$J$120="да",Коридор!$B23,0)</f>
        <v>0</v>
      </c>
      <c r="AN23" s="31" t="n">
        <f aca="false">IF(Замер!$J$120="да",Коридор!$G23,0)</f>
        <v>2.8</v>
      </c>
      <c r="AO23" s="31" t="n">
        <f aca="false">IF(Замер!$J$120="да",Коридор!$H23,0)</f>
        <v>5264</v>
      </c>
      <c r="AQ23" s="31" t="n">
        <f aca="false">IF(Замер!$J$140="да",Кухня!$B23,0)</f>
        <v>0</v>
      </c>
      <c r="AR23" s="31" t="n">
        <f aca="false">IF(Замер!$J$140="да",Кухня!$G23,0)</f>
        <v>5.6</v>
      </c>
      <c r="AS23" s="31" t="n">
        <f aca="false">IF(Замер!$J$140="да",Кухня!$H23,0)</f>
        <v>10528</v>
      </c>
      <c r="AU23" s="31" t="n">
        <f aca="false">IF(Замер!$J$160="да",Ванна!$B23,0)</f>
        <v>0</v>
      </c>
      <c r="AV23" s="31" t="n">
        <f aca="false">IF(Замер!$J$160="да",Ванна!$G23,0)</f>
        <v>2.5</v>
      </c>
      <c r="AW23" s="31" t="n">
        <f aca="false">IF(Замер!$J$160="да",Ванна!$H23,0)</f>
        <v>4700</v>
      </c>
      <c r="AY23" s="31" t="n">
        <f aca="false">IF(Замер!$J$180="да",Туалет!$B23,0)</f>
        <v>0</v>
      </c>
      <c r="AZ23" s="31" t="n">
        <f aca="false">IF(Замер!$J$180="да",Туалет!$G23,0)</f>
        <v>0</v>
      </c>
      <c r="BA23" s="31" t="n">
        <f aca="false">IF(Замер!$J$180="да",Туалет!$H23,0)</f>
        <v>0</v>
      </c>
      <c r="BC23" s="31" t="n">
        <f aca="false">IF(Замер!$J$200="да",Балкон!$B23,0)</f>
        <v>0</v>
      </c>
      <c r="BD23" s="31" t="n">
        <f aca="false">IF(Замер!$J$200="да",Балкон!$G23,0)</f>
        <v>0</v>
      </c>
      <c r="BE23" s="31" t="n">
        <f aca="false">IF(Замер!$J$200="да",Балкон!$H23,0)</f>
        <v>0</v>
      </c>
      <c r="BG23" s="31" t="n">
        <f aca="false">IF(Замер!$J$220="да",Помещение_11!$B23,0)</f>
        <v>0</v>
      </c>
      <c r="BH23" s="31" t="n">
        <f aca="false">IF(Замер!$J$220="да",Помещение_11!$G23,0)</f>
        <v>0</v>
      </c>
      <c r="BI23" s="31" t="n">
        <f aca="false">IF(Замер!$J$220="да",Помещение_11!$H23,0)</f>
        <v>0</v>
      </c>
      <c r="BK23" s="31" t="n">
        <f aca="false">IF(Замер!$J$240="да",Помещение_12!$B23,0)</f>
        <v>0</v>
      </c>
      <c r="BL23" s="31" t="n">
        <f aca="false">IF(Замер!$J$240="да",Помещение_12!$G23,0)</f>
        <v>0</v>
      </c>
      <c r="BM23" s="31" t="n">
        <f aca="false">IF(Замер!$J$240="да",Помещение_12!$H23,0)</f>
        <v>0</v>
      </c>
      <c r="BO23" s="31" t="n">
        <f aca="false">IF(Замер!$J$260="да",Помещение_13!$B23,0)</f>
        <v>0</v>
      </c>
      <c r="BP23" s="31" t="n">
        <f aca="false">IF(Замер!$J$260="да",Помещение_13!$G23,0)</f>
        <v>0</v>
      </c>
      <c r="BQ23" s="31" t="n">
        <f aca="false">IF(Замер!$J$260="да",Помещение_13!$H23,0)</f>
        <v>0</v>
      </c>
      <c r="BS23" s="31" t="n">
        <f aca="false">IF(Замер!$J$280="да",Помещение_14!$B23,0)</f>
        <v>0</v>
      </c>
      <c r="BT23" s="31" t="n">
        <f aca="false">IF(Замер!$J$280="да",Помещение_14!$G23,0)</f>
        <v>0</v>
      </c>
      <c r="BU23" s="31" t="n">
        <f aca="false">IF(Замер!$J$280="да",Помещение_14!$H23,0)</f>
        <v>0</v>
      </c>
      <c r="BW23" s="31" t="n">
        <f aca="false">IF(Замер!$J$300="да",Помещение_15!$B23,0)</f>
        <v>0</v>
      </c>
      <c r="BX23" s="31" t="n">
        <f aca="false">IF(Замер!$J$300="да",Помещение_15!$G23,0)</f>
        <v>0</v>
      </c>
      <c r="BY23" s="31" t="n">
        <f aca="false">IF(Замер!$J$300="да",Помещение_15!$H23,0)</f>
        <v>0</v>
      </c>
      <c r="CA23" s="31" t="n">
        <f aca="false">IF(Замер!$J$320="да",Помещение_16!$B23,0)</f>
        <v>0</v>
      </c>
      <c r="CB23" s="31" t="n">
        <f aca="false">IF(Замер!$J$320="да",Помещение_16!$G23,0)</f>
        <v>0</v>
      </c>
      <c r="CC23" s="31" t="n">
        <f aca="false">IF(Замер!$J$320="да",Помещение_16!$H23,0)</f>
        <v>0</v>
      </c>
      <c r="CE23" s="31" t="n">
        <f aca="false">IF(Замер!$J$340="да",Помещение_17!$B23,0)</f>
        <v>0</v>
      </c>
      <c r="CF23" s="31" t="n">
        <f aca="false">IF(Замер!$J$340="да",Помещение_17!$G23,0)</f>
        <v>0</v>
      </c>
      <c r="CG23" s="31" t="n">
        <f aca="false">IF(Замер!$J$340="да",Помещение_17!$H23,0)</f>
        <v>0</v>
      </c>
      <c r="CI23" s="31" t="n">
        <f aca="false">IF(Замер!$J$360="да",Помещение_18!$B23,0)</f>
        <v>0</v>
      </c>
      <c r="CJ23" s="31" t="n">
        <f aca="false">IF(Замер!$J$360="да",Помещение_18!$G23,0)</f>
        <v>0</v>
      </c>
      <c r="CK23" s="31" t="n">
        <f aca="false">IF(Замер!$J$360="да",Помещение_18!$H23,0)</f>
        <v>0</v>
      </c>
      <c r="CM23" s="31" t="n">
        <f aca="false">IF(Замер!$J$380="да",Помещение_19!$B23,0)</f>
        <v>0</v>
      </c>
      <c r="CN23" s="31" t="n">
        <f aca="false">IF(Замер!$J$380="да",Помещение_19!$G23,0)</f>
        <v>0</v>
      </c>
      <c r="CO23" s="31" t="n">
        <f aca="false">IF(Замер!$J$380="да",Помещение_19!$H23,0)</f>
        <v>0</v>
      </c>
      <c r="CQ23" s="31" t="n">
        <f aca="false">IF(Замер!$J$400="да",Помещение_20!$B23,0)</f>
        <v>0</v>
      </c>
      <c r="CR23" s="31" t="n">
        <f aca="false">IF(Замер!$J$400="да",Помещение_20!$G23,0)</f>
        <v>0</v>
      </c>
      <c r="CS23" s="31" t="n">
        <f aca="false">IF(Замер!$J$400="да",Помещение_20!$H23,0)</f>
        <v>0</v>
      </c>
    </row>
    <row r="24" customFormat="false" ht="14.25" hidden="false" customHeight="false" outlineLevel="0" collapsed="false">
      <c r="B24" s="79" t="n">
        <f aca="false">P24</f>
        <v>0</v>
      </c>
      <c r="C24" s="49" t="s">
        <v>356</v>
      </c>
      <c r="D24" s="80" t="str">
        <f aca="false">VLOOKUP(C24,СписокРабот!$B:$E,2,FALSE())</f>
        <v>Устройство теневого профиля</v>
      </c>
      <c r="E24" s="44" t="str">
        <f aca="false">VLOOKUP(C24,СписокРабот!$B:$E,3,FALSE())</f>
        <v>п.м.</v>
      </c>
      <c r="F24" s="81" t="n">
        <f aca="false">VLOOKUP(C24,СписокРабот!$B:$E,4,FALSE())</f>
        <v>1919</v>
      </c>
      <c r="G24" s="84" t="n">
        <f aca="false">Q24</f>
        <v>0</v>
      </c>
      <c r="H24" s="82" t="n">
        <f aca="false">F24*G24</f>
        <v>0</v>
      </c>
      <c r="L24" s="83"/>
      <c r="M24" s="66" t="n">
        <f aca="false">$F24*(100%-$B$3)</f>
        <v>1631.15</v>
      </c>
      <c r="N24" s="31" t="n">
        <f aca="false">$G24*$M24</f>
        <v>0</v>
      </c>
      <c r="P24" s="31" t="n">
        <f aca="false">MAX(S24,W24,AA24,AE24,AI24,AM24,AQ24,AU24,AY24,BC24,BG24,BK24,BO24,BS24,BW24,CA24,CE24,CI24,CM24,CQ24)</f>
        <v>0</v>
      </c>
      <c r="Q24" s="31" t="n">
        <f aca="false">IF($S24,T24,0)+IF($W24,X24,0)+IF($AA24,AB24,0)+IF($AE24,AF24,0)+IF($AI24,AJ24,0)+IF($AM24,AN24,0)+IF($AQ24,AR24,0)+IF($AU24,AV24,0)+IF($AY24,AZ24,0)+IF($BC24,BD24,0)+IF($BG24,BH24,0)+IF($BK24,BL24,0)+IF($BO24,BP24,0)+IF($BS24,BT24,0)+IF($BW24,BX24,0)+IF($CA24,CB24,0)+IF($CE24,CF24,0)+IF($CI24,CJ24,0)+IF($CM24,CN24,0)+IF($CQ24,CR24,0)</f>
        <v>0</v>
      </c>
      <c r="R24" s="31" t="n">
        <f aca="false">IF($S24=1,U24,0)+IF($W24,Y24,0)+IF($AA24,AC24,0)+IF($AE24,AG24,0)+IF($AI24,AK24,0)+IF($AM24,AO24,0)+IF($AQ24,AS24,0)+IF($AU24,AW24,0)+IF($AY24,BA24,0)+IF($BC24,BE24,0)+IF($BG24,BI24,0)+IF($BK24,BM24,0)+IF($BO24,BQ24,0)+IF($BS24,BU24,0)+IF($BW24,BY24,0)+IF($CA24,CC24,0)+IF($CE24,CG24,0)+IF($CI24,CK24,0)+IF($CM24,CO24,0)+IF($CQ24,CS24,0)</f>
        <v>0</v>
      </c>
      <c r="S24" s="31" t="n">
        <f aca="false">IF(Замер!$J$20="да",Комната_1!$B24,0)</f>
        <v>0</v>
      </c>
      <c r="T24" s="31" t="n">
        <f aca="false">IF(Замер!$J$20="да",Комната_1!$G24,0)</f>
        <v>26.4</v>
      </c>
      <c r="U24" s="31" t="n">
        <f aca="false">IF(Замер!$J$20="да",Комната_1!$H24,0)</f>
        <v>50661.6</v>
      </c>
      <c r="W24" s="31" t="n">
        <f aca="false">IF(Замер!$J$40="да",Комната_2!$B24,0)</f>
        <v>0</v>
      </c>
      <c r="X24" s="31" t="n">
        <f aca="false">IF(Замер!$J$40="да",Комната_2!$G24,0)</f>
        <v>11.6</v>
      </c>
      <c r="Y24" s="31" t="n">
        <f aca="false">IF(Замер!$J$40="да",Комната_2!$H24,0)</f>
        <v>22260.4</v>
      </c>
      <c r="AA24" s="31" t="n">
        <f aca="false">IF(Замер!$J$60="да",Комната_3!$B24,0)</f>
        <v>0</v>
      </c>
      <c r="AB24" s="31" t="n">
        <f aca="false">IF(Замер!$J$60="да",Комната_3!$G24,0)</f>
        <v>11.9</v>
      </c>
      <c r="AC24" s="31" t="n">
        <f aca="false">IF(Замер!$J$60="да",Комната_3!$H24,0)</f>
        <v>22836.1</v>
      </c>
      <c r="AE24" s="31" t="n">
        <f aca="false">IF(Замер!$J$80="да",Комната_4!$B24,0)</f>
        <v>0</v>
      </c>
      <c r="AF24" s="31" t="n">
        <f aca="false">IF(Замер!$J$80="да",Комната_4!$G24,0)</f>
        <v>11.3</v>
      </c>
      <c r="AG24" s="31" t="n">
        <f aca="false">IF(Замер!$J$80="да",Комната_4!$H24,0)</f>
        <v>21684.7</v>
      </c>
      <c r="AI24" s="31" t="n">
        <f aca="false">IF(Замер!$J$100="да",Комната_5!$B24,0)</f>
        <v>0</v>
      </c>
      <c r="AJ24" s="31" t="n">
        <f aca="false">IF(Замер!$J$100="да",Комната_5!$G24,0)</f>
        <v>5.4</v>
      </c>
      <c r="AK24" s="31" t="n">
        <f aca="false">IF(Замер!$J$100="да",Комната_5!$H24,0)</f>
        <v>10362.6</v>
      </c>
      <c r="AM24" s="31" t="n">
        <f aca="false">IF(Замер!$J$120="да",Коридор!$B24,0)</f>
        <v>0</v>
      </c>
      <c r="AN24" s="31" t="n">
        <f aca="false">IF(Замер!$J$120="да",Коридор!$G24,0)</f>
        <v>2.8</v>
      </c>
      <c r="AO24" s="31" t="n">
        <f aca="false">IF(Замер!$J$120="да",Коридор!$H24,0)</f>
        <v>5373.2</v>
      </c>
      <c r="AQ24" s="31" t="n">
        <f aca="false">IF(Замер!$J$140="да",Кухня!$B24,0)</f>
        <v>0</v>
      </c>
      <c r="AR24" s="31" t="n">
        <f aca="false">IF(Замер!$J$140="да",Кухня!$G24,0)</f>
        <v>5.6</v>
      </c>
      <c r="AS24" s="31" t="n">
        <f aca="false">IF(Замер!$J$140="да",Кухня!$H24,0)</f>
        <v>10746.4</v>
      </c>
      <c r="AU24" s="31" t="n">
        <f aca="false">IF(Замер!$J$160="да",Ванна!$B24,0)</f>
        <v>0</v>
      </c>
      <c r="AV24" s="31" t="n">
        <f aca="false">IF(Замер!$J$160="да",Ванна!$G24,0)</f>
        <v>2.5</v>
      </c>
      <c r="AW24" s="31" t="n">
        <f aca="false">IF(Замер!$J$160="да",Ванна!$H24,0)</f>
        <v>4797.5</v>
      </c>
      <c r="AY24" s="31" t="n">
        <f aca="false">IF(Замер!$J$180="да",Туалет!$B24,0)</f>
        <v>0</v>
      </c>
      <c r="AZ24" s="31" t="n">
        <f aca="false">IF(Замер!$J$180="да",Туалет!$G24,0)</f>
        <v>0</v>
      </c>
      <c r="BA24" s="31" t="n">
        <f aca="false">IF(Замер!$J$180="да",Туалет!$H24,0)</f>
        <v>0</v>
      </c>
      <c r="BC24" s="31" t="n">
        <f aca="false">IF(Замер!$J$200="да",Балкон!$B24,0)</f>
        <v>0</v>
      </c>
      <c r="BD24" s="31" t="n">
        <f aca="false">IF(Замер!$J$200="да",Балкон!$G24,0)</f>
        <v>0</v>
      </c>
      <c r="BE24" s="31" t="n">
        <f aca="false">IF(Замер!$J$200="да",Балкон!$H24,0)</f>
        <v>0</v>
      </c>
      <c r="BG24" s="31" t="n">
        <f aca="false">IF(Замер!$J$220="да",Помещение_11!$B24,0)</f>
        <v>0</v>
      </c>
      <c r="BH24" s="31" t="n">
        <f aca="false">IF(Замер!$J$220="да",Помещение_11!$G24,0)</f>
        <v>0</v>
      </c>
      <c r="BI24" s="31" t="n">
        <f aca="false">IF(Замер!$J$220="да",Помещение_11!$H24,0)</f>
        <v>0</v>
      </c>
      <c r="BK24" s="31" t="n">
        <f aca="false">IF(Замер!$J$240="да",Помещение_12!$B24,0)</f>
        <v>0</v>
      </c>
      <c r="BL24" s="31" t="n">
        <f aca="false">IF(Замер!$J$240="да",Помещение_12!$G24,0)</f>
        <v>0</v>
      </c>
      <c r="BM24" s="31" t="n">
        <f aca="false">IF(Замер!$J$240="да",Помещение_12!$H24,0)</f>
        <v>0</v>
      </c>
      <c r="BO24" s="31" t="n">
        <f aca="false">IF(Замер!$J$260="да",Помещение_13!$B24,0)</f>
        <v>0</v>
      </c>
      <c r="BP24" s="31" t="n">
        <f aca="false">IF(Замер!$J$260="да",Помещение_13!$G24,0)</f>
        <v>0</v>
      </c>
      <c r="BQ24" s="31" t="n">
        <f aca="false">IF(Замер!$J$260="да",Помещение_13!$H24,0)</f>
        <v>0</v>
      </c>
      <c r="BS24" s="31" t="n">
        <f aca="false">IF(Замер!$J$280="да",Помещение_14!$B24,0)</f>
        <v>0</v>
      </c>
      <c r="BT24" s="31" t="n">
        <f aca="false">IF(Замер!$J$280="да",Помещение_14!$G24,0)</f>
        <v>0</v>
      </c>
      <c r="BU24" s="31" t="n">
        <f aca="false">IF(Замер!$J$280="да",Помещение_14!$H24,0)</f>
        <v>0</v>
      </c>
      <c r="BW24" s="31" t="n">
        <f aca="false">IF(Замер!$J$300="да",Помещение_15!$B24,0)</f>
        <v>0</v>
      </c>
      <c r="BX24" s="31" t="n">
        <f aca="false">IF(Замер!$J$300="да",Помещение_15!$G24,0)</f>
        <v>0</v>
      </c>
      <c r="BY24" s="31" t="n">
        <f aca="false">IF(Замер!$J$300="да",Помещение_15!$H24,0)</f>
        <v>0</v>
      </c>
      <c r="CA24" s="31" t="n">
        <f aca="false">IF(Замер!$J$320="да",Помещение_16!$B24,0)</f>
        <v>0</v>
      </c>
      <c r="CB24" s="31" t="n">
        <f aca="false">IF(Замер!$J$320="да",Помещение_16!$G24,0)</f>
        <v>0</v>
      </c>
      <c r="CC24" s="31" t="n">
        <f aca="false">IF(Замер!$J$320="да",Помещение_16!$H24,0)</f>
        <v>0</v>
      </c>
      <c r="CE24" s="31" t="n">
        <f aca="false">IF(Замер!$J$340="да",Помещение_17!$B24,0)</f>
        <v>0</v>
      </c>
      <c r="CF24" s="31" t="n">
        <f aca="false">IF(Замер!$J$340="да",Помещение_17!$G24,0)</f>
        <v>0</v>
      </c>
      <c r="CG24" s="31" t="n">
        <f aca="false">IF(Замер!$J$340="да",Помещение_17!$H24,0)</f>
        <v>0</v>
      </c>
      <c r="CI24" s="31" t="n">
        <f aca="false">IF(Замер!$J$360="да",Помещение_18!$B24,0)</f>
        <v>0</v>
      </c>
      <c r="CJ24" s="31" t="n">
        <f aca="false">IF(Замер!$J$360="да",Помещение_18!$G24,0)</f>
        <v>0</v>
      </c>
      <c r="CK24" s="31" t="n">
        <f aca="false">IF(Замер!$J$360="да",Помещение_18!$H24,0)</f>
        <v>0</v>
      </c>
      <c r="CM24" s="31" t="n">
        <f aca="false">IF(Замер!$J$380="да",Помещение_19!$B24,0)</f>
        <v>0</v>
      </c>
      <c r="CN24" s="31" t="n">
        <f aca="false">IF(Замер!$J$380="да",Помещение_19!$G24,0)</f>
        <v>0</v>
      </c>
      <c r="CO24" s="31" t="n">
        <f aca="false">IF(Замер!$J$380="да",Помещение_19!$H24,0)</f>
        <v>0</v>
      </c>
      <c r="CQ24" s="31" t="n">
        <f aca="false">IF(Замер!$J$400="да",Помещение_20!$B24,0)</f>
        <v>0</v>
      </c>
      <c r="CR24" s="31" t="n">
        <f aca="false">IF(Замер!$J$400="да",Помещение_20!$G24,0)</f>
        <v>0</v>
      </c>
      <c r="CS24" s="31" t="n">
        <f aca="false">IF(Замер!$J$400="да",Помещение_20!$H24,0)</f>
        <v>0</v>
      </c>
    </row>
    <row r="25" customFormat="false" ht="14.25" hidden="false" customHeight="false" outlineLevel="0" collapsed="false">
      <c r="B25" s="79" t="n">
        <f aca="false">P25</f>
        <v>1</v>
      </c>
      <c r="C25" s="49" t="s">
        <v>23</v>
      </c>
      <c r="D25" s="80" t="str">
        <f aca="false">VLOOKUP(C25,СписокРабот!$B:$E,2,FALSE())</f>
        <v>Базовая шпатлёвка потолка 1 слой</v>
      </c>
      <c r="E25" s="44" t="str">
        <f aca="false">VLOOKUP(C25,СписокРабот!$B:$E,3,FALSE())</f>
        <v>м²</v>
      </c>
      <c r="F25" s="81" t="n">
        <f aca="false">VLOOKUP(C25,СписокРабот!$B:$E,4,FALSE())</f>
        <v>578</v>
      </c>
      <c r="G25" s="84" t="n">
        <f aca="false">Q25</f>
        <v>60.8</v>
      </c>
      <c r="H25" s="82" t="n">
        <f aca="false">F25*G25</f>
        <v>35142.4</v>
      </c>
      <c r="L25" s="83"/>
      <c r="M25" s="66" t="n">
        <f aca="false">$F25*(100%-$B$3)</f>
        <v>491.3</v>
      </c>
      <c r="N25" s="31" t="n">
        <f aca="false">$G25*$M25</f>
        <v>29871.04</v>
      </c>
      <c r="P25" s="31" t="n">
        <f aca="false">MAX(S25,W25,AA25,AE25,AI25,AM25,AQ25,AU25,AY25,BC25,BG25,BK25,BO25,BS25,BW25,CA25,CE25,CI25,CM25,CQ25)</f>
        <v>1</v>
      </c>
      <c r="Q25" s="31" t="n">
        <f aca="false">IF($S25,T25,0)+IF($W25,X25,0)+IF($AA25,AB25,0)+IF($AE25,AF25,0)+IF($AI25,AJ25,0)+IF($AM25,AN25,0)+IF($AQ25,AR25,0)+IF($AU25,AV25,0)+IF($AY25,AZ25,0)+IF($BC25,BD25,0)+IF($BG25,BH25,0)+IF($BK25,BL25,0)+IF($BO25,BP25,0)+IF($BS25,BT25,0)+IF($BW25,BX25,0)+IF($CA25,CB25,0)+IF($CE25,CF25,0)+IF($CI25,CJ25,0)+IF($CM25,CN25,0)+IF($CQ25,CR25,0)</f>
        <v>60.8</v>
      </c>
      <c r="R25" s="31" t="n">
        <f aca="false">IF($S25=1,U25,0)+IF($W25,Y25,0)+IF($AA25,AC25,0)+IF($AE25,AG25,0)+IF($AI25,AK25,0)+IF($AM25,AO25,0)+IF($AQ25,AS25,0)+IF($AU25,AW25,0)+IF($AY25,BA25,0)+IF($BC25,BE25,0)+IF($BG25,BI25,0)+IF($BK25,BM25,0)+IF($BO25,BQ25,0)+IF($BS25,BU25,0)+IF($BW25,BY25,0)+IF($CA25,CC25,0)+IF($CE25,CG25,0)+IF($CI25,CK25,0)+IF($CM25,CO25,0)+IF($CQ25,CS25,0)</f>
        <v>35142.4</v>
      </c>
      <c r="S25" s="31" t="n">
        <f aca="false">IF(Замер!$J$20="да",Комната_1!$B25,0)</f>
        <v>1</v>
      </c>
      <c r="T25" s="31" t="n">
        <f aca="false">IF(Замер!$J$20="да",Комната_1!$G25,0)</f>
        <v>60.8</v>
      </c>
      <c r="U25" s="31" t="n">
        <f aca="false">IF(Замер!$J$20="да",Комната_1!$H25,0)</f>
        <v>35142.4</v>
      </c>
      <c r="W25" s="31" t="n">
        <f aca="false">IF(Замер!$J$40="да",Комната_2!$B25,0)</f>
        <v>0</v>
      </c>
      <c r="X25" s="31" t="n">
        <f aca="false">IF(Замер!$J$40="да",Комната_2!$G25,0)</f>
        <v>11.6</v>
      </c>
      <c r="Y25" s="31" t="n">
        <f aca="false">IF(Замер!$J$40="да",Комната_2!$H25,0)</f>
        <v>6704.8</v>
      </c>
      <c r="AA25" s="31" t="n">
        <f aca="false">IF(Замер!$J$60="да",Комната_3!$B25,0)</f>
        <v>0</v>
      </c>
      <c r="AB25" s="31" t="n">
        <f aca="false">IF(Замер!$J$60="да",Комната_3!$G25,0)</f>
        <v>11.9</v>
      </c>
      <c r="AC25" s="31" t="n">
        <f aca="false">IF(Замер!$J$60="да",Комната_3!$H25,0)</f>
        <v>6878.2</v>
      </c>
      <c r="AE25" s="31" t="n">
        <f aca="false">IF(Замер!$J$80="да",Комната_4!$B25,0)</f>
        <v>0</v>
      </c>
      <c r="AF25" s="31" t="n">
        <f aca="false">IF(Замер!$J$80="да",Комната_4!$G25,0)</f>
        <v>11.3</v>
      </c>
      <c r="AG25" s="31" t="n">
        <f aca="false">IF(Замер!$J$80="да",Комната_4!$H25,0)</f>
        <v>6531.4</v>
      </c>
      <c r="AI25" s="31" t="n">
        <f aca="false">IF(Замер!$J$100="да",Комната_5!$B25,0)</f>
        <v>0</v>
      </c>
      <c r="AJ25" s="31" t="n">
        <f aca="false">IF(Замер!$J$100="да",Комната_5!$G25,0)</f>
        <v>5.4</v>
      </c>
      <c r="AK25" s="31" t="n">
        <f aca="false">IF(Замер!$J$100="да",Комната_5!$H25,0)</f>
        <v>3121.2</v>
      </c>
      <c r="AM25" s="31" t="n">
        <f aca="false">IF(Замер!$J$120="да",Коридор!$B25,0)</f>
        <v>0</v>
      </c>
      <c r="AN25" s="31" t="n">
        <f aca="false">IF(Замер!$J$120="да",Коридор!$G25,0)</f>
        <v>2.8</v>
      </c>
      <c r="AO25" s="31" t="n">
        <f aca="false">IF(Замер!$J$120="да",Коридор!$H25,0)</f>
        <v>1618.4</v>
      </c>
      <c r="AQ25" s="31" t="n">
        <f aca="false">IF(Замер!$J$140="да",Кухня!$B25,0)</f>
        <v>0</v>
      </c>
      <c r="AR25" s="31" t="n">
        <f aca="false">IF(Замер!$J$140="да",Кухня!$G25,0)</f>
        <v>5.6</v>
      </c>
      <c r="AS25" s="31" t="n">
        <f aca="false">IF(Замер!$J$140="да",Кухня!$H25,0)</f>
        <v>3236.8</v>
      </c>
      <c r="AU25" s="31" t="n">
        <f aca="false">IF(Замер!$J$160="да",Ванна!$B25,0)</f>
        <v>0</v>
      </c>
      <c r="AV25" s="31" t="n">
        <f aca="false">IF(Замер!$J$160="да",Ванна!$G25,0)</f>
        <v>2.5</v>
      </c>
      <c r="AW25" s="31" t="n">
        <f aca="false">IF(Замер!$J$160="да",Ванна!$H25,0)</f>
        <v>1445</v>
      </c>
      <c r="AY25" s="31" t="n">
        <f aca="false">IF(Замер!$J$180="да",Туалет!$B25,0)</f>
        <v>0</v>
      </c>
      <c r="AZ25" s="31" t="n">
        <f aca="false">IF(Замер!$J$180="да",Туалет!$G25,0)</f>
        <v>0</v>
      </c>
      <c r="BA25" s="31" t="n">
        <f aca="false">IF(Замер!$J$180="да",Туалет!$H25,0)</f>
        <v>0</v>
      </c>
      <c r="BC25" s="31" t="n">
        <f aca="false">IF(Замер!$J$200="да",Балкон!$B25,0)</f>
        <v>0</v>
      </c>
      <c r="BD25" s="31" t="n">
        <f aca="false">IF(Замер!$J$200="да",Балкон!$G25,0)</f>
        <v>0</v>
      </c>
      <c r="BE25" s="31" t="n">
        <f aca="false">IF(Замер!$J$200="да",Балкон!$H25,0)</f>
        <v>0</v>
      </c>
      <c r="BG25" s="31" t="n">
        <f aca="false">IF(Замер!$J$220="да",Помещение_11!$B25,0)</f>
        <v>0</v>
      </c>
      <c r="BH25" s="31" t="n">
        <f aca="false">IF(Замер!$J$220="да",Помещение_11!$G25,0)</f>
        <v>0</v>
      </c>
      <c r="BI25" s="31" t="n">
        <f aca="false">IF(Замер!$J$220="да",Помещение_11!$H25,0)</f>
        <v>0</v>
      </c>
      <c r="BK25" s="31" t="n">
        <f aca="false">IF(Замер!$J$240="да",Помещение_12!$B25,0)</f>
        <v>0</v>
      </c>
      <c r="BL25" s="31" t="n">
        <f aca="false">IF(Замер!$J$240="да",Помещение_12!$G25,0)</f>
        <v>0</v>
      </c>
      <c r="BM25" s="31" t="n">
        <f aca="false">IF(Замер!$J$240="да",Помещение_12!$H25,0)</f>
        <v>0</v>
      </c>
      <c r="BO25" s="31" t="n">
        <f aca="false">IF(Замер!$J$260="да",Помещение_13!$B25,0)</f>
        <v>0</v>
      </c>
      <c r="BP25" s="31" t="n">
        <f aca="false">IF(Замер!$J$260="да",Помещение_13!$G25,0)</f>
        <v>0</v>
      </c>
      <c r="BQ25" s="31" t="n">
        <f aca="false">IF(Замер!$J$260="да",Помещение_13!$H25,0)</f>
        <v>0</v>
      </c>
      <c r="BS25" s="31" t="n">
        <f aca="false">IF(Замер!$J$280="да",Помещение_14!$B25,0)</f>
        <v>0</v>
      </c>
      <c r="BT25" s="31" t="n">
        <f aca="false">IF(Замер!$J$280="да",Помещение_14!$G25,0)</f>
        <v>0</v>
      </c>
      <c r="BU25" s="31" t="n">
        <f aca="false">IF(Замер!$J$280="да",Помещение_14!$H25,0)</f>
        <v>0</v>
      </c>
      <c r="BW25" s="31" t="n">
        <f aca="false">IF(Замер!$J$300="да",Помещение_15!$B25,0)</f>
        <v>0</v>
      </c>
      <c r="BX25" s="31" t="n">
        <f aca="false">IF(Замер!$J$300="да",Помещение_15!$G25,0)</f>
        <v>0</v>
      </c>
      <c r="BY25" s="31" t="n">
        <f aca="false">IF(Замер!$J$300="да",Помещение_15!$H25,0)</f>
        <v>0</v>
      </c>
      <c r="CA25" s="31" t="n">
        <f aca="false">IF(Замер!$J$320="да",Помещение_16!$B25,0)</f>
        <v>0</v>
      </c>
      <c r="CB25" s="31" t="n">
        <f aca="false">IF(Замер!$J$320="да",Помещение_16!$G25,0)</f>
        <v>0</v>
      </c>
      <c r="CC25" s="31" t="n">
        <f aca="false">IF(Замер!$J$320="да",Помещение_16!$H25,0)</f>
        <v>0</v>
      </c>
      <c r="CE25" s="31" t="n">
        <f aca="false">IF(Замер!$J$340="да",Помещение_17!$B25,0)</f>
        <v>0</v>
      </c>
      <c r="CF25" s="31" t="n">
        <f aca="false">IF(Замер!$J$340="да",Помещение_17!$G25,0)</f>
        <v>0</v>
      </c>
      <c r="CG25" s="31" t="n">
        <f aca="false">IF(Замер!$J$340="да",Помещение_17!$H25,0)</f>
        <v>0</v>
      </c>
      <c r="CI25" s="31" t="n">
        <f aca="false">IF(Замер!$J$360="да",Помещение_18!$B25,0)</f>
        <v>0</v>
      </c>
      <c r="CJ25" s="31" t="n">
        <f aca="false">IF(Замер!$J$360="да",Помещение_18!$G25,0)</f>
        <v>0</v>
      </c>
      <c r="CK25" s="31" t="n">
        <f aca="false">IF(Замер!$J$360="да",Помещение_18!$H25,0)</f>
        <v>0</v>
      </c>
      <c r="CM25" s="31" t="n">
        <f aca="false">IF(Замер!$J$380="да",Помещение_19!$B25,0)</f>
        <v>0</v>
      </c>
      <c r="CN25" s="31" t="n">
        <f aca="false">IF(Замер!$J$380="да",Помещение_19!$G25,0)</f>
        <v>0</v>
      </c>
      <c r="CO25" s="31" t="n">
        <f aca="false">IF(Замер!$J$380="да",Помещение_19!$H25,0)</f>
        <v>0</v>
      </c>
      <c r="CQ25" s="31" t="n">
        <f aca="false">IF(Замер!$J$400="да",Помещение_20!$B25,0)</f>
        <v>0</v>
      </c>
      <c r="CR25" s="31" t="n">
        <f aca="false">IF(Замер!$J$400="да",Помещение_20!$G25,0)</f>
        <v>0</v>
      </c>
      <c r="CS25" s="31" t="n">
        <f aca="false">IF(Замер!$J$400="да",Помещение_20!$H25,0)</f>
        <v>0</v>
      </c>
    </row>
    <row r="26" customFormat="false" ht="14.25" hidden="false" customHeight="false" outlineLevel="0" collapsed="false">
      <c r="B26" s="79" t="n">
        <f aca="false">P26</f>
        <v>0</v>
      </c>
      <c r="C26" s="49" t="s">
        <v>357</v>
      </c>
      <c r="D26" s="80" t="str">
        <f aca="false">VLOOKUP(C26,СписокРабот!$B:$E,2,FALSE())</f>
        <v>Устройство подвесного потолка из гипсокартона (1 слой) одноуровневый</v>
      </c>
      <c r="E26" s="44" t="str">
        <f aca="false">VLOOKUP(C26,СписокРабот!$B:$E,3,FALSE())</f>
        <v>м²</v>
      </c>
      <c r="F26" s="81" t="n">
        <f aca="false">VLOOKUP(C26,СписокРабот!$B:$E,4,FALSE())</f>
        <v>3821</v>
      </c>
      <c r="G26" s="84" t="n">
        <f aca="false">Q26</f>
        <v>0</v>
      </c>
      <c r="H26" s="82" t="n">
        <f aca="false">F26*G26</f>
        <v>0</v>
      </c>
      <c r="L26" s="83"/>
      <c r="M26" s="66" t="n">
        <f aca="false">$F26*(100%-$B$3)</f>
        <v>3247.85</v>
      </c>
      <c r="N26" s="31" t="n">
        <f aca="false">$G26*$M26</f>
        <v>0</v>
      </c>
      <c r="P26" s="31" t="n">
        <f aca="false">MAX(S26,W26,AA26,AE26,AI26,AM26,AQ26,AU26,AY26,BC26,BG26,BK26,BO26,BS26,BW26,CA26,CE26,CI26,CM26,CQ26)</f>
        <v>0</v>
      </c>
      <c r="Q26" s="31" t="n">
        <f aca="false">IF($S26,T26,0)+IF($W26,X26,0)+IF($AA26,AB26,0)+IF($AE26,AF26,0)+IF($AI26,AJ26,0)+IF($AM26,AN26,0)+IF($AQ26,AR26,0)+IF($AU26,AV26,0)+IF($AY26,AZ26,0)+IF($BC26,BD26,0)+IF($BG26,BH26,0)+IF($BK26,BL26,0)+IF($BO26,BP26,0)+IF($BS26,BT26,0)+IF($BW26,BX26,0)+IF($CA26,CB26,0)+IF($CE26,CF26,0)+IF($CI26,CJ26,0)+IF($CM26,CN26,0)+IF($CQ26,CR26,0)</f>
        <v>0</v>
      </c>
      <c r="R26" s="31" t="n">
        <f aca="false">IF($S26=1,U26,0)+IF($W26,Y26,0)+IF($AA26,AC26,0)+IF($AE26,AG26,0)+IF($AI26,AK26,0)+IF($AM26,AO26,0)+IF($AQ26,AS26,0)+IF($AU26,AW26,0)+IF($AY26,BA26,0)+IF($BC26,BE26,0)+IF($BG26,BI26,0)+IF($BK26,BM26,0)+IF($BO26,BQ26,0)+IF($BS26,BU26,0)+IF($BW26,BY26,0)+IF($CA26,CC26,0)+IF($CE26,CG26,0)+IF($CI26,CK26,0)+IF($CM26,CO26,0)+IF($CQ26,CS26,0)</f>
        <v>0</v>
      </c>
      <c r="S26" s="31" t="n">
        <f aca="false">IF(Замер!$J$20="да",Комната_1!$B26,0)</f>
        <v>0</v>
      </c>
      <c r="T26" s="31" t="n">
        <f aca="false">IF(Замер!$J$20="да",Комната_1!$G26,0)</f>
        <v>26.4</v>
      </c>
      <c r="U26" s="31" t="n">
        <f aca="false">IF(Замер!$J$20="да",Комната_1!$H26,0)</f>
        <v>100874.4</v>
      </c>
      <c r="W26" s="31" t="n">
        <f aca="false">IF(Замер!$J$40="да",Комната_2!$B26,0)</f>
        <v>0</v>
      </c>
      <c r="X26" s="31" t="n">
        <f aca="false">IF(Замер!$J$40="да",Комната_2!$G26,0)</f>
        <v>11.6</v>
      </c>
      <c r="Y26" s="31" t="n">
        <f aca="false">IF(Замер!$J$40="да",Комната_2!$H26,0)</f>
        <v>44323.6</v>
      </c>
      <c r="AA26" s="31" t="n">
        <f aca="false">IF(Замер!$J$60="да",Комната_3!$B26,0)</f>
        <v>0</v>
      </c>
      <c r="AB26" s="31" t="n">
        <f aca="false">IF(Замер!$J$60="да",Комната_3!$G26,0)</f>
        <v>11.9</v>
      </c>
      <c r="AC26" s="31" t="n">
        <f aca="false">IF(Замер!$J$60="да",Комната_3!$H26,0)</f>
        <v>45469.9</v>
      </c>
      <c r="AE26" s="31" t="n">
        <f aca="false">IF(Замер!$J$80="да",Комната_4!$B26,0)</f>
        <v>0</v>
      </c>
      <c r="AF26" s="31" t="n">
        <f aca="false">IF(Замер!$J$80="да",Комната_4!$G26,0)</f>
        <v>11.3</v>
      </c>
      <c r="AG26" s="31" t="n">
        <f aca="false">IF(Замер!$J$80="да",Комната_4!$H26,0)</f>
        <v>43177.3</v>
      </c>
      <c r="AI26" s="31" t="n">
        <f aca="false">IF(Замер!$J$100="да",Комната_5!$B26,0)</f>
        <v>0</v>
      </c>
      <c r="AJ26" s="31" t="n">
        <f aca="false">IF(Замер!$J$100="да",Комната_5!$G26,0)</f>
        <v>5.4</v>
      </c>
      <c r="AK26" s="31" t="n">
        <f aca="false">IF(Замер!$J$100="да",Комната_5!$H26,0)</f>
        <v>20633.4</v>
      </c>
      <c r="AM26" s="31" t="n">
        <f aca="false">IF(Замер!$J$120="да",Коридор!$B26,0)</f>
        <v>0</v>
      </c>
      <c r="AN26" s="31" t="n">
        <f aca="false">IF(Замер!$J$120="да",Коридор!$G26,0)</f>
        <v>2.8</v>
      </c>
      <c r="AO26" s="31" t="n">
        <f aca="false">IF(Замер!$J$120="да",Коридор!$H26,0)</f>
        <v>10698.8</v>
      </c>
      <c r="AQ26" s="31" t="n">
        <f aca="false">IF(Замер!$J$140="да",Кухня!$B26,0)</f>
        <v>0</v>
      </c>
      <c r="AR26" s="31" t="n">
        <f aca="false">IF(Замер!$J$140="да",Кухня!$G26,0)</f>
        <v>5.6</v>
      </c>
      <c r="AS26" s="31" t="n">
        <f aca="false">IF(Замер!$J$140="да",Кухня!$H26,0)</f>
        <v>21397.6</v>
      </c>
      <c r="AU26" s="31" t="n">
        <f aca="false">IF(Замер!$J$160="да",Ванна!$B26,0)</f>
        <v>0</v>
      </c>
      <c r="AV26" s="31" t="n">
        <f aca="false">IF(Замер!$J$160="да",Ванна!$G26,0)</f>
        <v>2.5</v>
      </c>
      <c r="AW26" s="31" t="n">
        <f aca="false">IF(Замер!$J$160="да",Ванна!$H26,0)</f>
        <v>9552.5</v>
      </c>
      <c r="AY26" s="31" t="n">
        <f aca="false">IF(Замер!$J$180="да",Туалет!$B26,0)</f>
        <v>0</v>
      </c>
      <c r="AZ26" s="31" t="n">
        <f aca="false">IF(Замер!$J$180="да",Туалет!$G26,0)</f>
        <v>0</v>
      </c>
      <c r="BA26" s="31" t="n">
        <f aca="false">IF(Замер!$J$180="да",Туалет!$H26,0)</f>
        <v>0</v>
      </c>
      <c r="BC26" s="31" t="n">
        <f aca="false">IF(Замер!$J$200="да",Балкон!$B26,0)</f>
        <v>0</v>
      </c>
      <c r="BD26" s="31" t="n">
        <f aca="false">IF(Замер!$J$200="да",Балкон!$G26,0)</f>
        <v>0</v>
      </c>
      <c r="BE26" s="31" t="n">
        <f aca="false">IF(Замер!$J$200="да",Балкон!$H26,0)</f>
        <v>0</v>
      </c>
      <c r="BG26" s="31" t="n">
        <f aca="false">IF(Замер!$J$220="да",Помещение_11!$B26,0)</f>
        <v>0</v>
      </c>
      <c r="BH26" s="31" t="n">
        <f aca="false">IF(Замер!$J$220="да",Помещение_11!$G26,0)</f>
        <v>0</v>
      </c>
      <c r="BI26" s="31" t="n">
        <f aca="false">IF(Замер!$J$220="да",Помещение_11!$H26,0)</f>
        <v>0</v>
      </c>
      <c r="BK26" s="31" t="n">
        <f aca="false">IF(Замер!$J$240="да",Помещение_12!$B26,0)</f>
        <v>0</v>
      </c>
      <c r="BL26" s="31" t="n">
        <f aca="false">IF(Замер!$J$240="да",Помещение_12!$G26,0)</f>
        <v>0</v>
      </c>
      <c r="BM26" s="31" t="n">
        <f aca="false">IF(Замер!$J$240="да",Помещение_12!$H26,0)</f>
        <v>0</v>
      </c>
      <c r="BO26" s="31" t="n">
        <f aca="false">IF(Замер!$J$260="да",Помещение_13!$B26,0)</f>
        <v>0</v>
      </c>
      <c r="BP26" s="31" t="n">
        <f aca="false">IF(Замер!$J$260="да",Помещение_13!$G26,0)</f>
        <v>0</v>
      </c>
      <c r="BQ26" s="31" t="n">
        <f aca="false">IF(Замер!$J$260="да",Помещение_13!$H26,0)</f>
        <v>0</v>
      </c>
      <c r="BS26" s="31" t="n">
        <f aca="false">IF(Замер!$J$280="да",Помещение_14!$B26,0)</f>
        <v>0</v>
      </c>
      <c r="BT26" s="31" t="n">
        <f aca="false">IF(Замер!$J$280="да",Помещение_14!$G26,0)</f>
        <v>0</v>
      </c>
      <c r="BU26" s="31" t="n">
        <f aca="false">IF(Замер!$J$280="да",Помещение_14!$H26,0)</f>
        <v>0</v>
      </c>
      <c r="BW26" s="31" t="n">
        <f aca="false">IF(Замер!$J$300="да",Помещение_15!$B26,0)</f>
        <v>0</v>
      </c>
      <c r="BX26" s="31" t="n">
        <f aca="false">IF(Замер!$J$300="да",Помещение_15!$G26,0)</f>
        <v>0</v>
      </c>
      <c r="BY26" s="31" t="n">
        <f aca="false">IF(Замер!$J$300="да",Помещение_15!$H26,0)</f>
        <v>0</v>
      </c>
      <c r="CA26" s="31" t="n">
        <f aca="false">IF(Замер!$J$320="да",Помещение_16!$B26,0)</f>
        <v>0</v>
      </c>
      <c r="CB26" s="31" t="n">
        <f aca="false">IF(Замер!$J$320="да",Помещение_16!$G26,0)</f>
        <v>0</v>
      </c>
      <c r="CC26" s="31" t="n">
        <f aca="false">IF(Замер!$J$320="да",Помещение_16!$H26,0)</f>
        <v>0</v>
      </c>
      <c r="CE26" s="31" t="n">
        <f aca="false">IF(Замер!$J$340="да",Помещение_17!$B26,0)</f>
        <v>0</v>
      </c>
      <c r="CF26" s="31" t="n">
        <f aca="false">IF(Замер!$J$340="да",Помещение_17!$G26,0)</f>
        <v>0</v>
      </c>
      <c r="CG26" s="31" t="n">
        <f aca="false">IF(Замер!$J$340="да",Помещение_17!$H26,0)</f>
        <v>0</v>
      </c>
      <c r="CI26" s="31" t="n">
        <f aca="false">IF(Замер!$J$360="да",Помещение_18!$B26,0)</f>
        <v>0</v>
      </c>
      <c r="CJ26" s="31" t="n">
        <f aca="false">IF(Замер!$J$360="да",Помещение_18!$G26,0)</f>
        <v>0</v>
      </c>
      <c r="CK26" s="31" t="n">
        <f aca="false">IF(Замер!$J$360="да",Помещение_18!$H26,0)</f>
        <v>0</v>
      </c>
      <c r="CM26" s="31" t="n">
        <f aca="false">IF(Замер!$J$380="да",Помещение_19!$B26,0)</f>
        <v>0</v>
      </c>
      <c r="CN26" s="31" t="n">
        <f aca="false">IF(Замер!$J$380="да",Помещение_19!$G26,0)</f>
        <v>0</v>
      </c>
      <c r="CO26" s="31" t="n">
        <f aca="false">IF(Замер!$J$380="да",Помещение_19!$H26,0)</f>
        <v>0</v>
      </c>
      <c r="CQ26" s="31" t="n">
        <f aca="false">IF(Замер!$J$400="да",Помещение_20!$B26,0)</f>
        <v>0</v>
      </c>
      <c r="CR26" s="31" t="n">
        <f aca="false">IF(Замер!$J$400="да",Помещение_20!$G26,0)</f>
        <v>0</v>
      </c>
      <c r="CS26" s="31" t="n">
        <f aca="false">IF(Замер!$J$400="да",Помещение_20!$H26,0)</f>
        <v>0</v>
      </c>
    </row>
    <row r="27" customFormat="false" ht="14.25" hidden="false" customHeight="false" outlineLevel="0" collapsed="false">
      <c r="B27" s="89" t="n">
        <f aca="false">P27</f>
        <v>0</v>
      </c>
      <c r="C27" s="90" t="s">
        <v>358</v>
      </c>
      <c r="D27" s="91" t="str">
        <f aca="false">VLOOKUP(C27,СписокРабот!$B:$E,2,FALSE())</f>
        <v>Установка воздуховода</v>
      </c>
      <c r="E27" s="92" t="str">
        <f aca="false">VLOOKUP(C27,СписокРабот!$B:$E,3,FALSE())</f>
        <v>п.м.</v>
      </c>
      <c r="F27" s="93" t="n">
        <f aca="false">VLOOKUP(C27,СписокРабот!$B:$E,4,FALSE())</f>
        <v>1194</v>
      </c>
      <c r="G27" s="94" t="n">
        <f aca="false">Q27</f>
        <v>0</v>
      </c>
      <c r="H27" s="95" t="n">
        <f aca="false">F27*G27</f>
        <v>0</v>
      </c>
      <c r="L27" s="83"/>
      <c r="M27" s="66" t="n">
        <f aca="false">$F27*(100%-$B$3)</f>
        <v>1014.9</v>
      </c>
      <c r="N27" s="31" t="n">
        <f aca="false">$G27*$M27</f>
        <v>0</v>
      </c>
      <c r="P27" s="31" t="n">
        <f aca="false">MAX(S27,W27,AA27,AE27,AI27,AM27,AQ27,AU27,AY27,BC27,BG27,BK27,BO27,BS27,BW27,CA27,CE27,CI27,CM27,CQ27)</f>
        <v>0</v>
      </c>
      <c r="Q27" s="31" t="n">
        <f aca="false">IF($S27,T27,0)+IF($W27,X27,0)+IF($AA27,AB27,0)+IF($AE27,AF27,0)+IF($AI27,AJ27,0)+IF($AM27,AN27,0)+IF($AQ27,AR27,0)+IF($AU27,AV27,0)+IF($AY27,AZ27,0)+IF($BC27,BD27,0)+IF($BG27,BH27,0)+IF($BK27,BL27,0)+IF($BO27,BP27,0)+IF($BS27,BT27,0)+IF($BW27,BX27,0)+IF($CA27,CB27,0)+IF($CE27,CF27,0)+IF($CI27,CJ27,0)+IF($CM27,CN27,0)+IF($CQ27,CR27,0)</f>
        <v>0</v>
      </c>
      <c r="R27" s="31" t="n">
        <f aca="false">IF($S27=1,U27,0)+IF($W27,Y27,0)+IF($AA27,AC27,0)+IF($AE27,AG27,0)+IF($AI27,AK27,0)+IF($AM27,AO27,0)+IF($AQ27,AS27,0)+IF($AU27,AW27,0)+IF($AY27,BA27,0)+IF($BC27,BE27,0)+IF($BG27,BI27,0)+IF($BK27,BM27,0)+IF($BO27,BQ27,0)+IF($BS27,BU27,0)+IF($BW27,BY27,0)+IF($CA27,CC27,0)+IF($CE27,CG27,0)+IF($CI27,CK27,0)+IF($CM27,CO27,0)+IF($CQ27,CS27,0)</f>
        <v>0</v>
      </c>
      <c r="S27" s="31" t="n">
        <f aca="false">IF(Замер!$J$20="да",Комната_1!$B27,0)</f>
        <v>0</v>
      </c>
      <c r="T27" s="31" t="n">
        <f aca="false">IF(Замер!$J$20="да",Комната_1!$G27,0)</f>
        <v>0</v>
      </c>
      <c r="U27" s="31" t="n">
        <f aca="false">IF(Замер!$J$20="да",Комната_1!$H27,0)</f>
        <v>0</v>
      </c>
      <c r="W27" s="31" t="n">
        <f aca="false">IF(Замер!$J$40="да",Комната_2!$B27,0)</f>
        <v>0</v>
      </c>
      <c r="X27" s="31" t="n">
        <f aca="false">IF(Замер!$J$40="да",Комната_2!$G27,0)</f>
        <v>0</v>
      </c>
      <c r="Y27" s="31" t="n">
        <f aca="false">IF(Замер!$J$40="да",Комната_2!$H27,0)</f>
        <v>0</v>
      </c>
      <c r="AA27" s="31" t="n">
        <f aca="false">IF(Замер!$J$60="да",Комната_3!$B27,0)</f>
        <v>0</v>
      </c>
      <c r="AB27" s="31" t="n">
        <f aca="false">IF(Замер!$J$60="да",Комната_3!$G27,0)</f>
        <v>0</v>
      </c>
      <c r="AC27" s="31" t="n">
        <f aca="false">IF(Замер!$J$60="да",Комната_3!$H27,0)</f>
        <v>0</v>
      </c>
      <c r="AE27" s="31" t="n">
        <f aca="false">IF(Замер!$J$80="да",Комната_4!$B27,0)</f>
        <v>0</v>
      </c>
      <c r="AF27" s="31" t="n">
        <f aca="false">IF(Замер!$J$80="да",Комната_4!$G27,0)</f>
        <v>0</v>
      </c>
      <c r="AG27" s="31" t="n">
        <f aca="false">IF(Замер!$J$80="да",Комната_4!$H27,0)</f>
        <v>0</v>
      </c>
      <c r="AI27" s="31" t="n">
        <f aca="false">IF(Замер!$J$100="да",Комната_5!$B27,0)</f>
        <v>0</v>
      </c>
      <c r="AJ27" s="31" t="n">
        <f aca="false">IF(Замер!$J$100="да",Комната_5!$G27,0)</f>
        <v>0</v>
      </c>
      <c r="AK27" s="31" t="n">
        <f aca="false">IF(Замер!$J$100="да",Комната_5!$H27,0)</f>
        <v>0</v>
      </c>
      <c r="AM27" s="31" t="n">
        <f aca="false">IF(Замер!$J$120="да",Коридор!$B27,0)</f>
        <v>0</v>
      </c>
      <c r="AN27" s="31" t="n">
        <f aca="false">IF(Замер!$J$120="да",Коридор!$G27,0)</f>
        <v>0</v>
      </c>
      <c r="AO27" s="31" t="n">
        <f aca="false">IF(Замер!$J$120="да",Коридор!$H27,0)</f>
        <v>0</v>
      </c>
      <c r="AQ27" s="31" t="n">
        <f aca="false">IF(Замер!$J$140="да",Кухня!$B27,0)</f>
        <v>0</v>
      </c>
      <c r="AR27" s="31" t="n">
        <f aca="false">IF(Замер!$J$140="да",Кухня!$G27,0)</f>
        <v>0</v>
      </c>
      <c r="AS27" s="31" t="n">
        <f aca="false">IF(Замер!$J$140="да",Кухня!$H27,0)</f>
        <v>0</v>
      </c>
      <c r="AU27" s="31" t="n">
        <f aca="false">IF(Замер!$J$160="да",Ванна!$B27,0)</f>
        <v>0</v>
      </c>
      <c r="AV27" s="31" t="n">
        <f aca="false">IF(Замер!$J$160="да",Ванна!$G27,0)</f>
        <v>0</v>
      </c>
      <c r="AW27" s="31" t="n">
        <f aca="false">IF(Замер!$J$160="да",Ванна!$H27,0)</f>
        <v>0</v>
      </c>
      <c r="AY27" s="31" t="n">
        <f aca="false">IF(Замер!$J$180="да",Туалет!$B27,0)</f>
        <v>0</v>
      </c>
      <c r="AZ27" s="31" t="n">
        <f aca="false">IF(Замер!$J$180="да",Туалет!$G27,0)</f>
        <v>0</v>
      </c>
      <c r="BA27" s="31" t="n">
        <f aca="false">IF(Замер!$J$180="да",Туалет!$H27,0)</f>
        <v>0</v>
      </c>
      <c r="BC27" s="31" t="n">
        <f aca="false">IF(Замер!$J$200="да",Балкон!$B27,0)</f>
        <v>0</v>
      </c>
      <c r="BD27" s="31" t="n">
        <f aca="false">IF(Замер!$J$200="да",Балкон!$G27,0)</f>
        <v>0</v>
      </c>
      <c r="BE27" s="31" t="n">
        <f aca="false">IF(Замер!$J$200="да",Балкон!$H27,0)</f>
        <v>0</v>
      </c>
      <c r="BG27" s="31" t="n">
        <f aca="false">IF(Замер!$J$220="да",Помещение_11!$B27,0)</f>
        <v>0</v>
      </c>
      <c r="BH27" s="31" t="n">
        <f aca="false">IF(Замер!$J$220="да",Помещение_11!$G27,0)</f>
        <v>0</v>
      </c>
      <c r="BI27" s="31" t="n">
        <f aca="false">IF(Замер!$J$220="да",Помещение_11!$H27,0)</f>
        <v>0</v>
      </c>
      <c r="BK27" s="31" t="n">
        <f aca="false">IF(Замер!$J$240="да",Помещение_12!$B27,0)</f>
        <v>0</v>
      </c>
      <c r="BL27" s="31" t="n">
        <f aca="false">IF(Замер!$J$240="да",Помещение_12!$G27,0)</f>
        <v>0</v>
      </c>
      <c r="BM27" s="31" t="n">
        <f aca="false">IF(Замер!$J$240="да",Помещение_12!$H27,0)</f>
        <v>0</v>
      </c>
      <c r="BO27" s="31" t="n">
        <f aca="false">IF(Замер!$J$260="да",Помещение_13!$B27,0)</f>
        <v>0</v>
      </c>
      <c r="BP27" s="31" t="n">
        <f aca="false">IF(Замер!$J$260="да",Помещение_13!$G27,0)</f>
        <v>0</v>
      </c>
      <c r="BQ27" s="31" t="n">
        <f aca="false">IF(Замер!$J$260="да",Помещение_13!$H27,0)</f>
        <v>0</v>
      </c>
      <c r="BS27" s="31" t="n">
        <f aca="false">IF(Замер!$J$280="да",Помещение_14!$B27,0)</f>
        <v>0</v>
      </c>
      <c r="BT27" s="31" t="n">
        <f aca="false">IF(Замер!$J$280="да",Помещение_14!$G27,0)</f>
        <v>0</v>
      </c>
      <c r="BU27" s="31" t="n">
        <f aca="false">IF(Замер!$J$280="да",Помещение_14!$H27,0)</f>
        <v>0</v>
      </c>
      <c r="BW27" s="31" t="n">
        <f aca="false">IF(Замер!$J$300="да",Помещение_15!$B27,0)</f>
        <v>0</v>
      </c>
      <c r="BX27" s="31" t="n">
        <f aca="false">IF(Замер!$J$300="да",Помещение_15!$G27,0)</f>
        <v>0</v>
      </c>
      <c r="BY27" s="31" t="n">
        <f aca="false">IF(Замер!$J$300="да",Помещение_15!$H27,0)</f>
        <v>0</v>
      </c>
      <c r="CA27" s="31" t="n">
        <f aca="false">IF(Замер!$J$320="да",Помещение_16!$B27,0)</f>
        <v>0</v>
      </c>
      <c r="CB27" s="31" t="n">
        <f aca="false">IF(Замер!$J$320="да",Помещение_16!$G27,0)</f>
        <v>0</v>
      </c>
      <c r="CC27" s="31" t="n">
        <f aca="false">IF(Замер!$J$320="да",Помещение_16!$H27,0)</f>
        <v>0</v>
      </c>
      <c r="CE27" s="31" t="n">
        <f aca="false">IF(Замер!$J$340="да",Помещение_17!$B27,0)</f>
        <v>0</v>
      </c>
      <c r="CF27" s="31" t="n">
        <f aca="false">IF(Замер!$J$340="да",Помещение_17!$G27,0)</f>
        <v>0</v>
      </c>
      <c r="CG27" s="31" t="n">
        <f aca="false">IF(Замер!$J$340="да",Помещение_17!$H27,0)</f>
        <v>0</v>
      </c>
      <c r="CI27" s="31" t="n">
        <f aca="false">IF(Замер!$J$360="да",Помещение_18!$B27,0)</f>
        <v>0</v>
      </c>
      <c r="CJ27" s="31" t="n">
        <f aca="false">IF(Замер!$J$360="да",Помещение_18!$G27,0)</f>
        <v>0</v>
      </c>
      <c r="CK27" s="31" t="n">
        <f aca="false">IF(Замер!$J$360="да",Помещение_18!$H27,0)</f>
        <v>0</v>
      </c>
      <c r="CM27" s="31" t="n">
        <f aca="false">IF(Замер!$J$380="да",Помещение_19!$B27,0)</f>
        <v>0</v>
      </c>
      <c r="CN27" s="31" t="n">
        <f aca="false">IF(Замер!$J$380="да",Помещение_19!$G27,0)</f>
        <v>0</v>
      </c>
      <c r="CO27" s="31" t="n">
        <f aca="false">IF(Замер!$J$380="да",Помещение_19!$H27,0)</f>
        <v>0</v>
      </c>
      <c r="CQ27" s="31" t="n">
        <f aca="false">IF(Замер!$J$400="да",Помещение_20!$B27,0)</f>
        <v>0</v>
      </c>
      <c r="CR27" s="31" t="n">
        <f aca="false">IF(Замер!$J$400="да",Помещение_20!$G27,0)</f>
        <v>0</v>
      </c>
      <c r="CS27" s="31" t="n">
        <f aca="false">IF(Замер!$J$400="да",Помещение_20!$H27,0)</f>
        <v>0</v>
      </c>
    </row>
    <row r="28" customFormat="false" ht="14.25" hidden="false" customHeight="false" outlineLevel="0" collapsed="false">
      <c r="B28" s="89" t="n">
        <f aca="false">P28</f>
        <v>1</v>
      </c>
      <c r="C28" s="90" t="s">
        <v>26</v>
      </c>
      <c r="D28" s="91" t="str">
        <f aca="false">VLOOKUP(C28,СписокРабот!$B:$E,2,FALSE())</f>
        <v>Устройство подвесного потолка из гипсокартона (2 слоя) одноуровневый</v>
      </c>
      <c r="E28" s="92" t="str">
        <f aca="false">VLOOKUP(C28,СписокРабот!$B:$E,3,FALSE())</f>
        <v>м²</v>
      </c>
      <c r="F28" s="93" t="n">
        <f aca="false">VLOOKUP(C28,СписокРабот!$B:$E,4,FALSE())</f>
        <v>4543</v>
      </c>
      <c r="G28" s="94" t="n">
        <f aca="false">Q28</f>
        <v>16.6</v>
      </c>
      <c r="H28" s="95" t="n">
        <f aca="false">F28*G28</f>
        <v>75413.8</v>
      </c>
      <c r="L28" s="83"/>
      <c r="M28" s="66" t="n">
        <f aca="false">$F28*(100%-$B$3)</f>
        <v>3861.55</v>
      </c>
      <c r="N28" s="31" t="n">
        <f aca="false">$G28*$M28</f>
        <v>64101.73</v>
      </c>
      <c r="P28" s="31" t="n">
        <f aca="false">MAX(S28,W28,AA28,AE28,AI28,AM28,AQ28,AU28,AY28,BC28,BG28,BK28,BO28,BS28,BW28,CA28,CE28,CI28,CM28,CQ28)</f>
        <v>1</v>
      </c>
      <c r="Q28" s="31" t="n">
        <f aca="false">IF($S28,T28,0)+IF($W28,X28,0)+IF($AA28,AB28,0)+IF($AE28,AF28,0)+IF($AI28,AJ28,0)+IF($AM28,AN28,0)+IF($AQ28,AR28,0)+IF($AU28,AV28,0)+IF($AY28,AZ28,0)+IF($BC28,BD28,0)+IF($BG28,BH28,0)+IF($BK28,BL28,0)+IF($BO28,BP28,0)+IF($BS28,BT28,0)+IF($BW28,BX28,0)+IF($CA28,CB28,0)+IF($CE28,CF28,0)+IF($CI28,CJ28,0)+IF($CM28,CN28,0)+IF($CQ28,CR28,0)</f>
        <v>16.6</v>
      </c>
      <c r="R28" s="31" t="n">
        <f aca="false">IF($S28=1,U28,0)+IF($W28,Y28,0)+IF($AA28,AC28,0)+IF($AE28,AG28,0)+IF($AI28,AK28,0)+IF($AM28,AO28,0)+IF($AQ28,AS28,0)+IF($AU28,AW28,0)+IF($AY28,BA28,0)+IF($BC28,BE28,0)+IF($BG28,BI28,0)+IF($BK28,BM28,0)+IF($BO28,BQ28,0)+IF($BS28,BU28,0)+IF($BW28,BY28,0)+IF($CA28,CC28,0)+IF($CE28,CG28,0)+IF($CI28,CK28,0)+IF($CM28,CO28,0)+IF($CQ28,CS28,0)</f>
        <v>75413.8</v>
      </c>
      <c r="S28" s="31" t="n">
        <f aca="false">IF(Замер!$J$20="да",Комната_1!$B28,0)</f>
        <v>1</v>
      </c>
      <c r="T28" s="31" t="n">
        <f aca="false">IF(Замер!$J$20="да",Комната_1!$G28,0)</f>
        <v>16.6</v>
      </c>
      <c r="U28" s="31" t="n">
        <f aca="false">IF(Замер!$J$20="да",Комната_1!$H28,0)</f>
        <v>75413.8</v>
      </c>
      <c r="W28" s="31" t="n">
        <f aca="false">IF(Замер!$J$40="да",Комната_2!$B28,0)</f>
        <v>0</v>
      </c>
      <c r="X28" s="31" t="n">
        <f aca="false">IF(Замер!$J$40="да",Комната_2!$G28,0)</f>
        <v>11.6</v>
      </c>
      <c r="Y28" s="31" t="n">
        <f aca="false">IF(Замер!$J$40="да",Комната_2!$H28,0)</f>
        <v>52698.8</v>
      </c>
      <c r="AA28" s="31" t="n">
        <f aca="false">IF(Замер!$J$60="да",Комната_3!$B28,0)</f>
        <v>0</v>
      </c>
      <c r="AB28" s="31" t="n">
        <f aca="false">IF(Замер!$J$60="да",Комната_3!$G28,0)</f>
        <v>11.9</v>
      </c>
      <c r="AC28" s="31" t="n">
        <f aca="false">IF(Замер!$J$60="да",Комната_3!$H28,0)</f>
        <v>54061.7</v>
      </c>
      <c r="AE28" s="31" t="n">
        <f aca="false">IF(Замер!$J$80="да",Комната_4!$B28,0)</f>
        <v>0</v>
      </c>
      <c r="AF28" s="31" t="n">
        <f aca="false">IF(Замер!$J$80="да",Комната_4!$G28,0)</f>
        <v>11.3</v>
      </c>
      <c r="AG28" s="31" t="n">
        <f aca="false">IF(Замер!$J$80="да",Комната_4!$H28,0)</f>
        <v>51335.9</v>
      </c>
      <c r="AI28" s="31" t="n">
        <f aca="false">IF(Замер!$J$100="да",Комната_5!$B28,0)</f>
        <v>0</v>
      </c>
      <c r="AJ28" s="31" t="n">
        <f aca="false">IF(Замер!$J$100="да",Комната_5!$G28,0)</f>
        <v>5.4</v>
      </c>
      <c r="AK28" s="31" t="n">
        <f aca="false">IF(Замер!$J$100="да",Комната_5!$H28,0)</f>
        <v>24532.2</v>
      </c>
      <c r="AM28" s="31" t="n">
        <f aca="false">IF(Замер!$J$120="да",Коридор!$B28,0)</f>
        <v>0</v>
      </c>
      <c r="AN28" s="31" t="n">
        <f aca="false">IF(Замер!$J$120="да",Коридор!$G28,0)</f>
        <v>2.8</v>
      </c>
      <c r="AO28" s="31" t="n">
        <f aca="false">IF(Замер!$J$120="да",Коридор!$H28,0)</f>
        <v>12720.4</v>
      </c>
      <c r="AQ28" s="31" t="n">
        <f aca="false">IF(Замер!$J$140="да",Кухня!$B28,0)</f>
        <v>0</v>
      </c>
      <c r="AR28" s="31" t="n">
        <f aca="false">IF(Замер!$J$140="да",Кухня!$G28,0)</f>
        <v>5.6</v>
      </c>
      <c r="AS28" s="31" t="n">
        <f aca="false">IF(Замер!$J$140="да",Кухня!$H28,0)</f>
        <v>25440.8</v>
      </c>
      <c r="AU28" s="31" t="n">
        <f aca="false">IF(Замер!$J$160="да",Ванна!$B28,0)</f>
        <v>0</v>
      </c>
      <c r="AV28" s="31" t="n">
        <f aca="false">IF(Замер!$J$160="да",Ванна!$G28,0)</f>
        <v>2.5</v>
      </c>
      <c r="AW28" s="31" t="n">
        <f aca="false">IF(Замер!$J$160="да",Ванна!$H28,0)</f>
        <v>11357.5</v>
      </c>
      <c r="AY28" s="31" t="n">
        <f aca="false">IF(Замер!$J$180="да",Туалет!$B28,0)</f>
        <v>0</v>
      </c>
      <c r="AZ28" s="31" t="n">
        <f aca="false">IF(Замер!$J$180="да",Туалет!$G28,0)</f>
        <v>0</v>
      </c>
      <c r="BA28" s="31" t="n">
        <f aca="false">IF(Замер!$J$180="да",Туалет!$H28,0)</f>
        <v>0</v>
      </c>
      <c r="BC28" s="31" t="n">
        <f aca="false">IF(Замер!$J$200="да",Балкон!$B28,0)</f>
        <v>0</v>
      </c>
      <c r="BD28" s="31" t="n">
        <f aca="false">IF(Замер!$J$200="да",Балкон!$G28,0)</f>
        <v>0</v>
      </c>
      <c r="BE28" s="31" t="n">
        <f aca="false">IF(Замер!$J$200="да",Балкон!$H28,0)</f>
        <v>0</v>
      </c>
      <c r="BG28" s="31" t="n">
        <f aca="false">IF(Замер!$J$220="да",Помещение_11!$B28,0)</f>
        <v>0</v>
      </c>
      <c r="BH28" s="31" t="n">
        <f aca="false">IF(Замер!$J$220="да",Помещение_11!$G28,0)</f>
        <v>0</v>
      </c>
      <c r="BI28" s="31" t="n">
        <f aca="false">IF(Замер!$J$220="да",Помещение_11!$H28,0)</f>
        <v>0</v>
      </c>
      <c r="BK28" s="31" t="n">
        <f aca="false">IF(Замер!$J$240="да",Помещение_12!$B28,0)</f>
        <v>0</v>
      </c>
      <c r="BL28" s="31" t="n">
        <f aca="false">IF(Замер!$J$240="да",Помещение_12!$G28,0)</f>
        <v>0</v>
      </c>
      <c r="BM28" s="31" t="n">
        <f aca="false">IF(Замер!$J$240="да",Помещение_12!$H28,0)</f>
        <v>0</v>
      </c>
      <c r="BO28" s="31" t="n">
        <f aca="false">IF(Замер!$J$260="да",Помещение_13!$B28,0)</f>
        <v>0</v>
      </c>
      <c r="BP28" s="31" t="n">
        <f aca="false">IF(Замер!$J$260="да",Помещение_13!$G28,0)</f>
        <v>0</v>
      </c>
      <c r="BQ28" s="31" t="n">
        <f aca="false">IF(Замер!$J$260="да",Помещение_13!$H28,0)</f>
        <v>0</v>
      </c>
      <c r="BS28" s="31" t="n">
        <f aca="false">IF(Замер!$J$280="да",Помещение_14!$B28,0)</f>
        <v>0</v>
      </c>
      <c r="BT28" s="31" t="n">
        <f aca="false">IF(Замер!$J$280="да",Помещение_14!$G28,0)</f>
        <v>0</v>
      </c>
      <c r="BU28" s="31" t="n">
        <f aca="false">IF(Замер!$J$280="да",Помещение_14!$H28,0)</f>
        <v>0</v>
      </c>
      <c r="BW28" s="31" t="n">
        <f aca="false">IF(Замер!$J$300="да",Помещение_15!$B28,0)</f>
        <v>0</v>
      </c>
      <c r="BX28" s="31" t="n">
        <f aca="false">IF(Замер!$J$300="да",Помещение_15!$G28,0)</f>
        <v>0</v>
      </c>
      <c r="BY28" s="31" t="n">
        <f aca="false">IF(Замер!$J$300="да",Помещение_15!$H28,0)</f>
        <v>0</v>
      </c>
      <c r="CA28" s="31" t="n">
        <f aca="false">IF(Замер!$J$320="да",Помещение_16!$B28,0)</f>
        <v>0</v>
      </c>
      <c r="CB28" s="31" t="n">
        <f aca="false">IF(Замер!$J$320="да",Помещение_16!$G28,0)</f>
        <v>0</v>
      </c>
      <c r="CC28" s="31" t="n">
        <f aca="false">IF(Замер!$J$320="да",Помещение_16!$H28,0)</f>
        <v>0</v>
      </c>
      <c r="CE28" s="31" t="n">
        <f aca="false">IF(Замер!$J$340="да",Помещение_17!$B28,0)</f>
        <v>0</v>
      </c>
      <c r="CF28" s="31" t="n">
        <f aca="false">IF(Замер!$J$340="да",Помещение_17!$G28,0)</f>
        <v>0</v>
      </c>
      <c r="CG28" s="31" t="n">
        <f aca="false">IF(Замер!$J$340="да",Помещение_17!$H28,0)</f>
        <v>0</v>
      </c>
      <c r="CI28" s="31" t="n">
        <f aca="false">IF(Замер!$J$360="да",Помещение_18!$B28,0)</f>
        <v>0</v>
      </c>
      <c r="CJ28" s="31" t="n">
        <f aca="false">IF(Замер!$J$360="да",Помещение_18!$G28,0)</f>
        <v>0</v>
      </c>
      <c r="CK28" s="31" t="n">
        <f aca="false">IF(Замер!$J$360="да",Помещение_18!$H28,0)</f>
        <v>0</v>
      </c>
      <c r="CM28" s="31" t="n">
        <f aca="false">IF(Замер!$J$380="да",Помещение_19!$B28,0)</f>
        <v>0</v>
      </c>
      <c r="CN28" s="31" t="n">
        <f aca="false">IF(Замер!$J$380="да",Помещение_19!$G28,0)</f>
        <v>0</v>
      </c>
      <c r="CO28" s="31" t="n">
        <f aca="false">IF(Замер!$J$380="да",Помещение_19!$H28,0)</f>
        <v>0</v>
      </c>
      <c r="CQ28" s="31" t="n">
        <f aca="false">IF(Замер!$J$400="да",Помещение_20!$B28,0)</f>
        <v>0</v>
      </c>
      <c r="CR28" s="31" t="n">
        <f aca="false">IF(Замер!$J$400="да",Помещение_20!$G28,0)</f>
        <v>0</v>
      </c>
      <c r="CS28" s="31" t="n">
        <f aca="false">IF(Замер!$J$400="да",Помещение_20!$H28,0)</f>
        <v>0</v>
      </c>
    </row>
    <row r="29" customFormat="false" ht="14.25" hidden="false" customHeight="false" outlineLevel="0" collapsed="false">
      <c r="B29" s="89" t="n">
        <f aca="false">P29</f>
        <v>0</v>
      </c>
      <c r="C29" s="90" t="s">
        <v>359</v>
      </c>
      <c r="D29" s="91" t="str">
        <f aca="false">VLOOKUP(C29,СписокРабот!$B:$E,2,FALSE())</f>
        <v>Устройство разноуровнего потолка из ГКЛ с прямолинейными элементами 1слой</v>
      </c>
      <c r="E29" s="92" t="str">
        <f aca="false">VLOOKUP(C29,СписокРабот!$B:$E,3,FALSE())</f>
        <v>м²</v>
      </c>
      <c r="F29" s="93" t="n">
        <f aca="false">VLOOKUP(C29,СписокРабот!$B:$E,4,FALSE())</f>
        <v>5108</v>
      </c>
      <c r="G29" s="94" t="n">
        <f aca="false">Q29</f>
        <v>0</v>
      </c>
      <c r="H29" s="95" t="n">
        <f aca="false">F29*G29</f>
        <v>0</v>
      </c>
      <c r="L29" s="83"/>
      <c r="M29" s="66" t="n">
        <f aca="false">$F29*(100%-$B$3)</f>
        <v>4341.8</v>
      </c>
      <c r="N29" s="31" t="n">
        <f aca="false">$G29*$M29</f>
        <v>0</v>
      </c>
      <c r="P29" s="31" t="n">
        <f aca="false">MAX(S29,W29,AA29,AE29,AI29,AM29,AQ29,AU29,AY29,BC29,BG29,BK29,BO29,BS29,BW29,CA29,CE29,CI29,CM29,CQ29)</f>
        <v>0</v>
      </c>
      <c r="Q29" s="31" t="n">
        <f aca="false">IF($S29,T29,0)+IF($W29,X29,0)+IF($AA29,AB29,0)+IF($AE29,AF29,0)+IF($AI29,AJ29,0)+IF($AM29,AN29,0)+IF($AQ29,AR29,0)+IF($AU29,AV29,0)+IF($AY29,AZ29,0)+IF($BC29,BD29,0)+IF($BG29,BH29,0)+IF($BK29,BL29,0)+IF($BO29,BP29,0)+IF($BS29,BT29,0)+IF($BW29,BX29,0)+IF($CA29,CB29,0)+IF($CE29,CF29,0)+IF($CI29,CJ29,0)+IF($CM29,CN29,0)+IF($CQ29,CR29,0)</f>
        <v>0</v>
      </c>
      <c r="R29" s="31" t="n">
        <f aca="false">IF($S29=1,U29,0)+IF($W29,Y29,0)+IF($AA29,AC29,0)+IF($AE29,AG29,0)+IF($AI29,AK29,0)+IF($AM29,AO29,0)+IF($AQ29,AS29,0)+IF($AU29,AW29,0)+IF($AY29,BA29,0)+IF($BC29,BE29,0)+IF($BG29,BI29,0)+IF($BK29,BM29,0)+IF($BO29,BQ29,0)+IF($BS29,BU29,0)+IF($BW29,BY29,0)+IF($CA29,CC29,0)+IF($CE29,CG29,0)+IF($CI29,CK29,0)+IF($CM29,CO29,0)+IF($CQ29,CS29,0)</f>
        <v>0</v>
      </c>
      <c r="S29" s="31" t="n">
        <f aca="false">IF(Замер!$J$20="да",Комната_1!$B29,0)</f>
        <v>0</v>
      </c>
      <c r="T29" s="31" t="n">
        <f aca="false">IF(Замер!$J$20="да",Комната_1!$G29,0)</f>
        <v>26.4</v>
      </c>
      <c r="U29" s="31" t="n">
        <f aca="false">IF(Замер!$J$20="да",Комната_1!$H29,0)</f>
        <v>134851.2</v>
      </c>
      <c r="W29" s="31" t="n">
        <f aca="false">IF(Замер!$J$40="да",Комната_2!$B29,0)</f>
        <v>0</v>
      </c>
      <c r="X29" s="31" t="n">
        <f aca="false">IF(Замер!$J$40="да",Комната_2!$G29,0)</f>
        <v>11.6</v>
      </c>
      <c r="Y29" s="31" t="n">
        <f aca="false">IF(Замер!$J$40="да",Комната_2!$H29,0)</f>
        <v>59252.8</v>
      </c>
      <c r="AA29" s="31" t="n">
        <f aca="false">IF(Замер!$J$60="да",Комната_3!$B29,0)</f>
        <v>0</v>
      </c>
      <c r="AB29" s="31" t="n">
        <f aca="false">IF(Замер!$J$60="да",Комната_3!$G29,0)</f>
        <v>11.9</v>
      </c>
      <c r="AC29" s="31" t="n">
        <f aca="false">IF(Замер!$J$60="да",Комната_3!$H29,0)</f>
        <v>60785.2</v>
      </c>
      <c r="AE29" s="31" t="n">
        <f aca="false">IF(Замер!$J$80="да",Комната_4!$B29,0)</f>
        <v>0</v>
      </c>
      <c r="AF29" s="31" t="n">
        <f aca="false">IF(Замер!$J$80="да",Комната_4!$G29,0)</f>
        <v>11.3</v>
      </c>
      <c r="AG29" s="31" t="n">
        <f aca="false">IF(Замер!$J$80="да",Комната_4!$H29,0)</f>
        <v>57720.4</v>
      </c>
      <c r="AI29" s="31" t="n">
        <f aca="false">IF(Замер!$J$100="да",Комната_5!$B29,0)</f>
        <v>0</v>
      </c>
      <c r="AJ29" s="31" t="n">
        <f aca="false">IF(Замер!$J$100="да",Комната_5!$G29,0)</f>
        <v>5.4</v>
      </c>
      <c r="AK29" s="31" t="n">
        <f aca="false">IF(Замер!$J$100="да",Комната_5!$H29,0)</f>
        <v>27583.2</v>
      </c>
      <c r="AM29" s="31" t="n">
        <f aca="false">IF(Замер!$J$120="да",Коридор!$B29,0)</f>
        <v>0</v>
      </c>
      <c r="AN29" s="31" t="n">
        <f aca="false">IF(Замер!$J$120="да",Коридор!$G29,0)</f>
        <v>2.8</v>
      </c>
      <c r="AO29" s="31" t="n">
        <f aca="false">IF(Замер!$J$120="да",Коридор!$H29,0)</f>
        <v>14302.4</v>
      </c>
      <c r="AQ29" s="31" t="n">
        <f aca="false">IF(Замер!$J$140="да",Кухня!$B29,0)</f>
        <v>0</v>
      </c>
      <c r="AR29" s="31" t="n">
        <f aca="false">IF(Замер!$J$140="да",Кухня!$G29,0)</f>
        <v>5.6</v>
      </c>
      <c r="AS29" s="31" t="n">
        <f aca="false">IF(Замер!$J$140="да",Кухня!$H29,0)</f>
        <v>28604.8</v>
      </c>
      <c r="AU29" s="31" t="n">
        <f aca="false">IF(Замер!$J$160="да",Ванна!$B29,0)</f>
        <v>0</v>
      </c>
      <c r="AV29" s="31" t="n">
        <f aca="false">IF(Замер!$J$160="да",Ванна!$G29,0)</f>
        <v>2.5</v>
      </c>
      <c r="AW29" s="31" t="n">
        <f aca="false">IF(Замер!$J$160="да",Ванна!$H29,0)</f>
        <v>12770</v>
      </c>
      <c r="AY29" s="31" t="n">
        <f aca="false">IF(Замер!$J$180="да",Туалет!$B29,0)</f>
        <v>0</v>
      </c>
      <c r="AZ29" s="31" t="n">
        <f aca="false">IF(Замер!$J$180="да",Туалет!$G29,0)</f>
        <v>0</v>
      </c>
      <c r="BA29" s="31" t="n">
        <f aca="false">IF(Замер!$J$180="да",Туалет!$H29,0)</f>
        <v>0</v>
      </c>
      <c r="BC29" s="31" t="n">
        <f aca="false">IF(Замер!$J$200="да",Балкон!$B29,0)</f>
        <v>0</v>
      </c>
      <c r="BD29" s="31" t="n">
        <f aca="false">IF(Замер!$J$200="да",Балкон!$G29,0)</f>
        <v>0</v>
      </c>
      <c r="BE29" s="31" t="n">
        <f aca="false">IF(Замер!$J$200="да",Балкон!$H29,0)</f>
        <v>0</v>
      </c>
      <c r="BG29" s="31" t="n">
        <f aca="false">IF(Замер!$J$220="да",Помещение_11!$B29,0)</f>
        <v>0</v>
      </c>
      <c r="BH29" s="31" t="n">
        <f aca="false">IF(Замер!$J$220="да",Помещение_11!$G29,0)</f>
        <v>0</v>
      </c>
      <c r="BI29" s="31" t="n">
        <f aca="false">IF(Замер!$J$220="да",Помещение_11!$H29,0)</f>
        <v>0</v>
      </c>
      <c r="BK29" s="31" t="n">
        <f aca="false">IF(Замер!$J$240="да",Помещение_12!$B29,0)</f>
        <v>0</v>
      </c>
      <c r="BL29" s="31" t="n">
        <f aca="false">IF(Замер!$J$240="да",Помещение_12!$G29,0)</f>
        <v>0</v>
      </c>
      <c r="BM29" s="31" t="n">
        <f aca="false">IF(Замер!$J$240="да",Помещение_12!$H29,0)</f>
        <v>0</v>
      </c>
      <c r="BO29" s="31" t="n">
        <f aca="false">IF(Замер!$J$260="да",Помещение_13!$B29,0)</f>
        <v>0</v>
      </c>
      <c r="BP29" s="31" t="n">
        <f aca="false">IF(Замер!$J$260="да",Помещение_13!$G29,0)</f>
        <v>0</v>
      </c>
      <c r="BQ29" s="31" t="n">
        <f aca="false">IF(Замер!$J$260="да",Помещение_13!$H29,0)</f>
        <v>0</v>
      </c>
      <c r="BS29" s="31" t="n">
        <f aca="false">IF(Замер!$J$280="да",Помещение_14!$B29,0)</f>
        <v>0</v>
      </c>
      <c r="BT29" s="31" t="n">
        <f aca="false">IF(Замер!$J$280="да",Помещение_14!$G29,0)</f>
        <v>0</v>
      </c>
      <c r="BU29" s="31" t="n">
        <f aca="false">IF(Замер!$J$280="да",Помещение_14!$H29,0)</f>
        <v>0</v>
      </c>
      <c r="BW29" s="31" t="n">
        <f aca="false">IF(Замер!$J$300="да",Помещение_15!$B29,0)</f>
        <v>0</v>
      </c>
      <c r="BX29" s="31" t="n">
        <f aca="false">IF(Замер!$J$300="да",Помещение_15!$G29,0)</f>
        <v>0</v>
      </c>
      <c r="BY29" s="31" t="n">
        <f aca="false">IF(Замер!$J$300="да",Помещение_15!$H29,0)</f>
        <v>0</v>
      </c>
      <c r="CA29" s="31" t="n">
        <f aca="false">IF(Замер!$J$320="да",Помещение_16!$B29,0)</f>
        <v>0</v>
      </c>
      <c r="CB29" s="31" t="n">
        <f aca="false">IF(Замер!$J$320="да",Помещение_16!$G29,0)</f>
        <v>0</v>
      </c>
      <c r="CC29" s="31" t="n">
        <f aca="false">IF(Замер!$J$320="да",Помещение_16!$H29,0)</f>
        <v>0</v>
      </c>
      <c r="CE29" s="31" t="n">
        <f aca="false">IF(Замер!$J$340="да",Помещение_17!$B29,0)</f>
        <v>0</v>
      </c>
      <c r="CF29" s="31" t="n">
        <f aca="false">IF(Замер!$J$340="да",Помещение_17!$G29,0)</f>
        <v>0</v>
      </c>
      <c r="CG29" s="31" t="n">
        <f aca="false">IF(Замер!$J$340="да",Помещение_17!$H29,0)</f>
        <v>0</v>
      </c>
      <c r="CI29" s="31" t="n">
        <f aca="false">IF(Замер!$J$360="да",Помещение_18!$B29,0)</f>
        <v>0</v>
      </c>
      <c r="CJ29" s="31" t="n">
        <f aca="false">IF(Замер!$J$360="да",Помещение_18!$G29,0)</f>
        <v>0</v>
      </c>
      <c r="CK29" s="31" t="n">
        <f aca="false">IF(Замер!$J$360="да",Помещение_18!$H29,0)</f>
        <v>0</v>
      </c>
      <c r="CM29" s="31" t="n">
        <f aca="false">IF(Замер!$J$380="да",Помещение_19!$B29,0)</f>
        <v>0</v>
      </c>
      <c r="CN29" s="31" t="n">
        <f aca="false">IF(Замер!$J$380="да",Помещение_19!$G29,0)</f>
        <v>0</v>
      </c>
      <c r="CO29" s="31" t="n">
        <f aca="false">IF(Замер!$J$380="да",Помещение_19!$H29,0)</f>
        <v>0</v>
      </c>
      <c r="CQ29" s="31" t="n">
        <f aca="false">IF(Замер!$J$400="да",Помещение_20!$B29,0)</f>
        <v>0</v>
      </c>
      <c r="CR29" s="31" t="n">
        <f aca="false">IF(Замер!$J$400="да",Помещение_20!$G29,0)</f>
        <v>0</v>
      </c>
      <c r="CS29" s="31" t="n">
        <f aca="false">IF(Замер!$J$400="да",Помещение_20!$H29,0)</f>
        <v>0</v>
      </c>
    </row>
    <row r="30" customFormat="false" ht="14.25" hidden="false" customHeight="false" outlineLevel="0" collapsed="false">
      <c r="B30" s="89" t="n">
        <f aca="false">P30</f>
        <v>0</v>
      </c>
      <c r="C30" s="90" t="s">
        <v>360</v>
      </c>
      <c r="D30" s="91" t="str">
        <f aca="false">VLOOKUP(C30,СписокРабот!$B:$E,2,FALSE())</f>
        <v>Устройство разноур. потолка из ГКЛ слож. геометр. форм с криволин. эл-ми 1слой</v>
      </c>
      <c r="E30" s="92" t="str">
        <f aca="false">VLOOKUP(C30,СписокРабот!$B:$E,3,FALSE())</f>
        <v>м²</v>
      </c>
      <c r="F30" s="93" t="n">
        <f aca="false">VLOOKUP(C30,СписокРабот!$B:$E,4,FALSE())</f>
        <v>6937</v>
      </c>
      <c r="G30" s="94" t="n">
        <f aca="false">Q30</f>
        <v>0</v>
      </c>
      <c r="H30" s="95" t="n">
        <f aca="false">F30*G30</f>
        <v>0</v>
      </c>
      <c r="L30" s="83"/>
      <c r="M30" s="66" t="n">
        <f aca="false">$F30*(100%-$B$3)</f>
        <v>5896.45</v>
      </c>
      <c r="N30" s="31" t="n">
        <f aca="false">$G30*$M30</f>
        <v>0</v>
      </c>
      <c r="P30" s="31" t="n">
        <f aca="false">MAX(S30,W30,AA30,AE30,AI30,AM30,AQ30,AU30,AY30,BC30,BG30,BK30,BO30,BS30,BW30,CA30,CE30,CI30,CM30,CQ30)</f>
        <v>0</v>
      </c>
      <c r="Q30" s="31" t="n">
        <f aca="false">IF($S30,T30,0)+IF($W30,X30,0)+IF($AA30,AB30,0)+IF($AE30,AF30,0)+IF($AI30,AJ30,0)+IF($AM30,AN30,0)+IF($AQ30,AR30,0)+IF($AU30,AV30,0)+IF($AY30,AZ30,0)+IF($BC30,BD30,0)+IF($BG30,BH30,0)+IF($BK30,BL30,0)+IF($BO30,BP30,0)+IF($BS30,BT30,0)+IF($BW30,BX30,0)+IF($CA30,CB30,0)+IF($CE30,CF30,0)+IF($CI30,CJ30,0)+IF($CM30,CN30,0)+IF($CQ30,CR30,0)</f>
        <v>0</v>
      </c>
      <c r="R30" s="31" t="n">
        <f aca="false">IF($S30=1,U30,0)+IF($W30,Y30,0)+IF($AA30,AC30,0)+IF($AE30,AG30,0)+IF($AI30,AK30,0)+IF($AM30,AO30,0)+IF($AQ30,AS30,0)+IF($AU30,AW30,0)+IF($AY30,BA30,0)+IF($BC30,BE30,0)+IF($BG30,BI30,0)+IF($BK30,BM30,0)+IF($BO30,BQ30,0)+IF($BS30,BU30,0)+IF($BW30,BY30,0)+IF($CA30,CC30,0)+IF($CE30,CG30,0)+IF($CI30,CK30,0)+IF($CM30,CO30,0)+IF($CQ30,CS30,0)</f>
        <v>0</v>
      </c>
      <c r="S30" s="31" t="n">
        <f aca="false">IF(Замер!$J$20="да",Комната_1!$B30,0)</f>
        <v>0</v>
      </c>
      <c r="T30" s="31" t="n">
        <f aca="false">IF(Замер!$J$20="да",Комната_1!$G30,0)</f>
        <v>0</v>
      </c>
      <c r="U30" s="31" t="n">
        <f aca="false">IF(Замер!$J$20="да",Комната_1!$H30,0)</f>
        <v>0</v>
      </c>
      <c r="W30" s="31" t="n">
        <f aca="false">IF(Замер!$J$40="да",Комната_2!$B30,0)</f>
        <v>0</v>
      </c>
      <c r="X30" s="31" t="n">
        <f aca="false">IF(Замер!$J$40="да",Комната_2!$G30,0)</f>
        <v>0</v>
      </c>
      <c r="Y30" s="31" t="n">
        <f aca="false">IF(Замер!$J$40="да",Комната_2!$H30,0)</f>
        <v>0</v>
      </c>
      <c r="AA30" s="31" t="n">
        <f aca="false">IF(Замер!$J$60="да",Комната_3!$B30,0)</f>
        <v>0</v>
      </c>
      <c r="AB30" s="31" t="n">
        <f aca="false">IF(Замер!$J$60="да",Комната_3!$G30,0)</f>
        <v>0</v>
      </c>
      <c r="AC30" s="31" t="n">
        <f aca="false">IF(Замер!$J$60="да",Комната_3!$H30,0)</f>
        <v>0</v>
      </c>
      <c r="AE30" s="31" t="n">
        <f aca="false">IF(Замер!$J$80="да",Комната_4!$B30,0)</f>
        <v>0</v>
      </c>
      <c r="AF30" s="31" t="n">
        <f aca="false">IF(Замер!$J$80="да",Комната_4!$G30,0)</f>
        <v>0</v>
      </c>
      <c r="AG30" s="31" t="n">
        <f aca="false">IF(Замер!$J$80="да",Комната_4!$H30,0)</f>
        <v>0</v>
      </c>
      <c r="AI30" s="31" t="n">
        <f aca="false">IF(Замер!$J$100="да",Комната_5!$B30,0)</f>
        <v>0</v>
      </c>
      <c r="AJ30" s="31" t="n">
        <f aca="false">IF(Замер!$J$100="да",Комната_5!$G30,0)</f>
        <v>0</v>
      </c>
      <c r="AK30" s="31" t="n">
        <f aca="false">IF(Замер!$J$100="да",Комната_5!$H30,0)</f>
        <v>0</v>
      </c>
      <c r="AM30" s="31" t="n">
        <f aca="false">IF(Замер!$J$120="да",Коридор!$B30,0)</f>
        <v>0</v>
      </c>
      <c r="AN30" s="31" t="n">
        <f aca="false">IF(Замер!$J$120="да",Коридор!$G30,0)</f>
        <v>0</v>
      </c>
      <c r="AO30" s="31" t="n">
        <f aca="false">IF(Замер!$J$120="да",Коридор!$H30,0)</f>
        <v>0</v>
      </c>
      <c r="AQ30" s="31" t="n">
        <f aca="false">IF(Замер!$J$140="да",Кухня!$B30,0)</f>
        <v>0</v>
      </c>
      <c r="AR30" s="31" t="n">
        <f aca="false">IF(Замер!$J$140="да",Кухня!$G30,0)</f>
        <v>0</v>
      </c>
      <c r="AS30" s="31" t="n">
        <f aca="false">IF(Замер!$J$140="да",Кухня!$H30,0)</f>
        <v>0</v>
      </c>
      <c r="AU30" s="31" t="n">
        <f aca="false">IF(Замер!$J$160="да",Ванна!$B30,0)</f>
        <v>0</v>
      </c>
      <c r="AV30" s="31" t="n">
        <f aca="false">IF(Замер!$J$160="да",Ванна!$G30,0)</f>
        <v>0</v>
      </c>
      <c r="AW30" s="31" t="n">
        <f aca="false">IF(Замер!$J$160="да",Ванна!$H30,0)</f>
        <v>0</v>
      </c>
      <c r="AY30" s="31" t="n">
        <f aca="false">IF(Замер!$J$180="да",Туалет!$B30,0)</f>
        <v>0</v>
      </c>
      <c r="AZ30" s="31" t="n">
        <f aca="false">IF(Замер!$J$180="да",Туалет!$G30,0)</f>
        <v>0</v>
      </c>
      <c r="BA30" s="31" t="n">
        <f aca="false">IF(Замер!$J$180="да",Туалет!$H30,0)</f>
        <v>0</v>
      </c>
      <c r="BC30" s="31" t="n">
        <f aca="false">IF(Замер!$J$200="да",Балкон!$B30,0)</f>
        <v>0</v>
      </c>
      <c r="BD30" s="31" t="n">
        <f aca="false">IF(Замер!$J$200="да",Балкон!$G30,0)</f>
        <v>0</v>
      </c>
      <c r="BE30" s="31" t="n">
        <f aca="false">IF(Замер!$J$200="да",Балкон!$H30,0)</f>
        <v>0</v>
      </c>
      <c r="BG30" s="31" t="n">
        <f aca="false">IF(Замер!$J$220="да",Помещение_11!$B30,0)</f>
        <v>0</v>
      </c>
      <c r="BH30" s="31" t="n">
        <f aca="false">IF(Замер!$J$220="да",Помещение_11!$G30,0)</f>
        <v>0</v>
      </c>
      <c r="BI30" s="31" t="n">
        <f aca="false">IF(Замер!$J$220="да",Помещение_11!$H30,0)</f>
        <v>0</v>
      </c>
      <c r="BK30" s="31" t="n">
        <f aca="false">IF(Замер!$J$240="да",Помещение_12!$B30,0)</f>
        <v>0</v>
      </c>
      <c r="BL30" s="31" t="n">
        <f aca="false">IF(Замер!$J$240="да",Помещение_12!$G30,0)</f>
        <v>0</v>
      </c>
      <c r="BM30" s="31" t="n">
        <f aca="false">IF(Замер!$J$240="да",Помещение_12!$H30,0)</f>
        <v>0</v>
      </c>
      <c r="BO30" s="31" t="n">
        <f aca="false">IF(Замер!$J$260="да",Помещение_13!$B30,0)</f>
        <v>0</v>
      </c>
      <c r="BP30" s="31" t="n">
        <f aca="false">IF(Замер!$J$260="да",Помещение_13!$G30,0)</f>
        <v>0</v>
      </c>
      <c r="BQ30" s="31" t="n">
        <f aca="false">IF(Замер!$J$260="да",Помещение_13!$H30,0)</f>
        <v>0</v>
      </c>
      <c r="BS30" s="31" t="n">
        <f aca="false">IF(Замер!$J$280="да",Помещение_14!$B30,0)</f>
        <v>0</v>
      </c>
      <c r="BT30" s="31" t="n">
        <f aca="false">IF(Замер!$J$280="да",Помещение_14!$G30,0)</f>
        <v>0</v>
      </c>
      <c r="BU30" s="31" t="n">
        <f aca="false">IF(Замер!$J$280="да",Помещение_14!$H30,0)</f>
        <v>0</v>
      </c>
      <c r="BW30" s="31" t="n">
        <f aca="false">IF(Замер!$J$300="да",Помещение_15!$B30,0)</f>
        <v>0</v>
      </c>
      <c r="BX30" s="31" t="n">
        <f aca="false">IF(Замер!$J$300="да",Помещение_15!$G30,0)</f>
        <v>0</v>
      </c>
      <c r="BY30" s="31" t="n">
        <f aca="false">IF(Замер!$J$300="да",Помещение_15!$H30,0)</f>
        <v>0</v>
      </c>
      <c r="CA30" s="31" t="n">
        <f aca="false">IF(Замер!$J$320="да",Помещение_16!$B30,0)</f>
        <v>0</v>
      </c>
      <c r="CB30" s="31" t="n">
        <f aca="false">IF(Замер!$J$320="да",Помещение_16!$G30,0)</f>
        <v>0</v>
      </c>
      <c r="CC30" s="31" t="n">
        <f aca="false">IF(Замер!$J$320="да",Помещение_16!$H30,0)</f>
        <v>0</v>
      </c>
      <c r="CE30" s="31" t="n">
        <f aca="false">IF(Замер!$J$340="да",Помещение_17!$B30,0)</f>
        <v>0</v>
      </c>
      <c r="CF30" s="31" t="n">
        <f aca="false">IF(Замер!$J$340="да",Помещение_17!$G30,0)</f>
        <v>0</v>
      </c>
      <c r="CG30" s="31" t="n">
        <f aca="false">IF(Замер!$J$340="да",Помещение_17!$H30,0)</f>
        <v>0</v>
      </c>
      <c r="CI30" s="31" t="n">
        <f aca="false">IF(Замер!$J$360="да",Помещение_18!$B30,0)</f>
        <v>0</v>
      </c>
      <c r="CJ30" s="31" t="n">
        <f aca="false">IF(Замер!$J$360="да",Помещение_18!$G30,0)</f>
        <v>0</v>
      </c>
      <c r="CK30" s="31" t="n">
        <f aca="false">IF(Замер!$J$360="да",Помещение_18!$H30,0)</f>
        <v>0</v>
      </c>
      <c r="CM30" s="31" t="n">
        <f aca="false">IF(Замер!$J$380="да",Помещение_19!$B30,0)</f>
        <v>0</v>
      </c>
      <c r="CN30" s="31" t="n">
        <f aca="false">IF(Замер!$J$380="да",Помещение_19!$G30,0)</f>
        <v>0</v>
      </c>
      <c r="CO30" s="31" t="n">
        <f aca="false">IF(Замер!$J$380="да",Помещение_19!$H30,0)</f>
        <v>0</v>
      </c>
      <c r="CQ30" s="31" t="n">
        <f aca="false">IF(Замер!$J$400="да",Помещение_20!$B30,0)</f>
        <v>0</v>
      </c>
      <c r="CR30" s="31" t="n">
        <f aca="false">IF(Замер!$J$400="да",Помещение_20!$G30,0)</f>
        <v>0</v>
      </c>
      <c r="CS30" s="31" t="n">
        <f aca="false">IF(Замер!$J$400="да",Помещение_20!$H30,0)</f>
        <v>0</v>
      </c>
    </row>
    <row r="31" customFormat="false" ht="14.25" hidden="false" customHeight="false" outlineLevel="0" collapsed="false">
      <c r="B31" s="79" t="n">
        <f aca="false">P31</f>
        <v>0</v>
      </c>
      <c r="C31" s="49" t="s">
        <v>361</v>
      </c>
      <c r="D31" s="80" t="str">
        <f aca="false">VLOOKUP(C31,СписокРабот!$B:$E,2,FALSE())</f>
        <v>Монтаж натяжного потолка/ малые обьемы ,с/у и т.п. К-1,8</v>
      </c>
      <c r="E31" s="44" t="str">
        <f aca="false">VLOOKUP(C31,СписокРабот!$B:$E,3,FALSE())</f>
        <v>м²</v>
      </c>
      <c r="F31" s="81" t="n">
        <f aca="false">VLOOKUP(C31,СписокРабот!$B:$E,4,FALSE())</f>
        <v>1789</v>
      </c>
      <c r="G31" s="84" t="n">
        <f aca="false">Q31</f>
        <v>0</v>
      </c>
      <c r="H31" s="82" t="n">
        <f aca="false">F31*G31</f>
        <v>0</v>
      </c>
      <c r="L31" s="83"/>
      <c r="M31" s="66" t="n">
        <f aca="false">$F31*(100%-$B$3)</f>
        <v>1520.65</v>
      </c>
      <c r="N31" s="31" t="n">
        <f aca="false">$G31*$M31</f>
        <v>0</v>
      </c>
      <c r="P31" s="31" t="n">
        <f aca="false">MAX(S31,W31,AA31,AE31,AI31,AM31,AQ31,AU31,AY31,BC31,BG31,BK31,BO31,BS31,BW31,CA31,CE31,CI31,CM31,CQ31)</f>
        <v>0</v>
      </c>
      <c r="Q31" s="31" t="n">
        <f aca="false">IF($S31,T31,0)+IF($W31,X31,0)+IF($AA31,AB31,0)+IF($AE31,AF31,0)+IF($AI31,AJ31,0)+IF($AM31,AN31,0)+IF($AQ31,AR31,0)+IF($AU31,AV31,0)+IF($AY31,AZ31,0)+IF($BC31,BD31,0)+IF($BG31,BH31,0)+IF($BK31,BL31,0)+IF($BO31,BP31,0)+IF($BS31,BT31,0)+IF($BW31,BX31,0)+IF($CA31,CB31,0)+IF($CE31,CF31,0)+IF($CI31,CJ31,0)+IF($CM31,CN31,0)+IF($CQ31,CR31,0)</f>
        <v>0</v>
      </c>
      <c r="R31" s="31" t="n">
        <f aca="false">IF($S31=1,U31,0)+IF($W31,Y31,0)+IF($AA31,AC31,0)+IF($AE31,AG31,0)+IF($AI31,AK31,0)+IF($AM31,AO31,0)+IF($AQ31,AS31,0)+IF($AU31,AW31,0)+IF($AY31,BA31,0)+IF($BC31,BE31,0)+IF($BG31,BI31,0)+IF($BK31,BM31,0)+IF($BO31,BQ31,0)+IF($BS31,BU31,0)+IF($BW31,BY31,0)+IF($CA31,CC31,0)+IF($CE31,CG31,0)+IF($CI31,CK31,0)+IF($CM31,CO31,0)+IF($CQ31,CS31,0)</f>
        <v>0</v>
      </c>
      <c r="S31" s="31" t="n">
        <f aca="false">IF(Замер!$J$20="да",Комната_1!$B31,0)</f>
        <v>0</v>
      </c>
      <c r="T31" s="31" t="n">
        <f aca="false">IF(Замер!$J$20="да",Комната_1!$G31,0)</f>
        <v>26.4</v>
      </c>
      <c r="U31" s="31" t="n">
        <f aca="false">IF(Замер!$J$20="да",Комната_1!$H31,0)</f>
        <v>47229.6</v>
      </c>
      <c r="W31" s="31" t="n">
        <f aca="false">IF(Замер!$J$40="да",Комната_2!$B31,0)</f>
        <v>0</v>
      </c>
      <c r="X31" s="31" t="n">
        <f aca="false">IF(Замер!$J$40="да",Комната_2!$G31,0)</f>
        <v>11.6</v>
      </c>
      <c r="Y31" s="31" t="n">
        <f aca="false">IF(Замер!$J$40="да",Комната_2!$H31,0)</f>
        <v>20752.4</v>
      </c>
      <c r="AA31" s="31" t="n">
        <f aca="false">IF(Замер!$J$60="да",Комната_3!$B31,0)</f>
        <v>0</v>
      </c>
      <c r="AB31" s="31" t="n">
        <f aca="false">IF(Замер!$J$60="да",Комната_3!$G31,0)</f>
        <v>11.9</v>
      </c>
      <c r="AC31" s="31" t="n">
        <f aca="false">IF(Замер!$J$60="да",Комната_3!$H31,0)</f>
        <v>21289.1</v>
      </c>
      <c r="AE31" s="31" t="n">
        <f aca="false">IF(Замер!$J$80="да",Комната_4!$B31,0)</f>
        <v>0</v>
      </c>
      <c r="AF31" s="31" t="n">
        <f aca="false">IF(Замер!$J$80="да",Комната_4!$G31,0)</f>
        <v>11.3</v>
      </c>
      <c r="AG31" s="31" t="n">
        <f aca="false">IF(Замер!$J$80="да",Комната_4!$H31,0)</f>
        <v>20215.7</v>
      </c>
      <c r="AI31" s="31" t="n">
        <f aca="false">IF(Замер!$J$100="да",Комната_5!$B31,0)</f>
        <v>0</v>
      </c>
      <c r="AJ31" s="31" t="n">
        <f aca="false">IF(Замер!$J$100="да",Комната_5!$G31,0)</f>
        <v>5.4</v>
      </c>
      <c r="AK31" s="31" t="n">
        <f aca="false">IF(Замер!$J$100="да",Комната_5!$H31,0)</f>
        <v>9660.6</v>
      </c>
      <c r="AM31" s="31" t="n">
        <f aca="false">IF(Замер!$J$120="да",Коридор!$B31,0)</f>
        <v>0</v>
      </c>
      <c r="AN31" s="31" t="n">
        <f aca="false">IF(Замер!$J$120="да",Коридор!$G31,0)</f>
        <v>2.8</v>
      </c>
      <c r="AO31" s="31" t="n">
        <f aca="false">IF(Замер!$J$120="да",Коридор!$H31,0)</f>
        <v>5009.2</v>
      </c>
      <c r="AQ31" s="31" t="n">
        <f aca="false">IF(Замер!$J$140="да",Кухня!$B31,0)</f>
        <v>0</v>
      </c>
      <c r="AR31" s="31" t="n">
        <f aca="false">IF(Замер!$J$140="да",Кухня!$G31,0)</f>
        <v>5.6</v>
      </c>
      <c r="AS31" s="31" t="n">
        <f aca="false">IF(Замер!$J$140="да",Кухня!$H31,0)</f>
        <v>10018.4</v>
      </c>
      <c r="AU31" s="31" t="n">
        <f aca="false">IF(Замер!$J$160="да",Ванна!$B31,0)</f>
        <v>0</v>
      </c>
      <c r="AV31" s="31" t="n">
        <f aca="false">IF(Замер!$J$160="да",Ванна!$G31,0)</f>
        <v>2.5</v>
      </c>
      <c r="AW31" s="31" t="n">
        <f aca="false">IF(Замер!$J$160="да",Ванна!$H31,0)</f>
        <v>4472.5</v>
      </c>
      <c r="AY31" s="31" t="n">
        <f aca="false">IF(Замер!$J$180="да",Туалет!$B31,0)</f>
        <v>0</v>
      </c>
      <c r="AZ31" s="31" t="n">
        <f aca="false">IF(Замер!$J$180="да",Туалет!$G31,0)</f>
        <v>0</v>
      </c>
      <c r="BA31" s="31" t="n">
        <f aca="false">IF(Замер!$J$180="да",Туалет!$H31,0)</f>
        <v>0</v>
      </c>
      <c r="BC31" s="31" t="n">
        <f aca="false">IF(Замер!$J$200="да",Балкон!$B31,0)</f>
        <v>0</v>
      </c>
      <c r="BD31" s="31" t="n">
        <f aca="false">IF(Замер!$J$200="да",Балкон!$G31,0)</f>
        <v>0</v>
      </c>
      <c r="BE31" s="31" t="n">
        <f aca="false">IF(Замер!$J$200="да",Балкон!$H31,0)</f>
        <v>0</v>
      </c>
      <c r="BG31" s="31" t="n">
        <f aca="false">IF(Замер!$J$220="да",Помещение_11!$B31,0)</f>
        <v>0</v>
      </c>
      <c r="BH31" s="31" t="n">
        <f aca="false">IF(Замер!$J$220="да",Помещение_11!$G31,0)</f>
        <v>0</v>
      </c>
      <c r="BI31" s="31" t="n">
        <f aca="false">IF(Замер!$J$220="да",Помещение_11!$H31,0)</f>
        <v>0</v>
      </c>
      <c r="BK31" s="31" t="n">
        <f aca="false">IF(Замер!$J$240="да",Помещение_12!$B31,0)</f>
        <v>0</v>
      </c>
      <c r="BL31" s="31" t="n">
        <f aca="false">IF(Замер!$J$240="да",Помещение_12!$G31,0)</f>
        <v>0</v>
      </c>
      <c r="BM31" s="31" t="n">
        <f aca="false">IF(Замер!$J$240="да",Помещение_12!$H31,0)</f>
        <v>0</v>
      </c>
      <c r="BO31" s="31" t="n">
        <f aca="false">IF(Замер!$J$260="да",Помещение_13!$B31,0)</f>
        <v>0</v>
      </c>
      <c r="BP31" s="31" t="n">
        <f aca="false">IF(Замер!$J$260="да",Помещение_13!$G31,0)</f>
        <v>0</v>
      </c>
      <c r="BQ31" s="31" t="n">
        <f aca="false">IF(Замер!$J$260="да",Помещение_13!$H31,0)</f>
        <v>0</v>
      </c>
      <c r="BS31" s="31" t="n">
        <f aca="false">IF(Замер!$J$280="да",Помещение_14!$B31,0)</f>
        <v>0</v>
      </c>
      <c r="BT31" s="31" t="n">
        <f aca="false">IF(Замер!$J$280="да",Помещение_14!$G31,0)</f>
        <v>0</v>
      </c>
      <c r="BU31" s="31" t="n">
        <f aca="false">IF(Замер!$J$280="да",Помещение_14!$H31,0)</f>
        <v>0</v>
      </c>
      <c r="BW31" s="31" t="n">
        <f aca="false">IF(Замер!$J$300="да",Помещение_15!$B31,0)</f>
        <v>0</v>
      </c>
      <c r="BX31" s="31" t="n">
        <f aca="false">IF(Замер!$J$300="да",Помещение_15!$G31,0)</f>
        <v>0</v>
      </c>
      <c r="BY31" s="31" t="n">
        <f aca="false">IF(Замер!$J$300="да",Помещение_15!$H31,0)</f>
        <v>0</v>
      </c>
      <c r="CA31" s="31" t="n">
        <f aca="false">IF(Замер!$J$320="да",Помещение_16!$B31,0)</f>
        <v>0</v>
      </c>
      <c r="CB31" s="31" t="n">
        <f aca="false">IF(Замер!$J$320="да",Помещение_16!$G31,0)</f>
        <v>0</v>
      </c>
      <c r="CC31" s="31" t="n">
        <f aca="false">IF(Замер!$J$320="да",Помещение_16!$H31,0)</f>
        <v>0</v>
      </c>
      <c r="CE31" s="31" t="n">
        <f aca="false">IF(Замер!$J$340="да",Помещение_17!$B31,0)</f>
        <v>0</v>
      </c>
      <c r="CF31" s="31" t="n">
        <f aca="false">IF(Замер!$J$340="да",Помещение_17!$G31,0)</f>
        <v>0</v>
      </c>
      <c r="CG31" s="31" t="n">
        <f aca="false">IF(Замер!$J$340="да",Помещение_17!$H31,0)</f>
        <v>0</v>
      </c>
      <c r="CI31" s="31" t="n">
        <f aca="false">IF(Замер!$J$360="да",Помещение_18!$B31,0)</f>
        <v>0</v>
      </c>
      <c r="CJ31" s="31" t="n">
        <f aca="false">IF(Замер!$J$360="да",Помещение_18!$G31,0)</f>
        <v>0</v>
      </c>
      <c r="CK31" s="31" t="n">
        <f aca="false">IF(Замер!$J$360="да",Помещение_18!$H31,0)</f>
        <v>0</v>
      </c>
      <c r="CM31" s="31" t="n">
        <f aca="false">IF(Замер!$J$380="да",Помещение_19!$B31,0)</f>
        <v>0</v>
      </c>
      <c r="CN31" s="31" t="n">
        <f aca="false">IF(Замер!$J$380="да",Помещение_19!$G31,0)</f>
        <v>0</v>
      </c>
      <c r="CO31" s="31" t="n">
        <f aca="false">IF(Замер!$J$380="да",Помещение_19!$H31,0)</f>
        <v>0</v>
      </c>
      <c r="CQ31" s="31" t="n">
        <f aca="false">IF(Замер!$J$400="да",Помещение_20!$B31,0)</f>
        <v>0</v>
      </c>
      <c r="CR31" s="31" t="n">
        <f aca="false">IF(Замер!$J$400="да",Помещение_20!$G31,0)</f>
        <v>0</v>
      </c>
      <c r="CS31" s="31" t="n">
        <f aca="false">IF(Замер!$J$400="да",Помещение_20!$H31,0)</f>
        <v>0</v>
      </c>
    </row>
    <row r="32" customFormat="false" ht="14.25" hidden="false" customHeight="false" outlineLevel="0" collapsed="false">
      <c r="B32" s="79" t="n">
        <f aca="false">P32</f>
        <v>1</v>
      </c>
      <c r="C32" s="49" t="s">
        <v>28</v>
      </c>
      <c r="D32" s="80" t="str">
        <f aca="false">VLOOKUP(C32,СписокРабот!$B:$E,2,FALSE())</f>
        <v>Грунтовка потолка 1 слой</v>
      </c>
      <c r="E32" s="44" t="str">
        <f aca="false">VLOOKUP(C32,СписокРабот!$B:$E,3,FALSE())</f>
        <v>м²</v>
      </c>
      <c r="F32" s="81" t="n">
        <f aca="false">VLOOKUP(C32,СписокРабот!$B:$E,4,FALSE())</f>
        <v>159</v>
      </c>
      <c r="G32" s="84" t="n">
        <f aca="false">Q32</f>
        <v>155</v>
      </c>
      <c r="H32" s="82" t="n">
        <f aca="false">F32*G32</f>
        <v>24645</v>
      </c>
      <c r="L32" s="83"/>
      <c r="M32" s="66" t="n">
        <f aca="false">$F32*(100%-$B$3)</f>
        <v>135.15</v>
      </c>
      <c r="N32" s="31" t="n">
        <f aca="false">$G32*$M32</f>
        <v>20948.25</v>
      </c>
      <c r="P32" s="31" t="n">
        <f aca="false">MAX(S32,W32,AA32,AE32,AI32,AM32,AQ32,AU32,AY32,BC32,BG32,BK32,BO32,BS32,BW32,CA32,CE32,CI32,CM32,CQ32)</f>
        <v>1</v>
      </c>
      <c r="Q32" s="31" t="n">
        <f aca="false">IF($S32,T32,0)+IF($W32,X32,0)+IF($AA32,AB32,0)+IF($AE32,AF32,0)+IF($AI32,AJ32,0)+IF($AM32,AN32,0)+IF($AQ32,AR32,0)+IF($AU32,AV32,0)+IF($AY32,AZ32,0)+IF($BC32,BD32,0)+IF($BG32,BH32,0)+IF($BK32,BL32,0)+IF($BO32,BP32,0)+IF($BS32,BT32,0)+IF($BW32,BX32,0)+IF($CA32,CB32,0)+IF($CE32,CF32,0)+IF($CI32,CJ32,0)+IF($CM32,CN32,0)+IF($CQ32,CR32,0)</f>
        <v>155</v>
      </c>
      <c r="R32" s="31" t="n">
        <f aca="false">IF($S32=1,U32,0)+IF($W32,Y32,0)+IF($AA32,AC32,0)+IF($AE32,AG32,0)+IF($AI32,AK32,0)+IF($AM32,AO32,0)+IF($AQ32,AS32,0)+IF($AU32,AW32,0)+IF($AY32,BA32,0)+IF($BC32,BE32,0)+IF($BG32,BI32,0)+IF($BK32,BM32,0)+IF($BO32,BQ32,0)+IF($BS32,BU32,0)+IF($BW32,BY32,0)+IF($CA32,CC32,0)+IF($CE32,CG32,0)+IF($CI32,CK32,0)+IF($CM32,CO32,0)+IF($CQ32,CS32,0)</f>
        <v>24645</v>
      </c>
      <c r="S32" s="31" t="n">
        <f aca="false">IF(Замер!$J$20="да",Комната_1!$B32,0)</f>
        <v>1</v>
      </c>
      <c r="T32" s="31" t="n">
        <f aca="false">IF(Замер!$J$20="да",Комната_1!$G32,0)</f>
        <v>155</v>
      </c>
      <c r="U32" s="31" t="n">
        <f aca="false">IF(Замер!$J$20="да",Комната_1!$H32,0)</f>
        <v>24645</v>
      </c>
      <c r="W32" s="31" t="n">
        <f aca="false">IF(Замер!$J$40="да",Комната_2!$B32,0)</f>
        <v>0</v>
      </c>
      <c r="X32" s="31" t="n">
        <f aca="false">IF(Замер!$J$40="да",Комната_2!$G32,0)</f>
        <v>11.6</v>
      </c>
      <c r="Y32" s="31" t="n">
        <f aca="false">IF(Замер!$J$40="да",Комната_2!$H32,0)</f>
        <v>1844.4</v>
      </c>
      <c r="AA32" s="31" t="n">
        <f aca="false">IF(Замер!$J$60="да",Комната_3!$B32,0)</f>
        <v>0</v>
      </c>
      <c r="AB32" s="31" t="n">
        <f aca="false">IF(Замер!$J$60="да",Комната_3!$G32,0)</f>
        <v>11.9</v>
      </c>
      <c r="AC32" s="31" t="n">
        <f aca="false">IF(Замер!$J$60="да",Комната_3!$H32,0)</f>
        <v>1892.1</v>
      </c>
      <c r="AE32" s="31" t="n">
        <f aca="false">IF(Замер!$J$80="да",Комната_4!$B32,0)</f>
        <v>0</v>
      </c>
      <c r="AF32" s="31" t="n">
        <f aca="false">IF(Замер!$J$80="да",Комната_4!$G32,0)</f>
        <v>11.3</v>
      </c>
      <c r="AG32" s="31" t="n">
        <f aca="false">IF(Замер!$J$80="да",Комната_4!$H32,0)</f>
        <v>1796.7</v>
      </c>
      <c r="AI32" s="31" t="n">
        <f aca="false">IF(Замер!$J$100="да",Комната_5!$B32,0)</f>
        <v>0</v>
      </c>
      <c r="AJ32" s="31" t="n">
        <f aca="false">IF(Замер!$J$100="да",Комната_5!$G32,0)</f>
        <v>5.4</v>
      </c>
      <c r="AK32" s="31" t="n">
        <f aca="false">IF(Замер!$J$100="да",Комната_5!$H32,0)</f>
        <v>858.6</v>
      </c>
      <c r="AM32" s="31" t="n">
        <f aca="false">IF(Замер!$J$120="да",Коридор!$B32,0)</f>
        <v>0</v>
      </c>
      <c r="AN32" s="31" t="n">
        <f aca="false">IF(Замер!$J$120="да",Коридор!$G32,0)</f>
        <v>2.8</v>
      </c>
      <c r="AO32" s="31" t="n">
        <f aca="false">IF(Замер!$J$120="да",Коридор!$H32,0)</f>
        <v>445.2</v>
      </c>
      <c r="AQ32" s="31" t="n">
        <f aca="false">IF(Замер!$J$140="да",Кухня!$B32,0)</f>
        <v>0</v>
      </c>
      <c r="AR32" s="31" t="n">
        <f aca="false">IF(Замер!$J$140="да",Кухня!$G32,0)</f>
        <v>5.6</v>
      </c>
      <c r="AS32" s="31" t="n">
        <f aca="false">IF(Замер!$J$140="да",Кухня!$H32,0)</f>
        <v>890.4</v>
      </c>
      <c r="AU32" s="31" t="n">
        <f aca="false">IF(Замер!$J$160="да",Ванна!$B32,0)</f>
        <v>0</v>
      </c>
      <c r="AV32" s="31" t="n">
        <f aca="false">IF(Замер!$J$160="да",Ванна!$G32,0)</f>
        <v>2.5</v>
      </c>
      <c r="AW32" s="31" t="n">
        <f aca="false">IF(Замер!$J$160="да",Ванна!$H32,0)</f>
        <v>397.5</v>
      </c>
      <c r="AY32" s="31" t="n">
        <f aca="false">IF(Замер!$J$180="да",Туалет!$B32,0)</f>
        <v>0</v>
      </c>
      <c r="AZ32" s="31" t="n">
        <f aca="false">IF(Замер!$J$180="да",Туалет!$G32,0)</f>
        <v>0</v>
      </c>
      <c r="BA32" s="31" t="n">
        <f aca="false">IF(Замер!$J$180="да",Туалет!$H32,0)</f>
        <v>0</v>
      </c>
      <c r="BC32" s="31" t="n">
        <f aca="false">IF(Замер!$J$200="да",Балкон!$B32,0)</f>
        <v>0</v>
      </c>
      <c r="BD32" s="31" t="n">
        <f aca="false">IF(Замер!$J$200="да",Балкон!$G32,0)</f>
        <v>0</v>
      </c>
      <c r="BE32" s="31" t="n">
        <f aca="false">IF(Замер!$J$200="да",Балкон!$H32,0)</f>
        <v>0</v>
      </c>
      <c r="BG32" s="31" t="n">
        <f aca="false">IF(Замер!$J$220="да",Помещение_11!$B32,0)</f>
        <v>0</v>
      </c>
      <c r="BH32" s="31" t="n">
        <f aca="false">IF(Замер!$J$220="да",Помещение_11!$G32,0)</f>
        <v>0</v>
      </c>
      <c r="BI32" s="31" t="n">
        <f aca="false">IF(Замер!$J$220="да",Помещение_11!$H32,0)</f>
        <v>0</v>
      </c>
      <c r="BK32" s="31" t="n">
        <f aca="false">IF(Замер!$J$240="да",Помещение_12!$B32,0)</f>
        <v>0</v>
      </c>
      <c r="BL32" s="31" t="n">
        <f aca="false">IF(Замер!$J$240="да",Помещение_12!$G32,0)</f>
        <v>0</v>
      </c>
      <c r="BM32" s="31" t="n">
        <f aca="false">IF(Замер!$J$240="да",Помещение_12!$H32,0)</f>
        <v>0</v>
      </c>
      <c r="BO32" s="31" t="n">
        <f aca="false">IF(Замер!$J$260="да",Помещение_13!$B32,0)</f>
        <v>0</v>
      </c>
      <c r="BP32" s="31" t="n">
        <f aca="false">IF(Замер!$J$260="да",Помещение_13!$G32,0)</f>
        <v>0</v>
      </c>
      <c r="BQ32" s="31" t="n">
        <f aca="false">IF(Замер!$J$260="да",Помещение_13!$H32,0)</f>
        <v>0</v>
      </c>
      <c r="BS32" s="31" t="n">
        <f aca="false">IF(Замер!$J$280="да",Помещение_14!$B32,0)</f>
        <v>0</v>
      </c>
      <c r="BT32" s="31" t="n">
        <f aca="false">IF(Замер!$J$280="да",Помещение_14!$G32,0)</f>
        <v>0</v>
      </c>
      <c r="BU32" s="31" t="n">
        <f aca="false">IF(Замер!$J$280="да",Помещение_14!$H32,0)</f>
        <v>0</v>
      </c>
      <c r="BW32" s="31" t="n">
        <f aca="false">IF(Замер!$J$300="да",Помещение_15!$B32,0)</f>
        <v>0</v>
      </c>
      <c r="BX32" s="31" t="n">
        <f aca="false">IF(Замер!$J$300="да",Помещение_15!$G32,0)</f>
        <v>0</v>
      </c>
      <c r="BY32" s="31" t="n">
        <f aca="false">IF(Замер!$J$300="да",Помещение_15!$H32,0)</f>
        <v>0</v>
      </c>
      <c r="CA32" s="31" t="n">
        <f aca="false">IF(Замер!$J$320="да",Помещение_16!$B32,0)</f>
        <v>0</v>
      </c>
      <c r="CB32" s="31" t="n">
        <f aca="false">IF(Замер!$J$320="да",Помещение_16!$G32,0)</f>
        <v>0</v>
      </c>
      <c r="CC32" s="31" t="n">
        <f aca="false">IF(Замер!$J$320="да",Помещение_16!$H32,0)</f>
        <v>0</v>
      </c>
      <c r="CE32" s="31" t="n">
        <f aca="false">IF(Замер!$J$340="да",Помещение_17!$B32,0)</f>
        <v>0</v>
      </c>
      <c r="CF32" s="31" t="n">
        <f aca="false">IF(Замер!$J$340="да",Помещение_17!$G32,0)</f>
        <v>0</v>
      </c>
      <c r="CG32" s="31" t="n">
        <f aca="false">IF(Замер!$J$340="да",Помещение_17!$H32,0)</f>
        <v>0</v>
      </c>
      <c r="CI32" s="31" t="n">
        <f aca="false">IF(Замер!$J$360="да",Помещение_18!$B32,0)</f>
        <v>0</v>
      </c>
      <c r="CJ32" s="31" t="n">
        <f aca="false">IF(Замер!$J$360="да",Помещение_18!$G32,0)</f>
        <v>0</v>
      </c>
      <c r="CK32" s="31" t="n">
        <f aca="false">IF(Замер!$J$360="да",Помещение_18!$H32,0)</f>
        <v>0</v>
      </c>
      <c r="CM32" s="31" t="n">
        <f aca="false">IF(Замер!$J$380="да",Помещение_19!$B32,0)</f>
        <v>0</v>
      </c>
      <c r="CN32" s="31" t="n">
        <f aca="false">IF(Замер!$J$380="да",Помещение_19!$G32,0)</f>
        <v>0</v>
      </c>
      <c r="CO32" s="31" t="n">
        <f aca="false">IF(Замер!$J$380="да",Помещение_19!$H32,0)</f>
        <v>0</v>
      </c>
      <c r="CQ32" s="31" t="n">
        <f aca="false">IF(Замер!$J$400="да",Помещение_20!$B32,0)</f>
        <v>0</v>
      </c>
      <c r="CR32" s="31" t="n">
        <f aca="false">IF(Замер!$J$400="да",Помещение_20!$G32,0)</f>
        <v>0</v>
      </c>
      <c r="CS32" s="31" t="n">
        <f aca="false">IF(Замер!$J$400="да",Помещение_20!$H32,0)</f>
        <v>0</v>
      </c>
    </row>
    <row r="33" customFormat="false" ht="14.25" hidden="false" customHeight="false" outlineLevel="0" collapsed="false">
      <c r="B33" s="79" t="n">
        <f aca="false">P33</f>
        <v>1</v>
      </c>
      <c r="C33" s="49" t="s">
        <v>30</v>
      </c>
      <c r="D33" s="80" t="str">
        <f aca="false">VLOOKUP(C33,СписокРабот!$B:$E,2,FALSE())</f>
        <v>Штукатурка потолка до 20 мм (от 20 до 30 мм - коэффициент 1,5)</v>
      </c>
      <c r="E33" s="44" t="str">
        <f aca="false">VLOOKUP(C33,СписокРабот!$B:$E,3,FALSE())</f>
        <v>м²</v>
      </c>
      <c r="F33" s="81" t="n">
        <f aca="false">VLOOKUP(C33,СписокРабот!$B:$E,4,FALSE())</f>
        <v>2563</v>
      </c>
      <c r="G33" s="84" t="n">
        <f aca="false">Q33</f>
        <v>60.8</v>
      </c>
      <c r="H33" s="82" t="n">
        <f aca="false">F33*G33</f>
        <v>155830.4</v>
      </c>
      <c r="L33" s="83"/>
      <c r="M33" s="66" t="n">
        <f aca="false">$F33*(100%-$B$3)</f>
        <v>2178.55</v>
      </c>
      <c r="N33" s="31" t="n">
        <f aca="false">$G33*$M33</f>
        <v>132455.84</v>
      </c>
      <c r="P33" s="31" t="n">
        <f aca="false">MAX(S33,W33,AA33,AE33,AI33,AM33,AQ33,AU33,AY33,BC33,BG33,BK33,BO33,BS33,BW33,CA33,CE33,CI33,CM33,CQ33)</f>
        <v>1</v>
      </c>
      <c r="Q33" s="31" t="n">
        <f aca="false">IF($S33,T33,0)+IF($W33,X33,0)+IF($AA33,AB33,0)+IF($AE33,AF33,0)+IF($AI33,AJ33,0)+IF($AM33,AN33,0)+IF($AQ33,AR33,0)+IF($AU33,AV33,0)+IF($AY33,AZ33,0)+IF($BC33,BD33,0)+IF($BG33,BH33,0)+IF($BK33,BL33,0)+IF($BO33,BP33,0)+IF($BS33,BT33,0)+IF($BW33,BX33,0)+IF($CA33,CB33,0)+IF($CE33,CF33,0)+IF($CI33,CJ33,0)+IF($CM33,CN33,0)+IF($CQ33,CR33,0)</f>
        <v>60.8</v>
      </c>
      <c r="R33" s="31" t="n">
        <f aca="false">IF($S33=1,U33,0)+IF($W33,Y33,0)+IF($AA33,AC33,0)+IF($AE33,AG33,0)+IF($AI33,AK33,0)+IF($AM33,AO33,0)+IF($AQ33,AS33,0)+IF($AU33,AW33,0)+IF($AY33,BA33,0)+IF($BC33,BE33,0)+IF($BG33,BI33,0)+IF($BK33,BM33,0)+IF($BO33,BQ33,0)+IF($BS33,BU33,0)+IF($BW33,BY33,0)+IF($CA33,CC33,0)+IF($CE33,CG33,0)+IF($CI33,CK33,0)+IF($CM33,CO33,0)+IF($CQ33,CS33,0)</f>
        <v>155830.4</v>
      </c>
      <c r="S33" s="31" t="n">
        <f aca="false">IF(Замер!$J$20="да",Комната_1!$B33,0)</f>
        <v>1</v>
      </c>
      <c r="T33" s="31" t="n">
        <f aca="false">IF(Замер!$J$20="да",Комната_1!$G33,0)</f>
        <v>60.8</v>
      </c>
      <c r="U33" s="31" t="n">
        <f aca="false">IF(Замер!$J$20="да",Комната_1!$H33,0)</f>
        <v>155830.4</v>
      </c>
      <c r="W33" s="31" t="n">
        <f aca="false">IF(Замер!$J$40="да",Комната_2!$B33,0)</f>
        <v>0</v>
      </c>
      <c r="X33" s="31" t="n">
        <f aca="false">IF(Замер!$J$40="да",Комната_2!$G33,0)</f>
        <v>11.6</v>
      </c>
      <c r="Y33" s="31" t="n">
        <f aca="false">IF(Замер!$J$40="да",Комната_2!$H33,0)</f>
        <v>29730.8</v>
      </c>
      <c r="AA33" s="31" t="n">
        <f aca="false">IF(Замер!$J$60="да",Комната_3!$B33,0)</f>
        <v>0</v>
      </c>
      <c r="AB33" s="31" t="n">
        <f aca="false">IF(Замер!$J$60="да",Комната_3!$G33,0)</f>
        <v>11.9</v>
      </c>
      <c r="AC33" s="31" t="n">
        <f aca="false">IF(Замер!$J$60="да",Комната_3!$H33,0)</f>
        <v>30499.7</v>
      </c>
      <c r="AE33" s="31" t="n">
        <f aca="false">IF(Замер!$J$80="да",Комната_4!$B33,0)</f>
        <v>0</v>
      </c>
      <c r="AF33" s="31" t="n">
        <f aca="false">IF(Замер!$J$80="да",Комната_4!$G33,0)</f>
        <v>11.3</v>
      </c>
      <c r="AG33" s="31" t="n">
        <f aca="false">IF(Замер!$J$80="да",Комната_4!$H33,0)</f>
        <v>28961.9</v>
      </c>
      <c r="AI33" s="31" t="n">
        <f aca="false">IF(Замер!$J$100="да",Комната_5!$B33,0)</f>
        <v>0</v>
      </c>
      <c r="AJ33" s="31" t="n">
        <f aca="false">IF(Замер!$J$100="да",Комната_5!$G33,0)</f>
        <v>5.4</v>
      </c>
      <c r="AK33" s="31" t="n">
        <f aca="false">IF(Замер!$J$100="да",Комната_5!$H33,0)</f>
        <v>13840.2</v>
      </c>
      <c r="AM33" s="31" t="n">
        <f aca="false">IF(Замер!$J$120="да",Коридор!$B33,0)</f>
        <v>0</v>
      </c>
      <c r="AN33" s="31" t="n">
        <f aca="false">IF(Замер!$J$120="да",Коридор!$G33,0)</f>
        <v>2.8</v>
      </c>
      <c r="AO33" s="31" t="n">
        <f aca="false">IF(Замер!$J$120="да",Коридор!$H33,0)</f>
        <v>7176.4</v>
      </c>
      <c r="AQ33" s="31" t="n">
        <f aca="false">IF(Замер!$J$140="да",Кухня!$B33,0)</f>
        <v>0</v>
      </c>
      <c r="AR33" s="31" t="n">
        <f aca="false">IF(Замер!$J$140="да",Кухня!$G33,0)</f>
        <v>5.6</v>
      </c>
      <c r="AS33" s="31" t="n">
        <f aca="false">IF(Замер!$J$140="да",Кухня!$H33,0)</f>
        <v>14352.8</v>
      </c>
      <c r="AU33" s="31" t="n">
        <f aca="false">IF(Замер!$J$160="да",Ванна!$B33,0)</f>
        <v>0</v>
      </c>
      <c r="AV33" s="31" t="n">
        <f aca="false">IF(Замер!$J$160="да",Ванна!$G33,0)</f>
        <v>2.5</v>
      </c>
      <c r="AW33" s="31" t="n">
        <f aca="false">IF(Замер!$J$160="да",Ванна!$H33,0)</f>
        <v>6407.5</v>
      </c>
      <c r="AY33" s="31" t="n">
        <f aca="false">IF(Замер!$J$180="да",Туалет!$B33,0)</f>
        <v>0</v>
      </c>
      <c r="AZ33" s="31" t="n">
        <f aca="false">IF(Замер!$J$180="да",Туалет!$G33,0)</f>
        <v>0</v>
      </c>
      <c r="BA33" s="31" t="n">
        <f aca="false">IF(Замер!$J$180="да",Туалет!$H33,0)</f>
        <v>0</v>
      </c>
      <c r="BC33" s="31" t="n">
        <f aca="false">IF(Замер!$J$200="да",Балкон!$B33,0)</f>
        <v>0</v>
      </c>
      <c r="BD33" s="31" t="n">
        <f aca="false">IF(Замер!$J$200="да",Балкон!$G33,0)</f>
        <v>0</v>
      </c>
      <c r="BE33" s="31" t="n">
        <f aca="false">IF(Замер!$J$200="да",Балкон!$H33,0)</f>
        <v>0</v>
      </c>
      <c r="BG33" s="31" t="n">
        <f aca="false">IF(Замер!$J$220="да",Помещение_11!$B33,0)</f>
        <v>0</v>
      </c>
      <c r="BH33" s="31" t="n">
        <f aca="false">IF(Замер!$J$220="да",Помещение_11!$G33,0)</f>
        <v>0</v>
      </c>
      <c r="BI33" s="31" t="n">
        <f aca="false">IF(Замер!$J$220="да",Помещение_11!$H33,0)</f>
        <v>0</v>
      </c>
      <c r="BK33" s="31" t="n">
        <f aca="false">IF(Замер!$J$240="да",Помещение_12!$B33,0)</f>
        <v>0</v>
      </c>
      <c r="BL33" s="31" t="n">
        <f aca="false">IF(Замер!$J$240="да",Помещение_12!$G33,0)</f>
        <v>0</v>
      </c>
      <c r="BM33" s="31" t="n">
        <f aca="false">IF(Замер!$J$240="да",Помещение_12!$H33,0)</f>
        <v>0</v>
      </c>
      <c r="BO33" s="31" t="n">
        <f aca="false">IF(Замер!$J$260="да",Помещение_13!$B33,0)</f>
        <v>0</v>
      </c>
      <c r="BP33" s="31" t="n">
        <f aca="false">IF(Замер!$J$260="да",Помещение_13!$G33,0)</f>
        <v>0</v>
      </c>
      <c r="BQ33" s="31" t="n">
        <f aca="false">IF(Замер!$J$260="да",Помещение_13!$H33,0)</f>
        <v>0</v>
      </c>
      <c r="BS33" s="31" t="n">
        <f aca="false">IF(Замер!$J$280="да",Помещение_14!$B33,0)</f>
        <v>0</v>
      </c>
      <c r="BT33" s="31" t="n">
        <f aca="false">IF(Замер!$J$280="да",Помещение_14!$G33,0)</f>
        <v>0</v>
      </c>
      <c r="BU33" s="31" t="n">
        <f aca="false">IF(Замер!$J$280="да",Помещение_14!$H33,0)</f>
        <v>0</v>
      </c>
      <c r="BW33" s="31" t="n">
        <f aca="false">IF(Замер!$J$300="да",Помещение_15!$B33,0)</f>
        <v>0</v>
      </c>
      <c r="BX33" s="31" t="n">
        <f aca="false">IF(Замер!$J$300="да",Помещение_15!$G33,0)</f>
        <v>0</v>
      </c>
      <c r="BY33" s="31" t="n">
        <f aca="false">IF(Замер!$J$300="да",Помещение_15!$H33,0)</f>
        <v>0</v>
      </c>
      <c r="CA33" s="31" t="n">
        <f aca="false">IF(Замер!$J$320="да",Помещение_16!$B33,0)</f>
        <v>0</v>
      </c>
      <c r="CB33" s="31" t="n">
        <f aca="false">IF(Замер!$J$320="да",Помещение_16!$G33,0)</f>
        <v>0</v>
      </c>
      <c r="CC33" s="31" t="n">
        <f aca="false">IF(Замер!$J$320="да",Помещение_16!$H33,0)</f>
        <v>0</v>
      </c>
      <c r="CE33" s="31" t="n">
        <f aca="false">IF(Замер!$J$340="да",Помещение_17!$B33,0)</f>
        <v>0</v>
      </c>
      <c r="CF33" s="31" t="n">
        <f aca="false">IF(Замер!$J$340="да",Помещение_17!$G33,0)</f>
        <v>0</v>
      </c>
      <c r="CG33" s="31" t="n">
        <f aca="false">IF(Замер!$J$340="да",Помещение_17!$H33,0)</f>
        <v>0</v>
      </c>
      <c r="CI33" s="31" t="n">
        <f aca="false">IF(Замер!$J$360="да",Помещение_18!$B33,0)</f>
        <v>0</v>
      </c>
      <c r="CJ33" s="31" t="n">
        <f aca="false">IF(Замер!$J$360="да",Помещение_18!$G33,0)</f>
        <v>0</v>
      </c>
      <c r="CK33" s="31" t="n">
        <f aca="false">IF(Замер!$J$360="да",Помещение_18!$H33,0)</f>
        <v>0</v>
      </c>
      <c r="CM33" s="31" t="n">
        <f aca="false">IF(Замер!$J$380="да",Помещение_19!$B33,0)</f>
        <v>0</v>
      </c>
      <c r="CN33" s="31" t="n">
        <f aca="false">IF(Замер!$J$380="да",Помещение_19!$G33,0)</f>
        <v>0</v>
      </c>
      <c r="CO33" s="31" t="n">
        <f aca="false">IF(Замер!$J$380="да",Помещение_19!$H33,0)</f>
        <v>0</v>
      </c>
      <c r="CQ33" s="31" t="n">
        <f aca="false">IF(Замер!$J$400="да",Помещение_20!$B33,0)</f>
        <v>0</v>
      </c>
      <c r="CR33" s="31" t="n">
        <f aca="false">IF(Замер!$J$400="да",Помещение_20!$G33,0)</f>
        <v>0</v>
      </c>
      <c r="CS33" s="31" t="n">
        <f aca="false">IF(Замер!$J$400="да",Помещение_20!$H33,0)</f>
        <v>0</v>
      </c>
    </row>
    <row r="34" customFormat="false" ht="14.25" hidden="false" customHeight="false" outlineLevel="0" collapsed="false">
      <c r="B34" s="79" t="n">
        <f aca="false">P34</f>
        <v>1</v>
      </c>
      <c r="C34" s="49" t="s">
        <v>32</v>
      </c>
      <c r="D34" s="80" t="str">
        <f aca="false">VLOOKUP(C34,СписокРабот!$B:$E,2,FALSE())</f>
        <v>Шпатлёвка потолка под окраску 2 слоя</v>
      </c>
      <c r="E34" s="44" t="str">
        <f aca="false">VLOOKUP(C34,СписокРабот!$B:$E,3,FALSE())</f>
        <v>м²</v>
      </c>
      <c r="F34" s="81" t="n">
        <f aca="false">VLOOKUP(C34,СписокРабот!$B:$E,4,FALSE())</f>
        <v>1200</v>
      </c>
      <c r="G34" s="84" t="n">
        <f aca="false">Q34</f>
        <v>77.5</v>
      </c>
      <c r="H34" s="82" t="n">
        <f aca="false">F34*G34</f>
        <v>93000</v>
      </c>
      <c r="L34" s="83"/>
      <c r="M34" s="66" t="n">
        <f aca="false">$F34*(100%-$B$3)</f>
        <v>1020</v>
      </c>
      <c r="N34" s="31" t="n">
        <f aca="false">$G34*$M34</f>
        <v>79050</v>
      </c>
      <c r="P34" s="31" t="n">
        <f aca="false">MAX(S34,W34,AA34,AE34,AI34,AM34,AQ34,AU34,AY34,BC34,BG34,BK34,BO34,BS34,BW34,CA34,CE34,CI34,CM34,CQ34)</f>
        <v>1</v>
      </c>
      <c r="Q34" s="31" t="n">
        <f aca="false">IF($S34,T34,0)+IF($W34,X34,0)+IF($AA34,AB34,0)+IF($AE34,AF34,0)+IF($AI34,AJ34,0)+IF($AM34,AN34,0)+IF($AQ34,AR34,0)+IF($AU34,AV34,0)+IF($AY34,AZ34,0)+IF($BC34,BD34,0)+IF($BG34,BH34,0)+IF($BK34,BL34,0)+IF($BO34,BP34,0)+IF($BS34,BT34,0)+IF($BW34,BX34,0)+IF($CA34,CB34,0)+IF($CE34,CF34,0)+IF($CI34,CJ34,0)+IF($CM34,CN34,0)+IF($CQ34,CR34,0)</f>
        <v>77.5</v>
      </c>
      <c r="R34" s="31" t="n">
        <f aca="false">IF($S34=1,U34,0)+IF($W34,Y34,0)+IF($AA34,AC34,0)+IF($AE34,AG34,0)+IF($AI34,AK34,0)+IF($AM34,AO34,0)+IF($AQ34,AS34,0)+IF($AU34,AW34,0)+IF($AY34,BA34,0)+IF($BC34,BE34,0)+IF($BG34,BI34,0)+IF($BK34,BM34,0)+IF($BO34,BQ34,0)+IF($BS34,BU34,0)+IF($BW34,BY34,0)+IF($CA34,CC34,0)+IF($CE34,CG34,0)+IF($CI34,CK34,0)+IF($CM34,CO34,0)+IF($CQ34,CS34,0)</f>
        <v>93000</v>
      </c>
      <c r="S34" s="31" t="n">
        <f aca="false">IF(Замер!$J$20="да",Комната_1!$B34,0)</f>
        <v>1</v>
      </c>
      <c r="T34" s="31" t="n">
        <f aca="false">IF(Замер!$J$20="да",Комната_1!$G34,0)</f>
        <v>77.5</v>
      </c>
      <c r="U34" s="31" t="n">
        <f aca="false">IF(Замер!$J$20="да",Комната_1!$H34,0)</f>
        <v>93000</v>
      </c>
      <c r="W34" s="31" t="n">
        <f aca="false">IF(Замер!$J$40="да",Комната_2!$B34,0)</f>
        <v>0</v>
      </c>
      <c r="X34" s="31" t="n">
        <f aca="false">IF(Замер!$J$40="да",Комната_2!$G34,0)</f>
        <v>11.6</v>
      </c>
      <c r="Y34" s="31" t="n">
        <f aca="false">IF(Замер!$J$40="да",Комната_2!$H34,0)</f>
        <v>13920</v>
      </c>
      <c r="AA34" s="31" t="n">
        <f aca="false">IF(Замер!$J$60="да",Комната_3!$B34,0)</f>
        <v>0</v>
      </c>
      <c r="AB34" s="31" t="n">
        <f aca="false">IF(Замер!$J$60="да",Комната_3!$G34,0)</f>
        <v>11.9</v>
      </c>
      <c r="AC34" s="31" t="n">
        <f aca="false">IF(Замер!$J$60="да",Комната_3!$H34,0)</f>
        <v>14280</v>
      </c>
      <c r="AE34" s="31" t="n">
        <f aca="false">IF(Замер!$J$80="да",Комната_4!$B34,0)</f>
        <v>0</v>
      </c>
      <c r="AF34" s="31" t="n">
        <f aca="false">IF(Замер!$J$80="да",Комната_4!$G34,0)</f>
        <v>11.3</v>
      </c>
      <c r="AG34" s="31" t="n">
        <f aca="false">IF(Замер!$J$80="да",Комната_4!$H34,0)</f>
        <v>13560</v>
      </c>
      <c r="AI34" s="31" t="n">
        <f aca="false">IF(Замер!$J$100="да",Комната_5!$B34,0)</f>
        <v>0</v>
      </c>
      <c r="AJ34" s="31" t="n">
        <f aca="false">IF(Замер!$J$100="да",Комната_5!$G34,0)</f>
        <v>5.4</v>
      </c>
      <c r="AK34" s="31" t="n">
        <f aca="false">IF(Замер!$J$100="да",Комната_5!$H34,0)</f>
        <v>6480</v>
      </c>
      <c r="AM34" s="31" t="n">
        <f aca="false">IF(Замер!$J$120="да",Коридор!$B34,0)</f>
        <v>0</v>
      </c>
      <c r="AN34" s="31" t="n">
        <f aca="false">IF(Замер!$J$120="да",Коридор!$G34,0)</f>
        <v>2.8</v>
      </c>
      <c r="AO34" s="31" t="n">
        <f aca="false">IF(Замер!$J$120="да",Коридор!$H34,0)</f>
        <v>3360</v>
      </c>
      <c r="AQ34" s="31" t="n">
        <f aca="false">IF(Замер!$J$140="да",Кухня!$B34,0)</f>
        <v>0</v>
      </c>
      <c r="AR34" s="31" t="n">
        <f aca="false">IF(Замер!$J$140="да",Кухня!$G34,0)</f>
        <v>5.6</v>
      </c>
      <c r="AS34" s="31" t="n">
        <f aca="false">IF(Замер!$J$140="да",Кухня!$H34,0)</f>
        <v>6720</v>
      </c>
      <c r="AU34" s="31" t="n">
        <f aca="false">IF(Замер!$J$160="да",Ванна!$B34,0)</f>
        <v>0</v>
      </c>
      <c r="AV34" s="31" t="n">
        <f aca="false">IF(Замер!$J$160="да",Ванна!$G34,0)</f>
        <v>2.5</v>
      </c>
      <c r="AW34" s="31" t="n">
        <f aca="false">IF(Замер!$J$160="да",Ванна!$H34,0)</f>
        <v>3000</v>
      </c>
      <c r="AY34" s="31" t="n">
        <f aca="false">IF(Замер!$J$180="да",Туалет!$B34,0)</f>
        <v>0</v>
      </c>
      <c r="AZ34" s="31" t="n">
        <f aca="false">IF(Замер!$J$180="да",Туалет!$G34,0)</f>
        <v>0</v>
      </c>
      <c r="BA34" s="31" t="n">
        <f aca="false">IF(Замер!$J$180="да",Туалет!$H34,0)</f>
        <v>0</v>
      </c>
      <c r="BC34" s="31" t="n">
        <f aca="false">IF(Замер!$J$200="да",Балкон!$B34,0)</f>
        <v>0</v>
      </c>
      <c r="BD34" s="31" t="n">
        <f aca="false">IF(Замер!$J$200="да",Балкон!$G34,0)</f>
        <v>0</v>
      </c>
      <c r="BE34" s="31" t="n">
        <f aca="false">IF(Замер!$J$200="да",Балкон!$H34,0)</f>
        <v>0</v>
      </c>
      <c r="BG34" s="31" t="n">
        <f aca="false">IF(Замер!$J$220="да",Помещение_11!$B34,0)</f>
        <v>0</v>
      </c>
      <c r="BH34" s="31" t="n">
        <f aca="false">IF(Замер!$J$220="да",Помещение_11!$G34,0)</f>
        <v>0</v>
      </c>
      <c r="BI34" s="31" t="n">
        <f aca="false">IF(Замер!$J$220="да",Помещение_11!$H34,0)</f>
        <v>0</v>
      </c>
      <c r="BK34" s="31" t="n">
        <f aca="false">IF(Замер!$J$240="да",Помещение_12!$B34,0)</f>
        <v>0</v>
      </c>
      <c r="BL34" s="31" t="n">
        <f aca="false">IF(Замер!$J$240="да",Помещение_12!$G34,0)</f>
        <v>0</v>
      </c>
      <c r="BM34" s="31" t="n">
        <f aca="false">IF(Замер!$J$240="да",Помещение_12!$H34,0)</f>
        <v>0</v>
      </c>
      <c r="BO34" s="31" t="n">
        <f aca="false">IF(Замер!$J$260="да",Помещение_13!$B34,0)</f>
        <v>0</v>
      </c>
      <c r="BP34" s="31" t="n">
        <f aca="false">IF(Замер!$J$260="да",Помещение_13!$G34,0)</f>
        <v>0</v>
      </c>
      <c r="BQ34" s="31" t="n">
        <f aca="false">IF(Замер!$J$260="да",Помещение_13!$H34,0)</f>
        <v>0</v>
      </c>
      <c r="BS34" s="31" t="n">
        <f aca="false">IF(Замер!$J$280="да",Помещение_14!$B34,0)</f>
        <v>0</v>
      </c>
      <c r="BT34" s="31" t="n">
        <f aca="false">IF(Замер!$J$280="да",Помещение_14!$G34,0)</f>
        <v>0</v>
      </c>
      <c r="BU34" s="31" t="n">
        <f aca="false">IF(Замер!$J$280="да",Помещение_14!$H34,0)</f>
        <v>0</v>
      </c>
      <c r="BW34" s="31" t="n">
        <f aca="false">IF(Замер!$J$300="да",Помещение_15!$B34,0)</f>
        <v>0</v>
      </c>
      <c r="BX34" s="31" t="n">
        <f aca="false">IF(Замер!$J$300="да",Помещение_15!$G34,0)</f>
        <v>0</v>
      </c>
      <c r="BY34" s="31" t="n">
        <f aca="false">IF(Замер!$J$300="да",Помещение_15!$H34,0)</f>
        <v>0</v>
      </c>
      <c r="CA34" s="31" t="n">
        <f aca="false">IF(Замер!$J$320="да",Помещение_16!$B34,0)</f>
        <v>0</v>
      </c>
      <c r="CB34" s="31" t="n">
        <f aca="false">IF(Замер!$J$320="да",Помещение_16!$G34,0)</f>
        <v>0</v>
      </c>
      <c r="CC34" s="31" t="n">
        <f aca="false">IF(Замер!$J$320="да",Помещение_16!$H34,0)</f>
        <v>0</v>
      </c>
      <c r="CE34" s="31" t="n">
        <f aca="false">IF(Замер!$J$340="да",Помещение_17!$B34,0)</f>
        <v>0</v>
      </c>
      <c r="CF34" s="31" t="n">
        <f aca="false">IF(Замер!$J$340="да",Помещение_17!$G34,0)</f>
        <v>0</v>
      </c>
      <c r="CG34" s="31" t="n">
        <f aca="false">IF(Замер!$J$340="да",Помещение_17!$H34,0)</f>
        <v>0</v>
      </c>
      <c r="CI34" s="31" t="n">
        <f aca="false">IF(Замер!$J$360="да",Помещение_18!$B34,0)</f>
        <v>0</v>
      </c>
      <c r="CJ34" s="31" t="n">
        <f aca="false">IF(Замер!$J$360="да",Помещение_18!$G34,0)</f>
        <v>0</v>
      </c>
      <c r="CK34" s="31" t="n">
        <f aca="false">IF(Замер!$J$360="да",Помещение_18!$H34,0)</f>
        <v>0</v>
      </c>
      <c r="CM34" s="31" t="n">
        <f aca="false">IF(Замер!$J$380="да",Помещение_19!$B34,0)</f>
        <v>0</v>
      </c>
      <c r="CN34" s="31" t="n">
        <f aca="false">IF(Замер!$J$380="да",Помещение_19!$G34,0)</f>
        <v>0</v>
      </c>
      <c r="CO34" s="31" t="n">
        <f aca="false">IF(Замер!$J$380="да",Помещение_19!$H34,0)</f>
        <v>0</v>
      </c>
      <c r="CQ34" s="31" t="n">
        <f aca="false">IF(Замер!$J$400="да",Помещение_20!$B34,0)</f>
        <v>0</v>
      </c>
      <c r="CR34" s="31" t="n">
        <f aca="false">IF(Замер!$J$400="да",Помещение_20!$G34,0)</f>
        <v>0</v>
      </c>
      <c r="CS34" s="31" t="n">
        <f aca="false">IF(Замер!$J$400="да",Помещение_20!$H34,0)</f>
        <v>0</v>
      </c>
    </row>
    <row r="35" customFormat="false" ht="14.25" hidden="false" customHeight="false" outlineLevel="0" collapsed="false">
      <c r="B35" s="79" t="n">
        <f aca="false">P35</f>
        <v>0</v>
      </c>
      <c r="C35" s="49" t="s">
        <v>362</v>
      </c>
      <c r="D35" s="80" t="str">
        <f aca="false">VLOOKUP(C35,СписокРабот!$B:$E,2,FALSE())</f>
        <v>Устройство звукоизоляции потолков минватой /рулонными мат-ми</v>
      </c>
      <c r="E35" s="44" t="str">
        <f aca="false">VLOOKUP(C35,СписокРабот!$B:$E,3,FALSE())</f>
        <v>м²</v>
      </c>
      <c r="F35" s="81" t="n">
        <f aca="false">VLOOKUP(C35,СписокРабот!$B:$E,4,FALSE())</f>
        <v>1345</v>
      </c>
      <c r="G35" s="84" t="n">
        <f aca="false">Q35</f>
        <v>0</v>
      </c>
      <c r="H35" s="82" t="n">
        <f aca="false">F35*G35</f>
        <v>0</v>
      </c>
      <c r="L35" s="83"/>
      <c r="M35" s="66" t="n">
        <f aca="false">$F35*(100%-$B$3)</f>
        <v>1143.25</v>
      </c>
      <c r="N35" s="31" t="n">
        <f aca="false">$G35*$M35</f>
        <v>0</v>
      </c>
      <c r="P35" s="31" t="n">
        <f aca="false">MAX(S35,W35,AA35,AE35,AI35,AM35,AQ35,AU35,AY35,BC35,BG35,BK35,BO35,BS35,BW35,CA35,CE35,CI35,CM35,CQ35)</f>
        <v>0</v>
      </c>
      <c r="Q35" s="31" t="n">
        <f aca="false">IF($S35,T35,0)+IF($W35,X35,0)+IF($AA35,AB35,0)+IF($AE35,AF35,0)+IF($AI35,AJ35,0)+IF($AM35,AN35,0)+IF($AQ35,AR35,0)+IF($AU35,AV35,0)+IF($AY35,AZ35,0)+IF($BC35,BD35,0)+IF($BG35,BH35,0)+IF($BK35,BL35,0)+IF($BO35,BP35,0)+IF($BS35,BT35,0)+IF($BW35,BX35,0)+IF($CA35,CB35,0)+IF($CE35,CF35,0)+IF($CI35,CJ35,0)+IF($CM35,CN35,0)+IF($CQ35,CR35,0)</f>
        <v>0</v>
      </c>
      <c r="R35" s="31" t="n">
        <f aca="false">IF($S35=1,U35,0)+IF($W35,Y35,0)+IF($AA35,AC35,0)+IF($AE35,AG35,0)+IF($AI35,AK35,0)+IF($AM35,AO35,0)+IF($AQ35,AS35,0)+IF($AU35,AW35,0)+IF($AY35,BA35,0)+IF($BC35,BE35,0)+IF($BG35,BI35,0)+IF($BK35,BM35,0)+IF($BO35,BQ35,0)+IF($BS35,BU35,0)+IF($BW35,BY35,0)+IF($CA35,CC35,0)+IF($CE35,CG35,0)+IF($CI35,CK35,0)+IF($CM35,CO35,0)+IF($CQ35,CS35,0)</f>
        <v>0</v>
      </c>
      <c r="S35" s="31" t="n">
        <f aca="false">IF(Замер!$J$20="да",Комната_1!$B35,0)</f>
        <v>0</v>
      </c>
      <c r="T35" s="31" t="n">
        <f aca="false">IF(Замер!$J$20="да",Комната_1!$G35,0)</f>
        <v>26.4</v>
      </c>
      <c r="U35" s="31" t="n">
        <f aca="false">IF(Замер!$J$20="да",Комната_1!$H35,0)</f>
        <v>35508</v>
      </c>
      <c r="W35" s="31" t="n">
        <f aca="false">IF(Замер!$J$40="да",Комната_2!$B35,0)</f>
        <v>0</v>
      </c>
      <c r="X35" s="31" t="n">
        <f aca="false">IF(Замер!$J$40="да",Комната_2!$G35,0)</f>
        <v>11.6</v>
      </c>
      <c r="Y35" s="31" t="n">
        <f aca="false">IF(Замер!$J$40="да",Комната_2!$H35,0)</f>
        <v>15602</v>
      </c>
      <c r="AA35" s="31" t="n">
        <f aca="false">IF(Замер!$J$60="да",Комната_3!$B35,0)</f>
        <v>0</v>
      </c>
      <c r="AB35" s="31" t="n">
        <f aca="false">IF(Замер!$J$60="да",Комната_3!$G35,0)</f>
        <v>11.9</v>
      </c>
      <c r="AC35" s="31" t="n">
        <f aca="false">IF(Замер!$J$60="да",Комната_3!$H35,0)</f>
        <v>16005.5</v>
      </c>
      <c r="AE35" s="31" t="n">
        <f aca="false">IF(Замер!$J$80="да",Комната_4!$B35,0)</f>
        <v>0</v>
      </c>
      <c r="AF35" s="31" t="n">
        <f aca="false">IF(Замер!$J$80="да",Комната_4!$G35,0)</f>
        <v>11.3</v>
      </c>
      <c r="AG35" s="31" t="n">
        <f aca="false">IF(Замер!$J$80="да",Комната_4!$H35,0)</f>
        <v>15198.5</v>
      </c>
      <c r="AI35" s="31" t="n">
        <f aca="false">IF(Замер!$J$100="да",Комната_5!$B35,0)</f>
        <v>0</v>
      </c>
      <c r="AJ35" s="31" t="n">
        <f aca="false">IF(Замер!$J$100="да",Комната_5!$G35,0)</f>
        <v>5.4</v>
      </c>
      <c r="AK35" s="31" t="n">
        <f aca="false">IF(Замер!$J$100="да",Комната_5!$H35,0)</f>
        <v>7263</v>
      </c>
      <c r="AM35" s="31" t="n">
        <f aca="false">IF(Замер!$J$120="да",Коридор!$B35,0)</f>
        <v>0</v>
      </c>
      <c r="AN35" s="31" t="n">
        <f aca="false">IF(Замер!$J$120="да",Коридор!$G35,0)</f>
        <v>2.8</v>
      </c>
      <c r="AO35" s="31" t="n">
        <f aca="false">IF(Замер!$J$120="да",Коридор!$H35,0)</f>
        <v>3766</v>
      </c>
      <c r="AQ35" s="31" t="n">
        <f aca="false">IF(Замер!$J$140="да",Кухня!$B35,0)</f>
        <v>0</v>
      </c>
      <c r="AR35" s="31" t="n">
        <f aca="false">IF(Замер!$J$140="да",Кухня!$G35,0)</f>
        <v>5.6</v>
      </c>
      <c r="AS35" s="31" t="n">
        <f aca="false">IF(Замер!$J$140="да",Кухня!$H35,0)</f>
        <v>7532</v>
      </c>
      <c r="AU35" s="31" t="n">
        <f aca="false">IF(Замер!$J$160="да",Ванна!$B35,0)</f>
        <v>0</v>
      </c>
      <c r="AV35" s="31" t="n">
        <f aca="false">IF(Замер!$J$160="да",Ванна!$G35,0)</f>
        <v>2.5</v>
      </c>
      <c r="AW35" s="31" t="n">
        <f aca="false">IF(Замер!$J$160="да",Ванна!$H35,0)</f>
        <v>3362.5</v>
      </c>
      <c r="AY35" s="31" t="n">
        <f aca="false">IF(Замер!$J$180="да",Туалет!$B35,0)</f>
        <v>0</v>
      </c>
      <c r="AZ35" s="31" t="n">
        <f aca="false">IF(Замер!$J$180="да",Туалет!$G35,0)</f>
        <v>0</v>
      </c>
      <c r="BA35" s="31" t="n">
        <f aca="false">IF(Замер!$J$180="да",Туалет!$H35,0)</f>
        <v>0</v>
      </c>
      <c r="BC35" s="31" t="n">
        <f aca="false">IF(Замер!$J$200="да",Балкон!$B35,0)</f>
        <v>0</v>
      </c>
      <c r="BD35" s="31" t="n">
        <f aca="false">IF(Замер!$J$200="да",Балкон!$G35,0)</f>
        <v>0</v>
      </c>
      <c r="BE35" s="31" t="n">
        <f aca="false">IF(Замер!$J$200="да",Балкон!$H35,0)</f>
        <v>0</v>
      </c>
      <c r="BG35" s="31" t="n">
        <f aca="false">IF(Замер!$J$220="да",Помещение_11!$B35,0)</f>
        <v>0</v>
      </c>
      <c r="BH35" s="31" t="n">
        <f aca="false">IF(Замер!$J$220="да",Помещение_11!$G35,0)</f>
        <v>0</v>
      </c>
      <c r="BI35" s="31" t="n">
        <f aca="false">IF(Замер!$J$220="да",Помещение_11!$H35,0)</f>
        <v>0</v>
      </c>
      <c r="BK35" s="31" t="n">
        <f aca="false">IF(Замер!$J$240="да",Помещение_12!$B35,0)</f>
        <v>0</v>
      </c>
      <c r="BL35" s="31" t="n">
        <f aca="false">IF(Замер!$J$240="да",Помещение_12!$G35,0)</f>
        <v>0</v>
      </c>
      <c r="BM35" s="31" t="n">
        <f aca="false">IF(Замер!$J$240="да",Помещение_12!$H35,0)</f>
        <v>0</v>
      </c>
      <c r="BO35" s="31" t="n">
        <f aca="false">IF(Замер!$J$260="да",Помещение_13!$B35,0)</f>
        <v>0</v>
      </c>
      <c r="BP35" s="31" t="n">
        <f aca="false">IF(Замер!$J$260="да",Помещение_13!$G35,0)</f>
        <v>0</v>
      </c>
      <c r="BQ35" s="31" t="n">
        <f aca="false">IF(Замер!$J$260="да",Помещение_13!$H35,0)</f>
        <v>0</v>
      </c>
      <c r="BS35" s="31" t="n">
        <f aca="false">IF(Замер!$J$280="да",Помещение_14!$B35,0)</f>
        <v>0</v>
      </c>
      <c r="BT35" s="31" t="n">
        <f aca="false">IF(Замер!$J$280="да",Помещение_14!$G35,0)</f>
        <v>0</v>
      </c>
      <c r="BU35" s="31" t="n">
        <f aca="false">IF(Замер!$J$280="да",Помещение_14!$H35,0)</f>
        <v>0</v>
      </c>
      <c r="BW35" s="31" t="n">
        <f aca="false">IF(Замер!$J$300="да",Помещение_15!$B35,0)</f>
        <v>0</v>
      </c>
      <c r="BX35" s="31" t="n">
        <f aca="false">IF(Замер!$J$300="да",Помещение_15!$G35,0)</f>
        <v>0</v>
      </c>
      <c r="BY35" s="31" t="n">
        <f aca="false">IF(Замер!$J$300="да",Помещение_15!$H35,0)</f>
        <v>0</v>
      </c>
      <c r="CA35" s="31" t="n">
        <f aca="false">IF(Замер!$J$320="да",Помещение_16!$B35,0)</f>
        <v>0</v>
      </c>
      <c r="CB35" s="31" t="n">
        <f aca="false">IF(Замер!$J$320="да",Помещение_16!$G35,0)</f>
        <v>0</v>
      </c>
      <c r="CC35" s="31" t="n">
        <f aca="false">IF(Замер!$J$320="да",Помещение_16!$H35,0)</f>
        <v>0</v>
      </c>
      <c r="CE35" s="31" t="n">
        <f aca="false">IF(Замер!$J$340="да",Помещение_17!$B35,0)</f>
        <v>0</v>
      </c>
      <c r="CF35" s="31" t="n">
        <f aca="false">IF(Замер!$J$340="да",Помещение_17!$G35,0)</f>
        <v>0</v>
      </c>
      <c r="CG35" s="31" t="n">
        <f aca="false">IF(Замер!$J$340="да",Помещение_17!$H35,0)</f>
        <v>0</v>
      </c>
      <c r="CI35" s="31" t="n">
        <f aca="false">IF(Замер!$J$360="да",Помещение_18!$B35,0)</f>
        <v>0</v>
      </c>
      <c r="CJ35" s="31" t="n">
        <f aca="false">IF(Замер!$J$360="да",Помещение_18!$G35,0)</f>
        <v>0</v>
      </c>
      <c r="CK35" s="31" t="n">
        <f aca="false">IF(Замер!$J$360="да",Помещение_18!$H35,0)</f>
        <v>0</v>
      </c>
      <c r="CM35" s="31" t="n">
        <f aca="false">IF(Замер!$J$380="да",Помещение_19!$B35,0)</f>
        <v>0</v>
      </c>
      <c r="CN35" s="31" t="n">
        <f aca="false">IF(Замер!$J$380="да",Помещение_19!$G35,0)</f>
        <v>0</v>
      </c>
      <c r="CO35" s="31" t="n">
        <f aca="false">IF(Замер!$J$380="да",Помещение_19!$H35,0)</f>
        <v>0</v>
      </c>
      <c r="CQ35" s="31" t="n">
        <f aca="false">IF(Замер!$J$400="да",Помещение_20!$B35,0)</f>
        <v>0</v>
      </c>
      <c r="CR35" s="31" t="n">
        <f aca="false">IF(Замер!$J$400="да",Помещение_20!$G35,0)</f>
        <v>0</v>
      </c>
      <c r="CS35" s="31" t="n">
        <f aca="false">IF(Замер!$J$400="да",Помещение_20!$H35,0)</f>
        <v>0</v>
      </c>
    </row>
    <row r="36" customFormat="false" ht="14.25" hidden="false" customHeight="false" outlineLevel="0" collapsed="false">
      <c r="B36" s="79" t="n">
        <f aca="false">P36</f>
        <v>0</v>
      </c>
      <c r="C36" s="49" t="s">
        <v>363</v>
      </c>
      <c r="D36" s="80" t="str">
        <f aca="false">VLOOKUP(C36,СписокРабот!$B:$E,2,FALSE())</f>
        <v>Грунтовка откосов потолка 1 слой</v>
      </c>
      <c r="E36" s="44" t="str">
        <f aca="false">VLOOKUP(C36,СписокРабот!$B:$E,3,FALSE())</f>
        <v>п.м.</v>
      </c>
      <c r="F36" s="81" t="n">
        <f aca="false">VLOOKUP(C36,СписокРабот!$B:$E,4,FALSE())</f>
        <v>159</v>
      </c>
      <c r="G36" s="49" t="n">
        <f aca="false">Q36</f>
        <v>0</v>
      </c>
      <c r="H36" s="82" t="n">
        <f aca="false">F36*G36</f>
        <v>0</v>
      </c>
      <c r="L36" s="83"/>
      <c r="M36" s="66" t="n">
        <f aca="false">$F36*(100%-$B$3)</f>
        <v>135.15</v>
      </c>
      <c r="N36" s="31" t="n">
        <f aca="false">$G36*$M36</f>
        <v>0</v>
      </c>
      <c r="P36" s="31" t="n">
        <f aca="false">MAX(S36,W36,AA36,AE36,AI36,AM36,AQ36,AU36,AY36,BC36,BG36,BK36,BO36,BS36,BW36,CA36,CE36,CI36,CM36,CQ36)</f>
        <v>0</v>
      </c>
      <c r="Q36" s="31" t="n">
        <f aca="false">IF($S36,T36,0)+IF($W36,X36,0)+IF($AA36,AB36,0)+IF($AE36,AF36,0)+IF($AI36,AJ36,0)+IF($AM36,AN36,0)+IF($AQ36,AR36,0)+IF($AU36,AV36,0)+IF($AY36,AZ36,0)+IF($BC36,BD36,0)+IF($BG36,BH36,0)+IF($BK36,BL36,0)+IF($BO36,BP36,0)+IF($BS36,BT36,0)+IF($BW36,BX36,0)+IF($CA36,CB36,0)+IF($CE36,CF36,0)+IF($CI36,CJ36,0)+IF($CM36,CN36,0)+IF($CQ36,CR36,0)</f>
        <v>0</v>
      </c>
      <c r="R36" s="31" t="n">
        <f aca="false">IF($S36=1,U36,0)+IF($W36,Y36,0)+IF($AA36,AC36,0)+IF($AE36,AG36,0)+IF($AI36,AK36,0)+IF($AM36,AO36,0)+IF($AQ36,AS36,0)+IF($AU36,AW36,0)+IF($AY36,BA36,0)+IF($BC36,BE36,0)+IF($BG36,BI36,0)+IF($BK36,BM36,0)+IF($BO36,BQ36,0)+IF($BS36,BU36,0)+IF($BW36,BY36,0)+IF($CA36,CC36,0)+IF($CE36,CG36,0)+IF($CI36,CK36,0)+IF($CM36,CO36,0)+IF($CQ36,CS36,0)</f>
        <v>0</v>
      </c>
      <c r="S36" s="31" t="n">
        <f aca="false">IF(Замер!$J$20="да",Комната_1!$B36,0)</f>
        <v>0</v>
      </c>
      <c r="T36" s="31" t="n">
        <f aca="false">IF(Замер!$J$20="да",Комната_1!$G36,0)</f>
        <v>0</v>
      </c>
      <c r="U36" s="31" t="n">
        <f aca="false">IF(Замер!$J$20="да",Комната_1!$H36,0)</f>
        <v>0</v>
      </c>
      <c r="W36" s="31" t="n">
        <f aca="false">IF(Замер!$J$40="да",Комната_2!$B36,0)</f>
        <v>0</v>
      </c>
      <c r="X36" s="31" t="n">
        <f aca="false">IF(Замер!$J$40="да",Комната_2!$G36,0)</f>
        <v>0</v>
      </c>
      <c r="Y36" s="31" t="n">
        <f aca="false">IF(Замер!$J$40="да",Комната_2!$H36,0)</f>
        <v>0</v>
      </c>
      <c r="AA36" s="31" t="n">
        <f aca="false">IF(Замер!$J$60="да",Комната_3!$B36,0)</f>
        <v>0</v>
      </c>
      <c r="AB36" s="31" t="n">
        <f aca="false">IF(Замер!$J$60="да",Комната_3!$G36,0)</f>
        <v>0</v>
      </c>
      <c r="AC36" s="31" t="n">
        <f aca="false">IF(Замер!$J$60="да",Комната_3!$H36,0)</f>
        <v>0</v>
      </c>
      <c r="AE36" s="31" t="n">
        <f aca="false">IF(Замер!$J$80="да",Комната_4!$B36,0)</f>
        <v>0</v>
      </c>
      <c r="AF36" s="31" t="n">
        <f aca="false">IF(Замер!$J$80="да",Комната_4!$G36,0)</f>
        <v>0</v>
      </c>
      <c r="AG36" s="31" t="n">
        <f aca="false">IF(Замер!$J$80="да",Комната_4!$H36,0)</f>
        <v>0</v>
      </c>
      <c r="AI36" s="31" t="n">
        <f aca="false">IF(Замер!$J$100="да",Комната_5!$B36,0)</f>
        <v>0</v>
      </c>
      <c r="AJ36" s="31" t="n">
        <f aca="false">IF(Замер!$J$100="да",Комната_5!$G36,0)</f>
        <v>0</v>
      </c>
      <c r="AK36" s="31" t="n">
        <f aca="false">IF(Замер!$J$100="да",Комната_5!$H36,0)</f>
        <v>0</v>
      </c>
      <c r="AM36" s="31" t="n">
        <f aca="false">IF(Замер!$J$120="да",Коридор!$B36,0)</f>
        <v>0</v>
      </c>
      <c r="AN36" s="31" t="n">
        <f aca="false">IF(Замер!$J$120="да",Коридор!$G36,0)</f>
        <v>0</v>
      </c>
      <c r="AO36" s="31" t="n">
        <f aca="false">IF(Замер!$J$120="да",Коридор!$H36,0)</f>
        <v>0</v>
      </c>
      <c r="AQ36" s="31" t="n">
        <f aca="false">IF(Замер!$J$140="да",Кухня!$B36,0)</f>
        <v>0</v>
      </c>
      <c r="AR36" s="31" t="n">
        <f aca="false">IF(Замер!$J$140="да",Кухня!$G36,0)</f>
        <v>0</v>
      </c>
      <c r="AS36" s="31" t="n">
        <f aca="false">IF(Замер!$J$140="да",Кухня!$H36,0)</f>
        <v>0</v>
      </c>
      <c r="AU36" s="31" t="n">
        <f aca="false">IF(Замер!$J$160="да",Ванна!$B36,0)</f>
        <v>0</v>
      </c>
      <c r="AV36" s="31" t="n">
        <f aca="false">IF(Замер!$J$160="да",Ванна!$G36,0)</f>
        <v>0</v>
      </c>
      <c r="AW36" s="31" t="n">
        <f aca="false">IF(Замер!$J$160="да",Ванна!$H36,0)</f>
        <v>0</v>
      </c>
      <c r="AY36" s="31" t="n">
        <f aca="false">IF(Замер!$J$180="да",Туалет!$B36,0)</f>
        <v>0</v>
      </c>
      <c r="AZ36" s="31" t="n">
        <f aca="false">IF(Замер!$J$180="да",Туалет!$G36,0)</f>
        <v>0</v>
      </c>
      <c r="BA36" s="31" t="n">
        <f aca="false">IF(Замер!$J$180="да",Туалет!$H36,0)</f>
        <v>0</v>
      </c>
      <c r="BC36" s="31" t="n">
        <f aca="false">IF(Замер!$J$200="да",Балкон!$B36,0)</f>
        <v>0</v>
      </c>
      <c r="BD36" s="31" t="n">
        <f aca="false">IF(Замер!$J$200="да",Балкон!$G36,0)</f>
        <v>0</v>
      </c>
      <c r="BE36" s="31" t="n">
        <f aca="false">IF(Замер!$J$200="да",Балкон!$H36,0)</f>
        <v>0</v>
      </c>
      <c r="BG36" s="31" t="n">
        <f aca="false">IF(Замер!$J$220="да",Помещение_11!$B36,0)</f>
        <v>0</v>
      </c>
      <c r="BH36" s="31" t="n">
        <f aca="false">IF(Замер!$J$220="да",Помещение_11!$G36,0)</f>
        <v>0</v>
      </c>
      <c r="BI36" s="31" t="n">
        <f aca="false">IF(Замер!$J$220="да",Помещение_11!$H36,0)</f>
        <v>0</v>
      </c>
      <c r="BK36" s="31" t="n">
        <f aca="false">IF(Замер!$J$240="да",Помещение_12!$B36,0)</f>
        <v>0</v>
      </c>
      <c r="BL36" s="31" t="n">
        <f aca="false">IF(Замер!$J$240="да",Помещение_12!$G36,0)</f>
        <v>0</v>
      </c>
      <c r="BM36" s="31" t="n">
        <f aca="false">IF(Замер!$J$240="да",Помещение_12!$H36,0)</f>
        <v>0</v>
      </c>
      <c r="BO36" s="31" t="n">
        <f aca="false">IF(Замер!$J$260="да",Помещение_13!$B36,0)</f>
        <v>0</v>
      </c>
      <c r="BP36" s="31" t="n">
        <f aca="false">IF(Замер!$J$260="да",Помещение_13!$G36,0)</f>
        <v>0</v>
      </c>
      <c r="BQ36" s="31" t="n">
        <f aca="false">IF(Замер!$J$260="да",Помещение_13!$H36,0)</f>
        <v>0</v>
      </c>
      <c r="BS36" s="31" t="n">
        <f aca="false">IF(Замер!$J$280="да",Помещение_14!$B36,0)</f>
        <v>0</v>
      </c>
      <c r="BT36" s="31" t="n">
        <f aca="false">IF(Замер!$J$280="да",Помещение_14!$G36,0)</f>
        <v>0</v>
      </c>
      <c r="BU36" s="31" t="n">
        <f aca="false">IF(Замер!$J$280="да",Помещение_14!$H36,0)</f>
        <v>0</v>
      </c>
      <c r="BW36" s="31" t="n">
        <f aca="false">IF(Замер!$J$300="да",Помещение_15!$B36,0)</f>
        <v>0</v>
      </c>
      <c r="BX36" s="31" t="n">
        <f aca="false">IF(Замер!$J$300="да",Помещение_15!$G36,0)</f>
        <v>0</v>
      </c>
      <c r="BY36" s="31" t="n">
        <f aca="false">IF(Замер!$J$300="да",Помещение_15!$H36,0)</f>
        <v>0</v>
      </c>
      <c r="CA36" s="31" t="n">
        <f aca="false">IF(Замер!$J$320="да",Помещение_16!$B36,0)</f>
        <v>0</v>
      </c>
      <c r="CB36" s="31" t="n">
        <f aca="false">IF(Замер!$J$320="да",Помещение_16!$G36,0)</f>
        <v>0</v>
      </c>
      <c r="CC36" s="31" t="n">
        <f aca="false">IF(Замер!$J$320="да",Помещение_16!$H36,0)</f>
        <v>0</v>
      </c>
      <c r="CE36" s="31" t="n">
        <f aca="false">IF(Замер!$J$340="да",Помещение_17!$B36,0)</f>
        <v>0</v>
      </c>
      <c r="CF36" s="31" t="n">
        <f aca="false">IF(Замер!$J$340="да",Помещение_17!$G36,0)</f>
        <v>0</v>
      </c>
      <c r="CG36" s="31" t="n">
        <f aca="false">IF(Замер!$J$340="да",Помещение_17!$H36,0)</f>
        <v>0</v>
      </c>
      <c r="CI36" s="31" t="n">
        <f aca="false">IF(Замер!$J$360="да",Помещение_18!$B36,0)</f>
        <v>0</v>
      </c>
      <c r="CJ36" s="31" t="n">
        <f aca="false">IF(Замер!$J$360="да",Помещение_18!$G36,0)</f>
        <v>0</v>
      </c>
      <c r="CK36" s="31" t="n">
        <f aca="false">IF(Замер!$J$360="да",Помещение_18!$H36,0)</f>
        <v>0</v>
      </c>
      <c r="CM36" s="31" t="n">
        <f aca="false">IF(Замер!$J$380="да",Помещение_19!$B36,0)</f>
        <v>0</v>
      </c>
      <c r="CN36" s="31" t="n">
        <f aca="false">IF(Замер!$J$380="да",Помещение_19!$G36,0)</f>
        <v>0</v>
      </c>
      <c r="CO36" s="31" t="n">
        <f aca="false">IF(Замер!$J$380="да",Помещение_19!$H36,0)</f>
        <v>0</v>
      </c>
      <c r="CQ36" s="31" t="n">
        <f aca="false">IF(Замер!$J$400="да",Помещение_20!$B36,0)</f>
        <v>0</v>
      </c>
      <c r="CR36" s="31" t="n">
        <f aca="false">IF(Замер!$J$400="да",Помещение_20!$G36,0)</f>
        <v>0</v>
      </c>
      <c r="CS36" s="31" t="n">
        <f aca="false">IF(Замер!$J$400="да",Помещение_20!$H36,0)</f>
        <v>0</v>
      </c>
    </row>
    <row r="37" customFormat="false" ht="14.25" hidden="false" customHeight="false" outlineLevel="0" collapsed="false">
      <c r="B37" s="79" t="n">
        <f aca="false">P37</f>
        <v>1</v>
      </c>
      <c r="C37" s="49" t="s">
        <v>34</v>
      </c>
      <c r="D37" s="80" t="str">
        <f aca="false">VLOOKUP(C37,СписокРабот!$B:$E,2,FALSE())</f>
        <v>Окраска потолка 2 слоя</v>
      </c>
      <c r="E37" s="44" t="str">
        <f aca="false">VLOOKUP(C37,СписокРабот!$B:$E,3,FALSE())</f>
        <v>м²</v>
      </c>
      <c r="F37" s="81" t="n">
        <f aca="false">VLOOKUP(C37,СписокРабот!$B:$E,4,FALSE())</f>
        <v>796</v>
      </c>
      <c r="G37" s="84" t="n">
        <f aca="false">Q37</f>
        <v>77.5</v>
      </c>
      <c r="H37" s="82" t="n">
        <f aca="false">F37*G37</f>
        <v>61690</v>
      </c>
      <c r="L37" s="83"/>
      <c r="M37" s="66" t="n">
        <f aca="false">$F37*(100%-$B$3)</f>
        <v>676.6</v>
      </c>
      <c r="N37" s="31" t="n">
        <f aca="false">$G37*$M37</f>
        <v>52436.5</v>
      </c>
      <c r="P37" s="31" t="n">
        <f aca="false">MAX(S37,W37,AA37,AE37,AI37,AM37,AQ37,AU37,AY37,BC37,BG37,BK37,BO37,BS37,BW37,CA37,CE37,CI37,CM37,CQ37)</f>
        <v>1</v>
      </c>
      <c r="Q37" s="31" t="n">
        <f aca="false">IF($S37,T37,0)+IF($W37,X37,0)+IF($AA37,AB37,0)+IF($AE37,AF37,0)+IF($AI37,AJ37,0)+IF($AM37,AN37,0)+IF($AQ37,AR37,0)+IF($AU37,AV37,0)+IF($AY37,AZ37,0)+IF($BC37,BD37,0)+IF($BG37,BH37,0)+IF($BK37,BL37,0)+IF($BO37,BP37,0)+IF($BS37,BT37,0)+IF($BW37,BX37,0)+IF($CA37,CB37,0)+IF($CE37,CF37,0)+IF($CI37,CJ37,0)+IF($CM37,CN37,0)+IF($CQ37,CR37,0)</f>
        <v>77.5</v>
      </c>
      <c r="R37" s="31" t="n">
        <f aca="false">IF($S37=1,U37,0)+IF($W37,Y37,0)+IF($AA37,AC37,0)+IF($AE37,AG37,0)+IF($AI37,AK37,0)+IF($AM37,AO37,0)+IF($AQ37,AS37,0)+IF($AU37,AW37,0)+IF($AY37,BA37,0)+IF($BC37,BE37,0)+IF($BG37,BI37,0)+IF($BK37,BM37,0)+IF($BO37,BQ37,0)+IF($BS37,BU37,0)+IF($BW37,BY37,0)+IF($CA37,CC37,0)+IF($CE37,CG37,0)+IF($CI37,CK37,0)+IF($CM37,CO37,0)+IF($CQ37,CS37,0)</f>
        <v>61690</v>
      </c>
      <c r="S37" s="31" t="n">
        <f aca="false">IF(Замер!$J$20="да",Комната_1!$B37,0)</f>
        <v>1</v>
      </c>
      <c r="T37" s="31" t="n">
        <f aca="false">IF(Замер!$J$20="да",Комната_1!$G37,0)</f>
        <v>77.5</v>
      </c>
      <c r="U37" s="31" t="n">
        <f aca="false">IF(Замер!$J$20="да",Комната_1!$H37,0)</f>
        <v>61690</v>
      </c>
      <c r="W37" s="31" t="n">
        <f aca="false">IF(Замер!$J$40="да",Комната_2!$B37,0)</f>
        <v>0</v>
      </c>
      <c r="X37" s="31" t="n">
        <f aca="false">IF(Замер!$J$40="да",Комната_2!$G37,0)</f>
        <v>11.6</v>
      </c>
      <c r="Y37" s="31" t="n">
        <f aca="false">IF(Замер!$J$40="да",Комната_2!$H37,0)</f>
        <v>9233.6</v>
      </c>
      <c r="AA37" s="31" t="n">
        <f aca="false">IF(Замер!$J$60="да",Комната_3!$B37,0)</f>
        <v>0</v>
      </c>
      <c r="AB37" s="31" t="n">
        <f aca="false">IF(Замер!$J$60="да",Комната_3!$G37,0)</f>
        <v>11.9</v>
      </c>
      <c r="AC37" s="31" t="n">
        <f aca="false">IF(Замер!$J$60="да",Комната_3!$H37,0)</f>
        <v>9472.4</v>
      </c>
      <c r="AE37" s="31" t="n">
        <f aca="false">IF(Замер!$J$80="да",Комната_4!$B37,0)</f>
        <v>0</v>
      </c>
      <c r="AF37" s="31" t="n">
        <f aca="false">IF(Замер!$J$80="да",Комната_4!$G37,0)</f>
        <v>11.3</v>
      </c>
      <c r="AG37" s="31" t="n">
        <f aca="false">IF(Замер!$J$80="да",Комната_4!$H37,0)</f>
        <v>8994.8</v>
      </c>
      <c r="AI37" s="31" t="n">
        <f aca="false">IF(Замер!$J$100="да",Комната_5!$B37,0)</f>
        <v>0</v>
      </c>
      <c r="AJ37" s="31" t="n">
        <f aca="false">IF(Замер!$J$100="да",Комната_5!$G37,0)</f>
        <v>5.4</v>
      </c>
      <c r="AK37" s="31" t="n">
        <f aca="false">IF(Замер!$J$100="да",Комната_5!$H37,0)</f>
        <v>4298.4</v>
      </c>
      <c r="AM37" s="31" t="n">
        <f aca="false">IF(Замер!$J$120="да",Коридор!$B37,0)</f>
        <v>0</v>
      </c>
      <c r="AN37" s="31" t="n">
        <f aca="false">IF(Замер!$J$120="да",Коридор!$G37,0)</f>
        <v>2.8</v>
      </c>
      <c r="AO37" s="31" t="n">
        <f aca="false">IF(Замер!$J$120="да",Коридор!$H37,0)</f>
        <v>2228.8</v>
      </c>
      <c r="AQ37" s="31" t="n">
        <f aca="false">IF(Замер!$J$140="да",Кухня!$B37,0)</f>
        <v>0</v>
      </c>
      <c r="AR37" s="31" t="n">
        <f aca="false">IF(Замер!$J$140="да",Кухня!$G37,0)</f>
        <v>5.6</v>
      </c>
      <c r="AS37" s="31" t="n">
        <f aca="false">IF(Замер!$J$140="да",Кухня!$H37,0)</f>
        <v>4457.6</v>
      </c>
      <c r="AU37" s="31" t="n">
        <f aca="false">IF(Замер!$J$160="да",Ванна!$B37,0)</f>
        <v>0</v>
      </c>
      <c r="AV37" s="31" t="n">
        <f aca="false">IF(Замер!$J$160="да",Ванна!$G37,0)</f>
        <v>2.5</v>
      </c>
      <c r="AW37" s="31" t="n">
        <f aca="false">IF(Замер!$J$160="да",Ванна!$H37,0)</f>
        <v>1990</v>
      </c>
      <c r="AY37" s="31" t="n">
        <f aca="false">IF(Замер!$J$180="да",Туалет!$B37,0)</f>
        <v>0</v>
      </c>
      <c r="AZ37" s="31" t="n">
        <f aca="false">IF(Замер!$J$180="да",Туалет!$G37,0)</f>
        <v>0</v>
      </c>
      <c r="BA37" s="31" t="n">
        <f aca="false">IF(Замер!$J$180="да",Туалет!$H37,0)</f>
        <v>0</v>
      </c>
      <c r="BC37" s="31" t="n">
        <f aca="false">IF(Замер!$J$200="да",Балкон!$B37,0)</f>
        <v>0</v>
      </c>
      <c r="BD37" s="31" t="n">
        <f aca="false">IF(Замер!$J$200="да",Балкон!$G37,0)</f>
        <v>0</v>
      </c>
      <c r="BE37" s="31" t="n">
        <f aca="false">IF(Замер!$J$200="да",Балкон!$H37,0)</f>
        <v>0</v>
      </c>
      <c r="BG37" s="31" t="n">
        <f aca="false">IF(Замер!$J$220="да",Помещение_11!$B37,0)</f>
        <v>0</v>
      </c>
      <c r="BH37" s="31" t="n">
        <f aca="false">IF(Замер!$J$220="да",Помещение_11!$G37,0)</f>
        <v>0</v>
      </c>
      <c r="BI37" s="31" t="n">
        <f aca="false">IF(Замер!$J$220="да",Помещение_11!$H37,0)</f>
        <v>0</v>
      </c>
      <c r="BK37" s="31" t="n">
        <f aca="false">IF(Замер!$J$240="да",Помещение_12!$B37,0)</f>
        <v>0</v>
      </c>
      <c r="BL37" s="31" t="n">
        <f aca="false">IF(Замер!$J$240="да",Помещение_12!$G37,0)</f>
        <v>0</v>
      </c>
      <c r="BM37" s="31" t="n">
        <f aca="false">IF(Замер!$J$240="да",Помещение_12!$H37,0)</f>
        <v>0</v>
      </c>
      <c r="BO37" s="31" t="n">
        <f aca="false">IF(Замер!$J$260="да",Помещение_13!$B37,0)</f>
        <v>0</v>
      </c>
      <c r="BP37" s="31" t="n">
        <f aca="false">IF(Замер!$J$260="да",Помещение_13!$G37,0)</f>
        <v>0</v>
      </c>
      <c r="BQ37" s="31" t="n">
        <f aca="false">IF(Замер!$J$260="да",Помещение_13!$H37,0)</f>
        <v>0</v>
      </c>
      <c r="BS37" s="31" t="n">
        <f aca="false">IF(Замер!$J$280="да",Помещение_14!$B37,0)</f>
        <v>0</v>
      </c>
      <c r="BT37" s="31" t="n">
        <f aca="false">IF(Замер!$J$280="да",Помещение_14!$G37,0)</f>
        <v>0</v>
      </c>
      <c r="BU37" s="31" t="n">
        <f aca="false">IF(Замер!$J$280="да",Помещение_14!$H37,0)</f>
        <v>0</v>
      </c>
      <c r="BW37" s="31" t="n">
        <f aca="false">IF(Замер!$J$300="да",Помещение_15!$B37,0)</f>
        <v>0</v>
      </c>
      <c r="BX37" s="31" t="n">
        <f aca="false">IF(Замер!$J$300="да",Помещение_15!$G37,0)</f>
        <v>0</v>
      </c>
      <c r="BY37" s="31" t="n">
        <f aca="false">IF(Замер!$J$300="да",Помещение_15!$H37,0)</f>
        <v>0</v>
      </c>
      <c r="CA37" s="31" t="n">
        <f aca="false">IF(Замер!$J$320="да",Помещение_16!$B37,0)</f>
        <v>0</v>
      </c>
      <c r="CB37" s="31" t="n">
        <f aca="false">IF(Замер!$J$320="да",Помещение_16!$G37,0)</f>
        <v>0</v>
      </c>
      <c r="CC37" s="31" t="n">
        <f aca="false">IF(Замер!$J$320="да",Помещение_16!$H37,0)</f>
        <v>0</v>
      </c>
      <c r="CE37" s="31" t="n">
        <f aca="false">IF(Замер!$J$340="да",Помещение_17!$B37,0)</f>
        <v>0</v>
      </c>
      <c r="CF37" s="31" t="n">
        <f aca="false">IF(Замер!$J$340="да",Помещение_17!$G37,0)</f>
        <v>0</v>
      </c>
      <c r="CG37" s="31" t="n">
        <f aca="false">IF(Замер!$J$340="да",Помещение_17!$H37,0)</f>
        <v>0</v>
      </c>
      <c r="CI37" s="31" t="n">
        <f aca="false">IF(Замер!$J$360="да",Помещение_18!$B37,0)</f>
        <v>0</v>
      </c>
      <c r="CJ37" s="31" t="n">
        <f aca="false">IF(Замер!$J$360="да",Помещение_18!$G37,0)</f>
        <v>0</v>
      </c>
      <c r="CK37" s="31" t="n">
        <f aca="false">IF(Замер!$J$360="да",Помещение_18!$H37,0)</f>
        <v>0</v>
      </c>
      <c r="CM37" s="31" t="n">
        <f aca="false">IF(Замер!$J$380="да",Помещение_19!$B37,0)</f>
        <v>0</v>
      </c>
      <c r="CN37" s="31" t="n">
        <f aca="false">IF(Замер!$J$380="да",Помещение_19!$G37,0)</f>
        <v>0</v>
      </c>
      <c r="CO37" s="31" t="n">
        <f aca="false">IF(Замер!$J$380="да",Помещение_19!$H37,0)</f>
        <v>0</v>
      </c>
      <c r="CQ37" s="31" t="n">
        <f aca="false">IF(Замер!$J$400="да",Помещение_20!$B37,0)</f>
        <v>0</v>
      </c>
      <c r="CR37" s="31" t="n">
        <f aca="false">IF(Замер!$J$400="да",Помещение_20!$G37,0)</f>
        <v>0</v>
      </c>
      <c r="CS37" s="31" t="n">
        <f aca="false">IF(Замер!$J$400="да",Помещение_20!$H37,0)</f>
        <v>0</v>
      </c>
    </row>
    <row r="38" customFormat="false" ht="14.25" hidden="false" customHeight="false" outlineLevel="0" collapsed="false">
      <c r="B38" s="89" t="n">
        <f aca="false">P38</f>
        <v>0</v>
      </c>
      <c r="C38" s="90" t="s">
        <v>364</v>
      </c>
      <c r="D38" s="91" t="str">
        <f aca="false">VLOOKUP(C38,СписокРабот!$B:$E,2,FALSE())</f>
        <v>Устройство полиуретанового карниза h 10- 15 см. (выше коэффициент 2)</v>
      </c>
      <c r="E38" s="92" t="str">
        <f aca="false">VLOOKUP(C38,СписокРабот!$B:$E,3,FALSE())</f>
        <v>п.м</v>
      </c>
      <c r="F38" s="93" t="n">
        <f aca="false">VLOOKUP(C38,СписокРабот!$B:$E,4,FALSE())</f>
        <v>1386</v>
      </c>
      <c r="G38" s="94" t="n">
        <f aca="false">Q38</f>
        <v>0</v>
      </c>
      <c r="H38" s="95" t="n">
        <f aca="false">F38*G38</f>
        <v>0</v>
      </c>
      <c r="L38" s="83"/>
      <c r="M38" s="66" t="n">
        <f aca="false">$F38*(100%-$B$3)</f>
        <v>1178.1</v>
      </c>
      <c r="N38" s="31" t="n">
        <f aca="false">$G38*$M38</f>
        <v>0</v>
      </c>
      <c r="P38" s="31" t="n">
        <f aca="false">MAX(S38,W38,AA38,AE38,AI38,AM38,AQ38,AU38,AY38,BC38,BG38,BK38,BO38,BS38,BW38,CA38,CE38,CI38,CM38,CQ38)</f>
        <v>0</v>
      </c>
      <c r="Q38" s="31" t="n">
        <f aca="false">IF($S38,T38,0)+IF($W38,X38,0)+IF($AA38,AB38,0)+IF($AE38,AF38,0)+IF($AI38,AJ38,0)+IF($AM38,AN38,0)+IF($AQ38,AR38,0)+IF($AU38,AV38,0)+IF($AY38,AZ38,0)+IF($BC38,BD38,0)+IF($BG38,BH38,0)+IF($BK38,BL38,0)+IF($BO38,BP38,0)+IF($BS38,BT38,0)+IF($BW38,BX38,0)+IF($CA38,CB38,0)+IF($CE38,CF38,0)+IF($CI38,CJ38,0)+IF($CM38,CN38,0)+IF($CQ38,CR38,0)</f>
        <v>0</v>
      </c>
      <c r="R38" s="31" t="n">
        <f aca="false">IF($S38=1,U38,0)+IF($W38,Y38,0)+IF($AA38,AC38,0)+IF($AE38,AG38,0)+IF($AI38,AK38,0)+IF($AM38,AO38,0)+IF($AQ38,AS38,0)+IF($AU38,AW38,0)+IF($AY38,BA38,0)+IF($BC38,BE38,0)+IF($BG38,BI38,0)+IF($BK38,BM38,0)+IF($BO38,BQ38,0)+IF($BS38,BU38,0)+IF($BW38,BY38,0)+IF($CA38,CC38,0)+IF($CE38,CG38,0)+IF($CI38,CK38,0)+IF($CM38,CO38,0)+IF($CQ38,CS38,0)</f>
        <v>0</v>
      </c>
      <c r="S38" s="31" t="n">
        <f aca="false">IF(Замер!$J$20="да",Комната_1!$B38,0)</f>
        <v>0</v>
      </c>
      <c r="T38" s="31" t="n">
        <f aca="false">IF(Замер!$J$20="да",Комната_1!$G38,0)</f>
        <v>0</v>
      </c>
      <c r="U38" s="31" t="n">
        <f aca="false">IF(Замер!$J$20="да",Комната_1!$H38,0)</f>
        <v>0</v>
      </c>
      <c r="W38" s="31" t="n">
        <f aca="false">IF(Замер!$J$40="да",Комната_2!$B38,0)</f>
        <v>0</v>
      </c>
      <c r="X38" s="31" t="n">
        <f aca="false">IF(Замер!$J$40="да",Комната_2!$G38,0)</f>
        <v>0</v>
      </c>
      <c r="Y38" s="31" t="n">
        <f aca="false">IF(Замер!$J$40="да",Комната_2!$H38,0)</f>
        <v>0</v>
      </c>
      <c r="AA38" s="31" t="n">
        <f aca="false">IF(Замер!$J$60="да",Комната_3!$B38,0)</f>
        <v>0</v>
      </c>
      <c r="AB38" s="31" t="n">
        <f aca="false">IF(Замер!$J$60="да",Комната_3!$G38,0)</f>
        <v>0</v>
      </c>
      <c r="AC38" s="31" t="n">
        <f aca="false">IF(Замер!$J$60="да",Комната_3!$H38,0)</f>
        <v>0</v>
      </c>
      <c r="AE38" s="31" t="n">
        <f aca="false">IF(Замер!$J$80="да",Комната_4!$B38,0)</f>
        <v>0</v>
      </c>
      <c r="AF38" s="31" t="n">
        <f aca="false">IF(Замер!$J$80="да",Комната_4!$G38,0)</f>
        <v>0</v>
      </c>
      <c r="AG38" s="31" t="n">
        <f aca="false">IF(Замер!$J$80="да",Комната_4!$H38,0)</f>
        <v>0</v>
      </c>
      <c r="AI38" s="31" t="n">
        <f aca="false">IF(Замер!$J$100="да",Комната_5!$B38,0)</f>
        <v>0</v>
      </c>
      <c r="AJ38" s="31" t="n">
        <f aca="false">IF(Замер!$J$100="да",Комната_5!$G38,0)</f>
        <v>0</v>
      </c>
      <c r="AK38" s="31" t="n">
        <f aca="false">IF(Замер!$J$100="да",Комната_5!$H38,0)</f>
        <v>0</v>
      </c>
      <c r="AM38" s="31" t="n">
        <f aca="false">IF(Замер!$J$120="да",Коридор!$B38,0)</f>
        <v>0</v>
      </c>
      <c r="AN38" s="31" t="n">
        <f aca="false">IF(Замер!$J$120="да",Коридор!$G38,0)</f>
        <v>0</v>
      </c>
      <c r="AO38" s="31" t="n">
        <f aca="false">IF(Замер!$J$120="да",Коридор!$H38,0)</f>
        <v>0</v>
      </c>
      <c r="AQ38" s="31" t="n">
        <f aca="false">IF(Замер!$J$140="да",Кухня!$B38,0)</f>
        <v>0</v>
      </c>
      <c r="AR38" s="31" t="n">
        <f aca="false">IF(Замер!$J$140="да",Кухня!$G38,0)</f>
        <v>0</v>
      </c>
      <c r="AS38" s="31" t="n">
        <f aca="false">IF(Замер!$J$140="да",Кухня!$H38,0)</f>
        <v>0</v>
      </c>
      <c r="AU38" s="31" t="n">
        <f aca="false">IF(Замер!$J$160="да",Ванна!$B38,0)</f>
        <v>0</v>
      </c>
      <c r="AV38" s="31" t="n">
        <f aca="false">IF(Замер!$J$160="да",Ванна!$G38,0)</f>
        <v>0</v>
      </c>
      <c r="AW38" s="31" t="n">
        <f aca="false">IF(Замер!$J$160="да",Ванна!$H38,0)</f>
        <v>0</v>
      </c>
      <c r="AY38" s="31" t="n">
        <f aca="false">IF(Замер!$J$180="да",Туалет!$B38,0)</f>
        <v>0</v>
      </c>
      <c r="AZ38" s="31" t="n">
        <f aca="false">IF(Замер!$J$180="да",Туалет!$G38,0)</f>
        <v>0</v>
      </c>
      <c r="BA38" s="31" t="n">
        <f aca="false">IF(Замер!$J$180="да",Туалет!$H38,0)</f>
        <v>0</v>
      </c>
      <c r="BC38" s="31" t="n">
        <f aca="false">IF(Замер!$J$200="да",Балкон!$B38,0)</f>
        <v>0</v>
      </c>
      <c r="BD38" s="31" t="n">
        <f aca="false">IF(Замер!$J$200="да",Балкон!$G38,0)</f>
        <v>0</v>
      </c>
      <c r="BE38" s="31" t="n">
        <f aca="false">IF(Замер!$J$200="да",Балкон!$H38,0)</f>
        <v>0</v>
      </c>
      <c r="BG38" s="31" t="n">
        <f aca="false">IF(Замер!$J$220="да",Помещение_11!$B38,0)</f>
        <v>0</v>
      </c>
      <c r="BH38" s="31" t="n">
        <f aca="false">IF(Замер!$J$220="да",Помещение_11!$G38,0)</f>
        <v>0</v>
      </c>
      <c r="BI38" s="31" t="n">
        <f aca="false">IF(Замер!$J$220="да",Помещение_11!$H38,0)</f>
        <v>0</v>
      </c>
      <c r="BK38" s="31" t="n">
        <f aca="false">IF(Замер!$J$240="да",Помещение_12!$B38,0)</f>
        <v>0</v>
      </c>
      <c r="BL38" s="31" t="n">
        <f aca="false">IF(Замер!$J$240="да",Помещение_12!$G38,0)</f>
        <v>0</v>
      </c>
      <c r="BM38" s="31" t="n">
        <f aca="false">IF(Замер!$J$240="да",Помещение_12!$H38,0)</f>
        <v>0</v>
      </c>
      <c r="BO38" s="31" t="n">
        <f aca="false">IF(Замер!$J$260="да",Помещение_13!$B38,0)</f>
        <v>0</v>
      </c>
      <c r="BP38" s="31" t="n">
        <f aca="false">IF(Замер!$J$260="да",Помещение_13!$G38,0)</f>
        <v>0</v>
      </c>
      <c r="BQ38" s="31" t="n">
        <f aca="false">IF(Замер!$J$260="да",Помещение_13!$H38,0)</f>
        <v>0</v>
      </c>
      <c r="BS38" s="31" t="n">
        <f aca="false">IF(Замер!$J$280="да",Помещение_14!$B38,0)</f>
        <v>0</v>
      </c>
      <c r="BT38" s="31" t="n">
        <f aca="false">IF(Замер!$J$280="да",Помещение_14!$G38,0)</f>
        <v>0</v>
      </c>
      <c r="BU38" s="31" t="n">
        <f aca="false">IF(Замер!$J$280="да",Помещение_14!$H38,0)</f>
        <v>0</v>
      </c>
      <c r="BW38" s="31" t="n">
        <f aca="false">IF(Замер!$J$300="да",Помещение_15!$B38,0)</f>
        <v>0</v>
      </c>
      <c r="BX38" s="31" t="n">
        <f aca="false">IF(Замер!$J$300="да",Помещение_15!$G38,0)</f>
        <v>0</v>
      </c>
      <c r="BY38" s="31" t="n">
        <f aca="false">IF(Замер!$J$300="да",Помещение_15!$H38,0)</f>
        <v>0</v>
      </c>
      <c r="CA38" s="31" t="n">
        <f aca="false">IF(Замер!$J$320="да",Помещение_16!$B38,0)</f>
        <v>0</v>
      </c>
      <c r="CB38" s="31" t="n">
        <f aca="false">IF(Замер!$J$320="да",Помещение_16!$G38,0)</f>
        <v>0</v>
      </c>
      <c r="CC38" s="31" t="n">
        <f aca="false">IF(Замер!$J$320="да",Помещение_16!$H38,0)</f>
        <v>0</v>
      </c>
      <c r="CE38" s="31" t="n">
        <f aca="false">IF(Замер!$J$340="да",Помещение_17!$B38,0)</f>
        <v>0</v>
      </c>
      <c r="CF38" s="31" t="n">
        <f aca="false">IF(Замер!$J$340="да",Помещение_17!$G38,0)</f>
        <v>0</v>
      </c>
      <c r="CG38" s="31" t="n">
        <f aca="false">IF(Замер!$J$340="да",Помещение_17!$H38,0)</f>
        <v>0</v>
      </c>
      <c r="CI38" s="31" t="n">
        <f aca="false">IF(Замер!$J$360="да",Помещение_18!$B38,0)</f>
        <v>0</v>
      </c>
      <c r="CJ38" s="31" t="n">
        <f aca="false">IF(Замер!$J$360="да",Помещение_18!$G38,0)</f>
        <v>0</v>
      </c>
      <c r="CK38" s="31" t="n">
        <f aca="false">IF(Замер!$J$360="да",Помещение_18!$H38,0)</f>
        <v>0</v>
      </c>
      <c r="CM38" s="31" t="n">
        <f aca="false">IF(Замер!$J$380="да",Помещение_19!$B38,0)</f>
        <v>0</v>
      </c>
      <c r="CN38" s="31" t="n">
        <f aca="false">IF(Замер!$J$380="да",Помещение_19!$G38,0)</f>
        <v>0</v>
      </c>
      <c r="CO38" s="31" t="n">
        <f aca="false">IF(Замер!$J$380="да",Помещение_19!$H38,0)</f>
        <v>0</v>
      </c>
      <c r="CQ38" s="31" t="n">
        <f aca="false">IF(Замер!$J$400="да",Помещение_20!$B38,0)</f>
        <v>0</v>
      </c>
      <c r="CR38" s="31" t="n">
        <f aca="false">IF(Замер!$J$400="да",Помещение_20!$G38,0)</f>
        <v>0</v>
      </c>
      <c r="CS38" s="31" t="n">
        <f aca="false">IF(Замер!$J$400="да",Помещение_20!$H38,0)</f>
        <v>0</v>
      </c>
    </row>
    <row r="39" customFormat="false" ht="14.25" hidden="false" customHeight="false" outlineLevel="0" collapsed="false">
      <c r="B39" s="79" t="n">
        <f aca="false">P39</f>
        <v>0</v>
      </c>
      <c r="C39" s="49" t="s">
        <v>365</v>
      </c>
      <c r="D39" s="80" t="str">
        <f aca="false">VLOOKUP(C39,СписокРабот!$B:$E,2,FALSE())</f>
        <v>Устройство  полиуретанового карниза (галтель, молдинг) h до 10см.</v>
      </c>
      <c r="E39" s="44" t="str">
        <f aca="false">VLOOKUP(C39,СписокРабот!$B:$E,3,FALSE())</f>
        <v>п.м</v>
      </c>
      <c r="F39" s="81" t="n">
        <f aca="false">VLOOKUP(C39,СписокРабот!$B:$E,4,FALSE())</f>
        <v>1038</v>
      </c>
      <c r="G39" s="84" t="n">
        <f aca="false">Q39</f>
        <v>0</v>
      </c>
      <c r="H39" s="82" t="n">
        <f aca="false">F39*G39</f>
        <v>0</v>
      </c>
      <c r="L39" s="83"/>
      <c r="M39" s="66" t="n">
        <f aca="false">$F39*(100%-$B$3)</f>
        <v>882.3</v>
      </c>
      <c r="N39" s="31" t="n">
        <f aca="false">$G39*$M39</f>
        <v>0</v>
      </c>
      <c r="P39" s="31" t="n">
        <f aca="false">MAX(S39,W39,AA39,AE39,AI39,AM39,AQ39,AU39,AY39,BC39,BG39,BK39,BO39,BS39,BW39,CA39,CE39,CI39,CM39,CQ39)</f>
        <v>0</v>
      </c>
      <c r="Q39" s="31" t="n">
        <f aca="false">IF($S39,T39,0)+IF($W39,X39,0)+IF($AA39,AB39,0)+IF($AE39,AF39,0)+IF($AI39,AJ39,0)+IF($AM39,AN39,0)+IF($AQ39,AR39,0)+IF($AU39,AV39,0)+IF($AY39,AZ39,0)+IF($BC39,BD39,0)+IF($BG39,BH39,0)+IF($BK39,BL39,0)+IF($BO39,BP39,0)+IF($BS39,BT39,0)+IF($BW39,BX39,0)+IF($CA39,CB39,0)+IF($CE39,CF39,0)+IF($CI39,CJ39,0)+IF($CM39,CN39,0)+IF($CQ39,CR39,0)</f>
        <v>0</v>
      </c>
      <c r="R39" s="31" t="n">
        <f aca="false">IF($S39=1,U39,0)+IF($W39,Y39,0)+IF($AA39,AC39,0)+IF($AE39,AG39,0)+IF($AI39,AK39,0)+IF($AM39,AO39,0)+IF($AQ39,AS39,0)+IF($AU39,AW39,0)+IF($AY39,BA39,0)+IF($BC39,BE39,0)+IF($BG39,BI39,0)+IF($BK39,BM39,0)+IF($BO39,BQ39,0)+IF($BS39,BU39,0)+IF($BW39,BY39,0)+IF($CA39,CC39,0)+IF($CE39,CG39,0)+IF($CI39,CK39,0)+IF($CM39,CO39,0)+IF($CQ39,CS39,0)</f>
        <v>0</v>
      </c>
      <c r="S39" s="31" t="n">
        <f aca="false">IF(Замер!$J$20="да",Комната_1!$B39,0)</f>
        <v>0</v>
      </c>
      <c r="T39" s="31" t="n">
        <f aca="false">IF(Замер!$J$20="да",Комната_1!$G39,0)</f>
        <v>0</v>
      </c>
      <c r="U39" s="31" t="n">
        <f aca="false">IF(Замер!$J$20="да",Комната_1!$H39,0)</f>
        <v>0</v>
      </c>
      <c r="W39" s="31" t="n">
        <f aca="false">IF(Замер!$J$40="да",Комната_2!$B39,0)</f>
        <v>0</v>
      </c>
      <c r="X39" s="31" t="n">
        <f aca="false">IF(Замер!$J$40="да",Комната_2!$G39,0)</f>
        <v>0</v>
      </c>
      <c r="Y39" s="31" t="n">
        <f aca="false">IF(Замер!$J$40="да",Комната_2!$H39,0)</f>
        <v>0</v>
      </c>
      <c r="AA39" s="31" t="n">
        <f aca="false">IF(Замер!$J$60="да",Комната_3!$B39,0)</f>
        <v>0</v>
      </c>
      <c r="AB39" s="31" t="n">
        <f aca="false">IF(Замер!$J$60="да",Комната_3!$G39,0)</f>
        <v>0</v>
      </c>
      <c r="AC39" s="31" t="n">
        <f aca="false">IF(Замер!$J$60="да",Комната_3!$H39,0)</f>
        <v>0</v>
      </c>
      <c r="AE39" s="31" t="n">
        <f aca="false">IF(Замер!$J$80="да",Комната_4!$B39,0)</f>
        <v>0</v>
      </c>
      <c r="AF39" s="31" t="n">
        <f aca="false">IF(Замер!$J$80="да",Комната_4!$G39,0)</f>
        <v>0</v>
      </c>
      <c r="AG39" s="31" t="n">
        <f aca="false">IF(Замер!$J$80="да",Комната_4!$H39,0)</f>
        <v>0</v>
      </c>
      <c r="AI39" s="31" t="n">
        <f aca="false">IF(Замер!$J$100="да",Комната_5!$B39,0)</f>
        <v>0</v>
      </c>
      <c r="AJ39" s="31" t="n">
        <f aca="false">IF(Замер!$J$100="да",Комната_5!$G39,0)</f>
        <v>0</v>
      </c>
      <c r="AK39" s="31" t="n">
        <f aca="false">IF(Замер!$J$100="да",Комната_5!$H39,0)</f>
        <v>0</v>
      </c>
      <c r="AM39" s="31" t="n">
        <f aca="false">IF(Замер!$J$120="да",Коридор!$B39,0)</f>
        <v>0</v>
      </c>
      <c r="AN39" s="31" t="n">
        <f aca="false">IF(Замер!$J$120="да",Коридор!$G39,0)</f>
        <v>0</v>
      </c>
      <c r="AO39" s="31" t="n">
        <f aca="false">IF(Замер!$J$120="да",Коридор!$H39,0)</f>
        <v>0</v>
      </c>
      <c r="AQ39" s="31" t="n">
        <f aca="false">IF(Замер!$J$140="да",Кухня!$B39,0)</f>
        <v>0</v>
      </c>
      <c r="AR39" s="31" t="n">
        <f aca="false">IF(Замер!$J$140="да",Кухня!$G39,0)</f>
        <v>0</v>
      </c>
      <c r="AS39" s="31" t="n">
        <f aca="false">IF(Замер!$J$140="да",Кухня!$H39,0)</f>
        <v>0</v>
      </c>
      <c r="AU39" s="31" t="n">
        <f aca="false">IF(Замер!$J$160="да",Ванна!$B39,0)</f>
        <v>0</v>
      </c>
      <c r="AV39" s="31" t="n">
        <f aca="false">IF(Замер!$J$160="да",Ванна!$G39,0)</f>
        <v>0</v>
      </c>
      <c r="AW39" s="31" t="n">
        <f aca="false">IF(Замер!$J$160="да",Ванна!$H39,0)</f>
        <v>0</v>
      </c>
      <c r="AY39" s="31" t="n">
        <f aca="false">IF(Замер!$J$180="да",Туалет!$B39,0)</f>
        <v>0</v>
      </c>
      <c r="AZ39" s="31" t="n">
        <f aca="false">IF(Замер!$J$180="да",Туалет!$G39,0)</f>
        <v>0</v>
      </c>
      <c r="BA39" s="31" t="n">
        <f aca="false">IF(Замер!$J$180="да",Туалет!$H39,0)</f>
        <v>0</v>
      </c>
      <c r="BC39" s="31" t="n">
        <f aca="false">IF(Замер!$J$200="да",Балкон!$B39,0)</f>
        <v>0</v>
      </c>
      <c r="BD39" s="31" t="n">
        <f aca="false">IF(Замер!$J$200="да",Балкон!$G39,0)</f>
        <v>0</v>
      </c>
      <c r="BE39" s="31" t="n">
        <f aca="false">IF(Замер!$J$200="да",Балкон!$H39,0)</f>
        <v>0</v>
      </c>
      <c r="BG39" s="31" t="n">
        <f aca="false">IF(Замер!$J$220="да",Помещение_11!$B39,0)</f>
        <v>0</v>
      </c>
      <c r="BH39" s="31" t="n">
        <f aca="false">IF(Замер!$J$220="да",Помещение_11!$G39,0)</f>
        <v>0</v>
      </c>
      <c r="BI39" s="31" t="n">
        <f aca="false">IF(Замер!$J$220="да",Помещение_11!$H39,0)</f>
        <v>0</v>
      </c>
      <c r="BK39" s="31" t="n">
        <f aca="false">IF(Замер!$J$240="да",Помещение_12!$B39,0)</f>
        <v>0</v>
      </c>
      <c r="BL39" s="31" t="n">
        <f aca="false">IF(Замер!$J$240="да",Помещение_12!$G39,0)</f>
        <v>0</v>
      </c>
      <c r="BM39" s="31" t="n">
        <f aca="false">IF(Замер!$J$240="да",Помещение_12!$H39,0)</f>
        <v>0</v>
      </c>
      <c r="BO39" s="31" t="n">
        <f aca="false">IF(Замер!$J$260="да",Помещение_13!$B39,0)</f>
        <v>0</v>
      </c>
      <c r="BP39" s="31" t="n">
        <f aca="false">IF(Замер!$J$260="да",Помещение_13!$G39,0)</f>
        <v>0</v>
      </c>
      <c r="BQ39" s="31" t="n">
        <f aca="false">IF(Замер!$J$260="да",Помещение_13!$H39,0)</f>
        <v>0</v>
      </c>
      <c r="BS39" s="31" t="n">
        <f aca="false">IF(Замер!$J$280="да",Помещение_14!$B39,0)</f>
        <v>0</v>
      </c>
      <c r="BT39" s="31" t="n">
        <f aca="false">IF(Замер!$J$280="да",Помещение_14!$G39,0)</f>
        <v>0</v>
      </c>
      <c r="BU39" s="31" t="n">
        <f aca="false">IF(Замер!$J$280="да",Помещение_14!$H39,0)</f>
        <v>0</v>
      </c>
      <c r="BW39" s="31" t="n">
        <f aca="false">IF(Замер!$J$300="да",Помещение_15!$B39,0)</f>
        <v>0</v>
      </c>
      <c r="BX39" s="31" t="n">
        <f aca="false">IF(Замер!$J$300="да",Помещение_15!$G39,0)</f>
        <v>0</v>
      </c>
      <c r="BY39" s="31" t="n">
        <f aca="false">IF(Замер!$J$300="да",Помещение_15!$H39,0)</f>
        <v>0</v>
      </c>
      <c r="CA39" s="31" t="n">
        <f aca="false">IF(Замер!$J$320="да",Помещение_16!$B39,0)</f>
        <v>0</v>
      </c>
      <c r="CB39" s="31" t="n">
        <f aca="false">IF(Замер!$J$320="да",Помещение_16!$G39,0)</f>
        <v>0</v>
      </c>
      <c r="CC39" s="31" t="n">
        <f aca="false">IF(Замер!$J$320="да",Помещение_16!$H39,0)</f>
        <v>0</v>
      </c>
      <c r="CE39" s="31" t="n">
        <f aca="false">IF(Замер!$J$340="да",Помещение_17!$B39,0)</f>
        <v>0</v>
      </c>
      <c r="CF39" s="31" t="n">
        <f aca="false">IF(Замер!$J$340="да",Помещение_17!$G39,0)</f>
        <v>0</v>
      </c>
      <c r="CG39" s="31" t="n">
        <f aca="false">IF(Замер!$J$340="да",Помещение_17!$H39,0)</f>
        <v>0</v>
      </c>
      <c r="CI39" s="31" t="n">
        <f aca="false">IF(Замер!$J$360="да",Помещение_18!$B39,0)</f>
        <v>0</v>
      </c>
      <c r="CJ39" s="31" t="n">
        <f aca="false">IF(Замер!$J$360="да",Помещение_18!$G39,0)</f>
        <v>0</v>
      </c>
      <c r="CK39" s="31" t="n">
        <f aca="false">IF(Замер!$J$360="да",Помещение_18!$H39,0)</f>
        <v>0</v>
      </c>
      <c r="CM39" s="31" t="n">
        <f aca="false">IF(Замер!$J$380="да",Помещение_19!$B39,0)</f>
        <v>0</v>
      </c>
      <c r="CN39" s="31" t="n">
        <f aca="false">IF(Замер!$J$380="да",Помещение_19!$G39,0)</f>
        <v>0</v>
      </c>
      <c r="CO39" s="31" t="n">
        <f aca="false">IF(Замер!$J$380="да",Помещение_19!$H39,0)</f>
        <v>0</v>
      </c>
      <c r="CQ39" s="31" t="n">
        <f aca="false">IF(Замер!$J$400="да",Помещение_20!$B39,0)</f>
        <v>0</v>
      </c>
      <c r="CR39" s="31" t="n">
        <f aca="false">IF(Замер!$J$400="да",Помещение_20!$G39,0)</f>
        <v>0</v>
      </c>
      <c r="CS39" s="31" t="n">
        <f aca="false">IF(Замер!$J$400="да",Помещение_20!$H39,0)</f>
        <v>0</v>
      </c>
    </row>
    <row r="40" customFormat="false" ht="14.25" hidden="false" customHeight="false" outlineLevel="0" collapsed="false">
      <c r="B40" s="79" t="n">
        <f aca="false">P40</f>
        <v>0</v>
      </c>
      <c r="C40" s="49" t="s">
        <v>366</v>
      </c>
      <c r="D40" s="80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44" t="str">
        <f aca="false">VLOOKUP(C40,СписокРабот!$B:$E,3,FALSE())</f>
        <v>п.м</v>
      </c>
      <c r="F40" s="81" t="n">
        <f aca="false">VLOOKUP(C40,СписокРабот!$B:$E,4,FALSE())</f>
        <v>764</v>
      </c>
      <c r="G40" s="84" t="n">
        <f aca="false">Q40</f>
        <v>0</v>
      </c>
      <c r="H40" s="82" t="n">
        <f aca="false">F40*G40</f>
        <v>0</v>
      </c>
      <c r="L40" s="83"/>
      <c r="M40" s="66" t="n">
        <f aca="false">$F40*(100%-$B$3)</f>
        <v>649.4</v>
      </c>
      <c r="N40" s="31" t="n">
        <f aca="false">$G40*$M40</f>
        <v>0</v>
      </c>
      <c r="P40" s="31" t="n">
        <f aca="false">MAX(S40,W40,AA40,AE40,AI40,AM40,AQ40,AU40,AY40,BC40,BG40,BK40,BO40,BS40,BW40,CA40,CE40,CI40,CM40,CQ40)</f>
        <v>0</v>
      </c>
      <c r="Q40" s="31" t="n">
        <f aca="false">IF($S40,T40,0)+IF($W40,X40,0)+IF($AA40,AB40,0)+IF($AE40,AF40,0)+IF($AI40,AJ40,0)+IF($AM40,AN40,0)+IF($AQ40,AR40,0)+IF($AU40,AV40,0)+IF($AY40,AZ40,0)+IF($BC40,BD40,0)+IF($BG40,BH40,0)+IF($BK40,BL40,0)+IF($BO40,BP40,0)+IF($BS40,BT40,0)+IF($BW40,BX40,0)+IF($CA40,CB40,0)+IF($CE40,CF40,0)+IF($CI40,CJ40,0)+IF($CM40,CN40,0)+IF($CQ40,CR40,0)</f>
        <v>0</v>
      </c>
      <c r="R40" s="31" t="n">
        <f aca="false">IF($S40=1,U40,0)+IF($W40,Y40,0)+IF($AA40,AC40,0)+IF($AE40,AG40,0)+IF($AI40,AK40,0)+IF($AM40,AO40,0)+IF($AQ40,AS40,0)+IF($AU40,AW40,0)+IF($AY40,BA40,0)+IF($BC40,BE40,0)+IF($BG40,BI40,0)+IF($BK40,BM40,0)+IF($BO40,BQ40,0)+IF($BS40,BU40,0)+IF($BW40,BY40,0)+IF($CA40,CC40,0)+IF($CE40,CG40,0)+IF($CI40,CK40,0)+IF($CM40,CO40,0)+IF($CQ40,CS40,0)</f>
        <v>0</v>
      </c>
      <c r="S40" s="31" t="n">
        <f aca="false">IF(Замер!$J$20="да",Комната_1!$B40,0)</f>
        <v>0</v>
      </c>
      <c r="T40" s="31" t="n">
        <f aca="false">IF(Замер!$J$20="да",Комната_1!$G40,0)</f>
        <v>0</v>
      </c>
      <c r="U40" s="31" t="n">
        <f aca="false">IF(Замер!$J$20="да",Комната_1!$H40,0)</f>
        <v>0</v>
      </c>
      <c r="W40" s="31" t="n">
        <f aca="false">IF(Замер!$J$40="да",Комната_2!$B40,0)</f>
        <v>0</v>
      </c>
      <c r="X40" s="31" t="n">
        <f aca="false">IF(Замер!$J$40="да",Комната_2!$G40,0)</f>
        <v>0</v>
      </c>
      <c r="Y40" s="31" t="n">
        <f aca="false">IF(Замер!$J$40="да",Комната_2!$H40,0)</f>
        <v>0</v>
      </c>
      <c r="AA40" s="31" t="n">
        <f aca="false">IF(Замер!$J$60="да",Комната_3!$B40,0)</f>
        <v>0</v>
      </c>
      <c r="AB40" s="31" t="n">
        <f aca="false">IF(Замер!$J$60="да",Комната_3!$G40,0)</f>
        <v>0</v>
      </c>
      <c r="AC40" s="31" t="n">
        <f aca="false">IF(Замер!$J$60="да",Комната_3!$H40,0)</f>
        <v>0</v>
      </c>
      <c r="AE40" s="31" t="n">
        <f aca="false">IF(Замер!$J$80="да",Комната_4!$B40,0)</f>
        <v>0</v>
      </c>
      <c r="AF40" s="31" t="n">
        <f aca="false">IF(Замер!$J$80="да",Комната_4!$G40,0)</f>
        <v>0</v>
      </c>
      <c r="AG40" s="31" t="n">
        <f aca="false">IF(Замер!$J$80="да",Комната_4!$H40,0)</f>
        <v>0</v>
      </c>
      <c r="AI40" s="31" t="n">
        <f aca="false">IF(Замер!$J$100="да",Комната_5!$B40,0)</f>
        <v>0</v>
      </c>
      <c r="AJ40" s="31" t="n">
        <f aca="false">IF(Замер!$J$100="да",Комната_5!$G40,0)</f>
        <v>0</v>
      </c>
      <c r="AK40" s="31" t="n">
        <f aca="false">IF(Замер!$J$100="да",Комната_5!$H40,0)</f>
        <v>0</v>
      </c>
      <c r="AM40" s="31" t="n">
        <f aca="false">IF(Замер!$J$120="да",Коридор!$B40,0)</f>
        <v>0</v>
      </c>
      <c r="AN40" s="31" t="n">
        <f aca="false">IF(Замер!$J$120="да",Коридор!$G40,0)</f>
        <v>0</v>
      </c>
      <c r="AO40" s="31" t="n">
        <f aca="false">IF(Замер!$J$120="да",Коридор!$H40,0)</f>
        <v>0</v>
      </c>
      <c r="AQ40" s="31" t="n">
        <f aca="false">IF(Замер!$J$140="да",Кухня!$B40,0)</f>
        <v>0</v>
      </c>
      <c r="AR40" s="31" t="n">
        <f aca="false">IF(Замер!$J$140="да",Кухня!$G40,0)</f>
        <v>0</v>
      </c>
      <c r="AS40" s="31" t="n">
        <f aca="false">IF(Замер!$J$140="да",Кухня!$H40,0)</f>
        <v>0</v>
      </c>
      <c r="AU40" s="31" t="n">
        <f aca="false">IF(Замер!$J$160="да",Ванна!$B40,0)</f>
        <v>0</v>
      </c>
      <c r="AV40" s="31" t="n">
        <f aca="false">IF(Замер!$J$160="да",Ванна!$G40,0)</f>
        <v>0</v>
      </c>
      <c r="AW40" s="31" t="n">
        <f aca="false">IF(Замер!$J$160="да",Ванна!$H40,0)</f>
        <v>0</v>
      </c>
      <c r="AY40" s="31" t="n">
        <f aca="false">IF(Замер!$J$180="да",Туалет!$B40,0)</f>
        <v>0</v>
      </c>
      <c r="AZ40" s="31" t="n">
        <f aca="false">IF(Замер!$J$180="да",Туалет!$G40,0)</f>
        <v>0</v>
      </c>
      <c r="BA40" s="31" t="n">
        <f aca="false">IF(Замер!$J$180="да",Туалет!$H40,0)</f>
        <v>0</v>
      </c>
      <c r="BC40" s="31" t="n">
        <f aca="false">IF(Замер!$J$200="да",Балкон!$B40,0)</f>
        <v>0</v>
      </c>
      <c r="BD40" s="31" t="n">
        <f aca="false">IF(Замер!$J$200="да",Балкон!$G40,0)</f>
        <v>0</v>
      </c>
      <c r="BE40" s="31" t="n">
        <f aca="false">IF(Замер!$J$200="да",Балкон!$H40,0)</f>
        <v>0</v>
      </c>
      <c r="BG40" s="31" t="n">
        <f aca="false">IF(Замер!$J$220="да",Помещение_11!$B40,0)</f>
        <v>0</v>
      </c>
      <c r="BH40" s="31" t="n">
        <f aca="false">IF(Замер!$J$220="да",Помещение_11!$G40,0)</f>
        <v>0</v>
      </c>
      <c r="BI40" s="31" t="n">
        <f aca="false">IF(Замер!$J$220="да",Помещение_11!$H40,0)</f>
        <v>0</v>
      </c>
      <c r="BK40" s="31" t="n">
        <f aca="false">IF(Замер!$J$240="да",Помещение_12!$B40,0)</f>
        <v>0</v>
      </c>
      <c r="BL40" s="31" t="n">
        <f aca="false">IF(Замер!$J$240="да",Помещение_12!$G40,0)</f>
        <v>0</v>
      </c>
      <c r="BM40" s="31" t="n">
        <f aca="false">IF(Замер!$J$240="да",Помещение_12!$H40,0)</f>
        <v>0</v>
      </c>
      <c r="BO40" s="31" t="n">
        <f aca="false">IF(Замер!$J$260="да",Помещение_13!$B40,0)</f>
        <v>0</v>
      </c>
      <c r="BP40" s="31" t="n">
        <f aca="false">IF(Замер!$J$260="да",Помещение_13!$G40,0)</f>
        <v>0</v>
      </c>
      <c r="BQ40" s="31" t="n">
        <f aca="false">IF(Замер!$J$260="да",Помещение_13!$H40,0)</f>
        <v>0</v>
      </c>
      <c r="BS40" s="31" t="n">
        <f aca="false">IF(Замер!$J$280="да",Помещение_14!$B40,0)</f>
        <v>0</v>
      </c>
      <c r="BT40" s="31" t="n">
        <f aca="false">IF(Замер!$J$280="да",Помещение_14!$G40,0)</f>
        <v>0</v>
      </c>
      <c r="BU40" s="31" t="n">
        <f aca="false">IF(Замер!$J$280="да",Помещение_14!$H40,0)</f>
        <v>0</v>
      </c>
      <c r="BW40" s="31" t="n">
        <f aca="false">IF(Замер!$J$300="да",Помещение_15!$B40,0)</f>
        <v>0</v>
      </c>
      <c r="BX40" s="31" t="n">
        <f aca="false">IF(Замер!$J$300="да",Помещение_15!$G40,0)</f>
        <v>0</v>
      </c>
      <c r="BY40" s="31" t="n">
        <f aca="false">IF(Замер!$J$300="да",Помещение_15!$H40,0)</f>
        <v>0</v>
      </c>
      <c r="CA40" s="31" t="n">
        <f aca="false">IF(Замер!$J$320="да",Помещение_16!$B40,0)</f>
        <v>0</v>
      </c>
      <c r="CB40" s="31" t="n">
        <f aca="false">IF(Замер!$J$320="да",Помещение_16!$G40,0)</f>
        <v>0</v>
      </c>
      <c r="CC40" s="31" t="n">
        <f aca="false">IF(Замер!$J$320="да",Помещение_16!$H40,0)</f>
        <v>0</v>
      </c>
      <c r="CE40" s="31" t="n">
        <f aca="false">IF(Замер!$J$340="да",Помещение_17!$B40,0)</f>
        <v>0</v>
      </c>
      <c r="CF40" s="31" t="n">
        <f aca="false">IF(Замер!$J$340="да",Помещение_17!$G40,0)</f>
        <v>0</v>
      </c>
      <c r="CG40" s="31" t="n">
        <f aca="false">IF(Замер!$J$340="да",Помещение_17!$H40,0)</f>
        <v>0</v>
      </c>
      <c r="CI40" s="31" t="n">
        <f aca="false">IF(Замер!$J$360="да",Помещение_18!$B40,0)</f>
        <v>0</v>
      </c>
      <c r="CJ40" s="31" t="n">
        <f aca="false">IF(Замер!$J$360="да",Помещение_18!$G40,0)</f>
        <v>0</v>
      </c>
      <c r="CK40" s="31" t="n">
        <f aca="false">IF(Замер!$J$360="да",Помещение_18!$H40,0)</f>
        <v>0</v>
      </c>
      <c r="CM40" s="31" t="n">
        <f aca="false">IF(Замер!$J$380="да",Помещение_19!$B40,0)</f>
        <v>0</v>
      </c>
      <c r="CN40" s="31" t="n">
        <f aca="false">IF(Замер!$J$380="да",Помещение_19!$G40,0)</f>
        <v>0</v>
      </c>
      <c r="CO40" s="31" t="n">
        <f aca="false">IF(Замер!$J$380="да",Помещение_19!$H40,0)</f>
        <v>0</v>
      </c>
      <c r="CQ40" s="31" t="n">
        <f aca="false">IF(Замер!$J$400="да",Помещение_20!$B40,0)</f>
        <v>0</v>
      </c>
      <c r="CR40" s="31" t="n">
        <f aca="false">IF(Замер!$J$400="да",Помещение_20!$G40,0)</f>
        <v>0</v>
      </c>
      <c r="CS40" s="31" t="n">
        <f aca="false">IF(Замер!$J$400="да",Помещение_20!$H40,0)</f>
        <v>0</v>
      </c>
    </row>
    <row r="41" customFormat="false" ht="14.25" hidden="false" customHeight="false" outlineLevel="0" collapsed="false">
      <c r="B41" s="79" t="n">
        <f aca="false">P41</f>
        <v>1</v>
      </c>
      <c r="C41" s="49" t="s">
        <v>36</v>
      </c>
      <c r="D41" s="80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44" t="str">
        <f aca="false">VLOOKUP(C41,СписокРабот!$B:$E,3,FALSE())</f>
        <v>м²</v>
      </c>
      <c r="F41" s="81" t="n">
        <f aca="false">VLOOKUP(C41,СписокРабот!$B:$E,4,FALSE())</f>
        <v>620</v>
      </c>
      <c r="G41" s="84" t="n">
        <f aca="false">Q41</f>
        <v>77.5</v>
      </c>
      <c r="H41" s="82" t="n">
        <f aca="false">F41*G41</f>
        <v>48050</v>
      </c>
      <c r="L41" s="83"/>
      <c r="M41" s="66" t="n">
        <f aca="false">$F41*(100%-$B$3)</f>
        <v>527</v>
      </c>
      <c r="N41" s="31" t="n">
        <f aca="false">$G41*$M41</f>
        <v>40842.5</v>
      </c>
      <c r="P41" s="31" t="n">
        <f aca="false">MAX(S41,W41,AA41,AE41,AI41,AM41,AQ41,AU41,AY41,BC41,BG41,BK41,BO41,BS41,BW41,CA41,CE41,CI41,CM41,CQ41)</f>
        <v>1</v>
      </c>
      <c r="Q41" s="31" t="n">
        <f aca="false">IF($S41,T41,0)+IF($W41,X41,0)+IF($AA41,AB41,0)+IF($AE41,AF41,0)+IF($AI41,AJ41,0)+IF($AM41,AN41,0)+IF($AQ41,AR41,0)+IF($AU41,AV41,0)+IF($AY41,AZ41,0)+IF($BC41,BD41,0)+IF($BG41,BH41,0)+IF($BK41,BL41,0)+IF($BO41,BP41,0)+IF($BS41,BT41,0)+IF($BW41,BX41,0)+IF($CA41,CB41,0)+IF($CE41,CF41,0)+IF($CI41,CJ41,0)+IF($CM41,CN41,0)+IF($CQ41,CR41,0)</f>
        <v>77.5</v>
      </c>
      <c r="R41" s="31" t="n">
        <f aca="false">IF($S41=1,U41,0)+IF($W41,Y41,0)+IF($AA41,AC41,0)+IF($AE41,AG41,0)+IF($AI41,AK41,0)+IF($AM41,AO41,0)+IF($AQ41,AS41,0)+IF($AU41,AW41,0)+IF($AY41,BA41,0)+IF($BC41,BE41,0)+IF($BG41,BI41,0)+IF($BK41,BM41,0)+IF($BO41,BQ41,0)+IF($BS41,BU41,0)+IF($BW41,BY41,0)+IF($CA41,CC41,0)+IF($CE41,CG41,0)+IF($CI41,CK41,0)+IF($CM41,CO41,0)+IF($CQ41,CS41,0)</f>
        <v>48050</v>
      </c>
      <c r="S41" s="31" t="n">
        <f aca="false">IF(Замер!$J$20="да",Комната_1!$B41,0)</f>
        <v>1</v>
      </c>
      <c r="T41" s="31" t="n">
        <f aca="false">IF(Замер!$J$20="да",Комната_1!$G41,0)</f>
        <v>77.5</v>
      </c>
      <c r="U41" s="31" t="n">
        <f aca="false">IF(Замер!$J$20="да",Комната_1!$H41,0)</f>
        <v>48050</v>
      </c>
      <c r="W41" s="31" t="n">
        <f aca="false">IF(Замер!$J$40="да",Комната_2!$B41,0)</f>
        <v>0</v>
      </c>
      <c r="X41" s="31" t="n">
        <f aca="false">IF(Замер!$J$40="да",Комната_2!$G41,0)</f>
        <v>11.6</v>
      </c>
      <c r="Y41" s="31" t="n">
        <f aca="false">IF(Замер!$J$40="да",Комната_2!$H41,0)</f>
        <v>7192</v>
      </c>
      <c r="AA41" s="31" t="n">
        <f aca="false">IF(Замер!$J$60="да",Комната_3!$B41,0)</f>
        <v>0</v>
      </c>
      <c r="AB41" s="31" t="n">
        <f aca="false">IF(Замер!$J$60="да",Комната_3!$G41,0)</f>
        <v>11.9</v>
      </c>
      <c r="AC41" s="31" t="n">
        <f aca="false">IF(Замер!$J$60="да",Комната_3!$H41,0)</f>
        <v>7378</v>
      </c>
      <c r="AE41" s="31" t="n">
        <f aca="false">IF(Замер!$J$80="да",Комната_4!$B41,0)</f>
        <v>0</v>
      </c>
      <c r="AF41" s="31" t="n">
        <f aca="false">IF(Замер!$J$80="да",Комната_4!$G41,0)</f>
        <v>11.3</v>
      </c>
      <c r="AG41" s="31" t="n">
        <f aca="false">IF(Замер!$J$80="да",Комната_4!$H41,0)</f>
        <v>7006</v>
      </c>
      <c r="AI41" s="31" t="n">
        <f aca="false">IF(Замер!$J$100="да",Комната_5!$B41,0)</f>
        <v>0</v>
      </c>
      <c r="AJ41" s="31" t="n">
        <f aca="false">IF(Замер!$J$100="да",Комната_5!$G41,0)</f>
        <v>5.4</v>
      </c>
      <c r="AK41" s="31" t="n">
        <f aca="false">IF(Замер!$J$100="да",Комната_5!$H41,0)</f>
        <v>3348</v>
      </c>
      <c r="AM41" s="31" t="n">
        <f aca="false">IF(Замер!$J$120="да",Коридор!$B41,0)</f>
        <v>0</v>
      </c>
      <c r="AN41" s="31" t="n">
        <f aca="false">IF(Замер!$J$120="да",Коридор!$G41,0)</f>
        <v>2.8</v>
      </c>
      <c r="AO41" s="31" t="n">
        <f aca="false">IF(Замер!$J$120="да",Коридор!$H41,0)</f>
        <v>1736</v>
      </c>
      <c r="AQ41" s="31" t="n">
        <f aca="false">IF(Замер!$J$140="да",Кухня!$B41,0)</f>
        <v>0</v>
      </c>
      <c r="AR41" s="31" t="n">
        <f aca="false">IF(Замер!$J$140="да",Кухня!$G41,0)</f>
        <v>5.6</v>
      </c>
      <c r="AS41" s="31" t="n">
        <f aca="false">IF(Замер!$J$140="да",Кухня!$H41,0)</f>
        <v>3472</v>
      </c>
      <c r="AU41" s="31" t="n">
        <f aca="false">IF(Замер!$J$160="да",Ванна!$B41,0)</f>
        <v>0</v>
      </c>
      <c r="AV41" s="31" t="n">
        <f aca="false">IF(Замер!$J$160="да",Ванна!$G41,0)</f>
        <v>2.5</v>
      </c>
      <c r="AW41" s="31" t="n">
        <f aca="false">IF(Замер!$J$160="да",Ванна!$H41,0)</f>
        <v>1550</v>
      </c>
      <c r="AY41" s="31" t="n">
        <f aca="false">IF(Замер!$J$180="да",Туалет!$B41,0)</f>
        <v>0</v>
      </c>
      <c r="AZ41" s="31" t="n">
        <f aca="false">IF(Замер!$J$180="да",Туалет!$G41,0)</f>
        <v>0</v>
      </c>
      <c r="BA41" s="31" t="n">
        <f aca="false">IF(Замер!$J$180="да",Туалет!$H41,0)</f>
        <v>0</v>
      </c>
      <c r="BC41" s="31" t="n">
        <f aca="false">IF(Замер!$J$200="да",Балкон!$B41,0)</f>
        <v>0</v>
      </c>
      <c r="BD41" s="31" t="n">
        <f aca="false">IF(Замер!$J$200="да",Балкон!$G41,0)</f>
        <v>0</v>
      </c>
      <c r="BE41" s="31" t="n">
        <f aca="false">IF(Замер!$J$200="да",Балкон!$H41,0)</f>
        <v>0</v>
      </c>
      <c r="BG41" s="31" t="n">
        <f aca="false">IF(Замер!$J$220="да",Помещение_11!$B41,0)</f>
        <v>0</v>
      </c>
      <c r="BH41" s="31" t="n">
        <f aca="false">IF(Замер!$J$220="да",Помещение_11!$G41,0)</f>
        <v>0</v>
      </c>
      <c r="BI41" s="31" t="n">
        <f aca="false">IF(Замер!$J$220="да",Помещение_11!$H41,0)</f>
        <v>0</v>
      </c>
      <c r="BK41" s="31" t="n">
        <f aca="false">IF(Замер!$J$240="да",Помещение_12!$B41,0)</f>
        <v>0</v>
      </c>
      <c r="BL41" s="31" t="n">
        <f aca="false">IF(Замер!$J$240="да",Помещение_12!$G41,0)</f>
        <v>0</v>
      </c>
      <c r="BM41" s="31" t="n">
        <f aca="false">IF(Замер!$J$240="да",Помещение_12!$H41,0)</f>
        <v>0</v>
      </c>
      <c r="BO41" s="31" t="n">
        <f aca="false">IF(Замер!$J$260="да",Помещение_13!$B41,0)</f>
        <v>0</v>
      </c>
      <c r="BP41" s="31" t="n">
        <f aca="false">IF(Замер!$J$260="да",Помещение_13!$G41,0)</f>
        <v>0</v>
      </c>
      <c r="BQ41" s="31" t="n">
        <f aca="false">IF(Замер!$J$260="да",Помещение_13!$H41,0)</f>
        <v>0</v>
      </c>
      <c r="BS41" s="31" t="n">
        <f aca="false">IF(Замер!$J$280="да",Помещение_14!$B41,0)</f>
        <v>0</v>
      </c>
      <c r="BT41" s="31" t="n">
        <f aca="false">IF(Замер!$J$280="да",Помещение_14!$G41,0)</f>
        <v>0</v>
      </c>
      <c r="BU41" s="31" t="n">
        <f aca="false">IF(Замер!$J$280="да",Помещение_14!$H41,0)</f>
        <v>0</v>
      </c>
      <c r="BW41" s="31" t="n">
        <f aca="false">IF(Замер!$J$300="да",Помещение_15!$B41,0)</f>
        <v>0</v>
      </c>
      <c r="BX41" s="31" t="n">
        <f aca="false">IF(Замер!$J$300="да",Помещение_15!$G41,0)</f>
        <v>0</v>
      </c>
      <c r="BY41" s="31" t="n">
        <f aca="false">IF(Замер!$J$300="да",Помещение_15!$H41,0)</f>
        <v>0</v>
      </c>
      <c r="CA41" s="31" t="n">
        <f aca="false">IF(Замер!$J$320="да",Помещение_16!$B41,0)</f>
        <v>0</v>
      </c>
      <c r="CB41" s="31" t="n">
        <f aca="false">IF(Замер!$J$320="да",Помещение_16!$G41,0)</f>
        <v>0</v>
      </c>
      <c r="CC41" s="31" t="n">
        <f aca="false">IF(Замер!$J$320="да",Помещение_16!$H41,0)</f>
        <v>0</v>
      </c>
      <c r="CE41" s="31" t="n">
        <f aca="false">IF(Замер!$J$340="да",Помещение_17!$B41,0)</f>
        <v>0</v>
      </c>
      <c r="CF41" s="31" t="n">
        <f aca="false">IF(Замер!$J$340="да",Помещение_17!$G41,0)</f>
        <v>0</v>
      </c>
      <c r="CG41" s="31" t="n">
        <f aca="false">IF(Замер!$J$340="да",Помещение_17!$H41,0)</f>
        <v>0</v>
      </c>
      <c r="CI41" s="31" t="n">
        <f aca="false">IF(Замер!$J$360="да",Помещение_18!$B41,0)</f>
        <v>0</v>
      </c>
      <c r="CJ41" s="31" t="n">
        <f aca="false">IF(Замер!$J$360="да",Помещение_18!$G41,0)</f>
        <v>0</v>
      </c>
      <c r="CK41" s="31" t="n">
        <f aca="false">IF(Замер!$J$360="да",Помещение_18!$H41,0)</f>
        <v>0</v>
      </c>
      <c r="CM41" s="31" t="n">
        <f aca="false">IF(Замер!$J$380="да",Помещение_19!$B41,0)</f>
        <v>0</v>
      </c>
      <c r="CN41" s="31" t="n">
        <f aca="false">IF(Замер!$J$380="да",Помещение_19!$G41,0)</f>
        <v>0</v>
      </c>
      <c r="CO41" s="31" t="n">
        <f aca="false">IF(Замер!$J$380="да",Помещение_19!$H41,0)</f>
        <v>0</v>
      </c>
      <c r="CQ41" s="31" t="n">
        <f aca="false">IF(Замер!$J$400="да",Помещение_20!$B41,0)</f>
        <v>0</v>
      </c>
      <c r="CR41" s="31" t="n">
        <f aca="false">IF(Замер!$J$400="да",Помещение_20!$G41,0)</f>
        <v>0</v>
      </c>
      <c r="CS41" s="31" t="n">
        <f aca="false">IF(Замер!$J$400="да",Помещение_20!$H41,0)</f>
        <v>0</v>
      </c>
    </row>
    <row r="42" customFormat="false" ht="14.25" hidden="false" customHeight="false" outlineLevel="0" collapsed="false">
      <c r="B42" s="79" t="n">
        <f aca="false">P42</f>
        <v>0</v>
      </c>
      <c r="C42" s="49" t="s">
        <v>367</v>
      </c>
      <c r="D42" s="80" t="str">
        <f aca="false">VLOOKUP(C42,СписокРабот!$B:$E,2,FALSE())</f>
        <v>Расшивка рустов.  Заделка рустов применять К- 2,3</v>
      </c>
      <c r="E42" s="44" t="str">
        <f aca="false">VLOOKUP(C42,СписокРабот!$B:$E,3,FALSE())</f>
        <v>п.м</v>
      </c>
      <c r="F42" s="81" t="n">
        <f aca="false">VLOOKUP(C42,СписокРабот!$B:$E,4,FALSE())</f>
        <v>411</v>
      </c>
      <c r="G42" s="84" t="n">
        <f aca="false">Q42</f>
        <v>0</v>
      </c>
      <c r="H42" s="82" t="n">
        <f aca="false">F42*G42</f>
        <v>0</v>
      </c>
      <c r="L42" s="83"/>
      <c r="M42" s="66" t="n">
        <f aca="false">$F42*(100%-$B$3)</f>
        <v>349.35</v>
      </c>
      <c r="N42" s="31" t="n">
        <f aca="false">$G42*$M42</f>
        <v>0</v>
      </c>
      <c r="P42" s="31" t="n">
        <f aca="false">MAX(S42,W42,AA42,AE42,AI42,AM42,AQ42,AU42,AY42,BC42,BG42,BK42,BO42,BS42,BW42,CA42,CE42,CI42,CM42,CQ42)</f>
        <v>0</v>
      </c>
      <c r="Q42" s="31" t="n">
        <f aca="false">IF($S42,T42,0)+IF($W42,X42,0)+IF($AA42,AB42,0)+IF($AE42,AF42,0)+IF($AI42,AJ42,0)+IF($AM42,AN42,0)+IF($AQ42,AR42,0)+IF($AU42,AV42,0)+IF($AY42,AZ42,0)+IF($BC42,BD42,0)+IF($BG42,BH42,0)+IF($BK42,BL42,0)+IF($BO42,BP42,0)+IF($BS42,BT42,0)+IF($BW42,BX42,0)+IF($CA42,CB42,0)+IF($CE42,CF42,0)+IF($CI42,CJ42,0)+IF($CM42,CN42,0)+IF($CQ42,CR42,0)</f>
        <v>0</v>
      </c>
      <c r="R42" s="31" t="n">
        <f aca="false">IF($S42=1,U42,0)+IF($W42,Y42,0)+IF($AA42,AC42,0)+IF($AE42,AG42,0)+IF($AI42,AK42,0)+IF($AM42,AO42,0)+IF($AQ42,AS42,0)+IF($AU42,AW42,0)+IF($AY42,BA42,0)+IF($BC42,BE42,0)+IF($BG42,BI42,0)+IF($BK42,BM42,0)+IF($BO42,BQ42,0)+IF($BS42,BU42,0)+IF($BW42,BY42,0)+IF($CA42,CC42,0)+IF($CE42,CG42,0)+IF($CI42,CK42,0)+IF($CM42,CO42,0)+IF($CQ42,CS42,0)</f>
        <v>0</v>
      </c>
      <c r="S42" s="31" t="n">
        <f aca="false">IF(Замер!$J$20="да",Комната_1!$B42,0)</f>
        <v>0</v>
      </c>
      <c r="T42" s="31" t="n">
        <f aca="false">IF(Замер!$J$20="да",Комната_1!$G42,0)</f>
        <v>0</v>
      </c>
      <c r="U42" s="31" t="n">
        <f aca="false">IF(Замер!$J$20="да",Комната_1!$H42,0)</f>
        <v>0</v>
      </c>
      <c r="W42" s="31" t="n">
        <f aca="false">IF(Замер!$J$40="да",Комната_2!$B42,0)</f>
        <v>0</v>
      </c>
      <c r="X42" s="31" t="n">
        <f aca="false">IF(Замер!$J$40="да",Комната_2!$G42,0)</f>
        <v>0</v>
      </c>
      <c r="Y42" s="31" t="n">
        <f aca="false">IF(Замер!$J$40="да",Комната_2!$H42,0)</f>
        <v>0</v>
      </c>
      <c r="AA42" s="31" t="n">
        <f aca="false">IF(Замер!$J$60="да",Комната_3!$B42,0)</f>
        <v>0</v>
      </c>
      <c r="AB42" s="31" t="n">
        <f aca="false">IF(Замер!$J$60="да",Комната_3!$G42,0)</f>
        <v>0</v>
      </c>
      <c r="AC42" s="31" t="n">
        <f aca="false">IF(Замер!$J$60="да",Комната_3!$H42,0)</f>
        <v>0</v>
      </c>
      <c r="AE42" s="31" t="n">
        <f aca="false">IF(Замер!$J$80="да",Комната_4!$B42,0)</f>
        <v>0</v>
      </c>
      <c r="AF42" s="31" t="n">
        <f aca="false">IF(Замер!$J$80="да",Комната_4!$G42,0)</f>
        <v>0</v>
      </c>
      <c r="AG42" s="31" t="n">
        <f aca="false">IF(Замер!$J$80="да",Комната_4!$H42,0)</f>
        <v>0</v>
      </c>
      <c r="AI42" s="31" t="n">
        <f aca="false">IF(Замер!$J$100="да",Комната_5!$B42,0)</f>
        <v>0</v>
      </c>
      <c r="AJ42" s="31" t="n">
        <f aca="false">IF(Замер!$J$100="да",Комната_5!$G42,0)</f>
        <v>0</v>
      </c>
      <c r="AK42" s="31" t="n">
        <f aca="false">IF(Замер!$J$100="да",Комната_5!$H42,0)</f>
        <v>0</v>
      </c>
      <c r="AM42" s="31" t="n">
        <f aca="false">IF(Замер!$J$120="да",Коридор!$B42,0)</f>
        <v>0</v>
      </c>
      <c r="AN42" s="31" t="n">
        <f aca="false">IF(Замер!$J$120="да",Коридор!$G42,0)</f>
        <v>0</v>
      </c>
      <c r="AO42" s="31" t="n">
        <f aca="false">IF(Замер!$J$120="да",Коридор!$H42,0)</f>
        <v>0</v>
      </c>
      <c r="AQ42" s="31" t="n">
        <f aca="false">IF(Замер!$J$140="да",Кухня!$B42,0)</f>
        <v>0</v>
      </c>
      <c r="AR42" s="31" t="n">
        <f aca="false">IF(Замер!$J$140="да",Кухня!$G42,0)</f>
        <v>0</v>
      </c>
      <c r="AS42" s="31" t="n">
        <f aca="false">IF(Замер!$J$140="да",Кухня!$H42,0)</f>
        <v>0</v>
      </c>
      <c r="AU42" s="31" t="n">
        <f aca="false">IF(Замер!$J$160="да",Ванна!$B42,0)</f>
        <v>0</v>
      </c>
      <c r="AV42" s="31" t="n">
        <f aca="false">IF(Замер!$J$160="да",Ванна!$G42,0)</f>
        <v>0</v>
      </c>
      <c r="AW42" s="31" t="n">
        <f aca="false">IF(Замер!$J$160="да",Ванна!$H42,0)</f>
        <v>0</v>
      </c>
      <c r="AY42" s="31" t="n">
        <f aca="false">IF(Замер!$J$180="да",Туалет!$B42,0)</f>
        <v>0</v>
      </c>
      <c r="AZ42" s="31" t="n">
        <f aca="false">IF(Замер!$J$180="да",Туалет!$G42,0)</f>
        <v>0</v>
      </c>
      <c r="BA42" s="31" t="n">
        <f aca="false">IF(Замер!$J$180="да",Туалет!$H42,0)</f>
        <v>0</v>
      </c>
      <c r="BC42" s="31" t="n">
        <f aca="false">IF(Замер!$J$200="да",Балкон!$B42,0)</f>
        <v>0</v>
      </c>
      <c r="BD42" s="31" t="n">
        <f aca="false">IF(Замер!$J$200="да",Балкон!$G42,0)</f>
        <v>0</v>
      </c>
      <c r="BE42" s="31" t="n">
        <f aca="false">IF(Замер!$J$200="да",Балкон!$H42,0)</f>
        <v>0</v>
      </c>
      <c r="BG42" s="31" t="n">
        <f aca="false">IF(Замер!$J$220="да",Помещение_11!$B42,0)</f>
        <v>0</v>
      </c>
      <c r="BH42" s="31" t="n">
        <f aca="false">IF(Замер!$J$220="да",Помещение_11!$G42,0)</f>
        <v>0</v>
      </c>
      <c r="BI42" s="31" t="n">
        <f aca="false">IF(Замер!$J$220="да",Помещение_11!$H42,0)</f>
        <v>0</v>
      </c>
      <c r="BK42" s="31" t="n">
        <f aca="false">IF(Замер!$J$240="да",Помещение_12!$B42,0)</f>
        <v>0</v>
      </c>
      <c r="BL42" s="31" t="n">
        <f aca="false">IF(Замер!$J$240="да",Помещение_12!$G42,0)</f>
        <v>0</v>
      </c>
      <c r="BM42" s="31" t="n">
        <f aca="false">IF(Замер!$J$240="да",Помещение_12!$H42,0)</f>
        <v>0</v>
      </c>
      <c r="BO42" s="31" t="n">
        <f aca="false">IF(Замер!$J$260="да",Помещение_13!$B42,0)</f>
        <v>0</v>
      </c>
      <c r="BP42" s="31" t="n">
        <f aca="false">IF(Замер!$J$260="да",Помещение_13!$G42,0)</f>
        <v>0</v>
      </c>
      <c r="BQ42" s="31" t="n">
        <f aca="false">IF(Замер!$J$260="да",Помещение_13!$H42,0)</f>
        <v>0</v>
      </c>
      <c r="BS42" s="31" t="n">
        <f aca="false">IF(Замер!$J$280="да",Помещение_14!$B42,0)</f>
        <v>0</v>
      </c>
      <c r="BT42" s="31" t="n">
        <f aca="false">IF(Замер!$J$280="да",Помещение_14!$G42,0)</f>
        <v>0</v>
      </c>
      <c r="BU42" s="31" t="n">
        <f aca="false">IF(Замер!$J$280="да",Помещение_14!$H42,0)</f>
        <v>0</v>
      </c>
      <c r="BW42" s="31" t="n">
        <f aca="false">IF(Замер!$J$300="да",Помещение_15!$B42,0)</f>
        <v>0</v>
      </c>
      <c r="BX42" s="31" t="n">
        <f aca="false">IF(Замер!$J$300="да",Помещение_15!$G42,0)</f>
        <v>0</v>
      </c>
      <c r="BY42" s="31" t="n">
        <f aca="false">IF(Замер!$J$300="да",Помещение_15!$H42,0)</f>
        <v>0</v>
      </c>
      <c r="CA42" s="31" t="n">
        <f aca="false">IF(Замер!$J$320="да",Помещение_16!$B42,0)</f>
        <v>0</v>
      </c>
      <c r="CB42" s="31" t="n">
        <f aca="false">IF(Замер!$J$320="да",Помещение_16!$G42,0)</f>
        <v>0</v>
      </c>
      <c r="CC42" s="31" t="n">
        <f aca="false">IF(Замер!$J$320="да",Помещение_16!$H42,0)</f>
        <v>0</v>
      </c>
      <c r="CE42" s="31" t="n">
        <f aca="false">IF(Замер!$J$340="да",Помещение_17!$B42,0)</f>
        <v>0</v>
      </c>
      <c r="CF42" s="31" t="n">
        <f aca="false">IF(Замер!$J$340="да",Помещение_17!$G42,0)</f>
        <v>0</v>
      </c>
      <c r="CG42" s="31" t="n">
        <f aca="false">IF(Замер!$J$340="да",Помещение_17!$H42,0)</f>
        <v>0</v>
      </c>
      <c r="CI42" s="31" t="n">
        <f aca="false">IF(Замер!$J$360="да",Помещение_18!$B42,0)</f>
        <v>0</v>
      </c>
      <c r="CJ42" s="31" t="n">
        <f aca="false">IF(Замер!$J$360="да",Помещение_18!$G42,0)</f>
        <v>0</v>
      </c>
      <c r="CK42" s="31" t="n">
        <f aca="false">IF(Замер!$J$360="да",Помещение_18!$H42,0)</f>
        <v>0</v>
      </c>
      <c r="CM42" s="31" t="n">
        <f aca="false">IF(Замер!$J$380="да",Помещение_19!$B42,0)</f>
        <v>0</v>
      </c>
      <c r="CN42" s="31" t="n">
        <f aca="false">IF(Замер!$J$380="да",Помещение_19!$G42,0)</f>
        <v>0</v>
      </c>
      <c r="CO42" s="31" t="n">
        <f aca="false">IF(Замер!$J$380="да",Помещение_19!$H42,0)</f>
        <v>0</v>
      </c>
      <c r="CQ42" s="31" t="n">
        <f aca="false">IF(Замер!$J$400="да",Помещение_20!$B42,0)</f>
        <v>0</v>
      </c>
      <c r="CR42" s="31" t="n">
        <f aca="false">IF(Замер!$J$400="да",Помещение_20!$G42,0)</f>
        <v>0</v>
      </c>
      <c r="CS42" s="31" t="n">
        <f aca="false">IF(Замер!$J$400="да",Помещение_20!$H42,0)</f>
        <v>0</v>
      </c>
    </row>
    <row r="43" customFormat="false" ht="14.25" hidden="false" customHeight="false" outlineLevel="0" collapsed="false">
      <c r="B43" s="79" t="n">
        <f aca="false">P43</f>
        <v>0</v>
      </c>
      <c r="C43" s="49" t="s">
        <v>368</v>
      </c>
      <c r="D43" s="80" t="str">
        <f aca="false">VLOOKUP(C43,СписокРабот!$B:$E,2,FALSE())</f>
        <v>Штукатурная отделка откосов потолка до 400мм</v>
      </c>
      <c r="E43" s="44" t="str">
        <f aca="false">VLOOKUP(C43,СписокРабот!$B:$E,3,FALSE())</f>
        <v>п.м</v>
      </c>
      <c r="F43" s="81" t="n">
        <f aca="false">VLOOKUP(C43,СписокРабот!$B:$E,4,FALSE())</f>
        <v>1230</v>
      </c>
      <c r="G43" s="84" t="n">
        <f aca="false">Q43</f>
        <v>0</v>
      </c>
      <c r="H43" s="82" t="n">
        <f aca="false">F43*G43</f>
        <v>0</v>
      </c>
      <c r="L43" s="83"/>
      <c r="M43" s="66" t="n">
        <f aca="false">$F43*(100%-$B$3)</f>
        <v>1045.5</v>
      </c>
      <c r="N43" s="31" t="n">
        <f aca="false">$G43*$M43</f>
        <v>0</v>
      </c>
      <c r="P43" s="31" t="n">
        <f aca="false">MAX(S43,W43,AA43,AE43,AI43,AM43,AQ43,AU43,AY43,BC43,BG43,BK43,BO43,BS43,BW43,CA43,CE43,CI43,CM43,CQ43)</f>
        <v>0</v>
      </c>
      <c r="Q43" s="31" t="n">
        <f aca="false">IF($S43,T43,0)+IF($W43,X43,0)+IF($AA43,AB43,0)+IF($AE43,AF43,0)+IF($AI43,AJ43,0)+IF($AM43,AN43,0)+IF($AQ43,AR43,0)+IF($AU43,AV43,0)+IF($AY43,AZ43,0)+IF($BC43,BD43,0)+IF($BG43,BH43,0)+IF($BK43,BL43,0)+IF($BO43,BP43,0)+IF($BS43,BT43,0)+IF($BW43,BX43,0)+IF($CA43,CB43,0)+IF($CE43,CF43,0)+IF($CI43,CJ43,0)+IF($CM43,CN43,0)+IF($CQ43,CR43,0)</f>
        <v>0</v>
      </c>
      <c r="R43" s="31" t="n">
        <f aca="false">IF($S43=1,U43,0)+IF($W43,Y43,0)+IF($AA43,AC43,0)+IF($AE43,AG43,0)+IF($AI43,AK43,0)+IF($AM43,AO43,0)+IF($AQ43,AS43,0)+IF($AU43,AW43,0)+IF($AY43,BA43,0)+IF($BC43,BE43,0)+IF($BG43,BI43,0)+IF($BK43,BM43,0)+IF($BO43,BQ43,0)+IF($BS43,BU43,0)+IF($BW43,BY43,0)+IF($CA43,CC43,0)+IF($CE43,CG43,0)+IF($CI43,CK43,0)+IF($CM43,CO43,0)+IF($CQ43,CS43,0)</f>
        <v>0</v>
      </c>
      <c r="S43" s="31" t="n">
        <f aca="false">IF(Замер!$J$20="да",Комната_1!$B43,0)</f>
        <v>0</v>
      </c>
      <c r="T43" s="31" t="n">
        <f aca="false">IF(Замер!$J$20="да",Комната_1!$G43,0)</f>
        <v>0</v>
      </c>
      <c r="U43" s="31" t="n">
        <f aca="false">IF(Замер!$J$20="да",Комната_1!$H43,0)</f>
        <v>0</v>
      </c>
      <c r="W43" s="31" t="n">
        <f aca="false">IF(Замер!$J$40="да",Комната_2!$B43,0)</f>
        <v>0</v>
      </c>
      <c r="X43" s="31" t="n">
        <f aca="false">IF(Замер!$J$40="да",Комната_2!$G43,0)</f>
        <v>0</v>
      </c>
      <c r="Y43" s="31" t="n">
        <f aca="false">IF(Замер!$J$40="да",Комната_2!$H43,0)</f>
        <v>0</v>
      </c>
      <c r="AA43" s="31" t="n">
        <f aca="false">IF(Замер!$J$60="да",Комната_3!$B43,0)</f>
        <v>0</v>
      </c>
      <c r="AB43" s="31" t="n">
        <f aca="false">IF(Замер!$J$60="да",Комната_3!$G43,0)</f>
        <v>0</v>
      </c>
      <c r="AC43" s="31" t="n">
        <f aca="false">IF(Замер!$J$60="да",Комната_3!$H43,0)</f>
        <v>0</v>
      </c>
      <c r="AE43" s="31" t="n">
        <f aca="false">IF(Замер!$J$80="да",Комната_4!$B43,0)</f>
        <v>0</v>
      </c>
      <c r="AF43" s="31" t="n">
        <f aca="false">IF(Замер!$J$80="да",Комната_4!$G43,0)</f>
        <v>0</v>
      </c>
      <c r="AG43" s="31" t="n">
        <f aca="false">IF(Замер!$J$80="да",Комната_4!$H43,0)</f>
        <v>0</v>
      </c>
      <c r="AI43" s="31" t="n">
        <f aca="false">IF(Замер!$J$100="да",Комната_5!$B43,0)</f>
        <v>0</v>
      </c>
      <c r="AJ43" s="31" t="n">
        <f aca="false">IF(Замер!$J$100="да",Комната_5!$G43,0)</f>
        <v>0</v>
      </c>
      <c r="AK43" s="31" t="n">
        <f aca="false">IF(Замер!$J$100="да",Комната_5!$H43,0)</f>
        <v>0</v>
      </c>
      <c r="AM43" s="31" t="n">
        <f aca="false">IF(Замер!$J$120="да",Коридор!$B43,0)</f>
        <v>0</v>
      </c>
      <c r="AN43" s="31" t="n">
        <f aca="false">IF(Замер!$J$120="да",Коридор!$G43,0)</f>
        <v>0</v>
      </c>
      <c r="AO43" s="31" t="n">
        <f aca="false">IF(Замер!$J$120="да",Коридор!$H43,0)</f>
        <v>0</v>
      </c>
      <c r="AQ43" s="31" t="n">
        <f aca="false">IF(Замер!$J$140="да",Кухня!$B43,0)</f>
        <v>0</v>
      </c>
      <c r="AR43" s="31" t="n">
        <f aca="false">IF(Замер!$J$140="да",Кухня!$G43,0)</f>
        <v>0</v>
      </c>
      <c r="AS43" s="31" t="n">
        <f aca="false">IF(Замер!$J$140="да",Кухня!$H43,0)</f>
        <v>0</v>
      </c>
      <c r="AU43" s="31" t="n">
        <f aca="false">IF(Замер!$J$160="да",Ванна!$B43,0)</f>
        <v>0</v>
      </c>
      <c r="AV43" s="31" t="n">
        <f aca="false">IF(Замер!$J$160="да",Ванна!$G43,0)</f>
        <v>0</v>
      </c>
      <c r="AW43" s="31" t="n">
        <f aca="false">IF(Замер!$J$160="да",Ванна!$H43,0)</f>
        <v>0</v>
      </c>
      <c r="AY43" s="31" t="n">
        <f aca="false">IF(Замер!$J$180="да",Туалет!$B43,0)</f>
        <v>0</v>
      </c>
      <c r="AZ43" s="31" t="n">
        <f aca="false">IF(Замер!$J$180="да",Туалет!$G43,0)</f>
        <v>0</v>
      </c>
      <c r="BA43" s="31" t="n">
        <f aca="false">IF(Замер!$J$180="да",Туалет!$H43,0)</f>
        <v>0</v>
      </c>
      <c r="BC43" s="31" t="n">
        <f aca="false">IF(Замер!$J$200="да",Балкон!$B43,0)</f>
        <v>0</v>
      </c>
      <c r="BD43" s="31" t="n">
        <f aca="false">IF(Замер!$J$200="да",Балкон!$G43,0)</f>
        <v>0</v>
      </c>
      <c r="BE43" s="31" t="n">
        <f aca="false">IF(Замер!$J$200="да",Балкон!$H43,0)</f>
        <v>0</v>
      </c>
      <c r="BG43" s="31" t="n">
        <f aca="false">IF(Замер!$J$220="да",Помещение_11!$B43,0)</f>
        <v>0</v>
      </c>
      <c r="BH43" s="31" t="n">
        <f aca="false">IF(Замер!$J$220="да",Помещение_11!$G43,0)</f>
        <v>0</v>
      </c>
      <c r="BI43" s="31" t="n">
        <f aca="false">IF(Замер!$J$220="да",Помещение_11!$H43,0)</f>
        <v>0</v>
      </c>
      <c r="BK43" s="31" t="n">
        <f aca="false">IF(Замер!$J$240="да",Помещение_12!$B43,0)</f>
        <v>0</v>
      </c>
      <c r="BL43" s="31" t="n">
        <f aca="false">IF(Замер!$J$240="да",Помещение_12!$G43,0)</f>
        <v>0</v>
      </c>
      <c r="BM43" s="31" t="n">
        <f aca="false">IF(Замер!$J$240="да",Помещение_12!$H43,0)</f>
        <v>0</v>
      </c>
      <c r="BO43" s="31" t="n">
        <f aca="false">IF(Замер!$J$260="да",Помещение_13!$B43,0)</f>
        <v>0</v>
      </c>
      <c r="BP43" s="31" t="n">
        <f aca="false">IF(Замер!$J$260="да",Помещение_13!$G43,0)</f>
        <v>0</v>
      </c>
      <c r="BQ43" s="31" t="n">
        <f aca="false">IF(Замер!$J$260="да",Помещение_13!$H43,0)</f>
        <v>0</v>
      </c>
      <c r="BS43" s="31" t="n">
        <f aca="false">IF(Замер!$J$280="да",Помещение_14!$B43,0)</f>
        <v>0</v>
      </c>
      <c r="BT43" s="31" t="n">
        <f aca="false">IF(Замер!$J$280="да",Помещение_14!$G43,0)</f>
        <v>0</v>
      </c>
      <c r="BU43" s="31" t="n">
        <f aca="false">IF(Замер!$J$280="да",Помещение_14!$H43,0)</f>
        <v>0</v>
      </c>
      <c r="BW43" s="31" t="n">
        <f aca="false">IF(Замер!$J$300="да",Помещение_15!$B43,0)</f>
        <v>0</v>
      </c>
      <c r="BX43" s="31" t="n">
        <f aca="false">IF(Замер!$J$300="да",Помещение_15!$G43,0)</f>
        <v>0</v>
      </c>
      <c r="BY43" s="31" t="n">
        <f aca="false">IF(Замер!$J$300="да",Помещение_15!$H43,0)</f>
        <v>0</v>
      </c>
      <c r="CA43" s="31" t="n">
        <f aca="false">IF(Замер!$J$320="да",Помещение_16!$B43,0)</f>
        <v>0</v>
      </c>
      <c r="CB43" s="31" t="n">
        <f aca="false">IF(Замер!$J$320="да",Помещение_16!$G43,0)</f>
        <v>0</v>
      </c>
      <c r="CC43" s="31" t="n">
        <f aca="false">IF(Замер!$J$320="да",Помещение_16!$H43,0)</f>
        <v>0</v>
      </c>
      <c r="CE43" s="31" t="n">
        <f aca="false">IF(Замер!$J$340="да",Помещение_17!$B43,0)</f>
        <v>0</v>
      </c>
      <c r="CF43" s="31" t="n">
        <f aca="false">IF(Замер!$J$340="да",Помещение_17!$G43,0)</f>
        <v>0</v>
      </c>
      <c r="CG43" s="31" t="n">
        <f aca="false">IF(Замер!$J$340="да",Помещение_17!$H43,0)</f>
        <v>0</v>
      </c>
      <c r="CI43" s="31" t="n">
        <f aca="false">IF(Замер!$J$360="да",Помещение_18!$B43,0)</f>
        <v>0</v>
      </c>
      <c r="CJ43" s="31" t="n">
        <f aca="false">IF(Замер!$J$360="да",Помещение_18!$G43,0)</f>
        <v>0</v>
      </c>
      <c r="CK43" s="31" t="n">
        <f aca="false">IF(Замер!$J$360="да",Помещение_18!$H43,0)</f>
        <v>0</v>
      </c>
      <c r="CM43" s="31" t="n">
        <f aca="false">IF(Замер!$J$380="да",Помещение_19!$B43,0)</f>
        <v>0</v>
      </c>
      <c r="CN43" s="31" t="n">
        <f aca="false">IF(Замер!$J$380="да",Помещение_19!$G43,0)</f>
        <v>0</v>
      </c>
      <c r="CO43" s="31" t="n">
        <f aca="false">IF(Замер!$J$380="да",Помещение_19!$H43,0)</f>
        <v>0</v>
      </c>
      <c r="CQ43" s="31" t="n">
        <f aca="false">IF(Замер!$J$400="да",Помещение_20!$B43,0)</f>
        <v>0</v>
      </c>
      <c r="CR43" s="31" t="n">
        <f aca="false">IF(Замер!$J$400="да",Помещение_20!$G43,0)</f>
        <v>0</v>
      </c>
      <c r="CS43" s="31" t="n">
        <f aca="false">IF(Замер!$J$400="да",Помещение_20!$H43,0)</f>
        <v>0</v>
      </c>
    </row>
    <row r="44" customFormat="false" ht="14.25" hidden="false" customHeight="false" outlineLevel="0" collapsed="false">
      <c r="B44" s="79" t="n">
        <f aca="false">P44</f>
        <v>0</v>
      </c>
      <c r="C44" s="49" t="s">
        <v>369</v>
      </c>
      <c r="D44" s="80" t="str">
        <f aca="false">VLOOKUP(C44,СписокРабот!$B:$E,2,FALSE())</f>
        <v>Отделка откосов потолка сетка "строби"/ паутинка/стеклохолст</v>
      </c>
      <c r="E44" s="44" t="str">
        <f aca="false">VLOOKUP(C44,СписокРабот!$B:$E,3,FALSE())</f>
        <v>п.м</v>
      </c>
      <c r="F44" s="81" t="n">
        <f aca="false">VLOOKUP(C44,СписокРабот!$B:$E,4,FALSE())</f>
        <v>620</v>
      </c>
      <c r="G44" s="84" t="n">
        <f aca="false">Q44</f>
        <v>0</v>
      </c>
      <c r="H44" s="82" t="n">
        <f aca="false">F44*G44</f>
        <v>0</v>
      </c>
      <c r="L44" s="83"/>
      <c r="M44" s="66" t="n">
        <f aca="false">$F44*(100%-$B$3)</f>
        <v>527</v>
      </c>
      <c r="N44" s="31" t="n">
        <f aca="false">$G44*$M44</f>
        <v>0</v>
      </c>
      <c r="P44" s="31" t="n">
        <f aca="false">MAX(S44,W44,AA44,AE44,AI44,AM44,AQ44,AU44,AY44,BC44,BG44,BK44,BO44,BS44,BW44,CA44,CE44,CI44,CM44,CQ44)</f>
        <v>0</v>
      </c>
      <c r="Q44" s="31" t="n">
        <f aca="false">IF($S44,T44,0)+IF($W44,X44,0)+IF($AA44,AB44,0)+IF($AE44,AF44,0)+IF($AI44,AJ44,0)+IF($AM44,AN44,0)+IF($AQ44,AR44,0)+IF($AU44,AV44,0)+IF($AY44,AZ44,0)+IF($BC44,BD44,0)+IF($BG44,BH44,0)+IF($BK44,BL44,0)+IF($BO44,BP44,0)+IF($BS44,BT44,0)+IF($BW44,BX44,0)+IF($CA44,CB44,0)+IF($CE44,CF44,0)+IF($CI44,CJ44,0)+IF($CM44,CN44,0)+IF($CQ44,CR44,0)</f>
        <v>0</v>
      </c>
      <c r="R44" s="31" t="n">
        <f aca="false">IF($S44=1,U44,0)+IF($W44,Y44,0)+IF($AA44,AC44,0)+IF($AE44,AG44,0)+IF($AI44,AK44,0)+IF($AM44,AO44,0)+IF($AQ44,AS44,0)+IF($AU44,AW44,0)+IF($AY44,BA44,0)+IF($BC44,BE44,0)+IF($BG44,BI44,0)+IF($BK44,BM44,0)+IF($BO44,BQ44,0)+IF($BS44,BU44,0)+IF($BW44,BY44,0)+IF($CA44,CC44,0)+IF($CE44,CG44,0)+IF($CI44,CK44,0)+IF($CM44,CO44,0)+IF($CQ44,CS44,0)</f>
        <v>0</v>
      </c>
      <c r="S44" s="31" t="n">
        <f aca="false">IF(Замер!$J$20="да",Комната_1!$B44,0)</f>
        <v>0</v>
      </c>
      <c r="T44" s="31" t="n">
        <f aca="false">IF(Замер!$J$20="да",Комната_1!$G44,0)</f>
        <v>0</v>
      </c>
      <c r="U44" s="31" t="n">
        <f aca="false">IF(Замер!$J$20="да",Комната_1!$H44,0)</f>
        <v>0</v>
      </c>
      <c r="W44" s="31" t="n">
        <f aca="false">IF(Замер!$J$40="да",Комната_2!$B44,0)</f>
        <v>0</v>
      </c>
      <c r="X44" s="31" t="n">
        <f aca="false">IF(Замер!$J$40="да",Комната_2!$G44,0)</f>
        <v>0</v>
      </c>
      <c r="Y44" s="31" t="n">
        <f aca="false">IF(Замер!$J$40="да",Комната_2!$H44,0)</f>
        <v>0</v>
      </c>
      <c r="AA44" s="31" t="n">
        <f aca="false">IF(Замер!$J$60="да",Комната_3!$B44,0)</f>
        <v>0</v>
      </c>
      <c r="AB44" s="31" t="n">
        <f aca="false">IF(Замер!$J$60="да",Комната_3!$G44,0)</f>
        <v>0</v>
      </c>
      <c r="AC44" s="31" t="n">
        <f aca="false">IF(Замер!$J$60="да",Комната_3!$H44,0)</f>
        <v>0</v>
      </c>
      <c r="AE44" s="31" t="n">
        <f aca="false">IF(Замер!$J$80="да",Комната_4!$B44,0)</f>
        <v>0</v>
      </c>
      <c r="AF44" s="31" t="n">
        <f aca="false">IF(Замер!$J$80="да",Комната_4!$G44,0)</f>
        <v>0</v>
      </c>
      <c r="AG44" s="31" t="n">
        <f aca="false">IF(Замер!$J$80="да",Комната_4!$H44,0)</f>
        <v>0</v>
      </c>
      <c r="AI44" s="31" t="n">
        <f aca="false">IF(Замер!$J$100="да",Комната_5!$B44,0)</f>
        <v>0</v>
      </c>
      <c r="AJ44" s="31" t="n">
        <f aca="false">IF(Замер!$J$100="да",Комната_5!$G44,0)</f>
        <v>0</v>
      </c>
      <c r="AK44" s="31" t="n">
        <f aca="false">IF(Замер!$J$100="да",Комната_5!$H44,0)</f>
        <v>0</v>
      </c>
      <c r="AM44" s="31" t="n">
        <f aca="false">IF(Замер!$J$120="да",Коридор!$B44,0)</f>
        <v>0</v>
      </c>
      <c r="AN44" s="31" t="n">
        <f aca="false">IF(Замер!$J$120="да",Коридор!$G44,0)</f>
        <v>0</v>
      </c>
      <c r="AO44" s="31" t="n">
        <f aca="false">IF(Замер!$J$120="да",Коридор!$H44,0)</f>
        <v>0</v>
      </c>
      <c r="AQ44" s="31" t="n">
        <f aca="false">IF(Замер!$J$140="да",Кухня!$B44,0)</f>
        <v>0</v>
      </c>
      <c r="AR44" s="31" t="n">
        <f aca="false">IF(Замер!$J$140="да",Кухня!$G44,0)</f>
        <v>0</v>
      </c>
      <c r="AS44" s="31" t="n">
        <f aca="false">IF(Замер!$J$140="да",Кухня!$H44,0)</f>
        <v>0</v>
      </c>
      <c r="AU44" s="31" t="n">
        <f aca="false">IF(Замер!$J$160="да",Ванна!$B44,0)</f>
        <v>0</v>
      </c>
      <c r="AV44" s="31" t="n">
        <f aca="false">IF(Замер!$J$160="да",Ванна!$G44,0)</f>
        <v>0</v>
      </c>
      <c r="AW44" s="31" t="n">
        <f aca="false">IF(Замер!$J$160="да",Ванна!$H44,0)</f>
        <v>0</v>
      </c>
      <c r="AY44" s="31" t="n">
        <f aca="false">IF(Замер!$J$180="да",Туалет!$B44,0)</f>
        <v>0</v>
      </c>
      <c r="AZ44" s="31" t="n">
        <f aca="false">IF(Замер!$J$180="да",Туалет!$G44,0)</f>
        <v>0</v>
      </c>
      <c r="BA44" s="31" t="n">
        <f aca="false">IF(Замер!$J$180="да",Туалет!$H44,0)</f>
        <v>0</v>
      </c>
      <c r="BC44" s="31" t="n">
        <f aca="false">IF(Замер!$J$200="да",Балкон!$B44,0)</f>
        <v>0</v>
      </c>
      <c r="BD44" s="31" t="n">
        <f aca="false">IF(Замер!$J$200="да",Балкон!$G44,0)</f>
        <v>0</v>
      </c>
      <c r="BE44" s="31" t="n">
        <f aca="false">IF(Замер!$J$200="да",Балкон!$H44,0)</f>
        <v>0</v>
      </c>
      <c r="BG44" s="31" t="n">
        <f aca="false">IF(Замер!$J$220="да",Помещение_11!$B44,0)</f>
        <v>0</v>
      </c>
      <c r="BH44" s="31" t="n">
        <f aca="false">IF(Замер!$J$220="да",Помещение_11!$G44,0)</f>
        <v>0</v>
      </c>
      <c r="BI44" s="31" t="n">
        <f aca="false">IF(Замер!$J$220="да",Помещение_11!$H44,0)</f>
        <v>0</v>
      </c>
      <c r="BK44" s="31" t="n">
        <f aca="false">IF(Замер!$J$240="да",Помещение_12!$B44,0)</f>
        <v>0</v>
      </c>
      <c r="BL44" s="31" t="n">
        <f aca="false">IF(Замер!$J$240="да",Помещение_12!$G44,0)</f>
        <v>0</v>
      </c>
      <c r="BM44" s="31" t="n">
        <f aca="false">IF(Замер!$J$240="да",Помещение_12!$H44,0)</f>
        <v>0</v>
      </c>
      <c r="BO44" s="31" t="n">
        <f aca="false">IF(Замер!$J$260="да",Помещение_13!$B44,0)</f>
        <v>0</v>
      </c>
      <c r="BP44" s="31" t="n">
        <f aca="false">IF(Замер!$J$260="да",Помещение_13!$G44,0)</f>
        <v>0</v>
      </c>
      <c r="BQ44" s="31" t="n">
        <f aca="false">IF(Замер!$J$260="да",Помещение_13!$H44,0)</f>
        <v>0</v>
      </c>
      <c r="BS44" s="31" t="n">
        <f aca="false">IF(Замер!$J$280="да",Помещение_14!$B44,0)</f>
        <v>0</v>
      </c>
      <c r="BT44" s="31" t="n">
        <f aca="false">IF(Замер!$J$280="да",Помещение_14!$G44,0)</f>
        <v>0</v>
      </c>
      <c r="BU44" s="31" t="n">
        <f aca="false">IF(Замер!$J$280="да",Помещение_14!$H44,0)</f>
        <v>0</v>
      </c>
      <c r="BW44" s="31" t="n">
        <f aca="false">IF(Замер!$J$300="да",Помещение_15!$B44,0)</f>
        <v>0</v>
      </c>
      <c r="BX44" s="31" t="n">
        <f aca="false">IF(Замер!$J$300="да",Помещение_15!$G44,0)</f>
        <v>0</v>
      </c>
      <c r="BY44" s="31" t="n">
        <f aca="false">IF(Замер!$J$300="да",Помещение_15!$H44,0)</f>
        <v>0</v>
      </c>
      <c r="CA44" s="31" t="n">
        <f aca="false">IF(Замер!$J$320="да",Помещение_16!$B44,0)</f>
        <v>0</v>
      </c>
      <c r="CB44" s="31" t="n">
        <f aca="false">IF(Замер!$J$320="да",Помещение_16!$G44,0)</f>
        <v>0</v>
      </c>
      <c r="CC44" s="31" t="n">
        <f aca="false">IF(Замер!$J$320="да",Помещение_16!$H44,0)</f>
        <v>0</v>
      </c>
      <c r="CE44" s="31" t="n">
        <f aca="false">IF(Замер!$J$340="да",Помещение_17!$B44,0)</f>
        <v>0</v>
      </c>
      <c r="CF44" s="31" t="n">
        <f aca="false">IF(Замер!$J$340="да",Помещение_17!$G44,0)</f>
        <v>0</v>
      </c>
      <c r="CG44" s="31" t="n">
        <f aca="false">IF(Замер!$J$340="да",Помещение_17!$H44,0)</f>
        <v>0</v>
      </c>
      <c r="CI44" s="31" t="n">
        <f aca="false">IF(Замер!$J$360="да",Помещение_18!$B44,0)</f>
        <v>0</v>
      </c>
      <c r="CJ44" s="31" t="n">
        <f aca="false">IF(Замер!$J$360="да",Помещение_18!$G44,0)</f>
        <v>0</v>
      </c>
      <c r="CK44" s="31" t="n">
        <f aca="false">IF(Замер!$J$360="да",Помещение_18!$H44,0)</f>
        <v>0</v>
      </c>
      <c r="CM44" s="31" t="n">
        <f aca="false">IF(Замер!$J$380="да",Помещение_19!$B44,0)</f>
        <v>0</v>
      </c>
      <c r="CN44" s="31" t="n">
        <f aca="false">IF(Замер!$J$380="да",Помещение_19!$G44,0)</f>
        <v>0</v>
      </c>
      <c r="CO44" s="31" t="n">
        <f aca="false">IF(Замер!$J$380="да",Помещение_19!$H44,0)</f>
        <v>0</v>
      </c>
      <c r="CQ44" s="31" t="n">
        <f aca="false">IF(Замер!$J$400="да",Помещение_20!$B44,0)</f>
        <v>0</v>
      </c>
      <c r="CR44" s="31" t="n">
        <f aca="false">IF(Замер!$J$400="да",Помещение_20!$G44,0)</f>
        <v>0</v>
      </c>
      <c r="CS44" s="31" t="n">
        <f aca="false">IF(Замер!$J$400="да",Помещение_20!$H44,0)</f>
        <v>0</v>
      </c>
    </row>
    <row r="45" customFormat="false" ht="14.25" hidden="false" customHeight="false" outlineLevel="0" collapsed="false">
      <c r="B45" s="79" t="n">
        <f aca="false">P45</f>
        <v>0</v>
      </c>
      <c r="C45" s="49" t="s">
        <v>370</v>
      </c>
      <c r="D45" s="80" t="str">
        <f aca="false">VLOOKUP(C45,СписокРабот!$B:$E,2,FALSE())</f>
        <v>Монтаж ГКЛ короба на потолке/готовых декоративных балок</v>
      </c>
      <c r="E45" s="44" t="str">
        <f aca="false">VLOOKUP(C45,СписокРабот!$B:$E,3,FALSE())</f>
        <v>п.м</v>
      </c>
      <c r="F45" s="81" t="n">
        <f aca="false">VLOOKUP(C45,СписокРабот!$B:$E,4,FALSE())</f>
        <v>3304</v>
      </c>
      <c r="G45" s="84" t="n">
        <f aca="false">Q45</f>
        <v>0</v>
      </c>
      <c r="H45" s="82" t="n">
        <f aca="false">F45*G45</f>
        <v>0</v>
      </c>
      <c r="L45" s="83"/>
      <c r="M45" s="66" t="n">
        <f aca="false">$F45*(100%-$B$3)</f>
        <v>2808.4</v>
      </c>
      <c r="N45" s="31" t="n">
        <f aca="false">$G45*$M45</f>
        <v>0</v>
      </c>
      <c r="P45" s="31" t="n">
        <f aca="false">MAX(S45,W45,AA45,AE45,AI45,AM45,AQ45,AU45,AY45,BC45,BG45,BK45,BO45,BS45,BW45,CA45,CE45,CI45,CM45,CQ45)</f>
        <v>0</v>
      </c>
      <c r="Q45" s="31" t="n">
        <f aca="false">IF($S45,T45,0)+IF($W45,X45,0)+IF($AA45,AB45,0)+IF($AE45,AF45,0)+IF($AI45,AJ45,0)+IF($AM45,AN45,0)+IF($AQ45,AR45,0)+IF($AU45,AV45,0)+IF($AY45,AZ45,0)+IF($BC45,BD45,0)+IF($BG45,BH45,0)+IF($BK45,BL45,0)+IF($BO45,BP45,0)+IF($BS45,BT45,0)+IF($BW45,BX45,0)+IF($CA45,CB45,0)+IF($CE45,CF45,0)+IF($CI45,CJ45,0)+IF($CM45,CN45,0)+IF($CQ45,CR45,0)</f>
        <v>0</v>
      </c>
      <c r="R45" s="31" t="n">
        <f aca="false">IF($S45=1,U45,0)+IF($W45,Y45,0)+IF($AA45,AC45,0)+IF($AE45,AG45,0)+IF($AI45,AK45,0)+IF($AM45,AO45,0)+IF($AQ45,AS45,0)+IF($AU45,AW45,0)+IF($AY45,BA45,0)+IF($BC45,BE45,0)+IF($BG45,BI45,0)+IF($BK45,BM45,0)+IF($BO45,BQ45,0)+IF($BS45,BU45,0)+IF($BW45,BY45,0)+IF($CA45,CC45,0)+IF($CE45,CG45,0)+IF($CI45,CK45,0)+IF($CM45,CO45,0)+IF($CQ45,CS45,0)</f>
        <v>0</v>
      </c>
      <c r="S45" s="31" t="n">
        <f aca="false">IF(Замер!$J$20="да",Комната_1!$B45,0)</f>
        <v>0</v>
      </c>
      <c r="T45" s="31" t="n">
        <f aca="false">IF(Замер!$J$20="да",Комната_1!$G45,0)</f>
        <v>0</v>
      </c>
      <c r="U45" s="31" t="n">
        <f aca="false">IF(Замер!$J$20="да",Комната_1!$H45,0)</f>
        <v>0</v>
      </c>
      <c r="W45" s="31" t="n">
        <f aca="false">IF(Замер!$J$40="да",Комната_2!$B45,0)</f>
        <v>0</v>
      </c>
      <c r="X45" s="31" t="n">
        <f aca="false">IF(Замер!$J$40="да",Комната_2!$G45,0)</f>
        <v>0</v>
      </c>
      <c r="Y45" s="31" t="n">
        <f aca="false">IF(Замер!$J$40="да",Комната_2!$H45,0)</f>
        <v>0</v>
      </c>
      <c r="AA45" s="31" t="n">
        <f aca="false">IF(Замер!$J$60="да",Комната_3!$B45,0)</f>
        <v>0</v>
      </c>
      <c r="AB45" s="31" t="n">
        <f aca="false">IF(Замер!$J$60="да",Комната_3!$G45,0)</f>
        <v>0</v>
      </c>
      <c r="AC45" s="31" t="n">
        <f aca="false">IF(Замер!$J$60="да",Комната_3!$H45,0)</f>
        <v>0</v>
      </c>
      <c r="AE45" s="31" t="n">
        <f aca="false">IF(Замер!$J$80="да",Комната_4!$B45,0)</f>
        <v>0</v>
      </c>
      <c r="AF45" s="31" t="n">
        <f aca="false">IF(Замер!$J$80="да",Комната_4!$G45,0)</f>
        <v>0</v>
      </c>
      <c r="AG45" s="31" t="n">
        <f aca="false">IF(Замер!$J$80="да",Комната_4!$H45,0)</f>
        <v>0</v>
      </c>
      <c r="AI45" s="31" t="n">
        <f aca="false">IF(Замер!$J$100="да",Комната_5!$B45,0)</f>
        <v>0</v>
      </c>
      <c r="AJ45" s="31" t="n">
        <f aca="false">IF(Замер!$J$100="да",Комната_5!$G45,0)</f>
        <v>0</v>
      </c>
      <c r="AK45" s="31" t="n">
        <f aca="false">IF(Замер!$J$100="да",Комната_5!$H45,0)</f>
        <v>0</v>
      </c>
      <c r="AM45" s="31" t="n">
        <f aca="false">IF(Замер!$J$120="да",Коридор!$B45,0)</f>
        <v>0</v>
      </c>
      <c r="AN45" s="31" t="n">
        <f aca="false">IF(Замер!$J$120="да",Коридор!$G45,0)</f>
        <v>0</v>
      </c>
      <c r="AO45" s="31" t="n">
        <f aca="false">IF(Замер!$J$120="да",Коридор!$H45,0)</f>
        <v>0</v>
      </c>
      <c r="AQ45" s="31" t="n">
        <f aca="false">IF(Замер!$J$140="да",Кухня!$B45,0)</f>
        <v>0</v>
      </c>
      <c r="AR45" s="31" t="n">
        <f aca="false">IF(Замер!$J$140="да",Кухня!$G45,0)</f>
        <v>0</v>
      </c>
      <c r="AS45" s="31" t="n">
        <f aca="false">IF(Замер!$J$140="да",Кухня!$H45,0)</f>
        <v>0</v>
      </c>
      <c r="AU45" s="31" t="n">
        <f aca="false">IF(Замер!$J$160="да",Ванна!$B45,0)</f>
        <v>0</v>
      </c>
      <c r="AV45" s="31" t="n">
        <f aca="false">IF(Замер!$J$160="да",Ванна!$G45,0)</f>
        <v>0</v>
      </c>
      <c r="AW45" s="31" t="n">
        <f aca="false">IF(Замер!$J$160="да",Ванна!$H45,0)</f>
        <v>0</v>
      </c>
      <c r="AY45" s="31" t="n">
        <f aca="false">IF(Замер!$J$180="да",Туалет!$B45,0)</f>
        <v>0</v>
      </c>
      <c r="AZ45" s="31" t="n">
        <f aca="false">IF(Замер!$J$180="да",Туалет!$G45,0)</f>
        <v>0</v>
      </c>
      <c r="BA45" s="31" t="n">
        <f aca="false">IF(Замер!$J$180="да",Туалет!$H45,0)</f>
        <v>0</v>
      </c>
      <c r="BC45" s="31" t="n">
        <f aca="false">IF(Замер!$J$200="да",Балкон!$B45,0)</f>
        <v>0</v>
      </c>
      <c r="BD45" s="31" t="n">
        <f aca="false">IF(Замер!$J$200="да",Балкон!$G45,0)</f>
        <v>0</v>
      </c>
      <c r="BE45" s="31" t="n">
        <f aca="false">IF(Замер!$J$200="да",Балкон!$H45,0)</f>
        <v>0</v>
      </c>
      <c r="BG45" s="31" t="n">
        <f aca="false">IF(Замер!$J$220="да",Помещение_11!$B45,0)</f>
        <v>0</v>
      </c>
      <c r="BH45" s="31" t="n">
        <f aca="false">IF(Замер!$J$220="да",Помещение_11!$G45,0)</f>
        <v>0</v>
      </c>
      <c r="BI45" s="31" t="n">
        <f aca="false">IF(Замер!$J$220="да",Помещение_11!$H45,0)</f>
        <v>0</v>
      </c>
      <c r="BK45" s="31" t="n">
        <f aca="false">IF(Замер!$J$240="да",Помещение_12!$B45,0)</f>
        <v>0</v>
      </c>
      <c r="BL45" s="31" t="n">
        <f aca="false">IF(Замер!$J$240="да",Помещение_12!$G45,0)</f>
        <v>0</v>
      </c>
      <c r="BM45" s="31" t="n">
        <f aca="false">IF(Замер!$J$240="да",Помещение_12!$H45,0)</f>
        <v>0</v>
      </c>
      <c r="BO45" s="31" t="n">
        <f aca="false">IF(Замер!$J$260="да",Помещение_13!$B45,0)</f>
        <v>0</v>
      </c>
      <c r="BP45" s="31" t="n">
        <f aca="false">IF(Замер!$J$260="да",Помещение_13!$G45,0)</f>
        <v>0</v>
      </c>
      <c r="BQ45" s="31" t="n">
        <f aca="false">IF(Замер!$J$260="да",Помещение_13!$H45,0)</f>
        <v>0</v>
      </c>
      <c r="BS45" s="31" t="n">
        <f aca="false">IF(Замер!$J$280="да",Помещение_14!$B45,0)</f>
        <v>0</v>
      </c>
      <c r="BT45" s="31" t="n">
        <f aca="false">IF(Замер!$J$280="да",Помещение_14!$G45,0)</f>
        <v>0</v>
      </c>
      <c r="BU45" s="31" t="n">
        <f aca="false">IF(Замер!$J$280="да",Помещение_14!$H45,0)</f>
        <v>0</v>
      </c>
      <c r="BW45" s="31" t="n">
        <f aca="false">IF(Замер!$J$300="да",Помещение_15!$B45,0)</f>
        <v>0</v>
      </c>
      <c r="BX45" s="31" t="n">
        <f aca="false">IF(Замер!$J$300="да",Помещение_15!$G45,0)</f>
        <v>0</v>
      </c>
      <c r="BY45" s="31" t="n">
        <f aca="false">IF(Замер!$J$300="да",Помещение_15!$H45,0)</f>
        <v>0</v>
      </c>
      <c r="CA45" s="31" t="n">
        <f aca="false">IF(Замер!$J$320="да",Помещение_16!$B45,0)</f>
        <v>0</v>
      </c>
      <c r="CB45" s="31" t="n">
        <f aca="false">IF(Замер!$J$320="да",Помещение_16!$G45,0)</f>
        <v>0</v>
      </c>
      <c r="CC45" s="31" t="n">
        <f aca="false">IF(Замер!$J$320="да",Помещение_16!$H45,0)</f>
        <v>0</v>
      </c>
      <c r="CE45" s="31" t="n">
        <f aca="false">IF(Замер!$J$340="да",Помещение_17!$B45,0)</f>
        <v>0</v>
      </c>
      <c r="CF45" s="31" t="n">
        <f aca="false">IF(Замер!$J$340="да",Помещение_17!$G45,0)</f>
        <v>0</v>
      </c>
      <c r="CG45" s="31" t="n">
        <f aca="false">IF(Замер!$J$340="да",Помещение_17!$H45,0)</f>
        <v>0</v>
      </c>
      <c r="CI45" s="31" t="n">
        <f aca="false">IF(Замер!$J$360="да",Помещение_18!$B45,0)</f>
        <v>0</v>
      </c>
      <c r="CJ45" s="31" t="n">
        <f aca="false">IF(Замер!$J$360="да",Помещение_18!$G45,0)</f>
        <v>0</v>
      </c>
      <c r="CK45" s="31" t="n">
        <f aca="false">IF(Замер!$J$360="да",Помещение_18!$H45,0)</f>
        <v>0</v>
      </c>
      <c r="CM45" s="31" t="n">
        <f aca="false">IF(Замер!$J$380="да",Помещение_19!$B45,0)</f>
        <v>0</v>
      </c>
      <c r="CN45" s="31" t="n">
        <f aca="false">IF(Замер!$J$380="да",Помещение_19!$G45,0)</f>
        <v>0</v>
      </c>
      <c r="CO45" s="31" t="n">
        <f aca="false">IF(Замер!$J$380="да",Помещение_19!$H45,0)</f>
        <v>0</v>
      </c>
      <c r="CQ45" s="31" t="n">
        <f aca="false">IF(Замер!$J$400="да",Помещение_20!$B45,0)</f>
        <v>0</v>
      </c>
      <c r="CR45" s="31" t="n">
        <f aca="false">IF(Замер!$J$400="да",Помещение_20!$G45,0)</f>
        <v>0</v>
      </c>
      <c r="CS45" s="31" t="n">
        <f aca="false">IF(Замер!$J$400="да",Помещение_20!$H45,0)</f>
        <v>0</v>
      </c>
    </row>
    <row r="46" customFormat="false" ht="14.25" hidden="false" customHeight="false" outlineLevel="0" collapsed="false">
      <c r="B46" s="79" t="n">
        <f aca="false">P46</f>
        <v>1</v>
      </c>
      <c r="C46" s="49" t="s">
        <v>38</v>
      </c>
      <c r="D46" s="80" t="str">
        <f aca="false">VLOOKUP(C46,СписокРабот!$B:$E,2,FALSE())</f>
        <v>Ошкуривание потолка 1 раз</v>
      </c>
      <c r="E46" s="44" t="str">
        <f aca="false">VLOOKUP(C46,СписокРабот!$B:$E,3,FALSE())</f>
        <v>м²</v>
      </c>
      <c r="F46" s="81" t="n">
        <f aca="false">VLOOKUP(C46,СписокРабот!$B:$E,4,FALSE())</f>
        <v>441</v>
      </c>
      <c r="G46" s="84" t="n">
        <f aca="false">Q46</f>
        <v>138</v>
      </c>
      <c r="H46" s="82" t="n">
        <f aca="false">F46*G46</f>
        <v>60858</v>
      </c>
      <c r="L46" s="83"/>
      <c r="M46" s="66" t="n">
        <f aca="false">$F46*(100%-$B$3)</f>
        <v>374.85</v>
      </c>
      <c r="N46" s="31" t="n">
        <f aca="false">$G46*$M46</f>
        <v>51729.3</v>
      </c>
      <c r="P46" s="31" t="n">
        <f aca="false">MAX(S46,W46,AA46,AE46,AI46,AM46,AQ46,AU46,AY46,BC46,BG46,BK46,BO46,BS46,BW46,CA46,CE46,CI46,CM46,CQ46)</f>
        <v>1</v>
      </c>
      <c r="Q46" s="31" t="n">
        <f aca="false">IF($S46,T46,0)+IF($W46,X46,0)+IF($AA46,AB46,0)+IF($AE46,AF46,0)+IF($AI46,AJ46,0)+IF($AM46,AN46,0)+IF($AQ46,AR46,0)+IF($AU46,AV46,0)+IF($AY46,AZ46,0)+IF($BC46,BD46,0)+IF($BG46,BH46,0)+IF($BK46,BL46,0)+IF($BO46,BP46,0)+IF($BS46,BT46,0)+IF($BW46,BX46,0)+IF($CA46,CB46,0)+IF($CE46,CF46,0)+IF($CI46,CJ46,0)+IF($CM46,CN46,0)+IF($CQ46,CR46,0)</f>
        <v>138</v>
      </c>
      <c r="R46" s="31" t="n">
        <f aca="false">IF($S46=1,U46,0)+IF($W46,Y46,0)+IF($AA46,AC46,0)+IF($AE46,AG46,0)+IF($AI46,AK46,0)+IF($AM46,AO46,0)+IF($AQ46,AS46,0)+IF($AU46,AW46,0)+IF($AY46,BA46,0)+IF($BC46,BE46,0)+IF($BG46,BI46,0)+IF($BK46,BM46,0)+IF($BO46,BQ46,0)+IF($BS46,BU46,0)+IF($BW46,BY46,0)+IF($CA46,CC46,0)+IF($CE46,CG46,0)+IF($CI46,CK46,0)+IF($CM46,CO46,0)+IF($CQ46,CS46,0)</f>
        <v>60858</v>
      </c>
      <c r="S46" s="31" t="n">
        <f aca="false">IF(Замер!$J$20="да",Комната_1!$B46,0)</f>
        <v>1</v>
      </c>
      <c r="T46" s="31" t="n">
        <f aca="false">IF(Замер!$J$20="да",Комната_1!$G46,0)</f>
        <v>138</v>
      </c>
      <c r="U46" s="31" t="n">
        <f aca="false">IF(Замер!$J$20="да",Комната_1!$H46,0)</f>
        <v>60858</v>
      </c>
      <c r="W46" s="31" t="n">
        <f aca="false">IF(Замер!$J$40="да",Комната_2!$B46,0)</f>
        <v>0</v>
      </c>
      <c r="X46" s="31" t="n">
        <f aca="false">IF(Замер!$J$40="да",Комната_2!$G46,0)</f>
        <v>11.6</v>
      </c>
      <c r="Y46" s="31" t="n">
        <f aca="false">IF(Замер!$J$40="да",Комната_2!$H46,0)</f>
        <v>5115.6</v>
      </c>
      <c r="AA46" s="31" t="n">
        <f aca="false">IF(Замер!$J$60="да",Комната_3!$B46,0)</f>
        <v>0</v>
      </c>
      <c r="AB46" s="31" t="n">
        <f aca="false">IF(Замер!$J$60="да",Комната_3!$G46,0)</f>
        <v>11.9</v>
      </c>
      <c r="AC46" s="31" t="n">
        <f aca="false">IF(Замер!$J$60="да",Комната_3!$H46,0)</f>
        <v>5247.9</v>
      </c>
      <c r="AE46" s="31" t="n">
        <f aca="false">IF(Замер!$J$80="да",Комната_4!$B46,0)</f>
        <v>0</v>
      </c>
      <c r="AF46" s="31" t="n">
        <f aca="false">IF(Замер!$J$80="да",Комната_4!$G46,0)</f>
        <v>11.3</v>
      </c>
      <c r="AG46" s="31" t="n">
        <f aca="false">IF(Замер!$J$80="да",Комната_4!$H46,0)</f>
        <v>4983.3</v>
      </c>
      <c r="AI46" s="31" t="n">
        <f aca="false">IF(Замер!$J$100="да",Комната_5!$B46,0)</f>
        <v>0</v>
      </c>
      <c r="AJ46" s="31" t="n">
        <f aca="false">IF(Замер!$J$100="да",Комната_5!$G46,0)</f>
        <v>5.4</v>
      </c>
      <c r="AK46" s="31" t="n">
        <f aca="false">IF(Замер!$J$100="да",Комната_5!$H46,0)</f>
        <v>2381.4</v>
      </c>
      <c r="AM46" s="31" t="n">
        <f aca="false">IF(Замер!$J$120="да",Коридор!$B46,0)</f>
        <v>0</v>
      </c>
      <c r="AN46" s="31" t="n">
        <f aca="false">IF(Замер!$J$120="да",Коридор!$G46,0)</f>
        <v>2.8</v>
      </c>
      <c r="AO46" s="31" t="n">
        <f aca="false">IF(Замер!$J$120="да",Коридор!$H46,0)</f>
        <v>1234.8</v>
      </c>
      <c r="AQ46" s="31" t="n">
        <f aca="false">IF(Замер!$J$140="да",Кухня!$B46,0)</f>
        <v>0</v>
      </c>
      <c r="AR46" s="31" t="n">
        <f aca="false">IF(Замер!$J$140="да",Кухня!$G46,0)</f>
        <v>5.6</v>
      </c>
      <c r="AS46" s="31" t="n">
        <f aca="false">IF(Замер!$J$140="да",Кухня!$H46,0)</f>
        <v>2469.6</v>
      </c>
      <c r="AU46" s="31" t="n">
        <f aca="false">IF(Замер!$J$160="да",Ванна!$B46,0)</f>
        <v>0</v>
      </c>
      <c r="AV46" s="31" t="n">
        <f aca="false">IF(Замер!$J$160="да",Ванна!$G46,0)</f>
        <v>2.5</v>
      </c>
      <c r="AW46" s="31" t="n">
        <f aca="false">IF(Замер!$J$160="да",Ванна!$H46,0)</f>
        <v>1102.5</v>
      </c>
      <c r="AY46" s="31" t="n">
        <f aca="false">IF(Замер!$J$180="да",Туалет!$B46,0)</f>
        <v>0</v>
      </c>
      <c r="AZ46" s="31" t="n">
        <f aca="false">IF(Замер!$J$180="да",Туалет!$G46,0)</f>
        <v>0</v>
      </c>
      <c r="BA46" s="31" t="n">
        <f aca="false">IF(Замер!$J$180="да",Туалет!$H46,0)</f>
        <v>0</v>
      </c>
      <c r="BC46" s="31" t="n">
        <f aca="false">IF(Замер!$J$200="да",Балкон!$B46,0)</f>
        <v>0</v>
      </c>
      <c r="BD46" s="31" t="n">
        <f aca="false">IF(Замер!$J$200="да",Балкон!$G46,0)</f>
        <v>0</v>
      </c>
      <c r="BE46" s="31" t="n">
        <f aca="false">IF(Замер!$J$200="да",Балкон!$H46,0)</f>
        <v>0</v>
      </c>
      <c r="BG46" s="31" t="n">
        <f aca="false">IF(Замер!$J$220="да",Помещение_11!$B46,0)</f>
        <v>0</v>
      </c>
      <c r="BH46" s="31" t="n">
        <f aca="false">IF(Замер!$J$220="да",Помещение_11!$G46,0)</f>
        <v>0</v>
      </c>
      <c r="BI46" s="31" t="n">
        <f aca="false">IF(Замер!$J$220="да",Помещение_11!$H46,0)</f>
        <v>0</v>
      </c>
      <c r="BK46" s="31" t="n">
        <f aca="false">IF(Замер!$J$240="да",Помещение_12!$B46,0)</f>
        <v>0</v>
      </c>
      <c r="BL46" s="31" t="n">
        <f aca="false">IF(Замер!$J$240="да",Помещение_12!$G46,0)</f>
        <v>0</v>
      </c>
      <c r="BM46" s="31" t="n">
        <f aca="false">IF(Замер!$J$240="да",Помещение_12!$H46,0)</f>
        <v>0</v>
      </c>
      <c r="BO46" s="31" t="n">
        <f aca="false">IF(Замер!$J$260="да",Помещение_13!$B46,0)</f>
        <v>0</v>
      </c>
      <c r="BP46" s="31" t="n">
        <f aca="false">IF(Замер!$J$260="да",Помещение_13!$G46,0)</f>
        <v>0</v>
      </c>
      <c r="BQ46" s="31" t="n">
        <f aca="false">IF(Замер!$J$260="да",Помещение_13!$H46,0)</f>
        <v>0</v>
      </c>
      <c r="BS46" s="31" t="n">
        <f aca="false">IF(Замер!$J$280="да",Помещение_14!$B46,0)</f>
        <v>0</v>
      </c>
      <c r="BT46" s="31" t="n">
        <f aca="false">IF(Замер!$J$280="да",Помещение_14!$G46,0)</f>
        <v>0</v>
      </c>
      <c r="BU46" s="31" t="n">
        <f aca="false">IF(Замер!$J$280="да",Помещение_14!$H46,0)</f>
        <v>0</v>
      </c>
      <c r="BW46" s="31" t="n">
        <f aca="false">IF(Замер!$J$300="да",Помещение_15!$B46,0)</f>
        <v>0</v>
      </c>
      <c r="BX46" s="31" t="n">
        <f aca="false">IF(Замер!$J$300="да",Помещение_15!$G46,0)</f>
        <v>0</v>
      </c>
      <c r="BY46" s="31" t="n">
        <f aca="false">IF(Замер!$J$300="да",Помещение_15!$H46,0)</f>
        <v>0</v>
      </c>
      <c r="CA46" s="31" t="n">
        <f aca="false">IF(Замер!$J$320="да",Помещение_16!$B46,0)</f>
        <v>0</v>
      </c>
      <c r="CB46" s="31" t="n">
        <f aca="false">IF(Замер!$J$320="да",Помещение_16!$G46,0)</f>
        <v>0</v>
      </c>
      <c r="CC46" s="31" t="n">
        <f aca="false">IF(Замер!$J$320="да",Помещение_16!$H46,0)</f>
        <v>0</v>
      </c>
      <c r="CE46" s="31" t="n">
        <f aca="false">IF(Замер!$J$340="да",Помещение_17!$B46,0)</f>
        <v>0</v>
      </c>
      <c r="CF46" s="31" t="n">
        <f aca="false">IF(Замер!$J$340="да",Помещение_17!$G46,0)</f>
        <v>0</v>
      </c>
      <c r="CG46" s="31" t="n">
        <f aca="false">IF(Замер!$J$340="да",Помещение_17!$H46,0)</f>
        <v>0</v>
      </c>
      <c r="CI46" s="31" t="n">
        <f aca="false">IF(Замер!$J$360="да",Помещение_18!$B46,0)</f>
        <v>0</v>
      </c>
      <c r="CJ46" s="31" t="n">
        <f aca="false">IF(Замер!$J$360="да",Помещение_18!$G46,0)</f>
        <v>0</v>
      </c>
      <c r="CK46" s="31" t="n">
        <f aca="false">IF(Замер!$J$360="да",Помещение_18!$H46,0)</f>
        <v>0</v>
      </c>
      <c r="CM46" s="31" t="n">
        <f aca="false">IF(Замер!$J$380="да",Помещение_19!$B46,0)</f>
        <v>0</v>
      </c>
      <c r="CN46" s="31" t="n">
        <f aca="false">IF(Замер!$J$380="да",Помещение_19!$G46,0)</f>
        <v>0</v>
      </c>
      <c r="CO46" s="31" t="n">
        <f aca="false">IF(Замер!$J$380="да",Помещение_19!$H46,0)</f>
        <v>0</v>
      </c>
      <c r="CQ46" s="31" t="n">
        <f aca="false">IF(Замер!$J$400="да",Помещение_20!$B46,0)</f>
        <v>0</v>
      </c>
      <c r="CR46" s="31" t="n">
        <f aca="false">IF(Замер!$J$400="да",Помещение_20!$G46,0)</f>
        <v>0</v>
      </c>
      <c r="CS46" s="31" t="n">
        <f aca="false">IF(Замер!$J$400="да",Помещение_20!$H46,0)</f>
        <v>0</v>
      </c>
    </row>
    <row r="47" customFormat="false" ht="14.25" hidden="false" customHeight="false" outlineLevel="0" collapsed="false">
      <c r="B47" s="79" t="n">
        <f aca="false">P47</f>
        <v>0</v>
      </c>
      <c r="C47" s="49" t="s">
        <v>371</v>
      </c>
      <c r="D47" s="80" t="str">
        <f aca="false">VLOOKUP(C47,СписокРабот!$B:$E,2,FALSE())</f>
        <v>Ошкуривание откосов потолка 1 раз</v>
      </c>
      <c r="E47" s="44" t="str">
        <f aca="false">VLOOKUP(C47,СписокРабот!$B:$E,3,FALSE())</f>
        <v>п.м.</v>
      </c>
      <c r="F47" s="81" t="n">
        <f aca="false">VLOOKUP(C47,СписокРабот!$B:$E,4,FALSE())</f>
        <v>441</v>
      </c>
      <c r="G47" s="84" t="n">
        <f aca="false">Q47</f>
        <v>0</v>
      </c>
      <c r="H47" s="82" t="n">
        <f aca="false">F47*G47</f>
        <v>0</v>
      </c>
      <c r="L47" s="83"/>
      <c r="M47" s="66" t="n">
        <f aca="false">$F47*(100%-$B$3)</f>
        <v>374.85</v>
      </c>
      <c r="N47" s="31" t="n">
        <f aca="false">$G47*$M47</f>
        <v>0</v>
      </c>
      <c r="P47" s="31" t="n">
        <f aca="false">MAX(S47,W47,AA47,AE47,AI47,AM47,AQ47,AU47,AY47,BC47,BG47,BK47,BO47,BS47,BW47,CA47,CE47,CI47,CM47,CQ47)</f>
        <v>0</v>
      </c>
      <c r="Q47" s="31" t="n">
        <f aca="false">IF($S47,T47,0)+IF($W47,X47,0)+IF($AA47,AB47,0)+IF($AE47,AF47,0)+IF($AI47,AJ47,0)+IF($AM47,AN47,0)+IF($AQ47,AR47,0)+IF($AU47,AV47,0)+IF($AY47,AZ47,0)+IF($BC47,BD47,0)+IF($BG47,BH47,0)+IF($BK47,BL47,0)+IF($BO47,BP47,0)+IF($BS47,BT47,0)+IF($BW47,BX47,0)+IF($CA47,CB47,0)+IF($CE47,CF47,0)+IF($CI47,CJ47,0)+IF($CM47,CN47,0)+IF($CQ47,CR47,0)</f>
        <v>0</v>
      </c>
      <c r="R47" s="31" t="n">
        <f aca="false">IF($S47=1,U47,0)+IF($W47,Y47,0)+IF($AA47,AC47,0)+IF($AE47,AG47,0)+IF($AI47,AK47,0)+IF($AM47,AO47,0)+IF($AQ47,AS47,0)+IF($AU47,AW47,0)+IF($AY47,BA47,0)+IF($BC47,BE47,0)+IF($BG47,BI47,0)+IF($BK47,BM47,0)+IF($BO47,BQ47,0)+IF($BS47,BU47,0)+IF($BW47,BY47,0)+IF($CA47,CC47,0)+IF($CE47,CG47,0)+IF($CI47,CK47,0)+IF($CM47,CO47,0)+IF($CQ47,CS47,0)</f>
        <v>0</v>
      </c>
      <c r="S47" s="31" t="n">
        <f aca="false">IF(Замер!$J$20="да",Комната_1!$B47,0)</f>
        <v>0</v>
      </c>
      <c r="T47" s="31" t="n">
        <f aca="false">IF(Замер!$J$20="да",Комната_1!$G47,0)</f>
        <v>26.4</v>
      </c>
      <c r="U47" s="31" t="n">
        <f aca="false">IF(Замер!$J$20="да",Комната_1!$H47,0)</f>
        <v>11642.4</v>
      </c>
      <c r="W47" s="31" t="n">
        <f aca="false">IF(Замер!$J$40="да",Комната_2!$B47,0)</f>
        <v>0</v>
      </c>
      <c r="X47" s="31" t="n">
        <f aca="false">IF(Замер!$J$40="да",Комната_2!$G47,0)</f>
        <v>11.6</v>
      </c>
      <c r="Y47" s="31" t="n">
        <f aca="false">IF(Замер!$J$40="да",Комната_2!$H47,0)</f>
        <v>5115.6</v>
      </c>
      <c r="AA47" s="31" t="n">
        <f aca="false">IF(Замер!$J$60="да",Комната_3!$B47,0)</f>
        <v>0</v>
      </c>
      <c r="AB47" s="31" t="n">
        <f aca="false">IF(Замер!$J$60="да",Комната_3!$G47,0)</f>
        <v>11.9</v>
      </c>
      <c r="AC47" s="31" t="n">
        <f aca="false">IF(Замер!$J$60="да",Комната_3!$H47,0)</f>
        <v>5247.9</v>
      </c>
      <c r="AE47" s="31" t="n">
        <f aca="false">IF(Замер!$J$80="да",Комната_4!$B47,0)</f>
        <v>0</v>
      </c>
      <c r="AF47" s="31" t="n">
        <f aca="false">IF(Замер!$J$80="да",Комната_4!$G47,0)</f>
        <v>11.3</v>
      </c>
      <c r="AG47" s="31" t="n">
        <f aca="false">IF(Замер!$J$80="да",Комната_4!$H47,0)</f>
        <v>4983.3</v>
      </c>
      <c r="AI47" s="31" t="n">
        <f aca="false">IF(Замер!$J$100="да",Комната_5!$B47,0)</f>
        <v>0</v>
      </c>
      <c r="AJ47" s="31" t="n">
        <f aca="false">IF(Замер!$J$100="да",Комната_5!$G47,0)</f>
        <v>5.4</v>
      </c>
      <c r="AK47" s="31" t="n">
        <f aca="false">IF(Замер!$J$100="да",Комната_5!$H47,0)</f>
        <v>2381.4</v>
      </c>
      <c r="AM47" s="31" t="n">
        <f aca="false">IF(Замер!$J$120="да",Коридор!$B47,0)</f>
        <v>0</v>
      </c>
      <c r="AN47" s="31" t="n">
        <f aca="false">IF(Замер!$J$120="да",Коридор!$G47,0)</f>
        <v>2.8</v>
      </c>
      <c r="AO47" s="31" t="n">
        <f aca="false">IF(Замер!$J$120="да",Коридор!$H47,0)</f>
        <v>1234.8</v>
      </c>
      <c r="AQ47" s="31" t="n">
        <f aca="false">IF(Замер!$J$140="да",Кухня!$B47,0)</f>
        <v>0</v>
      </c>
      <c r="AR47" s="31" t="n">
        <f aca="false">IF(Замер!$J$140="да",Кухня!$G47,0)</f>
        <v>5.6</v>
      </c>
      <c r="AS47" s="31" t="n">
        <f aca="false">IF(Замер!$J$140="да",Кухня!$H47,0)</f>
        <v>2469.6</v>
      </c>
      <c r="AU47" s="31" t="n">
        <f aca="false">IF(Замер!$J$160="да",Ванна!$B47,0)</f>
        <v>0</v>
      </c>
      <c r="AV47" s="31" t="n">
        <f aca="false">IF(Замер!$J$160="да",Ванна!$G47,0)</f>
        <v>2.5</v>
      </c>
      <c r="AW47" s="31" t="n">
        <f aca="false">IF(Замер!$J$160="да",Ванна!$H47,0)</f>
        <v>1102.5</v>
      </c>
      <c r="AY47" s="31" t="n">
        <f aca="false">IF(Замер!$J$180="да",Туалет!$B47,0)</f>
        <v>0</v>
      </c>
      <c r="AZ47" s="31" t="n">
        <f aca="false">IF(Замер!$J$180="да",Туалет!$G47,0)</f>
        <v>0</v>
      </c>
      <c r="BA47" s="31" t="n">
        <f aca="false">IF(Замер!$J$180="да",Туалет!$H47,0)</f>
        <v>0</v>
      </c>
      <c r="BC47" s="31" t="n">
        <f aca="false">IF(Замер!$J$200="да",Балкон!$B47,0)</f>
        <v>0</v>
      </c>
      <c r="BD47" s="31" t="n">
        <f aca="false">IF(Замер!$J$200="да",Балкон!$G47,0)</f>
        <v>0</v>
      </c>
      <c r="BE47" s="31" t="n">
        <f aca="false">IF(Замер!$J$200="да",Балкон!$H47,0)</f>
        <v>0</v>
      </c>
      <c r="BG47" s="31" t="n">
        <f aca="false">IF(Замер!$J$220="да",Помещение_11!$B47,0)</f>
        <v>0</v>
      </c>
      <c r="BH47" s="31" t="n">
        <f aca="false">IF(Замер!$J$220="да",Помещение_11!$G47,0)</f>
        <v>0</v>
      </c>
      <c r="BI47" s="31" t="n">
        <f aca="false">IF(Замер!$J$220="да",Помещение_11!$H47,0)</f>
        <v>0</v>
      </c>
      <c r="BK47" s="31" t="n">
        <f aca="false">IF(Замер!$J$240="да",Помещение_12!$B47,0)</f>
        <v>0</v>
      </c>
      <c r="BL47" s="31" t="n">
        <f aca="false">IF(Замер!$J$240="да",Помещение_12!$G47,0)</f>
        <v>0</v>
      </c>
      <c r="BM47" s="31" t="n">
        <f aca="false">IF(Замер!$J$240="да",Помещение_12!$H47,0)</f>
        <v>0</v>
      </c>
      <c r="BO47" s="31" t="n">
        <f aca="false">IF(Замер!$J$260="да",Помещение_13!$B47,0)</f>
        <v>0</v>
      </c>
      <c r="BP47" s="31" t="n">
        <f aca="false">IF(Замер!$J$260="да",Помещение_13!$G47,0)</f>
        <v>0</v>
      </c>
      <c r="BQ47" s="31" t="n">
        <f aca="false">IF(Замер!$J$260="да",Помещение_13!$H47,0)</f>
        <v>0</v>
      </c>
      <c r="BS47" s="31" t="n">
        <f aca="false">IF(Замер!$J$280="да",Помещение_14!$B47,0)</f>
        <v>0</v>
      </c>
      <c r="BT47" s="31" t="n">
        <f aca="false">IF(Замер!$J$280="да",Помещение_14!$G47,0)</f>
        <v>0</v>
      </c>
      <c r="BU47" s="31" t="n">
        <f aca="false">IF(Замер!$J$280="да",Помещение_14!$H47,0)</f>
        <v>0</v>
      </c>
      <c r="BW47" s="31" t="n">
        <f aca="false">IF(Замер!$J$300="да",Помещение_15!$B47,0)</f>
        <v>0</v>
      </c>
      <c r="BX47" s="31" t="n">
        <f aca="false">IF(Замер!$J$300="да",Помещение_15!$G47,0)</f>
        <v>0</v>
      </c>
      <c r="BY47" s="31" t="n">
        <f aca="false">IF(Замер!$J$300="да",Помещение_15!$H47,0)</f>
        <v>0</v>
      </c>
      <c r="CA47" s="31" t="n">
        <f aca="false">IF(Замер!$J$320="да",Помещение_16!$B47,0)</f>
        <v>0</v>
      </c>
      <c r="CB47" s="31" t="n">
        <f aca="false">IF(Замер!$J$320="да",Помещение_16!$G47,0)</f>
        <v>0</v>
      </c>
      <c r="CC47" s="31" t="n">
        <f aca="false">IF(Замер!$J$320="да",Помещение_16!$H47,0)</f>
        <v>0</v>
      </c>
      <c r="CE47" s="31" t="n">
        <f aca="false">IF(Замер!$J$340="да",Помещение_17!$B47,0)</f>
        <v>0</v>
      </c>
      <c r="CF47" s="31" t="n">
        <f aca="false">IF(Замер!$J$340="да",Помещение_17!$G47,0)</f>
        <v>0</v>
      </c>
      <c r="CG47" s="31" t="n">
        <f aca="false">IF(Замер!$J$340="да",Помещение_17!$H47,0)</f>
        <v>0</v>
      </c>
      <c r="CI47" s="31" t="n">
        <f aca="false">IF(Замер!$J$360="да",Помещение_18!$B47,0)</f>
        <v>0</v>
      </c>
      <c r="CJ47" s="31" t="n">
        <f aca="false">IF(Замер!$J$360="да",Помещение_18!$G47,0)</f>
        <v>0</v>
      </c>
      <c r="CK47" s="31" t="n">
        <f aca="false">IF(Замер!$J$360="да",Помещение_18!$H47,0)</f>
        <v>0</v>
      </c>
      <c r="CM47" s="31" t="n">
        <f aca="false">IF(Замер!$J$380="да",Помещение_19!$B47,0)</f>
        <v>0</v>
      </c>
      <c r="CN47" s="31" t="n">
        <f aca="false">IF(Замер!$J$380="да",Помещение_19!$G47,0)</f>
        <v>0</v>
      </c>
      <c r="CO47" s="31" t="n">
        <f aca="false">IF(Замер!$J$380="да",Помещение_19!$H47,0)</f>
        <v>0</v>
      </c>
      <c r="CQ47" s="31" t="n">
        <f aca="false">IF(Замер!$J$400="да",Помещение_20!$B47,0)</f>
        <v>0</v>
      </c>
      <c r="CR47" s="31" t="n">
        <f aca="false">IF(Замер!$J$400="да",Помещение_20!$G47,0)</f>
        <v>0</v>
      </c>
      <c r="CS47" s="31" t="n">
        <f aca="false">IF(Замер!$J$400="да",Помещение_20!$H47,0)</f>
        <v>0</v>
      </c>
    </row>
    <row r="48" customFormat="false" ht="14.25" hidden="false" customHeight="false" outlineLevel="0" collapsed="false">
      <c r="B48" s="79" t="n">
        <f aca="false">P48</f>
        <v>0</v>
      </c>
      <c r="C48" s="49" t="s">
        <v>372</v>
      </c>
      <c r="D48" s="80" t="str">
        <f aca="false">VLOOKUP(C48,СписокРабот!$B:$E,2,FALSE())</f>
        <v>Устройство звукоизоляции потолка системой ЗИПС вектор</v>
      </c>
      <c r="E48" s="44" t="str">
        <f aca="false">VLOOKUP(C48,СписокРабот!$B:$E,3,FALSE())</f>
        <v>м²</v>
      </c>
      <c r="F48" s="81" t="n">
        <f aca="false">VLOOKUP(C48,СписокРабот!$B:$E,4,FALSE())</f>
        <v>2629</v>
      </c>
      <c r="G48" s="84" t="n">
        <f aca="false">Q48</f>
        <v>0</v>
      </c>
      <c r="H48" s="82" t="n">
        <f aca="false">F48*G48</f>
        <v>0</v>
      </c>
      <c r="L48" s="83"/>
      <c r="M48" s="66" t="n">
        <f aca="false">$F48*(100%-$B$3)</f>
        <v>2234.65</v>
      </c>
      <c r="N48" s="31" t="n">
        <f aca="false">$G48*$M48</f>
        <v>0</v>
      </c>
      <c r="P48" s="31" t="n">
        <f aca="false">MAX(S48,W48,AA48,AE48,AI48,AM48,AQ48,AU48,AY48,BC48,BG48,BK48,BO48,BS48,BW48,CA48,CE48,CI48,CM48,CQ48)</f>
        <v>0</v>
      </c>
      <c r="Q48" s="31" t="n">
        <f aca="false">IF($S48,T48,0)+IF($W48,X48,0)+IF($AA48,AB48,0)+IF($AE48,AF48,0)+IF($AI48,AJ48,0)+IF($AM48,AN48,0)+IF($AQ48,AR48,0)+IF($AU48,AV48,0)+IF($AY48,AZ48,0)+IF($BC48,BD48,0)+IF($BG48,BH48,0)+IF($BK48,BL48,0)+IF($BO48,BP48,0)+IF($BS48,BT48,0)+IF($BW48,BX48,0)+IF($CA48,CB48,0)+IF($CE48,CF48,0)+IF($CI48,CJ48,0)+IF($CM48,CN48,0)+IF($CQ48,CR48,0)</f>
        <v>0</v>
      </c>
      <c r="R48" s="31" t="n">
        <f aca="false">IF($S48=1,U48,0)+IF($W48,Y48,0)+IF($AA48,AC48,0)+IF($AE48,AG48,0)+IF($AI48,AK48,0)+IF($AM48,AO48,0)+IF($AQ48,AS48,0)+IF($AU48,AW48,0)+IF($AY48,BA48,0)+IF($BC48,BE48,0)+IF($BG48,BI48,0)+IF($BK48,BM48,0)+IF($BO48,BQ48,0)+IF($BS48,BU48,0)+IF($BW48,BY48,0)+IF($CA48,CC48,0)+IF($CE48,CG48,0)+IF($CI48,CK48,0)+IF($CM48,CO48,0)+IF($CQ48,CS48,0)</f>
        <v>0</v>
      </c>
      <c r="S48" s="31" t="n">
        <f aca="false">IF(Замер!$J$20="да",Комната_1!$B48,0)</f>
        <v>0</v>
      </c>
      <c r="T48" s="31" t="n">
        <f aca="false">IF(Замер!$J$20="да",Комната_1!$G48,0)</f>
        <v>26.4</v>
      </c>
      <c r="U48" s="31" t="n">
        <f aca="false">IF(Замер!$J$20="да",Комната_1!$H48,0)</f>
        <v>69405.6</v>
      </c>
      <c r="W48" s="31" t="n">
        <f aca="false">IF(Замер!$J$40="да",Комната_2!$B48,0)</f>
        <v>0</v>
      </c>
      <c r="X48" s="31" t="n">
        <f aca="false">IF(Замер!$J$40="да",Комната_2!$G48,0)</f>
        <v>11.6</v>
      </c>
      <c r="Y48" s="31" t="n">
        <f aca="false">IF(Замер!$J$40="да",Комната_2!$H48,0)</f>
        <v>30496.4</v>
      </c>
      <c r="AA48" s="31" t="n">
        <f aca="false">IF(Замер!$J$60="да",Комната_3!$B48,0)</f>
        <v>0</v>
      </c>
      <c r="AB48" s="31" t="n">
        <f aca="false">IF(Замер!$J$60="да",Комната_3!$G48,0)</f>
        <v>11.9</v>
      </c>
      <c r="AC48" s="31" t="n">
        <f aca="false">IF(Замер!$J$60="да",Комната_3!$H48,0)</f>
        <v>31285.1</v>
      </c>
      <c r="AE48" s="31" t="n">
        <f aca="false">IF(Замер!$J$80="да",Комната_4!$B48,0)</f>
        <v>0</v>
      </c>
      <c r="AF48" s="31" t="n">
        <f aca="false">IF(Замер!$J$80="да",Комната_4!$G48,0)</f>
        <v>11.3</v>
      </c>
      <c r="AG48" s="31" t="n">
        <f aca="false">IF(Замер!$J$80="да",Комната_4!$H48,0)</f>
        <v>29707.7</v>
      </c>
      <c r="AI48" s="31" t="n">
        <f aca="false">IF(Замер!$J$100="да",Комната_5!$B48,0)</f>
        <v>0</v>
      </c>
      <c r="AJ48" s="31" t="n">
        <f aca="false">IF(Замер!$J$100="да",Комната_5!$G48,0)</f>
        <v>5.4</v>
      </c>
      <c r="AK48" s="31" t="n">
        <f aca="false">IF(Замер!$J$100="да",Комната_5!$H48,0)</f>
        <v>14196.6</v>
      </c>
      <c r="AM48" s="31" t="n">
        <f aca="false">IF(Замер!$J$120="да",Коридор!$B48,0)</f>
        <v>0</v>
      </c>
      <c r="AN48" s="31" t="n">
        <f aca="false">IF(Замер!$J$120="да",Коридор!$G48,0)</f>
        <v>2.8</v>
      </c>
      <c r="AO48" s="31" t="n">
        <f aca="false">IF(Замер!$J$120="да",Коридор!$H48,0)</f>
        <v>7361.2</v>
      </c>
      <c r="AQ48" s="31" t="n">
        <f aca="false">IF(Замер!$J$140="да",Кухня!$B48,0)</f>
        <v>0</v>
      </c>
      <c r="AR48" s="31" t="n">
        <f aca="false">IF(Замер!$J$140="да",Кухня!$G48,0)</f>
        <v>5.6</v>
      </c>
      <c r="AS48" s="31" t="n">
        <f aca="false">IF(Замер!$J$140="да",Кухня!$H48,0)</f>
        <v>14722.4</v>
      </c>
      <c r="AU48" s="31" t="n">
        <f aca="false">IF(Замер!$J$160="да",Ванна!$B48,0)</f>
        <v>0</v>
      </c>
      <c r="AV48" s="31" t="n">
        <f aca="false">IF(Замер!$J$160="да",Ванна!$G48,0)</f>
        <v>2.5</v>
      </c>
      <c r="AW48" s="31" t="n">
        <f aca="false">IF(Замер!$J$160="да",Ванна!$H48,0)</f>
        <v>6572.5</v>
      </c>
      <c r="AY48" s="31" t="n">
        <f aca="false">IF(Замер!$J$180="да",Туалет!$B48,0)</f>
        <v>0</v>
      </c>
      <c r="AZ48" s="31" t="n">
        <f aca="false">IF(Замер!$J$180="да",Туалет!$G48,0)</f>
        <v>0</v>
      </c>
      <c r="BA48" s="31" t="n">
        <f aca="false">IF(Замер!$J$180="да",Туалет!$H48,0)</f>
        <v>0</v>
      </c>
      <c r="BC48" s="31" t="n">
        <f aca="false">IF(Замер!$J$200="да",Балкон!$B48,0)</f>
        <v>0</v>
      </c>
      <c r="BD48" s="31" t="n">
        <f aca="false">IF(Замер!$J$200="да",Балкон!$G48,0)</f>
        <v>0</v>
      </c>
      <c r="BE48" s="31" t="n">
        <f aca="false">IF(Замер!$J$200="да",Балкон!$H48,0)</f>
        <v>0</v>
      </c>
      <c r="BG48" s="31" t="n">
        <f aca="false">IF(Замер!$J$220="да",Помещение_11!$B48,0)</f>
        <v>0</v>
      </c>
      <c r="BH48" s="31" t="n">
        <f aca="false">IF(Замер!$J$220="да",Помещение_11!$G48,0)</f>
        <v>0</v>
      </c>
      <c r="BI48" s="31" t="n">
        <f aca="false">IF(Замер!$J$220="да",Помещение_11!$H48,0)</f>
        <v>0</v>
      </c>
      <c r="BK48" s="31" t="n">
        <f aca="false">IF(Замер!$J$240="да",Помещение_12!$B48,0)</f>
        <v>0</v>
      </c>
      <c r="BL48" s="31" t="n">
        <f aca="false">IF(Замер!$J$240="да",Помещение_12!$G48,0)</f>
        <v>0</v>
      </c>
      <c r="BM48" s="31" t="n">
        <f aca="false">IF(Замер!$J$240="да",Помещение_12!$H48,0)</f>
        <v>0</v>
      </c>
      <c r="BO48" s="31" t="n">
        <f aca="false">IF(Замер!$J$260="да",Помещение_13!$B48,0)</f>
        <v>0</v>
      </c>
      <c r="BP48" s="31" t="n">
        <f aca="false">IF(Замер!$J$260="да",Помещение_13!$G48,0)</f>
        <v>0</v>
      </c>
      <c r="BQ48" s="31" t="n">
        <f aca="false">IF(Замер!$J$260="да",Помещение_13!$H48,0)</f>
        <v>0</v>
      </c>
      <c r="BS48" s="31" t="n">
        <f aca="false">IF(Замер!$J$280="да",Помещение_14!$B48,0)</f>
        <v>0</v>
      </c>
      <c r="BT48" s="31" t="n">
        <f aca="false">IF(Замер!$J$280="да",Помещение_14!$G48,0)</f>
        <v>0</v>
      </c>
      <c r="BU48" s="31" t="n">
        <f aca="false">IF(Замер!$J$280="да",Помещение_14!$H48,0)</f>
        <v>0</v>
      </c>
      <c r="BW48" s="31" t="n">
        <f aca="false">IF(Замер!$J$300="да",Помещение_15!$B48,0)</f>
        <v>0</v>
      </c>
      <c r="BX48" s="31" t="n">
        <f aca="false">IF(Замер!$J$300="да",Помещение_15!$G48,0)</f>
        <v>0</v>
      </c>
      <c r="BY48" s="31" t="n">
        <f aca="false">IF(Замер!$J$300="да",Помещение_15!$H48,0)</f>
        <v>0</v>
      </c>
      <c r="CA48" s="31" t="n">
        <f aca="false">IF(Замер!$J$320="да",Помещение_16!$B48,0)</f>
        <v>0</v>
      </c>
      <c r="CB48" s="31" t="n">
        <f aca="false">IF(Замер!$J$320="да",Помещение_16!$G48,0)</f>
        <v>0</v>
      </c>
      <c r="CC48" s="31" t="n">
        <f aca="false">IF(Замер!$J$320="да",Помещение_16!$H48,0)</f>
        <v>0</v>
      </c>
      <c r="CE48" s="31" t="n">
        <f aca="false">IF(Замер!$J$340="да",Помещение_17!$B48,0)</f>
        <v>0</v>
      </c>
      <c r="CF48" s="31" t="n">
        <f aca="false">IF(Замер!$J$340="да",Помещение_17!$G48,0)</f>
        <v>0</v>
      </c>
      <c r="CG48" s="31" t="n">
        <f aca="false">IF(Замер!$J$340="да",Помещение_17!$H48,0)</f>
        <v>0</v>
      </c>
      <c r="CI48" s="31" t="n">
        <f aca="false">IF(Замер!$J$360="да",Помещение_18!$B48,0)</f>
        <v>0</v>
      </c>
      <c r="CJ48" s="31" t="n">
        <f aca="false">IF(Замер!$J$360="да",Помещение_18!$G48,0)</f>
        <v>0</v>
      </c>
      <c r="CK48" s="31" t="n">
        <f aca="false">IF(Замер!$J$360="да",Помещение_18!$H48,0)</f>
        <v>0</v>
      </c>
      <c r="CM48" s="31" t="n">
        <f aca="false">IF(Замер!$J$380="да",Помещение_19!$B48,0)</f>
        <v>0</v>
      </c>
      <c r="CN48" s="31" t="n">
        <f aca="false">IF(Замер!$J$380="да",Помещение_19!$G48,0)</f>
        <v>0</v>
      </c>
      <c r="CO48" s="31" t="n">
        <f aca="false">IF(Замер!$J$380="да",Помещение_19!$H48,0)</f>
        <v>0</v>
      </c>
      <c r="CQ48" s="31" t="n">
        <f aca="false">IF(Замер!$J$400="да",Помещение_20!$B48,0)</f>
        <v>0</v>
      </c>
      <c r="CR48" s="31" t="n">
        <f aca="false">IF(Замер!$J$400="да",Помещение_20!$G48,0)</f>
        <v>0</v>
      </c>
      <c r="CS48" s="31" t="n">
        <f aca="false">IF(Замер!$J$400="да",Помещение_20!$H48,0)</f>
        <v>0</v>
      </c>
    </row>
    <row r="49" customFormat="false" ht="14.25" hidden="false" customHeight="false" outlineLevel="0" collapsed="false">
      <c r="B49" s="79" t="n">
        <f aca="false">P49</f>
        <v>0</v>
      </c>
      <c r="C49" s="49" t="s">
        <v>373</v>
      </c>
      <c r="D49" s="80" t="str">
        <f aca="false">VLOOKUP(C49,СписокРабот!$B:$E,2,FALSE())</f>
        <v>Обработка потолка антиплесень 1 слой</v>
      </c>
      <c r="E49" s="44" t="str">
        <f aca="false">VLOOKUP(C49,СписокРабот!$B:$E,3,FALSE())</f>
        <v>м²</v>
      </c>
      <c r="F49" s="81" t="n">
        <f aca="false">VLOOKUP(C49,СписокРабот!$B:$E,4,FALSE())</f>
        <v>583</v>
      </c>
      <c r="G49" s="84" t="n">
        <f aca="false">Q49</f>
        <v>0</v>
      </c>
      <c r="H49" s="82" t="n">
        <f aca="false">F49*G49</f>
        <v>0</v>
      </c>
      <c r="L49" s="83"/>
      <c r="M49" s="66" t="n">
        <f aca="false">$F49*(100%-$B$3)</f>
        <v>495.55</v>
      </c>
      <c r="N49" s="31" t="n">
        <f aca="false">$G49*$M49</f>
        <v>0</v>
      </c>
      <c r="P49" s="31" t="n">
        <f aca="false">MAX(S49,W49,AA49,AE49,AI49,AM49,AQ49,AU49,AY49,BC49,BG49,BK49,BO49,BS49,BW49,CA49,CE49,CI49,CM49,CQ49)</f>
        <v>0</v>
      </c>
      <c r="Q49" s="31" t="n">
        <f aca="false">IF($S49,T49,0)+IF($W49,X49,0)+IF($AA49,AB49,0)+IF($AE49,AF49,0)+IF($AI49,AJ49,0)+IF($AM49,AN49,0)+IF($AQ49,AR49,0)+IF($AU49,AV49,0)+IF($AY49,AZ49,0)+IF($BC49,BD49,0)+IF($BG49,BH49,0)+IF($BK49,BL49,0)+IF($BO49,BP49,0)+IF($BS49,BT49,0)+IF($BW49,BX49,0)+IF($CA49,CB49,0)+IF($CE49,CF49,0)+IF($CI49,CJ49,0)+IF($CM49,CN49,0)+IF($CQ49,CR49,0)</f>
        <v>0</v>
      </c>
      <c r="R49" s="31" t="n">
        <f aca="false">IF($S49=1,U49,0)+IF($W49,Y49,0)+IF($AA49,AC49,0)+IF($AE49,AG49,0)+IF($AI49,AK49,0)+IF($AM49,AO49,0)+IF($AQ49,AS49,0)+IF($AU49,AW49,0)+IF($AY49,BA49,0)+IF($BC49,BE49,0)+IF($BG49,BI49,0)+IF($BK49,BM49,0)+IF($BO49,BQ49,0)+IF($BS49,BU49,0)+IF($BW49,BY49,0)+IF($CA49,CC49,0)+IF($CE49,CG49,0)+IF($CI49,CK49,0)+IF($CM49,CO49,0)+IF($CQ49,CS49,0)</f>
        <v>0</v>
      </c>
      <c r="S49" s="31" t="n">
        <f aca="false">IF(Замер!$J$20="да",Комната_1!$B49,0)</f>
        <v>0</v>
      </c>
      <c r="T49" s="31" t="n">
        <f aca="false">IF(Замер!$J$20="да",Комната_1!$G49,0)</f>
        <v>0</v>
      </c>
      <c r="U49" s="31" t="n">
        <f aca="false">IF(Замер!$J$20="да",Комната_1!$H49,0)</f>
        <v>0</v>
      </c>
      <c r="W49" s="31" t="n">
        <f aca="false">IF(Замер!$J$40="да",Комната_2!$B49,0)</f>
        <v>0</v>
      </c>
      <c r="X49" s="31" t="n">
        <f aca="false">IF(Замер!$J$40="да",Комната_2!$G49,0)</f>
        <v>0</v>
      </c>
      <c r="Y49" s="31" t="n">
        <f aca="false">IF(Замер!$J$40="да",Комната_2!$H49,0)</f>
        <v>0</v>
      </c>
      <c r="AA49" s="31" t="n">
        <f aca="false">IF(Замер!$J$60="да",Комната_3!$B49,0)</f>
        <v>0</v>
      </c>
      <c r="AB49" s="31" t="n">
        <f aca="false">IF(Замер!$J$60="да",Комната_3!$G49,0)</f>
        <v>0</v>
      </c>
      <c r="AC49" s="31" t="n">
        <f aca="false">IF(Замер!$J$60="да",Комната_3!$H49,0)</f>
        <v>0</v>
      </c>
      <c r="AE49" s="31" t="n">
        <f aca="false">IF(Замер!$J$80="да",Комната_4!$B49,0)</f>
        <v>0</v>
      </c>
      <c r="AF49" s="31" t="n">
        <f aca="false">IF(Замер!$J$80="да",Комната_4!$G49,0)</f>
        <v>0</v>
      </c>
      <c r="AG49" s="31" t="n">
        <f aca="false">IF(Замер!$J$80="да",Комната_4!$H49,0)</f>
        <v>0</v>
      </c>
      <c r="AI49" s="31" t="n">
        <f aca="false">IF(Замер!$J$100="да",Комната_5!$B49,0)</f>
        <v>0</v>
      </c>
      <c r="AJ49" s="31" t="n">
        <f aca="false">IF(Замер!$J$100="да",Комната_5!$G49,0)</f>
        <v>0</v>
      </c>
      <c r="AK49" s="31" t="n">
        <f aca="false">IF(Замер!$J$100="да",Комната_5!$H49,0)</f>
        <v>0</v>
      </c>
      <c r="AM49" s="31" t="n">
        <f aca="false">IF(Замер!$J$120="да",Коридор!$B49,0)</f>
        <v>0</v>
      </c>
      <c r="AN49" s="31" t="n">
        <f aca="false">IF(Замер!$J$120="да",Коридор!$G49,0)</f>
        <v>0</v>
      </c>
      <c r="AO49" s="31" t="n">
        <f aca="false">IF(Замер!$J$120="да",Коридор!$H49,0)</f>
        <v>0</v>
      </c>
      <c r="AQ49" s="31" t="n">
        <f aca="false">IF(Замер!$J$140="да",Кухня!$B49,0)</f>
        <v>0</v>
      </c>
      <c r="AR49" s="31" t="n">
        <f aca="false">IF(Замер!$J$140="да",Кухня!$G49,0)</f>
        <v>0</v>
      </c>
      <c r="AS49" s="31" t="n">
        <f aca="false">IF(Замер!$J$140="да",Кухня!$H49,0)</f>
        <v>0</v>
      </c>
      <c r="AU49" s="31" t="n">
        <f aca="false">IF(Замер!$J$160="да",Ванна!$B49,0)</f>
        <v>0</v>
      </c>
      <c r="AV49" s="31" t="n">
        <f aca="false">IF(Замер!$J$160="да",Ванна!$G49,0)</f>
        <v>0</v>
      </c>
      <c r="AW49" s="31" t="n">
        <f aca="false">IF(Замер!$J$160="да",Ванна!$H49,0)</f>
        <v>0</v>
      </c>
      <c r="AY49" s="31" t="n">
        <f aca="false">IF(Замер!$J$180="да",Туалет!$B49,0)</f>
        <v>0</v>
      </c>
      <c r="AZ49" s="31" t="n">
        <f aca="false">IF(Замер!$J$180="да",Туалет!$G49,0)</f>
        <v>0</v>
      </c>
      <c r="BA49" s="31" t="n">
        <f aca="false">IF(Замер!$J$180="да",Туалет!$H49,0)</f>
        <v>0</v>
      </c>
      <c r="BC49" s="31" t="n">
        <f aca="false">IF(Замер!$J$200="да",Балкон!$B49,0)</f>
        <v>0</v>
      </c>
      <c r="BD49" s="31" t="n">
        <f aca="false">IF(Замер!$J$200="да",Балкон!$G49,0)</f>
        <v>0</v>
      </c>
      <c r="BE49" s="31" t="n">
        <f aca="false">IF(Замер!$J$200="да",Балкон!$H49,0)</f>
        <v>0</v>
      </c>
      <c r="BG49" s="31" t="n">
        <f aca="false">IF(Замер!$J$220="да",Помещение_11!$B49,0)</f>
        <v>0</v>
      </c>
      <c r="BH49" s="31" t="n">
        <f aca="false">IF(Замер!$J$220="да",Помещение_11!$G49,0)</f>
        <v>0</v>
      </c>
      <c r="BI49" s="31" t="n">
        <f aca="false">IF(Замер!$J$220="да",Помещение_11!$H49,0)</f>
        <v>0</v>
      </c>
      <c r="BK49" s="31" t="n">
        <f aca="false">IF(Замер!$J$240="да",Помещение_12!$B49,0)</f>
        <v>0</v>
      </c>
      <c r="BL49" s="31" t="n">
        <f aca="false">IF(Замер!$J$240="да",Помещение_12!$G49,0)</f>
        <v>0</v>
      </c>
      <c r="BM49" s="31" t="n">
        <f aca="false">IF(Замер!$J$240="да",Помещение_12!$H49,0)</f>
        <v>0</v>
      </c>
      <c r="BO49" s="31" t="n">
        <f aca="false">IF(Замер!$J$260="да",Помещение_13!$B49,0)</f>
        <v>0</v>
      </c>
      <c r="BP49" s="31" t="n">
        <f aca="false">IF(Замер!$J$260="да",Помещение_13!$G49,0)</f>
        <v>0</v>
      </c>
      <c r="BQ49" s="31" t="n">
        <f aca="false">IF(Замер!$J$260="да",Помещение_13!$H49,0)</f>
        <v>0</v>
      </c>
      <c r="BS49" s="31" t="n">
        <f aca="false">IF(Замер!$J$280="да",Помещение_14!$B49,0)</f>
        <v>0</v>
      </c>
      <c r="BT49" s="31" t="n">
        <f aca="false">IF(Замер!$J$280="да",Помещение_14!$G49,0)</f>
        <v>0</v>
      </c>
      <c r="BU49" s="31" t="n">
        <f aca="false">IF(Замер!$J$280="да",Помещение_14!$H49,0)</f>
        <v>0</v>
      </c>
      <c r="BW49" s="31" t="n">
        <f aca="false">IF(Замер!$J$300="да",Помещение_15!$B49,0)</f>
        <v>0</v>
      </c>
      <c r="BX49" s="31" t="n">
        <f aca="false">IF(Замер!$J$300="да",Помещение_15!$G49,0)</f>
        <v>0</v>
      </c>
      <c r="BY49" s="31" t="n">
        <f aca="false">IF(Замер!$J$300="да",Помещение_15!$H49,0)</f>
        <v>0</v>
      </c>
      <c r="CA49" s="31" t="n">
        <f aca="false">IF(Замер!$J$320="да",Помещение_16!$B49,0)</f>
        <v>0</v>
      </c>
      <c r="CB49" s="31" t="n">
        <f aca="false">IF(Замер!$J$320="да",Помещение_16!$G49,0)</f>
        <v>0</v>
      </c>
      <c r="CC49" s="31" t="n">
        <f aca="false">IF(Замер!$J$320="да",Помещение_16!$H49,0)</f>
        <v>0</v>
      </c>
      <c r="CE49" s="31" t="n">
        <f aca="false">IF(Замер!$J$340="да",Помещение_17!$B49,0)</f>
        <v>0</v>
      </c>
      <c r="CF49" s="31" t="n">
        <f aca="false">IF(Замер!$J$340="да",Помещение_17!$G49,0)</f>
        <v>0</v>
      </c>
      <c r="CG49" s="31" t="n">
        <f aca="false">IF(Замер!$J$340="да",Помещение_17!$H49,0)</f>
        <v>0</v>
      </c>
      <c r="CI49" s="31" t="n">
        <f aca="false">IF(Замер!$J$360="да",Помещение_18!$B49,0)</f>
        <v>0</v>
      </c>
      <c r="CJ49" s="31" t="n">
        <f aca="false">IF(Замер!$J$360="да",Помещение_18!$G49,0)</f>
        <v>0</v>
      </c>
      <c r="CK49" s="31" t="n">
        <f aca="false">IF(Замер!$J$360="да",Помещение_18!$H49,0)</f>
        <v>0</v>
      </c>
      <c r="CM49" s="31" t="n">
        <f aca="false">IF(Замер!$J$380="да",Помещение_19!$B49,0)</f>
        <v>0</v>
      </c>
      <c r="CN49" s="31" t="n">
        <f aca="false">IF(Замер!$J$380="да",Помещение_19!$G49,0)</f>
        <v>0</v>
      </c>
      <c r="CO49" s="31" t="n">
        <f aca="false">IF(Замер!$J$380="да",Помещение_19!$H49,0)</f>
        <v>0</v>
      </c>
      <c r="CQ49" s="31" t="n">
        <f aca="false">IF(Замер!$J$400="да",Помещение_20!$B49,0)</f>
        <v>0</v>
      </c>
      <c r="CR49" s="31" t="n">
        <f aca="false">IF(Замер!$J$400="да",Помещение_20!$G49,0)</f>
        <v>0</v>
      </c>
      <c r="CS49" s="31" t="n">
        <f aca="false">IF(Замер!$J$400="да",Помещение_20!$H49,0)</f>
        <v>0</v>
      </c>
    </row>
    <row r="50" customFormat="false" ht="14.25" hidden="false" customHeight="false" outlineLevel="0" collapsed="false">
      <c r="B50" s="79" t="n">
        <f aca="false">P50</f>
        <v>0</v>
      </c>
      <c r="C50" s="49" t="s">
        <v>374</v>
      </c>
      <c r="D50" s="80" t="str">
        <f aca="false">VLOOKUP(C50,СписокРабот!$B:$E,2,FALSE())</f>
        <v>Штукатурка потолка под правило гипсовым раствором визуальное выравнивание</v>
      </c>
      <c r="E50" s="44" t="str">
        <f aca="false">VLOOKUP(C50,СписокРабот!$B:$E,3,FALSE())</f>
        <v>м²</v>
      </c>
      <c r="F50" s="81" t="n">
        <f aca="false">VLOOKUP(C50,СписокРабот!$B:$E,4,FALSE())</f>
        <v>1511</v>
      </c>
      <c r="G50" s="84" t="n">
        <f aca="false">Q50</f>
        <v>0</v>
      </c>
      <c r="H50" s="82" t="n">
        <f aca="false">F50*G50</f>
        <v>0</v>
      </c>
      <c r="L50" s="83"/>
      <c r="M50" s="66" t="n">
        <f aca="false">$F50*(100%-$B$3)</f>
        <v>1284.35</v>
      </c>
      <c r="N50" s="31" t="n">
        <f aca="false">$G50*$M50</f>
        <v>0</v>
      </c>
      <c r="P50" s="31" t="n">
        <f aca="false">MAX(S50,W50,AA50,AE50,AI50,AM50,AQ50,AU50,AY50,BC50,BG50,BK50,BO50,BS50,BW50,CA50,CE50,CI50,CM50,CQ50)</f>
        <v>0</v>
      </c>
      <c r="Q50" s="31" t="n">
        <f aca="false">IF($S50,T50,0)+IF($W50,X50,0)+IF($AA50,AB50,0)+IF($AE50,AF50,0)+IF($AI50,AJ50,0)+IF($AM50,AN50,0)+IF($AQ50,AR50,0)+IF($AU50,AV50,0)+IF($AY50,AZ50,0)+IF($BC50,BD50,0)+IF($BG50,BH50,0)+IF($BK50,BL50,0)+IF($BO50,BP50,0)+IF($BS50,BT50,0)+IF($BW50,BX50,0)+IF($CA50,CB50,0)+IF($CE50,CF50,0)+IF($CI50,CJ50,0)+IF($CM50,CN50,0)+IF($CQ50,CR50,0)</f>
        <v>0</v>
      </c>
      <c r="R50" s="31" t="n">
        <f aca="false">IF($S50=1,U50,0)+IF($W50,Y50,0)+IF($AA50,AC50,0)+IF($AE50,AG50,0)+IF($AI50,AK50,0)+IF($AM50,AO50,0)+IF($AQ50,AS50,0)+IF($AU50,AW50,0)+IF($AY50,BA50,0)+IF($BC50,BE50,0)+IF($BG50,BI50,0)+IF($BK50,BM50,0)+IF($BO50,BQ50,0)+IF($BS50,BU50,0)+IF($BW50,BY50,0)+IF($CA50,CC50,0)+IF($CE50,CG50,0)+IF($CI50,CK50,0)+IF($CM50,CO50,0)+IF($CQ50,CS50,0)</f>
        <v>0</v>
      </c>
      <c r="S50" s="31" t="n">
        <f aca="false">IF(Замер!$J$20="да",Комната_1!$B50,0)</f>
        <v>0</v>
      </c>
      <c r="T50" s="31" t="n">
        <f aca="false">IF(Замер!$J$20="да",Комната_1!$G50,0)</f>
        <v>26.4</v>
      </c>
      <c r="U50" s="31" t="n">
        <f aca="false">IF(Замер!$J$20="да",Комната_1!$H50,0)</f>
        <v>39890.4</v>
      </c>
      <c r="W50" s="31" t="n">
        <f aca="false">IF(Замер!$J$40="да",Комната_2!$B50,0)</f>
        <v>0</v>
      </c>
      <c r="X50" s="31" t="n">
        <f aca="false">IF(Замер!$J$40="да",Комната_2!$G50,0)</f>
        <v>11.6</v>
      </c>
      <c r="Y50" s="31" t="n">
        <f aca="false">IF(Замер!$J$40="да",Комната_2!$H50,0)</f>
        <v>17527.6</v>
      </c>
      <c r="AA50" s="31" t="n">
        <f aca="false">IF(Замер!$J$60="да",Комната_3!$B50,0)</f>
        <v>0</v>
      </c>
      <c r="AB50" s="31" t="n">
        <f aca="false">IF(Замер!$J$60="да",Комната_3!$G50,0)</f>
        <v>11.9</v>
      </c>
      <c r="AC50" s="31" t="n">
        <f aca="false">IF(Замер!$J$60="да",Комната_3!$H50,0)</f>
        <v>17980.9</v>
      </c>
      <c r="AE50" s="31" t="n">
        <f aca="false">IF(Замер!$J$80="да",Комната_4!$B50,0)</f>
        <v>0</v>
      </c>
      <c r="AF50" s="31" t="n">
        <f aca="false">IF(Замер!$J$80="да",Комната_4!$G50,0)</f>
        <v>11.3</v>
      </c>
      <c r="AG50" s="31" t="n">
        <f aca="false">IF(Замер!$J$80="да",Комната_4!$H50,0)</f>
        <v>17074.3</v>
      </c>
      <c r="AI50" s="31" t="n">
        <f aca="false">IF(Замер!$J$100="да",Комната_5!$B50,0)</f>
        <v>0</v>
      </c>
      <c r="AJ50" s="31" t="n">
        <f aca="false">IF(Замер!$J$100="да",Комната_5!$G50,0)</f>
        <v>5.4</v>
      </c>
      <c r="AK50" s="31" t="n">
        <f aca="false">IF(Замер!$J$100="да",Комната_5!$H50,0)</f>
        <v>8159.4</v>
      </c>
      <c r="AM50" s="31" t="n">
        <f aca="false">IF(Замер!$J$120="да",Коридор!$B50,0)</f>
        <v>0</v>
      </c>
      <c r="AN50" s="31" t="n">
        <f aca="false">IF(Замер!$J$120="да",Коридор!$G50,0)</f>
        <v>2.8</v>
      </c>
      <c r="AO50" s="31" t="n">
        <f aca="false">IF(Замер!$J$120="да",Коридор!$H50,0)</f>
        <v>4230.8</v>
      </c>
      <c r="AQ50" s="31" t="n">
        <f aca="false">IF(Замер!$J$140="да",Кухня!$B50,0)</f>
        <v>0</v>
      </c>
      <c r="AR50" s="31" t="n">
        <f aca="false">IF(Замер!$J$140="да",Кухня!$G50,0)</f>
        <v>5.6</v>
      </c>
      <c r="AS50" s="31" t="n">
        <f aca="false">IF(Замер!$J$140="да",Кухня!$H50,0)</f>
        <v>8461.6</v>
      </c>
      <c r="AU50" s="31" t="n">
        <f aca="false">IF(Замер!$J$160="да",Ванна!$B50,0)</f>
        <v>0</v>
      </c>
      <c r="AV50" s="31" t="n">
        <f aca="false">IF(Замер!$J$160="да",Ванна!$G50,0)</f>
        <v>2.5</v>
      </c>
      <c r="AW50" s="31" t="n">
        <f aca="false">IF(Замер!$J$160="да",Ванна!$H50,0)</f>
        <v>3777.5</v>
      </c>
      <c r="AY50" s="31" t="n">
        <f aca="false">IF(Замер!$J$180="да",Туалет!$B50,0)</f>
        <v>0</v>
      </c>
      <c r="AZ50" s="31" t="n">
        <f aca="false">IF(Замер!$J$180="да",Туалет!$G50,0)</f>
        <v>0</v>
      </c>
      <c r="BA50" s="31" t="n">
        <f aca="false">IF(Замер!$J$180="да",Туалет!$H50,0)</f>
        <v>0</v>
      </c>
      <c r="BC50" s="31" t="n">
        <f aca="false">IF(Замер!$J$200="да",Балкон!$B50,0)</f>
        <v>0</v>
      </c>
      <c r="BD50" s="31" t="n">
        <f aca="false">IF(Замер!$J$200="да",Балкон!$G50,0)</f>
        <v>0</v>
      </c>
      <c r="BE50" s="31" t="n">
        <f aca="false">IF(Замер!$J$200="да",Балкон!$H50,0)</f>
        <v>0</v>
      </c>
      <c r="BG50" s="31" t="n">
        <f aca="false">IF(Замер!$J$220="да",Помещение_11!$B50,0)</f>
        <v>0</v>
      </c>
      <c r="BH50" s="31" t="n">
        <f aca="false">IF(Замер!$J$220="да",Помещение_11!$G50,0)</f>
        <v>0</v>
      </c>
      <c r="BI50" s="31" t="n">
        <f aca="false">IF(Замер!$J$220="да",Помещение_11!$H50,0)</f>
        <v>0</v>
      </c>
      <c r="BK50" s="31" t="n">
        <f aca="false">IF(Замер!$J$240="да",Помещение_12!$B50,0)</f>
        <v>0</v>
      </c>
      <c r="BL50" s="31" t="n">
        <f aca="false">IF(Замер!$J$240="да",Помещение_12!$G50,0)</f>
        <v>0</v>
      </c>
      <c r="BM50" s="31" t="n">
        <f aca="false">IF(Замер!$J$240="да",Помещение_12!$H50,0)</f>
        <v>0</v>
      </c>
      <c r="BO50" s="31" t="n">
        <f aca="false">IF(Замер!$J$260="да",Помещение_13!$B50,0)</f>
        <v>0</v>
      </c>
      <c r="BP50" s="31" t="n">
        <f aca="false">IF(Замер!$J$260="да",Помещение_13!$G50,0)</f>
        <v>0</v>
      </c>
      <c r="BQ50" s="31" t="n">
        <f aca="false">IF(Замер!$J$260="да",Помещение_13!$H50,0)</f>
        <v>0</v>
      </c>
      <c r="BS50" s="31" t="n">
        <f aca="false">IF(Замер!$J$280="да",Помещение_14!$B50,0)</f>
        <v>0</v>
      </c>
      <c r="BT50" s="31" t="n">
        <f aca="false">IF(Замер!$J$280="да",Помещение_14!$G50,0)</f>
        <v>0</v>
      </c>
      <c r="BU50" s="31" t="n">
        <f aca="false">IF(Замер!$J$280="да",Помещение_14!$H50,0)</f>
        <v>0</v>
      </c>
      <c r="BW50" s="31" t="n">
        <f aca="false">IF(Замер!$J$300="да",Помещение_15!$B50,0)</f>
        <v>0</v>
      </c>
      <c r="BX50" s="31" t="n">
        <f aca="false">IF(Замер!$J$300="да",Помещение_15!$G50,0)</f>
        <v>0</v>
      </c>
      <c r="BY50" s="31" t="n">
        <f aca="false">IF(Замер!$J$300="да",Помещение_15!$H50,0)</f>
        <v>0</v>
      </c>
      <c r="CA50" s="31" t="n">
        <f aca="false">IF(Замер!$J$320="да",Помещение_16!$B50,0)</f>
        <v>0</v>
      </c>
      <c r="CB50" s="31" t="n">
        <f aca="false">IF(Замер!$J$320="да",Помещение_16!$G50,0)</f>
        <v>0</v>
      </c>
      <c r="CC50" s="31" t="n">
        <f aca="false">IF(Замер!$J$320="да",Помещение_16!$H50,0)</f>
        <v>0</v>
      </c>
      <c r="CE50" s="31" t="n">
        <f aca="false">IF(Замер!$J$340="да",Помещение_17!$B50,0)</f>
        <v>0</v>
      </c>
      <c r="CF50" s="31" t="n">
        <f aca="false">IF(Замер!$J$340="да",Помещение_17!$G50,0)</f>
        <v>0</v>
      </c>
      <c r="CG50" s="31" t="n">
        <f aca="false">IF(Замер!$J$340="да",Помещение_17!$H50,0)</f>
        <v>0</v>
      </c>
      <c r="CI50" s="31" t="n">
        <f aca="false">IF(Замер!$J$360="да",Помещение_18!$B50,0)</f>
        <v>0</v>
      </c>
      <c r="CJ50" s="31" t="n">
        <f aca="false">IF(Замер!$J$360="да",Помещение_18!$G50,0)</f>
        <v>0</v>
      </c>
      <c r="CK50" s="31" t="n">
        <f aca="false">IF(Замер!$J$360="да",Помещение_18!$H50,0)</f>
        <v>0</v>
      </c>
      <c r="CM50" s="31" t="n">
        <f aca="false">IF(Замер!$J$380="да",Помещение_19!$B50,0)</f>
        <v>0</v>
      </c>
      <c r="CN50" s="31" t="n">
        <f aca="false">IF(Замер!$J$380="да",Помещение_19!$G50,0)</f>
        <v>0</v>
      </c>
      <c r="CO50" s="31" t="n">
        <f aca="false">IF(Замер!$J$380="да",Помещение_19!$H50,0)</f>
        <v>0</v>
      </c>
      <c r="CQ50" s="31" t="n">
        <f aca="false">IF(Замер!$J$400="да",Помещение_20!$B50,0)</f>
        <v>0</v>
      </c>
      <c r="CR50" s="31" t="n">
        <f aca="false">IF(Замер!$J$400="да",Помещение_20!$G50,0)</f>
        <v>0</v>
      </c>
      <c r="CS50" s="31" t="n">
        <f aca="false">IF(Замер!$J$400="да",Помещение_20!$H50,0)</f>
        <v>0</v>
      </c>
    </row>
    <row r="51" customFormat="false" ht="14.25" hidden="false" customHeight="false" outlineLevel="0" collapsed="false">
      <c r="B51" s="79" t="n">
        <f aca="false">P51</f>
        <v>0</v>
      </c>
      <c r="C51" s="49" t="s">
        <v>375</v>
      </c>
      <c r="D51" s="80" t="str">
        <f aca="false">VLOOKUP(C51,СписокРабот!$B:$E,2,FALSE())</f>
        <v>Монтаж панелей МДФ/ дерев. вагонки  на потолок с  устройством каркаса</v>
      </c>
      <c r="E51" s="44" t="str">
        <f aca="false">VLOOKUP(C51,СписокРабот!$B:$E,3,FALSE())</f>
        <v>м²</v>
      </c>
      <c r="F51" s="81" t="n">
        <f aca="false">VLOOKUP(C51,СписокРабот!$B:$E,4,FALSE())</f>
        <v>2116</v>
      </c>
      <c r="G51" s="84" t="n">
        <f aca="false">Q51</f>
        <v>0</v>
      </c>
      <c r="H51" s="82" t="n">
        <f aca="false">F51*G51</f>
        <v>0</v>
      </c>
      <c r="L51" s="83"/>
      <c r="M51" s="66" t="n">
        <f aca="false">$F51*(100%-$B$3)</f>
        <v>1798.6</v>
      </c>
      <c r="N51" s="31" t="n">
        <f aca="false">$G51*$M51</f>
        <v>0</v>
      </c>
      <c r="P51" s="31" t="n">
        <f aca="false">MAX(S51,W51,AA51,AE51,AI51,AM51,AQ51,AU51,AY51,BC51,BG51,BK51,BO51,BS51,BW51,CA51,CE51,CI51,CM51,CQ51)</f>
        <v>0</v>
      </c>
      <c r="Q51" s="31" t="n">
        <f aca="false">IF($S51,T51,0)+IF($W51,X51,0)+IF($AA51,AB51,0)+IF($AE51,AF51,0)+IF($AI51,AJ51,0)+IF($AM51,AN51,0)+IF($AQ51,AR51,0)+IF($AU51,AV51,0)+IF($AY51,AZ51,0)+IF($BC51,BD51,0)+IF($BG51,BH51,0)+IF($BK51,BL51,0)+IF($BO51,BP51,0)+IF($BS51,BT51,0)+IF($BW51,BX51,0)+IF($CA51,CB51,0)+IF($CE51,CF51,0)+IF($CI51,CJ51,0)+IF($CM51,CN51,0)+IF($CQ51,CR51,0)</f>
        <v>0</v>
      </c>
      <c r="R51" s="31" t="n">
        <f aca="false">IF($S51=1,U51,0)+IF($W51,Y51,0)+IF($AA51,AC51,0)+IF($AE51,AG51,0)+IF($AI51,AK51,0)+IF($AM51,AO51,0)+IF($AQ51,AS51,0)+IF($AU51,AW51,0)+IF($AY51,BA51,0)+IF($BC51,BE51,0)+IF($BG51,BI51,0)+IF($BK51,BM51,0)+IF($BO51,BQ51,0)+IF($BS51,BU51,0)+IF($BW51,BY51,0)+IF($CA51,CC51,0)+IF($CE51,CG51,0)+IF($CI51,CK51,0)+IF($CM51,CO51,0)+IF($CQ51,CS51,0)</f>
        <v>0</v>
      </c>
      <c r="S51" s="31" t="n">
        <f aca="false">IF(Замер!$J$20="да",Комната_1!$B51,0)</f>
        <v>0</v>
      </c>
      <c r="T51" s="31" t="n">
        <f aca="false">IF(Замер!$J$20="да",Комната_1!$G51,0)</f>
        <v>26.4</v>
      </c>
      <c r="U51" s="31" t="n">
        <f aca="false">IF(Замер!$J$20="да",Комната_1!$H51,0)</f>
        <v>55862.4</v>
      </c>
      <c r="W51" s="31" t="n">
        <f aca="false">IF(Замер!$J$40="да",Комната_2!$B51,0)</f>
        <v>0</v>
      </c>
      <c r="X51" s="31" t="n">
        <f aca="false">IF(Замер!$J$40="да",Комната_2!$G51,0)</f>
        <v>11.6</v>
      </c>
      <c r="Y51" s="31" t="n">
        <f aca="false">IF(Замер!$J$40="да",Комната_2!$H51,0)</f>
        <v>24545.6</v>
      </c>
      <c r="AA51" s="31" t="n">
        <f aca="false">IF(Замер!$J$60="да",Комната_3!$B51,0)</f>
        <v>0</v>
      </c>
      <c r="AB51" s="31" t="n">
        <f aca="false">IF(Замер!$J$60="да",Комната_3!$G51,0)</f>
        <v>11.9</v>
      </c>
      <c r="AC51" s="31" t="n">
        <f aca="false">IF(Замер!$J$60="да",Комната_3!$H51,0)</f>
        <v>25180.4</v>
      </c>
      <c r="AE51" s="31" t="n">
        <f aca="false">IF(Замер!$J$80="да",Комната_4!$B51,0)</f>
        <v>0</v>
      </c>
      <c r="AF51" s="31" t="n">
        <f aca="false">IF(Замер!$J$80="да",Комната_4!$G51,0)</f>
        <v>11.3</v>
      </c>
      <c r="AG51" s="31" t="n">
        <f aca="false">IF(Замер!$J$80="да",Комната_4!$H51,0)</f>
        <v>23910.8</v>
      </c>
      <c r="AI51" s="31" t="n">
        <f aca="false">IF(Замер!$J$100="да",Комната_5!$B51,0)</f>
        <v>0</v>
      </c>
      <c r="AJ51" s="31" t="n">
        <f aca="false">IF(Замер!$J$100="да",Комната_5!$G51,0)</f>
        <v>5.4</v>
      </c>
      <c r="AK51" s="31" t="n">
        <f aca="false">IF(Замер!$J$100="да",Комната_5!$H51,0)</f>
        <v>11426.4</v>
      </c>
      <c r="AM51" s="31" t="n">
        <f aca="false">IF(Замер!$J$120="да",Коридор!$B51,0)</f>
        <v>0</v>
      </c>
      <c r="AN51" s="31" t="n">
        <f aca="false">IF(Замер!$J$120="да",Коридор!$G51,0)</f>
        <v>2.8</v>
      </c>
      <c r="AO51" s="31" t="n">
        <f aca="false">IF(Замер!$J$120="да",Коридор!$H51,0)</f>
        <v>5924.8</v>
      </c>
      <c r="AQ51" s="31" t="n">
        <f aca="false">IF(Замер!$J$140="да",Кухня!$B51,0)</f>
        <v>0</v>
      </c>
      <c r="AR51" s="31" t="n">
        <f aca="false">IF(Замер!$J$140="да",Кухня!$G51,0)</f>
        <v>5.6</v>
      </c>
      <c r="AS51" s="31" t="n">
        <f aca="false">IF(Замер!$J$140="да",Кухня!$H51,0)</f>
        <v>11849.6</v>
      </c>
      <c r="AU51" s="31" t="n">
        <f aca="false">IF(Замер!$J$160="да",Ванна!$B51,0)</f>
        <v>0</v>
      </c>
      <c r="AV51" s="31" t="n">
        <f aca="false">IF(Замер!$J$160="да",Ванна!$G51,0)</f>
        <v>2.5</v>
      </c>
      <c r="AW51" s="31" t="n">
        <f aca="false">IF(Замер!$J$160="да",Ванна!$H51,0)</f>
        <v>5290</v>
      </c>
      <c r="AY51" s="31" t="n">
        <f aca="false">IF(Замер!$J$180="да",Туалет!$B51,0)</f>
        <v>0</v>
      </c>
      <c r="AZ51" s="31" t="n">
        <f aca="false">IF(Замер!$J$180="да",Туалет!$G51,0)</f>
        <v>0</v>
      </c>
      <c r="BA51" s="31" t="n">
        <f aca="false">IF(Замер!$J$180="да",Туалет!$H51,0)</f>
        <v>0</v>
      </c>
      <c r="BC51" s="31" t="n">
        <f aca="false">IF(Замер!$J$200="да",Балкон!$B51,0)</f>
        <v>0</v>
      </c>
      <c r="BD51" s="31" t="n">
        <f aca="false">IF(Замер!$J$200="да",Балкон!$G51,0)</f>
        <v>0</v>
      </c>
      <c r="BE51" s="31" t="n">
        <f aca="false">IF(Замер!$J$200="да",Балкон!$H51,0)</f>
        <v>0</v>
      </c>
      <c r="BG51" s="31" t="n">
        <f aca="false">IF(Замер!$J$220="да",Помещение_11!$B51,0)</f>
        <v>0</v>
      </c>
      <c r="BH51" s="31" t="n">
        <f aca="false">IF(Замер!$J$220="да",Помещение_11!$G51,0)</f>
        <v>0</v>
      </c>
      <c r="BI51" s="31" t="n">
        <f aca="false">IF(Замер!$J$220="да",Помещение_11!$H51,0)</f>
        <v>0</v>
      </c>
      <c r="BK51" s="31" t="n">
        <f aca="false">IF(Замер!$J$240="да",Помещение_12!$B51,0)</f>
        <v>0</v>
      </c>
      <c r="BL51" s="31" t="n">
        <f aca="false">IF(Замер!$J$240="да",Помещение_12!$G51,0)</f>
        <v>0</v>
      </c>
      <c r="BM51" s="31" t="n">
        <f aca="false">IF(Замер!$J$240="да",Помещение_12!$H51,0)</f>
        <v>0</v>
      </c>
      <c r="BO51" s="31" t="n">
        <f aca="false">IF(Замер!$J$260="да",Помещение_13!$B51,0)</f>
        <v>0</v>
      </c>
      <c r="BP51" s="31" t="n">
        <f aca="false">IF(Замер!$J$260="да",Помещение_13!$G51,0)</f>
        <v>0</v>
      </c>
      <c r="BQ51" s="31" t="n">
        <f aca="false">IF(Замер!$J$260="да",Помещение_13!$H51,0)</f>
        <v>0</v>
      </c>
      <c r="BS51" s="31" t="n">
        <f aca="false">IF(Замер!$J$280="да",Помещение_14!$B51,0)</f>
        <v>0</v>
      </c>
      <c r="BT51" s="31" t="n">
        <f aca="false">IF(Замер!$J$280="да",Помещение_14!$G51,0)</f>
        <v>0</v>
      </c>
      <c r="BU51" s="31" t="n">
        <f aca="false">IF(Замер!$J$280="да",Помещение_14!$H51,0)</f>
        <v>0</v>
      </c>
      <c r="BW51" s="31" t="n">
        <f aca="false">IF(Замер!$J$300="да",Помещение_15!$B51,0)</f>
        <v>0</v>
      </c>
      <c r="BX51" s="31" t="n">
        <f aca="false">IF(Замер!$J$300="да",Помещение_15!$G51,0)</f>
        <v>0</v>
      </c>
      <c r="BY51" s="31" t="n">
        <f aca="false">IF(Замер!$J$300="да",Помещение_15!$H51,0)</f>
        <v>0</v>
      </c>
      <c r="CA51" s="31" t="n">
        <f aca="false">IF(Замер!$J$320="да",Помещение_16!$B51,0)</f>
        <v>0</v>
      </c>
      <c r="CB51" s="31" t="n">
        <f aca="false">IF(Замер!$J$320="да",Помещение_16!$G51,0)</f>
        <v>0</v>
      </c>
      <c r="CC51" s="31" t="n">
        <f aca="false">IF(Замер!$J$320="да",Помещение_16!$H51,0)</f>
        <v>0</v>
      </c>
      <c r="CE51" s="31" t="n">
        <f aca="false">IF(Замер!$J$340="да",Помещение_17!$B51,0)</f>
        <v>0</v>
      </c>
      <c r="CF51" s="31" t="n">
        <f aca="false">IF(Замер!$J$340="да",Помещение_17!$G51,0)</f>
        <v>0</v>
      </c>
      <c r="CG51" s="31" t="n">
        <f aca="false">IF(Замер!$J$340="да",Помещение_17!$H51,0)</f>
        <v>0</v>
      </c>
      <c r="CI51" s="31" t="n">
        <f aca="false">IF(Замер!$J$360="да",Помещение_18!$B51,0)</f>
        <v>0</v>
      </c>
      <c r="CJ51" s="31" t="n">
        <f aca="false">IF(Замер!$J$360="да",Помещение_18!$G51,0)</f>
        <v>0</v>
      </c>
      <c r="CK51" s="31" t="n">
        <f aca="false">IF(Замер!$J$360="да",Помещение_18!$H51,0)</f>
        <v>0</v>
      </c>
      <c r="CM51" s="31" t="n">
        <f aca="false">IF(Замер!$J$380="да",Помещение_19!$B51,0)</f>
        <v>0</v>
      </c>
      <c r="CN51" s="31" t="n">
        <f aca="false">IF(Замер!$J$380="да",Помещение_19!$G51,0)</f>
        <v>0</v>
      </c>
      <c r="CO51" s="31" t="n">
        <f aca="false">IF(Замер!$J$380="да",Помещение_19!$H51,0)</f>
        <v>0</v>
      </c>
      <c r="CQ51" s="31" t="n">
        <f aca="false">IF(Замер!$J$400="да",Помещение_20!$B51,0)</f>
        <v>0</v>
      </c>
      <c r="CR51" s="31" t="n">
        <f aca="false">IF(Замер!$J$400="да",Помещение_20!$G51,0)</f>
        <v>0</v>
      </c>
      <c r="CS51" s="31" t="n">
        <f aca="false">IF(Замер!$J$400="да",Помещение_20!$H51,0)</f>
        <v>0</v>
      </c>
    </row>
    <row r="52" customFormat="false" ht="14.25" hidden="false" customHeight="false" outlineLevel="0" collapsed="false">
      <c r="B52" s="79" t="n">
        <f aca="false">P52</f>
        <v>0</v>
      </c>
      <c r="C52" s="49" t="s">
        <v>376</v>
      </c>
      <c r="D52" s="80" t="str">
        <f aca="false">VLOOKUP(C52,СписокРабот!$B:$E,2,FALSE())</f>
        <v>Устройство перегородки из ГКЛ для ниши скрытого карниза</v>
      </c>
      <c r="E52" s="44" t="str">
        <f aca="false">VLOOKUP(C52,СписокРабот!$B:$E,3,FALSE())</f>
        <v>п.м</v>
      </c>
      <c r="F52" s="81" t="n">
        <f aca="false">VLOOKUP(C52,СписокРабот!$B:$E,4,FALSE())</f>
        <v>3911</v>
      </c>
      <c r="G52" s="84" t="n">
        <f aca="false">Q52</f>
        <v>0</v>
      </c>
      <c r="H52" s="82" t="n">
        <f aca="false">F52*G52</f>
        <v>0</v>
      </c>
      <c r="L52" s="83"/>
      <c r="M52" s="66" t="n">
        <f aca="false">$F52*(100%-$B$3)</f>
        <v>3324.35</v>
      </c>
      <c r="N52" s="31" t="n">
        <f aca="false">$G52*$M52</f>
        <v>0</v>
      </c>
      <c r="P52" s="31" t="n">
        <f aca="false">MAX(S52,W52,AA52,AE52,AI52,AM52,AQ52,AU52,AY52,BC52,BG52,BK52,BO52,BS52,BW52,CA52,CE52,CI52,CM52,CQ52)</f>
        <v>0</v>
      </c>
      <c r="Q52" s="31" t="n">
        <f aca="false">IF($S52,T52,0)+IF($W52,X52,0)+IF($AA52,AB52,0)+IF($AE52,AF52,0)+IF($AI52,AJ52,0)+IF($AM52,AN52,0)+IF($AQ52,AR52,0)+IF($AU52,AV52,0)+IF($AY52,AZ52,0)+IF($BC52,BD52,0)+IF($BG52,BH52,0)+IF($BK52,BL52,0)+IF($BO52,BP52,0)+IF($BS52,BT52,0)+IF($BW52,BX52,0)+IF($CA52,CB52,0)+IF($CE52,CF52,0)+IF($CI52,CJ52,0)+IF($CM52,CN52,0)+IF($CQ52,CR52,0)</f>
        <v>0</v>
      </c>
      <c r="R52" s="31" t="n">
        <f aca="false">IF($S52=1,U52,0)+IF($W52,Y52,0)+IF($AA52,AC52,0)+IF($AE52,AG52,0)+IF($AI52,AK52,0)+IF($AM52,AO52,0)+IF($AQ52,AS52,0)+IF($AU52,AW52,0)+IF($AY52,BA52,0)+IF($BC52,BE52,0)+IF($BG52,BI52,0)+IF($BK52,BM52,0)+IF($BO52,BQ52,0)+IF($BS52,BU52,0)+IF($BW52,BY52,0)+IF($CA52,CC52,0)+IF($CE52,CG52,0)+IF($CI52,CK52,0)+IF($CM52,CO52,0)+IF($CQ52,CS52,0)</f>
        <v>0</v>
      </c>
      <c r="S52" s="31" t="n">
        <f aca="false">IF(Замер!$J$20="да",Комната_1!$B52,0)</f>
        <v>0</v>
      </c>
      <c r="T52" s="31" t="n">
        <f aca="false">IF(Замер!$J$20="да",Комната_1!$G52,0)</f>
        <v>26.4</v>
      </c>
      <c r="U52" s="31" t="n">
        <f aca="false">IF(Замер!$J$20="да",Комната_1!$H52,0)</f>
        <v>103250.4</v>
      </c>
      <c r="W52" s="31" t="n">
        <f aca="false">IF(Замер!$J$40="да",Комната_2!$B52,0)</f>
        <v>0</v>
      </c>
      <c r="X52" s="31" t="n">
        <f aca="false">IF(Замер!$J$40="да",Комната_2!$G52,0)</f>
        <v>11.6</v>
      </c>
      <c r="Y52" s="31" t="n">
        <f aca="false">IF(Замер!$J$40="да",Комната_2!$H52,0)</f>
        <v>45367.6</v>
      </c>
      <c r="AA52" s="31" t="n">
        <f aca="false">IF(Замер!$J$60="да",Комната_3!$B52,0)</f>
        <v>0</v>
      </c>
      <c r="AB52" s="31" t="n">
        <f aca="false">IF(Замер!$J$60="да",Комната_3!$G52,0)</f>
        <v>11.9</v>
      </c>
      <c r="AC52" s="31" t="n">
        <f aca="false">IF(Замер!$J$60="да",Комната_3!$H52,0)</f>
        <v>46540.9</v>
      </c>
      <c r="AE52" s="31" t="n">
        <f aca="false">IF(Замер!$J$80="да",Комната_4!$B52,0)</f>
        <v>0</v>
      </c>
      <c r="AF52" s="31" t="n">
        <f aca="false">IF(Замер!$J$80="да",Комната_4!$G52,0)</f>
        <v>11.3</v>
      </c>
      <c r="AG52" s="31" t="n">
        <f aca="false">IF(Замер!$J$80="да",Комната_4!$H52,0)</f>
        <v>44194.3</v>
      </c>
      <c r="AI52" s="31" t="n">
        <f aca="false">IF(Замер!$J$100="да",Комната_5!$B52,0)</f>
        <v>0</v>
      </c>
      <c r="AJ52" s="31" t="n">
        <f aca="false">IF(Замер!$J$100="да",Комната_5!$G52,0)</f>
        <v>5.4</v>
      </c>
      <c r="AK52" s="31" t="n">
        <f aca="false">IF(Замер!$J$100="да",Комната_5!$H52,0)</f>
        <v>21119.4</v>
      </c>
      <c r="AM52" s="31" t="n">
        <f aca="false">IF(Замер!$J$120="да",Коридор!$B52,0)</f>
        <v>0</v>
      </c>
      <c r="AN52" s="31" t="n">
        <f aca="false">IF(Замер!$J$120="да",Коридор!$G52,0)</f>
        <v>2.8</v>
      </c>
      <c r="AO52" s="31" t="n">
        <f aca="false">IF(Замер!$J$120="да",Коридор!$H52,0)</f>
        <v>10950.8</v>
      </c>
      <c r="AQ52" s="31" t="n">
        <f aca="false">IF(Замер!$J$140="да",Кухня!$B52,0)</f>
        <v>0</v>
      </c>
      <c r="AR52" s="31" t="n">
        <f aca="false">IF(Замер!$J$140="да",Кухня!$G52,0)</f>
        <v>5.6</v>
      </c>
      <c r="AS52" s="31" t="n">
        <f aca="false">IF(Замер!$J$140="да",Кухня!$H52,0)</f>
        <v>21901.6</v>
      </c>
      <c r="AU52" s="31" t="n">
        <f aca="false">IF(Замер!$J$160="да",Ванна!$B52,0)</f>
        <v>0</v>
      </c>
      <c r="AV52" s="31" t="n">
        <f aca="false">IF(Замер!$J$160="да",Ванна!$G52,0)</f>
        <v>2.5</v>
      </c>
      <c r="AW52" s="31" t="n">
        <f aca="false">IF(Замер!$J$160="да",Ванна!$H52,0)</f>
        <v>9777.5</v>
      </c>
      <c r="AY52" s="31" t="n">
        <f aca="false">IF(Замер!$J$180="да",Туалет!$B52,0)</f>
        <v>0</v>
      </c>
      <c r="AZ52" s="31" t="n">
        <f aca="false">IF(Замер!$J$180="да",Туалет!$G52,0)</f>
        <v>0</v>
      </c>
      <c r="BA52" s="31" t="n">
        <f aca="false">IF(Замер!$J$180="да",Туалет!$H52,0)</f>
        <v>0</v>
      </c>
      <c r="BC52" s="31" t="n">
        <f aca="false">IF(Замер!$J$200="да",Балкон!$B52,0)</f>
        <v>0</v>
      </c>
      <c r="BD52" s="31" t="n">
        <f aca="false">IF(Замер!$J$200="да",Балкон!$G52,0)</f>
        <v>0</v>
      </c>
      <c r="BE52" s="31" t="n">
        <f aca="false">IF(Замер!$J$200="да",Балкон!$H52,0)</f>
        <v>0</v>
      </c>
      <c r="BG52" s="31" t="n">
        <f aca="false">IF(Замер!$J$220="да",Помещение_11!$B52,0)</f>
        <v>0</v>
      </c>
      <c r="BH52" s="31" t="n">
        <f aca="false">IF(Замер!$J$220="да",Помещение_11!$G52,0)</f>
        <v>0</v>
      </c>
      <c r="BI52" s="31" t="n">
        <f aca="false">IF(Замер!$J$220="да",Помещение_11!$H52,0)</f>
        <v>0</v>
      </c>
      <c r="BK52" s="31" t="n">
        <f aca="false">IF(Замер!$J$240="да",Помещение_12!$B52,0)</f>
        <v>0</v>
      </c>
      <c r="BL52" s="31" t="n">
        <f aca="false">IF(Замер!$J$240="да",Помещение_12!$G52,0)</f>
        <v>0</v>
      </c>
      <c r="BM52" s="31" t="n">
        <f aca="false">IF(Замер!$J$240="да",Помещение_12!$H52,0)</f>
        <v>0</v>
      </c>
      <c r="BO52" s="31" t="n">
        <f aca="false">IF(Замер!$J$260="да",Помещение_13!$B52,0)</f>
        <v>0</v>
      </c>
      <c r="BP52" s="31" t="n">
        <f aca="false">IF(Замер!$J$260="да",Помещение_13!$G52,0)</f>
        <v>0</v>
      </c>
      <c r="BQ52" s="31" t="n">
        <f aca="false">IF(Замер!$J$260="да",Помещение_13!$H52,0)</f>
        <v>0</v>
      </c>
      <c r="BS52" s="31" t="n">
        <f aca="false">IF(Замер!$J$280="да",Помещение_14!$B52,0)</f>
        <v>0</v>
      </c>
      <c r="BT52" s="31" t="n">
        <f aca="false">IF(Замер!$J$280="да",Помещение_14!$G52,0)</f>
        <v>0</v>
      </c>
      <c r="BU52" s="31" t="n">
        <f aca="false">IF(Замер!$J$280="да",Помещение_14!$H52,0)</f>
        <v>0</v>
      </c>
      <c r="BW52" s="31" t="n">
        <f aca="false">IF(Замер!$J$300="да",Помещение_15!$B52,0)</f>
        <v>0</v>
      </c>
      <c r="BX52" s="31" t="n">
        <f aca="false">IF(Замер!$J$300="да",Помещение_15!$G52,0)</f>
        <v>0</v>
      </c>
      <c r="BY52" s="31" t="n">
        <f aca="false">IF(Замер!$J$300="да",Помещение_15!$H52,0)</f>
        <v>0</v>
      </c>
      <c r="CA52" s="31" t="n">
        <f aca="false">IF(Замер!$J$320="да",Помещение_16!$B52,0)</f>
        <v>0</v>
      </c>
      <c r="CB52" s="31" t="n">
        <f aca="false">IF(Замер!$J$320="да",Помещение_16!$G52,0)</f>
        <v>0</v>
      </c>
      <c r="CC52" s="31" t="n">
        <f aca="false">IF(Замер!$J$320="да",Помещение_16!$H52,0)</f>
        <v>0</v>
      </c>
      <c r="CE52" s="31" t="n">
        <f aca="false">IF(Замер!$J$340="да",Помещение_17!$B52,0)</f>
        <v>0</v>
      </c>
      <c r="CF52" s="31" t="n">
        <f aca="false">IF(Замер!$J$340="да",Помещение_17!$G52,0)</f>
        <v>0</v>
      </c>
      <c r="CG52" s="31" t="n">
        <f aca="false">IF(Замер!$J$340="да",Помещение_17!$H52,0)</f>
        <v>0</v>
      </c>
      <c r="CI52" s="31" t="n">
        <f aca="false">IF(Замер!$J$360="да",Помещение_18!$B52,0)</f>
        <v>0</v>
      </c>
      <c r="CJ52" s="31" t="n">
        <f aca="false">IF(Замер!$J$360="да",Помещение_18!$G52,0)</f>
        <v>0</v>
      </c>
      <c r="CK52" s="31" t="n">
        <f aca="false">IF(Замер!$J$360="да",Помещение_18!$H52,0)</f>
        <v>0</v>
      </c>
      <c r="CM52" s="31" t="n">
        <f aca="false">IF(Замер!$J$380="да",Помещение_19!$B52,0)</f>
        <v>0</v>
      </c>
      <c r="CN52" s="31" t="n">
        <f aca="false">IF(Замер!$J$380="да",Помещение_19!$G52,0)</f>
        <v>0</v>
      </c>
      <c r="CO52" s="31" t="n">
        <f aca="false">IF(Замер!$J$380="да",Помещение_19!$H52,0)</f>
        <v>0</v>
      </c>
      <c r="CQ52" s="31" t="n">
        <f aca="false">IF(Замер!$J$400="да",Помещение_20!$B52,0)</f>
        <v>0</v>
      </c>
      <c r="CR52" s="31" t="n">
        <f aca="false">IF(Замер!$J$400="да",Помещение_20!$G52,0)</f>
        <v>0</v>
      </c>
      <c r="CS52" s="31" t="n">
        <f aca="false">IF(Замер!$J$400="да",Помещение_20!$H52,0)</f>
        <v>0</v>
      </c>
    </row>
    <row r="53" customFormat="false" ht="14.25" hidden="false" customHeight="false" outlineLevel="0" collapsed="false">
      <c r="B53" s="79" t="n">
        <f aca="false">P53</f>
        <v>0</v>
      </c>
      <c r="C53" s="49" t="s">
        <v>377</v>
      </c>
      <c r="D53" s="80" t="str">
        <f aca="false">VLOOKUP(C53,СписокРабот!$B:$E,2,FALSE())</f>
        <v>Теплоизоляция потолков пенополистирол</v>
      </c>
      <c r="E53" s="44" t="str">
        <f aca="false">VLOOKUP(C53,СписокРабот!$B:$E,3,FALSE())</f>
        <v>м²</v>
      </c>
      <c r="F53" s="81" t="n">
        <f aca="false">VLOOKUP(C53,СписокРабот!$B:$E,4,FALSE())</f>
        <v>853</v>
      </c>
      <c r="G53" s="84" t="n">
        <f aca="false">Q53</f>
        <v>0</v>
      </c>
      <c r="H53" s="82" t="n">
        <f aca="false">F53*G53</f>
        <v>0</v>
      </c>
      <c r="L53" s="83"/>
      <c r="M53" s="66" t="n">
        <f aca="false">$F53*(100%-$B$3)</f>
        <v>725.05</v>
      </c>
      <c r="N53" s="31" t="n">
        <f aca="false">$G53*$M53</f>
        <v>0</v>
      </c>
      <c r="P53" s="31" t="n">
        <f aca="false">MAX(S53,W53,AA53,AE53,AI53,AM53,AQ53,AU53,AY53,BC53,BG53,BK53,BO53,BS53,BW53,CA53,CE53,CI53,CM53,CQ53)</f>
        <v>0</v>
      </c>
      <c r="Q53" s="31" t="n">
        <f aca="false">IF($S53,T53,0)+IF($W53,X53,0)+IF($AA53,AB53,0)+IF($AE53,AF53,0)+IF($AI53,AJ53,0)+IF($AM53,AN53,0)+IF($AQ53,AR53,0)+IF($AU53,AV53,0)+IF($AY53,AZ53,0)+IF($BC53,BD53,0)+IF($BG53,BH53,0)+IF($BK53,BL53,0)+IF($BO53,BP53,0)+IF($BS53,BT53,0)+IF($BW53,BX53,0)+IF($CA53,CB53,0)+IF($CE53,CF53,0)+IF($CI53,CJ53,0)+IF($CM53,CN53,0)+IF($CQ53,CR53,0)</f>
        <v>0</v>
      </c>
      <c r="R53" s="31" t="n">
        <f aca="false">IF($S53=1,U53,0)+IF($W53,Y53,0)+IF($AA53,AC53,0)+IF($AE53,AG53,0)+IF($AI53,AK53,0)+IF($AM53,AO53,0)+IF($AQ53,AS53,0)+IF($AU53,AW53,0)+IF($AY53,BA53,0)+IF($BC53,BE53,0)+IF($BG53,BI53,0)+IF($BK53,BM53,0)+IF($BO53,BQ53,0)+IF($BS53,BU53,0)+IF($BW53,BY53,0)+IF($CA53,CC53,0)+IF($CE53,CG53,0)+IF($CI53,CK53,0)+IF($CM53,CO53,0)+IF($CQ53,CS53,0)</f>
        <v>0</v>
      </c>
      <c r="S53" s="31" t="n">
        <f aca="false">IF(Замер!$J$20="да",Комната_1!$B53,0)</f>
        <v>0</v>
      </c>
      <c r="T53" s="31" t="n">
        <f aca="false">IF(Замер!$J$20="да",Комната_1!$G53,0)</f>
        <v>0</v>
      </c>
      <c r="U53" s="31" t="n">
        <f aca="false">IF(Замер!$J$20="да",Комната_1!$H53,0)</f>
        <v>0</v>
      </c>
      <c r="W53" s="31" t="n">
        <f aca="false">IF(Замер!$J$40="да",Комната_2!$B53,0)</f>
        <v>0</v>
      </c>
      <c r="X53" s="31" t="n">
        <f aca="false">IF(Замер!$J$40="да",Комната_2!$G53,0)</f>
        <v>0</v>
      </c>
      <c r="Y53" s="31" t="n">
        <f aca="false">IF(Замер!$J$40="да",Комната_2!$H53,0)</f>
        <v>0</v>
      </c>
      <c r="AA53" s="31" t="n">
        <f aca="false">IF(Замер!$J$60="да",Комната_3!$B53,0)</f>
        <v>0</v>
      </c>
      <c r="AB53" s="31" t="n">
        <f aca="false">IF(Замер!$J$60="да",Комната_3!$G53,0)</f>
        <v>0</v>
      </c>
      <c r="AC53" s="31" t="n">
        <f aca="false">IF(Замер!$J$60="да",Комната_3!$H53,0)</f>
        <v>0</v>
      </c>
      <c r="AE53" s="31" t="n">
        <f aca="false">IF(Замер!$J$80="да",Комната_4!$B53,0)</f>
        <v>0</v>
      </c>
      <c r="AF53" s="31" t="n">
        <f aca="false">IF(Замер!$J$80="да",Комната_4!$G53,0)</f>
        <v>0</v>
      </c>
      <c r="AG53" s="31" t="n">
        <f aca="false">IF(Замер!$J$80="да",Комната_4!$H53,0)</f>
        <v>0</v>
      </c>
      <c r="AI53" s="31" t="n">
        <f aca="false">IF(Замер!$J$100="да",Комната_5!$B53,0)</f>
        <v>0</v>
      </c>
      <c r="AJ53" s="31" t="n">
        <f aca="false">IF(Замер!$J$100="да",Комната_5!$G53,0)</f>
        <v>0</v>
      </c>
      <c r="AK53" s="31" t="n">
        <f aca="false">IF(Замер!$J$100="да",Комната_5!$H53,0)</f>
        <v>0</v>
      </c>
      <c r="AM53" s="31" t="n">
        <f aca="false">IF(Замер!$J$120="да",Коридор!$B53,0)</f>
        <v>0</v>
      </c>
      <c r="AN53" s="31" t="n">
        <f aca="false">IF(Замер!$J$120="да",Коридор!$G53,0)</f>
        <v>0</v>
      </c>
      <c r="AO53" s="31" t="n">
        <f aca="false">IF(Замер!$J$120="да",Коридор!$H53,0)</f>
        <v>0</v>
      </c>
      <c r="AQ53" s="31" t="n">
        <f aca="false">IF(Замер!$J$140="да",Кухня!$B53,0)</f>
        <v>0</v>
      </c>
      <c r="AR53" s="31" t="n">
        <f aca="false">IF(Замер!$J$140="да",Кухня!$G53,0)</f>
        <v>0</v>
      </c>
      <c r="AS53" s="31" t="n">
        <f aca="false">IF(Замер!$J$140="да",Кухня!$H53,0)</f>
        <v>0</v>
      </c>
      <c r="AU53" s="31" t="n">
        <f aca="false">IF(Замер!$J$160="да",Ванна!$B53,0)</f>
        <v>0</v>
      </c>
      <c r="AV53" s="31" t="n">
        <f aca="false">IF(Замер!$J$160="да",Ванна!$G53,0)</f>
        <v>0</v>
      </c>
      <c r="AW53" s="31" t="n">
        <f aca="false">IF(Замер!$J$160="да",Ванна!$H53,0)</f>
        <v>0</v>
      </c>
      <c r="AY53" s="31" t="n">
        <f aca="false">IF(Замер!$J$180="да",Туалет!$B53,0)</f>
        <v>0</v>
      </c>
      <c r="AZ53" s="31" t="n">
        <f aca="false">IF(Замер!$J$180="да",Туалет!$G53,0)</f>
        <v>0</v>
      </c>
      <c r="BA53" s="31" t="n">
        <f aca="false">IF(Замер!$J$180="да",Туалет!$H53,0)</f>
        <v>0</v>
      </c>
      <c r="BC53" s="31" t="n">
        <f aca="false">IF(Замер!$J$200="да",Балкон!$B53,0)</f>
        <v>0</v>
      </c>
      <c r="BD53" s="31" t="n">
        <f aca="false">IF(Замер!$J$200="да",Балкон!$G53,0)</f>
        <v>0</v>
      </c>
      <c r="BE53" s="31" t="n">
        <f aca="false">IF(Замер!$J$200="да",Балкон!$H53,0)</f>
        <v>0</v>
      </c>
      <c r="BG53" s="31" t="n">
        <f aca="false">IF(Замер!$J$220="да",Помещение_11!$B53,0)</f>
        <v>0</v>
      </c>
      <c r="BH53" s="31" t="n">
        <f aca="false">IF(Замер!$J$220="да",Помещение_11!$G53,0)</f>
        <v>0</v>
      </c>
      <c r="BI53" s="31" t="n">
        <f aca="false">IF(Замер!$J$220="да",Помещение_11!$H53,0)</f>
        <v>0</v>
      </c>
      <c r="BK53" s="31" t="n">
        <f aca="false">IF(Замер!$J$240="да",Помещение_12!$B53,0)</f>
        <v>0</v>
      </c>
      <c r="BL53" s="31" t="n">
        <f aca="false">IF(Замер!$J$240="да",Помещение_12!$G53,0)</f>
        <v>0</v>
      </c>
      <c r="BM53" s="31" t="n">
        <f aca="false">IF(Замер!$J$240="да",Помещение_12!$H53,0)</f>
        <v>0</v>
      </c>
      <c r="BO53" s="31" t="n">
        <f aca="false">IF(Замер!$J$260="да",Помещение_13!$B53,0)</f>
        <v>0</v>
      </c>
      <c r="BP53" s="31" t="n">
        <f aca="false">IF(Замер!$J$260="да",Помещение_13!$G53,0)</f>
        <v>0</v>
      </c>
      <c r="BQ53" s="31" t="n">
        <f aca="false">IF(Замер!$J$260="да",Помещение_13!$H53,0)</f>
        <v>0</v>
      </c>
      <c r="BS53" s="31" t="n">
        <f aca="false">IF(Замер!$J$280="да",Помещение_14!$B53,0)</f>
        <v>0</v>
      </c>
      <c r="BT53" s="31" t="n">
        <f aca="false">IF(Замер!$J$280="да",Помещение_14!$G53,0)</f>
        <v>0</v>
      </c>
      <c r="BU53" s="31" t="n">
        <f aca="false">IF(Замер!$J$280="да",Помещение_14!$H53,0)</f>
        <v>0</v>
      </c>
      <c r="BW53" s="31" t="n">
        <f aca="false">IF(Замер!$J$300="да",Помещение_15!$B53,0)</f>
        <v>0</v>
      </c>
      <c r="BX53" s="31" t="n">
        <f aca="false">IF(Замер!$J$300="да",Помещение_15!$G53,0)</f>
        <v>0</v>
      </c>
      <c r="BY53" s="31" t="n">
        <f aca="false">IF(Замер!$J$300="да",Помещение_15!$H53,0)</f>
        <v>0</v>
      </c>
      <c r="CA53" s="31" t="n">
        <f aca="false">IF(Замер!$J$320="да",Помещение_16!$B53,0)</f>
        <v>0</v>
      </c>
      <c r="CB53" s="31" t="n">
        <f aca="false">IF(Замер!$J$320="да",Помещение_16!$G53,0)</f>
        <v>0</v>
      </c>
      <c r="CC53" s="31" t="n">
        <f aca="false">IF(Замер!$J$320="да",Помещение_16!$H53,0)</f>
        <v>0</v>
      </c>
      <c r="CE53" s="31" t="n">
        <f aca="false">IF(Замер!$J$340="да",Помещение_17!$B53,0)</f>
        <v>0</v>
      </c>
      <c r="CF53" s="31" t="n">
        <f aca="false">IF(Замер!$J$340="да",Помещение_17!$G53,0)</f>
        <v>0</v>
      </c>
      <c r="CG53" s="31" t="n">
        <f aca="false">IF(Замер!$J$340="да",Помещение_17!$H53,0)</f>
        <v>0</v>
      </c>
      <c r="CI53" s="31" t="n">
        <f aca="false">IF(Замер!$J$360="да",Помещение_18!$B53,0)</f>
        <v>0</v>
      </c>
      <c r="CJ53" s="31" t="n">
        <f aca="false">IF(Замер!$J$360="да",Помещение_18!$G53,0)</f>
        <v>0</v>
      </c>
      <c r="CK53" s="31" t="n">
        <f aca="false">IF(Замер!$J$360="да",Помещение_18!$H53,0)</f>
        <v>0</v>
      </c>
      <c r="CM53" s="31" t="n">
        <f aca="false">IF(Замер!$J$380="да",Помещение_19!$B53,0)</f>
        <v>0</v>
      </c>
      <c r="CN53" s="31" t="n">
        <f aca="false">IF(Замер!$J$380="да",Помещение_19!$G53,0)</f>
        <v>0</v>
      </c>
      <c r="CO53" s="31" t="n">
        <f aca="false">IF(Замер!$J$380="да",Помещение_19!$H53,0)</f>
        <v>0</v>
      </c>
      <c r="CQ53" s="31" t="n">
        <f aca="false">IF(Замер!$J$400="да",Помещение_20!$B53,0)</f>
        <v>0</v>
      </c>
      <c r="CR53" s="31" t="n">
        <f aca="false">IF(Замер!$J$400="да",Помещение_20!$G53,0)</f>
        <v>0</v>
      </c>
      <c r="CS53" s="31" t="n">
        <f aca="false">IF(Замер!$J$400="да",Помещение_20!$H53,0)</f>
        <v>0</v>
      </c>
    </row>
    <row r="54" customFormat="false" ht="14.25" hidden="false" customHeight="false" outlineLevel="0" collapsed="false">
      <c r="B54" s="79" t="n">
        <f aca="false">P54</f>
        <v>1</v>
      </c>
      <c r="C54" s="49" t="s">
        <v>40</v>
      </c>
      <c r="D54" s="80" t="str">
        <f aca="false">VLOOKUP(C54,СписокРабот!$B:$E,2,FALSE())</f>
        <v>Проклейка швов ГКЛВ потолка с армированием перфорированной лентой (Кнауф)</v>
      </c>
      <c r="E54" s="44" t="str">
        <f aca="false">VLOOKUP(C54,СписокРабот!$B:$E,3,FALSE())</f>
        <v>п.м</v>
      </c>
      <c r="F54" s="81" t="n">
        <f aca="false">VLOOKUP(C54,СписокРабот!$B:$E,4,FALSE())</f>
        <v>231</v>
      </c>
      <c r="G54" s="84" t="n">
        <f aca="false">Q54</f>
        <v>15</v>
      </c>
      <c r="H54" s="82" t="n">
        <f aca="false">F54*G54</f>
        <v>3465</v>
      </c>
      <c r="L54" s="83"/>
      <c r="M54" s="66" t="n">
        <f aca="false">$F54*(100%-$B$3)</f>
        <v>196.35</v>
      </c>
      <c r="N54" s="31" t="n">
        <f aca="false">$G54*$M54</f>
        <v>2945.25</v>
      </c>
      <c r="P54" s="31" t="n">
        <f aca="false">MAX(S54,W54,AA54,AE54,AI54,AM54,AQ54,AU54,AY54,BC54,BG54,BK54,BO54,BS54,BW54,CA54,CE54,CI54,CM54,CQ54)</f>
        <v>1</v>
      </c>
      <c r="Q54" s="31" t="n">
        <f aca="false">IF($S54,T54,0)+IF($W54,X54,0)+IF($AA54,AB54,0)+IF($AE54,AF54,0)+IF($AI54,AJ54,0)+IF($AM54,AN54,0)+IF($AQ54,AR54,0)+IF($AU54,AV54,0)+IF($AY54,AZ54,0)+IF($BC54,BD54,0)+IF($BG54,BH54,0)+IF($BK54,BL54,0)+IF($BO54,BP54,0)+IF($BS54,BT54,0)+IF($BW54,BX54,0)+IF($CA54,CB54,0)+IF($CE54,CF54,0)+IF($CI54,CJ54,0)+IF($CM54,CN54,0)+IF($CQ54,CR54,0)</f>
        <v>15</v>
      </c>
      <c r="R54" s="31" t="n">
        <f aca="false">IF($S54=1,U54,0)+IF($W54,Y54,0)+IF($AA54,AC54,0)+IF($AE54,AG54,0)+IF($AI54,AK54,0)+IF($AM54,AO54,0)+IF($AQ54,AS54,0)+IF($AU54,AW54,0)+IF($AY54,BA54,0)+IF($BC54,BE54,0)+IF($BG54,BI54,0)+IF($BK54,BM54,0)+IF($BO54,BQ54,0)+IF($BS54,BU54,0)+IF($BW54,BY54,0)+IF($CA54,CC54,0)+IF($CE54,CG54,0)+IF($CI54,CK54,0)+IF($CM54,CO54,0)+IF($CQ54,CS54,0)</f>
        <v>3465</v>
      </c>
      <c r="S54" s="31" t="n">
        <f aca="false">IF(Замер!$J$20="да",Комната_1!$B54,0)</f>
        <v>1</v>
      </c>
      <c r="T54" s="31" t="n">
        <f aca="false">IF(Замер!$J$20="да",Комната_1!$G54,0)</f>
        <v>15</v>
      </c>
      <c r="U54" s="31" t="n">
        <f aca="false">IF(Замер!$J$20="да",Комната_1!$H54,0)</f>
        <v>3465</v>
      </c>
      <c r="W54" s="31" t="n">
        <f aca="false">IF(Замер!$J$40="да",Комната_2!$B54,0)</f>
        <v>0</v>
      </c>
      <c r="X54" s="31" t="n">
        <f aca="false">IF(Замер!$J$40="да",Комната_2!$G54,0)</f>
        <v>0</v>
      </c>
      <c r="Y54" s="31" t="n">
        <f aca="false">IF(Замер!$J$40="да",Комната_2!$H54,0)</f>
        <v>0</v>
      </c>
      <c r="AA54" s="31" t="n">
        <f aca="false">IF(Замер!$J$60="да",Комната_3!$B54,0)</f>
        <v>0</v>
      </c>
      <c r="AB54" s="31" t="n">
        <f aca="false">IF(Замер!$J$60="да",Комната_3!$G54,0)</f>
        <v>0</v>
      </c>
      <c r="AC54" s="31" t="n">
        <f aca="false">IF(Замер!$J$60="да",Комната_3!$H54,0)</f>
        <v>0</v>
      </c>
      <c r="AE54" s="31" t="n">
        <f aca="false">IF(Замер!$J$80="да",Комната_4!$B54,0)</f>
        <v>0</v>
      </c>
      <c r="AF54" s="31" t="n">
        <f aca="false">IF(Замер!$J$80="да",Комната_4!$G54,0)</f>
        <v>0</v>
      </c>
      <c r="AG54" s="31" t="n">
        <f aca="false">IF(Замер!$J$80="да",Комната_4!$H54,0)</f>
        <v>0</v>
      </c>
      <c r="AI54" s="31" t="n">
        <f aca="false">IF(Замер!$J$100="да",Комната_5!$B54,0)</f>
        <v>0</v>
      </c>
      <c r="AJ54" s="31" t="n">
        <f aca="false">IF(Замер!$J$100="да",Комната_5!$G54,0)</f>
        <v>0</v>
      </c>
      <c r="AK54" s="31" t="n">
        <f aca="false">IF(Замер!$J$100="да",Комната_5!$H54,0)</f>
        <v>0</v>
      </c>
      <c r="AM54" s="31" t="n">
        <f aca="false">IF(Замер!$J$120="да",Коридор!$B54,0)</f>
        <v>0</v>
      </c>
      <c r="AN54" s="31" t="n">
        <f aca="false">IF(Замер!$J$120="да",Коридор!$G54,0)</f>
        <v>0</v>
      </c>
      <c r="AO54" s="31" t="n">
        <f aca="false">IF(Замер!$J$120="да",Коридор!$H54,0)</f>
        <v>0</v>
      </c>
      <c r="AQ54" s="31" t="n">
        <f aca="false">IF(Замер!$J$140="да",Кухня!$B54,0)</f>
        <v>0</v>
      </c>
      <c r="AR54" s="31" t="n">
        <f aca="false">IF(Замер!$J$140="да",Кухня!$G54,0)</f>
        <v>0</v>
      </c>
      <c r="AS54" s="31" t="n">
        <f aca="false">IF(Замер!$J$140="да",Кухня!$H54,0)</f>
        <v>0</v>
      </c>
      <c r="AU54" s="31" t="n">
        <f aca="false">IF(Замер!$J$160="да",Ванна!$B54,0)</f>
        <v>0</v>
      </c>
      <c r="AV54" s="31" t="n">
        <f aca="false">IF(Замер!$J$160="да",Ванна!$G54,0)</f>
        <v>0</v>
      </c>
      <c r="AW54" s="31" t="n">
        <f aca="false">IF(Замер!$J$160="да",Ванна!$H54,0)</f>
        <v>0</v>
      </c>
      <c r="AY54" s="31" t="n">
        <f aca="false">IF(Замер!$J$180="да",Туалет!$B54,0)</f>
        <v>0</v>
      </c>
      <c r="AZ54" s="31" t="n">
        <f aca="false">IF(Замер!$J$180="да",Туалет!$G54,0)</f>
        <v>0</v>
      </c>
      <c r="BA54" s="31" t="n">
        <f aca="false">IF(Замер!$J$180="да",Туалет!$H54,0)</f>
        <v>0</v>
      </c>
      <c r="BC54" s="31" t="n">
        <f aca="false">IF(Замер!$J$200="да",Балкон!$B54,0)</f>
        <v>0</v>
      </c>
      <c r="BD54" s="31" t="n">
        <f aca="false">IF(Замер!$J$200="да",Балкон!$G54,0)</f>
        <v>0</v>
      </c>
      <c r="BE54" s="31" t="n">
        <f aca="false">IF(Замер!$J$200="да",Балкон!$H54,0)</f>
        <v>0</v>
      </c>
      <c r="BG54" s="31" t="n">
        <f aca="false">IF(Замер!$J$220="да",Помещение_11!$B54,0)</f>
        <v>0</v>
      </c>
      <c r="BH54" s="31" t="n">
        <f aca="false">IF(Замер!$J$220="да",Помещение_11!$G54,0)</f>
        <v>0</v>
      </c>
      <c r="BI54" s="31" t="n">
        <f aca="false">IF(Замер!$J$220="да",Помещение_11!$H54,0)</f>
        <v>0</v>
      </c>
      <c r="BK54" s="31" t="n">
        <f aca="false">IF(Замер!$J$240="да",Помещение_12!$B54,0)</f>
        <v>0</v>
      </c>
      <c r="BL54" s="31" t="n">
        <f aca="false">IF(Замер!$J$240="да",Помещение_12!$G54,0)</f>
        <v>0</v>
      </c>
      <c r="BM54" s="31" t="n">
        <f aca="false">IF(Замер!$J$240="да",Помещение_12!$H54,0)</f>
        <v>0</v>
      </c>
      <c r="BO54" s="31" t="n">
        <f aca="false">IF(Замер!$J$260="да",Помещение_13!$B54,0)</f>
        <v>0</v>
      </c>
      <c r="BP54" s="31" t="n">
        <f aca="false">IF(Замер!$J$260="да",Помещение_13!$G54,0)</f>
        <v>0</v>
      </c>
      <c r="BQ54" s="31" t="n">
        <f aca="false">IF(Замер!$J$260="да",Помещение_13!$H54,0)</f>
        <v>0</v>
      </c>
      <c r="BS54" s="31" t="n">
        <f aca="false">IF(Замер!$J$280="да",Помещение_14!$B54,0)</f>
        <v>0</v>
      </c>
      <c r="BT54" s="31" t="n">
        <f aca="false">IF(Замер!$J$280="да",Помещение_14!$G54,0)</f>
        <v>0</v>
      </c>
      <c r="BU54" s="31" t="n">
        <f aca="false">IF(Замер!$J$280="да",Помещение_14!$H54,0)</f>
        <v>0</v>
      </c>
      <c r="BW54" s="31" t="n">
        <f aca="false">IF(Замер!$J$300="да",Помещение_15!$B54,0)</f>
        <v>0</v>
      </c>
      <c r="BX54" s="31" t="n">
        <f aca="false">IF(Замер!$J$300="да",Помещение_15!$G54,0)</f>
        <v>0</v>
      </c>
      <c r="BY54" s="31" t="n">
        <f aca="false">IF(Замер!$J$300="да",Помещение_15!$H54,0)</f>
        <v>0</v>
      </c>
      <c r="CA54" s="31" t="n">
        <f aca="false">IF(Замер!$J$320="да",Помещение_16!$B54,0)</f>
        <v>0</v>
      </c>
      <c r="CB54" s="31" t="n">
        <f aca="false">IF(Замер!$J$320="да",Помещение_16!$G54,0)</f>
        <v>0</v>
      </c>
      <c r="CC54" s="31" t="n">
        <f aca="false">IF(Замер!$J$320="да",Помещение_16!$H54,0)</f>
        <v>0</v>
      </c>
      <c r="CE54" s="31" t="n">
        <f aca="false">IF(Замер!$J$340="да",Помещение_17!$B54,0)</f>
        <v>0</v>
      </c>
      <c r="CF54" s="31" t="n">
        <f aca="false">IF(Замер!$J$340="да",Помещение_17!$G54,0)</f>
        <v>0</v>
      </c>
      <c r="CG54" s="31" t="n">
        <f aca="false">IF(Замер!$J$340="да",Помещение_17!$H54,0)</f>
        <v>0</v>
      </c>
      <c r="CI54" s="31" t="n">
        <f aca="false">IF(Замер!$J$360="да",Помещение_18!$B54,0)</f>
        <v>0</v>
      </c>
      <c r="CJ54" s="31" t="n">
        <f aca="false">IF(Замер!$J$360="да",Помещение_18!$G54,0)</f>
        <v>0</v>
      </c>
      <c r="CK54" s="31" t="n">
        <f aca="false">IF(Замер!$J$360="да",Помещение_18!$H54,0)</f>
        <v>0</v>
      </c>
      <c r="CM54" s="31" t="n">
        <f aca="false">IF(Замер!$J$380="да",Помещение_19!$B54,0)</f>
        <v>0</v>
      </c>
      <c r="CN54" s="31" t="n">
        <f aca="false">IF(Замер!$J$380="да",Помещение_19!$G54,0)</f>
        <v>0</v>
      </c>
      <c r="CO54" s="31" t="n">
        <f aca="false">IF(Замер!$J$380="да",Помещение_19!$H54,0)</f>
        <v>0</v>
      </c>
      <c r="CQ54" s="31" t="n">
        <f aca="false">IF(Замер!$J$400="да",Помещение_20!$B54,0)</f>
        <v>0</v>
      </c>
      <c r="CR54" s="31" t="n">
        <f aca="false">IF(Замер!$J$400="да",Помещение_20!$G54,0)</f>
        <v>0</v>
      </c>
      <c r="CS54" s="31" t="n">
        <f aca="false">IF(Замер!$J$400="да",Помещение_20!$H54,0)</f>
        <v>0</v>
      </c>
    </row>
    <row r="55" customFormat="false" ht="14.25" hidden="false" customHeight="false" outlineLevel="0" collapsed="false">
      <c r="B55" s="89" t="n">
        <f aca="false">P55</f>
        <v>0</v>
      </c>
      <c r="C55" s="90" t="s">
        <v>378</v>
      </c>
      <c r="D55" s="91" t="str">
        <f aca="false">VLOOKUP(C55,СписокРабот!$B:$E,2,FALSE())</f>
        <v>Монтаж малярных уголков коробов потолка/ углоформирующей ленты</v>
      </c>
      <c r="E55" s="92" t="str">
        <f aca="false">VLOOKUP(C55,СписокРабот!$B:$E,3,FALSE())</f>
        <v>п.м</v>
      </c>
      <c r="F55" s="93" t="n">
        <f aca="false">VLOOKUP(C55,СписокРабот!$B:$E,4,FALSE())</f>
        <v>390</v>
      </c>
      <c r="G55" s="94" t="n">
        <f aca="false">Q55</f>
        <v>0</v>
      </c>
      <c r="H55" s="95" t="n">
        <f aca="false">F55*G55</f>
        <v>0</v>
      </c>
      <c r="L55" s="83"/>
      <c r="M55" s="66" t="n">
        <f aca="false">$F55*(100%-$B$3)</f>
        <v>331.5</v>
      </c>
      <c r="N55" s="31" t="n">
        <f aca="false">$G55*$M55</f>
        <v>0</v>
      </c>
      <c r="P55" s="31" t="n">
        <f aca="false">MAX(S55,W55,AA55,AE55,AI55,AM55,AQ55,AU55,AY55,BC55,BG55,BK55,BO55,BS55,BW55,CA55,CE55,CI55,CM55,CQ55)</f>
        <v>0</v>
      </c>
      <c r="Q55" s="31" t="n">
        <f aca="false">IF($S55,T55,0)+IF($W55,X55,0)+IF($AA55,AB55,0)+IF($AE55,AF55,0)+IF($AI55,AJ55,0)+IF($AM55,AN55,0)+IF($AQ55,AR55,0)+IF($AU55,AV55,0)+IF($AY55,AZ55,0)+IF($BC55,BD55,0)+IF($BG55,BH55,0)+IF($BK55,BL55,0)+IF($BO55,BP55,0)+IF($BS55,BT55,0)+IF($BW55,BX55,0)+IF($CA55,CB55,0)+IF($CE55,CF55,0)+IF($CI55,CJ55,0)+IF($CM55,CN55,0)+IF($CQ55,CR55,0)</f>
        <v>0</v>
      </c>
      <c r="R55" s="31" t="n">
        <f aca="false">IF($S55=1,U55,0)+IF($W55,Y55,0)+IF($AA55,AC55,0)+IF($AE55,AG55,0)+IF($AI55,AK55,0)+IF($AM55,AO55,0)+IF($AQ55,AS55,0)+IF($AU55,AW55,0)+IF($AY55,BA55,0)+IF($BC55,BE55,0)+IF($BG55,BI55,0)+IF($BK55,BM55,0)+IF($BO55,BQ55,0)+IF($BS55,BU55,0)+IF($BW55,BY55,0)+IF($CA55,CC55,0)+IF($CE55,CG55,0)+IF($CI55,CK55,0)+IF($CM55,CO55,0)+IF($CQ55,CS55,0)</f>
        <v>0</v>
      </c>
      <c r="S55" s="31" t="n">
        <f aca="false">IF(Замер!$J$20="да",Комната_1!$B55,0)</f>
        <v>0</v>
      </c>
      <c r="T55" s="31" t="n">
        <f aca="false">IF(Замер!$J$20="да",Комната_1!$G55,0)</f>
        <v>0</v>
      </c>
      <c r="U55" s="31" t="n">
        <f aca="false">IF(Замер!$J$20="да",Комната_1!$H55,0)</f>
        <v>0</v>
      </c>
      <c r="W55" s="31" t="n">
        <f aca="false">IF(Замер!$J$40="да",Комната_2!$B55,0)</f>
        <v>0</v>
      </c>
      <c r="X55" s="31" t="n">
        <f aca="false">IF(Замер!$J$40="да",Комната_2!$G55,0)</f>
        <v>0</v>
      </c>
      <c r="Y55" s="31" t="n">
        <f aca="false">IF(Замер!$J$40="да",Комната_2!$H55,0)</f>
        <v>0</v>
      </c>
      <c r="AA55" s="31" t="n">
        <f aca="false">IF(Замер!$J$60="да",Комната_3!$B55,0)</f>
        <v>0</v>
      </c>
      <c r="AB55" s="31" t="n">
        <f aca="false">IF(Замер!$J$60="да",Комната_3!$G55,0)</f>
        <v>0</v>
      </c>
      <c r="AC55" s="31" t="n">
        <f aca="false">IF(Замер!$J$60="да",Комната_3!$H55,0)</f>
        <v>0</v>
      </c>
      <c r="AE55" s="31" t="n">
        <f aca="false">IF(Замер!$J$80="да",Комната_4!$B55,0)</f>
        <v>0</v>
      </c>
      <c r="AF55" s="31" t="n">
        <f aca="false">IF(Замер!$J$80="да",Комната_4!$G55,0)</f>
        <v>0</v>
      </c>
      <c r="AG55" s="31" t="n">
        <f aca="false">IF(Замер!$J$80="да",Комната_4!$H55,0)</f>
        <v>0</v>
      </c>
      <c r="AI55" s="31" t="n">
        <f aca="false">IF(Замер!$J$100="да",Комната_5!$B55,0)</f>
        <v>0</v>
      </c>
      <c r="AJ55" s="31" t="n">
        <f aca="false">IF(Замер!$J$100="да",Комната_5!$G55,0)</f>
        <v>0</v>
      </c>
      <c r="AK55" s="31" t="n">
        <f aca="false">IF(Замер!$J$100="да",Комната_5!$H55,0)</f>
        <v>0</v>
      </c>
      <c r="AM55" s="31" t="n">
        <f aca="false">IF(Замер!$J$120="да",Коридор!$B55,0)</f>
        <v>0</v>
      </c>
      <c r="AN55" s="31" t="n">
        <f aca="false">IF(Замер!$J$120="да",Коридор!$G55,0)</f>
        <v>0</v>
      </c>
      <c r="AO55" s="31" t="n">
        <f aca="false">IF(Замер!$J$120="да",Коридор!$H55,0)</f>
        <v>0</v>
      </c>
      <c r="AQ55" s="31" t="n">
        <f aca="false">IF(Замер!$J$140="да",Кухня!$B55,0)</f>
        <v>0</v>
      </c>
      <c r="AR55" s="31" t="n">
        <f aca="false">IF(Замер!$J$140="да",Кухня!$G55,0)</f>
        <v>0</v>
      </c>
      <c r="AS55" s="31" t="n">
        <f aca="false">IF(Замер!$J$140="да",Кухня!$H55,0)</f>
        <v>0</v>
      </c>
      <c r="AU55" s="31" t="n">
        <f aca="false">IF(Замер!$J$160="да",Ванна!$B55,0)</f>
        <v>0</v>
      </c>
      <c r="AV55" s="31" t="n">
        <f aca="false">IF(Замер!$J$160="да",Ванна!$G55,0)</f>
        <v>0</v>
      </c>
      <c r="AW55" s="31" t="n">
        <f aca="false">IF(Замер!$J$160="да",Ванна!$H55,0)</f>
        <v>0</v>
      </c>
      <c r="AY55" s="31" t="n">
        <f aca="false">IF(Замер!$J$180="да",Туалет!$B55,0)</f>
        <v>0</v>
      </c>
      <c r="AZ55" s="31" t="n">
        <f aca="false">IF(Замер!$J$180="да",Туалет!$G55,0)</f>
        <v>0</v>
      </c>
      <c r="BA55" s="31" t="n">
        <f aca="false">IF(Замер!$J$180="да",Туалет!$H55,0)</f>
        <v>0</v>
      </c>
      <c r="BC55" s="31" t="n">
        <f aca="false">IF(Замер!$J$200="да",Балкон!$B55,0)</f>
        <v>0</v>
      </c>
      <c r="BD55" s="31" t="n">
        <f aca="false">IF(Замер!$J$200="да",Балкон!$G55,0)</f>
        <v>0</v>
      </c>
      <c r="BE55" s="31" t="n">
        <f aca="false">IF(Замер!$J$200="да",Балкон!$H55,0)</f>
        <v>0</v>
      </c>
      <c r="BG55" s="31" t="n">
        <f aca="false">IF(Замер!$J$220="да",Помещение_11!$B55,0)</f>
        <v>0</v>
      </c>
      <c r="BH55" s="31" t="n">
        <f aca="false">IF(Замер!$J$220="да",Помещение_11!$G55,0)</f>
        <v>0</v>
      </c>
      <c r="BI55" s="31" t="n">
        <f aca="false">IF(Замер!$J$220="да",Помещение_11!$H55,0)</f>
        <v>0</v>
      </c>
      <c r="BK55" s="31" t="n">
        <f aca="false">IF(Замер!$J$240="да",Помещение_12!$B55,0)</f>
        <v>0</v>
      </c>
      <c r="BL55" s="31" t="n">
        <f aca="false">IF(Замер!$J$240="да",Помещение_12!$G55,0)</f>
        <v>0</v>
      </c>
      <c r="BM55" s="31" t="n">
        <f aca="false">IF(Замер!$J$240="да",Помещение_12!$H55,0)</f>
        <v>0</v>
      </c>
      <c r="BO55" s="31" t="n">
        <f aca="false">IF(Замер!$J$260="да",Помещение_13!$B55,0)</f>
        <v>0</v>
      </c>
      <c r="BP55" s="31" t="n">
        <f aca="false">IF(Замер!$J$260="да",Помещение_13!$G55,0)</f>
        <v>0</v>
      </c>
      <c r="BQ55" s="31" t="n">
        <f aca="false">IF(Замер!$J$260="да",Помещение_13!$H55,0)</f>
        <v>0</v>
      </c>
      <c r="BS55" s="31" t="n">
        <f aca="false">IF(Замер!$J$280="да",Помещение_14!$B55,0)</f>
        <v>0</v>
      </c>
      <c r="BT55" s="31" t="n">
        <f aca="false">IF(Замер!$J$280="да",Помещение_14!$G55,0)</f>
        <v>0</v>
      </c>
      <c r="BU55" s="31" t="n">
        <f aca="false">IF(Замер!$J$280="да",Помещение_14!$H55,0)</f>
        <v>0</v>
      </c>
      <c r="BW55" s="31" t="n">
        <f aca="false">IF(Замер!$J$300="да",Помещение_15!$B55,0)</f>
        <v>0</v>
      </c>
      <c r="BX55" s="31" t="n">
        <f aca="false">IF(Замер!$J$300="да",Помещение_15!$G55,0)</f>
        <v>0</v>
      </c>
      <c r="BY55" s="31" t="n">
        <f aca="false">IF(Замер!$J$300="да",Помещение_15!$H55,0)</f>
        <v>0</v>
      </c>
      <c r="CA55" s="31" t="n">
        <f aca="false">IF(Замер!$J$320="да",Помещение_16!$B55,0)</f>
        <v>0</v>
      </c>
      <c r="CB55" s="31" t="n">
        <f aca="false">IF(Замер!$J$320="да",Помещение_16!$G55,0)</f>
        <v>0</v>
      </c>
      <c r="CC55" s="31" t="n">
        <f aca="false">IF(Замер!$J$320="да",Помещение_16!$H55,0)</f>
        <v>0</v>
      </c>
      <c r="CE55" s="31" t="n">
        <f aca="false">IF(Замер!$J$340="да",Помещение_17!$B55,0)</f>
        <v>0</v>
      </c>
      <c r="CF55" s="31" t="n">
        <f aca="false">IF(Замер!$J$340="да",Помещение_17!$G55,0)</f>
        <v>0</v>
      </c>
      <c r="CG55" s="31" t="n">
        <f aca="false">IF(Замер!$J$340="да",Помещение_17!$H55,0)</f>
        <v>0</v>
      </c>
      <c r="CI55" s="31" t="n">
        <f aca="false">IF(Замер!$J$360="да",Помещение_18!$B55,0)</f>
        <v>0</v>
      </c>
      <c r="CJ55" s="31" t="n">
        <f aca="false">IF(Замер!$J$360="да",Помещение_18!$G55,0)</f>
        <v>0</v>
      </c>
      <c r="CK55" s="31" t="n">
        <f aca="false">IF(Замер!$J$360="да",Помещение_18!$H55,0)</f>
        <v>0</v>
      </c>
      <c r="CM55" s="31" t="n">
        <f aca="false">IF(Замер!$J$380="да",Помещение_19!$B55,0)</f>
        <v>0</v>
      </c>
      <c r="CN55" s="31" t="n">
        <f aca="false">IF(Замер!$J$380="да",Помещение_19!$G55,0)</f>
        <v>0</v>
      </c>
      <c r="CO55" s="31" t="n">
        <f aca="false">IF(Замер!$J$380="да",Помещение_19!$H55,0)</f>
        <v>0</v>
      </c>
      <c r="CQ55" s="31" t="n">
        <f aca="false">IF(Замер!$J$400="да",Помещение_20!$B55,0)</f>
        <v>0</v>
      </c>
      <c r="CR55" s="31" t="n">
        <f aca="false">IF(Замер!$J$400="да",Помещение_20!$G55,0)</f>
        <v>0</v>
      </c>
      <c r="CS55" s="31" t="n">
        <f aca="false">IF(Замер!$J$400="да",Помещение_20!$H55,0)</f>
        <v>0</v>
      </c>
    </row>
    <row r="56" customFormat="false" ht="14.25" hidden="false" customHeight="false" outlineLevel="0" collapsed="false">
      <c r="B56" s="89" t="n">
        <f aca="false">P56</f>
        <v>0</v>
      </c>
      <c r="C56" s="90" t="s">
        <v>379</v>
      </c>
      <c r="D56" s="91" t="str">
        <f aca="false">VLOOKUP(C56,СписокРабот!$B:$E,2,FALSE())</f>
        <v>Отделка откосов потолка шпаклевка 2 слоя</v>
      </c>
      <c r="E56" s="92" t="str">
        <f aca="false">VLOOKUP(C56,СписокРабот!$B:$E,3,FALSE())</f>
        <v>п.м</v>
      </c>
      <c r="F56" s="93" t="n">
        <f aca="false">VLOOKUP(C56,СписокРабот!$B:$E,4,FALSE())</f>
        <v>1217</v>
      </c>
      <c r="G56" s="94" t="n">
        <f aca="false">Q56</f>
        <v>0</v>
      </c>
      <c r="H56" s="95" t="n">
        <f aca="false">F56*G56</f>
        <v>0</v>
      </c>
      <c r="L56" s="83"/>
      <c r="M56" s="66" t="n">
        <f aca="false">$F56*(100%-$B$3)</f>
        <v>1034.45</v>
      </c>
      <c r="N56" s="31" t="n">
        <f aca="false">$G56*$M56</f>
        <v>0</v>
      </c>
      <c r="P56" s="31" t="n">
        <f aca="false">MAX(S56,W56,AA56,AE56,AI56,AM56,AQ56,AU56,AY56,BC56,BG56,BK56,BO56,BS56,BW56,CA56,CE56,CI56,CM56,CQ56)</f>
        <v>0</v>
      </c>
      <c r="Q56" s="31" t="n">
        <f aca="false">IF($S56,T56,0)+IF($W56,X56,0)+IF($AA56,AB56,0)+IF($AE56,AF56,0)+IF($AI56,AJ56,0)+IF($AM56,AN56,0)+IF($AQ56,AR56,0)+IF($AU56,AV56,0)+IF($AY56,AZ56,0)+IF($BC56,BD56,0)+IF($BG56,BH56,0)+IF($BK56,BL56,0)+IF($BO56,BP56,0)+IF($BS56,BT56,0)+IF($BW56,BX56,0)+IF($CA56,CB56,0)+IF($CE56,CF56,0)+IF($CI56,CJ56,0)+IF($CM56,CN56,0)+IF($CQ56,CR56,0)</f>
        <v>0</v>
      </c>
      <c r="R56" s="31" t="n">
        <f aca="false">IF($S56=1,U56,0)+IF($W56,Y56,0)+IF($AA56,AC56,0)+IF($AE56,AG56,0)+IF($AI56,AK56,0)+IF($AM56,AO56,0)+IF($AQ56,AS56,0)+IF($AU56,AW56,0)+IF($AY56,BA56,0)+IF($BC56,BE56,0)+IF($BG56,BI56,0)+IF($BK56,BM56,0)+IF($BO56,BQ56,0)+IF($BS56,BU56,0)+IF($BW56,BY56,0)+IF($CA56,CC56,0)+IF($CE56,CG56,0)+IF($CI56,CK56,0)+IF($CM56,CO56,0)+IF($CQ56,CS56,0)</f>
        <v>0</v>
      </c>
      <c r="S56" s="31" t="n">
        <f aca="false">IF(Замер!$J$20="да",Комната_1!$B56,0)</f>
        <v>0</v>
      </c>
      <c r="T56" s="31" t="n">
        <f aca="false">IF(Замер!$J$20="да",Комната_1!$G56,0)</f>
        <v>0</v>
      </c>
      <c r="U56" s="31" t="n">
        <f aca="false">IF(Замер!$J$20="да",Комната_1!$H56,0)</f>
        <v>0</v>
      </c>
      <c r="W56" s="31" t="n">
        <f aca="false">IF(Замер!$J$40="да",Комната_2!$B56,0)</f>
        <v>0</v>
      </c>
      <c r="X56" s="31" t="n">
        <f aca="false">IF(Замер!$J$40="да",Комната_2!$G56,0)</f>
        <v>0</v>
      </c>
      <c r="Y56" s="31" t="n">
        <f aca="false">IF(Замер!$J$40="да",Комната_2!$H56,0)</f>
        <v>0</v>
      </c>
      <c r="AA56" s="31" t="n">
        <f aca="false">IF(Замер!$J$60="да",Комната_3!$B56,0)</f>
        <v>0</v>
      </c>
      <c r="AB56" s="31" t="n">
        <f aca="false">IF(Замер!$J$60="да",Комната_3!$G56,0)</f>
        <v>0</v>
      </c>
      <c r="AC56" s="31" t="n">
        <f aca="false">IF(Замер!$J$60="да",Комната_3!$H56,0)</f>
        <v>0</v>
      </c>
      <c r="AE56" s="31" t="n">
        <f aca="false">IF(Замер!$J$80="да",Комната_4!$B56,0)</f>
        <v>0</v>
      </c>
      <c r="AF56" s="31" t="n">
        <f aca="false">IF(Замер!$J$80="да",Комната_4!$G56,0)</f>
        <v>0</v>
      </c>
      <c r="AG56" s="31" t="n">
        <f aca="false">IF(Замер!$J$80="да",Комната_4!$H56,0)</f>
        <v>0</v>
      </c>
      <c r="AI56" s="31" t="n">
        <f aca="false">IF(Замер!$J$100="да",Комната_5!$B56,0)</f>
        <v>0</v>
      </c>
      <c r="AJ56" s="31" t="n">
        <f aca="false">IF(Замер!$J$100="да",Комната_5!$G56,0)</f>
        <v>0</v>
      </c>
      <c r="AK56" s="31" t="n">
        <f aca="false">IF(Замер!$J$100="да",Комната_5!$H56,0)</f>
        <v>0</v>
      </c>
      <c r="AM56" s="31" t="n">
        <f aca="false">IF(Замер!$J$120="да",Коридор!$B56,0)</f>
        <v>0</v>
      </c>
      <c r="AN56" s="31" t="n">
        <f aca="false">IF(Замер!$J$120="да",Коридор!$G56,0)</f>
        <v>0</v>
      </c>
      <c r="AO56" s="31" t="n">
        <f aca="false">IF(Замер!$J$120="да",Коридор!$H56,0)</f>
        <v>0</v>
      </c>
      <c r="AQ56" s="31" t="n">
        <f aca="false">IF(Замер!$J$140="да",Кухня!$B56,0)</f>
        <v>0</v>
      </c>
      <c r="AR56" s="31" t="n">
        <f aca="false">IF(Замер!$J$140="да",Кухня!$G56,0)</f>
        <v>0</v>
      </c>
      <c r="AS56" s="31" t="n">
        <f aca="false">IF(Замер!$J$140="да",Кухня!$H56,0)</f>
        <v>0</v>
      </c>
      <c r="AU56" s="31" t="n">
        <f aca="false">IF(Замер!$J$160="да",Ванна!$B56,0)</f>
        <v>0</v>
      </c>
      <c r="AV56" s="31" t="n">
        <f aca="false">IF(Замер!$J$160="да",Ванна!$G56,0)</f>
        <v>0</v>
      </c>
      <c r="AW56" s="31" t="n">
        <f aca="false">IF(Замер!$J$160="да",Ванна!$H56,0)</f>
        <v>0</v>
      </c>
      <c r="AY56" s="31" t="n">
        <f aca="false">IF(Замер!$J$180="да",Туалет!$B56,0)</f>
        <v>0</v>
      </c>
      <c r="AZ56" s="31" t="n">
        <f aca="false">IF(Замер!$J$180="да",Туалет!$G56,0)</f>
        <v>0</v>
      </c>
      <c r="BA56" s="31" t="n">
        <f aca="false">IF(Замер!$J$180="да",Туалет!$H56,0)</f>
        <v>0</v>
      </c>
      <c r="BC56" s="31" t="n">
        <f aca="false">IF(Замер!$J$200="да",Балкон!$B56,0)</f>
        <v>0</v>
      </c>
      <c r="BD56" s="31" t="n">
        <f aca="false">IF(Замер!$J$200="да",Балкон!$G56,0)</f>
        <v>0</v>
      </c>
      <c r="BE56" s="31" t="n">
        <f aca="false">IF(Замер!$J$200="да",Балкон!$H56,0)</f>
        <v>0</v>
      </c>
      <c r="BG56" s="31" t="n">
        <f aca="false">IF(Замер!$J$220="да",Помещение_11!$B56,0)</f>
        <v>0</v>
      </c>
      <c r="BH56" s="31" t="n">
        <f aca="false">IF(Замер!$J$220="да",Помещение_11!$G56,0)</f>
        <v>0</v>
      </c>
      <c r="BI56" s="31" t="n">
        <f aca="false">IF(Замер!$J$220="да",Помещение_11!$H56,0)</f>
        <v>0</v>
      </c>
      <c r="BK56" s="31" t="n">
        <f aca="false">IF(Замер!$J$240="да",Помещение_12!$B56,0)</f>
        <v>0</v>
      </c>
      <c r="BL56" s="31" t="n">
        <f aca="false">IF(Замер!$J$240="да",Помещение_12!$G56,0)</f>
        <v>0</v>
      </c>
      <c r="BM56" s="31" t="n">
        <f aca="false">IF(Замер!$J$240="да",Помещение_12!$H56,0)</f>
        <v>0</v>
      </c>
      <c r="BO56" s="31" t="n">
        <f aca="false">IF(Замер!$J$260="да",Помещение_13!$B56,0)</f>
        <v>0</v>
      </c>
      <c r="BP56" s="31" t="n">
        <f aca="false">IF(Замер!$J$260="да",Помещение_13!$G56,0)</f>
        <v>0</v>
      </c>
      <c r="BQ56" s="31" t="n">
        <f aca="false">IF(Замер!$J$260="да",Помещение_13!$H56,0)</f>
        <v>0</v>
      </c>
      <c r="BS56" s="31" t="n">
        <f aca="false">IF(Замер!$J$280="да",Помещение_14!$B56,0)</f>
        <v>0</v>
      </c>
      <c r="BT56" s="31" t="n">
        <f aca="false">IF(Замер!$J$280="да",Помещение_14!$G56,0)</f>
        <v>0</v>
      </c>
      <c r="BU56" s="31" t="n">
        <f aca="false">IF(Замер!$J$280="да",Помещение_14!$H56,0)</f>
        <v>0</v>
      </c>
      <c r="BW56" s="31" t="n">
        <f aca="false">IF(Замер!$J$300="да",Помещение_15!$B56,0)</f>
        <v>0</v>
      </c>
      <c r="BX56" s="31" t="n">
        <f aca="false">IF(Замер!$J$300="да",Помещение_15!$G56,0)</f>
        <v>0</v>
      </c>
      <c r="BY56" s="31" t="n">
        <f aca="false">IF(Замер!$J$300="да",Помещение_15!$H56,0)</f>
        <v>0</v>
      </c>
      <c r="CA56" s="31" t="n">
        <f aca="false">IF(Замер!$J$320="да",Помещение_16!$B56,0)</f>
        <v>0</v>
      </c>
      <c r="CB56" s="31" t="n">
        <f aca="false">IF(Замер!$J$320="да",Помещение_16!$G56,0)</f>
        <v>0</v>
      </c>
      <c r="CC56" s="31" t="n">
        <f aca="false">IF(Замер!$J$320="да",Помещение_16!$H56,0)</f>
        <v>0</v>
      </c>
      <c r="CE56" s="31" t="n">
        <f aca="false">IF(Замер!$J$340="да",Помещение_17!$B56,0)</f>
        <v>0</v>
      </c>
      <c r="CF56" s="31" t="n">
        <f aca="false">IF(Замер!$J$340="да",Помещение_17!$G56,0)</f>
        <v>0</v>
      </c>
      <c r="CG56" s="31" t="n">
        <f aca="false">IF(Замер!$J$340="да",Помещение_17!$H56,0)</f>
        <v>0</v>
      </c>
      <c r="CI56" s="31" t="n">
        <f aca="false">IF(Замер!$J$360="да",Помещение_18!$B56,0)</f>
        <v>0</v>
      </c>
      <c r="CJ56" s="31" t="n">
        <f aca="false">IF(Замер!$J$360="да",Помещение_18!$G56,0)</f>
        <v>0</v>
      </c>
      <c r="CK56" s="31" t="n">
        <f aca="false">IF(Замер!$J$360="да",Помещение_18!$H56,0)</f>
        <v>0</v>
      </c>
      <c r="CM56" s="31" t="n">
        <f aca="false">IF(Замер!$J$380="да",Помещение_19!$B56,0)</f>
        <v>0</v>
      </c>
      <c r="CN56" s="31" t="n">
        <f aca="false">IF(Замер!$J$380="да",Помещение_19!$G56,0)</f>
        <v>0</v>
      </c>
      <c r="CO56" s="31" t="n">
        <f aca="false">IF(Замер!$J$380="да",Помещение_19!$H56,0)</f>
        <v>0</v>
      </c>
      <c r="CQ56" s="31" t="n">
        <f aca="false">IF(Замер!$J$400="да",Помещение_20!$B56,0)</f>
        <v>0</v>
      </c>
      <c r="CR56" s="31" t="n">
        <f aca="false">IF(Замер!$J$400="да",Помещение_20!$G56,0)</f>
        <v>0</v>
      </c>
      <c r="CS56" s="31" t="n">
        <f aca="false">IF(Замер!$J$400="да",Помещение_20!$H56,0)</f>
        <v>0</v>
      </c>
    </row>
    <row r="57" customFormat="false" ht="14.25" hidden="false" customHeight="false" outlineLevel="0" collapsed="false">
      <c r="B57" s="89" t="n">
        <f aca="false">P57</f>
        <v>0</v>
      </c>
      <c r="C57" s="90" t="s">
        <v>380</v>
      </c>
      <c r="D57" s="91" t="str">
        <f aca="false">VLOOKUP(C57,СписокРабот!$B:$E,2,FALSE())</f>
        <v>Финишная отделка откосов потолка окраска 2 слоя/ обои итд</v>
      </c>
      <c r="E57" s="92" t="str">
        <f aca="false">VLOOKUP(C57,СписокРабот!$B:$E,3,FALSE())</f>
        <v>п.м</v>
      </c>
      <c r="F57" s="93" t="n">
        <f aca="false">VLOOKUP(C57,СписокРабот!$B:$E,4,FALSE())</f>
        <v>652</v>
      </c>
      <c r="G57" s="94" t="n">
        <f aca="false">Q57</f>
        <v>0</v>
      </c>
      <c r="H57" s="95" t="n">
        <f aca="false">F57*G57</f>
        <v>0</v>
      </c>
      <c r="L57" s="83"/>
      <c r="M57" s="66" t="n">
        <f aca="false">$F57*(100%-$B$3)</f>
        <v>554.2</v>
      </c>
      <c r="N57" s="31" t="n">
        <f aca="false">$G57*$M57</f>
        <v>0</v>
      </c>
      <c r="P57" s="31" t="n">
        <f aca="false">MAX(S57,W57,AA57,AE57,AI57,AM57,AQ57,AU57,AY57,BC57,BG57,BK57,BO57,BS57,BW57,CA57,CE57,CI57,CM57,CQ57)</f>
        <v>0</v>
      </c>
      <c r="Q57" s="31" t="n">
        <f aca="false">IF($S57,T57,0)+IF($W57,X57,0)+IF($AA57,AB57,0)+IF($AE57,AF57,0)+IF($AI57,AJ57,0)+IF($AM57,AN57,0)+IF($AQ57,AR57,0)+IF($AU57,AV57,0)+IF($AY57,AZ57,0)+IF($BC57,BD57,0)+IF($BG57,BH57,0)+IF($BK57,BL57,0)+IF($BO57,BP57,0)+IF($BS57,BT57,0)+IF($BW57,BX57,0)+IF($CA57,CB57,0)+IF($CE57,CF57,0)+IF($CI57,CJ57,0)+IF($CM57,CN57,0)+IF($CQ57,CR57,0)</f>
        <v>0</v>
      </c>
      <c r="R57" s="31" t="n">
        <f aca="false">IF($S57=1,U57,0)+IF($W57,Y57,0)+IF($AA57,AC57,0)+IF($AE57,AG57,0)+IF($AI57,AK57,0)+IF($AM57,AO57,0)+IF($AQ57,AS57,0)+IF($AU57,AW57,0)+IF($AY57,BA57,0)+IF($BC57,BE57,0)+IF($BG57,BI57,0)+IF($BK57,BM57,0)+IF($BO57,BQ57,0)+IF($BS57,BU57,0)+IF($BW57,BY57,0)+IF($CA57,CC57,0)+IF($CE57,CG57,0)+IF($CI57,CK57,0)+IF($CM57,CO57,0)+IF($CQ57,CS57,0)</f>
        <v>0</v>
      </c>
      <c r="S57" s="31" t="n">
        <f aca="false">IF(Замер!$J$20="да",Комната_1!$B57,0)</f>
        <v>0</v>
      </c>
      <c r="T57" s="31" t="n">
        <f aca="false">IF(Замер!$J$20="да",Комната_1!$G57,0)</f>
        <v>0</v>
      </c>
      <c r="U57" s="31" t="n">
        <f aca="false">IF(Замер!$J$20="да",Комната_1!$H57,0)</f>
        <v>0</v>
      </c>
      <c r="W57" s="31" t="n">
        <f aca="false">IF(Замер!$J$40="да",Комната_2!$B57,0)</f>
        <v>0</v>
      </c>
      <c r="X57" s="31" t="n">
        <f aca="false">IF(Замер!$J$40="да",Комната_2!$G57,0)</f>
        <v>0</v>
      </c>
      <c r="Y57" s="31" t="n">
        <f aca="false">IF(Замер!$J$40="да",Комната_2!$H57,0)</f>
        <v>0</v>
      </c>
      <c r="AA57" s="31" t="n">
        <f aca="false">IF(Замер!$J$60="да",Комната_3!$B57,0)</f>
        <v>0</v>
      </c>
      <c r="AB57" s="31" t="n">
        <f aca="false">IF(Замер!$J$60="да",Комната_3!$G57,0)</f>
        <v>0</v>
      </c>
      <c r="AC57" s="31" t="n">
        <f aca="false">IF(Замер!$J$60="да",Комната_3!$H57,0)</f>
        <v>0</v>
      </c>
      <c r="AE57" s="31" t="n">
        <f aca="false">IF(Замер!$J$80="да",Комната_4!$B57,0)</f>
        <v>0</v>
      </c>
      <c r="AF57" s="31" t="n">
        <f aca="false">IF(Замер!$J$80="да",Комната_4!$G57,0)</f>
        <v>0</v>
      </c>
      <c r="AG57" s="31" t="n">
        <f aca="false">IF(Замер!$J$80="да",Комната_4!$H57,0)</f>
        <v>0</v>
      </c>
      <c r="AI57" s="31" t="n">
        <f aca="false">IF(Замер!$J$100="да",Комната_5!$B57,0)</f>
        <v>0</v>
      </c>
      <c r="AJ57" s="31" t="n">
        <f aca="false">IF(Замер!$J$100="да",Комната_5!$G57,0)</f>
        <v>0</v>
      </c>
      <c r="AK57" s="31" t="n">
        <f aca="false">IF(Замер!$J$100="да",Комната_5!$H57,0)</f>
        <v>0</v>
      </c>
      <c r="AM57" s="31" t="n">
        <f aca="false">IF(Замер!$J$120="да",Коридор!$B57,0)</f>
        <v>0</v>
      </c>
      <c r="AN57" s="31" t="n">
        <f aca="false">IF(Замер!$J$120="да",Коридор!$G57,0)</f>
        <v>0</v>
      </c>
      <c r="AO57" s="31" t="n">
        <f aca="false">IF(Замер!$J$120="да",Коридор!$H57,0)</f>
        <v>0</v>
      </c>
      <c r="AQ57" s="31" t="n">
        <f aca="false">IF(Замер!$J$140="да",Кухня!$B57,0)</f>
        <v>0</v>
      </c>
      <c r="AR57" s="31" t="n">
        <f aca="false">IF(Замер!$J$140="да",Кухня!$G57,0)</f>
        <v>0</v>
      </c>
      <c r="AS57" s="31" t="n">
        <f aca="false">IF(Замер!$J$140="да",Кухня!$H57,0)</f>
        <v>0</v>
      </c>
      <c r="AU57" s="31" t="n">
        <f aca="false">IF(Замер!$J$160="да",Ванна!$B57,0)</f>
        <v>0</v>
      </c>
      <c r="AV57" s="31" t="n">
        <f aca="false">IF(Замер!$J$160="да",Ванна!$G57,0)</f>
        <v>0</v>
      </c>
      <c r="AW57" s="31" t="n">
        <f aca="false">IF(Замер!$J$160="да",Ванна!$H57,0)</f>
        <v>0</v>
      </c>
      <c r="AY57" s="31" t="n">
        <f aca="false">IF(Замер!$J$180="да",Туалет!$B57,0)</f>
        <v>0</v>
      </c>
      <c r="AZ57" s="31" t="n">
        <f aca="false">IF(Замер!$J$180="да",Туалет!$G57,0)</f>
        <v>0</v>
      </c>
      <c r="BA57" s="31" t="n">
        <f aca="false">IF(Замер!$J$180="да",Туалет!$H57,0)</f>
        <v>0</v>
      </c>
      <c r="BC57" s="31" t="n">
        <f aca="false">IF(Замер!$J$200="да",Балкон!$B57,0)</f>
        <v>0</v>
      </c>
      <c r="BD57" s="31" t="n">
        <f aca="false">IF(Замер!$J$200="да",Балкон!$G57,0)</f>
        <v>0</v>
      </c>
      <c r="BE57" s="31" t="n">
        <f aca="false">IF(Замер!$J$200="да",Балкон!$H57,0)</f>
        <v>0</v>
      </c>
      <c r="BG57" s="31" t="n">
        <f aca="false">IF(Замер!$J$220="да",Помещение_11!$B57,0)</f>
        <v>0</v>
      </c>
      <c r="BH57" s="31" t="n">
        <f aca="false">IF(Замер!$J$220="да",Помещение_11!$G57,0)</f>
        <v>0</v>
      </c>
      <c r="BI57" s="31" t="n">
        <f aca="false">IF(Замер!$J$220="да",Помещение_11!$H57,0)</f>
        <v>0</v>
      </c>
      <c r="BK57" s="31" t="n">
        <f aca="false">IF(Замер!$J$240="да",Помещение_12!$B57,0)</f>
        <v>0</v>
      </c>
      <c r="BL57" s="31" t="n">
        <f aca="false">IF(Замер!$J$240="да",Помещение_12!$G57,0)</f>
        <v>0</v>
      </c>
      <c r="BM57" s="31" t="n">
        <f aca="false">IF(Замер!$J$240="да",Помещение_12!$H57,0)</f>
        <v>0</v>
      </c>
      <c r="BO57" s="31" t="n">
        <f aca="false">IF(Замер!$J$260="да",Помещение_13!$B57,0)</f>
        <v>0</v>
      </c>
      <c r="BP57" s="31" t="n">
        <f aca="false">IF(Замер!$J$260="да",Помещение_13!$G57,0)</f>
        <v>0</v>
      </c>
      <c r="BQ57" s="31" t="n">
        <f aca="false">IF(Замер!$J$260="да",Помещение_13!$H57,0)</f>
        <v>0</v>
      </c>
      <c r="BS57" s="31" t="n">
        <f aca="false">IF(Замер!$J$280="да",Помещение_14!$B57,0)</f>
        <v>0</v>
      </c>
      <c r="BT57" s="31" t="n">
        <f aca="false">IF(Замер!$J$280="да",Помещение_14!$G57,0)</f>
        <v>0</v>
      </c>
      <c r="BU57" s="31" t="n">
        <f aca="false">IF(Замер!$J$280="да",Помещение_14!$H57,0)</f>
        <v>0</v>
      </c>
      <c r="BW57" s="31" t="n">
        <f aca="false">IF(Замер!$J$300="да",Помещение_15!$B57,0)</f>
        <v>0</v>
      </c>
      <c r="BX57" s="31" t="n">
        <f aca="false">IF(Замер!$J$300="да",Помещение_15!$G57,0)</f>
        <v>0</v>
      </c>
      <c r="BY57" s="31" t="n">
        <f aca="false">IF(Замер!$J$300="да",Помещение_15!$H57,0)</f>
        <v>0</v>
      </c>
      <c r="CA57" s="31" t="n">
        <f aca="false">IF(Замер!$J$320="да",Помещение_16!$B57,0)</f>
        <v>0</v>
      </c>
      <c r="CB57" s="31" t="n">
        <f aca="false">IF(Замер!$J$320="да",Помещение_16!$G57,0)</f>
        <v>0</v>
      </c>
      <c r="CC57" s="31" t="n">
        <f aca="false">IF(Замер!$J$320="да",Помещение_16!$H57,0)</f>
        <v>0</v>
      </c>
      <c r="CE57" s="31" t="n">
        <f aca="false">IF(Замер!$J$340="да",Помещение_17!$B57,0)</f>
        <v>0</v>
      </c>
      <c r="CF57" s="31" t="n">
        <f aca="false">IF(Замер!$J$340="да",Помещение_17!$G57,0)</f>
        <v>0</v>
      </c>
      <c r="CG57" s="31" t="n">
        <f aca="false">IF(Замер!$J$340="да",Помещение_17!$H57,0)</f>
        <v>0</v>
      </c>
      <c r="CI57" s="31" t="n">
        <f aca="false">IF(Замер!$J$360="да",Помещение_18!$B57,0)</f>
        <v>0</v>
      </c>
      <c r="CJ57" s="31" t="n">
        <f aca="false">IF(Замер!$J$360="да",Помещение_18!$G57,0)</f>
        <v>0</v>
      </c>
      <c r="CK57" s="31" t="n">
        <f aca="false">IF(Замер!$J$360="да",Помещение_18!$H57,0)</f>
        <v>0</v>
      </c>
      <c r="CM57" s="31" t="n">
        <f aca="false">IF(Замер!$J$380="да",Помещение_19!$B57,0)</f>
        <v>0</v>
      </c>
      <c r="CN57" s="31" t="n">
        <f aca="false">IF(Замер!$J$380="да",Помещение_19!$G57,0)</f>
        <v>0</v>
      </c>
      <c r="CO57" s="31" t="n">
        <f aca="false">IF(Замер!$J$380="да",Помещение_19!$H57,0)</f>
        <v>0</v>
      </c>
      <c r="CQ57" s="31" t="n">
        <f aca="false">IF(Замер!$J$400="да",Помещение_20!$B57,0)</f>
        <v>0</v>
      </c>
      <c r="CR57" s="31" t="n">
        <f aca="false">IF(Замер!$J$400="да",Помещение_20!$G57,0)</f>
        <v>0</v>
      </c>
      <c r="CS57" s="31" t="n">
        <f aca="false">IF(Замер!$J$400="да",Помещение_20!$H57,0)</f>
        <v>0</v>
      </c>
    </row>
    <row r="58" customFormat="false" ht="14.25" hidden="false" customHeight="false" outlineLevel="0" collapsed="false">
      <c r="B58" s="79" t="n">
        <f aca="false">P58</f>
        <v>0</v>
      </c>
      <c r="C58" s="49" t="s">
        <v>381</v>
      </c>
      <c r="D58" s="80" t="str">
        <f aca="false">VLOOKUP(C58,СписокРабот!$B:$E,2,FALSE())</f>
        <v>Нанесение грунта Беноноконтакт на потолок 1 слой</v>
      </c>
      <c r="E58" s="44" t="str">
        <f aca="false">VLOOKUP(C58,СписокРабот!$B:$E,3,FALSE())</f>
        <v>м²</v>
      </c>
      <c r="F58" s="81" t="n">
        <f aca="false">VLOOKUP(C58,СписокРабот!$B:$E,4,FALSE())</f>
        <v>321</v>
      </c>
      <c r="G58" s="84" t="n">
        <f aca="false">Q58</f>
        <v>0</v>
      </c>
      <c r="H58" s="82" t="n">
        <f aca="false">F58*G58</f>
        <v>0</v>
      </c>
      <c r="L58" s="83"/>
      <c r="M58" s="66" t="n">
        <f aca="false">$F58*(100%-$B$3)</f>
        <v>272.85</v>
      </c>
      <c r="N58" s="31" t="n">
        <f aca="false">$G58*$M58</f>
        <v>0</v>
      </c>
      <c r="P58" s="31" t="n">
        <f aca="false">MAX(S58,W58,AA58,AE58,AI58,AM58,AQ58,AU58,AY58,BC58,BG58,BK58,BO58,BS58,BW58,CA58,CE58,CI58,CM58,CQ58)</f>
        <v>0</v>
      </c>
      <c r="Q58" s="31" t="n">
        <f aca="false">IF($S58,T58,0)+IF($W58,X58,0)+IF($AA58,AB58,0)+IF($AE58,AF58,0)+IF($AI58,AJ58,0)+IF($AM58,AN58,0)+IF($AQ58,AR58,0)+IF($AU58,AV58,0)+IF($AY58,AZ58,0)+IF($BC58,BD58,0)+IF($BG58,BH58,0)+IF($BK58,BL58,0)+IF($BO58,BP58,0)+IF($BS58,BT58,0)+IF($BW58,BX58,0)+IF($CA58,CB58,0)+IF($CE58,CF58,0)+IF($CI58,CJ58,0)+IF($CM58,CN58,0)+IF($CQ58,CR58,0)</f>
        <v>0</v>
      </c>
      <c r="R58" s="31" t="n">
        <f aca="false">IF($S58=1,U58,0)+IF($W58,Y58,0)+IF($AA58,AC58,0)+IF($AE58,AG58,0)+IF($AI58,AK58,0)+IF($AM58,AO58,0)+IF($AQ58,AS58,0)+IF($AU58,AW58,0)+IF($AY58,BA58,0)+IF($BC58,BE58,0)+IF($BG58,BI58,0)+IF($BK58,BM58,0)+IF($BO58,BQ58,0)+IF($BS58,BU58,0)+IF($BW58,BY58,0)+IF($CA58,CC58,0)+IF($CE58,CG58,0)+IF($CI58,CK58,0)+IF($CM58,CO58,0)+IF($CQ58,CS58,0)</f>
        <v>0</v>
      </c>
      <c r="S58" s="31" t="n">
        <f aca="false">IF(Замер!$J$20="да",Комната_1!$B58,0)</f>
        <v>0</v>
      </c>
      <c r="T58" s="31" t="n">
        <f aca="false">IF(Замер!$J$20="да",Комната_1!$G58,0)</f>
        <v>0</v>
      </c>
      <c r="U58" s="31" t="n">
        <f aca="false">IF(Замер!$J$20="да",Комната_1!$H58,0)</f>
        <v>0</v>
      </c>
      <c r="W58" s="31" t="n">
        <f aca="false">IF(Замер!$J$40="да",Комната_2!$B58,0)</f>
        <v>0</v>
      </c>
      <c r="X58" s="31" t="n">
        <f aca="false">IF(Замер!$J$40="да",Комната_2!$G58,0)</f>
        <v>0</v>
      </c>
      <c r="Y58" s="31" t="n">
        <f aca="false">IF(Замер!$J$40="да",Комната_2!$H58,0)</f>
        <v>0</v>
      </c>
      <c r="AA58" s="31" t="n">
        <f aca="false">IF(Замер!$J$60="да",Комната_3!$B58,0)</f>
        <v>0</v>
      </c>
      <c r="AB58" s="31" t="n">
        <f aca="false">IF(Замер!$J$60="да",Комната_3!$G58,0)</f>
        <v>0</v>
      </c>
      <c r="AC58" s="31" t="n">
        <f aca="false">IF(Замер!$J$60="да",Комната_3!$H58,0)</f>
        <v>0</v>
      </c>
      <c r="AE58" s="31" t="n">
        <f aca="false">IF(Замер!$J$80="да",Комната_4!$B58,0)</f>
        <v>0</v>
      </c>
      <c r="AF58" s="31" t="n">
        <f aca="false">IF(Замер!$J$80="да",Комната_4!$G58,0)</f>
        <v>0</v>
      </c>
      <c r="AG58" s="31" t="n">
        <f aca="false">IF(Замер!$J$80="да",Комната_4!$H58,0)</f>
        <v>0</v>
      </c>
      <c r="AI58" s="31" t="n">
        <f aca="false">IF(Замер!$J$100="да",Комната_5!$B58,0)</f>
        <v>0</v>
      </c>
      <c r="AJ58" s="31" t="n">
        <f aca="false">IF(Замер!$J$100="да",Комната_5!$G58,0)</f>
        <v>0</v>
      </c>
      <c r="AK58" s="31" t="n">
        <f aca="false">IF(Замер!$J$100="да",Комната_5!$H58,0)</f>
        <v>0</v>
      </c>
      <c r="AM58" s="31" t="n">
        <f aca="false">IF(Замер!$J$120="да",Коридор!$B58,0)</f>
        <v>0</v>
      </c>
      <c r="AN58" s="31" t="n">
        <f aca="false">IF(Замер!$J$120="да",Коридор!$G58,0)</f>
        <v>0</v>
      </c>
      <c r="AO58" s="31" t="n">
        <f aca="false">IF(Замер!$J$120="да",Коридор!$H58,0)</f>
        <v>0</v>
      </c>
      <c r="AQ58" s="31" t="n">
        <f aca="false">IF(Замер!$J$140="да",Кухня!$B58,0)</f>
        <v>0</v>
      </c>
      <c r="AR58" s="31" t="n">
        <f aca="false">IF(Замер!$J$140="да",Кухня!$G58,0)</f>
        <v>0</v>
      </c>
      <c r="AS58" s="31" t="n">
        <f aca="false">IF(Замер!$J$140="да",Кухня!$H58,0)</f>
        <v>0</v>
      </c>
      <c r="AU58" s="31" t="n">
        <f aca="false">IF(Замер!$J$160="да",Ванна!$B58,0)</f>
        <v>0</v>
      </c>
      <c r="AV58" s="31" t="n">
        <f aca="false">IF(Замер!$J$160="да",Ванна!$G58,0)</f>
        <v>0</v>
      </c>
      <c r="AW58" s="31" t="n">
        <f aca="false">IF(Замер!$J$160="да",Ванна!$H58,0)</f>
        <v>0</v>
      </c>
      <c r="AY58" s="31" t="n">
        <f aca="false">IF(Замер!$J$180="да",Туалет!$B58,0)</f>
        <v>0</v>
      </c>
      <c r="AZ58" s="31" t="n">
        <f aca="false">IF(Замер!$J$180="да",Туалет!$G58,0)</f>
        <v>0</v>
      </c>
      <c r="BA58" s="31" t="n">
        <f aca="false">IF(Замер!$J$180="да",Туалет!$H58,0)</f>
        <v>0</v>
      </c>
      <c r="BC58" s="31" t="n">
        <f aca="false">IF(Замер!$J$200="да",Балкон!$B58,0)</f>
        <v>0</v>
      </c>
      <c r="BD58" s="31" t="n">
        <f aca="false">IF(Замер!$J$200="да",Балкон!$G58,0)</f>
        <v>0</v>
      </c>
      <c r="BE58" s="31" t="n">
        <f aca="false">IF(Замер!$J$200="да",Балкон!$H58,0)</f>
        <v>0</v>
      </c>
      <c r="BG58" s="31" t="n">
        <f aca="false">IF(Замер!$J$220="да",Помещение_11!$B58,0)</f>
        <v>0</v>
      </c>
      <c r="BH58" s="31" t="n">
        <f aca="false">IF(Замер!$J$220="да",Помещение_11!$G58,0)</f>
        <v>0</v>
      </c>
      <c r="BI58" s="31" t="n">
        <f aca="false">IF(Замер!$J$220="да",Помещение_11!$H58,0)</f>
        <v>0</v>
      </c>
      <c r="BK58" s="31" t="n">
        <f aca="false">IF(Замер!$J$240="да",Помещение_12!$B58,0)</f>
        <v>0</v>
      </c>
      <c r="BL58" s="31" t="n">
        <f aca="false">IF(Замер!$J$240="да",Помещение_12!$G58,0)</f>
        <v>0</v>
      </c>
      <c r="BM58" s="31" t="n">
        <f aca="false">IF(Замер!$J$240="да",Помещение_12!$H58,0)</f>
        <v>0</v>
      </c>
      <c r="BO58" s="31" t="n">
        <f aca="false">IF(Замер!$J$260="да",Помещение_13!$B58,0)</f>
        <v>0</v>
      </c>
      <c r="BP58" s="31" t="n">
        <f aca="false">IF(Замер!$J$260="да",Помещение_13!$G58,0)</f>
        <v>0</v>
      </c>
      <c r="BQ58" s="31" t="n">
        <f aca="false">IF(Замер!$J$260="да",Помещение_13!$H58,0)</f>
        <v>0</v>
      </c>
      <c r="BS58" s="31" t="n">
        <f aca="false">IF(Замер!$J$280="да",Помещение_14!$B58,0)</f>
        <v>0</v>
      </c>
      <c r="BT58" s="31" t="n">
        <f aca="false">IF(Замер!$J$280="да",Помещение_14!$G58,0)</f>
        <v>0</v>
      </c>
      <c r="BU58" s="31" t="n">
        <f aca="false">IF(Замер!$J$280="да",Помещение_14!$H58,0)</f>
        <v>0</v>
      </c>
      <c r="BW58" s="31" t="n">
        <f aca="false">IF(Замер!$J$300="да",Помещение_15!$B58,0)</f>
        <v>0</v>
      </c>
      <c r="BX58" s="31" t="n">
        <f aca="false">IF(Замер!$J$300="да",Помещение_15!$G58,0)</f>
        <v>0</v>
      </c>
      <c r="BY58" s="31" t="n">
        <f aca="false">IF(Замер!$J$300="да",Помещение_15!$H58,0)</f>
        <v>0</v>
      </c>
      <c r="CA58" s="31" t="n">
        <f aca="false">IF(Замер!$J$320="да",Помещение_16!$B58,0)</f>
        <v>0</v>
      </c>
      <c r="CB58" s="31" t="n">
        <f aca="false">IF(Замер!$J$320="да",Помещение_16!$G58,0)</f>
        <v>0</v>
      </c>
      <c r="CC58" s="31" t="n">
        <f aca="false">IF(Замер!$J$320="да",Помещение_16!$H58,0)</f>
        <v>0</v>
      </c>
      <c r="CE58" s="31" t="n">
        <f aca="false">IF(Замер!$J$340="да",Помещение_17!$B58,0)</f>
        <v>0</v>
      </c>
      <c r="CF58" s="31" t="n">
        <f aca="false">IF(Замер!$J$340="да",Помещение_17!$G58,0)</f>
        <v>0</v>
      </c>
      <c r="CG58" s="31" t="n">
        <f aca="false">IF(Замер!$J$340="да",Помещение_17!$H58,0)</f>
        <v>0</v>
      </c>
      <c r="CI58" s="31" t="n">
        <f aca="false">IF(Замер!$J$360="да",Помещение_18!$B58,0)</f>
        <v>0</v>
      </c>
      <c r="CJ58" s="31" t="n">
        <f aca="false">IF(Замер!$J$360="да",Помещение_18!$G58,0)</f>
        <v>0</v>
      </c>
      <c r="CK58" s="31" t="n">
        <f aca="false">IF(Замер!$J$360="да",Помещение_18!$H58,0)</f>
        <v>0</v>
      </c>
      <c r="CM58" s="31" t="n">
        <f aca="false">IF(Замер!$J$380="да",Помещение_19!$B58,0)</f>
        <v>0</v>
      </c>
      <c r="CN58" s="31" t="n">
        <f aca="false">IF(Замер!$J$380="да",Помещение_19!$G58,0)</f>
        <v>0</v>
      </c>
      <c r="CO58" s="31" t="n">
        <f aca="false">IF(Замер!$J$380="да",Помещение_19!$H58,0)</f>
        <v>0</v>
      </c>
      <c r="CQ58" s="31" t="n">
        <f aca="false">IF(Замер!$J$400="да",Помещение_20!$B58,0)</f>
        <v>0</v>
      </c>
      <c r="CR58" s="31" t="n">
        <f aca="false">IF(Замер!$J$400="да",Помещение_20!$G58,0)</f>
        <v>0</v>
      </c>
      <c r="CS58" s="31" t="n">
        <f aca="false">IF(Замер!$J$400="да",Помещение_20!$H58,0)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558094.6</v>
      </c>
      <c r="H59" s="96"/>
      <c r="L59" s="88" t="s">
        <v>354</v>
      </c>
      <c r="N59" s="31" t="n">
        <f aca="false">G59*(100%-$B$3)</f>
        <v>474380.41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558094.6</v>
      </c>
      <c r="H60" s="99"/>
      <c r="L60" s="100" t="s">
        <v>382</v>
      </c>
      <c r="N60" s="31" t="n">
        <f aca="false">G60*(100%-$B$3)</f>
        <v>474380.41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L61" s="71" t="s">
        <v>338</v>
      </c>
      <c r="N61" s="31" t="n">
        <f aca="false">N182</f>
        <v>937977.04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L62" s="78" t="s">
        <v>344</v>
      </c>
      <c r="N62" s="31" t="n">
        <f aca="false">N83</f>
        <v>2184.5</v>
      </c>
    </row>
    <row r="63" customFormat="false" ht="14.25" hidden="false" customHeight="false" outlineLevel="0" collapsed="false">
      <c r="B63" s="79" t="n">
        <f aca="false">P63</f>
        <v>0</v>
      </c>
      <c r="C63" s="49" t="s">
        <v>384</v>
      </c>
      <c r="D63" s="80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44" t="str">
        <f aca="false">VLOOKUP(C63,СписокРабот!$B:$E,3,FALSE())</f>
        <v>м²</v>
      </c>
      <c r="F63" s="81" t="n">
        <f aca="false">VLOOKUP(C63,СписокРабот!$B:$E,4,FALSE())</f>
        <v>1409</v>
      </c>
      <c r="G63" s="84" t="n">
        <f aca="false">Q63</f>
        <v>0</v>
      </c>
      <c r="H63" s="82" t="n">
        <f aca="false">F63*G63</f>
        <v>0</v>
      </c>
      <c r="L63" s="83"/>
      <c r="M63" s="66" t="n">
        <f aca="false">$F63*(100%-$B$3)</f>
        <v>1197.65</v>
      </c>
      <c r="N63" s="31" t="n">
        <f aca="false">$G63*$M63</f>
        <v>0</v>
      </c>
      <c r="P63" s="31" t="n">
        <f aca="false">MAX(S63,W63,AA63,AE63,AI63,AM63,AQ63,AU63,AY63,BC63,BG63,BK63,BO63,BS63,BW63,CA63,CE63,CI63,CM63,CQ63)</f>
        <v>0</v>
      </c>
      <c r="Q63" s="31" t="n">
        <f aca="false">IF($S63,T63,0)+IF($W63,X63,0)+IF($AA63,AB63,0)+IF($AE63,AF63,0)+IF($AI63,AJ63,0)+IF($AM63,AN63,0)+IF($AQ63,AR63,0)+IF($AU63,AV63,0)+IF($AY63,AZ63,0)+IF($BC63,BD63,0)+IF($BG63,BH63,0)+IF($BK63,BL63,0)+IF($BO63,BP63,0)+IF($BS63,BT63,0)+IF($BW63,BX63,0)+IF($CA63,CB63,0)+IF($CE63,CF63,0)+IF($CI63,CJ63,0)+IF($CM63,CN63,0)+IF($CQ63,CR63,0)</f>
        <v>0</v>
      </c>
      <c r="R63" s="31" t="n">
        <f aca="false">IF($S63=1,U63,0)+IF($W63,Y63,0)+IF($AA63,AC63,0)+IF($AE63,AG63,0)+IF($AI63,AK63,0)+IF($AM63,AO63,0)+IF($AQ63,AS63,0)+IF($AU63,AW63,0)+IF($AY63,BA63,0)+IF($BC63,BE63,0)+IF($BG63,BI63,0)+IF($BK63,BM63,0)+IF($BO63,BQ63,0)+IF($BS63,BU63,0)+IF($BW63,BY63,0)+IF($CA63,CC63,0)+IF($CE63,CG63,0)+IF($CI63,CK63,0)+IF($CM63,CO63,0)+IF($CQ63,CS63,0)</f>
        <v>0</v>
      </c>
      <c r="S63" s="31" t="n">
        <f aca="false">IF(Замер!$J$20="да",Комната_1!$B63,0)</f>
        <v>0</v>
      </c>
      <c r="T63" s="31" t="n">
        <f aca="false">IF(Замер!$J$20="да",Комната_1!$G63,0)</f>
        <v>0</v>
      </c>
      <c r="U63" s="31" t="n">
        <f aca="false">IF(Замер!$J$20="да",Комната_1!$H63,0)</f>
        <v>0</v>
      </c>
      <c r="W63" s="31" t="n">
        <f aca="false">IF(Замер!$J$40="да",Комната_2!$B63,0)</f>
        <v>0</v>
      </c>
      <c r="X63" s="31" t="n">
        <f aca="false">IF(Замер!$J$40="да",Комната_2!$G63,0)</f>
        <v>0</v>
      </c>
      <c r="Y63" s="31" t="n">
        <f aca="false">IF(Замер!$J$40="да",Комната_2!$H63,0)</f>
        <v>0</v>
      </c>
      <c r="AA63" s="31" t="n">
        <f aca="false">IF(Замер!$J$60="да",Комната_3!$B63,0)</f>
        <v>0</v>
      </c>
      <c r="AB63" s="31" t="n">
        <f aca="false">IF(Замер!$J$60="да",Комната_3!$G63,0)</f>
        <v>0</v>
      </c>
      <c r="AC63" s="31" t="n">
        <f aca="false">IF(Замер!$J$60="да",Комната_3!$H63,0)</f>
        <v>0</v>
      </c>
      <c r="AE63" s="31" t="n">
        <f aca="false">IF(Замер!$J$80="да",Комната_4!$B63,0)</f>
        <v>0</v>
      </c>
      <c r="AF63" s="31" t="n">
        <f aca="false">IF(Замер!$J$80="да",Комната_4!$G63,0)</f>
        <v>0</v>
      </c>
      <c r="AG63" s="31" t="n">
        <f aca="false">IF(Замер!$J$80="да",Комната_4!$H63,0)</f>
        <v>0</v>
      </c>
      <c r="AI63" s="31" t="n">
        <f aca="false">IF(Замер!$J$100="да",Комната_5!$B63,0)</f>
        <v>0</v>
      </c>
      <c r="AJ63" s="31" t="n">
        <f aca="false">IF(Замер!$J$100="да",Комната_5!$G63,0)</f>
        <v>0</v>
      </c>
      <c r="AK63" s="31" t="n">
        <f aca="false">IF(Замер!$J$100="да",Комната_5!$H63,0)</f>
        <v>0</v>
      </c>
      <c r="AM63" s="31" t="n">
        <f aca="false">IF(Замер!$J$120="да",Коридор!$B63,0)</f>
        <v>0</v>
      </c>
      <c r="AN63" s="31" t="n">
        <f aca="false">IF(Замер!$J$120="да",Коридор!$G63,0)</f>
        <v>0</v>
      </c>
      <c r="AO63" s="31" t="n">
        <f aca="false">IF(Замер!$J$120="да",Коридор!$H63,0)</f>
        <v>0</v>
      </c>
      <c r="AQ63" s="31" t="n">
        <f aca="false">IF(Замер!$J$140="да",Кухня!$B63,0)</f>
        <v>0</v>
      </c>
      <c r="AR63" s="31" t="n">
        <f aca="false">IF(Замер!$J$140="да",Кухня!$G63,0)</f>
        <v>0</v>
      </c>
      <c r="AS63" s="31" t="n">
        <f aca="false">IF(Замер!$J$140="да",Кухня!$H63,0)</f>
        <v>0</v>
      </c>
      <c r="AU63" s="31" t="n">
        <f aca="false">IF(Замер!$J$160="да",Ванна!$B63,0)</f>
        <v>0</v>
      </c>
      <c r="AV63" s="31" t="n">
        <f aca="false">IF(Замер!$J$160="да",Ванна!$G63,0)</f>
        <v>0</v>
      </c>
      <c r="AW63" s="31" t="n">
        <f aca="false">IF(Замер!$J$160="да",Ванна!$H63,0)</f>
        <v>0</v>
      </c>
      <c r="AY63" s="31" t="n">
        <f aca="false">IF(Замер!$J$180="да",Туалет!$B63,0)</f>
        <v>0</v>
      </c>
      <c r="AZ63" s="31" t="n">
        <f aca="false">IF(Замер!$J$180="да",Туалет!$G63,0)</f>
        <v>0</v>
      </c>
      <c r="BA63" s="31" t="n">
        <f aca="false">IF(Замер!$J$180="да",Туалет!$H63,0)</f>
        <v>0</v>
      </c>
      <c r="BC63" s="31" t="n">
        <f aca="false">IF(Замер!$J$200="да",Балкон!$B63,0)</f>
        <v>0</v>
      </c>
      <c r="BD63" s="31" t="n">
        <f aca="false">IF(Замер!$J$200="да",Балкон!$G63,0)</f>
        <v>0</v>
      </c>
      <c r="BE63" s="31" t="n">
        <f aca="false">IF(Замер!$J$200="да",Балкон!$H63,0)</f>
        <v>0</v>
      </c>
      <c r="BG63" s="31" t="n">
        <f aca="false">IF(Замер!$J$220="да",Помещение_11!$B63,0)</f>
        <v>0</v>
      </c>
      <c r="BH63" s="31" t="n">
        <f aca="false">IF(Замер!$J$220="да",Помещение_11!$G63,0)</f>
        <v>0</v>
      </c>
      <c r="BI63" s="31" t="n">
        <f aca="false">IF(Замер!$J$220="да",Помещение_11!$H63,0)</f>
        <v>0</v>
      </c>
      <c r="BK63" s="31" t="n">
        <f aca="false">IF(Замер!$J$240="да",Помещение_12!$B63,0)</f>
        <v>0</v>
      </c>
      <c r="BL63" s="31" t="n">
        <f aca="false">IF(Замер!$J$240="да",Помещение_12!$G63,0)</f>
        <v>0</v>
      </c>
      <c r="BM63" s="31" t="n">
        <f aca="false">IF(Замер!$J$240="да",Помещение_12!$H63,0)</f>
        <v>0</v>
      </c>
      <c r="BO63" s="31" t="n">
        <f aca="false">IF(Замер!$J$260="да",Помещение_13!$B63,0)</f>
        <v>0</v>
      </c>
      <c r="BP63" s="31" t="n">
        <f aca="false">IF(Замер!$J$260="да",Помещение_13!$G63,0)</f>
        <v>0</v>
      </c>
      <c r="BQ63" s="31" t="n">
        <f aca="false">IF(Замер!$J$260="да",Помещение_13!$H63,0)</f>
        <v>0</v>
      </c>
      <c r="BS63" s="31" t="n">
        <f aca="false">IF(Замер!$J$280="да",Помещение_14!$B63,0)</f>
        <v>0</v>
      </c>
      <c r="BT63" s="31" t="n">
        <f aca="false">IF(Замер!$J$280="да",Помещение_14!$G63,0)</f>
        <v>0</v>
      </c>
      <c r="BU63" s="31" t="n">
        <f aca="false">IF(Замер!$J$280="да",Помещение_14!$H63,0)</f>
        <v>0</v>
      </c>
      <c r="BW63" s="31" t="n">
        <f aca="false">IF(Замер!$J$300="да",Помещение_15!$B63,0)</f>
        <v>0</v>
      </c>
      <c r="BX63" s="31" t="n">
        <f aca="false">IF(Замер!$J$300="да",Помещение_15!$G63,0)</f>
        <v>0</v>
      </c>
      <c r="BY63" s="31" t="n">
        <f aca="false">IF(Замер!$J$300="да",Помещение_15!$H63,0)</f>
        <v>0</v>
      </c>
      <c r="CA63" s="31" t="n">
        <f aca="false">IF(Замер!$J$320="да",Помещение_16!$B63,0)</f>
        <v>0</v>
      </c>
      <c r="CB63" s="31" t="n">
        <f aca="false">IF(Замер!$J$320="да",Помещение_16!$G63,0)</f>
        <v>0</v>
      </c>
      <c r="CC63" s="31" t="n">
        <f aca="false">IF(Замер!$J$320="да",Помещение_16!$H63,0)</f>
        <v>0</v>
      </c>
      <c r="CE63" s="31" t="n">
        <f aca="false">IF(Замер!$J$340="да",Помещение_17!$B63,0)</f>
        <v>0</v>
      </c>
      <c r="CF63" s="31" t="n">
        <f aca="false">IF(Замер!$J$340="да",Помещение_17!$G63,0)</f>
        <v>0</v>
      </c>
      <c r="CG63" s="31" t="n">
        <f aca="false">IF(Замер!$J$340="да",Помещение_17!$H63,0)</f>
        <v>0</v>
      </c>
      <c r="CI63" s="31" t="n">
        <f aca="false">IF(Замер!$J$360="да",Помещение_18!$B63,0)</f>
        <v>0</v>
      </c>
      <c r="CJ63" s="31" t="n">
        <f aca="false">IF(Замер!$J$360="да",Помещение_18!$G63,0)</f>
        <v>0</v>
      </c>
      <c r="CK63" s="31" t="n">
        <f aca="false">IF(Замер!$J$360="да",Помещение_18!$H63,0)</f>
        <v>0</v>
      </c>
      <c r="CM63" s="31" t="n">
        <f aca="false">IF(Замер!$J$380="да",Помещение_19!$B63,0)</f>
        <v>0</v>
      </c>
      <c r="CN63" s="31" t="n">
        <f aca="false">IF(Замер!$J$380="да",Помещение_19!$G63,0)</f>
        <v>0</v>
      </c>
      <c r="CO63" s="31" t="n">
        <f aca="false">IF(Замер!$J$380="да",Помещение_19!$H63,0)</f>
        <v>0</v>
      </c>
      <c r="CQ63" s="31" t="n">
        <f aca="false">IF(Замер!$J$400="да",Помещение_20!$B63,0)</f>
        <v>0</v>
      </c>
      <c r="CR63" s="31" t="n">
        <f aca="false">IF(Замер!$J$400="да",Помещение_20!$G63,0)</f>
        <v>0</v>
      </c>
      <c r="CS63" s="31" t="n">
        <f aca="false">IF(Замер!$J$400="да",Помещение_20!$H63,0)</f>
        <v>0</v>
      </c>
    </row>
    <row r="64" customFormat="false" ht="14.25" hidden="false" customHeight="false" outlineLevel="0" collapsed="false">
      <c r="B64" s="79" t="n">
        <f aca="false">P64</f>
        <v>0</v>
      </c>
      <c r="C64" s="49" t="s">
        <v>385</v>
      </c>
      <c r="D64" s="80" t="str">
        <f aca="false">VLOOKUP(C64,СписокРабот!$B:$E,2,FALSE())</f>
        <v>Демонтаж пластикового откоса/ наличника </v>
      </c>
      <c r="E64" s="44" t="str">
        <f aca="false">VLOOKUP(C64,СписокРабот!$B:$E,3,FALSE())</f>
        <v>п.м</v>
      </c>
      <c r="F64" s="81" t="n">
        <f aca="false">VLOOKUP(C64,СписокРабот!$B:$E,4,FALSE())</f>
        <v>74</v>
      </c>
      <c r="G64" s="84" t="n">
        <f aca="false">Q64</f>
        <v>0</v>
      </c>
      <c r="H64" s="82" t="n">
        <f aca="false">F64*G64</f>
        <v>0</v>
      </c>
      <c r="L64" s="83"/>
      <c r="M64" s="66" t="n">
        <f aca="false">$F64*(100%-$B$3)</f>
        <v>62.9</v>
      </c>
      <c r="N64" s="31" t="n">
        <f aca="false">$G64*$M64</f>
        <v>0</v>
      </c>
      <c r="P64" s="31" t="n">
        <f aca="false">MAX(S64,W64,AA64,AE64,AI64,AM64,AQ64,AU64,AY64,BC64,BG64,BK64,BO64,BS64,BW64,CA64,CE64,CI64,CM64,CQ64)</f>
        <v>0</v>
      </c>
      <c r="Q64" s="31" t="n">
        <f aca="false">IF($S64,T64,0)+IF($W64,X64,0)+IF($AA64,AB64,0)+IF($AE64,AF64,0)+IF($AI64,AJ64,0)+IF($AM64,AN64,0)+IF($AQ64,AR64,0)+IF($AU64,AV64,0)+IF($AY64,AZ64,0)+IF($BC64,BD64,0)+IF($BG64,BH64,0)+IF($BK64,BL64,0)+IF($BO64,BP64,0)+IF($BS64,BT64,0)+IF($BW64,BX64,0)+IF($CA64,CB64,0)+IF($CE64,CF64,0)+IF($CI64,CJ64,0)+IF($CM64,CN64,0)+IF($CQ64,CR64,0)</f>
        <v>0</v>
      </c>
      <c r="R64" s="31" t="n">
        <f aca="false">IF($S64=1,U64,0)+IF($W64,Y64,0)+IF($AA64,AC64,0)+IF($AE64,AG64,0)+IF($AI64,AK64,0)+IF($AM64,AO64,0)+IF($AQ64,AS64,0)+IF($AU64,AW64,0)+IF($AY64,BA64,0)+IF($BC64,BE64,0)+IF($BG64,BI64,0)+IF($BK64,BM64,0)+IF($BO64,BQ64,0)+IF($BS64,BU64,0)+IF($BW64,BY64,0)+IF($CA64,CC64,0)+IF($CE64,CG64,0)+IF($CI64,CK64,0)+IF($CM64,CO64,0)+IF($CQ64,CS64,0)</f>
        <v>0</v>
      </c>
      <c r="S64" s="31" t="n">
        <f aca="false">IF(Замер!$J$20="да",Комната_1!$B64,0)</f>
        <v>0</v>
      </c>
      <c r="T64" s="31" t="n">
        <f aca="false">IF(Замер!$J$20="да",Комната_1!$G64,0)</f>
        <v>18.44</v>
      </c>
      <c r="U64" s="31" t="n">
        <f aca="false">IF(Замер!$J$20="да",Комната_1!$H64,0)</f>
        <v>1364.56</v>
      </c>
      <c r="W64" s="31" t="n">
        <f aca="false">IF(Замер!$J$40="да",Комната_2!$B64,0)</f>
        <v>0</v>
      </c>
      <c r="X64" s="31" t="n">
        <f aca="false">IF(Замер!$J$40="да",Комната_2!$G64,0)</f>
        <v>18.44</v>
      </c>
      <c r="Y64" s="31" t="n">
        <f aca="false">IF(Замер!$J$40="да",Комната_2!$H64,0)</f>
        <v>1364.56</v>
      </c>
      <c r="AA64" s="31" t="n">
        <f aca="false">IF(Замер!$J$60="да",Комната_3!$B64,0)</f>
        <v>0</v>
      </c>
      <c r="AB64" s="31" t="n">
        <f aca="false">IF(Замер!$J$60="да",Комната_3!$G64,0)</f>
        <v>18.44</v>
      </c>
      <c r="AC64" s="31" t="n">
        <f aca="false">IF(Замер!$J$60="да",Комната_3!$H64,0)</f>
        <v>1364.56</v>
      </c>
      <c r="AE64" s="31" t="n">
        <f aca="false">IF(Замер!$J$80="да",Комната_4!$B64,0)</f>
        <v>0</v>
      </c>
      <c r="AF64" s="31" t="n">
        <f aca="false">IF(Замер!$J$80="да",Комната_4!$G64,0)</f>
        <v>0</v>
      </c>
      <c r="AG64" s="31" t="n">
        <f aca="false">IF(Замер!$J$80="да",Комната_4!$H64,0)</f>
        <v>0</v>
      </c>
      <c r="AI64" s="31" t="n">
        <f aca="false">IF(Замер!$J$100="да",Комната_5!$B64,0)</f>
        <v>0</v>
      </c>
      <c r="AJ64" s="31" t="n">
        <f aca="false">IF(Замер!$J$100="да",Комната_5!$G64,0)</f>
        <v>0</v>
      </c>
      <c r="AK64" s="31" t="n">
        <f aca="false">IF(Замер!$J$100="да",Комната_5!$H64,0)</f>
        <v>0</v>
      </c>
      <c r="AM64" s="31" t="n">
        <f aca="false">IF(Замер!$J$120="да",Коридор!$B64,0)</f>
        <v>0</v>
      </c>
      <c r="AN64" s="31" t="n">
        <f aca="false">IF(Замер!$J$120="да",Коридор!$G64,0)</f>
        <v>0</v>
      </c>
      <c r="AO64" s="31" t="n">
        <f aca="false">IF(Замер!$J$120="да",Коридор!$H64,0)</f>
        <v>0</v>
      </c>
      <c r="AQ64" s="31" t="n">
        <f aca="false">IF(Замер!$J$140="да",Кухня!$B64,0)</f>
        <v>0</v>
      </c>
      <c r="AR64" s="31" t="n">
        <f aca="false">IF(Замер!$J$140="да",Кухня!$G64,0)</f>
        <v>0</v>
      </c>
      <c r="AS64" s="31" t="n">
        <f aca="false">IF(Замер!$J$140="да",Кухня!$H64,0)</f>
        <v>0</v>
      </c>
      <c r="AU64" s="31" t="n">
        <f aca="false">IF(Замер!$J$160="да",Ванна!$B64,0)</f>
        <v>0</v>
      </c>
      <c r="AV64" s="31" t="n">
        <f aca="false">IF(Замер!$J$160="да",Ванна!$G64,0)</f>
        <v>0</v>
      </c>
      <c r="AW64" s="31" t="n">
        <f aca="false">IF(Замер!$J$160="да",Ванна!$H64,0)</f>
        <v>0</v>
      </c>
      <c r="AY64" s="31" t="n">
        <f aca="false">IF(Замер!$J$180="да",Туалет!$B64,0)</f>
        <v>0</v>
      </c>
      <c r="AZ64" s="31" t="n">
        <f aca="false">IF(Замер!$J$180="да",Туалет!$G64,0)</f>
        <v>0</v>
      </c>
      <c r="BA64" s="31" t="n">
        <f aca="false">IF(Замер!$J$180="да",Туалет!$H64,0)</f>
        <v>0</v>
      </c>
      <c r="BC64" s="31" t="n">
        <f aca="false">IF(Замер!$J$200="да",Балкон!$B64,0)</f>
        <v>0</v>
      </c>
      <c r="BD64" s="31" t="n">
        <f aca="false">IF(Замер!$J$200="да",Балкон!$G64,0)</f>
        <v>0</v>
      </c>
      <c r="BE64" s="31" t="n">
        <f aca="false">IF(Замер!$J$200="да",Балкон!$H64,0)</f>
        <v>0</v>
      </c>
      <c r="BG64" s="31" t="n">
        <f aca="false">IF(Замер!$J$220="да",Помещение_11!$B64,0)</f>
        <v>0</v>
      </c>
      <c r="BH64" s="31" t="n">
        <f aca="false">IF(Замер!$J$220="да",Помещение_11!$G64,0)</f>
        <v>0</v>
      </c>
      <c r="BI64" s="31" t="n">
        <f aca="false">IF(Замер!$J$220="да",Помещение_11!$H64,0)</f>
        <v>0</v>
      </c>
      <c r="BK64" s="31" t="n">
        <f aca="false">IF(Замер!$J$240="да",Помещение_12!$B64,0)</f>
        <v>0</v>
      </c>
      <c r="BL64" s="31" t="n">
        <f aca="false">IF(Замер!$J$240="да",Помещение_12!$G64,0)</f>
        <v>0</v>
      </c>
      <c r="BM64" s="31" t="n">
        <f aca="false">IF(Замер!$J$240="да",Помещение_12!$H64,0)</f>
        <v>0</v>
      </c>
      <c r="BO64" s="31" t="n">
        <f aca="false">IF(Замер!$J$260="да",Помещение_13!$B64,0)</f>
        <v>0</v>
      </c>
      <c r="BP64" s="31" t="n">
        <f aca="false">IF(Замер!$J$260="да",Помещение_13!$G64,0)</f>
        <v>0</v>
      </c>
      <c r="BQ64" s="31" t="n">
        <f aca="false">IF(Замер!$J$260="да",Помещение_13!$H64,0)</f>
        <v>0</v>
      </c>
      <c r="BS64" s="31" t="n">
        <f aca="false">IF(Замер!$J$280="да",Помещение_14!$B64,0)</f>
        <v>0</v>
      </c>
      <c r="BT64" s="31" t="n">
        <f aca="false">IF(Замер!$J$280="да",Помещение_14!$G64,0)</f>
        <v>0</v>
      </c>
      <c r="BU64" s="31" t="n">
        <f aca="false">IF(Замер!$J$280="да",Помещение_14!$H64,0)</f>
        <v>0</v>
      </c>
      <c r="BW64" s="31" t="n">
        <f aca="false">IF(Замер!$J$300="да",Помещение_15!$B64,0)</f>
        <v>0</v>
      </c>
      <c r="BX64" s="31" t="n">
        <f aca="false">IF(Замер!$J$300="да",Помещение_15!$G64,0)</f>
        <v>0</v>
      </c>
      <c r="BY64" s="31" t="n">
        <f aca="false">IF(Замер!$J$300="да",Помещение_15!$H64,0)</f>
        <v>0</v>
      </c>
      <c r="CA64" s="31" t="n">
        <f aca="false">IF(Замер!$J$320="да",Помещение_16!$B64,0)</f>
        <v>0</v>
      </c>
      <c r="CB64" s="31" t="n">
        <f aca="false">IF(Замер!$J$320="да",Помещение_16!$G64,0)</f>
        <v>0</v>
      </c>
      <c r="CC64" s="31" t="n">
        <f aca="false">IF(Замер!$J$320="да",Помещение_16!$H64,0)</f>
        <v>0</v>
      </c>
      <c r="CE64" s="31" t="n">
        <f aca="false">IF(Замер!$J$340="да",Помещение_17!$B64,0)</f>
        <v>0</v>
      </c>
      <c r="CF64" s="31" t="n">
        <f aca="false">IF(Замер!$J$340="да",Помещение_17!$G64,0)</f>
        <v>0</v>
      </c>
      <c r="CG64" s="31" t="n">
        <f aca="false">IF(Замер!$J$340="да",Помещение_17!$H64,0)</f>
        <v>0</v>
      </c>
      <c r="CI64" s="31" t="n">
        <f aca="false">IF(Замер!$J$360="да",Помещение_18!$B64,0)</f>
        <v>0</v>
      </c>
      <c r="CJ64" s="31" t="n">
        <f aca="false">IF(Замер!$J$360="да",Помещение_18!$G64,0)</f>
        <v>0</v>
      </c>
      <c r="CK64" s="31" t="n">
        <f aca="false">IF(Замер!$J$360="да",Помещение_18!$H64,0)</f>
        <v>0</v>
      </c>
      <c r="CM64" s="31" t="n">
        <f aca="false">IF(Замер!$J$380="да",Помещение_19!$B64,0)</f>
        <v>0</v>
      </c>
      <c r="CN64" s="31" t="n">
        <f aca="false">IF(Замер!$J$380="да",Помещение_19!$G64,0)</f>
        <v>0</v>
      </c>
      <c r="CO64" s="31" t="n">
        <f aca="false">IF(Замер!$J$380="да",Помещение_19!$H64,0)</f>
        <v>0</v>
      </c>
      <c r="CQ64" s="31" t="n">
        <f aca="false">IF(Замер!$J$400="да",Помещение_20!$B64,0)</f>
        <v>0</v>
      </c>
      <c r="CR64" s="31" t="n">
        <f aca="false">IF(Замер!$J$400="да",Помещение_20!$G64,0)</f>
        <v>0</v>
      </c>
      <c r="CS64" s="31" t="n">
        <f aca="false">IF(Замер!$J$400="да",Помещение_20!$H64,0)</f>
        <v>0</v>
      </c>
    </row>
    <row r="65" customFormat="false" ht="14.25" hidden="false" customHeight="false" outlineLevel="0" collapsed="false">
      <c r="B65" s="79" t="n">
        <f aca="false">P65</f>
        <v>0</v>
      </c>
      <c r="C65" s="49" t="s">
        <v>386</v>
      </c>
      <c r="D65" s="80" t="str">
        <f aca="false">VLOOKUP(C65,СписокРабот!$B:$E,2,FALSE())</f>
        <v>Демонтаж существующих кирпичных конструкций</v>
      </c>
      <c r="E65" s="44" t="str">
        <f aca="false">VLOOKUP(C65,СписокРабот!$B:$E,3,FALSE())</f>
        <v>м3</v>
      </c>
      <c r="F65" s="81" t="n">
        <f aca="false">VLOOKUP(C65,СписокРабот!$B:$E,4,FALSE())</f>
        <v>23310</v>
      </c>
      <c r="G65" s="84" t="n">
        <f aca="false">Q65</f>
        <v>0</v>
      </c>
      <c r="H65" s="82" t="n">
        <f aca="false">F65*G65</f>
        <v>0</v>
      </c>
      <c r="L65" s="83"/>
      <c r="M65" s="66" t="n">
        <f aca="false">$F65*(100%-$B$3)</f>
        <v>19813.5</v>
      </c>
      <c r="N65" s="31" t="n">
        <f aca="false">$G65*$M65</f>
        <v>0</v>
      </c>
      <c r="P65" s="31" t="n">
        <f aca="false">MAX(S65,W65,AA65,AE65,AI65,AM65,AQ65,AU65,AY65,BC65,BG65,BK65,BO65,BS65,BW65,CA65,CE65,CI65,CM65,CQ65)</f>
        <v>0</v>
      </c>
      <c r="Q65" s="31" t="n">
        <f aca="false">IF($S65,T65,0)+IF($W65,X65,0)+IF($AA65,AB65,0)+IF($AE65,AF65,0)+IF($AI65,AJ65,0)+IF($AM65,AN65,0)+IF($AQ65,AR65,0)+IF($AU65,AV65,0)+IF($AY65,AZ65,0)+IF($BC65,BD65,0)+IF($BG65,BH65,0)+IF($BK65,BL65,0)+IF($BO65,BP65,0)+IF($BS65,BT65,0)+IF($BW65,BX65,0)+IF($CA65,CB65,0)+IF($CE65,CF65,0)+IF($CI65,CJ65,0)+IF($CM65,CN65,0)+IF($CQ65,CR65,0)</f>
        <v>0</v>
      </c>
      <c r="R65" s="31" t="n">
        <f aca="false">IF($S65=1,U65,0)+IF($W65,Y65,0)+IF($AA65,AC65,0)+IF($AE65,AG65,0)+IF($AI65,AK65,0)+IF($AM65,AO65,0)+IF($AQ65,AS65,0)+IF($AU65,AW65,0)+IF($AY65,BA65,0)+IF($BC65,BE65,0)+IF($BG65,BI65,0)+IF($BK65,BM65,0)+IF($BO65,BQ65,0)+IF($BS65,BU65,0)+IF($BW65,BY65,0)+IF($CA65,CC65,0)+IF($CE65,CG65,0)+IF($CI65,CK65,0)+IF($CM65,CO65,0)+IF($CQ65,CS65,0)</f>
        <v>0</v>
      </c>
      <c r="S65" s="31" t="n">
        <f aca="false">IF(Замер!$J$20="да",Комната_1!$B65,0)</f>
        <v>0</v>
      </c>
      <c r="T65" s="31" t="n">
        <f aca="false">IF(Замер!$J$20="да",Комната_1!$G65,0)</f>
        <v>1</v>
      </c>
      <c r="U65" s="31" t="n">
        <f aca="false">IF(Замер!$J$20="да",Комната_1!$H65,0)</f>
        <v>23310</v>
      </c>
      <c r="W65" s="31" t="n">
        <f aca="false">IF(Замер!$J$40="да",Комната_2!$B65,0)</f>
        <v>0</v>
      </c>
      <c r="X65" s="31" t="n">
        <f aca="false">IF(Замер!$J$40="да",Комната_2!$G65,0)</f>
        <v>1</v>
      </c>
      <c r="Y65" s="31" t="n">
        <f aca="false">IF(Замер!$J$40="да",Комната_2!$H65,0)</f>
        <v>23310</v>
      </c>
      <c r="AA65" s="31" t="n">
        <f aca="false">IF(Замер!$J$60="да",Комната_3!$B65,0)</f>
        <v>0</v>
      </c>
      <c r="AB65" s="31" t="n">
        <f aca="false">IF(Замер!$J$60="да",Комната_3!$G65,0)</f>
        <v>1</v>
      </c>
      <c r="AC65" s="31" t="n">
        <f aca="false">IF(Замер!$J$60="да",Комната_3!$H65,0)</f>
        <v>23310</v>
      </c>
      <c r="AE65" s="31" t="n">
        <f aca="false">IF(Замер!$J$80="да",Комната_4!$B65,0)</f>
        <v>0</v>
      </c>
      <c r="AF65" s="31" t="n">
        <f aca="false">IF(Замер!$J$80="да",Комната_4!$G65,0)</f>
        <v>0</v>
      </c>
      <c r="AG65" s="31" t="n">
        <f aca="false">IF(Замер!$J$80="да",Комната_4!$H65,0)</f>
        <v>0</v>
      </c>
      <c r="AI65" s="31" t="n">
        <f aca="false">IF(Замер!$J$100="да",Комната_5!$B65,0)</f>
        <v>0</v>
      </c>
      <c r="AJ65" s="31" t="n">
        <f aca="false">IF(Замер!$J$100="да",Комната_5!$G65,0)</f>
        <v>0</v>
      </c>
      <c r="AK65" s="31" t="n">
        <f aca="false">IF(Замер!$J$100="да",Комната_5!$H65,0)</f>
        <v>0</v>
      </c>
      <c r="AM65" s="31" t="n">
        <f aca="false">IF(Замер!$J$120="да",Коридор!$B65,0)</f>
        <v>0</v>
      </c>
      <c r="AN65" s="31" t="n">
        <f aca="false">IF(Замер!$J$120="да",Коридор!$G65,0)</f>
        <v>0</v>
      </c>
      <c r="AO65" s="31" t="n">
        <f aca="false">IF(Замер!$J$120="да",Коридор!$H65,0)</f>
        <v>0</v>
      </c>
      <c r="AQ65" s="31" t="n">
        <f aca="false">IF(Замер!$J$140="да",Кухня!$B65,0)</f>
        <v>0</v>
      </c>
      <c r="AR65" s="31" t="n">
        <f aca="false">IF(Замер!$J$140="да",Кухня!$G65,0)</f>
        <v>0</v>
      </c>
      <c r="AS65" s="31" t="n">
        <f aca="false">IF(Замер!$J$140="да",Кухня!$H65,0)</f>
        <v>0</v>
      </c>
      <c r="AU65" s="31" t="n">
        <f aca="false">IF(Замер!$J$160="да",Ванна!$B65,0)</f>
        <v>0</v>
      </c>
      <c r="AV65" s="31" t="n">
        <f aca="false">IF(Замер!$J$160="да",Ванна!$G65,0)</f>
        <v>0</v>
      </c>
      <c r="AW65" s="31" t="n">
        <f aca="false">IF(Замер!$J$160="да",Ванна!$H65,0)</f>
        <v>0</v>
      </c>
      <c r="AY65" s="31" t="n">
        <f aca="false">IF(Замер!$J$180="да",Туалет!$B65,0)</f>
        <v>0</v>
      </c>
      <c r="AZ65" s="31" t="n">
        <f aca="false">IF(Замер!$J$180="да",Туалет!$G65,0)</f>
        <v>0</v>
      </c>
      <c r="BA65" s="31" t="n">
        <f aca="false">IF(Замер!$J$180="да",Туалет!$H65,0)</f>
        <v>0</v>
      </c>
      <c r="BC65" s="31" t="n">
        <f aca="false">IF(Замер!$J$200="да",Балкон!$B65,0)</f>
        <v>0</v>
      </c>
      <c r="BD65" s="31" t="n">
        <f aca="false">IF(Замер!$J$200="да",Балкон!$G65,0)</f>
        <v>0</v>
      </c>
      <c r="BE65" s="31" t="n">
        <f aca="false">IF(Замер!$J$200="да",Балкон!$H65,0)</f>
        <v>0</v>
      </c>
      <c r="BG65" s="31" t="n">
        <f aca="false">IF(Замер!$J$220="да",Помещение_11!$B65,0)</f>
        <v>0</v>
      </c>
      <c r="BH65" s="31" t="n">
        <f aca="false">IF(Замер!$J$220="да",Помещение_11!$G65,0)</f>
        <v>0</v>
      </c>
      <c r="BI65" s="31" t="n">
        <f aca="false">IF(Замер!$J$220="да",Помещение_11!$H65,0)</f>
        <v>0</v>
      </c>
      <c r="BK65" s="31" t="n">
        <f aca="false">IF(Замер!$J$240="да",Помещение_12!$B65,0)</f>
        <v>0</v>
      </c>
      <c r="BL65" s="31" t="n">
        <f aca="false">IF(Замер!$J$240="да",Помещение_12!$G65,0)</f>
        <v>0</v>
      </c>
      <c r="BM65" s="31" t="n">
        <f aca="false">IF(Замер!$J$240="да",Помещение_12!$H65,0)</f>
        <v>0</v>
      </c>
      <c r="BO65" s="31" t="n">
        <f aca="false">IF(Замер!$J$260="да",Помещение_13!$B65,0)</f>
        <v>0</v>
      </c>
      <c r="BP65" s="31" t="n">
        <f aca="false">IF(Замер!$J$260="да",Помещение_13!$G65,0)</f>
        <v>0</v>
      </c>
      <c r="BQ65" s="31" t="n">
        <f aca="false">IF(Замер!$J$260="да",Помещение_13!$H65,0)</f>
        <v>0</v>
      </c>
      <c r="BS65" s="31" t="n">
        <f aca="false">IF(Замер!$J$280="да",Помещение_14!$B65,0)</f>
        <v>0</v>
      </c>
      <c r="BT65" s="31" t="n">
        <f aca="false">IF(Замер!$J$280="да",Помещение_14!$G65,0)</f>
        <v>0</v>
      </c>
      <c r="BU65" s="31" t="n">
        <f aca="false">IF(Замер!$J$280="да",Помещение_14!$H65,0)</f>
        <v>0</v>
      </c>
      <c r="BW65" s="31" t="n">
        <f aca="false">IF(Замер!$J$300="да",Помещение_15!$B65,0)</f>
        <v>0</v>
      </c>
      <c r="BX65" s="31" t="n">
        <f aca="false">IF(Замер!$J$300="да",Помещение_15!$G65,0)</f>
        <v>0</v>
      </c>
      <c r="BY65" s="31" t="n">
        <f aca="false">IF(Замер!$J$300="да",Помещение_15!$H65,0)</f>
        <v>0</v>
      </c>
      <c r="CA65" s="31" t="n">
        <f aca="false">IF(Замер!$J$320="да",Помещение_16!$B65,0)</f>
        <v>0</v>
      </c>
      <c r="CB65" s="31" t="n">
        <f aca="false">IF(Замер!$J$320="да",Помещение_16!$G65,0)</f>
        <v>0</v>
      </c>
      <c r="CC65" s="31" t="n">
        <f aca="false">IF(Замер!$J$320="да",Помещение_16!$H65,0)</f>
        <v>0</v>
      </c>
      <c r="CE65" s="31" t="n">
        <f aca="false">IF(Замер!$J$340="да",Помещение_17!$B65,0)</f>
        <v>0</v>
      </c>
      <c r="CF65" s="31" t="n">
        <f aca="false">IF(Замер!$J$340="да",Помещение_17!$G65,0)</f>
        <v>0</v>
      </c>
      <c r="CG65" s="31" t="n">
        <f aca="false">IF(Замер!$J$340="да",Помещение_17!$H65,0)</f>
        <v>0</v>
      </c>
      <c r="CI65" s="31" t="n">
        <f aca="false">IF(Замер!$J$360="да",Помещение_18!$B65,0)</f>
        <v>0</v>
      </c>
      <c r="CJ65" s="31" t="n">
        <f aca="false">IF(Замер!$J$360="да",Помещение_18!$G65,0)</f>
        <v>0</v>
      </c>
      <c r="CK65" s="31" t="n">
        <f aca="false">IF(Замер!$J$360="да",Помещение_18!$H65,0)</f>
        <v>0</v>
      </c>
      <c r="CM65" s="31" t="n">
        <f aca="false">IF(Замер!$J$380="да",Помещение_19!$B65,0)</f>
        <v>0</v>
      </c>
      <c r="CN65" s="31" t="n">
        <f aca="false">IF(Замер!$J$380="да",Помещение_19!$G65,0)</f>
        <v>0</v>
      </c>
      <c r="CO65" s="31" t="n">
        <f aca="false">IF(Замер!$J$380="да",Помещение_19!$H65,0)</f>
        <v>0</v>
      </c>
      <c r="CQ65" s="31" t="n">
        <f aca="false">IF(Замер!$J$400="да",Помещение_20!$B65,0)</f>
        <v>0</v>
      </c>
      <c r="CR65" s="31" t="n">
        <f aca="false">IF(Замер!$J$400="да",Помещение_20!$G65,0)</f>
        <v>0</v>
      </c>
      <c r="CS65" s="31" t="n">
        <f aca="false">IF(Замер!$J$400="да",Помещение_20!$H65,0)</f>
        <v>0</v>
      </c>
    </row>
    <row r="66" customFormat="false" ht="14.25" hidden="false" customHeight="false" outlineLevel="0" collapsed="false">
      <c r="B66" s="79" t="n">
        <f aca="false">P66</f>
        <v>0</v>
      </c>
      <c r="C66" s="49" t="s">
        <v>387</v>
      </c>
      <c r="D66" s="80" t="str">
        <f aca="false">VLOOKUP(C66,СписокРабот!$B:$E,2,FALSE())</f>
        <v>Демонтаж штукатурного покрытия толщ. до 2 см. (от 2см до 6см К-1.5, свыше 6 см К-2)</v>
      </c>
      <c r="E66" s="44" t="str">
        <f aca="false">VLOOKUP(C66,СписокРабот!$B:$E,3,FALSE())</f>
        <v>м²</v>
      </c>
      <c r="F66" s="81" t="n">
        <f aca="false">VLOOKUP(C66,СписокРабот!$B:$E,4,FALSE())</f>
        <v>744</v>
      </c>
      <c r="G66" s="84" t="n">
        <f aca="false">Q66</f>
        <v>0</v>
      </c>
      <c r="H66" s="82" t="n">
        <f aca="false">F66*G66</f>
        <v>0</v>
      </c>
      <c r="L66" s="83"/>
      <c r="M66" s="66" t="n">
        <f aca="false">$F66*(100%-$B$3)</f>
        <v>632.4</v>
      </c>
      <c r="N66" s="31" t="n">
        <f aca="false">$G66*$M66</f>
        <v>0</v>
      </c>
      <c r="P66" s="31" t="n">
        <f aca="false">MAX(S66,W66,AA66,AE66,AI66,AM66,AQ66,AU66,AY66,BC66,BG66,BK66,BO66,BS66,BW66,CA66,CE66,CI66,CM66,CQ66)</f>
        <v>0</v>
      </c>
      <c r="Q66" s="31" t="n">
        <f aca="false">IF($S66,T66,0)+IF($W66,X66,0)+IF($AA66,AB66,0)+IF($AE66,AF66,0)+IF($AI66,AJ66,0)+IF($AM66,AN66,0)+IF($AQ66,AR66,0)+IF($AU66,AV66,0)+IF($AY66,AZ66,0)+IF($BC66,BD66,0)+IF($BG66,BH66,0)+IF($BK66,BL66,0)+IF($BO66,BP66,0)+IF($BS66,BT66,0)+IF($BW66,BX66,0)+IF($CA66,CB66,0)+IF($CE66,CF66,0)+IF($CI66,CJ66,0)+IF($CM66,CN66,0)+IF($CQ66,CR66,0)</f>
        <v>0</v>
      </c>
      <c r="R66" s="31" t="n">
        <f aca="false">IF($S66=1,U66,0)+IF($W66,Y66,0)+IF($AA66,AC66,0)+IF($AE66,AG66,0)+IF($AI66,AK66,0)+IF($AM66,AO66,0)+IF($AQ66,AS66,0)+IF($AU66,AW66,0)+IF($AY66,BA66,0)+IF($BC66,BE66,0)+IF($BG66,BI66,0)+IF($BK66,BM66,0)+IF($BO66,BQ66,0)+IF($BS66,BU66,0)+IF($BW66,BY66,0)+IF($CA66,CC66,0)+IF($CE66,CG66,0)+IF($CI66,CK66,0)+IF($CM66,CO66,0)+IF($CQ66,CS66,0)</f>
        <v>0</v>
      </c>
      <c r="S66" s="31" t="n">
        <f aca="false">IF(Замер!$J$20="да",Комната_1!$B66,0)</f>
        <v>0</v>
      </c>
      <c r="T66" s="31" t="n">
        <f aca="false">IF(Замер!$J$20="да",Комната_1!$G66,0)</f>
        <v>52</v>
      </c>
      <c r="U66" s="31" t="n">
        <f aca="false">IF(Замер!$J$20="да",Комната_1!$H66,0)</f>
        <v>38688</v>
      </c>
      <c r="W66" s="31" t="n">
        <f aca="false">IF(Замер!$J$40="да",Комната_2!$B66,0)</f>
        <v>0</v>
      </c>
      <c r="X66" s="31" t="n">
        <f aca="false">IF(Замер!$J$40="да",Комната_2!$G66,0)</f>
        <v>36.8</v>
      </c>
      <c r="Y66" s="31" t="n">
        <f aca="false">IF(Замер!$J$40="да",Комната_2!$H66,0)</f>
        <v>27379.2</v>
      </c>
      <c r="AA66" s="31" t="n">
        <f aca="false">IF(Замер!$J$60="да",Комната_3!$B66,0)</f>
        <v>0</v>
      </c>
      <c r="AB66" s="31" t="n">
        <f aca="false">IF(Замер!$J$60="да",Комната_3!$G66,0)</f>
        <v>35</v>
      </c>
      <c r="AC66" s="31" t="n">
        <f aca="false">IF(Замер!$J$60="да",Комната_3!$H66,0)</f>
        <v>26040</v>
      </c>
      <c r="AE66" s="31" t="n">
        <f aca="false">IF(Замер!$J$80="да",Комната_4!$B66,0)</f>
        <v>0</v>
      </c>
      <c r="AF66" s="31" t="n">
        <f aca="false">IF(Замер!$J$80="да",Комната_4!$G66,0)</f>
        <v>30.9</v>
      </c>
      <c r="AG66" s="31" t="n">
        <f aca="false">IF(Замер!$J$80="да",Комната_4!$H66,0)</f>
        <v>22989.6</v>
      </c>
      <c r="AI66" s="31" t="n">
        <f aca="false">IF(Замер!$J$100="да",Комната_5!$B66,0)</f>
        <v>0</v>
      </c>
      <c r="AJ66" s="31" t="n">
        <f aca="false">IF(Замер!$J$100="да",Комната_5!$G66,0)</f>
        <v>20.4</v>
      </c>
      <c r="AK66" s="31" t="n">
        <f aca="false">IF(Замер!$J$100="да",Комната_5!$H66,0)</f>
        <v>15177.6</v>
      </c>
      <c r="AM66" s="31" t="n">
        <f aca="false">IF(Замер!$J$120="да",Коридор!$B66,0)</f>
        <v>0</v>
      </c>
      <c r="AN66" s="31" t="n">
        <f aca="false">IF(Замер!$J$120="да",Коридор!$G66,0)</f>
        <v>19.5</v>
      </c>
      <c r="AO66" s="31" t="n">
        <f aca="false">IF(Замер!$J$120="да",Коридор!$H66,0)</f>
        <v>14508</v>
      </c>
      <c r="AQ66" s="31" t="n">
        <f aca="false">IF(Замер!$J$140="да",Кухня!$B66,0)</f>
        <v>0</v>
      </c>
      <c r="AR66" s="31" t="n">
        <f aca="false">IF(Замер!$J$140="да",Кухня!$G66,0)</f>
        <v>27.7</v>
      </c>
      <c r="AS66" s="31" t="n">
        <f aca="false">IF(Замер!$J$140="да",Кухня!$H66,0)</f>
        <v>20608.8</v>
      </c>
      <c r="AU66" s="31" t="n">
        <f aca="false">IF(Замер!$J$160="да",Ванна!$B66,0)</f>
        <v>0</v>
      </c>
      <c r="AV66" s="31" t="n">
        <f aca="false">IF(Замер!$J$160="да",Ванна!$G66,0)</f>
        <v>20</v>
      </c>
      <c r="AW66" s="31" t="n">
        <f aca="false">IF(Замер!$J$160="да",Ванна!$H66,0)</f>
        <v>14880</v>
      </c>
      <c r="AY66" s="31" t="n">
        <f aca="false">IF(Замер!$J$180="да",Туалет!$B66,0)</f>
        <v>0</v>
      </c>
      <c r="AZ66" s="31" t="n">
        <f aca="false">IF(Замер!$J$180="да",Туалет!$G66,0)</f>
        <v>0</v>
      </c>
      <c r="BA66" s="31" t="n">
        <f aca="false">IF(Замер!$J$180="да",Туалет!$H66,0)</f>
        <v>0</v>
      </c>
      <c r="BC66" s="31" t="n">
        <f aca="false">IF(Замер!$J$200="да",Балкон!$B66,0)</f>
        <v>0</v>
      </c>
      <c r="BD66" s="31" t="n">
        <f aca="false">IF(Замер!$J$200="да",Балкон!$G66,0)</f>
        <v>0</v>
      </c>
      <c r="BE66" s="31" t="n">
        <f aca="false">IF(Замер!$J$200="да",Балкон!$H66,0)</f>
        <v>0</v>
      </c>
      <c r="BG66" s="31" t="n">
        <f aca="false">IF(Замер!$J$220="да",Помещение_11!$B66,0)</f>
        <v>0</v>
      </c>
      <c r="BH66" s="31" t="n">
        <f aca="false">IF(Замер!$J$220="да",Помещение_11!$G66,0)</f>
        <v>0</v>
      </c>
      <c r="BI66" s="31" t="n">
        <f aca="false">IF(Замер!$J$220="да",Помещение_11!$H66,0)</f>
        <v>0</v>
      </c>
      <c r="BK66" s="31" t="n">
        <f aca="false">IF(Замер!$J$240="да",Помещение_12!$B66,0)</f>
        <v>0</v>
      </c>
      <c r="BL66" s="31" t="n">
        <f aca="false">IF(Замер!$J$240="да",Помещение_12!$G66,0)</f>
        <v>0</v>
      </c>
      <c r="BM66" s="31" t="n">
        <f aca="false">IF(Замер!$J$240="да",Помещение_12!$H66,0)</f>
        <v>0</v>
      </c>
      <c r="BO66" s="31" t="n">
        <f aca="false">IF(Замер!$J$260="да",Помещение_13!$B66,0)</f>
        <v>0</v>
      </c>
      <c r="BP66" s="31" t="n">
        <f aca="false">IF(Замер!$J$260="да",Помещение_13!$G66,0)</f>
        <v>0</v>
      </c>
      <c r="BQ66" s="31" t="n">
        <f aca="false">IF(Замер!$J$260="да",Помещение_13!$H66,0)</f>
        <v>0</v>
      </c>
      <c r="BS66" s="31" t="n">
        <f aca="false">IF(Замер!$J$280="да",Помещение_14!$B66,0)</f>
        <v>0</v>
      </c>
      <c r="BT66" s="31" t="n">
        <f aca="false">IF(Замер!$J$280="да",Помещение_14!$G66,0)</f>
        <v>0</v>
      </c>
      <c r="BU66" s="31" t="n">
        <f aca="false">IF(Замер!$J$280="да",Помещение_14!$H66,0)</f>
        <v>0</v>
      </c>
      <c r="BW66" s="31" t="n">
        <f aca="false">IF(Замер!$J$300="да",Помещение_15!$B66,0)</f>
        <v>0</v>
      </c>
      <c r="BX66" s="31" t="n">
        <f aca="false">IF(Замер!$J$300="да",Помещение_15!$G66,0)</f>
        <v>0</v>
      </c>
      <c r="BY66" s="31" t="n">
        <f aca="false">IF(Замер!$J$300="да",Помещение_15!$H66,0)</f>
        <v>0</v>
      </c>
      <c r="CA66" s="31" t="n">
        <f aca="false">IF(Замер!$J$320="да",Помещение_16!$B66,0)</f>
        <v>0</v>
      </c>
      <c r="CB66" s="31" t="n">
        <f aca="false">IF(Замер!$J$320="да",Помещение_16!$G66,0)</f>
        <v>0</v>
      </c>
      <c r="CC66" s="31" t="n">
        <f aca="false">IF(Замер!$J$320="да",Помещение_16!$H66,0)</f>
        <v>0</v>
      </c>
      <c r="CE66" s="31" t="n">
        <f aca="false">IF(Замер!$J$340="да",Помещение_17!$B66,0)</f>
        <v>0</v>
      </c>
      <c r="CF66" s="31" t="n">
        <f aca="false">IF(Замер!$J$340="да",Помещение_17!$G66,0)</f>
        <v>0</v>
      </c>
      <c r="CG66" s="31" t="n">
        <f aca="false">IF(Замер!$J$340="да",Помещение_17!$H66,0)</f>
        <v>0</v>
      </c>
      <c r="CI66" s="31" t="n">
        <f aca="false">IF(Замер!$J$360="да",Помещение_18!$B66,0)</f>
        <v>0</v>
      </c>
      <c r="CJ66" s="31" t="n">
        <f aca="false">IF(Замер!$J$360="да",Помещение_18!$G66,0)</f>
        <v>0</v>
      </c>
      <c r="CK66" s="31" t="n">
        <f aca="false">IF(Замер!$J$360="да",Помещение_18!$H66,0)</f>
        <v>0</v>
      </c>
      <c r="CM66" s="31" t="n">
        <f aca="false">IF(Замер!$J$380="да",Помещение_19!$B66,0)</f>
        <v>0</v>
      </c>
      <c r="CN66" s="31" t="n">
        <f aca="false">IF(Замер!$J$380="да",Помещение_19!$G66,0)</f>
        <v>0</v>
      </c>
      <c r="CO66" s="31" t="n">
        <f aca="false">IF(Замер!$J$380="да",Помещение_19!$H66,0)</f>
        <v>0</v>
      </c>
      <c r="CQ66" s="31" t="n">
        <f aca="false">IF(Замер!$J$400="да",Помещение_20!$B66,0)</f>
        <v>0</v>
      </c>
      <c r="CR66" s="31" t="n">
        <f aca="false">IF(Замер!$J$400="да",Помещение_20!$G66,0)</f>
        <v>0</v>
      </c>
      <c r="CS66" s="31" t="n">
        <f aca="false">IF(Замер!$J$400="да",Помещение_20!$H66,0)</f>
        <v>0</v>
      </c>
    </row>
    <row r="67" customFormat="false" ht="14.25" hidden="false" customHeight="false" outlineLevel="0" collapsed="false">
      <c r="B67" s="79" t="n">
        <f aca="false">P67</f>
        <v>0</v>
      </c>
      <c r="C67" s="49" t="s">
        <v>388</v>
      </c>
      <c r="D67" s="80" t="str">
        <f aca="false">VLOOKUP(C67,СписокРабот!$B:$E,2,FALSE())</f>
        <v>Демонтаж маяка с заделкой шрабы стен, потолка и пола</v>
      </c>
      <c r="E67" s="44" t="str">
        <f aca="false">VLOOKUP(C67,СписокРабот!$B:$E,3,FALSE())</f>
        <v>п.м</v>
      </c>
      <c r="F67" s="81" t="n">
        <f aca="false">VLOOKUP(C67,СписокРабот!$B:$E,4,FALSE())</f>
        <v>311</v>
      </c>
      <c r="G67" s="84" t="n">
        <f aca="false">Q67</f>
        <v>0</v>
      </c>
      <c r="H67" s="82" t="n">
        <f aca="false">F67*G67</f>
        <v>0</v>
      </c>
      <c r="L67" s="83"/>
      <c r="M67" s="66" t="n">
        <f aca="false">$F67*(100%-$B$3)</f>
        <v>264.35</v>
      </c>
      <c r="N67" s="31" t="n">
        <f aca="false">$G67*$M67</f>
        <v>0</v>
      </c>
      <c r="P67" s="31" t="n">
        <f aca="false">MAX(S67,W67,AA67,AE67,AI67,AM67,AQ67,AU67,AY67,BC67,BG67,BK67,BO67,BS67,BW67,CA67,CE67,CI67,CM67,CQ67)</f>
        <v>0</v>
      </c>
      <c r="Q67" s="31" t="n">
        <f aca="false">IF($S67,T67,0)+IF($W67,X67,0)+IF($AA67,AB67,0)+IF($AE67,AF67,0)+IF($AI67,AJ67,0)+IF($AM67,AN67,0)+IF($AQ67,AR67,0)+IF($AU67,AV67,0)+IF($AY67,AZ67,0)+IF($BC67,BD67,0)+IF($BG67,BH67,0)+IF($BK67,BL67,0)+IF($BO67,BP67,0)+IF($BS67,BT67,0)+IF($BW67,BX67,0)+IF($CA67,CB67,0)+IF($CE67,CF67,0)+IF($CI67,CJ67,0)+IF($CM67,CN67,0)+IF($CQ67,CR67,0)</f>
        <v>0</v>
      </c>
      <c r="R67" s="31" t="n">
        <f aca="false">IF($S67=1,U67,0)+IF($W67,Y67,0)+IF($AA67,AC67,0)+IF($AE67,AG67,0)+IF($AI67,AK67,0)+IF($AM67,AO67,0)+IF($AQ67,AS67,0)+IF($AU67,AW67,0)+IF($AY67,BA67,0)+IF($BC67,BE67,0)+IF($BG67,BI67,0)+IF($BK67,BM67,0)+IF($BO67,BQ67,0)+IF($BS67,BU67,0)+IF($BW67,BY67,0)+IF($CA67,CC67,0)+IF($CE67,CG67,0)+IF($CI67,CK67,0)+IF($CM67,CO67,0)+IF($CQ67,CS67,0)</f>
        <v>0</v>
      </c>
      <c r="S67" s="31" t="n">
        <f aca="false">IF(Замер!$J$20="да",Комната_1!$B67,0)</f>
        <v>0</v>
      </c>
      <c r="T67" s="31" t="n">
        <f aca="false">IF(Замер!$J$20="да",Комната_1!$G67,0)</f>
        <v>0</v>
      </c>
      <c r="U67" s="31" t="n">
        <f aca="false">IF(Замер!$J$20="да",Комната_1!$H67,0)</f>
        <v>0</v>
      </c>
      <c r="W67" s="31" t="n">
        <f aca="false">IF(Замер!$J$40="да",Комната_2!$B67,0)</f>
        <v>0</v>
      </c>
      <c r="X67" s="31" t="n">
        <f aca="false">IF(Замер!$J$40="да",Комната_2!$G67,0)</f>
        <v>0</v>
      </c>
      <c r="Y67" s="31" t="n">
        <f aca="false">IF(Замер!$J$40="да",Комната_2!$H67,0)</f>
        <v>0</v>
      </c>
      <c r="AA67" s="31" t="n">
        <f aca="false">IF(Замер!$J$60="да",Комната_3!$B67,0)</f>
        <v>0</v>
      </c>
      <c r="AB67" s="31" t="n">
        <f aca="false">IF(Замер!$J$60="да",Комната_3!$G67,0)</f>
        <v>0</v>
      </c>
      <c r="AC67" s="31" t="n">
        <f aca="false">IF(Замер!$J$60="да",Комната_3!$H67,0)</f>
        <v>0</v>
      </c>
      <c r="AE67" s="31" t="n">
        <f aca="false">IF(Замер!$J$80="да",Комната_4!$B67,0)</f>
        <v>0</v>
      </c>
      <c r="AF67" s="31" t="n">
        <f aca="false">IF(Замер!$J$80="да",Комната_4!$G67,0)</f>
        <v>0</v>
      </c>
      <c r="AG67" s="31" t="n">
        <f aca="false">IF(Замер!$J$80="да",Комната_4!$H67,0)</f>
        <v>0</v>
      </c>
      <c r="AI67" s="31" t="n">
        <f aca="false">IF(Замер!$J$100="да",Комната_5!$B67,0)</f>
        <v>0</v>
      </c>
      <c r="AJ67" s="31" t="n">
        <f aca="false">IF(Замер!$J$100="да",Комната_5!$G67,0)</f>
        <v>0</v>
      </c>
      <c r="AK67" s="31" t="n">
        <f aca="false">IF(Замер!$J$100="да",Комната_5!$H67,0)</f>
        <v>0</v>
      </c>
      <c r="AM67" s="31" t="n">
        <f aca="false">IF(Замер!$J$120="да",Коридор!$B67,0)</f>
        <v>0</v>
      </c>
      <c r="AN67" s="31" t="n">
        <f aca="false">IF(Замер!$J$120="да",Коридор!$G67,0)</f>
        <v>0</v>
      </c>
      <c r="AO67" s="31" t="n">
        <f aca="false">IF(Замер!$J$120="да",Коридор!$H67,0)</f>
        <v>0</v>
      </c>
      <c r="AQ67" s="31" t="n">
        <f aca="false">IF(Замер!$J$140="да",Кухня!$B67,0)</f>
        <v>0</v>
      </c>
      <c r="AR67" s="31" t="n">
        <f aca="false">IF(Замер!$J$140="да",Кухня!$G67,0)</f>
        <v>0</v>
      </c>
      <c r="AS67" s="31" t="n">
        <f aca="false">IF(Замер!$J$140="да",Кухня!$H67,0)</f>
        <v>0</v>
      </c>
      <c r="AU67" s="31" t="n">
        <f aca="false">IF(Замер!$J$160="да",Ванна!$B67,0)</f>
        <v>0</v>
      </c>
      <c r="AV67" s="31" t="n">
        <f aca="false">IF(Замер!$J$160="да",Ванна!$G67,0)</f>
        <v>0</v>
      </c>
      <c r="AW67" s="31" t="n">
        <f aca="false">IF(Замер!$J$160="да",Ванна!$H67,0)</f>
        <v>0</v>
      </c>
      <c r="AY67" s="31" t="n">
        <f aca="false">IF(Замер!$J$180="да",Туалет!$B67,0)</f>
        <v>0</v>
      </c>
      <c r="AZ67" s="31" t="n">
        <f aca="false">IF(Замер!$J$180="да",Туалет!$G67,0)</f>
        <v>0</v>
      </c>
      <c r="BA67" s="31" t="n">
        <f aca="false">IF(Замер!$J$180="да",Туалет!$H67,0)</f>
        <v>0</v>
      </c>
      <c r="BC67" s="31" t="n">
        <f aca="false">IF(Замер!$J$200="да",Балкон!$B67,0)</f>
        <v>0</v>
      </c>
      <c r="BD67" s="31" t="n">
        <f aca="false">IF(Замер!$J$200="да",Балкон!$G67,0)</f>
        <v>0</v>
      </c>
      <c r="BE67" s="31" t="n">
        <f aca="false">IF(Замер!$J$200="да",Балкон!$H67,0)</f>
        <v>0</v>
      </c>
      <c r="BG67" s="31" t="n">
        <f aca="false">IF(Замер!$J$220="да",Помещение_11!$B67,0)</f>
        <v>0</v>
      </c>
      <c r="BH67" s="31" t="n">
        <f aca="false">IF(Замер!$J$220="да",Помещение_11!$G67,0)</f>
        <v>0</v>
      </c>
      <c r="BI67" s="31" t="n">
        <f aca="false">IF(Замер!$J$220="да",Помещение_11!$H67,0)</f>
        <v>0</v>
      </c>
      <c r="BK67" s="31" t="n">
        <f aca="false">IF(Замер!$J$240="да",Помещение_12!$B67,0)</f>
        <v>0</v>
      </c>
      <c r="BL67" s="31" t="n">
        <f aca="false">IF(Замер!$J$240="да",Помещение_12!$G67,0)</f>
        <v>0</v>
      </c>
      <c r="BM67" s="31" t="n">
        <f aca="false">IF(Замер!$J$240="да",Помещение_12!$H67,0)</f>
        <v>0</v>
      </c>
      <c r="BO67" s="31" t="n">
        <f aca="false">IF(Замер!$J$260="да",Помещение_13!$B67,0)</f>
        <v>0</v>
      </c>
      <c r="BP67" s="31" t="n">
        <f aca="false">IF(Замер!$J$260="да",Помещение_13!$G67,0)</f>
        <v>0</v>
      </c>
      <c r="BQ67" s="31" t="n">
        <f aca="false">IF(Замер!$J$260="да",Помещение_13!$H67,0)</f>
        <v>0</v>
      </c>
      <c r="BS67" s="31" t="n">
        <f aca="false">IF(Замер!$J$280="да",Помещение_14!$B67,0)</f>
        <v>0</v>
      </c>
      <c r="BT67" s="31" t="n">
        <f aca="false">IF(Замер!$J$280="да",Помещение_14!$G67,0)</f>
        <v>0</v>
      </c>
      <c r="BU67" s="31" t="n">
        <f aca="false">IF(Замер!$J$280="да",Помещение_14!$H67,0)</f>
        <v>0</v>
      </c>
      <c r="BW67" s="31" t="n">
        <f aca="false">IF(Замер!$J$300="да",Помещение_15!$B67,0)</f>
        <v>0</v>
      </c>
      <c r="BX67" s="31" t="n">
        <f aca="false">IF(Замер!$J$300="да",Помещение_15!$G67,0)</f>
        <v>0</v>
      </c>
      <c r="BY67" s="31" t="n">
        <f aca="false">IF(Замер!$J$300="да",Помещение_15!$H67,0)</f>
        <v>0</v>
      </c>
      <c r="CA67" s="31" t="n">
        <f aca="false">IF(Замер!$J$320="да",Помещение_16!$B67,0)</f>
        <v>0</v>
      </c>
      <c r="CB67" s="31" t="n">
        <f aca="false">IF(Замер!$J$320="да",Помещение_16!$G67,0)</f>
        <v>0</v>
      </c>
      <c r="CC67" s="31" t="n">
        <f aca="false">IF(Замер!$J$320="да",Помещение_16!$H67,0)</f>
        <v>0</v>
      </c>
      <c r="CE67" s="31" t="n">
        <f aca="false">IF(Замер!$J$340="да",Помещение_17!$B67,0)</f>
        <v>0</v>
      </c>
      <c r="CF67" s="31" t="n">
        <f aca="false">IF(Замер!$J$340="да",Помещение_17!$G67,0)</f>
        <v>0</v>
      </c>
      <c r="CG67" s="31" t="n">
        <f aca="false">IF(Замер!$J$340="да",Помещение_17!$H67,0)</f>
        <v>0</v>
      </c>
      <c r="CI67" s="31" t="n">
        <f aca="false">IF(Замер!$J$360="да",Помещение_18!$B67,0)</f>
        <v>0</v>
      </c>
      <c r="CJ67" s="31" t="n">
        <f aca="false">IF(Замер!$J$360="да",Помещение_18!$G67,0)</f>
        <v>0</v>
      </c>
      <c r="CK67" s="31" t="n">
        <f aca="false">IF(Замер!$J$360="да",Помещение_18!$H67,0)</f>
        <v>0</v>
      </c>
      <c r="CM67" s="31" t="n">
        <f aca="false">IF(Замер!$J$380="да",Помещение_19!$B67,0)</f>
        <v>0</v>
      </c>
      <c r="CN67" s="31" t="n">
        <f aca="false">IF(Замер!$J$380="да",Помещение_19!$G67,0)</f>
        <v>0</v>
      </c>
      <c r="CO67" s="31" t="n">
        <f aca="false">IF(Замер!$J$380="да",Помещение_19!$H67,0)</f>
        <v>0</v>
      </c>
      <c r="CQ67" s="31" t="n">
        <f aca="false">IF(Замер!$J$400="да",Помещение_20!$B67,0)</f>
        <v>0</v>
      </c>
      <c r="CR67" s="31" t="n">
        <f aca="false">IF(Замер!$J$400="да",Помещение_20!$G67,0)</f>
        <v>0</v>
      </c>
      <c r="CS67" s="31" t="n">
        <f aca="false">IF(Замер!$J$400="да",Помещение_20!$H67,0)</f>
        <v>0</v>
      </c>
    </row>
    <row r="68" customFormat="false" ht="14.25" hidden="false" customHeight="false" outlineLevel="0" collapsed="false">
      <c r="B68" s="79" t="n">
        <f aca="false">P68</f>
        <v>0</v>
      </c>
      <c r="C68" s="49" t="s">
        <v>389</v>
      </c>
      <c r="D68" s="80" t="str">
        <f aca="false">VLOOKUP(C68,СписокРабот!$B:$E,2,FALSE())</f>
        <v>Демонтаж дверного полотна</v>
      </c>
      <c r="E68" s="44" t="str">
        <f aca="false">VLOOKUP(C68,СписокРабот!$B:$E,3,FALSE())</f>
        <v>ед.</v>
      </c>
      <c r="F68" s="81" t="n">
        <f aca="false">VLOOKUP(C68,СписокРабот!$B:$E,4,FALSE())</f>
        <v>450</v>
      </c>
      <c r="G68" s="49" t="n">
        <f aca="false">Q68</f>
        <v>0</v>
      </c>
      <c r="H68" s="82" t="n">
        <f aca="false">F68*G68</f>
        <v>0</v>
      </c>
      <c r="L68" s="83"/>
      <c r="M68" s="66" t="n">
        <f aca="false">$F68*(100%-$B$3)</f>
        <v>382.5</v>
      </c>
      <c r="N68" s="31" t="n">
        <f aca="false">$G68*$M68</f>
        <v>0</v>
      </c>
      <c r="P68" s="31" t="n">
        <f aca="false">MAX(S68,W68,AA68,AE68,AI68,AM68,AQ68,AU68,AY68,BC68,BG68,BK68,BO68,BS68,BW68,CA68,CE68,CI68,CM68,CQ68)</f>
        <v>0</v>
      </c>
      <c r="Q68" s="31" t="n">
        <f aca="false">IF($S68,T68,0)+IF($W68,X68,0)+IF($AA68,AB68,0)+IF($AE68,AF68,0)+IF($AI68,AJ68,0)+IF($AM68,AN68,0)+IF($AQ68,AR68,0)+IF($AU68,AV68,0)+IF($AY68,AZ68,0)+IF($BC68,BD68,0)+IF($BG68,BH68,0)+IF($BK68,BL68,0)+IF($BO68,BP68,0)+IF($BS68,BT68,0)+IF($BW68,BX68,0)+IF($CA68,CB68,0)+IF($CE68,CF68,0)+IF($CI68,CJ68,0)+IF($CM68,CN68,0)+IF($CQ68,CR68,0)</f>
        <v>0</v>
      </c>
      <c r="R68" s="31" t="n">
        <f aca="false">IF($S68=1,U68,0)+IF($W68,Y68,0)+IF($AA68,AC68,0)+IF($AE68,AG68,0)+IF($AI68,AK68,0)+IF($AM68,AO68,0)+IF($AQ68,AS68,0)+IF($AU68,AW68,0)+IF($AY68,BA68,0)+IF($BC68,BE68,0)+IF($BG68,BI68,0)+IF($BK68,BM68,0)+IF($BO68,BQ68,0)+IF($BS68,BU68,0)+IF($BW68,BY68,0)+IF($CA68,CC68,0)+IF($CE68,CG68,0)+IF($CI68,CK68,0)+IF($CM68,CO68,0)+IF($CQ68,CS68,0)</f>
        <v>0</v>
      </c>
      <c r="S68" s="31" t="n">
        <f aca="false">IF(Замер!$J$20="да",Комната_1!$B68,0)</f>
        <v>0</v>
      </c>
      <c r="T68" s="31" t="n">
        <f aca="false">IF(Замер!$J$20="да",Комната_1!$G68,0)</f>
        <v>0</v>
      </c>
      <c r="U68" s="31" t="n">
        <f aca="false">IF(Замер!$J$20="да",Комната_1!$H68,0)</f>
        <v>0</v>
      </c>
      <c r="W68" s="31" t="n">
        <f aca="false">IF(Замер!$J$40="да",Комната_2!$B68,0)</f>
        <v>0</v>
      </c>
      <c r="X68" s="31" t="n">
        <f aca="false">IF(Замер!$J$40="да",Комната_2!$G68,0)</f>
        <v>0</v>
      </c>
      <c r="Y68" s="31" t="n">
        <f aca="false">IF(Замер!$J$40="да",Комната_2!$H68,0)</f>
        <v>0</v>
      </c>
      <c r="AA68" s="31" t="n">
        <f aca="false">IF(Замер!$J$60="да",Комната_3!$B68,0)</f>
        <v>0</v>
      </c>
      <c r="AB68" s="31" t="n">
        <f aca="false">IF(Замер!$J$60="да",Комната_3!$G68,0)</f>
        <v>0</v>
      </c>
      <c r="AC68" s="31" t="n">
        <f aca="false">IF(Замер!$J$60="да",Комната_3!$H68,0)</f>
        <v>0</v>
      </c>
      <c r="AE68" s="31" t="n">
        <f aca="false">IF(Замер!$J$80="да",Комната_4!$B68,0)</f>
        <v>0</v>
      </c>
      <c r="AF68" s="31" t="n">
        <f aca="false">IF(Замер!$J$80="да",Комната_4!$G68,0)</f>
        <v>0</v>
      </c>
      <c r="AG68" s="31" t="n">
        <f aca="false">IF(Замер!$J$80="да",Комната_4!$H68,0)</f>
        <v>0</v>
      </c>
      <c r="AI68" s="31" t="n">
        <f aca="false">IF(Замер!$J$100="да",Комната_5!$B68,0)</f>
        <v>0</v>
      </c>
      <c r="AJ68" s="31" t="n">
        <f aca="false">IF(Замер!$J$100="да",Комната_5!$G68,0)</f>
        <v>0</v>
      </c>
      <c r="AK68" s="31" t="n">
        <f aca="false">IF(Замер!$J$100="да",Комната_5!$H68,0)</f>
        <v>0</v>
      </c>
      <c r="AM68" s="31" t="n">
        <f aca="false">IF(Замер!$J$120="да",Коридор!$B68,0)</f>
        <v>0</v>
      </c>
      <c r="AN68" s="31" t="n">
        <f aca="false">IF(Замер!$J$120="да",Коридор!$G68,0)</f>
        <v>0</v>
      </c>
      <c r="AO68" s="31" t="n">
        <f aca="false">IF(Замер!$J$120="да",Коридор!$H68,0)</f>
        <v>0</v>
      </c>
      <c r="AQ68" s="31" t="n">
        <f aca="false">IF(Замер!$J$140="да",Кухня!$B68,0)</f>
        <v>0</v>
      </c>
      <c r="AR68" s="31" t="n">
        <f aca="false">IF(Замер!$J$140="да",Кухня!$G68,0)</f>
        <v>0</v>
      </c>
      <c r="AS68" s="31" t="n">
        <f aca="false">IF(Замер!$J$140="да",Кухня!$H68,0)</f>
        <v>0</v>
      </c>
      <c r="AU68" s="31" t="n">
        <f aca="false">IF(Замер!$J$160="да",Ванна!$B68,0)</f>
        <v>0</v>
      </c>
      <c r="AV68" s="31" t="n">
        <f aca="false">IF(Замер!$J$160="да",Ванна!$G68,0)</f>
        <v>0</v>
      </c>
      <c r="AW68" s="31" t="n">
        <f aca="false">IF(Замер!$J$160="да",Ванна!$H68,0)</f>
        <v>0</v>
      </c>
      <c r="AY68" s="31" t="n">
        <f aca="false">IF(Замер!$J$180="да",Туалет!$B68,0)</f>
        <v>0</v>
      </c>
      <c r="AZ68" s="31" t="n">
        <f aca="false">IF(Замер!$J$180="да",Туалет!$G68,0)</f>
        <v>0</v>
      </c>
      <c r="BA68" s="31" t="n">
        <f aca="false">IF(Замер!$J$180="да",Туалет!$H68,0)</f>
        <v>0</v>
      </c>
      <c r="BC68" s="31" t="n">
        <f aca="false">IF(Замер!$J$200="да",Балкон!$B68,0)</f>
        <v>0</v>
      </c>
      <c r="BD68" s="31" t="n">
        <f aca="false">IF(Замер!$J$200="да",Балкон!$G68,0)</f>
        <v>0</v>
      </c>
      <c r="BE68" s="31" t="n">
        <f aca="false">IF(Замер!$J$200="да",Балкон!$H68,0)</f>
        <v>0</v>
      </c>
      <c r="BG68" s="31" t="n">
        <f aca="false">IF(Замер!$J$220="да",Помещение_11!$B68,0)</f>
        <v>0</v>
      </c>
      <c r="BH68" s="31" t="n">
        <f aca="false">IF(Замер!$J$220="да",Помещение_11!$G68,0)</f>
        <v>0</v>
      </c>
      <c r="BI68" s="31" t="n">
        <f aca="false">IF(Замер!$J$220="да",Помещение_11!$H68,0)</f>
        <v>0</v>
      </c>
      <c r="BK68" s="31" t="n">
        <f aca="false">IF(Замер!$J$240="да",Помещение_12!$B68,0)</f>
        <v>0</v>
      </c>
      <c r="BL68" s="31" t="n">
        <f aca="false">IF(Замер!$J$240="да",Помещение_12!$G68,0)</f>
        <v>0</v>
      </c>
      <c r="BM68" s="31" t="n">
        <f aca="false">IF(Замер!$J$240="да",Помещение_12!$H68,0)</f>
        <v>0</v>
      </c>
      <c r="BO68" s="31" t="n">
        <f aca="false">IF(Замер!$J$260="да",Помещение_13!$B68,0)</f>
        <v>0</v>
      </c>
      <c r="BP68" s="31" t="n">
        <f aca="false">IF(Замер!$J$260="да",Помещение_13!$G68,0)</f>
        <v>0</v>
      </c>
      <c r="BQ68" s="31" t="n">
        <f aca="false">IF(Замер!$J$260="да",Помещение_13!$H68,0)</f>
        <v>0</v>
      </c>
      <c r="BS68" s="31" t="n">
        <f aca="false">IF(Замер!$J$280="да",Помещение_14!$B68,0)</f>
        <v>0</v>
      </c>
      <c r="BT68" s="31" t="n">
        <f aca="false">IF(Замер!$J$280="да",Помещение_14!$G68,0)</f>
        <v>0</v>
      </c>
      <c r="BU68" s="31" t="n">
        <f aca="false">IF(Замер!$J$280="да",Помещение_14!$H68,0)</f>
        <v>0</v>
      </c>
      <c r="BW68" s="31" t="n">
        <f aca="false">IF(Замер!$J$300="да",Помещение_15!$B68,0)</f>
        <v>0</v>
      </c>
      <c r="BX68" s="31" t="n">
        <f aca="false">IF(Замер!$J$300="да",Помещение_15!$G68,0)</f>
        <v>0</v>
      </c>
      <c r="BY68" s="31" t="n">
        <f aca="false">IF(Замер!$J$300="да",Помещение_15!$H68,0)</f>
        <v>0</v>
      </c>
      <c r="CA68" s="31" t="n">
        <f aca="false">IF(Замер!$J$320="да",Помещение_16!$B68,0)</f>
        <v>0</v>
      </c>
      <c r="CB68" s="31" t="n">
        <f aca="false">IF(Замер!$J$320="да",Помещение_16!$G68,0)</f>
        <v>0</v>
      </c>
      <c r="CC68" s="31" t="n">
        <f aca="false">IF(Замер!$J$320="да",Помещение_16!$H68,0)</f>
        <v>0</v>
      </c>
      <c r="CE68" s="31" t="n">
        <f aca="false">IF(Замер!$J$340="да",Помещение_17!$B68,0)</f>
        <v>0</v>
      </c>
      <c r="CF68" s="31" t="n">
        <f aca="false">IF(Замер!$J$340="да",Помещение_17!$G68,0)</f>
        <v>0</v>
      </c>
      <c r="CG68" s="31" t="n">
        <f aca="false">IF(Замер!$J$340="да",Помещение_17!$H68,0)</f>
        <v>0</v>
      </c>
      <c r="CI68" s="31" t="n">
        <f aca="false">IF(Замер!$J$360="да",Помещение_18!$B68,0)</f>
        <v>0</v>
      </c>
      <c r="CJ68" s="31" t="n">
        <f aca="false">IF(Замер!$J$360="да",Помещение_18!$G68,0)</f>
        <v>0</v>
      </c>
      <c r="CK68" s="31" t="n">
        <f aca="false">IF(Замер!$J$360="да",Помещение_18!$H68,0)</f>
        <v>0</v>
      </c>
      <c r="CM68" s="31" t="n">
        <f aca="false">IF(Замер!$J$380="да",Помещение_19!$B68,0)</f>
        <v>0</v>
      </c>
      <c r="CN68" s="31" t="n">
        <f aca="false">IF(Замер!$J$380="да",Помещение_19!$G68,0)</f>
        <v>0</v>
      </c>
      <c r="CO68" s="31" t="n">
        <f aca="false">IF(Замер!$J$380="да",Помещение_19!$H68,0)</f>
        <v>0</v>
      </c>
      <c r="CQ68" s="31" t="n">
        <f aca="false">IF(Замер!$J$400="да",Помещение_20!$B68,0)</f>
        <v>0</v>
      </c>
      <c r="CR68" s="31" t="n">
        <f aca="false">IF(Замер!$J$400="да",Помещение_20!$G68,0)</f>
        <v>0</v>
      </c>
      <c r="CS68" s="31" t="n">
        <f aca="false">IF(Замер!$J$400="да",Помещение_20!$H68,0)</f>
        <v>0</v>
      </c>
    </row>
    <row r="69" customFormat="false" ht="14.25" hidden="false" customHeight="false" outlineLevel="0" collapsed="false">
      <c r="B69" s="79" t="n">
        <f aca="false">P69</f>
        <v>0</v>
      </c>
      <c r="C69" s="49" t="s">
        <v>390</v>
      </c>
      <c r="D69" s="80" t="str">
        <f aca="false">VLOOKUP(C69,СписокРабот!$B:$E,2,FALSE())</f>
        <v>Демонтаж подоконника (пластик)</v>
      </c>
      <c r="E69" s="44" t="str">
        <f aca="false">VLOOKUP(C69,СписокРабот!$B:$E,3,FALSE())</f>
        <v>ед.</v>
      </c>
      <c r="F69" s="81" t="n">
        <f aca="false">VLOOKUP(C69,СписокРабот!$B:$E,4,FALSE())</f>
        <v>809</v>
      </c>
      <c r="G69" s="49" t="n">
        <f aca="false">Q69</f>
        <v>0</v>
      </c>
      <c r="H69" s="82" t="n">
        <f aca="false">F69*G69</f>
        <v>0</v>
      </c>
      <c r="L69" s="83"/>
      <c r="M69" s="66" t="n">
        <f aca="false">$F69*(100%-$B$3)</f>
        <v>687.65</v>
      </c>
      <c r="N69" s="31" t="n">
        <f aca="false">$G69*$M69</f>
        <v>0</v>
      </c>
      <c r="P69" s="31" t="n">
        <f aca="false">MAX(S69,W69,AA69,AE69,AI69,AM69,AQ69,AU69,AY69,BC69,BG69,BK69,BO69,BS69,BW69,CA69,CE69,CI69,CM69,CQ69)</f>
        <v>0</v>
      </c>
      <c r="Q69" s="31" t="n">
        <f aca="false">IF($S69,T69,0)+IF($W69,X69,0)+IF($AA69,AB69,0)+IF($AE69,AF69,0)+IF($AI69,AJ69,0)+IF($AM69,AN69,0)+IF($AQ69,AR69,0)+IF($AU69,AV69,0)+IF($AY69,AZ69,0)+IF($BC69,BD69,0)+IF($BG69,BH69,0)+IF($BK69,BL69,0)+IF($BO69,BP69,0)+IF($BS69,BT69,0)+IF($BW69,BX69,0)+IF($CA69,CB69,0)+IF($CE69,CF69,0)+IF($CI69,CJ69,0)+IF($CM69,CN69,0)+IF($CQ69,CR69,0)</f>
        <v>0</v>
      </c>
      <c r="R69" s="31" t="n">
        <f aca="false">IF($S69=1,U69,0)+IF($W69,Y69,0)+IF($AA69,AC69,0)+IF($AE69,AG69,0)+IF($AI69,AK69,0)+IF($AM69,AO69,0)+IF($AQ69,AS69,0)+IF($AU69,AW69,0)+IF($AY69,BA69,0)+IF($BC69,BE69,0)+IF($BG69,BI69,0)+IF($BK69,BM69,0)+IF($BO69,BQ69,0)+IF($BS69,BU69,0)+IF($BW69,BY69,0)+IF($CA69,CC69,0)+IF($CE69,CG69,0)+IF($CI69,CK69,0)+IF($CM69,CO69,0)+IF($CQ69,CS69,0)</f>
        <v>0</v>
      </c>
      <c r="S69" s="31" t="n">
        <f aca="false">IF(Замер!$J$20="да",Комната_1!$B69,0)</f>
        <v>0</v>
      </c>
      <c r="T69" s="31" t="n">
        <f aca="false">IF(Замер!$J$20="да",Комната_1!$G69,0)</f>
        <v>0</v>
      </c>
      <c r="U69" s="31" t="n">
        <f aca="false">IF(Замер!$J$20="да",Комната_1!$H69,0)</f>
        <v>0</v>
      </c>
      <c r="W69" s="31" t="n">
        <f aca="false">IF(Замер!$J$40="да",Комната_2!$B69,0)</f>
        <v>0</v>
      </c>
      <c r="X69" s="31" t="n">
        <f aca="false">IF(Замер!$J$40="да",Комната_2!$G69,0)</f>
        <v>0</v>
      </c>
      <c r="Y69" s="31" t="n">
        <f aca="false">IF(Замер!$J$40="да",Комната_2!$H69,0)</f>
        <v>0</v>
      </c>
      <c r="AA69" s="31" t="n">
        <f aca="false">IF(Замер!$J$60="да",Комната_3!$B69,0)</f>
        <v>0</v>
      </c>
      <c r="AB69" s="31" t="n">
        <f aca="false">IF(Замер!$J$60="да",Комната_3!$G69,0)</f>
        <v>0</v>
      </c>
      <c r="AC69" s="31" t="n">
        <f aca="false">IF(Замер!$J$60="да",Комната_3!$H69,0)</f>
        <v>0</v>
      </c>
      <c r="AE69" s="31" t="n">
        <f aca="false">IF(Замер!$J$80="да",Комната_4!$B69,0)</f>
        <v>0</v>
      </c>
      <c r="AF69" s="31" t="n">
        <f aca="false">IF(Замер!$J$80="да",Комната_4!$G69,0)</f>
        <v>0</v>
      </c>
      <c r="AG69" s="31" t="n">
        <f aca="false">IF(Замер!$J$80="да",Комната_4!$H69,0)</f>
        <v>0</v>
      </c>
      <c r="AI69" s="31" t="n">
        <f aca="false">IF(Замер!$J$100="да",Комната_5!$B69,0)</f>
        <v>0</v>
      </c>
      <c r="AJ69" s="31" t="n">
        <f aca="false">IF(Замер!$J$100="да",Комната_5!$G69,0)</f>
        <v>0</v>
      </c>
      <c r="AK69" s="31" t="n">
        <f aca="false">IF(Замер!$J$100="да",Комната_5!$H69,0)</f>
        <v>0</v>
      </c>
      <c r="AM69" s="31" t="n">
        <f aca="false">IF(Замер!$J$120="да",Коридор!$B69,0)</f>
        <v>0</v>
      </c>
      <c r="AN69" s="31" t="n">
        <f aca="false">IF(Замер!$J$120="да",Коридор!$G69,0)</f>
        <v>0</v>
      </c>
      <c r="AO69" s="31" t="n">
        <f aca="false">IF(Замер!$J$120="да",Коридор!$H69,0)</f>
        <v>0</v>
      </c>
      <c r="AQ69" s="31" t="n">
        <f aca="false">IF(Замер!$J$140="да",Кухня!$B69,0)</f>
        <v>0</v>
      </c>
      <c r="AR69" s="31" t="n">
        <f aca="false">IF(Замер!$J$140="да",Кухня!$G69,0)</f>
        <v>0</v>
      </c>
      <c r="AS69" s="31" t="n">
        <f aca="false">IF(Замер!$J$140="да",Кухня!$H69,0)</f>
        <v>0</v>
      </c>
      <c r="AU69" s="31" t="n">
        <f aca="false">IF(Замер!$J$160="да",Ванна!$B69,0)</f>
        <v>0</v>
      </c>
      <c r="AV69" s="31" t="n">
        <f aca="false">IF(Замер!$J$160="да",Ванна!$G69,0)</f>
        <v>0</v>
      </c>
      <c r="AW69" s="31" t="n">
        <f aca="false">IF(Замер!$J$160="да",Ванна!$H69,0)</f>
        <v>0</v>
      </c>
      <c r="AY69" s="31" t="n">
        <f aca="false">IF(Замер!$J$180="да",Туалет!$B69,0)</f>
        <v>0</v>
      </c>
      <c r="AZ69" s="31" t="n">
        <f aca="false">IF(Замер!$J$180="да",Туалет!$G69,0)</f>
        <v>0</v>
      </c>
      <c r="BA69" s="31" t="n">
        <f aca="false">IF(Замер!$J$180="да",Туалет!$H69,0)</f>
        <v>0</v>
      </c>
      <c r="BC69" s="31" t="n">
        <f aca="false">IF(Замер!$J$200="да",Балкон!$B69,0)</f>
        <v>0</v>
      </c>
      <c r="BD69" s="31" t="n">
        <f aca="false">IF(Замер!$J$200="да",Балкон!$G69,0)</f>
        <v>0</v>
      </c>
      <c r="BE69" s="31" t="n">
        <f aca="false">IF(Замер!$J$200="да",Балкон!$H69,0)</f>
        <v>0</v>
      </c>
      <c r="BG69" s="31" t="n">
        <f aca="false">IF(Замер!$J$220="да",Помещение_11!$B69,0)</f>
        <v>0</v>
      </c>
      <c r="BH69" s="31" t="n">
        <f aca="false">IF(Замер!$J$220="да",Помещение_11!$G69,0)</f>
        <v>0</v>
      </c>
      <c r="BI69" s="31" t="n">
        <f aca="false">IF(Замер!$J$220="да",Помещение_11!$H69,0)</f>
        <v>0</v>
      </c>
      <c r="BK69" s="31" t="n">
        <f aca="false">IF(Замер!$J$240="да",Помещение_12!$B69,0)</f>
        <v>0</v>
      </c>
      <c r="BL69" s="31" t="n">
        <f aca="false">IF(Замер!$J$240="да",Помещение_12!$G69,0)</f>
        <v>0</v>
      </c>
      <c r="BM69" s="31" t="n">
        <f aca="false">IF(Замер!$J$240="да",Помещение_12!$H69,0)</f>
        <v>0</v>
      </c>
      <c r="BO69" s="31" t="n">
        <f aca="false">IF(Замер!$J$260="да",Помещение_13!$B69,0)</f>
        <v>0</v>
      </c>
      <c r="BP69" s="31" t="n">
        <f aca="false">IF(Замер!$J$260="да",Помещение_13!$G69,0)</f>
        <v>0</v>
      </c>
      <c r="BQ69" s="31" t="n">
        <f aca="false">IF(Замер!$J$260="да",Помещение_13!$H69,0)</f>
        <v>0</v>
      </c>
      <c r="BS69" s="31" t="n">
        <f aca="false">IF(Замер!$J$280="да",Помещение_14!$B69,0)</f>
        <v>0</v>
      </c>
      <c r="BT69" s="31" t="n">
        <f aca="false">IF(Замер!$J$280="да",Помещение_14!$G69,0)</f>
        <v>0</v>
      </c>
      <c r="BU69" s="31" t="n">
        <f aca="false">IF(Замер!$J$280="да",Помещение_14!$H69,0)</f>
        <v>0</v>
      </c>
      <c r="BW69" s="31" t="n">
        <f aca="false">IF(Замер!$J$300="да",Помещение_15!$B69,0)</f>
        <v>0</v>
      </c>
      <c r="BX69" s="31" t="n">
        <f aca="false">IF(Замер!$J$300="да",Помещение_15!$G69,0)</f>
        <v>0</v>
      </c>
      <c r="BY69" s="31" t="n">
        <f aca="false">IF(Замер!$J$300="да",Помещение_15!$H69,0)</f>
        <v>0</v>
      </c>
      <c r="CA69" s="31" t="n">
        <f aca="false">IF(Замер!$J$320="да",Помещение_16!$B69,0)</f>
        <v>0</v>
      </c>
      <c r="CB69" s="31" t="n">
        <f aca="false">IF(Замер!$J$320="да",Помещение_16!$G69,0)</f>
        <v>0</v>
      </c>
      <c r="CC69" s="31" t="n">
        <f aca="false">IF(Замер!$J$320="да",Помещение_16!$H69,0)</f>
        <v>0</v>
      </c>
      <c r="CE69" s="31" t="n">
        <f aca="false">IF(Замер!$J$340="да",Помещение_17!$B69,0)</f>
        <v>0</v>
      </c>
      <c r="CF69" s="31" t="n">
        <f aca="false">IF(Замер!$J$340="да",Помещение_17!$G69,0)</f>
        <v>0</v>
      </c>
      <c r="CG69" s="31" t="n">
        <f aca="false">IF(Замер!$J$340="да",Помещение_17!$H69,0)</f>
        <v>0</v>
      </c>
      <c r="CI69" s="31" t="n">
        <f aca="false">IF(Замер!$J$360="да",Помещение_18!$B69,0)</f>
        <v>0</v>
      </c>
      <c r="CJ69" s="31" t="n">
        <f aca="false">IF(Замер!$J$360="да",Помещение_18!$G69,0)</f>
        <v>0</v>
      </c>
      <c r="CK69" s="31" t="n">
        <f aca="false">IF(Замер!$J$360="да",Помещение_18!$H69,0)</f>
        <v>0</v>
      </c>
      <c r="CM69" s="31" t="n">
        <f aca="false">IF(Замер!$J$380="да",Помещение_19!$B69,0)</f>
        <v>0</v>
      </c>
      <c r="CN69" s="31" t="n">
        <f aca="false">IF(Замер!$J$380="да",Помещение_19!$G69,0)</f>
        <v>0</v>
      </c>
      <c r="CO69" s="31" t="n">
        <f aca="false">IF(Замер!$J$380="да",Помещение_19!$H69,0)</f>
        <v>0</v>
      </c>
      <c r="CQ69" s="31" t="n">
        <f aca="false">IF(Замер!$J$400="да",Помещение_20!$B69,0)</f>
        <v>0</v>
      </c>
      <c r="CR69" s="31" t="n">
        <f aca="false">IF(Замер!$J$400="да",Помещение_20!$G69,0)</f>
        <v>0</v>
      </c>
      <c r="CS69" s="31" t="n">
        <f aca="false">IF(Замер!$J$400="да",Помещение_20!$H69,0)</f>
        <v>0</v>
      </c>
    </row>
    <row r="70" customFormat="false" ht="14.25" hidden="false" customHeight="false" outlineLevel="0" collapsed="false">
      <c r="B70" s="79" t="n">
        <f aca="false">P70</f>
        <v>0</v>
      </c>
      <c r="C70" s="49" t="s">
        <v>391</v>
      </c>
      <c r="D70" s="80" t="str">
        <f aca="false">VLOOKUP(C70,СписокРабот!$B:$E,2,FALSE())</f>
        <v>Демонтаж подоконника (камень/бетон)</v>
      </c>
      <c r="E70" s="44" t="str">
        <f aca="false">VLOOKUP(C70,СписокРабот!$B:$E,3,FALSE())</f>
        <v>ед.</v>
      </c>
      <c r="F70" s="81" t="n">
        <f aca="false">VLOOKUP(C70,СписокРабот!$B:$E,4,FALSE())</f>
        <v>1466</v>
      </c>
      <c r="G70" s="49" t="n">
        <f aca="false">Q70</f>
        <v>0</v>
      </c>
      <c r="H70" s="82" t="n">
        <f aca="false">F70*G70</f>
        <v>0</v>
      </c>
      <c r="L70" s="83"/>
      <c r="M70" s="66" t="n">
        <f aca="false">$F70*(100%-$B$3)</f>
        <v>1246.1</v>
      </c>
      <c r="N70" s="31" t="n">
        <f aca="false">$G70*$M70</f>
        <v>0</v>
      </c>
      <c r="P70" s="31" t="n">
        <f aca="false">MAX(S70,W70,AA70,AE70,AI70,AM70,AQ70,AU70,AY70,BC70,BG70,BK70,BO70,BS70,BW70,CA70,CE70,CI70,CM70,CQ70)</f>
        <v>0</v>
      </c>
      <c r="Q70" s="31" t="n">
        <f aca="false">IF($S70,T70,0)+IF($W70,X70,0)+IF($AA70,AB70,0)+IF($AE70,AF70,0)+IF($AI70,AJ70,0)+IF($AM70,AN70,0)+IF($AQ70,AR70,0)+IF($AU70,AV70,0)+IF($AY70,AZ70,0)+IF($BC70,BD70,0)+IF($BG70,BH70,0)+IF($BK70,BL70,0)+IF($BO70,BP70,0)+IF($BS70,BT70,0)+IF($BW70,BX70,0)+IF($CA70,CB70,0)+IF($CE70,CF70,0)+IF($CI70,CJ70,0)+IF($CM70,CN70,0)+IF($CQ70,CR70,0)</f>
        <v>0</v>
      </c>
      <c r="R70" s="31" t="n">
        <f aca="false">IF($S70=1,U70,0)+IF($W70,Y70,0)+IF($AA70,AC70,0)+IF($AE70,AG70,0)+IF($AI70,AK70,0)+IF($AM70,AO70,0)+IF($AQ70,AS70,0)+IF($AU70,AW70,0)+IF($AY70,BA70,0)+IF($BC70,BE70,0)+IF($BG70,BI70,0)+IF($BK70,BM70,0)+IF($BO70,BQ70,0)+IF($BS70,BU70,0)+IF($BW70,BY70,0)+IF($CA70,CC70,0)+IF($CE70,CG70,0)+IF($CI70,CK70,0)+IF($CM70,CO70,0)+IF($CQ70,CS70,0)</f>
        <v>0</v>
      </c>
      <c r="S70" s="31" t="n">
        <f aca="false">IF(Замер!$J$20="да",Комната_1!$B70,0)</f>
        <v>0</v>
      </c>
      <c r="T70" s="31" t="n">
        <f aca="false">IF(Замер!$J$20="да",Комната_1!$G70,0)</f>
        <v>0</v>
      </c>
      <c r="U70" s="31" t="n">
        <f aca="false">IF(Замер!$J$20="да",Комната_1!$H70,0)</f>
        <v>0</v>
      </c>
      <c r="W70" s="31" t="n">
        <f aca="false">IF(Замер!$J$40="да",Комната_2!$B70,0)</f>
        <v>0</v>
      </c>
      <c r="X70" s="31" t="n">
        <f aca="false">IF(Замер!$J$40="да",Комната_2!$G70,0)</f>
        <v>0</v>
      </c>
      <c r="Y70" s="31" t="n">
        <f aca="false">IF(Замер!$J$40="да",Комната_2!$H70,0)</f>
        <v>0</v>
      </c>
      <c r="AA70" s="31" t="n">
        <f aca="false">IF(Замер!$J$60="да",Комната_3!$B70,0)</f>
        <v>0</v>
      </c>
      <c r="AB70" s="31" t="n">
        <f aca="false">IF(Замер!$J$60="да",Комната_3!$G70,0)</f>
        <v>0</v>
      </c>
      <c r="AC70" s="31" t="n">
        <f aca="false">IF(Замер!$J$60="да",Комната_3!$H70,0)</f>
        <v>0</v>
      </c>
      <c r="AE70" s="31" t="n">
        <f aca="false">IF(Замер!$J$80="да",Комната_4!$B70,0)</f>
        <v>0</v>
      </c>
      <c r="AF70" s="31" t="n">
        <f aca="false">IF(Замер!$J$80="да",Комната_4!$G70,0)</f>
        <v>0</v>
      </c>
      <c r="AG70" s="31" t="n">
        <f aca="false">IF(Замер!$J$80="да",Комната_4!$H70,0)</f>
        <v>0</v>
      </c>
      <c r="AI70" s="31" t="n">
        <f aca="false">IF(Замер!$J$100="да",Комната_5!$B70,0)</f>
        <v>0</v>
      </c>
      <c r="AJ70" s="31" t="n">
        <f aca="false">IF(Замер!$J$100="да",Комната_5!$G70,0)</f>
        <v>0</v>
      </c>
      <c r="AK70" s="31" t="n">
        <f aca="false">IF(Замер!$J$100="да",Комната_5!$H70,0)</f>
        <v>0</v>
      </c>
      <c r="AM70" s="31" t="n">
        <f aca="false">IF(Замер!$J$120="да",Коридор!$B70,0)</f>
        <v>0</v>
      </c>
      <c r="AN70" s="31" t="n">
        <f aca="false">IF(Замер!$J$120="да",Коридор!$G70,0)</f>
        <v>0</v>
      </c>
      <c r="AO70" s="31" t="n">
        <f aca="false">IF(Замер!$J$120="да",Коридор!$H70,0)</f>
        <v>0</v>
      </c>
      <c r="AQ70" s="31" t="n">
        <f aca="false">IF(Замер!$J$140="да",Кухня!$B70,0)</f>
        <v>0</v>
      </c>
      <c r="AR70" s="31" t="n">
        <f aca="false">IF(Замер!$J$140="да",Кухня!$G70,0)</f>
        <v>0</v>
      </c>
      <c r="AS70" s="31" t="n">
        <f aca="false">IF(Замер!$J$140="да",Кухня!$H70,0)</f>
        <v>0</v>
      </c>
      <c r="AU70" s="31" t="n">
        <f aca="false">IF(Замер!$J$160="да",Ванна!$B70,0)</f>
        <v>0</v>
      </c>
      <c r="AV70" s="31" t="n">
        <f aca="false">IF(Замер!$J$160="да",Ванна!$G70,0)</f>
        <v>0</v>
      </c>
      <c r="AW70" s="31" t="n">
        <f aca="false">IF(Замер!$J$160="да",Ванна!$H70,0)</f>
        <v>0</v>
      </c>
      <c r="AY70" s="31" t="n">
        <f aca="false">IF(Замер!$J$180="да",Туалет!$B70,0)</f>
        <v>0</v>
      </c>
      <c r="AZ70" s="31" t="n">
        <f aca="false">IF(Замер!$J$180="да",Туалет!$G70,0)</f>
        <v>0</v>
      </c>
      <c r="BA70" s="31" t="n">
        <f aca="false">IF(Замер!$J$180="да",Туалет!$H70,0)</f>
        <v>0</v>
      </c>
      <c r="BC70" s="31" t="n">
        <f aca="false">IF(Замер!$J$200="да",Балкон!$B70,0)</f>
        <v>0</v>
      </c>
      <c r="BD70" s="31" t="n">
        <f aca="false">IF(Замер!$J$200="да",Балкон!$G70,0)</f>
        <v>0</v>
      </c>
      <c r="BE70" s="31" t="n">
        <f aca="false">IF(Замер!$J$200="да",Балкон!$H70,0)</f>
        <v>0</v>
      </c>
      <c r="BG70" s="31" t="n">
        <f aca="false">IF(Замер!$J$220="да",Помещение_11!$B70,0)</f>
        <v>0</v>
      </c>
      <c r="BH70" s="31" t="n">
        <f aca="false">IF(Замер!$J$220="да",Помещение_11!$G70,0)</f>
        <v>0</v>
      </c>
      <c r="BI70" s="31" t="n">
        <f aca="false">IF(Замер!$J$220="да",Помещение_11!$H70,0)</f>
        <v>0</v>
      </c>
      <c r="BK70" s="31" t="n">
        <f aca="false">IF(Замер!$J$240="да",Помещение_12!$B70,0)</f>
        <v>0</v>
      </c>
      <c r="BL70" s="31" t="n">
        <f aca="false">IF(Замер!$J$240="да",Помещение_12!$G70,0)</f>
        <v>0</v>
      </c>
      <c r="BM70" s="31" t="n">
        <f aca="false">IF(Замер!$J$240="да",Помещение_12!$H70,0)</f>
        <v>0</v>
      </c>
      <c r="BO70" s="31" t="n">
        <f aca="false">IF(Замер!$J$260="да",Помещение_13!$B70,0)</f>
        <v>0</v>
      </c>
      <c r="BP70" s="31" t="n">
        <f aca="false">IF(Замер!$J$260="да",Помещение_13!$G70,0)</f>
        <v>0</v>
      </c>
      <c r="BQ70" s="31" t="n">
        <f aca="false">IF(Замер!$J$260="да",Помещение_13!$H70,0)</f>
        <v>0</v>
      </c>
      <c r="BS70" s="31" t="n">
        <f aca="false">IF(Замер!$J$280="да",Помещение_14!$B70,0)</f>
        <v>0</v>
      </c>
      <c r="BT70" s="31" t="n">
        <f aca="false">IF(Замер!$J$280="да",Помещение_14!$G70,0)</f>
        <v>0</v>
      </c>
      <c r="BU70" s="31" t="n">
        <f aca="false">IF(Замер!$J$280="да",Помещение_14!$H70,0)</f>
        <v>0</v>
      </c>
      <c r="BW70" s="31" t="n">
        <f aca="false">IF(Замер!$J$300="да",Помещение_15!$B70,0)</f>
        <v>0</v>
      </c>
      <c r="BX70" s="31" t="n">
        <f aca="false">IF(Замер!$J$300="да",Помещение_15!$G70,0)</f>
        <v>0</v>
      </c>
      <c r="BY70" s="31" t="n">
        <f aca="false">IF(Замер!$J$300="да",Помещение_15!$H70,0)</f>
        <v>0</v>
      </c>
      <c r="CA70" s="31" t="n">
        <f aca="false">IF(Замер!$J$320="да",Помещение_16!$B70,0)</f>
        <v>0</v>
      </c>
      <c r="CB70" s="31" t="n">
        <f aca="false">IF(Замер!$J$320="да",Помещение_16!$G70,0)</f>
        <v>0</v>
      </c>
      <c r="CC70" s="31" t="n">
        <f aca="false">IF(Замер!$J$320="да",Помещение_16!$H70,0)</f>
        <v>0</v>
      </c>
      <c r="CE70" s="31" t="n">
        <f aca="false">IF(Замер!$J$340="да",Помещение_17!$B70,0)</f>
        <v>0</v>
      </c>
      <c r="CF70" s="31" t="n">
        <f aca="false">IF(Замер!$J$340="да",Помещение_17!$G70,0)</f>
        <v>0</v>
      </c>
      <c r="CG70" s="31" t="n">
        <f aca="false">IF(Замер!$J$340="да",Помещение_17!$H70,0)</f>
        <v>0</v>
      </c>
      <c r="CI70" s="31" t="n">
        <f aca="false">IF(Замер!$J$360="да",Помещение_18!$B70,0)</f>
        <v>0</v>
      </c>
      <c r="CJ70" s="31" t="n">
        <f aca="false">IF(Замер!$J$360="да",Помещение_18!$G70,0)</f>
        <v>0</v>
      </c>
      <c r="CK70" s="31" t="n">
        <f aca="false">IF(Замер!$J$360="да",Помещение_18!$H70,0)</f>
        <v>0</v>
      </c>
      <c r="CM70" s="31" t="n">
        <f aca="false">IF(Замер!$J$380="да",Помещение_19!$B70,0)</f>
        <v>0</v>
      </c>
      <c r="CN70" s="31" t="n">
        <f aca="false">IF(Замер!$J$380="да",Помещение_19!$G70,0)</f>
        <v>0</v>
      </c>
      <c r="CO70" s="31" t="n">
        <f aca="false">IF(Замер!$J$380="да",Помещение_19!$H70,0)</f>
        <v>0</v>
      </c>
      <c r="CQ70" s="31" t="n">
        <f aca="false">IF(Замер!$J$400="да",Помещение_20!$B70,0)</f>
        <v>0</v>
      </c>
      <c r="CR70" s="31" t="n">
        <f aca="false">IF(Замер!$J$400="да",Помещение_20!$G70,0)</f>
        <v>0</v>
      </c>
      <c r="CS70" s="31" t="n">
        <f aca="false">IF(Замер!$J$400="да",Помещение_20!$H70,0)</f>
        <v>0</v>
      </c>
    </row>
    <row r="71" customFormat="false" ht="14.25" hidden="false" customHeight="false" outlineLevel="0" collapsed="false">
      <c r="B71" s="79" t="n">
        <f aca="false">P71</f>
        <v>0</v>
      </c>
      <c r="C71" s="49" t="s">
        <v>392</v>
      </c>
      <c r="D71" s="80" t="str">
        <f aca="false">VLOOKUP(C71,СписокРабот!$B:$E,2,FALSE())</f>
        <v>Демонтаж дверных блоков</v>
      </c>
      <c r="E71" s="44" t="str">
        <f aca="false">VLOOKUP(C71,СписокРабот!$B:$E,3,FALSE())</f>
        <v>ед.</v>
      </c>
      <c r="F71" s="81" t="n">
        <f aca="false">VLOOKUP(C71,СписокРабот!$B:$E,4,FALSE())</f>
        <v>777</v>
      </c>
      <c r="G71" s="49" t="n">
        <f aca="false">Q71</f>
        <v>0</v>
      </c>
      <c r="H71" s="82" t="n">
        <f aca="false">F71*G71</f>
        <v>0</v>
      </c>
      <c r="L71" s="83"/>
      <c r="M71" s="66" t="n">
        <f aca="false">$F71*(100%-$B$3)</f>
        <v>660.45</v>
      </c>
      <c r="N71" s="31" t="n">
        <f aca="false">$G71*$M71</f>
        <v>0</v>
      </c>
      <c r="P71" s="31" t="n">
        <f aca="false">MAX(S71,W71,AA71,AE71,AI71,AM71,AQ71,AU71,AY71,BC71,BG71,BK71,BO71,BS71,BW71,CA71,CE71,CI71,CM71,CQ71)</f>
        <v>0</v>
      </c>
      <c r="Q71" s="31" t="n">
        <f aca="false">IF($S71,T71,0)+IF($W71,X71,0)+IF($AA71,AB71,0)+IF($AE71,AF71,0)+IF($AI71,AJ71,0)+IF($AM71,AN71,0)+IF($AQ71,AR71,0)+IF($AU71,AV71,0)+IF($AY71,AZ71,0)+IF($BC71,BD71,0)+IF($BG71,BH71,0)+IF($BK71,BL71,0)+IF($BO71,BP71,0)+IF($BS71,BT71,0)+IF($BW71,BX71,0)+IF($CA71,CB71,0)+IF($CE71,CF71,0)+IF($CI71,CJ71,0)+IF($CM71,CN71,0)+IF($CQ71,CR71,0)</f>
        <v>0</v>
      </c>
      <c r="R71" s="31" t="n">
        <f aca="false">IF($S71=1,U71,0)+IF($W71,Y71,0)+IF($AA71,AC71,0)+IF($AE71,AG71,0)+IF($AI71,AK71,0)+IF($AM71,AO71,0)+IF($AQ71,AS71,0)+IF($AU71,AW71,0)+IF($AY71,BA71,0)+IF($BC71,BE71,0)+IF($BG71,BI71,0)+IF($BK71,BM71,0)+IF($BO71,BQ71,0)+IF($BS71,BU71,0)+IF($BW71,BY71,0)+IF($CA71,CC71,0)+IF($CE71,CG71,0)+IF($CI71,CK71,0)+IF($CM71,CO71,0)+IF($CQ71,CS71,0)</f>
        <v>0</v>
      </c>
      <c r="S71" s="31" t="n">
        <f aca="false">IF(Замер!$J$20="да",Комната_1!$B71,0)</f>
        <v>0</v>
      </c>
      <c r="T71" s="31" t="n">
        <f aca="false">IF(Замер!$J$20="да",Комната_1!$G71,0)</f>
        <v>1</v>
      </c>
      <c r="U71" s="31" t="n">
        <f aca="false">IF(Замер!$J$20="да",Комната_1!$H71,0)</f>
        <v>777</v>
      </c>
      <c r="W71" s="31" t="n">
        <f aca="false">IF(Замер!$J$40="да",Комната_2!$B71,0)</f>
        <v>0</v>
      </c>
      <c r="X71" s="31" t="n">
        <f aca="false">IF(Замер!$J$40="да",Комната_2!$G71,0)</f>
        <v>1</v>
      </c>
      <c r="Y71" s="31" t="n">
        <f aca="false">IF(Замер!$J$40="да",Комната_2!$H71,0)</f>
        <v>777</v>
      </c>
      <c r="AA71" s="31" t="n">
        <f aca="false">IF(Замер!$J$60="да",Комната_3!$B71,0)</f>
        <v>0</v>
      </c>
      <c r="AB71" s="31" t="n">
        <f aca="false">IF(Замер!$J$60="да",Комната_3!$G71,0)</f>
        <v>1</v>
      </c>
      <c r="AC71" s="31" t="n">
        <f aca="false">IF(Замер!$J$60="да",Комната_3!$H71,0)</f>
        <v>777</v>
      </c>
      <c r="AE71" s="31" t="n">
        <f aca="false">IF(Замер!$J$80="да",Комната_4!$B71,0)</f>
        <v>0</v>
      </c>
      <c r="AF71" s="31" t="n">
        <f aca="false">IF(Замер!$J$80="да",Комната_4!$G71,0)</f>
        <v>7</v>
      </c>
      <c r="AG71" s="31" t="n">
        <f aca="false">IF(Замер!$J$80="да",Комната_4!$H71,0)</f>
        <v>5439</v>
      </c>
      <c r="AI71" s="31" t="n">
        <f aca="false">IF(Замер!$J$100="да",Комната_5!$B71,0)</f>
        <v>0</v>
      </c>
      <c r="AJ71" s="31" t="n">
        <f aca="false">IF(Замер!$J$100="да",Комната_5!$G71,0)</f>
        <v>1</v>
      </c>
      <c r="AK71" s="31" t="n">
        <f aca="false">IF(Замер!$J$100="да",Комната_5!$H71,0)</f>
        <v>777</v>
      </c>
      <c r="AM71" s="31" t="n">
        <f aca="false">IF(Замер!$J$120="да",Коридор!$B71,0)</f>
        <v>0</v>
      </c>
      <c r="AN71" s="31" t="n">
        <f aca="false">IF(Замер!$J$120="да",Коридор!$G71,0)</f>
        <v>1</v>
      </c>
      <c r="AO71" s="31" t="n">
        <f aca="false">IF(Замер!$J$120="да",Коридор!$H71,0)</f>
        <v>777</v>
      </c>
      <c r="AQ71" s="31" t="n">
        <f aca="false">IF(Замер!$J$140="да",Кухня!$B71,0)</f>
        <v>0</v>
      </c>
      <c r="AR71" s="31" t="n">
        <f aca="false">IF(Замер!$J$140="да",Кухня!$G71,0)</f>
        <v>1</v>
      </c>
      <c r="AS71" s="31" t="n">
        <f aca="false">IF(Замер!$J$140="да",Кухня!$H71,0)</f>
        <v>777</v>
      </c>
      <c r="AU71" s="31" t="n">
        <f aca="false">IF(Замер!$J$160="да",Ванна!$B71,0)</f>
        <v>0</v>
      </c>
      <c r="AV71" s="31" t="n">
        <f aca="false">IF(Замер!$J$160="да",Ванна!$G71,0)</f>
        <v>1</v>
      </c>
      <c r="AW71" s="31" t="n">
        <f aca="false">IF(Замер!$J$160="да",Ванна!$H71,0)</f>
        <v>777</v>
      </c>
      <c r="AY71" s="31" t="n">
        <f aca="false">IF(Замер!$J$180="да",Туалет!$B71,0)</f>
        <v>0</v>
      </c>
      <c r="AZ71" s="31" t="n">
        <f aca="false">IF(Замер!$J$180="да",Туалет!$G71,0)</f>
        <v>0</v>
      </c>
      <c r="BA71" s="31" t="n">
        <f aca="false">IF(Замер!$J$180="да",Туалет!$H71,0)</f>
        <v>0</v>
      </c>
      <c r="BC71" s="31" t="n">
        <f aca="false">IF(Замер!$J$200="да",Балкон!$B71,0)</f>
        <v>0</v>
      </c>
      <c r="BD71" s="31" t="n">
        <f aca="false">IF(Замер!$J$200="да",Балкон!$G71,0)</f>
        <v>0</v>
      </c>
      <c r="BE71" s="31" t="n">
        <f aca="false">IF(Замер!$J$200="да",Балкон!$H71,0)</f>
        <v>0</v>
      </c>
      <c r="BG71" s="31" t="n">
        <f aca="false">IF(Замер!$J$220="да",Помещение_11!$B71,0)</f>
        <v>0</v>
      </c>
      <c r="BH71" s="31" t="n">
        <f aca="false">IF(Замер!$J$220="да",Помещение_11!$G71,0)</f>
        <v>0</v>
      </c>
      <c r="BI71" s="31" t="n">
        <f aca="false">IF(Замер!$J$220="да",Помещение_11!$H71,0)</f>
        <v>0</v>
      </c>
      <c r="BK71" s="31" t="n">
        <f aca="false">IF(Замер!$J$240="да",Помещение_12!$B71,0)</f>
        <v>0</v>
      </c>
      <c r="BL71" s="31" t="n">
        <f aca="false">IF(Замер!$J$240="да",Помещение_12!$G71,0)</f>
        <v>0</v>
      </c>
      <c r="BM71" s="31" t="n">
        <f aca="false">IF(Замер!$J$240="да",Помещение_12!$H71,0)</f>
        <v>0</v>
      </c>
      <c r="BO71" s="31" t="n">
        <f aca="false">IF(Замер!$J$260="да",Помещение_13!$B71,0)</f>
        <v>0</v>
      </c>
      <c r="BP71" s="31" t="n">
        <f aca="false">IF(Замер!$J$260="да",Помещение_13!$G71,0)</f>
        <v>0</v>
      </c>
      <c r="BQ71" s="31" t="n">
        <f aca="false">IF(Замер!$J$260="да",Помещение_13!$H71,0)</f>
        <v>0</v>
      </c>
      <c r="BS71" s="31" t="n">
        <f aca="false">IF(Замер!$J$280="да",Помещение_14!$B71,0)</f>
        <v>0</v>
      </c>
      <c r="BT71" s="31" t="n">
        <f aca="false">IF(Замер!$J$280="да",Помещение_14!$G71,0)</f>
        <v>0</v>
      </c>
      <c r="BU71" s="31" t="n">
        <f aca="false">IF(Замер!$J$280="да",Помещение_14!$H71,0)</f>
        <v>0</v>
      </c>
      <c r="BW71" s="31" t="n">
        <f aca="false">IF(Замер!$J$300="да",Помещение_15!$B71,0)</f>
        <v>0</v>
      </c>
      <c r="BX71" s="31" t="n">
        <f aca="false">IF(Замер!$J$300="да",Помещение_15!$G71,0)</f>
        <v>0</v>
      </c>
      <c r="BY71" s="31" t="n">
        <f aca="false">IF(Замер!$J$300="да",Помещение_15!$H71,0)</f>
        <v>0</v>
      </c>
      <c r="CA71" s="31" t="n">
        <f aca="false">IF(Замер!$J$320="да",Помещение_16!$B71,0)</f>
        <v>0</v>
      </c>
      <c r="CB71" s="31" t="n">
        <f aca="false">IF(Замер!$J$320="да",Помещение_16!$G71,0)</f>
        <v>0</v>
      </c>
      <c r="CC71" s="31" t="n">
        <f aca="false">IF(Замер!$J$320="да",Помещение_16!$H71,0)</f>
        <v>0</v>
      </c>
      <c r="CE71" s="31" t="n">
        <f aca="false">IF(Замер!$J$340="да",Помещение_17!$B71,0)</f>
        <v>0</v>
      </c>
      <c r="CF71" s="31" t="n">
        <f aca="false">IF(Замер!$J$340="да",Помещение_17!$G71,0)</f>
        <v>0</v>
      </c>
      <c r="CG71" s="31" t="n">
        <f aca="false">IF(Замер!$J$340="да",Помещение_17!$H71,0)</f>
        <v>0</v>
      </c>
      <c r="CI71" s="31" t="n">
        <f aca="false">IF(Замер!$J$360="да",Помещение_18!$B71,0)</f>
        <v>0</v>
      </c>
      <c r="CJ71" s="31" t="n">
        <f aca="false">IF(Замер!$J$360="да",Помещение_18!$G71,0)</f>
        <v>0</v>
      </c>
      <c r="CK71" s="31" t="n">
        <f aca="false">IF(Замер!$J$360="да",Помещение_18!$H71,0)</f>
        <v>0</v>
      </c>
      <c r="CM71" s="31" t="n">
        <f aca="false">IF(Замер!$J$380="да",Помещение_19!$B71,0)</f>
        <v>0</v>
      </c>
      <c r="CN71" s="31" t="n">
        <f aca="false">IF(Замер!$J$380="да",Помещение_19!$G71,0)</f>
        <v>0</v>
      </c>
      <c r="CO71" s="31" t="n">
        <f aca="false">IF(Замер!$J$380="да",Помещение_19!$H71,0)</f>
        <v>0</v>
      </c>
      <c r="CQ71" s="31" t="n">
        <f aca="false">IF(Замер!$J$400="да",Помещение_20!$B71,0)</f>
        <v>0</v>
      </c>
      <c r="CR71" s="31" t="n">
        <f aca="false">IF(Замер!$J$400="да",Помещение_20!$G71,0)</f>
        <v>0</v>
      </c>
      <c r="CS71" s="31" t="n">
        <f aca="false">IF(Замер!$J$400="да",Помещение_20!$H71,0)</f>
        <v>0</v>
      </c>
    </row>
    <row r="72" customFormat="false" ht="14.25" hidden="false" customHeight="false" outlineLevel="0" collapsed="false">
      <c r="B72" s="79" t="n">
        <f aca="false">P72</f>
        <v>0</v>
      </c>
      <c r="C72" s="49" t="s">
        <v>393</v>
      </c>
      <c r="D72" s="80" t="str">
        <f aca="false">VLOOKUP(C72,СписокРабот!$B:$E,2,FALSE())</f>
        <v>Демонтаж оконных блоков</v>
      </c>
      <c r="E72" s="44" t="str">
        <f aca="false">VLOOKUP(C72,СписокРабот!$B:$E,3,FALSE())</f>
        <v>м²</v>
      </c>
      <c r="F72" s="81" t="n">
        <f aca="false">VLOOKUP(C72,СписокРабот!$B:$E,4,FALSE())</f>
        <v>468</v>
      </c>
      <c r="G72" s="49" t="n">
        <f aca="false">Q72</f>
        <v>0</v>
      </c>
      <c r="H72" s="82" t="n">
        <f aca="false">F72*G72</f>
        <v>0</v>
      </c>
      <c r="L72" s="83"/>
      <c r="M72" s="66" t="n">
        <f aca="false">$F72*(100%-$B$3)</f>
        <v>397.8</v>
      </c>
      <c r="N72" s="31" t="n">
        <f aca="false">$G72*$M72</f>
        <v>0</v>
      </c>
      <c r="P72" s="31" t="n">
        <f aca="false">MAX(S72,W72,AA72,AE72,AI72,AM72,AQ72,AU72,AY72,BC72,BG72,BK72,BO72,BS72,BW72,CA72,CE72,CI72,CM72,CQ72)</f>
        <v>0</v>
      </c>
      <c r="Q72" s="31" t="n">
        <f aca="false">IF($S72,T72,0)+IF($W72,X72,0)+IF($AA72,AB72,0)+IF($AE72,AF72,0)+IF($AI72,AJ72,0)+IF($AM72,AN72,0)+IF($AQ72,AR72,0)+IF($AU72,AV72,0)+IF($AY72,AZ72,0)+IF($BC72,BD72,0)+IF($BG72,BH72,0)+IF($BK72,BL72,0)+IF($BO72,BP72,0)+IF($BS72,BT72,0)+IF($BW72,BX72,0)+IF($CA72,CB72,0)+IF($CE72,CF72,0)+IF($CI72,CJ72,0)+IF($CM72,CN72,0)+IF($CQ72,CR72,0)</f>
        <v>0</v>
      </c>
      <c r="R72" s="31" t="n">
        <f aca="false">IF($S72=1,U72,0)+IF($W72,Y72,0)+IF($AA72,AC72,0)+IF($AE72,AG72,0)+IF($AI72,AK72,0)+IF($AM72,AO72,0)+IF($AQ72,AS72,0)+IF($AU72,AW72,0)+IF($AY72,BA72,0)+IF($BC72,BE72,0)+IF($BG72,BI72,0)+IF($BK72,BM72,0)+IF($BO72,BQ72,0)+IF($BS72,BU72,0)+IF($BW72,BY72,0)+IF($CA72,CC72,0)+IF($CE72,CG72,0)+IF($CI72,CK72,0)+IF($CM72,CO72,0)+IF($CQ72,CS72,0)</f>
        <v>0</v>
      </c>
      <c r="S72" s="31" t="n">
        <f aca="false">IF(Замер!$J$20="да",Комната_1!$B72,0)</f>
        <v>0</v>
      </c>
      <c r="T72" s="31" t="n">
        <f aca="false">IF(Замер!$J$20="да",Комната_1!$G72,0)</f>
        <v>3</v>
      </c>
      <c r="U72" s="31" t="n">
        <f aca="false">IF(Замер!$J$20="да",Комната_1!$H72,0)</f>
        <v>1404</v>
      </c>
      <c r="W72" s="31" t="n">
        <f aca="false">IF(Замер!$J$40="да",Комната_2!$B72,0)</f>
        <v>0</v>
      </c>
      <c r="X72" s="31" t="n">
        <f aca="false">IF(Замер!$J$40="да",Комната_2!$G72,0)</f>
        <v>1</v>
      </c>
      <c r="Y72" s="31" t="n">
        <f aca="false">IF(Замер!$J$40="да",Комната_2!$H72,0)</f>
        <v>468</v>
      </c>
      <c r="AA72" s="31" t="n">
        <f aca="false">IF(Замер!$J$60="да",Комната_3!$B72,0)</f>
        <v>0</v>
      </c>
      <c r="AB72" s="31" t="n">
        <f aca="false">IF(Замер!$J$60="да",Комната_3!$G72,0)</f>
        <v>2</v>
      </c>
      <c r="AC72" s="31" t="n">
        <f aca="false">IF(Замер!$J$60="да",Комната_3!$H72,0)</f>
        <v>936</v>
      </c>
      <c r="AE72" s="31" t="n">
        <f aca="false">IF(Замер!$J$80="да",Комната_4!$B72,0)</f>
        <v>0</v>
      </c>
      <c r="AF72" s="31" t="n">
        <f aca="false">IF(Замер!$J$80="да",Комната_4!$G72,0)</f>
        <v>0</v>
      </c>
      <c r="AG72" s="31" t="n">
        <f aca="false">IF(Замер!$J$80="да",Комната_4!$H72,0)</f>
        <v>0</v>
      </c>
      <c r="AI72" s="31" t="n">
        <f aca="false">IF(Замер!$J$100="да",Комната_5!$B72,0)</f>
        <v>0</v>
      </c>
      <c r="AJ72" s="31" t="n">
        <f aca="false">IF(Замер!$J$100="да",Комната_5!$G72,0)</f>
        <v>0</v>
      </c>
      <c r="AK72" s="31" t="n">
        <f aca="false">IF(Замер!$J$100="да",Комната_5!$H72,0)</f>
        <v>0</v>
      </c>
      <c r="AM72" s="31" t="n">
        <f aca="false">IF(Замер!$J$120="да",Коридор!$B72,0)</f>
        <v>0</v>
      </c>
      <c r="AN72" s="31" t="n">
        <f aca="false">IF(Замер!$J$120="да",Коридор!$G72,0)</f>
        <v>0</v>
      </c>
      <c r="AO72" s="31" t="n">
        <f aca="false">IF(Замер!$J$120="да",Коридор!$H72,0)</f>
        <v>0</v>
      </c>
      <c r="AQ72" s="31" t="n">
        <f aca="false">IF(Замер!$J$140="да",Кухня!$B72,0)</f>
        <v>0</v>
      </c>
      <c r="AR72" s="31" t="n">
        <f aca="false">IF(Замер!$J$140="да",Кухня!$G72,0)</f>
        <v>0</v>
      </c>
      <c r="AS72" s="31" t="n">
        <f aca="false">IF(Замер!$J$140="да",Кухня!$H72,0)</f>
        <v>0</v>
      </c>
      <c r="AU72" s="31" t="n">
        <f aca="false">IF(Замер!$J$160="да",Ванна!$B72,0)</f>
        <v>0</v>
      </c>
      <c r="AV72" s="31" t="n">
        <f aca="false">IF(Замер!$J$160="да",Ванна!$G72,0)</f>
        <v>0</v>
      </c>
      <c r="AW72" s="31" t="n">
        <f aca="false">IF(Замер!$J$160="да",Ванна!$H72,0)</f>
        <v>0</v>
      </c>
      <c r="AY72" s="31" t="n">
        <f aca="false">IF(Замер!$J$180="да",Туалет!$B72,0)</f>
        <v>0</v>
      </c>
      <c r="AZ72" s="31" t="n">
        <f aca="false">IF(Замер!$J$180="да",Туалет!$G72,0)</f>
        <v>0</v>
      </c>
      <c r="BA72" s="31" t="n">
        <f aca="false">IF(Замер!$J$180="да",Туалет!$H72,0)</f>
        <v>0</v>
      </c>
      <c r="BC72" s="31" t="n">
        <f aca="false">IF(Замер!$J$200="да",Балкон!$B72,0)</f>
        <v>0</v>
      </c>
      <c r="BD72" s="31" t="n">
        <f aca="false">IF(Замер!$J$200="да",Балкон!$G72,0)</f>
        <v>0</v>
      </c>
      <c r="BE72" s="31" t="n">
        <f aca="false">IF(Замер!$J$200="да",Балкон!$H72,0)</f>
        <v>0</v>
      </c>
      <c r="BG72" s="31" t="n">
        <f aca="false">IF(Замер!$J$220="да",Помещение_11!$B72,0)</f>
        <v>0</v>
      </c>
      <c r="BH72" s="31" t="n">
        <f aca="false">IF(Замер!$J$220="да",Помещение_11!$G72,0)</f>
        <v>0</v>
      </c>
      <c r="BI72" s="31" t="n">
        <f aca="false">IF(Замер!$J$220="да",Помещение_11!$H72,0)</f>
        <v>0</v>
      </c>
      <c r="BK72" s="31" t="n">
        <f aca="false">IF(Замер!$J$240="да",Помещение_12!$B72,0)</f>
        <v>0</v>
      </c>
      <c r="BL72" s="31" t="n">
        <f aca="false">IF(Замер!$J$240="да",Помещение_12!$G72,0)</f>
        <v>0</v>
      </c>
      <c r="BM72" s="31" t="n">
        <f aca="false">IF(Замер!$J$240="да",Помещение_12!$H72,0)</f>
        <v>0</v>
      </c>
      <c r="BO72" s="31" t="n">
        <f aca="false">IF(Замер!$J$260="да",Помещение_13!$B72,0)</f>
        <v>0</v>
      </c>
      <c r="BP72" s="31" t="n">
        <f aca="false">IF(Замер!$J$260="да",Помещение_13!$G72,0)</f>
        <v>0</v>
      </c>
      <c r="BQ72" s="31" t="n">
        <f aca="false">IF(Замер!$J$260="да",Помещение_13!$H72,0)</f>
        <v>0</v>
      </c>
      <c r="BS72" s="31" t="n">
        <f aca="false">IF(Замер!$J$280="да",Помещение_14!$B72,0)</f>
        <v>0</v>
      </c>
      <c r="BT72" s="31" t="n">
        <f aca="false">IF(Замер!$J$280="да",Помещение_14!$G72,0)</f>
        <v>0</v>
      </c>
      <c r="BU72" s="31" t="n">
        <f aca="false">IF(Замер!$J$280="да",Помещение_14!$H72,0)</f>
        <v>0</v>
      </c>
      <c r="BW72" s="31" t="n">
        <f aca="false">IF(Замер!$J$300="да",Помещение_15!$B72,0)</f>
        <v>0</v>
      </c>
      <c r="BX72" s="31" t="n">
        <f aca="false">IF(Замер!$J$300="да",Помещение_15!$G72,0)</f>
        <v>0</v>
      </c>
      <c r="BY72" s="31" t="n">
        <f aca="false">IF(Замер!$J$300="да",Помещение_15!$H72,0)</f>
        <v>0</v>
      </c>
      <c r="CA72" s="31" t="n">
        <f aca="false">IF(Замер!$J$320="да",Помещение_16!$B72,0)</f>
        <v>0</v>
      </c>
      <c r="CB72" s="31" t="n">
        <f aca="false">IF(Замер!$J$320="да",Помещение_16!$G72,0)</f>
        <v>0</v>
      </c>
      <c r="CC72" s="31" t="n">
        <f aca="false">IF(Замер!$J$320="да",Помещение_16!$H72,0)</f>
        <v>0</v>
      </c>
      <c r="CE72" s="31" t="n">
        <f aca="false">IF(Замер!$J$340="да",Помещение_17!$B72,0)</f>
        <v>0</v>
      </c>
      <c r="CF72" s="31" t="n">
        <f aca="false">IF(Замер!$J$340="да",Помещение_17!$G72,0)</f>
        <v>0</v>
      </c>
      <c r="CG72" s="31" t="n">
        <f aca="false">IF(Замер!$J$340="да",Помещение_17!$H72,0)</f>
        <v>0</v>
      </c>
      <c r="CI72" s="31" t="n">
        <f aca="false">IF(Замер!$J$360="да",Помещение_18!$B72,0)</f>
        <v>0</v>
      </c>
      <c r="CJ72" s="31" t="n">
        <f aca="false">IF(Замер!$J$360="да",Помещение_18!$G72,0)</f>
        <v>0</v>
      </c>
      <c r="CK72" s="31" t="n">
        <f aca="false">IF(Замер!$J$360="да",Помещение_18!$H72,0)</f>
        <v>0</v>
      </c>
      <c r="CM72" s="31" t="n">
        <f aca="false">IF(Замер!$J$380="да",Помещение_19!$B72,0)</f>
        <v>0</v>
      </c>
      <c r="CN72" s="31" t="n">
        <f aca="false">IF(Замер!$J$380="да",Помещение_19!$G72,0)</f>
        <v>0</v>
      </c>
      <c r="CO72" s="31" t="n">
        <f aca="false">IF(Замер!$J$380="да",Помещение_19!$H72,0)</f>
        <v>0</v>
      </c>
      <c r="CQ72" s="31" t="n">
        <f aca="false">IF(Замер!$J$400="да",Помещение_20!$B72,0)</f>
        <v>0</v>
      </c>
      <c r="CR72" s="31" t="n">
        <f aca="false">IF(Замер!$J$400="да",Помещение_20!$G72,0)</f>
        <v>0</v>
      </c>
      <c r="CS72" s="31" t="n">
        <f aca="false">IF(Замер!$J$400="да",Помещение_20!$H72,0)</f>
        <v>0</v>
      </c>
    </row>
    <row r="73" customFormat="false" ht="14.25" hidden="false" customHeight="false" outlineLevel="0" collapsed="false">
      <c r="B73" s="79" t="n">
        <f aca="false">P73</f>
        <v>0</v>
      </c>
      <c r="C73" s="49" t="s">
        <v>394</v>
      </c>
      <c r="D73" s="80" t="str">
        <f aca="false">VLOOKUP(C73,СписокРабот!$B:$E,2,FALSE())</f>
        <v>Расчистка стен от старой ВЭ краски / шпаклевки. От масляной краски К-1,3</v>
      </c>
      <c r="E73" s="44" t="str">
        <f aca="false">VLOOKUP(C73,СписокРабот!$B:$E,3,FALSE())</f>
        <v>м²</v>
      </c>
      <c r="F73" s="81" t="n">
        <f aca="false">VLOOKUP(C73,СписокРабот!$B:$E,4,FALSE())</f>
        <v>722</v>
      </c>
      <c r="G73" s="84" t="n">
        <f aca="false">Q73</f>
        <v>0</v>
      </c>
      <c r="H73" s="82" t="n">
        <f aca="false">F73*G73</f>
        <v>0</v>
      </c>
      <c r="L73" s="83"/>
      <c r="M73" s="66" t="n">
        <f aca="false">$F73*(100%-$B$3)</f>
        <v>613.7</v>
      </c>
      <c r="N73" s="31" t="n">
        <f aca="false">$G73*$M73</f>
        <v>0</v>
      </c>
      <c r="P73" s="31" t="n">
        <f aca="false">MAX(S73,W73,AA73,AE73,AI73,AM73,AQ73,AU73,AY73,BC73,BG73,BK73,BO73,BS73,BW73,CA73,CE73,CI73,CM73,CQ73)</f>
        <v>0</v>
      </c>
      <c r="Q73" s="31" t="n">
        <f aca="false">IF($S73,T73,0)+IF($W73,X73,0)+IF($AA73,AB73,0)+IF($AE73,AF73,0)+IF($AI73,AJ73,0)+IF($AM73,AN73,0)+IF($AQ73,AR73,0)+IF($AU73,AV73,0)+IF($AY73,AZ73,0)+IF($BC73,BD73,0)+IF($BG73,BH73,0)+IF($BK73,BL73,0)+IF($BO73,BP73,0)+IF($BS73,BT73,0)+IF($BW73,BX73,0)+IF($CA73,CB73,0)+IF($CE73,CF73,0)+IF($CI73,CJ73,0)+IF($CM73,CN73,0)+IF($CQ73,CR73,0)</f>
        <v>0</v>
      </c>
      <c r="R73" s="31" t="n">
        <f aca="false">IF($S73=1,U73,0)+IF($W73,Y73,0)+IF($AA73,AC73,0)+IF($AE73,AG73,0)+IF($AI73,AK73,0)+IF($AM73,AO73,0)+IF($AQ73,AS73,0)+IF($AU73,AW73,0)+IF($AY73,BA73,0)+IF($BC73,BE73,0)+IF($BG73,BI73,0)+IF($BK73,BM73,0)+IF($BO73,BQ73,0)+IF($BS73,BU73,0)+IF($BW73,BY73,0)+IF($CA73,CC73,0)+IF($CE73,CG73,0)+IF($CI73,CK73,0)+IF($CM73,CO73,0)+IF($CQ73,CS73,0)</f>
        <v>0</v>
      </c>
      <c r="S73" s="31" t="n">
        <f aca="false">IF(Замер!$J$20="да",Комната_1!$B73,0)</f>
        <v>0</v>
      </c>
      <c r="T73" s="31" t="n">
        <f aca="false">IF(Замер!$J$20="да",Комната_1!$G73,0)</f>
        <v>52</v>
      </c>
      <c r="U73" s="31" t="n">
        <f aca="false">IF(Замер!$J$20="да",Комната_1!$H73,0)</f>
        <v>37544</v>
      </c>
      <c r="W73" s="31" t="n">
        <f aca="false">IF(Замер!$J$40="да",Комната_2!$B73,0)</f>
        <v>0</v>
      </c>
      <c r="X73" s="31" t="n">
        <f aca="false">IF(Замер!$J$40="да",Комната_2!$G73,0)</f>
        <v>36.8</v>
      </c>
      <c r="Y73" s="31" t="n">
        <f aca="false">IF(Замер!$J$40="да",Комната_2!$H73,0)</f>
        <v>26569.6</v>
      </c>
      <c r="AA73" s="31" t="n">
        <f aca="false">IF(Замер!$J$60="да",Комната_3!$B73,0)</f>
        <v>0</v>
      </c>
      <c r="AB73" s="31" t="n">
        <f aca="false">IF(Замер!$J$60="да",Комната_3!$G73,0)</f>
        <v>35</v>
      </c>
      <c r="AC73" s="31" t="n">
        <f aca="false">IF(Замер!$J$60="да",Комната_3!$H73,0)</f>
        <v>25270</v>
      </c>
      <c r="AE73" s="31" t="n">
        <f aca="false">IF(Замер!$J$80="да",Комната_4!$B73,0)</f>
        <v>0</v>
      </c>
      <c r="AF73" s="31" t="n">
        <f aca="false">IF(Замер!$J$80="да",Комната_4!$G73,0)</f>
        <v>30.9</v>
      </c>
      <c r="AG73" s="31" t="n">
        <f aca="false">IF(Замер!$J$80="да",Комната_4!$H73,0)</f>
        <v>22309.8</v>
      </c>
      <c r="AI73" s="31" t="n">
        <f aca="false">IF(Замер!$J$100="да",Комната_5!$B73,0)</f>
        <v>0</v>
      </c>
      <c r="AJ73" s="31" t="n">
        <f aca="false">IF(Замер!$J$100="да",Комната_5!$G73,0)</f>
        <v>20.4</v>
      </c>
      <c r="AK73" s="31" t="n">
        <f aca="false">IF(Замер!$J$100="да",Комната_5!$H73,0)</f>
        <v>14728.8</v>
      </c>
      <c r="AM73" s="31" t="n">
        <f aca="false">IF(Замер!$J$120="да",Коридор!$B73,0)</f>
        <v>0</v>
      </c>
      <c r="AN73" s="31" t="n">
        <f aca="false">IF(Замер!$J$120="да",Коридор!$G73,0)</f>
        <v>19.5</v>
      </c>
      <c r="AO73" s="31" t="n">
        <f aca="false">IF(Замер!$J$120="да",Коридор!$H73,0)</f>
        <v>14079</v>
      </c>
      <c r="AQ73" s="31" t="n">
        <f aca="false">IF(Замер!$J$140="да",Кухня!$B73,0)</f>
        <v>0</v>
      </c>
      <c r="AR73" s="31" t="n">
        <f aca="false">IF(Замер!$J$140="да",Кухня!$G73,0)</f>
        <v>27.7</v>
      </c>
      <c r="AS73" s="31" t="n">
        <f aca="false">IF(Замер!$J$140="да",Кухня!$H73,0)</f>
        <v>19999.4</v>
      </c>
      <c r="AU73" s="31" t="n">
        <f aca="false">IF(Замер!$J$160="да",Ванна!$B73,0)</f>
        <v>0</v>
      </c>
      <c r="AV73" s="31" t="n">
        <f aca="false">IF(Замер!$J$160="да",Ванна!$G73,0)</f>
        <v>20</v>
      </c>
      <c r="AW73" s="31" t="n">
        <f aca="false">IF(Замер!$J$160="да",Ванна!$H73,0)</f>
        <v>14440</v>
      </c>
      <c r="AY73" s="31" t="n">
        <f aca="false">IF(Замер!$J$180="да",Туалет!$B73,0)</f>
        <v>0</v>
      </c>
      <c r="AZ73" s="31" t="n">
        <f aca="false">IF(Замер!$J$180="да",Туалет!$G73,0)</f>
        <v>0</v>
      </c>
      <c r="BA73" s="31" t="n">
        <f aca="false">IF(Замер!$J$180="да",Туалет!$H73,0)</f>
        <v>0</v>
      </c>
      <c r="BC73" s="31" t="n">
        <f aca="false">IF(Замер!$J$200="да",Балкон!$B73,0)</f>
        <v>0</v>
      </c>
      <c r="BD73" s="31" t="n">
        <f aca="false">IF(Замер!$J$200="да",Балкон!$G73,0)</f>
        <v>0</v>
      </c>
      <c r="BE73" s="31" t="n">
        <f aca="false">IF(Замер!$J$200="да",Балкон!$H73,0)</f>
        <v>0</v>
      </c>
      <c r="BG73" s="31" t="n">
        <f aca="false">IF(Замер!$J$220="да",Помещение_11!$B73,0)</f>
        <v>0</v>
      </c>
      <c r="BH73" s="31" t="n">
        <f aca="false">IF(Замер!$J$220="да",Помещение_11!$G73,0)</f>
        <v>0</v>
      </c>
      <c r="BI73" s="31" t="n">
        <f aca="false">IF(Замер!$J$220="да",Помещение_11!$H73,0)</f>
        <v>0</v>
      </c>
      <c r="BK73" s="31" t="n">
        <f aca="false">IF(Замер!$J$240="да",Помещение_12!$B73,0)</f>
        <v>0</v>
      </c>
      <c r="BL73" s="31" t="n">
        <f aca="false">IF(Замер!$J$240="да",Помещение_12!$G73,0)</f>
        <v>0</v>
      </c>
      <c r="BM73" s="31" t="n">
        <f aca="false">IF(Замер!$J$240="да",Помещение_12!$H73,0)</f>
        <v>0</v>
      </c>
      <c r="BO73" s="31" t="n">
        <f aca="false">IF(Замер!$J$260="да",Помещение_13!$B73,0)</f>
        <v>0</v>
      </c>
      <c r="BP73" s="31" t="n">
        <f aca="false">IF(Замер!$J$260="да",Помещение_13!$G73,0)</f>
        <v>0</v>
      </c>
      <c r="BQ73" s="31" t="n">
        <f aca="false">IF(Замер!$J$260="да",Помещение_13!$H73,0)</f>
        <v>0</v>
      </c>
      <c r="BS73" s="31" t="n">
        <f aca="false">IF(Замер!$J$280="да",Помещение_14!$B73,0)</f>
        <v>0</v>
      </c>
      <c r="BT73" s="31" t="n">
        <f aca="false">IF(Замер!$J$280="да",Помещение_14!$G73,0)</f>
        <v>0</v>
      </c>
      <c r="BU73" s="31" t="n">
        <f aca="false">IF(Замер!$J$280="да",Помещение_14!$H73,0)</f>
        <v>0</v>
      </c>
      <c r="BW73" s="31" t="n">
        <f aca="false">IF(Замер!$J$300="да",Помещение_15!$B73,0)</f>
        <v>0</v>
      </c>
      <c r="BX73" s="31" t="n">
        <f aca="false">IF(Замер!$J$300="да",Помещение_15!$G73,0)</f>
        <v>0</v>
      </c>
      <c r="BY73" s="31" t="n">
        <f aca="false">IF(Замер!$J$300="да",Помещение_15!$H73,0)</f>
        <v>0</v>
      </c>
      <c r="CA73" s="31" t="n">
        <f aca="false">IF(Замер!$J$320="да",Помещение_16!$B73,0)</f>
        <v>0</v>
      </c>
      <c r="CB73" s="31" t="n">
        <f aca="false">IF(Замер!$J$320="да",Помещение_16!$G73,0)</f>
        <v>0</v>
      </c>
      <c r="CC73" s="31" t="n">
        <f aca="false">IF(Замер!$J$320="да",Помещение_16!$H73,0)</f>
        <v>0</v>
      </c>
      <c r="CE73" s="31" t="n">
        <f aca="false">IF(Замер!$J$340="да",Помещение_17!$B73,0)</f>
        <v>0</v>
      </c>
      <c r="CF73" s="31" t="n">
        <f aca="false">IF(Замер!$J$340="да",Помещение_17!$G73,0)</f>
        <v>0</v>
      </c>
      <c r="CG73" s="31" t="n">
        <f aca="false">IF(Замер!$J$340="да",Помещение_17!$H73,0)</f>
        <v>0</v>
      </c>
      <c r="CI73" s="31" t="n">
        <f aca="false">IF(Замер!$J$360="да",Помещение_18!$B73,0)</f>
        <v>0</v>
      </c>
      <c r="CJ73" s="31" t="n">
        <f aca="false">IF(Замер!$J$360="да",Помещение_18!$G73,0)</f>
        <v>0</v>
      </c>
      <c r="CK73" s="31" t="n">
        <f aca="false">IF(Замер!$J$360="да",Помещение_18!$H73,0)</f>
        <v>0</v>
      </c>
      <c r="CM73" s="31" t="n">
        <f aca="false">IF(Замер!$J$380="да",Помещение_19!$B73,0)</f>
        <v>0</v>
      </c>
      <c r="CN73" s="31" t="n">
        <f aca="false">IF(Замер!$J$380="да",Помещение_19!$G73,0)</f>
        <v>0</v>
      </c>
      <c r="CO73" s="31" t="n">
        <f aca="false">IF(Замер!$J$380="да",Помещение_19!$H73,0)</f>
        <v>0</v>
      </c>
      <c r="CQ73" s="31" t="n">
        <f aca="false">IF(Замер!$J$400="да",Помещение_20!$B73,0)</f>
        <v>0</v>
      </c>
      <c r="CR73" s="31" t="n">
        <f aca="false">IF(Замер!$J$400="да",Помещение_20!$G73,0)</f>
        <v>0</v>
      </c>
      <c r="CS73" s="31" t="n">
        <f aca="false">IF(Замер!$J$400="да",Помещение_20!$H73,0)</f>
        <v>0</v>
      </c>
    </row>
    <row r="74" customFormat="false" ht="14.25" hidden="false" customHeight="false" outlineLevel="0" collapsed="false">
      <c r="B74" s="79" t="n">
        <f aca="false">P74</f>
        <v>0</v>
      </c>
      <c r="C74" s="49" t="s">
        <v>395</v>
      </c>
      <c r="D74" s="80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44" t="str">
        <f aca="false">VLOOKUP(C74,СписокРабот!$B:$E,3,FALSE())</f>
        <v>м²</v>
      </c>
      <c r="F74" s="81" t="n">
        <f aca="false">VLOOKUP(C74,СписокРабот!$B:$E,4,FALSE())</f>
        <v>552</v>
      </c>
      <c r="G74" s="84" t="n">
        <f aca="false">Q74</f>
        <v>0</v>
      </c>
      <c r="H74" s="82" t="n">
        <f aca="false">F74*G74</f>
        <v>0</v>
      </c>
      <c r="L74" s="83"/>
      <c r="M74" s="66" t="n">
        <f aca="false">$F74*(100%-$B$3)</f>
        <v>469.2</v>
      </c>
      <c r="N74" s="31" t="n">
        <f aca="false">$G74*$M74</f>
        <v>0</v>
      </c>
      <c r="P74" s="31" t="n">
        <f aca="false">MAX(S74,W74,AA74,AE74,AI74,AM74,AQ74,AU74,AY74,BC74,BG74,BK74,BO74,BS74,BW74,CA74,CE74,CI74,CM74,CQ74)</f>
        <v>0</v>
      </c>
      <c r="Q74" s="31" t="n">
        <f aca="false">IF($S74,T74,0)+IF($W74,X74,0)+IF($AA74,AB74,0)+IF($AE74,AF74,0)+IF($AI74,AJ74,0)+IF($AM74,AN74,0)+IF($AQ74,AR74,0)+IF($AU74,AV74,0)+IF($AY74,AZ74,0)+IF($BC74,BD74,0)+IF($BG74,BH74,0)+IF($BK74,BL74,0)+IF($BO74,BP74,0)+IF($BS74,BT74,0)+IF($BW74,BX74,0)+IF($CA74,CB74,0)+IF($CE74,CF74,0)+IF($CI74,CJ74,0)+IF($CM74,CN74,0)+IF($CQ74,CR74,0)</f>
        <v>0</v>
      </c>
      <c r="R74" s="31" t="n">
        <f aca="false">IF($S74=1,U74,0)+IF($W74,Y74,0)+IF($AA74,AC74,0)+IF($AE74,AG74,0)+IF($AI74,AK74,0)+IF($AM74,AO74,0)+IF($AQ74,AS74,0)+IF($AU74,AW74,0)+IF($AY74,BA74,0)+IF($BC74,BE74,0)+IF($BG74,BI74,0)+IF($BK74,BM74,0)+IF($BO74,BQ74,0)+IF($BS74,BU74,0)+IF($BW74,BY74,0)+IF($CA74,CC74,0)+IF($CE74,CG74,0)+IF($CI74,CK74,0)+IF($CM74,CO74,0)+IF($CQ74,CS74,0)</f>
        <v>0</v>
      </c>
      <c r="S74" s="31" t="n">
        <f aca="false">IF(Замер!$J$20="да",Комната_1!$B74,0)</f>
        <v>0</v>
      </c>
      <c r="T74" s="31" t="n">
        <f aca="false">IF(Замер!$J$20="да",Комната_1!$G74,0)</f>
        <v>52</v>
      </c>
      <c r="U74" s="31" t="n">
        <f aca="false">IF(Замер!$J$20="да",Комната_1!$H74,0)</f>
        <v>28704</v>
      </c>
      <c r="W74" s="31" t="n">
        <f aca="false">IF(Замер!$J$40="да",Комната_2!$B74,0)</f>
        <v>0</v>
      </c>
      <c r="X74" s="31" t="n">
        <f aca="false">IF(Замер!$J$40="да",Комната_2!$G74,0)</f>
        <v>36.8</v>
      </c>
      <c r="Y74" s="31" t="n">
        <f aca="false">IF(Замер!$J$40="да",Комната_2!$H74,0)</f>
        <v>20313.6</v>
      </c>
      <c r="AA74" s="31" t="n">
        <f aca="false">IF(Замер!$J$60="да",Комната_3!$B74,0)</f>
        <v>0</v>
      </c>
      <c r="AB74" s="31" t="n">
        <f aca="false">IF(Замер!$J$60="да",Комната_3!$G74,0)</f>
        <v>35</v>
      </c>
      <c r="AC74" s="31" t="n">
        <f aca="false">IF(Замер!$J$60="да",Комната_3!$H74,0)</f>
        <v>19320</v>
      </c>
      <c r="AE74" s="31" t="n">
        <f aca="false">IF(Замер!$J$80="да",Комната_4!$B74,0)</f>
        <v>0</v>
      </c>
      <c r="AF74" s="31" t="n">
        <f aca="false">IF(Замер!$J$80="да",Комната_4!$G74,0)</f>
        <v>30.9</v>
      </c>
      <c r="AG74" s="31" t="n">
        <f aca="false">IF(Замер!$J$80="да",Комната_4!$H74,0)</f>
        <v>17056.8</v>
      </c>
      <c r="AI74" s="31" t="n">
        <f aca="false">IF(Замер!$J$100="да",Комната_5!$B74,0)</f>
        <v>0</v>
      </c>
      <c r="AJ74" s="31" t="n">
        <f aca="false">IF(Замер!$J$100="да",Комната_5!$G74,0)</f>
        <v>20.4</v>
      </c>
      <c r="AK74" s="31" t="n">
        <f aca="false">IF(Замер!$J$100="да",Комната_5!$H74,0)</f>
        <v>11260.8</v>
      </c>
      <c r="AM74" s="31" t="n">
        <f aca="false">IF(Замер!$J$120="да",Коридор!$B74,0)</f>
        <v>0</v>
      </c>
      <c r="AN74" s="31" t="n">
        <f aca="false">IF(Замер!$J$120="да",Коридор!$G74,0)</f>
        <v>19.5</v>
      </c>
      <c r="AO74" s="31" t="n">
        <f aca="false">IF(Замер!$J$120="да",Коридор!$H74,0)</f>
        <v>10764</v>
      </c>
      <c r="AQ74" s="31" t="n">
        <f aca="false">IF(Замер!$J$140="да",Кухня!$B74,0)</f>
        <v>0</v>
      </c>
      <c r="AR74" s="31" t="n">
        <f aca="false">IF(Замер!$J$140="да",Кухня!$G74,0)</f>
        <v>27.7</v>
      </c>
      <c r="AS74" s="31" t="n">
        <f aca="false">IF(Замер!$J$140="да",Кухня!$H74,0)</f>
        <v>15290.4</v>
      </c>
      <c r="AU74" s="31" t="n">
        <f aca="false">IF(Замер!$J$160="да",Ванна!$B74,0)</f>
        <v>0</v>
      </c>
      <c r="AV74" s="31" t="n">
        <f aca="false">IF(Замер!$J$160="да",Ванна!$G74,0)</f>
        <v>20</v>
      </c>
      <c r="AW74" s="31" t="n">
        <f aca="false">IF(Замер!$J$160="да",Ванна!$H74,0)</f>
        <v>11040</v>
      </c>
      <c r="AY74" s="31" t="n">
        <f aca="false">IF(Замер!$J$180="да",Туалет!$B74,0)</f>
        <v>0</v>
      </c>
      <c r="AZ74" s="31" t="n">
        <f aca="false">IF(Замер!$J$180="да",Туалет!$G74,0)</f>
        <v>0</v>
      </c>
      <c r="BA74" s="31" t="n">
        <f aca="false">IF(Замер!$J$180="да",Туалет!$H74,0)</f>
        <v>0</v>
      </c>
      <c r="BC74" s="31" t="n">
        <f aca="false">IF(Замер!$J$200="да",Балкон!$B74,0)</f>
        <v>0</v>
      </c>
      <c r="BD74" s="31" t="n">
        <f aca="false">IF(Замер!$J$200="да",Балкон!$G74,0)</f>
        <v>0</v>
      </c>
      <c r="BE74" s="31" t="n">
        <f aca="false">IF(Замер!$J$200="да",Балкон!$H74,0)</f>
        <v>0</v>
      </c>
      <c r="BG74" s="31" t="n">
        <f aca="false">IF(Замер!$J$220="да",Помещение_11!$B74,0)</f>
        <v>0</v>
      </c>
      <c r="BH74" s="31" t="n">
        <f aca="false">IF(Замер!$J$220="да",Помещение_11!$G74,0)</f>
        <v>0</v>
      </c>
      <c r="BI74" s="31" t="n">
        <f aca="false">IF(Замер!$J$220="да",Помещение_11!$H74,0)</f>
        <v>0</v>
      </c>
      <c r="BK74" s="31" t="n">
        <f aca="false">IF(Замер!$J$240="да",Помещение_12!$B74,0)</f>
        <v>0</v>
      </c>
      <c r="BL74" s="31" t="n">
        <f aca="false">IF(Замер!$J$240="да",Помещение_12!$G74,0)</f>
        <v>0</v>
      </c>
      <c r="BM74" s="31" t="n">
        <f aca="false">IF(Замер!$J$240="да",Помещение_12!$H74,0)</f>
        <v>0</v>
      </c>
      <c r="BO74" s="31" t="n">
        <f aca="false">IF(Замер!$J$260="да",Помещение_13!$B74,0)</f>
        <v>0</v>
      </c>
      <c r="BP74" s="31" t="n">
        <f aca="false">IF(Замер!$J$260="да",Помещение_13!$G74,0)</f>
        <v>0</v>
      </c>
      <c r="BQ74" s="31" t="n">
        <f aca="false">IF(Замер!$J$260="да",Помещение_13!$H74,0)</f>
        <v>0</v>
      </c>
      <c r="BS74" s="31" t="n">
        <f aca="false">IF(Замер!$J$280="да",Помещение_14!$B74,0)</f>
        <v>0</v>
      </c>
      <c r="BT74" s="31" t="n">
        <f aca="false">IF(Замер!$J$280="да",Помещение_14!$G74,0)</f>
        <v>0</v>
      </c>
      <c r="BU74" s="31" t="n">
        <f aca="false">IF(Замер!$J$280="да",Помещение_14!$H74,0)</f>
        <v>0</v>
      </c>
      <c r="BW74" s="31" t="n">
        <f aca="false">IF(Замер!$J$300="да",Помещение_15!$B74,0)</f>
        <v>0</v>
      </c>
      <c r="BX74" s="31" t="n">
        <f aca="false">IF(Замер!$J$300="да",Помещение_15!$G74,0)</f>
        <v>0</v>
      </c>
      <c r="BY74" s="31" t="n">
        <f aca="false">IF(Замер!$J$300="да",Помещение_15!$H74,0)</f>
        <v>0</v>
      </c>
      <c r="CA74" s="31" t="n">
        <f aca="false">IF(Замер!$J$320="да",Помещение_16!$B74,0)</f>
        <v>0</v>
      </c>
      <c r="CB74" s="31" t="n">
        <f aca="false">IF(Замер!$J$320="да",Помещение_16!$G74,0)</f>
        <v>0</v>
      </c>
      <c r="CC74" s="31" t="n">
        <f aca="false">IF(Замер!$J$320="да",Помещение_16!$H74,0)</f>
        <v>0</v>
      </c>
      <c r="CE74" s="31" t="n">
        <f aca="false">IF(Замер!$J$340="да",Помещение_17!$B74,0)</f>
        <v>0</v>
      </c>
      <c r="CF74" s="31" t="n">
        <f aca="false">IF(Замер!$J$340="да",Помещение_17!$G74,0)</f>
        <v>0</v>
      </c>
      <c r="CG74" s="31" t="n">
        <f aca="false">IF(Замер!$J$340="да",Помещение_17!$H74,0)</f>
        <v>0</v>
      </c>
      <c r="CI74" s="31" t="n">
        <f aca="false">IF(Замер!$J$360="да",Помещение_18!$B74,0)</f>
        <v>0</v>
      </c>
      <c r="CJ74" s="31" t="n">
        <f aca="false">IF(Замер!$J$360="да",Помещение_18!$G74,0)</f>
        <v>0</v>
      </c>
      <c r="CK74" s="31" t="n">
        <f aca="false">IF(Замер!$J$360="да",Помещение_18!$H74,0)</f>
        <v>0</v>
      </c>
      <c r="CM74" s="31" t="n">
        <f aca="false">IF(Замер!$J$380="да",Помещение_19!$B74,0)</f>
        <v>0</v>
      </c>
      <c r="CN74" s="31" t="n">
        <f aca="false">IF(Замер!$J$380="да",Помещение_19!$G74,0)</f>
        <v>0</v>
      </c>
      <c r="CO74" s="31" t="n">
        <f aca="false">IF(Замер!$J$380="да",Помещение_19!$H74,0)</f>
        <v>0</v>
      </c>
      <c r="CQ74" s="31" t="n">
        <f aca="false">IF(Замер!$J$400="да",Помещение_20!$B74,0)</f>
        <v>0</v>
      </c>
      <c r="CR74" s="31" t="n">
        <f aca="false">IF(Замер!$J$400="да",Помещение_20!$G74,0)</f>
        <v>0</v>
      </c>
      <c r="CS74" s="31" t="n">
        <f aca="false">IF(Замер!$J$400="да",Помещение_20!$H74,0)</f>
        <v>0</v>
      </c>
    </row>
    <row r="75" customFormat="false" ht="14.25" hidden="false" customHeight="false" outlineLevel="0" collapsed="false">
      <c r="B75" s="79" t="n">
        <f aca="false">P75</f>
        <v>0</v>
      </c>
      <c r="C75" s="49" t="s">
        <v>396</v>
      </c>
      <c r="D75" s="80" t="str">
        <f aca="false">VLOOKUP(C75,СписокРабот!$B:$E,2,FALSE())</f>
        <v>Снятие старых обоев однослойные</v>
      </c>
      <c r="E75" s="44" t="str">
        <f aca="false">VLOOKUP(C75,СписокРабот!$B:$E,3,FALSE())</f>
        <v>м²</v>
      </c>
      <c r="F75" s="81" t="n">
        <f aca="false">VLOOKUP(C75,СписокРабот!$B:$E,4,FALSE())</f>
        <v>214</v>
      </c>
      <c r="G75" s="84" t="n">
        <f aca="false">Q75</f>
        <v>0</v>
      </c>
      <c r="H75" s="82" t="n">
        <f aca="false">F75*G75</f>
        <v>0</v>
      </c>
      <c r="L75" s="83"/>
      <c r="M75" s="66" t="n">
        <f aca="false">$F75*(100%-$B$3)</f>
        <v>181.9</v>
      </c>
      <c r="N75" s="31" t="n">
        <f aca="false">$G75*$M75</f>
        <v>0</v>
      </c>
      <c r="P75" s="31" t="n">
        <f aca="false">MAX(S75,W75,AA75,AE75,AI75,AM75,AQ75,AU75,AY75,BC75,BG75,BK75,BO75,BS75,BW75,CA75,CE75,CI75,CM75,CQ75)</f>
        <v>0</v>
      </c>
      <c r="Q75" s="31" t="n">
        <f aca="false">IF($S75,T75,0)+IF($W75,X75,0)+IF($AA75,AB75,0)+IF($AE75,AF75,0)+IF($AI75,AJ75,0)+IF($AM75,AN75,0)+IF($AQ75,AR75,0)+IF($AU75,AV75,0)+IF($AY75,AZ75,0)+IF($BC75,BD75,0)+IF($BG75,BH75,0)+IF($BK75,BL75,0)+IF($BO75,BP75,0)+IF($BS75,BT75,0)+IF($BW75,BX75,0)+IF($CA75,CB75,0)+IF($CE75,CF75,0)+IF($CI75,CJ75,0)+IF($CM75,CN75,0)+IF($CQ75,CR75,0)</f>
        <v>0</v>
      </c>
      <c r="R75" s="31" t="n">
        <f aca="false">IF($S75=1,U75,0)+IF($W75,Y75,0)+IF($AA75,AC75,0)+IF($AE75,AG75,0)+IF($AI75,AK75,0)+IF($AM75,AO75,0)+IF($AQ75,AS75,0)+IF($AU75,AW75,0)+IF($AY75,BA75,0)+IF($BC75,BE75,0)+IF($BG75,BI75,0)+IF($BK75,BM75,0)+IF($BO75,BQ75,0)+IF($BS75,BU75,0)+IF($BW75,BY75,0)+IF($CA75,CC75,0)+IF($CE75,CG75,0)+IF($CI75,CK75,0)+IF($CM75,CO75,0)+IF($CQ75,CS75,0)</f>
        <v>0</v>
      </c>
      <c r="S75" s="31" t="n">
        <f aca="false">IF(Замер!$J$20="да",Комната_1!$B75,0)</f>
        <v>0</v>
      </c>
      <c r="T75" s="31" t="n">
        <f aca="false">IF(Замер!$J$20="да",Комната_1!$G75,0)</f>
        <v>52</v>
      </c>
      <c r="U75" s="31" t="n">
        <f aca="false">IF(Замер!$J$20="да",Комната_1!$H75,0)</f>
        <v>11128</v>
      </c>
      <c r="W75" s="31" t="n">
        <f aca="false">IF(Замер!$J$40="да",Комната_2!$B75,0)</f>
        <v>0</v>
      </c>
      <c r="X75" s="31" t="n">
        <f aca="false">IF(Замер!$J$40="да",Комната_2!$G75,0)</f>
        <v>36.8</v>
      </c>
      <c r="Y75" s="31" t="n">
        <f aca="false">IF(Замер!$J$40="да",Комната_2!$H75,0)</f>
        <v>7875.2</v>
      </c>
      <c r="AA75" s="31" t="n">
        <f aca="false">IF(Замер!$J$60="да",Комната_3!$B75,0)</f>
        <v>0</v>
      </c>
      <c r="AB75" s="31" t="n">
        <f aca="false">IF(Замер!$J$60="да",Комната_3!$G75,0)</f>
        <v>35</v>
      </c>
      <c r="AC75" s="31" t="n">
        <f aca="false">IF(Замер!$J$60="да",Комната_3!$H75,0)</f>
        <v>7490</v>
      </c>
      <c r="AE75" s="31" t="n">
        <f aca="false">IF(Замер!$J$80="да",Комната_4!$B75,0)</f>
        <v>0</v>
      </c>
      <c r="AF75" s="31" t="n">
        <f aca="false">IF(Замер!$J$80="да",Комната_4!$G75,0)</f>
        <v>30.9</v>
      </c>
      <c r="AG75" s="31" t="n">
        <f aca="false">IF(Замер!$J$80="да",Комната_4!$H75,0)</f>
        <v>6612.6</v>
      </c>
      <c r="AI75" s="31" t="n">
        <f aca="false">IF(Замер!$J$100="да",Комната_5!$B75,0)</f>
        <v>0</v>
      </c>
      <c r="AJ75" s="31" t="n">
        <f aca="false">IF(Замер!$J$100="да",Комната_5!$G75,0)</f>
        <v>20.4</v>
      </c>
      <c r="AK75" s="31" t="n">
        <f aca="false">IF(Замер!$J$100="да",Комната_5!$H75,0)</f>
        <v>4365.6</v>
      </c>
      <c r="AM75" s="31" t="n">
        <f aca="false">IF(Замер!$J$120="да",Коридор!$B75,0)</f>
        <v>0</v>
      </c>
      <c r="AN75" s="31" t="n">
        <f aca="false">IF(Замер!$J$120="да",Коридор!$G75,0)</f>
        <v>19.5</v>
      </c>
      <c r="AO75" s="31" t="n">
        <f aca="false">IF(Замер!$J$120="да",Коридор!$H75,0)</f>
        <v>4173</v>
      </c>
      <c r="AQ75" s="31" t="n">
        <f aca="false">IF(Замер!$J$140="да",Кухня!$B75,0)</f>
        <v>0</v>
      </c>
      <c r="AR75" s="31" t="n">
        <f aca="false">IF(Замер!$J$140="да",Кухня!$G75,0)</f>
        <v>27.7</v>
      </c>
      <c r="AS75" s="31" t="n">
        <f aca="false">IF(Замер!$J$140="да",Кухня!$H75,0)</f>
        <v>5927.8</v>
      </c>
      <c r="AU75" s="31" t="n">
        <f aca="false">IF(Замер!$J$160="да",Ванна!$B75,0)</f>
        <v>0</v>
      </c>
      <c r="AV75" s="31" t="n">
        <f aca="false">IF(Замер!$J$160="да",Ванна!$G75,0)</f>
        <v>20</v>
      </c>
      <c r="AW75" s="31" t="n">
        <f aca="false">IF(Замер!$J$160="да",Ванна!$H75,0)</f>
        <v>4280</v>
      </c>
      <c r="AY75" s="31" t="n">
        <f aca="false">IF(Замер!$J$180="да",Туалет!$B75,0)</f>
        <v>0</v>
      </c>
      <c r="AZ75" s="31" t="n">
        <f aca="false">IF(Замер!$J$180="да",Туалет!$G75,0)</f>
        <v>0</v>
      </c>
      <c r="BA75" s="31" t="n">
        <f aca="false">IF(Замер!$J$180="да",Туалет!$H75,0)</f>
        <v>0</v>
      </c>
      <c r="BC75" s="31" t="n">
        <f aca="false">IF(Замер!$J$200="да",Балкон!$B75,0)</f>
        <v>0</v>
      </c>
      <c r="BD75" s="31" t="n">
        <f aca="false">IF(Замер!$J$200="да",Балкон!$G75,0)</f>
        <v>0</v>
      </c>
      <c r="BE75" s="31" t="n">
        <f aca="false">IF(Замер!$J$200="да",Балкон!$H75,0)</f>
        <v>0</v>
      </c>
      <c r="BG75" s="31" t="n">
        <f aca="false">IF(Замер!$J$220="да",Помещение_11!$B75,0)</f>
        <v>0</v>
      </c>
      <c r="BH75" s="31" t="n">
        <f aca="false">IF(Замер!$J$220="да",Помещение_11!$G75,0)</f>
        <v>0</v>
      </c>
      <c r="BI75" s="31" t="n">
        <f aca="false">IF(Замер!$J$220="да",Помещение_11!$H75,0)</f>
        <v>0</v>
      </c>
      <c r="BK75" s="31" t="n">
        <f aca="false">IF(Замер!$J$240="да",Помещение_12!$B75,0)</f>
        <v>0</v>
      </c>
      <c r="BL75" s="31" t="n">
        <f aca="false">IF(Замер!$J$240="да",Помещение_12!$G75,0)</f>
        <v>0</v>
      </c>
      <c r="BM75" s="31" t="n">
        <f aca="false">IF(Замер!$J$240="да",Помещение_12!$H75,0)</f>
        <v>0</v>
      </c>
      <c r="BO75" s="31" t="n">
        <f aca="false">IF(Замер!$J$260="да",Помещение_13!$B75,0)</f>
        <v>0</v>
      </c>
      <c r="BP75" s="31" t="n">
        <f aca="false">IF(Замер!$J$260="да",Помещение_13!$G75,0)</f>
        <v>0</v>
      </c>
      <c r="BQ75" s="31" t="n">
        <f aca="false">IF(Замер!$J$260="да",Помещение_13!$H75,0)</f>
        <v>0</v>
      </c>
      <c r="BS75" s="31" t="n">
        <f aca="false">IF(Замер!$J$280="да",Помещение_14!$B75,0)</f>
        <v>0</v>
      </c>
      <c r="BT75" s="31" t="n">
        <f aca="false">IF(Замер!$J$280="да",Помещение_14!$G75,0)</f>
        <v>0</v>
      </c>
      <c r="BU75" s="31" t="n">
        <f aca="false">IF(Замер!$J$280="да",Помещение_14!$H75,0)</f>
        <v>0</v>
      </c>
      <c r="BW75" s="31" t="n">
        <f aca="false">IF(Замер!$J$300="да",Помещение_15!$B75,0)</f>
        <v>0</v>
      </c>
      <c r="BX75" s="31" t="n">
        <f aca="false">IF(Замер!$J$300="да",Помещение_15!$G75,0)</f>
        <v>0</v>
      </c>
      <c r="BY75" s="31" t="n">
        <f aca="false">IF(Замер!$J$300="да",Помещение_15!$H75,0)</f>
        <v>0</v>
      </c>
      <c r="CA75" s="31" t="n">
        <f aca="false">IF(Замер!$J$320="да",Помещение_16!$B75,0)</f>
        <v>0</v>
      </c>
      <c r="CB75" s="31" t="n">
        <f aca="false">IF(Замер!$J$320="да",Помещение_16!$G75,0)</f>
        <v>0</v>
      </c>
      <c r="CC75" s="31" t="n">
        <f aca="false">IF(Замер!$J$320="да",Помещение_16!$H75,0)</f>
        <v>0</v>
      </c>
      <c r="CE75" s="31" t="n">
        <f aca="false">IF(Замер!$J$340="да",Помещение_17!$B75,0)</f>
        <v>0</v>
      </c>
      <c r="CF75" s="31" t="n">
        <f aca="false">IF(Замер!$J$340="да",Помещение_17!$G75,0)</f>
        <v>0</v>
      </c>
      <c r="CG75" s="31" t="n">
        <f aca="false">IF(Замер!$J$340="да",Помещение_17!$H75,0)</f>
        <v>0</v>
      </c>
      <c r="CI75" s="31" t="n">
        <f aca="false">IF(Замер!$J$360="да",Помещение_18!$B75,0)</f>
        <v>0</v>
      </c>
      <c r="CJ75" s="31" t="n">
        <f aca="false">IF(Замер!$J$360="да",Помещение_18!$G75,0)</f>
        <v>0</v>
      </c>
      <c r="CK75" s="31" t="n">
        <f aca="false">IF(Замер!$J$360="да",Помещение_18!$H75,0)</f>
        <v>0</v>
      </c>
      <c r="CM75" s="31" t="n">
        <f aca="false">IF(Замер!$J$380="да",Помещение_19!$B75,0)</f>
        <v>0</v>
      </c>
      <c r="CN75" s="31" t="n">
        <f aca="false">IF(Замер!$J$380="да",Помещение_19!$G75,0)</f>
        <v>0</v>
      </c>
      <c r="CO75" s="31" t="n">
        <f aca="false">IF(Замер!$J$380="да",Помещение_19!$H75,0)</f>
        <v>0</v>
      </c>
      <c r="CQ75" s="31" t="n">
        <f aca="false">IF(Замер!$J$400="да",Помещение_20!$B75,0)</f>
        <v>0</v>
      </c>
      <c r="CR75" s="31" t="n">
        <f aca="false">IF(Замер!$J$400="да",Помещение_20!$G75,0)</f>
        <v>0</v>
      </c>
      <c r="CS75" s="31" t="n">
        <f aca="false">IF(Замер!$J$400="да",Помещение_20!$H75,0)</f>
        <v>0</v>
      </c>
    </row>
    <row r="76" customFormat="false" ht="14.25" hidden="false" customHeight="false" outlineLevel="0" collapsed="false">
      <c r="B76" s="79" t="n">
        <f aca="false">P76</f>
        <v>0</v>
      </c>
      <c r="C76" s="49" t="s">
        <v>397</v>
      </c>
      <c r="D76" s="80" t="str">
        <f aca="false">VLOOKUP(C76,СписокРабот!$B:$E,2,FALSE())</f>
        <v>Зачистка оконной рамы (с одной стороны)</v>
      </c>
      <c r="E76" s="44" t="str">
        <f aca="false">VLOOKUP(C76,СписокРабот!$B:$E,3,FALSE())</f>
        <v>ед.</v>
      </c>
      <c r="F76" s="81" t="n">
        <f aca="false">VLOOKUP(C76,СписокРабот!$B:$E,4,FALSE())</f>
        <v>1834</v>
      </c>
      <c r="G76" s="49" t="n">
        <f aca="false">Q76</f>
        <v>0</v>
      </c>
      <c r="H76" s="82" t="n">
        <f aca="false">F76*G76</f>
        <v>0</v>
      </c>
      <c r="L76" s="83"/>
      <c r="M76" s="66" t="n">
        <f aca="false">$F76*(100%-$B$3)</f>
        <v>1558.9</v>
      </c>
      <c r="N76" s="31" t="n">
        <f aca="false">$G76*$M76</f>
        <v>0</v>
      </c>
      <c r="P76" s="31" t="n">
        <f aca="false">MAX(S76,W76,AA76,AE76,AI76,AM76,AQ76,AU76,AY76,BC76,BG76,BK76,BO76,BS76,BW76,CA76,CE76,CI76,CM76,CQ76)</f>
        <v>0</v>
      </c>
      <c r="Q76" s="31" t="n">
        <f aca="false">IF($S76,T76,0)+IF($W76,X76,0)+IF($AA76,AB76,0)+IF($AE76,AF76,0)+IF($AI76,AJ76,0)+IF($AM76,AN76,0)+IF($AQ76,AR76,0)+IF($AU76,AV76,0)+IF($AY76,AZ76,0)+IF($BC76,BD76,0)+IF($BG76,BH76,0)+IF($BK76,BL76,0)+IF($BO76,BP76,0)+IF($BS76,BT76,0)+IF($BW76,BX76,0)+IF($CA76,CB76,0)+IF($CE76,CF76,0)+IF($CI76,CJ76,0)+IF($CM76,CN76,0)+IF($CQ76,CR76,0)</f>
        <v>0</v>
      </c>
      <c r="R76" s="31" t="n">
        <f aca="false">IF($S76=1,U76,0)+IF($W76,Y76,0)+IF($AA76,AC76,0)+IF($AE76,AG76,0)+IF($AI76,AK76,0)+IF($AM76,AO76,0)+IF($AQ76,AS76,0)+IF($AU76,AW76,0)+IF($AY76,BA76,0)+IF($BC76,BE76,0)+IF($BG76,BI76,0)+IF($BK76,BM76,0)+IF($BO76,BQ76,0)+IF($BS76,BU76,0)+IF($BW76,BY76,0)+IF($CA76,CC76,0)+IF($CE76,CG76,0)+IF($CI76,CK76,0)+IF($CM76,CO76,0)+IF($CQ76,CS76,0)</f>
        <v>0</v>
      </c>
      <c r="S76" s="31" t="n">
        <f aca="false">IF(Замер!$J$20="да",Комната_1!$B76,0)</f>
        <v>0</v>
      </c>
      <c r="T76" s="31" t="n">
        <f aca="false">IF(Замер!$J$20="да",Комната_1!$G76,0)</f>
        <v>3</v>
      </c>
      <c r="U76" s="31" t="n">
        <f aca="false">IF(Замер!$J$20="да",Комната_1!$H76,0)</f>
        <v>5502</v>
      </c>
      <c r="W76" s="31" t="n">
        <f aca="false">IF(Замер!$J$40="да",Комната_2!$B76,0)</f>
        <v>0</v>
      </c>
      <c r="X76" s="31" t="n">
        <f aca="false">IF(Замер!$J$40="да",Комната_2!$G76,0)</f>
        <v>1</v>
      </c>
      <c r="Y76" s="31" t="n">
        <f aca="false">IF(Замер!$J$40="да",Комната_2!$H76,0)</f>
        <v>1834</v>
      </c>
      <c r="AA76" s="31" t="n">
        <f aca="false">IF(Замер!$J$60="да",Комната_3!$B76,0)</f>
        <v>0</v>
      </c>
      <c r="AB76" s="31" t="n">
        <f aca="false">IF(Замер!$J$60="да",Комната_3!$G76,0)</f>
        <v>2</v>
      </c>
      <c r="AC76" s="31" t="n">
        <f aca="false">IF(Замер!$J$60="да",Комната_3!$H76,0)</f>
        <v>3668</v>
      </c>
      <c r="AE76" s="31" t="n">
        <f aca="false">IF(Замер!$J$80="да",Комната_4!$B76,0)</f>
        <v>0</v>
      </c>
      <c r="AF76" s="31" t="n">
        <f aca="false">IF(Замер!$J$80="да",Комната_4!$G76,0)</f>
        <v>0</v>
      </c>
      <c r="AG76" s="31" t="n">
        <f aca="false">IF(Замер!$J$80="да",Комната_4!$H76,0)</f>
        <v>0</v>
      </c>
      <c r="AI76" s="31" t="n">
        <f aca="false">IF(Замер!$J$100="да",Комната_5!$B76,0)</f>
        <v>0</v>
      </c>
      <c r="AJ76" s="31" t="n">
        <f aca="false">IF(Замер!$J$100="да",Комната_5!$G76,0)</f>
        <v>0</v>
      </c>
      <c r="AK76" s="31" t="n">
        <f aca="false">IF(Замер!$J$100="да",Комната_5!$H76,0)</f>
        <v>0</v>
      </c>
      <c r="AM76" s="31" t="n">
        <f aca="false">IF(Замер!$J$120="да",Коридор!$B76,0)</f>
        <v>0</v>
      </c>
      <c r="AN76" s="31" t="n">
        <f aca="false">IF(Замер!$J$120="да",Коридор!$G76,0)</f>
        <v>0</v>
      </c>
      <c r="AO76" s="31" t="n">
        <f aca="false">IF(Замер!$J$120="да",Коридор!$H76,0)</f>
        <v>0</v>
      </c>
      <c r="AQ76" s="31" t="n">
        <f aca="false">IF(Замер!$J$140="да",Кухня!$B76,0)</f>
        <v>0</v>
      </c>
      <c r="AR76" s="31" t="n">
        <f aca="false">IF(Замер!$J$140="да",Кухня!$G76,0)</f>
        <v>0</v>
      </c>
      <c r="AS76" s="31" t="n">
        <f aca="false">IF(Замер!$J$140="да",Кухня!$H76,0)</f>
        <v>0</v>
      </c>
      <c r="AU76" s="31" t="n">
        <f aca="false">IF(Замер!$J$160="да",Ванна!$B76,0)</f>
        <v>0</v>
      </c>
      <c r="AV76" s="31" t="n">
        <f aca="false">IF(Замер!$J$160="да",Ванна!$G76,0)</f>
        <v>0</v>
      </c>
      <c r="AW76" s="31" t="n">
        <f aca="false">IF(Замер!$J$160="да",Ванна!$H76,0)</f>
        <v>0</v>
      </c>
      <c r="AY76" s="31" t="n">
        <f aca="false">IF(Замер!$J$180="да",Туалет!$B76,0)</f>
        <v>0</v>
      </c>
      <c r="AZ76" s="31" t="n">
        <f aca="false">IF(Замер!$J$180="да",Туалет!$G76,0)</f>
        <v>0</v>
      </c>
      <c r="BA76" s="31" t="n">
        <f aca="false">IF(Замер!$J$180="да",Туалет!$H76,0)</f>
        <v>0</v>
      </c>
      <c r="BC76" s="31" t="n">
        <f aca="false">IF(Замер!$J$200="да",Балкон!$B76,0)</f>
        <v>0</v>
      </c>
      <c r="BD76" s="31" t="n">
        <f aca="false">IF(Замер!$J$200="да",Балкон!$G76,0)</f>
        <v>0</v>
      </c>
      <c r="BE76" s="31" t="n">
        <f aca="false">IF(Замер!$J$200="да",Балкон!$H76,0)</f>
        <v>0</v>
      </c>
      <c r="BG76" s="31" t="n">
        <f aca="false">IF(Замер!$J$220="да",Помещение_11!$B76,0)</f>
        <v>0</v>
      </c>
      <c r="BH76" s="31" t="n">
        <f aca="false">IF(Замер!$J$220="да",Помещение_11!$G76,0)</f>
        <v>0</v>
      </c>
      <c r="BI76" s="31" t="n">
        <f aca="false">IF(Замер!$J$220="да",Помещение_11!$H76,0)</f>
        <v>0</v>
      </c>
      <c r="BK76" s="31" t="n">
        <f aca="false">IF(Замер!$J$240="да",Помещение_12!$B76,0)</f>
        <v>0</v>
      </c>
      <c r="BL76" s="31" t="n">
        <f aca="false">IF(Замер!$J$240="да",Помещение_12!$G76,0)</f>
        <v>0</v>
      </c>
      <c r="BM76" s="31" t="n">
        <f aca="false">IF(Замер!$J$240="да",Помещение_12!$H76,0)</f>
        <v>0</v>
      </c>
      <c r="BO76" s="31" t="n">
        <f aca="false">IF(Замер!$J$260="да",Помещение_13!$B76,0)</f>
        <v>0</v>
      </c>
      <c r="BP76" s="31" t="n">
        <f aca="false">IF(Замер!$J$260="да",Помещение_13!$G76,0)</f>
        <v>0</v>
      </c>
      <c r="BQ76" s="31" t="n">
        <f aca="false">IF(Замер!$J$260="да",Помещение_13!$H76,0)</f>
        <v>0</v>
      </c>
      <c r="BS76" s="31" t="n">
        <f aca="false">IF(Замер!$J$280="да",Помещение_14!$B76,0)</f>
        <v>0</v>
      </c>
      <c r="BT76" s="31" t="n">
        <f aca="false">IF(Замер!$J$280="да",Помещение_14!$G76,0)</f>
        <v>0</v>
      </c>
      <c r="BU76" s="31" t="n">
        <f aca="false">IF(Замер!$J$280="да",Помещение_14!$H76,0)</f>
        <v>0</v>
      </c>
      <c r="BW76" s="31" t="n">
        <f aca="false">IF(Замер!$J$300="да",Помещение_15!$B76,0)</f>
        <v>0</v>
      </c>
      <c r="BX76" s="31" t="n">
        <f aca="false">IF(Замер!$J$300="да",Помещение_15!$G76,0)</f>
        <v>0</v>
      </c>
      <c r="BY76" s="31" t="n">
        <f aca="false">IF(Замер!$J$300="да",Помещение_15!$H76,0)</f>
        <v>0</v>
      </c>
      <c r="CA76" s="31" t="n">
        <f aca="false">IF(Замер!$J$320="да",Помещение_16!$B76,0)</f>
        <v>0</v>
      </c>
      <c r="CB76" s="31" t="n">
        <f aca="false">IF(Замер!$J$320="да",Помещение_16!$G76,0)</f>
        <v>0</v>
      </c>
      <c r="CC76" s="31" t="n">
        <f aca="false">IF(Замер!$J$320="да",Помещение_16!$H76,0)</f>
        <v>0</v>
      </c>
      <c r="CE76" s="31" t="n">
        <f aca="false">IF(Замер!$J$340="да",Помещение_17!$B76,0)</f>
        <v>0</v>
      </c>
      <c r="CF76" s="31" t="n">
        <f aca="false">IF(Замер!$J$340="да",Помещение_17!$G76,0)</f>
        <v>0</v>
      </c>
      <c r="CG76" s="31" t="n">
        <f aca="false">IF(Замер!$J$340="да",Помещение_17!$H76,0)</f>
        <v>0</v>
      </c>
      <c r="CI76" s="31" t="n">
        <f aca="false">IF(Замер!$J$360="да",Помещение_18!$B76,0)</f>
        <v>0</v>
      </c>
      <c r="CJ76" s="31" t="n">
        <f aca="false">IF(Замер!$J$360="да",Помещение_18!$G76,0)</f>
        <v>0</v>
      </c>
      <c r="CK76" s="31" t="n">
        <f aca="false">IF(Замер!$J$360="да",Помещение_18!$H76,0)</f>
        <v>0</v>
      </c>
      <c r="CM76" s="31" t="n">
        <f aca="false">IF(Замер!$J$380="да",Помещение_19!$B76,0)</f>
        <v>0</v>
      </c>
      <c r="CN76" s="31" t="n">
        <f aca="false">IF(Замер!$J$380="да",Помещение_19!$G76,0)</f>
        <v>0</v>
      </c>
      <c r="CO76" s="31" t="n">
        <f aca="false">IF(Замер!$J$380="да",Помещение_19!$H76,0)</f>
        <v>0</v>
      </c>
      <c r="CQ76" s="31" t="n">
        <f aca="false">IF(Замер!$J$400="да",Помещение_20!$B76,0)</f>
        <v>0</v>
      </c>
      <c r="CR76" s="31" t="n">
        <f aca="false">IF(Замер!$J$400="да",Помещение_20!$G76,0)</f>
        <v>0</v>
      </c>
      <c r="CS76" s="31" t="n">
        <f aca="false">IF(Замер!$J$400="да",Помещение_20!$H76,0)</f>
        <v>0</v>
      </c>
    </row>
    <row r="77" customFormat="false" ht="14.25" hidden="false" customHeight="false" outlineLevel="0" collapsed="false">
      <c r="B77" s="79" t="n">
        <f aca="false">P77</f>
        <v>0</v>
      </c>
      <c r="C77" s="49" t="s">
        <v>398</v>
      </c>
      <c r="D77" s="80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44" t="str">
        <f aca="false">VLOOKUP(C77,СписокРабот!$B:$E,3,FALSE())</f>
        <v>м²</v>
      </c>
      <c r="F77" s="81" t="n">
        <f aca="false">VLOOKUP(C77,СписокРабот!$B:$E,4,FALSE())</f>
        <v>1009</v>
      </c>
      <c r="G77" s="84" t="n">
        <f aca="false">Q77</f>
        <v>0</v>
      </c>
      <c r="H77" s="82" t="n">
        <f aca="false">F77*G77</f>
        <v>0</v>
      </c>
      <c r="L77" s="83"/>
      <c r="M77" s="66" t="n">
        <f aca="false">$F77*(100%-$B$3)</f>
        <v>857.65</v>
      </c>
      <c r="N77" s="31" t="n">
        <f aca="false">$G77*$M77</f>
        <v>0</v>
      </c>
      <c r="P77" s="31" t="n">
        <f aca="false">MAX(S77,W77,AA77,AE77,AI77,AM77,AQ77,AU77,AY77,BC77,BG77,BK77,BO77,BS77,BW77,CA77,CE77,CI77,CM77,CQ77)</f>
        <v>0</v>
      </c>
      <c r="Q77" s="31" t="n">
        <f aca="false">IF($S77,T77,0)+IF($W77,X77,0)+IF($AA77,AB77,0)+IF($AE77,AF77,0)+IF($AI77,AJ77,0)+IF($AM77,AN77,0)+IF($AQ77,AR77,0)+IF($AU77,AV77,0)+IF($AY77,AZ77,0)+IF($BC77,BD77,0)+IF($BG77,BH77,0)+IF($BK77,BL77,0)+IF($BO77,BP77,0)+IF($BS77,BT77,0)+IF($BW77,BX77,0)+IF($CA77,CB77,0)+IF($CE77,CF77,0)+IF($CI77,CJ77,0)+IF($CM77,CN77,0)+IF($CQ77,CR77,0)</f>
        <v>0</v>
      </c>
      <c r="R77" s="31" t="n">
        <f aca="false">IF($S77=1,U77,0)+IF($W77,Y77,0)+IF($AA77,AC77,0)+IF($AE77,AG77,0)+IF($AI77,AK77,0)+IF($AM77,AO77,0)+IF($AQ77,AS77,0)+IF($AU77,AW77,0)+IF($AY77,BA77,0)+IF($BC77,BE77,0)+IF($BG77,BI77,0)+IF($BK77,BM77,0)+IF($BO77,BQ77,0)+IF($BS77,BU77,0)+IF($BW77,BY77,0)+IF($CA77,CC77,0)+IF($CE77,CG77,0)+IF($CI77,CK77,0)+IF($CM77,CO77,0)+IF($CQ77,CS77,0)</f>
        <v>0</v>
      </c>
      <c r="S77" s="31" t="n">
        <f aca="false">IF(Замер!$J$20="да",Комната_1!$B77,0)</f>
        <v>0</v>
      </c>
      <c r="T77" s="31" t="n">
        <f aca="false">IF(Замер!$J$20="да",Комната_1!$G77,0)</f>
        <v>0</v>
      </c>
      <c r="U77" s="31" t="n">
        <f aca="false">IF(Замер!$J$20="да",Комната_1!$H77,0)</f>
        <v>0</v>
      </c>
      <c r="W77" s="31" t="n">
        <f aca="false">IF(Замер!$J$40="да",Комната_2!$B77,0)</f>
        <v>0</v>
      </c>
      <c r="X77" s="31" t="n">
        <f aca="false">IF(Замер!$J$40="да",Комната_2!$G77,0)</f>
        <v>0</v>
      </c>
      <c r="Y77" s="31" t="n">
        <f aca="false">IF(Замер!$J$40="да",Комната_2!$H77,0)</f>
        <v>0</v>
      </c>
      <c r="AA77" s="31" t="n">
        <f aca="false">IF(Замер!$J$60="да",Комната_3!$B77,0)</f>
        <v>0</v>
      </c>
      <c r="AB77" s="31" t="n">
        <f aca="false">IF(Замер!$J$60="да",Комната_3!$G77,0)</f>
        <v>0</v>
      </c>
      <c r="AC77" s="31" t="n">
        <f aca="false">IF(Замер!$J$60="да",Комната_3!$H77,0)</f>
        <v>0</v>
      </c>
      <c r="AE77" s="31" t="n">
        <f aca="false">IF(Замер!$J$80="да",Комната_4!$B77,0)</f>
        <v>0</v>
      </c>
      <c r="AF77" s="31" t="n">
        <f aca="false">IF(Замер!$J$80="да",Комната_4!$G77,0)</f>
        <v>0</v>
      </c>
      <c r="AG77" s="31" t="n">
        <f aca="false">IF(Замер!$J$80="да",Комната_4!$H77,0)</f>
        <v>0</v>
      </c>
      <c r="AI77" s="31" t="n">
        <f aca="false">IF(Замер!$J$100="да",Комната_5!$B77,0)</f>
        <v>0</v>
      </c>
      <c r="AJ77" s="31" t="n">
        <f aca="false">IF(Замер!$J$100="да",Комната_5!$G77,0)</f>
        <v>0</v>
      </c>
      <c r="AK77" s="31" t="n">
        <f aca="false">IF(Замер!$J$100="да",Комната_5!$H77,0)</f>
        <v>0</v>
      </c>
      <c r="AM77" s="31" t="n">
        <f aca="false">IF(Замер!$J$120="да",Коридор!$B77,0)</f>
        <v>0</v>
      </c>
      <c r="AN77" s="31" t="n">
        <f aca="false">IF(Замер!$J$120="да",Коридор!$G77,0)</f>
        <v>0</v>
      </c>
      <c r="AO77" s="31" t="n">
        <f aca="false">IF(Замер!$J$120="да",Коридор!$H77,0)</f>
        <v>0</v>
      </c>
      <c r="AQ77" s="31" t="n">
        <f aca="false">IF(Замер!$J$140="да",Кухня!$B77,0)</f>
        <v>0</v>
      </c>
      <c r="AR77" s="31" t="n">
        <f aca="false">IF(Замер!$J$140="да",Кухня!$G77,0)</f>
        <v>0</v>
      </c>
      <c r="AS77" s="31" t="n">
        <f aca="false">IF(Замер!$J$140="да",Кухня!$H77,0)</f>
        <v>0</v>
      </c>
      <c r="AU77" s="31" t="n">
        <f aca="false">IF(Замер!$J$160="да",Ванна!$B77,0)</f>
        <v>0</v>
      </c>
      <c r="AV77" s="31" t="n">
        <f aca="false">IF(Замер!$J$160="да",Ванна!$G77,0)</f>
        <v>0</v>
      </c>
      <c r="AW77" s="31" t="n">
        <f aca="false">IF(Замер!$J$160="да",Ванна!$H77,0)</f>
        <v>0</v>
      </c>
      <c r="AY77" s="31" t="n">
        <f aca="false">IF(Замер!$J$180="да",Туалет!$B77,0)</f>
        <v>0</v>
      </c>
      <c r="AZ77" s="31" t="n">
        <f aca="false">IF(Замер!$J$180="да",Туалет!$G77,0)</f>
        <v>0</v>
      </c>
      <c r="BA77" s="31" t="n">
        <f aca="false">IF(Замер!$J$180="да",Туалет!$H77,0)</f>
        <v>0</v>
      </c>
      <c r="BC77" s="31" t="n">
        <f aca="false">IF(Замер!$J$200="да",Балкон!$B77,0)</f>
        <v>0</v>
      </c>
      <c r="BD77" s="31" t="n">
        <f aca="false">IF(Замер!$J$200="да",Балкон!$G77,0)</f>
        <v>0</v>
      </c>
      <c r="BE77" s="31" t="n">
        <f aca="false">IF(Замер!$J$200="да",Балкон!$H77,0)</f>
        <v>0</v>
      </c>
      <c r="BG77" s="31" t="n">
        <f aca="false">IF(Замер!$J$220="да",Помещение_11!$B77,0)</f>
        <v>0</v>
      </c>
      <c r="BH77" s="31" t="n">
        <f aca="false">IF(Замер!$J$220="да",Помещение_11!$G77,0)</f>
        <v>0</v>
      </c>
      <c r="BI77" s="31" t="n">
        <f aca="false">IF(Замер!$J$220="да",Помещение_11!$H77,0)</f>
        <v>0</v>
      </c>
      <c r="BK77" s="31" t="n">
        <f aca="false">IF(Замер!$J$240="да",Помещение_12!$B77,0)</f>
        <v>0</v>
      </c>
      <c r="BL77" s="31" t="n">
        <f aca="false">IF(Замер!$J$240="да",Помещение_12!$G77,0)</f>
        <v>0</v>
      </c>
      <c r="BM77" s="31" t="n">
        <f aca="false">IF(Замер!$J$240="да",Помещение_12!$H77,0)</f>
        <v>0</v>
      </c>
      <c r="BO77" s="31" t="n">
        <f aca="false">IF(Замер!$J$260="да",Помещение_13!$B77,0)</f>
        <v>0</v>
      </c>
      <c r="BP77" s="31" t="n">
        <f aca="false">IF(Замер!$J$260="да",Помещение_13!$G77,0)</f>
        <v>0</v>
      </c>
      <c r="BQ77" s="31" t="n">
        <f aca="false">IF(Замер!$J$260="да",Помещение_13!$H77,0)</f>
        <v>0</v>
      </c>
      <c r="BS77" s="31" t="n">
        <f aca="false">IF(Замер!$J$280="да",Помещение_14!$B77,0)</f>
        <v>0</v>
      </c>
      <c r="BT77" s="31" t="n">
        <f aca="false">IF(Замер!$J$280="да",Помещение_14!$G77,0)</f>
        <v>0</v>
      </c>
      <c r="BU77" s="31" t="n">
        <f aca="false">IF(Замер!$J$280="да",Помещение_14!$H77,0)</f>
        <v>0</v>
      </c>
      <c r="BW77" s="31" t="n">
        <f aca="false">IF(Замер!$J$300="да",Помещение_15!$B77,0)</f>
        <v>0</v>
      </c>
      <c r="BX77" s="31" t="n">
        <f aca="false">IF(Замер!$J$300="да",Помещение_15!$G77,0)</f>
        <v>0</v>
      </c>
      <c r="BY77" s="31" t="n">
        <f aca="false">IF(Замер!$J$300="да",Помещение_15!$H77,0)</f>
        <v>0</v>
      </c>
      <c r="CA77" s="31" t="n">
        <f aca="false">IF(Замер!$J$320="да",Помещение_16!$B77,0)</f>
        <v>0</v>
      </c>
      <c r="CB77" s="31" t="n">
        <f aca="false">IF(Замер!$J$320="да",Помещение_16!$G77,0)</f>
        <v>0</v>
      </c>
      <c r="CC77" s="31" t="n">
        <f aca="false">IF(Замер!$J$320="да",Помещение_16!$H77,0)</f>
        <v>0</v>
      </c>
      <c r="CE77" s="31" t="n">
        <f aca="false">IF(Замер!$J$340="да",Помещение_17!$B77,0)</f>
        <v>0</v>
      </c>
      <c r="CF77" s="31" t="n">
        <f aca="false">IF(Замер!$J$340="да",Помещение_17!$G77,0)</f>
        <v>0</v>
      </c>
      <c r="CG77" s="31" t="n">
        <f aca="false">IF(Замер!$J$340="да",Помещение_17!$H77,0)</f>
        <v>0</v>
      </c>
      <c r="CI77" s="31" t="n">
        <f aca="false">IF(Замер!$J$360="да",Помещение_18!$B77,0)</f>
        <v>0</v>
      </c>
      <c r="CJ77" s="31" t="n">
        <f aca="false">IF(Замер!$J$360="да",Помещение_18!$G77,0)</f>
        <v>0</v>
      </c>
      <c r="CK77" s="31" t="n">
        <f aca="false">IF(Замер!$J$360="да",Помещение_18!$H77,0)</f>
        <v>0</v>
      </c>
      <c r="CM77" s="31" t="n">
        <f aca="false">IF(Замер!$J$380="да",Помещение_19!$B77,0)</f>
        <v>0</v>
      </c>
      <c r="CN77" s="31" t="n">
        <f aca="false">IF(Замер!$J$380="да",Помещение_19!$G77,0)</f>
        <v>0</v>
      </c>
      <c r="CO77" s="31" t="n">
        <f aca="false">IF(Замер!$J$380="да",Помещение_19!$H77,0)</f>
        <v>0</v>
      </c>
      <c r="CQ77" s="31" t="n">
        <f aca="false">IF(Замер!$J$400="да",Помещение_20!$B77,0)</f>
        <v>0</v>
      </c>
      <c r="CR77" s="31" t="n">
        <f aca="false">IF(Замер!$J$400="да",Помещение_20!$G77,0)</f>
        <v>0</v>
      </c>
      <c r="CS77" s="31" t="n">
        <f aca="false">IF(Замер!$J$400="да",Помещение_20!$H77,0)</f>
        <v>0</v>
      </c>
    </row>
    <row r="78" customFormat="false" ht="14.25" hidden="false" customHeight="false" outlineLevel="0" collapsed="false">
      <c r="B78" s="79" t="n">
        <f aca="false">P78</f>
        <v>0</v>
      </c>
      <c r="C78" s="49" t="s">
        <v>399</v>
      </c>
      <c r="D78" s="80" t="str">
        <f aca="false">VLOOKUP(C78,СписокРабот!$B:$E,2,FALSE())</f>
        <v>Демонтаж мокрый  фасад корроед по сетке/ Демонтаж дранки или метал.сетки </v>
      </c>
      <c r="E78" s="44" t="str">
        <f aca="false">VLOOKUP(C78,СписокРабот!$B:$E,3,FALSE())</f>
        <v>м²</v>
      </c>
      <c r="F78" s="81" t="n">
        <f aca="false">VLOOKUP(C78,СписокРабот!$B:$E,4,FALSE())</f>
        <v>1024</v>
      </c>
      <c r="G78" s="84" t="n">
        <f aca="false">Q78</f>
        <v>0</v>
      </c>
      <c r="H78" s="82" t="n">
        <f aca="false">F78*G78</f>
        <v>0</v>
      </c>
      <c r="L78" s="83"/>
      <c r="M78" s="66" t="n">
        <f aca="false">$F78*(100%-$B$3)</f>
        <v>870.4</v>
      </c>
      <c r="N78" s="31" t="n">
        <f aca="false">$G78*$M78</f>
        <v>0</v>
      </c>
      <c r="P78" s="31" t="n">
        <f aca="false">MAX(S78,W78,AA78,AE78,AI78,AM78,AQ78,AU78,AY78,BC78,BG78,BK78,BO78,BS78,BW78,CA78,CE78,CI78,CM78,CQ78)</f>
        <v>0</v>
      </c>
      <c r="Q78" s="31" t="n">
        <f aca="false">IF($S78,T78,0)+IF($W78,X78,0)+IF($AA78,AB78,0)+IF($AE78,AF78,0)+IF($AI78,AJ78,0)+IF($AM78,AN78,0)+IF($AQ78,AR78,0)+IF($AU78,AV78,0)+IF($AY78,AZ78,0)+IF($BC78,BD78,0)+IF($BG78,BH78,0)+IF($BK78,BL78,0)+IF($BO78,BP78,0)+IF($BS78,BT78,0)+IF($BW78,BX78,0)+IF($CA78,CB78,0)+IF($CE78,CF78,0)+IF($CI78,CJ78,0)+IF($CM78,CN78,0)+IF($CQ78,CR78,0)</f>
        <v>0</v>
      </c>
      <c r="R78" s="31" t="n">
        <f aca="false">IF($S78=1,U78,0)+IF($W78,Y78,0)+IF($AA78,AC78,0)+IF($AE78,AG78,0)+IF($AI78,AK78,0)+IF($AM78,AO78,0)+IF($AQ78,AS78,0)+IF($AU78,AW78,0)+IF($AY78,BA78,0)+IF($BC78,BE78,0)+IF($BG78,BI78,0)+IF($BK78,BM78,0)+IF($BO78,BQ78,0)+IF($BS78,BU78,0)+IF($BW78,BY78,0)+IF($CA78,CC78,0)+IF($CE78,CG78,0)+IF($CI78,CK78,0)+IF($CM78,CO78,0)+IF($CQ78,CS78,0)</f>
        <v>0</v>
      </c>
      <c r="S78" s="31" t="n">
        <f aca="false">IF(Замер!$J$20="да",Комната_1!$B78,0)</f>
        <v>0</v>
      </c>
      <c r="T78" s="31" t="n">
        <f aca="false">IF(Замер!$J$20="да",Комната_1!$G78,0)</f>
        <v>0</v>
      </c>
      <c r="U78" s="31" t="n">
        <f aca="false">IF(Замер!$J$20="да",Комната_1!$H78,0)</f>
        <v>0</v>
      </c>
      <c r="W78" s="31" t="n">
        <f aca="false">IF(Замер!$J$40="да",Комната_2!$B78,0)</f>
        <v>0</v>
      </c>
      <c r="X78" s="31" t="n">
        <f aca="false">IF(Замер!$J$40="да",Комната_2!$G78,0)</f>
        <v>0</v>
      </c>
      <c r="Y78" s="31" t="n">
        <f aca="false">IF(Замер!$J$40="да",Комната_2!$H78,0)</f>
        <v>0</v>
      </c>
      <c r="AA78" s="31" t="n">
        <f aca="false">IF(Замер!$J$60="да",Комната_3!$B78,0)</f>
        <v>0</v>
      </c>
      <c r="AB78" s="31" t="n">
        <f aca="false">IF(Замер!$J$60="да",Комната_3!$G78,0)</f>
        <v>0</v>
      </c>
      <c r="AC78" s="31" t="n">
        <f aca="false">IF(Замер!$J$60="да",Комната_3!$H78,0)</f>
        <v>0</v>
      </c>
      <c r="AE78" s="31" t="n">
        <f aca="false">IF(Замер!$J$80="да",Комната_4!$B78,0)</f>
        <v>0</v>
      </c>
      <c r="AF78" s="31" t="n">
        <f aca="false">IF(Замер!$J$80="да",Комната_4!$G78,0)</f>
        <v>0</v>
      </c>
      <c r="AG78" s="31" t="n">
        <f aca="false">IF(Замер!$J$80="да",Комната_4!$H78,0)</f>
        <v>0</v>
      </c>
      <c r="AI78" s="31" t="n">
        <f aca="false">IF(Замер!$J$100="да",Комната_5!$B78,0)</f>
        <v>0</v>
      </c>
      <c r="AJ78" s="31" t="n">
        <f aca="false">IF(Замер!$J$100="да",Комната_5!$G78,0)</f>
        <v>0</v>
      </c>
      <c r="AK78" s="31" t="n">
        <f aca="false">IF(Замер!$J$100="да",Комната_5!$H78,0)</f>
        <v>0</v>
      </c>
      <c r="AM78" s="31" t="n">
        <f aca="false">IF(Замер!$J$120="да",Коридор!$B78,0)</f>
        <v>0</v>
      </c>
      <c r="AN78" s="31" t="n">
        <f aca="false">IF(Замер!$J$120="да",Коридор!$G78,0)</f>
        <v>0</v>
      </c>
      <c r="AO78" s="31" t="n">
        <f aca="false">IF(Замер!$J$120="да",Коридор!$H78,0)</f>
        <v>0</v>
      </c>
      <c r="AQ78" s="31" t="n">
        <f aca="false">IF(Замер!$J$140="да",Кухня!$B78,0)</f>
        <v>0</v>
      </c>
      <c r="AR78" s="31" t="n">
        <f aca="false">IF(Замер!$J$140="да",Кухня!$G78,0)</f>
        <v>0</v>
      </c>
      <c r="AS78" s="31" t="n">
        <f aca="false">IF(Замер!$J$140="да",Кухня!$H78,0)</f>
        <v>0</v>
      </c>
      <c r="AU78" s="31" t="n">
        <f aca="false">IF(Замер!$J$160="да",Ванна!$B78,0)</f>
        <v>0</v>
      </c>
      <c r="AV78" s="31" t="n">
        <f aca="false">IF(Замер!$J$160="да",Ванна!$G78,0)</f>
        <v>0</v>
      </c>
      <c r="AW78" s="31" t="n">
        <f aca="false">IF(Замер!$J$160="да",Ванна!$H78,0)</f>
        <v>0</v>
      </c>
      <c r="AY78" s="31" t="n">
        <f aca="false">IF(Замер!$J$180="да",Туалет!$B78,0)</f>
        <v>0</v>
      </c>
      <c r="AZ78" s="31" t="n">
        <f aca="false">IF(Замер!$J$180="да",Туалет!$G78,0)</f>
        <v>0</v>
      </c>
      <c r="BA78" s="31" t="n">
        <f aca="false">IF(Замер!$J$180="да",Туалет!$H78,0)</f>
        <v>0</v>
      </c>
      <c r="BC78" s="31" t="n">
        <f aca="false">IF(Замер!$J$200="да",Балкон!$B78,0)</f>
        <v>0</v>
      </c>
      <c r="BD78" s="31" t="n">
        <f aca="false">IF(Замер!$J$200="да",Балкон!$G78,0)</f>
        <v>0</v>
      </c>
      <c r="BE78" s="31" t="n">
        <f aca="false">IF(Замер!$J$200="да",Балкон!$H78,0)</f>
        <v>0</v>
      </c>
      <c r="BG78" s="31" t="n">
        <f aca="false">IF(Замер!$J$220="да",Помещение_11!$B78,0)</f>
        <v>0</v>
      </c>
      <c r="BH78" s="31" t="n">
        <f aca="false">IF(Замер!$J$220="да",Помещение_11!$G78,0)</f>
        <v>0</v>
      </c>
      <c r="BI78" s="31" t="n">
        <f aca="false">IF(Замер!$J$220="да",Помещение_11!$H78,0)</f>
        <v>0</v>
      </c>
      <c r="BK78" s="31" t="n">
        <f aca="false">IF(Замер!$J$240="да",Помещение_12!$B78,0)</f>
        <v>0</v>
      </c>
      <c r="BL78" s="31" t="n">
        <f aca="false">IF(Замер!$J$240="да",Помещение_12!$G78,0)</f>
        <v>0</v>
      </c>
      <c r="BM78" s="31" t="n">
        <f aca="false">IF(Замер!$J$240="да",Помещение_12!$H78,0)</f>
        <v>0</v>
      </c>
      <c r="BO78" s="31" t="n">
        <f aca="false">IF(Замер!$J$260="да",Помещение_13!$B78,0)</f>
        <v>0</v>
      </c>
      <c r="BP78" s="31" t="n">
        <f aca="false">IF(Замер!$J$260="да",Помещение_13!$G78,0)</f>
        <v>0</v>
      </c>
      <c r="BQ78" s="31" t="n">
        <f aca="false">IF(Замер!$J$260="да",Помещение_13!$H78,0)</f>
        <v>0</v>
      </c>
      <c r="BS78" s="31" t="n">
        <f aca="false">IF(Замер!$J$280="да",Помещение_14!$B78,0)</f>
        <v>0</v>
      </c>
      <c r="BT78" s="31" t="n">
        <f aca="false">IF(Замер!$J$280="да",Помещение_14!$G78,0)</f>
        <v>0</v>
      </c>
      <c r="BU78" s="31" t="n">
        <f aca="false">IF(Замер!$J$280="да",Помещение_14!$H78,0)</f>
        <v>0</v>
      </c>
      <c r="BW78" s="31" t="n">
        <f aca="false">IF(Замер!$J$300="да",Помещение_15!$B78,0)</f>
        <v>0</v>
      </c>
      <c r="BX78" s="31" t="n">
        <f aca="false">IF(Замер!$J$300="да",Помещение_15!$G78,0)</f>
        <v>0</v>
      </c>
      <c r="BY78" s="31" t="n">
        <f aca="false">IF(Замер!$J$300="да",Помещение_15!$H78,0)</f>
        <v>0</v>
      </c>
      <c r="CA78" s="31" t="n">
        <f aca="false">IF(Замер!$J$320="да",Помещение_16!$B78,0)</f>
        <v>0</v>
      </c>
      <c r="CB78" s="31" t="n">
        <f aca="false">IF(Замер!$J$320="да",Помещение_16!$G78,0)</f>
        <v>0</v>
      </c>
      <c r="CC78" s="31" t="n">
        <f aca="false">IF(Замер!$J$320="да",Помещение_16!$H78,0)</f>
        <v>0</v>
      </c>
      <c r="CE78" s="31" t="n">
        <f aca="false">IF(Замер!$J$340="да",Помещение_17!$B78,0)</f>
        <v>0</v>
      </c>
      <c r="CF78" s="31" t="n">
        <f aca="false">IF(Замер!$J$340="да",Помещение_17!$G78,0)</f>
        <v>0</v>
      </c>
      <c r="CG78" s="31" t="n">
        <f aca="false">IF(Замер!$J$340="да",Помещение_17!$H78,0)</f>
        <v>0</v>
      </c>
      <c r="CI78" s="31" t="n">
        <f aca="false">IF(Замер!$J$360="да",Помещение_18!$B78,0)</f>
        <v>0</v>
      </c>
      <c r="CJ78" s="31" t="n">
        <f aca="false">IF(Замер!$J$360="да",Помещение_18!$G78,0)</f>
        <v>0</v>
      </c>
      <c r="CK78" s="31" t="n">
        <f aca="false">IF(Замер!$J$360="да",Помещение_18!$H78,0)</f>
        <v>0</v>
      </c>
      <c r="CM78" s="31" t="n">
        <f aca="false">IF(Замер!$J$380="да",Помещение_19!$B78,0)</f>
        <v>0</v>
      </c>
      <c r="CN78" s="31" t="n">
        <f aca="false">IF(Замер!$J$380="да",Помещение_19!$G78,0)</f>
        <v>0</v>
      </c>
      <c r="CO78" s="31" t="n">
        <f aca="false">IF(Замер!$J$380="да",Помещение_19!$H78,0)</f>
        <v>0</v>
      </c>
      <c r="CQ78" s="31" t="n">
        <f aca="false">IF(Замер!$J$400="да",Помещение_20!$B78,0)</f>
        <v>0</v>
      </c>
      <c r="CR78" s="31" t="n">
        <f aca="false">IF(Замер!$J$400="да",Помещение_20!$G78,0)</f>
        <v>0</v>
      </c>
      <c r="CS78" s="31" t="n">
        <f aca="false">IF(Замер!$J$400="да",Помещение_20!$H78,0)</f>
        <v>0</v>
      </c>
    </row>
    <row r="79" customFormat="false" ht="14.25" hidden="false" customHeight="false" outlineLevel="0" collapsed="false">
      <c r="B79" s="79" t="n">
        <f aca="false">P79</f>
        <v>0</v>
      </c>
      <c r="C79" s="49" t="s">
        <v>400</v>
      </c>
      <c r="D79" s="80" t="str">
        <f aca="false">VLOOKUP(C79,СписокРабот!$B:$E,2,FALSE())</f>
        <v>Зачистка подоконника (до 20 см)</v>
      </c>
      <c r="E79" s="44" t="str">
        <f aca="false">VLOOKUP(C79,СписокРабот!$B:$E,3,FALSE())</f>
        <v>п.м</v>
      </c>
      <c r="F79" s="81" t="n">
        <f aca="false">VLOOKUP(C79,СписокРабот!$B:$E,4,FALSE())</f>
        <v>2191</v>
      </c>
      <c r="G79" s="84" t="n">
        <f aca="false">Q79</f>
        <v>0</v>
      </c>
      <c r="H79" s="82" t="n">
        <f aca="false">F79*G79</f>
        <v>0</v>
      </c>
      <c r="L79" s="83"/>
      <c r="M79" s="66" t="n">
        <f aca="false">$F79*(100%-$B$3)</f>
        <v>1862.35</v>
      </c>
      <c r="N79" s="31" t="n">
        <f aca="false">$G79*$M79</f>
        <v>0</v>
      </c>
      <c r="P79" s="31" t="n">
        <f aca="false">MAX(S79,W79,AA79,AE79,AI79,AM79,AQ79,AU79,AY79,BC79,BG79,BK79,BO79,BS79,BW79,CA79,CE79,CI79,CM79,CQ79)</f>
        <v>0</v>
      </c>
      <c r="Q79" s="31" t="n">
        <f aca="false">IF($S79,T79,0)+IF($W79,X79,0)+IF($AA79,AB79,0)+IF($AE79,AF79,0)+IF($AI79,AJ79,0)+IF($AM79,AN79,0)+IF($AQ79,AR79,0)+IF($AU79,AV79,0)+IF($AY79,AZ79,0)+IF($BC79,BD79,0)+IF($BG79,BH79,0)+IF($BK79,BL79,0)+IF($BO79,BP79,0)+IF($BS79,BT79,0)+IF($BW79,BX79,0)+IF($CA79,CB79,0)+IF($CE79,CF79,0)+IF($CI79,CJ79,0)+IF($CM79,CN79,0)+IF($CQ79,CR79,0)</f>
        <v>0</v>
      </c>
      <c r="R79" s="31" t="n">
        <f aca="false">IF($S79=1,U79,0)+IF($W79,Y79,0)+IF($AA79,AC79,0)+IF($AE79,AG79,0)+IF($AI79,AK79,0)+IF($AM79,AO79,0)+IF($AQ79,AS79,0)+IF($AU79,AW79,0)+IF($AY79,BA79,0)+IF($BC79,BE79,0)+IF($BG79,BI79,0)+IF($BK79,BM79,0)+IF($BO79,BQ79,0)+IF($BS79,BU79,0)+IF($BW79,BY79,0)+IF($CA79,CC79,0)+IF($CE79,CG79,0)+IF($CI79,CK79,0)+IF($CM79,CO79,0)+IF($CQ79,CS79,0)</f>
        <v>0</v>
      </c>
      <c r="S79" s="31" t="n">
        <f aca="false">IF(Замер!$J$20="да",Комната_1!$B79,0)</f>
        <v>0</v>
      </c>
      <c r="T79" s="31" t="n">
        <f aca="false">IF(Замер!$J$20="да",Комната_1!$G79,0)</f>
        <v>6.32</v>
      </c>
      <c r="U79" s="31" t="n">
        <f aca="false">IF(Замер!$J$20="да",Комната_1!$H79,0)</f>
        <v>13847.12</v>
      </c>
      <c r="W79" s="31" t="n">
        <f aca="false">IF(Замер!$J$40="да",Комната_2!$B79,0)</f>
        <v>0</v>
      </c>
      <c r="X79" s="31" t="n">
        <f aca="false">IF(Замер!$J$40="да",Комната_2!$G79,0)</f>
        <v>6.32</v>
      </c>
      <c r="Y79" s="31" t="n">
        <f aca="false">IF(Замер!$J$40="да",Комната_2!$H79,0)</f>
        <v>13847.12</v>
      </c>
      <c r="AA79" s="31" t="n">
        <f aca="false">IF(Замер!$J$60="да",Комната_3!$B79,0)</f>
        <v>0</v>
      </c>
      <c r="AB79" s="31" t="n">
        <f aca="false">IF(Замер!$J$60="да",Комната_3!$G79,0)</f>
        <v>6.32</v>
      </c>
      <c r="AC79" s="31" t="n">
        <f aca="false">IF(Замер!$J$60="да",Комната_3!$H79,0)</f>
        <v>13847.12</v>
      </c>
      <c r="AE79" s="31" t="n">
        <f aca="false">IF(Замер!$J$80="да",Комната_4!$B79,0)</f>
        <v>0</v>
      </c>
      <c r="AF79" s="31" t="n">
        <f aca="false">IF(Замер!$J$80="да",Комната_4!$G79,0)</f>
        <v>0</v>
      </c>
      <c r="AG79" s="31" t="n">
        <f aca="false">IF(Замер!$J$80="да",Комната_4!$H79,0)</f>
        <v>0</v>
      </c>
      <c r="AI79" s="31" t="n">
        <f aca="false">IF(Замер!$J$100="да",Комната_5!$B79,0)</f>
        <v>0</v>
      </c>
      <c r="AJ79" s="31" t="n">
        <f aca="false">IF(Замер!$J$100="да",Комната_5!$G79,0)</f>
        <v>0</v>
      </c>
      <c r="AK79" s="31" t="n">
        <f aca="false">IF(Замер!$J$100="да",Комната_5!$H79,0)</f>
        <v>0</v>
      </c>
      <c r="AM79" s="31" t="n">
        <f aca="false">IF(Замер!$J$120="да",Коридор!$B79,0)</f>
        <v>0</v>
      </c>
      <c r="AN79" s="31" t="n">
        <f aca="false">IF(Замер!$J$120="да",Коридор!$G79,0)</f>
        <v>0</v>
      </c>
      <c r="AO79" s="31" t="n">
        <f aca="false">IF(Замер!$J$120="да",Коридор!$H79,0)</f>
        <v>0</v>
      </c>
      <c r="AQ79" s="31" t="n">
        <f aca="false">IF(Замер!$J$140="да",Кухня!$B79,0)</f>
        <v>0</v>
      </c>
      <c r="AR79" s="31" t="n">
        <f aca="false">IF(Замер!$J$140="да",Кухня!$G79,0)</f>
        <v>0</v>
      </c>
      <c r="AS79" s="31" t="n">
        <f aca="false">IF(Замер!$J$140="да",Кухня!$H79,0)</f>
        <v>0</v>
      </c>
      <c r="AU79" s="31" t="n">
        <f aca="false">IF(Замер!$J$160="да",Ванна!$B79,0)</f>
        <v>0</v>
      </c>
      <c r="AV79" s="31" t="n">
        <f aca="false">IF(Замер!$J$160="да",Ванна!$G79,0)</f>
        <v>0</v>
      </c>
      <c r="AW79" s="31" t="n">
        <f aca="false">IF(Замер!$J$160="да",Ванна!$H79,0)</f>
        <v>0</v>
      </c>
      <c r="AY79" s="31" t="n">
        <f aca="false">IF(Замер!$J$180="да",Туалет!$B79,0)</f>
        <v>0</v>
      </c>
      <c r="AZ79" s="31" t="n">
        <f aca="false">IF(Замер!$J$180="да",Туалет!$G79,0)</f>
        <v>0</v>
      </c>
      <c r="BA79" s="31" t="n">
        <f aca="false">IF(Замер!$J$180="да",Туалет!$H79,0)</f>
        <v>0</v>
      </c>
      <c r="BC79" s="31" t="n">
        <f aca="false">IF(Замер!$J$200="да",Балкон!$B79,0)</f>
        <v>0</v>
      </c>
      <c r="BD79" s="31" t="n">
        <f aca="false">IF(Замер!$J$200="да",Балкон!$G79,0)</f>
        <v>0</v>
      </c>
      <c r="BE79" s="31" t="n">
        <f aca="false">IF(Замер!$J$200="да",Балкон!$H79,0)</f>
        <v>0</v>
      </c>
      <c r="BG79" s="31" t="n">
        <f aca="false">IF(Замер!$J$220="да",Помещение_11!$B79,0)</f>
        <v>0</v>
      </c>
      <c r="BH79" s="31" t="n">
        <f aca="false">IF(Замер!$J$220="да",Помещение_11!$G79,0)</f>
        <v>0</v>
      </c>
      <c r="BI79" s="31" t="n">
        <f aca="false">IF(Замер!$J$220="да",Помещение_11!$H79,0)</f>
        <v>0</v>
      </c>
      <c r="BK79" s="31" t="n">
        <f aca="false">IF(Замер!$J$240="да",Помещение_12!$B79,0)</f>
        <v>0</v>
      </c>
      <c r="BL79" s="31" t="n">
        <f aca="false">IF(Замер!$J$240="да",Помещение_12!$G79,0)</f>
        <v>0</v>
      </c>
      <c r="BM79" s="31" t="n">
        <f aca="false">IF(Замер!$J$240="да",Помещение_12!$H79,0)</f>
        <v>0</v>
      </c>
      <c r="BO79" s="31" t="n">
        <f aca="false">IF(Замер!$J$260="да",Помещение_13!$B79,0)</f>
        <v>0</v>
      </c>
      <c r="BP79" s="31" t="n">
        <f aca="false">IF(Замер!$J$260="да",Помещение_13!$G79,0)</f>
        <v>0</v>
      </c>
      <c r="BQ79" s="31" t="n">
        <f aca="false">IF(Замер!$J$260="да",Помещение_13!$H79,0)</f>
        <v>0</v>
      </c>
      <c r="BS79" s="31" t="n">
        <f aca="false">IF(Замер!$J$280="да",Помещение_14!$B79,0)</f>
        <v>0</v>
      </c>
      <c r="BT79" s="31" t="n">
        <f aca="false">IF(Замер!$J$280="да",Помещение_14!$G79,0)</f>
        <v>0</v>
      </c>
      <c r="BU79" s="31" t="n">
        <f aca="false">IF(Замер!$J$280="да",Помещение_14!$H79,0)</f>
        <v>0</v>
      </c>
      <c r="BW79" s="31" t="n">
        <f aca="false">IF(Замер!$J$300="да",Помещение_15!$B79,0)</f>
        <v>0</v>
      </c>
      <c r="BX79" s="31" t="n">
        <f aca="false">IF(Замер!$J$300="да",Помещение_15!$G79,0)</f>
        <v>0</v>
      </c>
      <c r="BY79" s="31" t="n">
        <f aca="false">IF(Замер!$J$300="да",Помещение_15!$H79,0)</f>
        <v>0</v>
      </c>
      <c r="CA79" s="31" t="n">
        <f aca="false">IF(Замер!$J$320="да",Помещение_16!$B79,0)</f>
        <v>0</v>
      </c>
      <c r="CB79" s="31" t="n">
        <f aca="false">IF(Замер!$J$320="да",Помещение_16!$G79,0)</f>
        <v>0</v>
      </c>
      <c r="CC79" s="31" t="n">
        <f aca="false">IF(Замер!$J$320="да",Помещение_16!$H79,0)</f>
        <v>0</v>
      </c>
      <c r="CE79" s="31" t="n">
        <f aca="false">IF(Замер!$J$340="да",Помещение_17!$B79,0)</f>
        <v>0</v>
      </c>
      <c r="CF79" s="31" t="n">
        <f aca="false">IF(Замер!$J$340="да",Помещение_17!$G79,0)</f>
        <v>0</v>
      </c>
      <c r="CG79" s="31" t="n">
        <f aca="false">IF(Замер!$J$340="да",Помещение_17!$H79,0)</f>
        <v>0</v>
      </c>
      <c r="CI79" s="31" t="n">
        <f aca="false">IF(Замер!$J$360="да",Помещение_18!$B79,0)</f>
        <v>0</v>
      </c>
      <c r="CJ79" s="31" t="n">
        <f aca="false">IF(Замер!$J$360="да",Помещение_18!$G79,0)</f>
        <v>0</v>
      </c>
      <c r="CK79" s="31" t="n">
        <f aca="false">IF(Замер!$J$360="да",Помещение_18!$H79,0)</f>
        <v>0</v>
      </c>
      <c r="CM79" s="31" t="n">
        <f aca="false">IF(Замер!$J$380="да",Помещение_19!$B79,0)</f>
        <v>0</v>
      </c>
      <c r="CN79" s="31" t="n">
        <f aca="false">IF(Замер!$J$380="да",Помещение_19!$G79,0)</f>
        <v>0</v>
      </c>
      <c r="CO79" s="31" t="n">
        <f aca="false">IF(Замер!$J$380="да",Помещение_19!$H79,0)</f>
        <v>0</v>
      </c>
      <c r="CQ79" s="31" t="n">
        <f aca="false">IF(Замер!$J$400="да",Помещение_20!$B79,0)</f>
        <v>0</v>
      </c>
      <c r="CR79" s="31" t="n">
        <f aca="false">IF(Замер!$J$400="да",Помещение_20!$G79,0)</f>
        <v>0</v>
      </c>
      <c r="CS79" s="31" t="n">
        <f aca="false">IF(Замер!$J$400="да",Помещение_20!$H79,0)</f>
        <v>0</v>
      </c>
    </row>
    <row r="80" customFormat="false" ht="14.25" hidden="false" customHeight="false" outlineLevel="0" collapsed="false">
      <c r="B80" s="79" t="n">
        <f aca="false">P80</f>
        <v>0</v>
      </c>
      <c r="C80" s="49" t="s">
        <v>401</v>
      </c>
      <c r="D80" s="80" t="str">
        <f aca="false">VLOOKUP(C80,СписокРабот!$B:$E,2,FALSE())</f>
        <v>Демонтаж вагонки/ стеновых панелей</v>
      </c>
      <c r="E80" s="44" t="str">
        <f aca="false">VLOOKUP(C80,СписокРабот!$B:$E,3,FALSE())</f>
        <v>м²</v>
      </c>
      <c r="F80" s="81" t="n">
        <f aca="false">VLOOKUP(C80,СписокРабот!$B:$E,4,FALSE())</f>
        <v>284</v>
      </c>
      <c r="G80" s="84" t="n">
        <f aca="false">Q80</f>
        <v>0</v>
      </c>
      <c r="H80" s="82" t="n">
        <f aca="false">F80*G80</f>
        <v>0</v>
      </c>
      <c r="L80" s="83"/>
      <c r="M80" s="66" t="n">
        <f aca="false">$F80*(100%-$B$3)</f>
        <v>241.4</v>
      </c>
      <c r="N80" s="31" t="n">
        <f aca="false">$G80*$M80</f>
        <v>0</v>
      </c>
      <c r="P80" s="31" t="n">
        <f aca="false">MAX(S80,W80,AA80,AE80,AI80,AM80,AQ80,AU80,AY80,BC80,BG80,BK80,BO80,BS80,BW80,CA80,CE80,CI80,CM80,CQ80)</f>
        <v>0</v>
      </c>
      <c r="Q80" s="31" t="n">
        <f aca="false">IF($S80,T80,0)+IF($W80,X80,0)+IF($AA80,AB80,0)+IF($AE80,AF80,0)+IF($AI80,AJ80,0)+IF($AM80,AN80,0)+IF($AQ80,AR80,0)+IF($AU80,AV80,0)+IF($AY80,AZ80,0)+IF($BC80,BD80,0)+IF($BG80,BH80,0)+IF($BK80,BL80,0)+IF($BO80,BP80,0)+IF($BS80,BT80,0)+IF($BW80,BX80,0)+IF($CA80,CB80,0)+IF($CE80,CF80,0)+IF($CI80,CJ80,0)+IF($CM80,CN80,0)+IF($CQ80,CR80,0)</f>
        <v>0</v>
      </c>
      <c r="R80" s="31" t="n">
        <f aca="false">IF($S80=1,U80,0)+IF($W80,Y80,0)+IF($AA80,AC80,0)+IF($AE80,AG80,0)+IF($AI80,AK80,0)+IF($AM80,AO80,0)+IF($AQ80,AS80,0)+IF($AU80,AW80,0)+IF($AY80,BA80,0)+IF($BC80,BE80,0)+IF($BG80,BI80,0)+IF($BK80,BM80,0)+IF($BO80,BQ80,0)+IF($BS80,BU80,0)+IF($BW80,BY80,0)+IF($CA80,CC80,0)+IF($CE80,CG80,0)+IF($CI80,CK80,0)+IF($CM80,CO80,0)+IF($CQ80,CS80,0)</f>
        <v>0</v>
      </c>
      <c r="S80" s="31" t="n">
        <f aca="false">IF(Замер!$J$20="да",Комната_1!$B80,0)</f>
        <v>0</v>
      </c>
      <c r="T80" s="31" t="n">
        <f aca="false">IF(Замер!$J$20="да",Комната_1!$G80,0)</f>
        <v>52</v>
      </c>
      <c r="U80" s="31" t="n">
        <f aca="false">IF(Замер!$J$20="да",Комната_1!$H80,0)</f>
        <v>14768</v>
      </c>
      <c r="W80" s="31" t="n">
        <f aca="false">IF(Замер!$J$40="да",Комната_2!$B80,0)</f>
        <v>0</v>
      </c>
      <c r="X80" s="31" t="n">
        <f aca="false">IF(Замер!$J$40="да",Комната_2!$G80,0)</f>
        <v>36.8</v>
      </c>
      <c r="Y80" s="31" t="n">
        <f aca="false">IF(Замер!$J$40="да",Комната_2!$H80,0)</f>
        <v>10451.2</v>
      </c>
      <c r="AA80" s="31" t="n">
        <f aca="false">IF(Замер!$J$60="да",Комната_3!$B80,0)</f>
        <v>0</v>
      </c>
      <c r="AB80" s="31" t="n">
        <f aca="false">IF(Замер!$J$60="да",Комната_3!$G80,0)</f>
        <v>35</v>
      </c>
      <c r="AC80" s="31" t="n">
        <f aca="false">IF(Замер!$J$60="да",Комната_3!$H80,0)</f>
        <v>9940</v>
      </c>
      <c r="AE80" s="31" t="n">
        <f aca="false">IF(Замер!$J$80="да",Комната_4!$B80,0)</f>
        <v>0</v>
      </c>
      <c r="AF80" s="31" t="n">
        <f aca="false">IF(Замер!$J$80="да",Комната_4!$G80,0)</f>
        <v>30.9</v>
      </c>
      <c r="AG80" s="31" t="n">
        <f aca="false">IF(Замер!$J$80="да",Комната_4!$H80,0)</f>
        <v>8775.6</v>
      </c>
      <c r="AI80" s="31" t="n">
        <f aca="false">IF(Замер!$J$100="да",Комната_5!$B80,0)</f>
        <v>0</v>
      </c>
      <c r="AJ80" s="31" t="n">
        <f aca="false">IF(Замер!$J$100="да",Комната_5!$G80,0)</f>
        <v>20.4</v>
      </c>
      <c r="AK80" s="31" t="n">
        <f aca="false">IF(Замер!$J$100="да",Комната_5!$H80,0)</f>
        <v>5793.6</v>
      </c>
      <c r="AM80" s="31" t="n">
        <f aca="false">IF(Замер!$J$120="да",Коридор!$B80,0)</f>
        <v>0</v>
      </c>
      <c r="AN80" s="31" t="n">
        <f aca="false">IF(Замер!$J$120="да",Коридор!$G80,0)</f>
        <v>19.5</v>
      </c>
      <c r="AO80" s="31" t="n">
        <f aca="false">IF(Замер!$J$120="да",Коридор!$H80,0)</f>
        <v>5538</v>
      </c>
      <c r="AQ80" s="31" t="n">
        <f aca="false">IF(Замер!$J$140="да",Кухня!$B80,0)</f>
        <v>0</v>
      </c>
      <c r="AR80" s="31" t="n">
        <f aca="false">IF(Замер!$J$140="да",Кухня!$G80,0)</f>
        <v>27.7</v>
      </c>
      <c r="AS80" s="31" t="n">
        <f aca="false">IF(Замер!$J$140="да",Кухня!$H80,0)</f>
        <v>7866.8</v>
      </c>
      <c r="AU80" s="31" t="n">
        <f aca="false">IF(Замер!$J$160="да",Ванна!$B80,0)</f>
        <v>0</v>
      </c>
      <c r="AV80" s="31" t="n">
        <f aca="false">IF(Замер!$J$160="да",Ванна!$G80,0)</f>
        <v>20</v>
      </c>
      <c r="AW80" s="31" t="n">
        <f aca="false">IF(Замер!$J$160="да",Ванна!$H80,0)</f>
        <v>5680</v>
      </c>
      <c r="AY80" s="31" t="n">
        <f aca="false">IF(Замер!$J$180="да",Туалет!$B80,0)</f>
        <v>0</v>
      </c>
      <c r="AZ80" s="31" t="n">
        <f aca="false">IF(Замер!$J$180="да",Туалет!$G80,0)</f>
        <v>0</v>
      </c>
      <c r="BA80" s="31" t="n">
        <f aca="false">IF(Замер!$J$180="да",Туалет!$H80,0)</f>
        <v>0</v>
      </c>
      <c r="BC80" s="31" t="n">
        <f aca="false">IF(Замер!$J$200="да",Балкон!$B80,0)</f>
        <v>0</v>
      </c>
      <c r="BD80" s="31" t="n">
        <f aca="false">IF(Замер!$J$200="да",Балкон!$G80,0)</f>
        <v>0</v>
      </c>
      <c r="BE80" s="31" t="n">
        <f aca="false">IF(Замер!$J$200="да",Балкон!$H80,0)</f>
        <v>0</v>
      </c>
      <c r="BG80" s="31" t="n">
        <f aca="false">IF(Замер!$J$220="да",Помещение_11!$B80,0)</f>
        <v>0</v>
      </c>
      <c r="BH80" s="31" t="n">
        <f aca="false">IF(Замер!$J$220="да",Помещение_11!$G80,0)</f>
        <v>0</v>
      </c>
      <c r="BI80" s="31" t="n">
        <f aca="false">IF(Замер!$J$220="да",Помещение_11!$H80,0)</f>
        <v>0</v>
      </c>
      <c r="BK80" s="31" t="n">
        <f aca="false">IF(Замер!$J$240="да",Помещение_12!$B80,0)</f>
        <v>0</v>
      </c>
      <c r="BL80" s="31" t="n">
        <f aca="false">IF(Замер!$J$240="да",Помещение_12!$G80,0)</f>
        <v>0</v>
      </c>
      <c r="BM80" s="31" t="n">
        <f aca="false">IF(Замер!$J$240="да",Помещение_12!$H80,0)</f>
        <v>0</v>
      </c>
      <c r="BO80" s="31" t="n">
        <f aca="false">IF(Замер!$J$260="да",Помещение_13!$B80,0)</f>
        <v>0</v>
      </c>
      <c r="BP80" s="31" t="n">
        <f aca="false">IF(Замер!$J$260="да",Помещение_13!$G80,0)</f>
        <v>0</v>
      </c>
      <c r="BQ80" s="31" t="n">
        <f aca="false">IF(Замер!$J$260="да",Помещение_13!$H80,0)</f>
        <v>0</v>
      </c>
      <c r="BS80" s="31" t="n">
        <f aca="false">IF(Замер!$J$280="да",Помещение_14!$B80,0)</f>
        <v>0</v>
      </c>
      <c r="BT80" s="31" t="n">
        <f aca="false">IF(Замер!$J$280="да",Помещение_14!$G80,0)</f>
        <v>0</v>
      </c>
      <c r="BU80" s="31" t="n">
        <f aca="false">IF(Замер!$J$280="да",Помещение_14!$H80,0)</f>
        <v>0</v>
      </c>
      <c r="BW80" s="31" t="n">
        <f aca="false">IF(Замер!$J$300="да",Помещение_15!$B80,0)</f>
        <v>0</v>
      </c>
      <c r="BX80" s="31" t="n">
        <f aca="false">IF(Замер!$J$300="да",Помещение_15!$G80,0)</f>
        <v>0</v>
      </c>
      <c r="BY80" s="31" t="n">
        <f aca="false">IF(Замер!$J$300="да",Помещение_15!$H80,0)</f>
        <v>0</v>
      </c>
      <c r="CA80" s="31" t="n">
        <f aca="false">IF(Замер!$J$320="да",Помещение_16!$B80,0)</f>
        <v>0</v>
      </c>
      <c r="CB80" s="31" t="n">
        <f aca="false">IF(Замер!$J$320="да",Помещение_16!$G80,0)</f>
        <v>0</v>
      </c>
      <c r="CC80" s="31" t="n">
        <f aca="false">IF(Замер!$J$320="да",Помещение_16!$H80,0)</f>
        <v>0</v>
      </c>
      <c r="CE80" s="31" t="n">
        <f aca="false">IF(Замер!$J$340="да",Помещение_17!$B80,0)</f>
        <v>0</v>
      </c>
      <c r="CF80" s="31" t="n">
        <f aca="false">IF(Замер!$J$340="да",Помещение_17!$G80,0)</f>
        <v>0</v>
      </c>
      <c r="CG80" s="31" t="n">
        <f aca="false">IF(Замер!$J$340="да",Помещение_17!$H80,0)</f>
        <v>0</v>
      </c>
      <c r="CI80" s="31" t="n">
        <f aca="false">IF(Замер!$J$360="да",Помещение_18!$B80,0)</f>
        <v>0</v>
      </c>
      <c r="CJ80" s="31" t="n">
        <f aca="false">IF(Замер!$J$360="да",Помещение_18!$G80,0)</f>
        <v>0</v>
      </c>
      <c r="CK80" s="31" t="n">
        <f aca="false">IF(Замер!$J$360="да",Помещение_18!$H80,0)</f>
        <v>0</v>
      </c>
      <c r="CM80" s="31" t="n">
        <f aca="false">IF(Замер!$J$380="да",Помещение_19!$B80,0)</f>
        <v>0</v>
      </c>
      <c r="CN80" s="31" t="n">
        <f aca="false">IF(Замер!$J$380="да",Помещение_19!$G80,0)</f>
        <v>0</v>
      </c>
      <c r="CO80" s="31" t="n">
        <f aca="false">IF(Замер!$J$380="да",Помещение_19!$H80,0)</f>
        <v>0</v>
      </c>
      <c r="CQ80" s="31" t="n">
        <f aca="false">IF(Замер!$J$400="да",Помещение_20!$B80,0)</f>
        <v>0</v>
      </c>
      <c r="CR80" s="31" t="n">
        <f aca="false">IF(Замер!$J$400="да",Помещение_20!$G80,0)</f>
        <v>0</v>
      </c>
      <c r="CS80" s="31" t="n">
        <f aca="false">IF(Замер!$J$400="да",Помещение_20!$H80,0)</f>
        <v>0</v>
      </c>
    </row>
    <row r="81" customFormat="false" ht="14.25" hidden="false" customHeight="false" outlineLevel="0" collapsed="false">
      <c r="B81" s="79" t="n">
        <f aca="false">P81</f>
        <v>0</v>
      </c>
      <c r="C81" s="49" t="s">
        <v>402</v>
      </c>
      <c r="D81" s="80" t="str">
        <f aca="false">VLOOKUP(C81,СписокРабот!$B:$E,2,FALSE())</f>
        <v>Расчистка кирпичной кладки</v>
      </c>
      <c r="E81" s="44" t="str">
        <f aca="false">VLOOKUP(C81,СписокРабот!$B:$E,3,FALSE())</f>
        <v>м²</v>
      </c>
      <c r="F81" s="81" t="n">
        <f aca="false">VLOOKUP(C81,СписокРабот!$B:$E,4,FALSE())</f>
        <v>1783</v>
      </c>
      <c r="G81" s="84" t="n">
        <f aca="false">Q81</f>
        <v>0</v>
      </c>
      <c r="H81" s="82" t="n">
        <f aca="false">F81*G81</f>
        <v>0</v>
      </c>
      <c r="L81" s="83"/>
      <c r="M81" s="66" t="n">
        <f aca="false">$F81*(100%-$B$3)</f>
        <v>1515.55</v>
      </c>
      <c r="N81" s="31" t="n">
        <f aca="false">$G81*$M81</f>
        <v>0</v>
      </c>
      <c r="P81" s="31" t="n">
        <f aca="false">MAX(S81,W81,AA81,AE81,AI81,AM81,AQ81,AU81,AY81,BC81,BG81,BK81,BO81,BS81,BW81,CA81,CE81,CI81,CM81,CQ81)</f>
        <v>0</v>
      </c>
      <c r="Q81" s="31" t="n">
        <f aca="false">IF($S81,T81,0)+IF($W81,X81,0)+IF($AA81,AB81,0)+IF($AE81,AF81,0)+IF($AI81,AJ81,0)+IF($AM81,AN81,0)+IF($AQ81,AR81,0)+IF($AU81,AV81,0)+IF($AY81,AZ81,0)+IF($BC81,BD81,0)+IF($BG81,BH81,0)+IF($BK81,BL81,0)+IF($BO81,BP81,0)+IF($BS81,BT81,0)+IF($BW81,BX81,0)+IF($CA81,CB81,0)+IF($CE81,CF81,0)+IF($CI81,CJ81,0)+IF($CM81,CN81,0)+IF($CQ81,CR81,0)</f>
        <v>0</v>
      </c>
      <c r="R81" s="31" t="n">
        <f aca="false">IF($S81=1,U81,0)+IF($W81,Y81,0)+IF($AA81,AC81,0)+IF($AE81,AG81,0)+IF($AI81,AK81,0)+IF($AM81,AO81,0)+IF($AQ81,AS81,0)+IF($AU81,AW81,0)+IF($AY81,BA81,0)+IF($BC81,BE81,0)+IF($BG81,BI81,0)+IF($BK81,BM81,0)+IF($BO81,BQ81,0)+IF($BS81,BU81,0)+IF($BW81,BY81,0)+IF($CA81,CC81,0)+IF($CE81,CG81,0)+IF($CI81,CK81,0)+IF($CM81,CO81,0)+IF($CQ81,CS81,0)</f>
        <v>0</v>
      </c>
      <c r="S81" s="31" t="n">
        <f aca="false">IF(Замер!$J$20="да",Комната_1!$B81,0)</f>
        <v>0</v>
      </c>
      <c r="T81" s="31" t="n">
        <f aca="false">IF(Замер!$J$20="да",Комната_1!$G81,0)</f>
        <v>52</v>
      </c>
      <c r="U81" s="31" t="n">
        <f aca="false">IF(Замер!$J$20="да",Комната_1!$H81,0)</f>
        <v>92716</v>
      </c>
      <c r="W81" s="31" t="n">
        <f aca="false">IF(Замер!$J$40="да",Комната_2!$B81,0)</f>
        <v>0</v>
      </c>
      <c r="X81" s="31" t="n">
        <f aca="false">IF(Замер!$J$40="да",Комната_2!$G81,0)</f>
        <v>36.8</v>
      </c>
      <c r="Y81" s="31" t="n">
        <f aca="false">IF(Замер!$J$40="да",Комната_2!$H81,0)</f>
        <v>65614.4</v>
      </c>
      <c r="AA81" s="31" t="n">
        <f aca="false">IF(Замер!$J$60="да",Комната_3!$B81,0)</f>
        <v>0</v>
      </c>
      <c r="AB81" s="31" t="n">
        <f aca="false">IF(Замер!$J$60="да",Комната_3!$G81,0)</f>
        <v>35</v>
      </c>
      <c r="AC81" s="31" t="n">
        <f aca="false">IF(Замер!$J$60="да",Комната_3!$H81,0)</f>
        <v>62405</v>
      </c>
      <c r="AE81" s="31" t="n">
        <f aca="false">IF(Замер!$J$80="да",Комната_4!$B81,0)</f>
        <v>0</v>
      </c>
      <c r="AF81" s="31" t="n">
        <f aca="false">IF(Замер!$J$80="да",Комната_4!$G81,0)</f>
        <v>30.9</v>
      </c>
      <c r="AG81" s="31" t="n">
        <f aca="false">IF(Замер!$J$80="да",Комната_4!$H81,0)</f>
        <v>55094.7</v>
      </c>
      <c r="AI81" s="31" t="n">
        <f aca="false">IF(Замер!$J$100="да",Комната_5!$B81,0)</f>
        <v>0</v>
      </c>
      <c r="AJ81" s="31" t="n">
        <f aca="false">IF(Замер!$J$100="да",Комната_5!$G81,0)</f>
        <v>20.4</v>
      </c>
      <c r="AK81" s="31" t="n">
        <f aca="false">IF(Замер!$J$100="да",Комната_5!$H81,0)</f>
        <v>36373.2</v>
      </c>
      <c r="AM81" s="31" t="n">
        <f aca="false">IF(Замер!$J$120="да",Коридор!$B81,0)</f>
        <v>0</v>
      </c>
      <c r="AN81" s="31" t="n">
        <f aca="false">IF(Замер!$J$120="да",Коридор!$G81,0)</f>
        <v>19.5</v>
      </c>
      <c r="AO81" s="31" t="n">
        <f aca="false">IF(Замер!$J$120="да",Коридор!$H81,0)</f>
        <v>34768.5</v>
      </c>
      <c r="AQ81" s="31" t="n">
        <f aca="false">IF(Замер!$J$140="да",Кухня!$B81,0)</f>
        <v>0</v>
      </c>
      <c r="AR81" s="31" t="n">
        <f aca="false">IF(Замер!$J$140="да",Кухня!$G81,0)</f>
        <v>27.7</v>
      </c>
      <c r="AS81" s="31" t="n">
        <f aca="false">IF(Замер!$J$140="да",Кухня!$H81,0)</f>
        <v>49389.1</v>
      </c>
      <c r="AU81" s="31" t="n">
        <f aca="false">IF(Замер!$J$160="да",Ванна!$B81,0)</f>
        <v>0</v>
      </c>
      <c r="AV81" s="31" t="n">
        <f aca="false">IF(Замер!$J$160="да",Ванна!$G81,0)</f>
        <v>20</v>
      </c>
      <c r="AW81" s="31" t="n">
        <f aca="false">IF(Замер!$J$160="да",Ванна!$H81,0)</f>
        <v>35660</v>
      </c>
      <c r="AY81" s="31" t="n">
        <f aca="false">IF(Замер!$J$180="да",Туалет!$B81,0)</f>
        <v>0</v>
      </c>
      <c r="AZ81" s="31" t="n">
        <f aca="false">IF(Замер!$J$180="да",Туалет!$G81,0)</f>
        <v>0</v>
      </c>
      <c r="BA81" s="31" t="n">
        <f aca="false">IF(Замер!$J$180="да",Туалет!$H81,0)</f>
        <v>0</v>
      </c>
      <c r="BC81" s="31" t="n">
        <f aca="false">IF(Замер!$J$200="да",Балкон!$B81,0)</f>
        <v>0</v>
      </c>
      <c r="BD81" s="31" t="n">
        <f aca="false">IF(Замер!$J$200="да",Балкон!$G81,0)</f>
        <v>0</v>
      </c>
      <c r="BE81" s="31" t="n">
        <f aca="false">IF(Замер!$J$200="да",Балкон!$H81,0)</f>
        <v>0</v>
      </c>
      <c r="BG81" s="31" t="n">
        <f aca="false">IF(Замер!$J$220="да",Помещение_11!$B81,0)</f>
        <v>0</v>
      </c>
      <c r="BH81" s="31" t="n">
        <f aca="false">IF(Замер!$J$220="да",Помещение_11!$G81,0)</f>
        <v>0</v>
      </c>
      <c r="BI81" s="31" t="n">
        <f aca="false">IF(Замер!$J$220="да",Помещение_11!$H81,0)</f>
        <v>0</v>
      </c>
      <c r="BK81" s="31" t="n">
        <f aca="false">IF(Замер!$J$240="да",Помещение_12!$B81,0)</f>
        <v>0</v>
      </c>
      <c r="BL81" s="31" t="n">
        <f aca="false">IF(Замер!$J$240="да",Помещение_12!$G81,0)</f>
        <v>0</v>
      </c>
      <c r="BM81" s="31" t="n">
        <f aca="false">IF(Замер!$J$240="да",Помещение_12!$H81,0)</f>
        <v>0</v>
      </c>
      <c r="BO81" s="31" t="n">
        <f aca="false">IF(Замер!$J$260="да",Помещение_13!$B81,0)</f>
        <v>0</v>
      </c>
      <c r="BP81" s="31" t="n">
        <f aca="false">IF(Замер!$J$260="да",Помещение_13!$G81,0)</f>
        <v>0</v>
      </c>
      <c r="BQ81" s="31" t="n">
        <f aca="false">IF(Замер!$J$260="да",Помещение_13!$H81,0)</f>
        <v>0</v>
      </c>
      <c r="BS81" s="31" t="n">
        <f aca="false">IF(Замер!$J$280="да",Помещение_14!$B81,0)</f>
        <v>0</v>
      </c>
      <c r="BT81" s="31" t="n">
        <f aca="false">IF(Замер!$J$280="да",Помещение_14!$G81,0)</f>
        <v>0</v>
      </c>
      <c r="BU81" s="31" t="n">
        <f aca="false">IF(Замер!$J$280="да",Помещение_14!$H81,0)</f>
        <v>0</v>
      </c>
      <c r="BW81" s="31" t="n">
        <f aca="false">IF(Замер!$J$300="да",Помещение_15!$B81,0)</f>
        <v>0</v>
      </c>
      <c r="BX81" s="31" t="n">
        <f aca="false">IF(Замер!$J$300="да",Помещение_15!$G81,0)</f>
        <v>0</v>
      </c>
      <c r="BY81" s="31" t="n">
        <f aca="false">IF(Замер!$J$300="да",Помещение_15!$H81,0)</f>
        <v>0</v>
      </c>
      <c r="CA81" s="31" t="n">
        <f aca="false">IF(Замер!$J$320="да",Помещение_16!$B81,0)</f>
        <v>0</v>
      </c>
      <c r="CB81" s="31" t="n">
        <f aca="false">IF(Замер!$J$320="да",Помещение_16!$G81,0)</f>
        <v>0</v>
      </c>
      <c r="CC81" s="31" t="n">
        <f aca="false">IF(Замер!$J$320="да",Помещение_16!$H81,0)</f>
        <v>0</v>
      </c>
      <c r="CE81" s="31" t="n">
        <f aca="false">IF(Замер!$J$340="да",Помещение_17!$B81,0)</f>
        <v>0</v>
      </c>
      <c r="CF81" s="31" t="n">
        <f aca="false">IF(Замер!$J$340="да",Помещение_17!$G81,0)</f>
        <v>0</v>
      </c>
      <c r="CG81" s="31" t="n">
        <f aca="false">IF(Замер!$J$340="да",Помещение_17!$H81,0)</f>
        <v>0</v>
      </c>
      <c r="CI81" s="31" t="n">
        <f aca="false">IF(Замер!$J$360="да",Помещение_18!$B81,0)</f>
        <v>0</v>
      </c>
      <c r="CJ81" s="31" t="n">
        <f aca="false">IF(Замер!$J$360="да",Помещение_18!$G81,0)</f>
        <v>0</v>
      </c>
      <c r="CK81" s="31" t="n">
        <f aca="false">IF(Замер!$J$360="да",Помещение_18!$H81,0)</f>
        <v>0</v>
      </c>
      <c r="CM81" s="31" t="n">
        <f aca="false">IF(Замер!$J$380="да",Помещение_19!$B81,0)</f>
        <v>0</v>
      </c>
      <c r="CN81" s="31" t="n">
        <f aca="false">IF(Замер!$J$380="да",Помещение_19!$G81,0)</f>
        <v>0</v>
      </c>
      <c r="CO81" s="31" t="n">
        <f aca="false">IF(Замер!$J$380="да",Помещение_19!$H81,0)</f>
        <v>0</v>
      </c>
      <c r="CQ81" s="31" t="n">
        <f aca="false">IF(Замер!$J$400="да",Помещение_20!$B81,0)</f>
        <v>0</v>
      </c>
      <c r="CR81" s="31" t="n">
        <f aca="false">IF(Замер!$J$400="да",Помещение_20!$G81,0)</f>
        <v>0</v>
      </c>
      <c r="CS81" s="31" t="n">
        <f aca="false">IF(Замер!$J$400="да",Помещение_20!$H81,0)</f>
        <v>0</v>
      </c>
    </row>
    <row r="82" customFormat="false" ht="14.25" hidden="false" customHeight="false" outlineLevel="0" collapsed="false">
      <c r="B82" s="79" t="n">
        <f aca="false">P82</f>
        <v>1</v>
      </c>
      <c r="C82" s="49" t="s">
        <v>47</v>
      </c>
      <c r="D82" s="80" t="str">
        <f aca="false">VLOOKUP(C82,СписокРабот!$B:$E,2,FALSE())</f>
        <v>Демонтаж с откосов ВЭ краски/шпаклевки. Штукатурки, масл. Краски К-1,3</v>
      </c>
      <c r="E82" s="44" t="str">
        <f aca="false">VLOOKUP(C82,СписокРабот!$B:$E,3,FALSE())</f>
        <v>п.м</v>
      </c>
      <c r="F82" s="81" t="n">
        <f aca="false">VLOOKUP(C82,СписокРабот!$B:$E,4,FALSE())</f>
        <v>257</v>
      </c>
      <c r="G82" s="84" t="n">
        <f aca="false">Q82</f>
        <v>10</v>
      </c>
      <c r="H82" s="82" t="n">
        <f aca="false">F82*G82</f>
        <v>2570</v>
      </c>
      <c r="L82" s="83"/>
      <c r="M82" s="66" t="n">
        <f aca="false">$F82*(100%-$B$3)</f>
        <v>218.45</v>
      </c>
      <c r="N82" s="31" t="n">
        <f aca="false">$G82*$M82</f>
        <v>2184.5</v>
      </c>
      <c r="P82" s="31" t="n">
        <f aca="false">MAX(S82,W82,AA82,AE82,AI82,AM82,AQ82,AU82,AY82,BC82,BG82,BK82,BO82,BS82,BW82,CA82,CE82,CI82,CM82,CQ82)</f>
        <v>1</v>
      </c>
      <c r="Q82" s="31" t="n">
        <f aca="false">IF($S82,T82,0)+IF($W82,X82,0)+IF($AA82,AB82,0)+IF($AE82,AF82,0)+IF($AI82,AJ82,0)+IF($AM82,AN82,0)+IF($AQ82,AR82,0)+IF($AU82,AV82,0)+IF($AY82,AZ82,0)+IF($BC82,BD82,0)+IF($BG82,BH82,0)+IF($BK82,BL82,0)+IF($BO82,BP82,0)+IF($BS82,BT82,0)+IF($BW82,BX82,0)+IF($CA82,CB82,0)+IF($CE82,CF82,0)+IF($CI82,CJ82,0)+IF($CM82,CN82,0)+IF($CQ82,CR82,0)</f>
        <v>10</v>
      </c>
      <c r="R82" s="31" t="n">
        <f aca="false">IF($S82=1,U82,0)+IF($W82,Y82,0)+IF($AA82,AC82,0)+IF($AE82,AG82,0)+IF($AI82,AK82,0)+IF($AM82,AO82,0)+IF($AQ82,AS82,0)+IF($AU82,AW82,0)+IF($AY82,BA82,0)+IF($BC82,BE82,0)+IF($BG82,BI82,0)+IF($BK82,BM82,0)+IF($BO82,BQ82,0)+IF($BS82,BU82,0)+IF($BW82,BY82,0)+IF($CA82,CC82,0)+IF($CE82,CG82,0)+IF($CI82,CK82,0)+IF($CM82,CO82,0)+IF($CQ82,CS82,0)</f>
        <v>2570</v>
      </c>
      <c r="S82" s="31" t="n">
        <f aca="false">IF(Замер!$J$20="да",Комната_1!$B82,0)</f>
        <v>1</v>
      </c>
      <c r="T82" s="31" t="n">
        <f aca="false">IF(Замер!$J$20="да",Комната_1!$G82,0)</f>
        <v>10</v>
      </c>
      <c r="U82" s="31" t="n">
        <f aca="false">IF(Замер!$J$20="да",Комната_1!$H82,0)</f>
        <v>2570</v>
      </c>
      <c r="W82" s="31" t="n">
        <f aca="false">IF(Замер!$J$40="да",Комната_2!$B82,0)</f>
        <v>0</v>
      </c>
      <c r="X82" s="31" t="n">
        <f aca="false">IF(Замер!$J$40="да",Комната_2!$G82,0)</f>
        <v>36.8</v>
      </c>
      <c r="Y82" s="31" t="n">
        <f aca="false">IF(Замер!$J$40="да",Комната_2!$H82,0)</f>
        <v>9457.6</v>
      </c>
      <c r="AA82" s="31" t="n">
        <f aca="false">IF(Замер!$J$60="да",Комната_3!$B82,0)</f>
        <v>0</v>
      </c>
      <c r="AB82" s="31" t="n">
        <f aca="false">IF(Замер!$J$60="да",Комната_3!$G82,0)</f>
        <v>35</v>
      </c>
      <c r="AC82" s="31" t="n">
        <f aca="false">IF(Замер!$J$60="да",Комната_3!$H82,0)</f>
        <v>8995</v>
      </c>
      <c r="AE82" s="31" t="n">
        <f aca="false">IF(Замер!$J$80="да",Комната_4!$B82,0)</f>
        <v>0</v>
      </c>
      <c r="AF82" s="31" t="n">
        <f aca="false">IF(Замер!$J$80="да",Комната_4!$G82,0)</f>
        <v>30.9</v>
      </c>
      <c r="AG82" s="31" t="n">
        <f aca="false">IF(Замер!$J$80="да",Комната_4!$H82,0)</f>
        <v>7941.3</v>
      </c>
      <c r="AI82" s="31" t="n">
        <f aca="false">IF(Замер!$J$100="да",Комната_5!$B82,0)</f>
        <v>0</v>
      </c>
      <c r="AJ82" s="31" t="n">
        <f aca="false">IF(Замер!$J$100="да",Комната_5!$G82,0)</f>
        <v>20.4</v>
      </c>
      <c r="AK82" s="31" t="n">
        <f aca="false">IF(Замер!$J$100="да",Комната_5!$H82,0)</f>
        <v>5242.8</v>
      </c>
      <c r="AM82" s="31" t="n">
        <f aca="false">IF(Замер!$J$120="да",Коридор!$B82,0)</f>
        <v>0</v>
      </c>
      <c r="AN82" s="31" t="n">
        <f aca="false">IF(Замер!$J$120="да",Коридор!$G82,0)</f>
        <v>19.5</v>
      </c>
      <c r="AO82" s="31" t="n">
        <f aca="false">IF(Замер!$J$120="да",Коридор!$H82,0)</f>
        <v>5011.5</v>
      </c>
      <c r="AQ82" s="31" t="n">
        <f aca="false">IF(Замер!$J$140="да",Кухня!$B82,0)</f>
        <v>0</v>
      </c>
      <c r="AR82" s="31" t="n">
        <f aca="false">IF(Замер!$J$140="да",Кухня!$G82,0)</f>
        <v>27.7</v>
      </c>
      <c r="AS82" s="31" t="n">
        <f aca="false">IF(Замер!$J$140="да",Кухня!$H82,0)</f>
        <v>7118.9</v>
      </c>
      <c r="AU82" s="31" t="n">
        <f aca="false">IF(Замер!$J$160="да",Ванна!$B82,0)</f>
        <v>0</v>
      </c>
      <c r="AV82" s="31" t="n">
        <f aca="false">IF(Замер!$J$160="да",Ванна!$G82,0)</f>
        <v>20</v>
      </c>
      <c r="AW82" s="31" t="n">
        <f aca="false">IF(Замер!$J$160="да",Ванна!$H82,0)</f>
        <v>5140</v>
      </c>
      <c r="AY82" s="31" t="n">
        <f aca="false">IF(Замер!$J$180="да",Туалет!$B82,0)</f>
        <v>0</v>
      </c>
      <c r="AZ82" s="31" t="n">
        <f aca="false">IF(Замер!$J$180="да",Туалет!$G82,0)</f>
        <v>0</v>
      </c>
      <c r="BA82" s="31" t="n">
        <f aca="false">IF(Замер!$J$180="да",Туалет!$H82,0)</f>
        <v>0</v>
      </c>
      <c r="BC82" s="31" t="n">
        <f aca="false">IF(Замер!$J$200="да",Балкон!$B82,0)</f>
        <v>0</v>
      </c>
      <c r="BD82" s="31" t="n">
        <f aca="false">IF(Замер!$J$200="да",Балкон!$G82,0)</f>
        <v>0</v>
      </c>
      <c r="BE82" s="31" t="n">
        <f aca="false">IF(Замер!$J$200="да",Балкон!$H82,0)</f>
        <v>0</v>
      </c>
      <c r="BG82" s="31" t="n">
        <f aca="false">IF(Замер!$J$220="да",Помещение_11!$B82,0)</f>
        <v>0</v>
      </c>
      <c r="BH82" s="31" t="n">
        <f aca="false">IF(Замер!$J$220="да",Помещение_11!$G82,0)</f>
        <v>0</v>
      </c>
      <c r="BI82" s="31" t="n">
        <f aca="false">IF(Замер!$J$220="да",Помещение_11!$H82,0)</f>
        <v>0</v>
      </c>
      <c r="BK82" s="31" t="n">
        <f aca="false">IF(Замер!$J$240="да",Помещение_12!$B82,0)</f>
        <v>0</v>
      </c>
      <c r="BL82" s="31" t="n">
        <f aca="false">IF(Замер!$J$240="да",Помещение_12!$G82,0)</f>
        <v>0</v>
      </c>
      <c r="BM82" s="31" t="n">
        <f aca="false">IF(Замер!$J$240="да",Помещение_12!$H82,0)</f>
        <v>0</v>
      </c>
      <c r="BO82" s="31" t="n">
        <f aca="false">IF(Замер!$J$260="да",Помещение_13!$B82,0)</f>
        <v>0</v>
      </c>
      <c r="BP82" s="31" t="n">
        <f aca="false">IF(Замер!$J$260="да",Помещение_13!$G82,0)</f>
        <v>0</v>
      </c>
      <c r="BQ82" s="31" t="n">
        <f aca="false">IF(Замер!$J$260="да",Помещение_13!$H82,0)</f>
        <v>0</v>
      </c>
      <c r="BS82" s="31" t="n">
        <f aca="false">IF(Замер!$J$280="да",Помещение_14!$B82,0)</f>
        <v>0</v>
      </c>
      <c r="BT82" s="31" t="n">
        <f aca="false">IF(Замер!$J$280="да",Помещение_14!$G82,0)</f>
        <v>0</v>
      </c>
      <c r="BU82" s="31" t="n">
        <f aca="false">IF(Замер!$J$280="да",Помещение_14!$H82,0)</f>
        <v>0</v>
      </c>
      <c r="BW82" s="31" t="n">
        <f aca="false">IF(Замер!$J$300="да",Помещение_15!$B82,0)</f>
        <v>0</v>
      </c>
      <c r="BX82" s="31" t="n">
        <f aca="false">IF(Замер!$J$300="да",Помещение_15!$G82,0)</f>
        <v>0</v>
      </c>
      <c r="BY82" s="31" t="n">
        <f aca="false">IF(Замер!$J$300="да",Помещение_15!$H82,0)</f>
        <v>0</v>
      </c>
      <c r="CA82" s="31" t="n">
        <f aca="false">IF(Замер!$J$320="да",Помещение_16!$B82,0)</f>
        <v>0</v>
      </c>
      <c r="CB82" s="31" t="n">
        <f aca="false">IF(Замер!$J$320="да",Помещение_16!$G82,0)</f>
        <v>0</v>
      </c>
      <c r="CC82" s="31" t="n">
        <f aca="false">IF(Замер!$J$320="да",Помещение_16!$H82,0)</f>
        <v>0</v>
      </c>
      <c r="CE82" s="31" t="n">
        <f aca="false">IF(Замер!$J$340="да",Помещение_17!$B82,0)</f>
        <v>0</v>
      </c>
      <c r="CF82" s="31" t="n">
        <f aca="false">IF(Замер!$J$340="да",Помещение_17!$G82,0)</f>
        <v>0</v>
      </c>
      <c r="CG82" s="31" t="n">
        <f aca="false">IF(Замер!$J$340="да",Помещение_17!$H82,0)</f>
        <v>0</v>
      </c>
      <c r="CI82" s="31" t="n">
        <f aca="false">IF(Замер!$J$360="да",Помещение_18!$B82,0)</f>
        <v>0</v>
      </c>
      <c r="CJ82" s="31" t="n">
        <f aca="false">IF(Замер!$J$360="да",Помещение_18!$G82,0)</f>
        <v>0</v>
      </c>
      <c r="CK82" s="31" t="n">
        <f aca="false">IF(Замер!$J$360="да",Помещение_18!$H82,0)</f>
        <v>0</v>
      </c>
      <c r="CM82" s="31" t="n">
        <f aca="false">IF(Замер!$J$380="да",Помещение_19!$B82,0)</f>
        <v>0</v>
      </c>
      <c r="CN82" s="31" t="n">
        <f aca="false">IF(Замер!$J$380="да",Помещение_19!$G82,0)</f>
        <v>0</v>
      </c>
      <c r="CO82" s="31" t="n">
        <f aca="false">IF(Замер!$J$380="да",Помещение_19!$H82,0)</f>
        <v>0</v>
      </c>
      <c r="CQ82" s="31" t="n">
        <f aca="false">IF(Замер!$J$400="да",Помещение_20!$B82,0)</f>
        <v>0</v>
      </c>
      <c r="CR82" s="31" t="n">
        <f aca="false">IF(Замер!$J$400="да",Помещение_20!$G82,0)</f>
        <v>0</v>
      </c>
      <c r="CS82" s="31" t="n">
        <f aca="false">IF(Замер!$J$400="да",Помещение_20!$H82,0)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2570</v>
      </c>
      <c r="H83" s="96"/>
      <c r="L83" s="88" t="s">
        <v>354</v>
      </c>
      <c r="N83" s="31" t="n">
        <f aca="false">G83*(100%-$B$3)</f>
        <v>2184.5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L84" s="78" t="s">
        <v>344</v>
      </c>
      <c r="N84" s="31" t="n">
        <f aca="false">N181</f>
        <v>935792.54</v>
      </c>
    </row>
    <row r="85" customFormat="false" ht="14.25" hidden="false" customHeight="false" outlineLevel="0" collapsed="false">
      <c r="B85" s="79" t="n">
        <f aca="false">P85</f>
        <v>1</v>
      </c>
      <c r="C85" s="49" t="s">
        <v>51</v>
      </c>
      <c r="D85" s="80" t="str">
        <f aca="false">VLOOKUP(C85,СписокРабот!$B:$E,2,FALSE())</f>
        <v>Оклейка стен сеткой «строби», «паутинка», «стеклохолст»/пароизоляция стен</v>
      </c>
      <c r="E85" s="44" t="str">
        <f aca="false">VLOOKUP(C85,СписокРабот!$B:$E,3,FALSE())</f>
        <v>м²</v>
      </c>
      <c r="F85" s="81" t="n">
        <f aca="false">VLOOKUP(C85,СписокРабот!$B:$E,4,FALSE())</f>
        <v>496</v>
      </c>
      <c r="G85" s="84" t="n">
        <f aca="false">Q85</f>
        <v>15</v>
      </c>
      <c r="H85" s="82" t="n">
        <f aca="false">F85*G85</f>
        <v>7440</v>
      </c>
      <c r="L85" s="83"/>
      <c r="M85" s="66" t="n">
        <f aca="false">$F85*(100%-$B$3)</f>
        <v>421.6</v>
      </c>
      <c r="N85" s="31" t="n">
        <f aca="false">$G85*$M85</f>
        <v>6324</v>
      </c>
      <c r="P85" s="31" t="n">
        <f aca="false">MAX(S85,W85,AA85,AE85,AI85,AM85,AQ85,AU85,AY85,BC85,BG85,BK85,BO85,BS85,BW85,CA85,CE85,CI85,CM85,CQ85)</f>
        <v>1</v>
      </c>
      <c r="Q85" s="31" t="n">
        <f aca="false">IF($S85,T85,0)+IF($W85,X85,0)+IF($AA85,AB85,0)+IF($AE85,AF85,0)+IF($AI85,AJ85,0)+IF($AM85,AN85,0)+IF($AQ85,AR85,0)+IF($AU85,AV85,0)+IF($AY85,AZ85,0)+IF($BC85,BD85,0)+IF($BG85,BH85,0)+IF($BK85,BL85,0)+IF($BO85,BP85,0)+IF($BS85,BT85,0)+IF($BW85,BX85,0)+IF($CA85,CB85,0)+IF($CE85,CF85,0)+IF($CI85,CJ85,0)+IF($CM85,CN85,0)+IF($CQ85,CR85,0)</f>
        <v>15</v>
      </c>
      <c r="R85" s="31" t="n">
        <f aca="false">IF($S85=1,U85,0)+IF($W85,Y85,0)+IF($AA85,AC85,0)+IF($AE85,AG85,0)+IF($AI85,AK85,0)+IF($AM85,AO85,0)+IF($AQ85,AS85,0)+IF($AU85,AW85,0)+IF($AY85,BA85,0)+IF($BC85,BE85,0)+IF($BG85,BI85,0)+IF($BK85,BM85,0)+IF($BO85,BQ85,0)+IF($BS85,BU85,0)+IF($BW85,BY85,0)+IF($CA85,CC85,0)+IF($CE85,CG85,0)+IF($CI85,CK85,0)+IF($CM85,CO85,0)+IF($CQ85,CS85,0)</f>
        <v>7440</v>
      </c>
      <c r="S85" s="31" t="n">
        <f aca="false">IF(Замер!$J$20="да",Комната_1!$B85,0)</f>
        <v>1</v>
      </c>
      <c r="T85" s="31" t="n">
        <f aca="false">IF(Замер!$J$20="да",Комната_1!$G85,0)</f>
        <v>15</v>
      </c>
      <c r="U85" s="31" t="n">
        <f aca="false">IF(Замер!$J$20="да",Комната_1!$H85,0)</f>
        <v>7440</v>
      </c>
      <c r="W85" s="31" t="n">
        <f aca="false">IF(Замер!$J$40="да",Комната_2!$B85,0)</f>
        <v>0</v>
      </c>
      <c r="X85" s="31" t="n">
        <f aca="false">IF(Замер!$J$40="да",Комната_2!$G85,0)</f>
        <v>36.8</v>
      </c>
      <c r="Y85" s="31" t="n">
        <f aca="false">IF(Замер!$J$40="да",Комната_2!$H85,0)</f>
        <v>18252.8</v>
      </c>
      <c r="AA85" s="31" t="n">
        <f aca="false">IF(Замер!$J$60="да",Комната_3!$B85,0)</f>
        <v>0</v>
      </c>
      <c r="AB85" s="31" t="n">
        <f aca="false">IF(Замер!$J$60="да",Комната_3!$G85,0)</f>
        <v>35</v>
      </c>
      <c r="AC85" s="31" t="n">
        <f aca="false">IF(Замер!$J$60="да",Комната_3!$H85,0)</f>
        <v>17360</v>
      </c>
      <c r="AE85" s="31" t="n">
        <f aca="false">IF(Замер!$J$80="да",Комната_4!$B85,0)</f>
        <v>0</v>
      </c>
      <c r="AF85" s="31" t="n">
        <f aca="false">IF(Замер!$J$80="да",Комната_4!$G85,0)</f>
        <v>30.9</v>
      </c>
      <c r="AG85" s="31" t="n">
        <f aca="false">IF(Замер!$J$80="да",Комната_4!$H85,0)</f>
        <v>15326.4</v>
      </c>
      <c r="AI85" s="31" t="n">
        <f aca="false">IF(Замер!$J$100="да",Комната_5!$B85,0)</f>
        <v>0</v>
      </c>
      <c r="AJ85" s="31" t="n">
        <f aca="false">IF(Замер!$J$100="да",Комната_5!$G85,0)</f>
        <v>20.4</v>
      </c>
      <c r="AK85" s="31" t="n">
        <f aca="false">IF(Замер!$J$100="да",Комната_5!$H85,0)</f>
        <v>10118.4</v>
      </c>
      <c r="AM85" s="31" t="n">
        <f aca="false">IF(Замер!$J$120="да",Коридор!$B85,0)</f>
        <v>0</v>
      </c>
      <c r="AN85" s="31" t="n">
        <f aca="false">IF(Замер!$J$120="да",Коридор!$G85,0)</f>
        <v>19.5</v>
      </c>
      <c r="AO85" s="31" t="n">
        <f aca="false">IF(Замер!$J$120="да",Коридор!$H85,0)</f>
        <v>9672</v>
      </c>
      <c r="AQ85" s="31" t="n">
        <f aca="false">IF(Замер!$J$140="да",Кухня!$B85,0)</f>
        <v>0</v>
      </c>
      <c r="AR85" s="31" t="n">
        <f aca="false">IF(Замер!$J$140="да",Кухня!$G85,0)</f>
        <v>27.7</v>
      </c>
      <c r="AS85" s="31" t="n">
        <f aca="false">IF(Замер!$J$140="да",Кухня!$H85,0)</f>
        <v>13739.2</v>
      </c>
      <c r="AU85" s="31" t="n">
        <f aca="false">IF(Замер!$J$160="да",Ванна!$B85,0)</f>
        <v>0</v>
      </c>
      <c r="AV85" s="31" t="n">
        <f aca="false">IF(Замер!$J$160="да",Ванна!$G85,0)</f>
        <v>20</v>
      </c>
      <c r="AW85" s="31" t="n">
        <f aca="false">IF(Замер!$J$160="да",Ванна!$H85,0)</f>
        <v>9920</v>
      </c>
      <c r="AY85" s="31" t="n">
        <f aca="false">IF(Замер!$J$180="да",Туалет!$B85,0)</f>
        <v>0</v>
      </c>
      <c r="AZ85" s="31" t="n">
        <f aca="false">IF(Замер!$J$180="да",Туалет!$G85,0)</f>
        <v>0</v>
      </c>
      <c r="BA85" s="31" t="n">
        <f aca="false">IF(Замер!$J$180="да",Туалет!$H85,0)</f>
        <v>0</v>
      </c>
      <c r="BC85" s="31" t="n">
        <f aca="false">IF(Замер!$J$200="да",Балкон!$B85,0)</f>
        <v>0</v>
      </c>
      <c r="BD85" s="31" t="n">
        <f aca="false">IF(Замер!$J$200="да",Балкон!$G85,0)</f>
        <v>0</v>
      </c>
      <c r="BE85" s="31" t="n">
        <f aca="false">IF(Замер!$J$200="да",Балкон!$H85,0)</f>
        <v>0</v>
      </c>
      <c r="BG85" s="31" t="n">
        <f aca="false">IF(Замер!$J$220="да",Помещение_11!$B85,0)</f>
        <v>0</v>
      </c>
      <c r="BH85" s="31" t="n">
        <f aca="false">IF(Замер!$J$220="да",Помещение_11!$G85,0)</f>
        <v>0</v>
      </c>
      <c r="BI85" s="31" t="n">
        <f aca="false">IF(Замер!$J$220="да",Помещение_11!$H85,0)</f>
        <v>0</v>
      </c>
      <c r="BK85" s="31" t="n">
        <f aca="false">IF(Замер!$J$240="да",Помещение_12!$B85,0)</f>
        <v>0</v>
      </c>
      <c r="BL85" s="31" t="n">
        <f aca="false">IF(Замер!$J$240="да",Помещение_12!$G85,0)</f>
        <v>0</v>
      </c>
      <c r="BM85" s="31" t="n">
        <f aca="false">IF(Замер!$J$240="да",Помещение_12!$H85,0)</f>
        <v>0</v>
      </c>
      <c r="BO85" s="31" t="n">
        <f aca="false">IF(Замер!$J$260="да",Помещение_13!$B85,0)</f>
        <v>0</v>
      </c>
      <c r="BP85" s="31" t="n">
        <f aca="false">IF(Замер!$J$260="да",Помещение_13!$G85,0)</f>
        <v>0</v>
      </c>
      <c r="BQ85" s="31" t="n">
        <f aca="false">IF(Замер!$J$260="да",Помещение_13!$H85,0)</f>
        <v>0</v>
      </c>
      <c r="BS85" s="31" t="n">
        <f aca="false">IF(Замер!$J$280="да",Помещение_14!$B85,0)</f>
        <v>0</v>
      </c>
      <c r="BT85" s="31" t="n">
        <f aca="false">IF(Замер!$J$280="да",Помещение_14!$G85,0)</f>
        <v>0</v>
      </c>
      <c r="BU85" s="31" t="n">
        <f aca="false">IF(Замер!$J$280="да",Помещение_14!$H85,0)</f>
        <v>0</v>
      </c>
      <c r="BW85" s="31" t="n">
        <f aca="false">IF(Замер!$J$300="да",Помещение_15!$B85,0)</f>
        <v>0</v>
      </c>
      <c r="BX85" s="31" t="n">
        <f aca="false">IF(Замер!$J$300="да",Помещение_15!$G85,0)</f>
        <v>0</v>
      </c>
      <c r="BY85" s="31" t="n">
        <f aca="false">IF(Замер!$J$300="да",Помещение_15!$H85,0)</f>
        <v>0</v>
      </c>
      <c r="CA85" s="31" t="n">
        <f aca="false">IF(Замер!$J$320="да",Помещение_16!$B85,0)</f>
        <v>0</v>
      </c>
      <c r="CB85" s="31" t="n">
        <f aca="false">IF(Замер!$J$320="да",Помещение_16!$G85,0)</f>
        <v>0</v>
      </c>
      <c r="CC85" s="31" t="n">
        <f aca="false">IF(Замер!$J$320="да",Помещение_16!$H85,0)</f>
        <v>0</v>
      </c>
      <c r="CE85" s="31" t="n">
        <f aca="false">IF(Замер!$J$340="да",Помещение_17!$B85,0)</f>
        <v>0</v>
      </c>
      <c r="CF85" s="31" t="n">
        <f aca="false">IF(Замер!$J$340="да",Помещение_17!$G85,0)</f>
        <v>0</v>
      </c>
      <c r="CG85" s="31" t="n">
        <f aca="false">IF(Замер!$J$340="да",Помещение_17!$H85,0)</f>
        <v>0</v>
      </c>
      <c r="CI85" s="31" t="n">
        <f aca="false">IF(Замер!$J$360="да",Помещение_18!$B85,0)</f>
        <v>0</v>
      </c>
      <c r="CJ85" s="31" t="n">
        <f aca="false">IF(Замер!$J$360="да",Помещение_18!$G85,0)</f>
        <v>0</v>
      </c>
      <c r="CK85" s="31" t="n">
        <f aca="false">IF(Замер!$J$360="да",Помещение_18!$H85,0)</f>
        <v>0</v>
      </c>
      <c r="CM85" s="31" t="n">
        <f aca="false">IF(Замер!$J$380="да",Помещение_19!$B85,0)</f>
        <v>0</v>
      </c>
      <c r="CN85" s="31" t="n">
        <f aca="false">IF(Замер!$J$380="да",Помещение_19!$G85,0)</f>
        <v>0</v>
      </c>
      <c r="CO85" s="31" t="n">
        <f aca="false">IF(Замер!$J$380="да",Помещение_19!$H85,0)</f>
        <v>0</v>
      </c>
      <c r="CQ85" s="31" t="n">
        <f aca="false">IF(Замер!$J$400="да",Помещение_20!$B85,0)</f>
        <v>0</v>
      </c>
      <c r="CR85" s="31" t="n">
        <f aca="false">IF(Замер!$J$400="да",Помещение_20!$G85,0)</f>
        <v>0</v>
      </c>
      <c r="CS85" s="31" t="n">
        <f aca="false">IF(Замер!$J$400="да",Помещение_20!$H85,0)</f>
        <v>0</v>
      </c>
    </row>
    <row r="86" customFormat="false" ht="14.25" hidden="false" customHeight="false" outlineLevel="0" collapsed="false">
      <c r="B86" s="79" t="n">
        <f aca="false">P86</f>
        <v>0</v>
      </c>
      <c r="C86" s="49" t="s">
        <v>403</v>
      </c>
      <c r="D86" s="80" t="str">
        <f aca="false">VLOOKUP(C86,СписокРабот!$B:$E,2,FALSE())</f>
        <v>Монтаж скрытого люка под окраску на стены/ на потолок К- 1,3</v>
      </c>
      <c r="E86" s="44" t="str">
        <f aca="false">VLOOKUP(C86,СписокРабот!$B:$E,3,FALSE())</f>
        <v>ед</v>
      </c>
      <c r="F86" s="81" t="n">
        <f aca="false">VLOOKUP(C86,СписокРабот!$B:$E,4,FALSE())</f>
        <v>3706</v>
      </c>
      <c r="G86" s="49" t="n">
        <f aca="false">Q86</f>
        <v>0</v>
      </c>
      <c r="H86" s="82" t="n">
        <f aca="false">F86*G86</f>
        <v>0</v>
      </c>
      <c r="L86" s="83"/>
      <c r="M86" s="66" t="n">
        <f aca="false">$F86*(100%-$B$3)</f>
        <v>3150.1</v>
      </c>
      <c r="N86" s="31" t="n">
        <f aca="false">$G86*$M86</f>
        <v>0</v>
      </c>
      <c r="P86" s="31" t="n">
        <f aca="false">MAX(S86,W86,AA86,AE86,AI86,AM86,AQ86,AU86,AY86,BC86,BG86,BK86,BO86,BS86,BW86,CA86,CE86,CI86,CM86,CQ86)</f>
        <v>0</v>
      </c>
      <c r="Q86" s="31" t="n">
        <f aca="false">IF($S86,T86,0)+IF($W86,X86,0)+IF($AA86,AB86,0)+IF($AE86,AF86,0)+IF($AI86,AJ86,0)+IF($AM86,AN86,0)+IF($AQ86,AR86,0)+IF($AU86,AV86,0)+IF($AY86,AZ86,0)+IF($BC86,BD86,0)+IF($BG86,BH86,0)+IF($BK86,BL86,0)+IF($BO86,BP86,0)+IF($BS86,BT86,0)+IF($BW86,BX86,0)+IF($CA86,CB86,0)+IF($CE86,CF86,0)+IF($CI86,CJ86,0)+IF($CM86,CN86,0)+IF($CQ86,CR86,0)</f>
        <v>0</v>
      </c>
      <c r="R86" s="31" t="n">
        <f aca="false">IF($S86=1,U86,0)+IF($W86,Y86,0)+IF($AA86,AC86,0)+IF($AE86,AG86,0)+IF($AI86,AK86,0)+IF($AM86,AO86,0)+IF($AQ86,AS86,0)+IF($AU86,AW86,0)+IF($AY86,BA86,0)+IF($BC86,BE86,0)+IF($BG86,BI86,0)+IF($BK86,BM86,0)+IF($BO86,BQ86,0)+IF($BS86,BU86,0)+IF($BW86,BY86,0)+IF($CA86,CC86,0)+IF($CE86,CG86,0)+IF($CI86,CK86,0)+IF($CM86,CO86,0)+IF($CQ86,CS86,0)</f>
        <v>0</v>
      </c>
      <c r="S86" s="31" t="n">
        <f aca="false">IF(Замер!$J$20="да",Комната_1!$B86,0)</f>
        <v>0</v>
      </c>
      <c r="T86" s="31" t="n">
        <f aca="false">IF(Замер!$J$20="да",Комната_1!$G86,0)</f>
        <v>0</v>
      </c>
      <c r="U86" s="31" t="n">
        <f aca="false">IF(Замер!$J$20="да",Комната_1!$H86,0)</f>
        <v>0</v>
      </c>
      <c r="W86" s="31" t="n">
        <f aca="false">IF(Замер!$J$40="да",Комната_2!$B86,0)</f>
        <v>0</v>
      </c>
      <c r="X86" s="31" t="n">
        <f aca="false">IF(Замер!$J$40="да",Комната_2!$G86,0)</f>
        <v>0</v>
      </c>
      <c r="Y86" s="31" t="n">
        <f aca="false">IF(Замер!$J$40="да",Комната_2!$H86,0)</f>
        <v>0</v>
      </c>
      <c r="AA86" s="31" t="n">
        <f aca="false">IF(Замер!$J$60="да",Комната_3!$B86,0)</f>
        <v>0</v>
      </c>
      <c r="AB86" s="31" t="n">
        <f aca="false">IF(Замер!$J$60="да",Комната_3!$G86,0)</f>
        <v>0</v>
      </c>
      <c r="AC86" s="31" t="n">
        <f aca="false">IF(Замер!$J$60="да",Комната_3!$H86,0)</f>
        <v>0</v>
      </c>
      <c r="AE86" s="31" t="n">
        <f aca="false">IF(Замер!$J$80="да",Комната_4!$B86,0)</f>
        <v>0</v>
      </c>
      <c r="AF86" s="31" t="n">
        <f aca="false">IF(Замер!$J$80="да",Комната_4!$G86,0)</f>
        <v>0</v>
      </c>
      <c r="AG86" s="31" t="n">
        <f aca="false">IF(Замер!$J$80="да",Комната_4!$H86,0)</f>
        <v>0</v>
      </c>
      <c r="AI86" s="31" t="n">
        <f aca="false">IF(Замер!$J$100="да",Комната_5!$B86,0)</f>
        <v>0</v>
      </c>
      <c r="AJ86" s="31" t="n">
        <f aca="false">IF(Замер!$J$100="да",Комната_5!$G86,0)</f>
        <v>0</v>
      </c>
      <c r="AK86" s="31" t="n">
        <f aca="false">IF(Замер!$J$100="да",Комната_5!$H86,0)</f>
        <v>0</v>
      </c>
      <c r="AM86" s="31" t="n">
        <f aca="false">IF(Замер!$J$120="да",Коридор!$B86,0)</f>
        <v>0</v>
      </c>
      <c r="AN86" s="31" t="n">
        <f aca="false">IF(Замер!$J$120="да",Коридор!$G86,0)</f>
        <v>0</v>
      </c>
      <c r="AO86" s="31" t="n">
        <f aca="false">IF(Замер!$J$120="да",Коридор!$H86,0)</f>
        <v>0</v>
      </c>
      <c r="AQ86" s="31" t="n">
        <f aca="false">IF(Замер!$J$140="да",Кухня!$B86,0)</f>
        <v>0</v>
      </c>
      <c r="AR86" s="31" t="n">
        <f aca="false">IF(Замер!$J$140="да",Кухня!$G86,0)</f>
        <v>0</v>
      </c>
      <c r="AS86" s="31" t="n">
        <f aca="false">IF(Замер!$J$140="да",Кухня!$H86,0)</f>
        <v>0</v>
      </c>
      <c r="AU86" s="31" t="n">
        <f aca="false">IF(Замер!$J$160="да",Ванна!$B86,0)</f>
        <v>0</v>
      </c>
      <c r="AV86" s="31" t="n">
        <f aca="false">IF(Замер!$J$160="да",Ванна!$G86,0)</f>
        <v>0</v>
      </c>
      <c r="AW86" s="31" t="n">
        <f aca="false">IF(Замер!$J$160="да",Ванна!$H86,0)</f>
        <v>0</v>
      </c>
      <c r="AY86" s="31" t="n">
        <f aca="false">IF(Замер!$J$180="да",Туалет!$B86,0)</f>
        <v>0</v>
      </c>
      <c r="AZ86" s="31" t="n">
        <f aca="false">IF(Замер!$J$180="да",Туалет!$G86,0)</f>
        <v>0</v>
      </c>
      <c r="BA86" s="31" t="n">
        <f aca="false">IF(Замер!$J$180="да",Туалет!$H86,0)</f>
        <v>0</v>
      </c>
      <c r="BC86" s="31" t="n">
        <f aca="false">IF(Замер!$J$200="да",Балкон!$B86,0)</f>
        <v>0</v>
      </c>
      <c r="BD86" s="31" t="n">
        <f aca="false">IF(Замер!$J$200="да",Балкон!$G86,0)</f>
        <v>0</v>
      </c>
      <c r="BE86" s="31" t="n">
        <f aca="false">IF(Замер!$J$200="да",Балкон!$H86,0)</f>
        <v>0</v>
      </c>
      <c r="BG86" s="31" t="n">
        <f aca="false">IF(Замер!$J$220="да",Помещение_11!$B86,0)</f>
        <v>0</v>
      </c>
      <c r="BH86" s="31" t="n">
        <f aca="false">IF(Замер!$J$220="да",Помещение_11!$G86,0)</f>
        <v>0</v>
      </c>
      <c r="BI86" s="31" t="n">
        <f aca="false">IF(Замер!$J$220="да",Помещение_11!$H86,0)</f>
        <v>0</v>
      </c>
      <c r="BK86" s="31" t="n">
        <f aca="false">IF(Замер!$J$240="да",Помещение_12!$B86,0)</f>
        <v>0</v>
      </c>
      <c r="BL86" s="31" t="n">
        <f aca="false">IF(Замер!$J$240="да",Помещение_12!$G86,0)</f>
        <v>0</v>
      </c>
      <c r="BM86" s="31" t="n">
        <f aca="false">IF(Замер!$J$240="да",Помещение_12!$H86,0)</f>
        <v>0</v>
      </c>
      <c r="BO86" s="31" t="n">
        <f aca="false">IF(Замер!$J$260="да",Помещение_13!$B86,0)</f>
        <v>0</v>
      </c>
      <c r="BP86" s="31" t="n">
        <f aca="false">IF(Замер!$J$260="да",Помещение_13!$G86,0)</f>
        <v>0</v>
      </c>
      <c r="BQ86" s="31" t="n">
        <f aca="false">IF(Замер!$J$260="да",Помещение_13!$H86,0)</f>
        <v>0</v>
      </c>
      <c r="BS86" s="31" t="n">
        <f aca="false">IF(Замер!$J$280="да",Помещение_14!$B86,0)</f>
        <v>0</v>
      </c>
      <c r="BT86" s="31" t="n">
        <f aca="false">IF(Замер!$J$280="да",Помещение_14!$G86,0)</f>
        <v>0</v>
      </c>
      <c r="BU86" s="31" t="n">
        <f aca="false">IF(Замер!$J$280="да",Помещение_14!$H86,0)</f>
        <v>0</v>
      </c>
      <c r="BW86" s="31" t="n">
        <f aca="false">IF(Замер!$J$300="да",Помещение_15!$B86,0)</f>
        <v>0</v>
      </c>
      <c r="BX86" s="31" t="n">
        <f aca="false">IF(Замер!$J$300="да",Помещение_15!$G86,0)</f>
        <v>0</v>
      </c>
      <c r="BY86" s="31" t="n">
        <f aca="false">IF(Замер!$J$300="да",Помещение_15!$H86,0)</f>
        <v>0</v>
      </c>
      <c r="CA86" s="31" t="n">
        <f aca="false">IF(Замер!$J$320="да",Помещение_16!$B86,0)</f>
        <v>0</v>
      </c>
      <c r="CB86" s="31" t="n">
        <f aca="false">IF(Замер!$J$320="да",Помещение_16!$G86,0)</f>
        <v>0</v>
      </c>
      <c r="CC86" s="31" t="n">
        <f aca="false">IF(Замер!$J$320="да",Помещение_16!$H86,0)</f>
        <v>0</v>
      </c>
      <c r="CE86" s="31" t="n">
        <f aca="false">IF(Замер!$J$340="да",Помещение_17!$B86,0)</f>
        <v>0</v>
      </c>
      <c r="CF86" s="31" t="n">
        <f aca="false">IF(Замер!$J$340="да",Помещение_17!$G86,0)</f>
        <v>0</v>
      </c>
      <c r="CG86" s="31" t="n">
        <f aca="false">IF(Замер!$J$340="да",Помещение_17!$H86,0)</f>
        <v>0</v>
      </c>
      <c r="CI86" s="31" t="n">
        <f aca="false">IF(Замер!$J$360="да",Помещение_18!$B86,0)</f>
        <v>0</v>
      </c>
      <c r="CJ86" s="31" t="n">
        <f aca="false">IF(Замер!$J$360="да",Помещение_18!$G86,0)</f>
        <v>0</v>
      </c>
      <c r="CK86" s="31" t="n">
        <f aca="false">IF(Замер!$J$360="да",Помещение_18!$H86,0)</f>
        <v>0</v>
      </c>
      <c r="CM86" s="31" t="n">
        <f aca="false">IF(Замер!$J$380="да",Помещение_19!$B86,0)</f>
        <v>0</v>
      </c>
      <c r="CN86" s="31" t="n">
        <f aca="false">IF(Замер!$J$380="да",Помещение_19!$G86,0)</f>
        <v>0</v>
      </c>
      <c r="CO86" s="31" t="n">
        <f aca="false">IF(Замер!$J$380="да",Помещение_19!$H86,0)</f>
        <v>0</v>
      </c>
      <c r="CQ86" s="31" t="n">
        <f aca="false">IF(Замер!$J$400="да",Помещение_20!$B86,0)</f>
        <v>0</v>
      </c>
      <c r="CR86" s="31" t="n">
        <f aca="false">IF(Замер!$J$400="да",Помещение_20!$G86,0)</f>
        <v>0</v>
      </c>
      <c r="CS86" s="31" t="n">
        <f aca="false">IF(Замер!$J$400="да",Помещение_20!$H86,0)</f>
        <v>0</v>
      </c>
    </row>
    <row r="87" customFormat="false" ht="14.25" hidden="false" customHeight="false" outlineLevel="0" collapsed="false">
      <c r="B87" s="89" t="n">
        <f aca="false">P87</f>
        <v>1</v>
      </c>
      <c r="C87" s="90" t="s">
        <v>53</v>
      </c>
      <c r="D87" s="91" t="str">
        <f aca="false">VLOOKUP(C87,СписокРабот!$B:$E,2,FALSE())</f>
        <v>Усиление проёмов металлическим уголком с огрунтовкой</v>
      </c>
      <c r="E87" s="92" t="str">
        <f aca="false">VLOOKUP(C87,СписокРабот!$B:$E,3,FALSE())</f>
        <v>п.м</v>
      </c>
      <c r="F87" s="93" t="n">
        <f aca="false">VLOOKUP(C87,СписокРабот!$B:$E,4,FALSE())</f>
        <v>1496</v>
      </c>
      <c r="G87" s="94" t="n">
        <f aca="false">Q87</f>
        <v>7.4</v>
      </c>
      <c r="H87" s="95" t="n">
        <f aca="false">F87*G87</f>
        <v>11070.4</v>
      </c>
      <c r="L87" s="83"/>
      <c r="M87" s="66" t="n">
        <f aca="false">$F87*(100%-$B$3)</f>
        <v>1271.6</v>
      </c>
      <c r="N87" s="31" t="n">
        <f aca="false">$G87*$M87</f>
        <v>9409.84</v>
      </c>
      <c r="P87" s="31" t="n">
        <f aca="false">MAX(S87,W87,AA87,AE87,AI87,AM87,AQ87,AU87,AY87,BC87,BG87,BK87,BO87,BS87,BW87,CA87,CE87,CI87,CM87,CQ87)</f>
        <v>1</v>
      </c>
      <c r="Q87" s="31" t="n">
        <f aca="false">IF($S87,T87,0)+IF($W87,X87,0)+IF($AA87,AB87,0)+IF($AE87,AF87,0)+IF($AI87,AJ87,0)+IF($AM87,AN87,0)+IF($AQ87,AR87,0)+IF($AU87,AV87,0)+IF($AY87,AZ87,0)+IF($BC87,BD87,0)+IF($BG87,BH87,0)+IF($BK87,BL87,0)+IF($BO87,BP87,0)+IF($BS87,BT87,0)+IF($BW87,BX87,0)+IF($CA87,CB87,0)+IF($CE87,CF87,0)+IF($CI87,CJ87,0)+IF($CM87,CN87,0)+IF($CQ87,CR87,0)</f>
        <v>7.4</v>
      </c>
      <c r="R87" s="31" t="n">
        <f aca="false">IF($S87=1,U87,0)+IF($W87,Y87,0)+IF($AA87,AC87,0)+IF($AE87,AG87,0)+IF($AI87,AK87,0)+IF($AM87,AO87,0)+IF($AQ87,AS87,0)+IF($AU87,AW87,0)+IF($AY87,BA87,0)+IF($BC87,BE87,0)+IF($BG87,BI87,0)+IF($BK87,BM87,0)+IF($BO87,BQ87,0)+IF($BS87,BU87,0)+IF($BW87,BY87,0)+IF($CA87,CC87,0)+IF($CE87,CG87,0)+IF($CI87,CK87,0)+IF($CM87,CO87,0)+IF($CQ87,CS87,0)</f>
        <v>11070.4</v>
      </c>
      <c r="S87" s="31" t="n">
        <f aca="false">IF(Замер!$J$20="да",Комната_1!$B87,0)</f>
        <v>1</v>
      </c>
      <c r="T87" s="31" t="n">
        <f aca="false">IF(Замер!$J$20="да",Комната_1!$G87,0)</f>
        <v>7.4</v>
      </c>
      <c r="U87" s="31" t="n">
        <f aca="false">IF(Замер!$J$20="да",Комната_1!$H87,0)</f>
        <v>11070.4</v>
      </c>
      <c r="W87" s="31" t="n">
        <f aca="false">IF(Замер!$J$40="да",Комната_2!$B87,0)</f>
        <v>0</v>
      </c>
      <c r="X87" s="31" t="n">
        <f aca="false">IF(Замер!$J$40="да",Комната_2!$G87,0)</f>
        <v>0</v>
      </c>
      <c r="Y87" s="31" t="n">
        <f aca="false">IF(Замер!$J$40="да",Комната_2!$H87,0)</f>
        <v>0</v>
      </c>
      <c r="AA87" s="31" t="n">
        <f aca="false">IF(Замер!$J$60="да",Комната_3!$B87,0)</f>
        <v>0</v>
      </c>
      <c r="AB87" s="31" t="n">
        <f aca="false">IF(Замер!$J$60="да",Комната_3!$G87,0)</f>
        <v>0</v>
      </c>
      <c r="AC87" s="31" t="n">
        <f aca="false">IF(Замер!$J$60="да",Комната_3!$H87,0)</f>
        <v>0</v>
      </c>
      <c r="AE87" s="31" t="n">
        <f aca="false">IF(Замер!$J$80="да",Комната_4!$B87,0)</f>
        <v>0</v>
      </c>
      <c r="AF87" s="31" t="n">
        <f aca="false">IF(Замер!$J$80="да",Комната_4!$G87,0)</f>
        <v>0</v>
      </c>
      <c r="AG87" s="31" t="n">
        <f aca="false">IF(Замер!$J$80="да",Комната_4!$H87,0)</f>
        <v>0</v>
      </c>
      <c r="AI87" s="31" t="n">
        <f aca="false">IF(Замер!$J$100="да",Комната_5!$B87,0)</f>
        <v>0</v>
      </c>
      <c r="AJ87" s="31" t="n">
        <f aca="false">IF(Замер!$J$100="да",Комната_5!$G87,0)</f>
        <v>0</v>
      </c>
      <c r="AK87" s="31" t="n">
        <f aca="false">IF(Замер!$J$100="да",Комната_5!$H87,0)</f>
        <v>0</v>
      </c>
      <c r="AM87" s="31" t="n">
        <f aca="false">IF(Замер!$J$120="да",Коридор!$B87,0)</f>
        <v>0</v>
      </c>
      <c r="AN87" s="31" t="n">
        <f aca="false">IF(Замер!$J$120="да",Коридор!$G87,0)</f>
        <v>0</v>
      </c>
      <c r="AO87" s="31" t="n">
        <f aca="false">IF(Замер!$J$120="да",Коридор!$H87,0)</f>
        <v>0</v>
      </c>
      <c r="AQ87" s="31" t="n">
        <f aca="false">IF(Замер!$J$140="да",Кухня!$B87,0)</f>
        <v>0</v>
      </c>
      <c r="AR87" s="31" t="n">
        <f aca="false">IF(Замер!$J$140="да",Кухня!$G87,0)</f>
        <v>0</v>
      </c>
      <c r="AS87" s="31" t="n">
        <f aca="false">IF(Замер!$J$140="да",Кухня!$H87,0)</f>
        <v>0</v>
      </c>
      <c r="AU87" s="31" t="n">
        <f aca="false">IF(Замер!$J$160="да",Ванна!$B87,0)</f>
        <v>0</v>
      </c>
      <c r="AV87" s="31" t="n">
        <f aca="false">IF(Замер!$J$160="да",Ванна!$G87,0)</f>
        <v>0</v>
      </c>
      <c r="AW87" s="31" t="n">
        <f aca="false">IF(Замер!$J$160="да",Ванна!$H87,0)</f>
        <v>0</v>
      </c>
      <c r="AY87" s="31" t="n">
        <f aca="false">IF(Замер!$J$180="да",Туалет!$B87,0)</f>
        <v>0</v>
      </c>
      <c r="AZ87" s="31" t="n">
        <f aca="false">IF(Замер!$J$180="да",Туалет!$G87,0)</f>
        <v>0</v>
      </c>
      <c r="BA87" s="31" t="n">
        <f aca="false">IF(Замер!$J$180="да",Туалет!$H87,0)</f>
        <v>0</v>
      </c>
      <c r="BC87" s="31" t="n">
        <f aca="false">IF(Замер!$J$200="да",Балкон!$B87,0)</f>
        <v>0</v>
      </c>
      <c r="BD87" s="31" t="n">
        <f aca="false">IF(Замер!$J$200="да",Балкон!$G87,0)</f>
        <v>0</v>
      </c>
      <c r="BE87" s="31" t="n">
        <f aca="false">IF(Замер!$J$200="да",Балкон!$H87,0)</f>
        <v>0</v>
      </c>
      <c r="BG87" s="31" t="n">
        <f aca="false">IF(Замер!$J$220="да",Помещение_11!$B87,0)</f>
        <v>0</v>
      </c>
      <c r="BH87" s="31" t="n">
        <f aca="false">IF(Замер!$J$220="да",Помещение_11!$G87,0)</f>
        <v>0</v>
      </c>
      <c r="BI87" s="31" t="n">
        <f aca="false">IF(Замер!$J$220="да",Помещение_11!$H87,0)</f>
        <v>0</v>
      </c>
      <c r="BK87" s="31" t="n">
        <f aca="false">IF(Замер!$J$240="да",Помещение_12!$B87,0)</f>
        <v>0</v>
      </c>
      <c r="BL87" s="31" t="n">
        <f aca="false">IF(Замер!$J$240="да",Помещение_12!$G87,0)</f>
        <v>0</v>
      </c>
      <c r="BM87" s="31" t="n">
        <f aca="false">IF(Замер!$J$240="да",Помещение_12!$H87,0)</f>
        <v>0</v>
      </c>
      <c r="BO87" s="31" t="n">
        <f aca="false">IF(Замер!$J$260="да",Помещение_13!$B87,0)</f>
        <v>0</v>
      </c>
      <c r="BP87" s="31" t="n">
        <f aca="false">IF(Замер!$J$260="да",Помещение_13!$G87,0)</f>
        <v>0</v>
      </c>
      <c r="BQ87" s="31" t="n">
        <f aca="false">IF(Замер!$J$260="да",Помещение_13!$H87,0)</f>
        <v>0</v>
      </c>
      <c r="BS87" s="31" t="n">
        <f aca="false">IF(Замер!$J$280="да",Помещение_14!$B87,0)</f>
        <v>0</v>
      </c>
      <c r="BT87" s="31" t="n">
        <f aca="false">IF(Замер!$J$280="да",Помещение_14!$G87,0)</f>
        <v>0</v>
      </c>
      <c r="BU87" s="31" t="n">
        <f aca="false">IF(Замер!$J$280="да",Помещение_14!$H87,0)</f>
        <v>0</v>
      </c>
      <c r="BW87" s="31" t="n">
        <f aca="false">IF(Замер!$J$300="да",Помещение_15!$B87,0)</f>
        <v>0</v>
      </c>
      <c r="BX87" s="31" t="n">
        <f aca="false">IF(Замер!$J$300="да",Помещение_15!$G87,0)</f>
        <v>0</v>
      </c>
      <c r="BY87" s="31" t="n">
        <f aca="false">IF(Замер!$J$300="да",Помещение_15!$H87,0)</f>
        <v>0</v>
      </c>
      <c r="CA87" s="31" t="n">
        <f aca="false">IF(Замер!$J$320="да",Помещение_16!$B87,0)</f>
        <v>0</v>
      </c>
      <c r="CB87" s="31" t="n">
        <f aca="false">IF(Замер!$J$320="да",Помещение_16!$G87,0)</f>
        <v>0</v>
      </c>
      <c r="CC87" s="31" t="n">
        <f aca="false">IF(Замер!$J$320="да",Помещение_16!$H87,0)</f>
        <v>0</v>
      </c>
      <c r="CE87" s="31" t="n">
        <f aca="false">IF(Замер!$J$340="да",Помещение_17!$B87,0)</f>
        <v>0</v>
      </c>
      <c r="CF87" s="31" t="n">
        <f aca="false">IF(Замер!$J$340="да",Помещение_17!$G87,0)</f>
        <v>0</v>
      </c>
      <c r="CG87" s="31" t="n">
        <f aca="false">IF(Замер!$J$340="да",Помещение_17!$H87,0)</f>
        <v>0</v>
      </c>
      <c r="CI87" s="31" t="n">
        <f aca="false">IF(Замер!$J$360="да",Помещение_18!$B87,0)</f>
        <v>0</v>
      </c>
      <c r="CJ87" s="31" t="n">
        <f aca="false">IF(Замер!$J$360="да",Помещение_18!$G87,0)</f>
        <v>0</v>
      </c>
      <c r="CK87" s="31" t="n">
        <f aca="false">IF(Замер!$J$360="да",Помещение_18!$H87,0)</f>
        <v>0</v>
      </c>
      <c r="CM87" s="31" t="n">
        <f aca="false">IF(Замер!$J$380="да",Помещение_19!$B87,0)</f>
        <v>0</v>
      </c>
      <c r="CN87" s="31" t="n">
        <f aca="false">IF(Замер!$J$380="да",Помещение_19!$G87,0)</f>
        <v>0</v>
      </c>
      <c r="CO87" s="31" t="n">
        <f aca="false">IF(Замер!$J$380="да",Помещение_19!$H87,0)</f>
        <v>0</v>
      </c>
      <c r="CQ87" s="31" t="n">
        <f aca="false">IF(Замер!$J$400="да",Помещение_20!$B87,0)</f>
        <v>0</v>
      </c>
      <c r="CR87" s="31" t="n">
        <f aca="false">IF(Замер!$J$400="да",Помещение_20!$G87,0)</f>
        <v>0</v>
      </c>
      <c r="CS87" s="31" t="n">
        <f aca="false">IF(Замер!$J$400="да",Помещение_20!$H87,0)</f>
        <v>0</v>
      </c>
    </row>
    <row r="88" customFormat="false" ht="14.25" hidden="false" customHeight="false" outlineLevel="0" collapsed="false">
      <c r="B88" s="89" t="n">
        <f aca="false">P88</f>
        <v>0</v>
      </c>
      <c r="C88" s="90" t="s">
        <v>404</v>
      </c>
      <c r="D88" s="91" t="str">
        <f aca="false">VLOOKUP(C88,СписокРабот!$B:$E,2,FALSE())</f>
        <v>Устройство ниши до 100х100х10 (в.ш.г.) в бетоне</v>
      </c>
      <c r="E88" s="92" t="str">
        <f aca="false">VLOOKUP(C88,СписокРабот!$B:$E,3,FALSE())</f>
        <v>ед.</v>
      </c>
      <c r="F88" s="93" t="n">
        <f aca="false">VLOOKUP(C88,СписокРабот!$B:$E,4,FALSE())</f>
        <v>7475</v>
      </c>
      <c r="G88" s="102" t="n">
        <f aca="false">Q88</f>
        <v>0</v>
      </c>
      <c r="H88" s="95" t="n">
        <f aca="false">F88*G88</f>
        <v>0</v>
      </c>
      <c r="L88" s="83"/>
      <c r="M88" s="66" t="n">
        <f aca="false">$F88*(100%-$B$3)</f>
        <v>6353.75</v>
      </c>
      <c r="N88" s="31" t="n">
        <f aca="false">$G88*$M88</f>
        <v>0</v>
      </c>
      <c r="P88" s="31" t="n">
        <f aca="false">MAX(S88,W88,AA88,AE88,AI88,AM88,AQ88,AU88,AY88,BC88,BG88,BK88,BO88,BS88,BW88,CA88,CE88,CI88,CM88,CQ88)</f>
        <v>0</v>
      </c>
      <c r="Q88" s="31" t="n">
        <f aca="false">IF($S88,T88,0)+IF($W88,X88,0)+IF($AA88,AB88,0)+IF($AE88,AF88,0)+IF($AI88,AJ88,0)+IF($AM88,AN88,0)+IF($AQ88,AR88,0)+IF($AU88,AV88,0)+IF($AY88,AZ88,0)+IF($BC88,BD88,0)+IF($BG88,BH88,0)+IF($BK88,BL88,0)+IF($BO88,BP88,0)+IF($BS88,BT88,0)+IF($BW88,BX88,0)+IF($CA88,CB88,0)+IF($CE88,CF88,0)+IF($CI88,CJ88,0)+IF($CM88,CN88,0)+IF($CQ88,CR88,0)</f>
        <v>0</v>
      </c>
      <c r="R88" s="31" t="n">
        <f aca="false">IF($S88=1,U88,0)+IF($W88,Y88,0)+IF($AA88,AC88,0)+IF($AE88,AG88,0)+IF($AI88,AK88,0)+IF($AM88,AO88,0)+IF($AQ88,AS88,0)+IF($AU88,AW88,0)+IF($AY88,BA88,0)+IF($BC88,BE88,0)+IF($BG88,BI88,0)+IF($BK88,BM88,0)+IF($BO88,BQ88,0)+IF($BS88,BU88,0)+IF($BW88,BY88,0)+IF($CA88,CC88,0)+IF($CE88,CG88,0)+IF($CI88,CK88,0)+IF($CM88,CO88,0)+IF($CQ88,CS88,0)</f>
        <v>0</v>
      </c>
      <c r="S88" s="31" t="n">
        <f aca="false">IF(Замер!$J$20="да",Комната_1!$B88,0)</f>
        <v>0</v>
      </c>
      <c r="T88" s="31" t="n">
        <f aca="false">IF(Замер!$J$20="да",Комната_1!$G88,0)</f>
        <v>0</v>
      </c>
      <c r="U88" s="31" t="n">
        <f aca="false">IF(Замер!$J$20="да",Комната_1!$H88,0)</f>
        <v>0</v>
      </c>
      <c r="W88" s="31" t="n">
        <f aca="false">IF(Замер!$J$40="да",Комната_2!$B88,0)</f>
        <v>0</v>
      </c>
      <c r="X88" s="31" t="n">
        <f aca="false">IF(Замер!$J$40="да",Комната_2!$G88,0)</f>
        <v>0</v>
      </c>
      <c r="Y88" s="31" t="n">
        <f aca="false">IF(Замер!$J$40="да",Комната_2!$H88,0)</f>
        <v>0</v>
      </c>
      <c r="AA88" s="31" t="n">
        <f aca="false">IF(Замер!$J$60="да",Комната_3!$B88,0)</f>
        <v>0</v>
      </c>
      <c r="AB88" s="31" t="n">
        <f aca="false">IF(Замер!$J$60="да",Комната_3!$G88,0)</f>
        <v>0</v>
      </c>
      <c r="AC88" s="31" t="n">
        <f aca="false">IF(Замер!$J$60="да",Комната_3!$H88,0)</f>
        <v>0</v>
      </c>
      <c r="AE88" s="31" t="n">
        <f aca="false">IF(Замер!$J$80="да",Комната_4!$B88,0)</f>
        <v>0</v>
      </c>
      <c r="AF88" s="31" t="n">
        <f aca="false">IF(Замер!$J$80="да",Комната_4!$G88,0)</f>
        <v>0</v>
      </c>
      <c r="AG88" s="31" t="n">
        <f aca="false">IF(Замер!$J$80="да",Комната_4!$H88,0)</f>
        <v>0</v>
      </c>
      <c r="AI88" s="31" t="n">
        <f aca="false">IF(Замер!$J$100="да",Комната_5!$B88,0)</f>
        <v>0</v>
      </c>
      <c r="AJ88" s="31" t="n">
        <f aca="false">IF(Замер!$J$100="да",Комната_5!$G88,0)</f>
        <v>0</v>
      </c>
      <c r="AK88" s="31" t="n">
        <f aca="false">IF(Замер!$J$100="да",Комната_5!$H88,0)</f>
        <v>0</v>
      </c>
      <c r="AM88" s="31" t="n">
        <f aca="false">IF(Замер!$J$120="да",Коридор!$B88,0)</f>
        <v>0</v>
      </c>
      <c r="AN88" s="31" t="n">
        <f aca="false">IF(Замер!$J$120="да",Коридор!$G88,0)</f>
        <v>0</v>
      </c>
      <c r="AO88" s="31" t="n">
        <f aca="false">IF(Замер!$J$120="да",Коридор!$H88,0)</f>
        <v>0</v>
      </c>
      <c r="AQ88" s="31" t="n">
        <f aca="false">IF(Замер!$J$140="да",Кухня!$B88,0)</f>
        <v>0</v>
      </c>
      <c r="AR88" s="31" t="n">
        <f aca="false">IF(Замер!$J$140="да",Кухня!$G88,0)</f>
        <v>0</v>
      </c>
      <c r="AS88" s="31" t="n">
        <f aca="false">IF(Замер!$J$140="да",Кухня!$H88,0)</f>
        <v>0</v>
      </c>
      <c r="AU88" s="31" t="n">
        <f aca="false">IF(Замер!$J$160="да",Ванна!$B88,0)</f>
        <v>0</v>
      </c>
      <c r="AV88" s="31" t="n">
        <f aca="false">IF(Замер!$J$160="да",Ванна!$G88,0)</f>
        <v>0</v>
      </c>
      <c r="AW88" s="31" t="n">
        <f aca="false">IF(Замер!$J$160="да",Ванна!$H88,0)</f>
        <v>0</v>
      </c>
      <c r="AY88" s="31" t="n">
        <f aca="false">IF(Замер!$J$180="да",Туалет!$B88,0)</f>
        <v>0</v>
      </c>
      <c r="AZ88" s="31" t="n">
        <f aca="false">IF(Замер!$J$180="да",Туалет!$G88,0)</f>
        <v>0</v>
      </c>
      <c r="BA88" s="31" t="n">
        <f aca="false">IF(Замер!$J$180="да",Туалет!$H88,0)</f>
        <v>0</v>
      </c>
      <c r="BC88" s="31" t="n">
        <f aca="false">IF(Замер!$J$200="да",Балкон!$B88,0)</f>
        <v>0</v>
      </c>
      <c r="BD88" s="31" t="n">
        <f aca="false">IF(Замер!$J$200="да",Балкон!$G88,0)</f>
        <v>0</v>
      </c>
      <c r="BE88" s="31" t="n">
        <f aca="false">IF(Замер!$J$200="да",Балкон!$H88,0)</f>
        <v>0</v>
      </c>
      <c r="BG88" s="31" t="n">
        <f aca="false">IF(Замер!$J$220="да",Помещение_11!$B88,0)</f>
        <v>0</v>
      </c>
      <c r="BH88" s="31" t="n">
        <f aca="false">IF(Замер!$J$220="да",Помещение_11!$G88,0)</f>
        <v>0</v>
      </c>
      <c r="BI88" s="31" t="n">
        <f aca="false">IF(Замер!$J$220="да",Помещение_11!$H88,0)</f>
        <v>0</v>
      </c>
      <c r="BK88" s="31" t="n">
        <f aca="false">IF(Замер!$J$240="да",Помещение_12!$B88,0)</f>
        <v>0</v>
      </c>
      <c r="BL88" s="31" t="n">
        <f aca="false">IF(Замер!$J$240="да",Помещение_12!$G88,0)</f>
        <v>0</v>
      </c>
      <c r="BM88" s="31" t="n">
        <f aca="false">IF(Замер!$J$240="да",Помещение_12!$H88,0)</f>
        <v>0</v>
      </c>
      <c r="BO88" s="31" t="n">
        <f aca="false">IF(Замер!$J$260="да",Помещение_13!$B88,0)</f>
        <v>0</v>
      </c>
      <c r="BP88" s="31" t="n">
        <f aca="false">IF(Замер!$J$260="да",Помещение_13!$G88,0)</f>
        <v>0</v>
      </c>
      <c r="BQ88" s="31" t="n">
        <f aca="false">IF(Замер!$J$260="да",Помещение_13!$H88,0)</f>
        <v>0</v>
      </c>
      <c r="BS88" s="31" t="n">
        <f aca="false">IF(Замер!$J$280="да",Помещение_14!$B88,0)</f>
        <v>0</v>
      </c>
      <c r="BT88" s="31" t="n">
        <f aca="false">IF(Замер!$J$280="да",Помещение_14!$G88,0)</f>
        <v>0</v>
      </c>
      <c r="BU88" s="31" t="n">
        <f aca="false">IF(Замер!$J$280="да",Помещение_14!$H88,0)</f>
        <v>0</v>
      </c>
      <c r="BW88" s="31" t="n">
        <f aca="false">IF(Замер!$J$300="да",Помещение_15!$B88,0)</f>
        <v>0</v>
      </c>
      <c r="BX88" s="31" t="n">
        <f aca="false">IF(Замер!$J$300="да",Помещение_15!$G88,0)</f>
        <v>0</v>
      </c>
      <c r="BY88" s="31" t="n">
        <f aca="false">IF(Замер!$J$300="да",Помещение_15!$H88,0)</f>
        <v>0</v>
      </c>
      <c r="CA88" s="31" t="n">
        <f aca="false">IF(Замер!$J$320="да",Помещение_16!$B88,0)</f>
        <v>0</v>
      </c>
      <c r="CB88" s="31" t="n">
        <f aca="false">IF(Замер!$J$320="да",Помещение_16!$G88,0)</f>
        <v>0</v>
      </c>
      <c r="CC88" s="31" t="n">
        <f aca="false">IF(Замер!$J$320="да",Помещение_16!$H88,0)</f>
        <v>0</v>
      </c>
      <c r="CE88" s="31" t="n">
        <f aca="false">IF(Замер!$J$340="да",Помещение_17!$B88,0)</f>
        <v>0</v>
      </c>
      <c r="CF88" s="31" t="n">
        <f aca="false">IF(Замер!$J$340="да",Помещение_17!$G88,0)</f>
        <v>0</v>
      </c>
      <c r="CG88" s="31" t="n">
        <f aca="false">IF(Замер!$J$340="да",Помещение_17!$H88,0)</f>
        <v>0</v>
      </c>
      <c r="CI88" s="31" t="n">
        <f aca="false">IF(Замер!$J$360="да",Помещение_18!$B88,0)</f>
        <v>0</v>
      </c>
      <c r="CJ88" s="31" t="n">
        <f aca="false">IF(Замер!$J$360="да",Помещение_18!$G88,0)</f>
        <v>0</v>
      </c>
      <c r="CK88" s="31" t="n">
        <f aca="false">IF(Замер!$J$360="да",Помещение_18!$H88,0)</f>
        <v>0</v>
      </c>
      <c r="CM88" s="31" t="n">
        <f aca="false">IF(Замер!$J$380="да",Помещение_19!$B88,0)</f>
        <v>0</v>
      </c>
      <c r="CN88" s="31" t="n">
        <f aca="false">IF(Замер!$J$380="да",Помещение_19!$G88,0)</f>
        <v>0</v>
      </c>
      <c r="CO88" s="31" t="n">
        <f aca="false">IF(Замер!$J$380="да",Помещение_19!$H88,0)</f>
        <v>0</v>
      </c>
      <c r="CQ88" s="31" t="n">
        <f aca="false">IF(Замер!$J$400="да",Помещение_20!$B88,0)</f>
        <v>0</v>
      </c>
      <c r="CR88" s="31" t="n">
        <f aca="false">IF(Замер!$J$400="да",Помещение_20!$G88,0)</f>
        <v>0</v>
      </c>
      <c r="CS88" s="31" t="n">
        <f aca="false">IF(Замер!$J$400="да",Помещение_20!$H88,0)</f>
        <v>0</v>
      </c>
    </row>
    <row r="89" customFormat="false" ht="14.25" hidden="false" customHeight="false" outlineLevel="0" collapsed="false">
      <c r="B89" s="79" t="n">
        <f aca="false">P89</f>
        <v>0</v>
      </c>
      <c r="C89" s="49" t="s">
        <v>405</v>
      </c>
      <c r="D89" s="80" t="str">
        <f aca="false">VLOOKUP(C89,СписокРабот!$B:$E,2,FALSE())</f>
        <v>Устройство ниши до 100х100х10 (в.ш.г.) в кирпиче,пеноблок</v>
      </c>
      <c r="E89" s="44" t="str">
        <f aca="false">VLOOKUP(C89,СписокРабот!$B:$E,3,FALSE())</f>
        <v>ед.</v>
      </c>
      <c r="F89" s="81" t="n">
        <f aca="false">VLOOKUP(C89,СписокРабот!$B:$E,4,FALSE())</f>
        <v>5757</v>
      </c>
      <c r="G89" s="49" t="n">
        <f aca="false">Q89</f>
        <v>0</v>
      </c>
      <c r="H89" s="82" t="n">
        <f aca="false">F89*G89</f>
        <v>0</v>
      </c>
      <c r="L89" s="83"/>
      <c r="M89" s="66" t="n">
        <f aca="false">$F89*(100%-$B$3)</f>
        <v>4893.45</v>
      </c>
      <c r="N89" s="31" t="n">
        <f aca="false">$G89*$M89</f>
        <v>0</v>
      </c>
      <c r="P89" s="31" t="n">
        <f aca="false">MAX(S89,W89,AA89,AE89,AI89,AM89,AQ89,AU89,AY89,BC89,BG89,BK89,BO89,BS89,BW89,CA89,CE89,CI89,CM89,CQ89)</f>
        <v>0</v>
      </c>
      <c r="Q89" s="31" t="n">
        <f aca="false">IF($S89,T89,0)+IF($W89,X89,0)+IF($AA89,AB89,0)+IF($AE89,AF89,0)+IF($AI89,AJ89,0)+IF($AM89,AN89,0)+IF($AQ89,AR89,0)+IF($AU89,AV89,0)+IF($AY89,AZ89,0)+IF($BC89,BD89,0)+IF($BG89,BH89,0)+IF($BK89,BL89,0)+IF($BO89,BP89,0)+IF($BS89,BT89,0)+IF($BW89,BX89,0)+IF($CA89,CB89,0)+IF($CE89,CF89,0)+IF($CI89,CJ89,0)+IF($CM89,CN89,0)+IF($CQ89,CR89,0)</f>
        <v>0</v>
      </c>
      <c r="R89" s="31" t="n">
        <f aca="false">IF($S89=1,U89,0)+IF($W89,Y89,0)+IF($AA89,AC89,0)+IF($AE89,AG89,0)+IF($AI89,AK89,0)+IF($AM89,AO89,0)+IF($AQ89,AS89,0)+IF($AU89,AW89,0)+IF($AY89,BA89,0)+IF($BC89,BE89,0)+IF($BG89,BI89,0)+IF($BK89,BM89,0)+IF($BO89,BQ89,0)+IF($BS89,BU89,0)+IF($BW89,BY89,0)+IF($CA89,CC89,0)+IF($CE89,CG89,0)+IF($CI89,CK89,0)+IF($CM89,CO89,0)+IF($CQ89,CS89,0)</f>
        <v>0</v>
      </c>
      <c r="S89" s="31" t="n">
        <f aca="false">IF(Замер!$J$20="да",Комната_1!$B89,0)</f>
        <v>0</v>
      </c>
      <c r="T89" s="31" t="n">
        <f aca="false">IF(Замер!$J$20="да",Комната_1!$G89,0)</f>
        <v>0</v>
      </c>
      <c r="U89" s="31" t="n">
        <f aca="false">IF(Замер!$J$20="да",Комната_1!$H89,0)</f>
        <v>0</v>
      </c>
      <c r="W89" s="31" t="n">
        <f aca="false">IF(Замер!$J$40="да",Комната_2!$B89,0)</f>
        <v>0</v>
      </c>
      <c r="X89" s="31" t="n">
        <f aca="false">IF(Замер!$J$40="да",Комната_2!$G89,0)</f>
        <v>0</v>
      </c>
      <c r="Y89" s="31" t="n">
        <f aca="false">IF(Замер!$J$40="да",Комната_2!$H89,0)</f>
        <v>0</v>
      </c>
      <c r="AA89" s="31" t="n">
        <f aca="false">IF(Замер!$J$60="да",Комната_3!$B89,0)</f>
        <v>0</v>
      </c>
      <c r="AB89" s="31" t="n">
        <f aca="false">IF(Замер!$J$60="да",Комната_3!$G89,0)</f>
        <v>0</v>
      </c>
      <c r="AC89" s="31" t="n">
        <f aca="false">IF(Замер!$J$60="да",Комната_3!$H89,0)</f>
        <v>0</v>
      </c>
      <c r="AE89" s="31" t="n">
        <f aca="false">IF(Замер!$J$80="да",Комната_4!$B89,0)</f>
        <v>0</v>
      </c>
      <c r="AF89" s="31" t="n">
        <f aca="false">IF(Замер!$J$80="да",Комната_4!$G89,0)</f>
        <v>0</v>
      </c>
      <c r="AG89" s="31" t="n">
        <f aca="false">IF(Замер!$J$80="да",Комната_4!$H89,0)</f>
        <v>0</v>
      </c>
      <c r="AI89" s="31" t="n">
        <f aca="false">IF(Замер!$J$100="да",Комната_5!$B89,0)</f>
        <v>0</v>
      </c>
      <c r="AJ89" s="31" t="n">
        <f aca="false">IF(Замер!$J$100="да",Комната_5!$G89,0)</f>
        <v>0</v>
      </c>
      <c r="AK89" s="31" t="n">
        <f aca="false">IF(Замер!$J$100="да",Комната_5!$H89,0)</f>
        <v>0</v>
      </c>
      <c r="AM89" s="31" t="n">
        <f aca="false">IF(Замер!$J$120="да",Коридор!$B89,0)</f>
        <v>0</v>
      </c>
      <c r="AN89" s="31" t="n">
        <f aca="false">IF(Замер!$J$120="да",Коридор!$G89,0)</f>
        <v>0</v>
      </c>
      <c r="AO89" s="31" t="n">
        <f aca="false">IF(Замер!$J$120="да",Коридор!$H89,0)</f>
        <v>0</v>
      </c>
      <c r="AQ89" s="31" t="n">
        <f aca="false">IF(Замер!$J$140="да",Кухня!$B89,0)</f>
        <v>0</v>
      </c>
      <c r="AR89" s="31" t="n">
        <f aca="false">IF(Замер!$J$140="да",Кухня!$G89,0)</f>
        <v>0</v>
      </c>
      <c r="AS89" s="31" t="n">
        <f aca="false">IF(Замер!$J$140="да",Кухня!$H89,0)</f>
        <v>0</v>
      </c>
      <c r="AU89" s="31" t="n">
        <f aca="false">IF(Замер!$J$160="да",Ванна!$B89,0)</f>
        <v>0</v>
      </c>
      <c r="AV89" s="31" t="n">
        <f aca="false">IF(Замер!$J$160="да",Ванна!$G89,0)</f>
        <v>0</v>
      </c>
      <c r="AW89" s="31" t="n">
        <f aca="false">IF(Замер!$J$160="да",Ванна!$H89,0)</f>
        <v>0</v>
      </c>
      <c r="AY89" s="31" t="n">
        <f aca="false">IF(Замер!$J$180="да",Туалет!$B89,0)</f>
        <v>0</v>
      </c>
      <c r="AZ89" s="31" t="n">
        <f aca="false">IF(Замер!$J$180="да",Туалет!$G89,0)</f>
        <v>0</v>
      </c>
      <c r="BA89" s="31" t="n">
        <f aca="false">IF(Замер!$J$180="да",Туалет!$H89,0)</f>
        <v>0</v>
      </c>
      <c r="BC89" s="31" t="n">
        <f aca="false">IF(Замер!$J$200="да",Балкон!$B89,0)</f>
        <v>0</v>
      </c>
      <c r="BD89" s="31" t="n">
        <f aca="false">IF(Замер!$J$200="да",Балкон!$G89,0)</f>
        <v>0</v>
      </c>
      <c r="BE89" s="31" t="n">
        <f aca="false">IF(Замер!$J$200="да",Балкон!$H89,0)</f>
        <v>0</v>
      </c>
      <c r="BG89" s="31" t="n">
        <f aca="false">IF(Замер!$J$220="да",Помещение_11!$B89,0)</f>
        <v>0</v>
      </c>
      <c r="BH89" s="31" t="n">
        <f aca="false">IF(Замер!$J$220="да",Помещение_11!$G89,0)</f>
        <v>0</v>
      </c>
      <c r="BI89" s="31" t="n">
        <f aca="false">IF(Замер!$J$220="да",Помещение_11!$H89,0)</f>
        <v>0</v>
      </c>
      <c r="BK89" s="31" t="n">
        <f aca="false">IF(Замер!$J$240="да",Помещение_12!$B89,0)</f>
        <v>0</v>
      </c>
      <c r="BL89" s="31" t="n">
        <f aca="false">IF(Замер!$J$240="да",Помещение_12!$G89,0)</f>
        <v>0</v>
      </c>
      <c r="BM89" s="31" t="n">
        <f aca="false">IF(Замер!$J$240="да",Помещение_12!$H89,0)</f>
        <v>0</v>
      </c>
      <c r="BO89" s="31" t="n">
        <f aca="false">IF(Замер!$J$260="да",Помещение_13!$B89,0)</f>
        <v>0</v>
      </c>
      <c r="BP89" s="31" t="n">
        <f aca="false">IF(Замер!$J$260="да",Помещение_13!$G89,0)</f>
        <v>0</v>
      </c>
      <c r="BQ89" s="31" t="n">
        <f aca="false">IF(Замер!$J$260="да",Помещение_13!$H89,0)</f>
        <v>0</v>
      </c>
      <c r="BS89" s="31" t="n">
        <f aca="false">IF(Замер!$J$280="да",Помещение_14!$B89,0)</f>
        <v>0</v>
      </c>
      <c r="BT89" s="31" t="n">
        <f aca="false">IF(Замер!$J$280="да",Помещение_14!$G89,0)</f>
        <v>0</v>
      </c>
      <c r="BU89" s="31" t="n">
        <f aca="false">IF(Замер!$J$280="да",Помещение_14!$H89,0)</f>
        <v>0</v>
      </c>
      <c r="BW89" s="31" t="n">
        <f aca="false">IF(Замер!$J$300="да",Помещение_15!$B89,0)</f>
        <v>0</v>
      </c>
      <c r="BX89" s="31" t="n">
        <f aca="false">IF(Замер!$J$300="да",Помещение_15!$G89,0)</f>
        <v>0</v>
      </c>
      <c r="BY89" s="31" t="n">
        <f aca="false">IF(Замер!$J$300="да",Помещение_15!$H89,0)</f>
        <v>0</v>
      </c>
      <c r="CA89" s="31" t="n">
        <f aca="false">IF(Замер!$J$320="да",Помещение_16!$B89,0)</f>
        <v>0</v>
      </c>
      <c r="CB89" s="31" t="n">
        <f aca="false">IF(Замер!$J$320="да",Помещение_16!$G89,0)</f>
        <v>0</v>
      </c>
      <c r="CC89" s="31" t="n">
        <f aca="false">IF(Замер!$J$320="да",Помещение_16!$H89,0)</f>
        <v>0</v>
      </c>
      <c r="CE89" s="31" t="n">
        <f aca="false">IF(Замер!$J$340="да",Помещение_17!$B89,0)</f>
        <v>0</v>
      </c>
      <c r="CF89" s="31" t="n">
        <f aca="false">IF(Замер!$J$340="да",Помещение_17!$G89,0)</f>
        <v>0</v>
      </c>
      <c r="CG89" s="31" t="n">
        <f aca="false">IF(Замер!$J$340="да",Помещение_17!$H89,0)</f>
        <v>0</v>
      </c>
      <c r="CI89" s="31" t="n">
        <f aca="false">IF(Замер!$J$360="да",Помещение_18!$B89,0)</f>
        <v>0</v>
      </c>
      <c r="CJ89" s="31" t="n">
        <f aca="false">IF(Замер!$J$360="да",Помещение_18!$G89,0)</f>
        <v>0</v>
      </c>
      <c r="CK89" s="31" t="n">
        <f aca="false">IF(Замер!$J$360="да",Помещение_18!$H89,0)</f>
        <v>0</v>
      </c>
      <c r="CM89" s="31" t="n">
        <f aca="false">IF(Замер!$J$380="да",Помещение_19!$B89,0)</f>
        <v>0</v>
      </c>
      <c r="CN89" s="31" t="n">
        <f aca="false">IF(Замер!$J$380="да",Помещение_19!$G89,0)</f>
        <v>0</v>
      </c>
      <c r="CO89" s="31" t="n">
        <f aca="false">IF(Замер!$J$380="да",Помещение_19!$H89,0)</f>
        <v>0</v>
      </c>
      <c r="CQ89" s="31" t="n">
        <f aca="false">IF(Замер!$J$400="да",Помещение_20!$B89,0)</f>
        <v>0</v>
      </c>
      <c r="CR89" s="31" t="n">
        <f aca="false">IF(Замер!$J$400="да",Помещение_20!$G89,0)</f>
        <v>0</v>
      </c>
      <c r="CS89" s="31" t="n">
        <f aca="false">IF(Замер!$J$400="да",Помещение_20!$H89,0)</f>
        <v>0</v>
      </c>
    </row>
    <row r="90" customFormat="false" ht="14.25" hidden="false" customHeight="false" outlineLevel="0" collapsed="false">
      <c r="B90" s="79" t="n">
        <f aca="false">P90</f>
        <v>0</v>
      </c>
      <c r="C90" s="49" t="s">
        <v>406</v>
      </c>
      <c r="D90" s="80" t="str">
        <f aca="false">VLOOKUP(C90,СписокРабот!$B:$E,2,FALSE())</f>
        <v>Устройство ниши до 100х100х10 (в.ш.г.) в фальшстенах,ПГП,гипсолит</v>
      </c>
      <c r="E90" s="44" t="str">
        <f aca="false">VLOOKUP(C90,СписокРабот!$B:$E,3,FALSE())</f>
        <v>ед.</v>
      </c>
      <c r="F90" s="81" t="n">
        <f aca="false">VLOOKUP(C90,СписокРабот!$B:$E,4,FALSE())</f>
        <v>4001</v>
      </c>
      <c r="G90" s="49" t="n">
        <f aca="false">Q90</f>
        <v>0</v>
      </c>
      <c r="H90" s="82" t="n">
        <f aca="false">F90*G90</f>
        <v>0</v>
      </c>
      <c r="L90" s="83"/>
      <c r="M90" s="66" t="n">
        <f aca="false">$F90*(100%-$B$3)</f>
        <v>3400.85</v>
      </c>
      <c r="N90" s="31" t="n">
        <f aca="false">$G90*$M90</f>
        <v>0</v>
      </c>
      <c r="P90" s="31" t="n">
        <f aca="false">MAX(S90,W90,AA90,AE90,AI90,AM90,AQ90,AU90,AY90,BC90,BG90,BK90,BO90,BS90,BW90,CA90,CE90,CI90,CM90,CQ90)</f>
        <v>0</v>
      </c>
      <c r="Q90" s="31" t="n">
        <f aca="false">IF($S90,T90,0)+IF($W90,X90,0)+IF($AA90,AB90,0)+IF($AE90,AF90,0)+IF($AI90,AJ90,0)+IF($AM90,AN90,0)+IF($AQ90,AR90,0)+IF($AU90,AV90,0)+IF($AY90,AZ90,0)+IF($BC90,BD90,0)+IF($BG90,BH90,0)+IF($BK90,BL90,0)+IF($BO90,BP90,0)+IF($BS90,BT90,0)+IF($BW90,BX90,0)+IF($CA90,CB90,0)+IF($CE90,CF90,0)+IF($CI90,CJ90,0)+IF($CM90,CN90,0)+IF($CQ90,CR90,0)</f>
        <v>0</v>
      </c>
      <c r="R90" s="31" t="n">
        <f aca="false">IF($S90=1,U90,0)+IF($W90,Y90,0)+IF($AA90,AC90,0)+IF($AE90,AG90,0)+IF($AI90,AK90,0)+IF($AM90,AO90,0)+IF($AQ90,AS90,0)+IF($AU90,AW90,0)+IF($AY90,BA90,0)+IF($BC90,BE90,0)+IF($BG90,BI90,0)+IF($BK90,BM90,0)+IF($BO90,BQ90,0)+IF($BS90,BU90,0)+IF($BW90,BY90,0)+IF($CA90,CC90,0)+IF($CE90,CG90,0)+IF($CI90,CK90,0)+IF($CM90,CO90,0)+IF($CQ90,CS90,0)</f>
        <v>0</v>
      </c>
      <c r="S90" s="31" t="n">
        <f aca="false">IF(Замер!$J$20="да",Комната_1!$B90,0)</f>
        <v>0</v>
      </c>
      <c r="T90" s="31" t="n">
        <f aca="false">IF(Замер!$J$20="да",Комната_1!$G90,0)</f>
        <v>0</v>
      </c>
      <c r="U90" s="31" t="n">
        <f aca="false">IF(Замер!$J$20="да",Комната_1!$H90,0)</f>
        <v>0</v>
      </c>
      <c r="W90" s="31" t="n">
        <f aca="false">IF(Замер!$J$40="да",Комната_2!$B90,0)</f>
        <v>0</v>
      </c>
      <c r="X90" s="31" t="n">
        <f aca="false">IF(Замер!$J$40="да",Комната_2!$G90,0)</f>
        <v>0</v>
      </c>
      <c r="Y90" s="31" t="n">
        <f aca="false">IF(Замер!$J$40="да",Комната_2!$H90,0)</f>
        <v>0</v>
      </c>
      <c r="AA90" s="31" t="n">
        <f aca="false">IF(Замер!$J$60="да",Комната_3!$B90,0)</f>
        <v>0</v>
      </c>
      <c r="AB90" s="31" t="n">
        <f aca="false">IF(Замер!$J$60="да",Комната_3!$G90,0)</f>
        <v>0</v>
      </c>
      <c r="AC90" s="31" t="n">
        <f aca="false">IF(Замер!$J$60="да",Комната_3!$H90,0)</f>
        <v>0</v>
      </c>
      <c r="AE90" s="31" t="n">
        <f aca="false">IF(Замер!$J$80="да",Комната_4!$B90,0)</f>
        <v>0</v>
      </c>
      <c r="AF90" s="31" t="n">
        <f aca="false">IF(Замер!$J$80="да",Комната_4!$G90,0)</f>
        <v>0</v>
      </c>
      <c r="AG90" s="31" t="n">
        <f aca="false">IF(Замер!$J$80="да",Комната_4!$H90,0)</f>
        <v>0</v>
      </c>
      <c r="AI90" s="31" t="n">
        <f aca="false">IF(Замер!$J$100="да",Комната_5!$B90,0)</f>
        <v>0</v>
      </c>
      <c r="AJ90" s="31" t="n">
        <f aca="false">IF(Замер!$J$100="да",Комната_5!$G90,0)</f>
        <v>0</v>
      </c>
      <c r="AK90" s="31" t="n">
        <f aca="false">IF(Замер!$J$100="да",Комната_5!$H90,0)</f>
        <v>0</v>
      </c>
      <c r="AM90" s="31" t="n">
        <f aca="false">IF(Замер!$J$120="да",Коридор!$B90,0)</f>
        <v>0</v>
      </c>
      <c r="AN90" s="31" t="n">
        <f aca="false">IF(Замер!$J$120="да",Коридор!$G90,0)</f>
        <v>0</v>
      </c>
      <c r="AO90" s="31" t="n">
        <f aca="false">IF(Замер!$J$120="да",Коридор!$H90,0)</f>
        <v>0</v>
      </c>
      <c r="AQ90" s="31" t="n">
        <f aca="false">IF(Замер!$J$140="да",Кухня!$B90,0)</f>
        <v>0</v>
      </c>
      <c r="AR90" s="31" t="n">
        <f aca="false">IF(Замер!$J$140="да",Кухня!$G90,0)</f>
        <v>0</v>
      </c>
      <c r="AS90" s="31" t="n">
        <f aca="false">IF(Замер!$J$140="да",Кухня!$H90,0)</f>
        <v>0</v>
      </c>
      <c r="AU90" s="31" t="n">
        <f aca="false">IF(Замер!$J$160="да",Ванна!$B90,0)</f>
        <v>0</v>
      </c>
      <c r="AV90" s="31" t="n">
        <f aca="false">IF(Замер!$J$160="да",Ванна!$G90,0)</f>
        <v>0</v>
      </c>
      <c r="AW90" s="31" t="n">
        <f aca="false">IF(Замер!$J$160="да",Ванна!$H90,0)</f>
        <v>0</v>
      </c>
      <c r="AY90" s="31" t="n">
        <f aca="false">IF(Замер!$J$180="да",Туалет!$B90,0)</f>
        <v>0</v>
      </c>
      <c r="AZ90" s="31" t="n">
        <f aca="false">IF(Замер!$J$180="да",Туалет!$G90,0)</f>
        <v>0</v>
      </c>
      <c r="BA90" s="31" t="n">
        <f aca="false">IF(Замер!$J$180="да",Туалет!$H90,0)</f>
        <v>0</v>
      </c>
      <c r="BC90" s="31" t="n">
        <f aca="false">IF(Замер!$J$200="да",Балкон!$B90,0)</f>
        <v>0</v>
      </c>
      <c r="BD90" s="31" t="n">
        <f aca="false">IF(Замер!$J$200="да",Балкон!$G90,0)</f>
        <v>0</v>
      </c>
      <c r="BE90" s="31" t="n">
        <f aca="false">IF(Замер!$J$200="да",Балкон!$H90,0)</f>
        <v>0</v>
      </c>
      <c r="BG90" s="31" t="n">
        <f aca="false">IF(Замер!$J$220="да",Помещение_11!$B90,0)</f>
        <v>0</v>
      </c>
      <c r="BH90" s="31" t="n">
        <f aca="false">IF(Замер!$J$220="да",Помещение_11!$G90,0)</f>
        <v>0</v>
      </c>
      <c r="BI90" s="31" t="n">
        <f aca="false">IF(Замер!$J$220="да",Помещение_11!$H90,0)</f>
        <v>0</v>
      </c>
      <c r="BK90" s="31" t="n">
        <f aca="false">IF(Замер!$J$240="да",Помещение_12!$B90,0)</f>
        <v>0</v>
      </c>
      <c r="BL90" s="31" t="n">
        <f aca="false">IF(Замер!$J$240="да",Помещение_12!$G90,0)</f>
        <v>0</v>
      </c>
      <c r="BM90" s="31" t="n">
        <f aca="false">IF(Замер!$J$240="да",Помещение_12!$H90,0)</f>
        <v>0</v>
      </c>
      <c r="BO90" s="31" t="n">
        <f aca="false">IF(Замер!$J$260="да",Помещение_13!$B90,0)</f>
        <v>0</v>
      </c>
      <c r="BP90" s="31" t="n">
        <f aca="false">IF(Замер!$J$260="да",Помещение_13!$G90,0)</f>
        <v>0</v>
      </c>
      <c r="BQ90" s="31" t="n">
        <f aca="false">IF(Замер!$J$260="да",Помещение_13!$H90,0)</f>
        <v>0</v>
      </c>
      <c r="BS90" s="31" t="n">
        <f aca="false">IF(Замер!$J$280="да",Помещение_14!$B90,0)</f>
        <v>0</v>
      </c>
      <c r="BT90" s="31" t="n">
        <f aca="false">IF(Замер!$J$280="да",Помещение_14!$G90,0)</f>
        <v>0</v>
      </c>
      <c r="BU90" s="31" t="n">
        <f aca="false">IF(Замер!$J$280="да",Помещение_14!$H90,0)</f>
        <v>0</v>
      </c>
      <c r="BW90" s="31" t="n">
        <f aca="false">IF(Замер!$J$300="да",Помещение_15!$B90,0)</f>
        <v>0</v>
      </c>
      <c r="BX90" s="31" t="n">
        <f aca="false">IF(Замер!$J$300="да",Помещение_15!$G90,0)</f>
        <v>0</v>
      </c>
      <c r="BY90" s="31" t="n">
        <f aca="false">IF(Замер!$J$300="да",Помещение_15!$H90,0)</f>
        <v>0</v>
      </c>
      <c r="CA90" s="31" t="n">
        <f aca="false">IF(Замер!$J$320="да",Помещение_16!$B90,0)</f>
        <v>0</v>
      </c>
      <c r="CB90" s="31" t="n">
        <f aca="false">IF(Замер!$J$320="да",Помещение_16!$G90,0)</f>
        <v>0</v>
      </c>
      <c r="CC90" s="31" t="n">
        <f aca="false">IF(Замер!$J$320="да",Помещение_16!$H90,0)</f>
        <v>0</v>
      </c>
      <c r="CE90" s="31" t="n">
        <f aca="false">IF(Замер!$J$340="да",Помещение_17!$B90,0)</f>
        <v>0</v>
      </c>
      <c r="CF90" s="31" t="n">
        <f aca="false">IF(Замер!$J$340="да",Помещение_17!$G90,0)</f>
        <v>0</v>
      </c>
      <c r="CG90" s="31" t="n">
        <f aca="false">IF(Замер!$J$340="да",Помещение_17!$H90,0)</f>
        <v>0</v>
      </c>
      <c r="CI90" s="31" t="n">
        <f aca="false">IF(Замер!$J$360="да",Помещение_18!$B90,0)</f>
        <v>0</v>
      </c>
      <c r="CJ90" s="31" t="n">
        <f aca="false">IF(Замер!$J$360="да",Помещение_18!$G90,0)</f>
        <v>0</v>
      </c>
      <c r="CK90" s="31" t="n">
        <f aca="false">IF(Замер!$J$360="да",Помещение_18!$H90,0)</f>
        <v>0</v>
      </c>
      <c r="CM90" s="31" t="n">
        <f aca="false">IF(Замер!$J$380="да",Помещение_19!$B90,0)</f>
        <v>0</v>
      </c>
      <c r="CN90" s="31" t="n">
        <f aca="false">IF(Замер!$J$380="да",Помещение_19!$G90,0)</f>
        <v>0</v>
      </c>
      <c r="CO90" s="31" t="n">
        <f aca="false">IF(Замер!$J$380="да",Помещение_19!$H90,0)</f>
        <v>0</v>
      </c>
      <c r="CQ90" s="31" t="n">
        <f aca="false">IF(Замер!$J$400="да",Помещение_20!$B90,0)</f>
        <v>0</v>
      </c>
      <c r="CR90" s="31" t="n">
        <f aca="false">IF(Замер!$J$400="да",Помещение_20!$G90,0)</f>
        <v>0</v>
      </c>
      <c r="CS90" s="31" t="n">
        <f aca="false">IF(Замер!$J$400="да",Помещение_20!$H90,0)</f>
        <v>0</v>
      </c>
    </row>
    <row r="91" customFormat="false" ht="14.25" hidden="false" customHeight="false" outlineLevel="0" collapsed="false">
      <c r="B91" s="79" t="n">
        <f aca="false">P91</f>
        <v>0</v>
      </c>
      <c r="C91" s="49" t="s">
        <v>407</v>
      </c>
      <c r="D91" s="80" t="str">
        <f aca="false">VLOOKUP(C91,СписокРабот!$B:$E,2,FALSE())</f>
        <v>Устройство перегородок в ½ кирпича под штукатурку</v>
      </c>
      <c r="E91" s="44" t="str">
        <f aca="false">VLOOKUP(C91,СписокРабот!$B:$E,3,FALSE())</f>
        <v>м²</v>
      </c>
      <c r="F91" s="81" t="n">
        <f aca="false">VLOOKUP(C91,СписокРабот!$B:$E,4,FALSE())</f>
        <v>3256</v>
      </c>
      <c r="G91" s="84" t="n">
        <f aca="false">Q91</f>
        <v>0</v>
      </c>
      <c r="H91" s="82" t="n">
        <f aca="false">F91*G91</f>
        <v>0</v>
      </c>
      <c r="L91" s="83"/>
      <c r="M91" s="66" t="n">
        <f aca="false">$F91*(100%-$B$3)</f>
        <v>2767.6</v>
      </c>
      <c r="N91" s="31" t="n">
        <f aca="false">$G91*$M91</f>
        <v>0</v>
      </c>
      <c r="P91" s="31" t="n">
        <f aca="false">MAX(S91,W91,AA91,AE91,AI91,AM91,AQ91,AU91,AY91,BC91,BG91,BK91,BO91,BS91,BW91,CA91,CE91,CI91,CM91,CQ91)</f>
        <v>0</v>
      </c>
      <c r="Q91" s="31" t="n">
        <f aca="false">IF($S91,T91,0)+IF($W91,X91,0)+IF($AA91,AB91,0)+IF($AE91,AF91,0)+IF($AI91,AJ91,0)+IF($AM91,AN91,0)+IF($AQ91,AR91,0)+IF($AU91,AV91,0)+IF($AY91,AZ91,0)+IF($BC91,BD91,0)+IF($BG91,BH91,0)+IF($BK91,BL91,0)+IF($BO91,BP91,0)+IF($BS91,BT91,0)+IF($BW91,BX91,0)+IF($CA91,CB91,0)+IF($CE91,CF91,0)+IF($CI91,CJ91,0)+IF($CM91,CN91,0)+IF($CQ91,CR91,0)</f>
        <v>0</v>
      </c>
      <c r="R91" s="31" t="n">
        <f aca="false">IF($S91=1,U91,0)+IF($W91,Y91,0)+IF($AA91,AC91,0)+IF($AE91,AG91,0)+IF($AI91,AK91,0)+IF($AM91,AO91,0)+IF($AQ91,AS91,0)+IF($AU91,AW91,0)+IF($AY91,BA91,0)+IF($BC91,BE91,0)+IF($BG91,BI91,0)+IF($BK91,BM91,0)+IF($BO91,BQ91,0)+IF($BS91,BU91,0)+IF($BW91,BY91,0)+IF($CA91,CC91,0)+IF($CE91,CG91,0)+IF($CI91,CK91,0)+IF($CM91,CO91,0)+IF($CQ91,CS91,0)</f>
        <v>0</v>
      </c>
      <c r="S91" s="31" t="n">
        <f aca="false">IF(Замер!$J$20="да",Комната_1!$B91,0)</f>
        <v>0</v>
      </c>
      <c r="T91" s="31" t="n">
        <f aca="false">IF(Замер!$J$20="да",Комната_1!$G91,0)</f>
        <v>0</v>
      </c>
      <c r="U91" s="31" t="n">
        <f aca="false">IF(Замер!$J$20="да",Комната_1!$H91,0)</f>
        <v>0</v>
      </c>
      <c r="W91" s="31" t="n">
        <f aca="false">IF(Замер!$J$40="да",Комната_2!$B91,0)</f>
        <v>0</v>
      </c>
      <c r="X91" s="31" t="n">
        <f aca="false">IF(Замер!$J$40="да",Комната_2!$G91,0)</f>
        <v>0</v>
      </c>
      <c r="Y91" s="31" t="n">
        <f aca="false">IF(Замер!$J$40="да",Комната_2!$H91,0)</f>
        <v>0</v>
      </c>
      <c r="AA91" s="31" t="n">
        <f aca="false">IF(Замер!$J$60="да",Комната_3!$B91,0)</f>
        <v>0</v>
      </c>
      <c r="AB91" s="31" t="n">
        <f aca="false">IF(Замер!$J$60="да",Комната_3!$G91,0)</f>
        <v>0</v>
      </c>
      <c r="AC91" s="31" t="n">
        <f aca="false">IF(Замер!$J$60="да",Комната_3!$H91,0)</f>
        <v>0</v>
      </c>
      <c r="AE91" s="31" t="n">
        <f aca="false">IF(Замер!$J$80="да",Комната_4!$B91,0)</f>
        <v>0</v>
      </c>
      <c r="AF91" s="31" t="n">
        <f aca="false">IF(Замер!$J$80="да",Комната_4!$G91,0)</f>
        <v>0</v>
      </c>
      <c r="AG91" s="31" t="n">
        <f aca="false">IF(Замер!$J$80="да",Комната_4!$H91,0)</f>
        <v>0</v>
      </c>
      <c r="AI91" s="31" t="n">
        <f aca="false">IF(Замер!$J$100="да",Комната_5!$B91,0)</f>
        <v>0</v>
      </c>
      <c r="AJ91" s="31" t="n">
        <f aca="false">IF(Замер!$J$100="да",Комната_5!$G91,0)</f>
        <v>0</v>
      </c>
      <c r="AK91" s="31" t="n">
        <f aca="false">IF(Замер!$J$100="да",Комната_5!$H91,0)</f>
        <v>0</v>
      </c>
      <c r="AM91" s="31" t="n">
        <f aca="false">IF(Замер!$J$120="да",Коридор!$B91,0)</f>
        <v>0</v>
      </c>
      <c r="AN91" s="31" t="n">
        <f aca="false">IF(Замер!$J$120="да",Коридор!$G91,0)</f>
        <v>0</v>
      </c>
      <c r="AO91" s="31" t="n">
        <f aca="false">IF(Замер!$J$120="да",Коридор!$H91,0)</f>
        <v>0</v>
      </c>
      <c r="AQ91" s="31" t="n">
        <f aca="false">IF(Замер!$J$140="да",Кухня!$B91,0)</f>
        <v>0</v>
      </c>
      <c r="AR91" s="31" t="n">
        <f aca="false">IF(Замер!$J$140="да",Кухня!$G91,0)</f>
        <v>0</v>
      </c>
      <c r="AS91" s="31" t="n">
        <f aca="false">IF(Замер!$J$140="да",Кухня!$H91,0)</f>
        <v>0</v>
      </c>
      <c r="AU91" s="31" t="n">
        <f aca="false">IF(Замер!$J$160="да",Ванна!$B91,0)</f>
        <v>0</v>
      </c>
      <c r="AV91" s="31" t="n">
        <f aca="false">IF(Замер!$J$160="да",Ванна!$G91,0)</f>
        <v>0</v>
      </c>
      <c r="AW91" s="31" t="n">
        <f aca="false">IF(Замер!$J$160="да",Ванна!$H91,0)</f>
        <v>0</v>
      </c>
      <c r="AY91" s="31" t="n">
        <f aca="false">IF(Замер!$J$180="да",Туалет!$B91,0)</f>
        <v>0</v>
      </c>
      <c r="AZ91" s="31" t="n">
        <f aca="false">IF(Замер!$J$180="да",Туалет!$G91,0)</f>
        <v>0</v>
      </c>
      <c r="BA91" s="31" t="n">
        <f aca="false">IF(Замер!$J$180="да",Туалет!$H91,0)</f>
        <v>0</v>
      </c>
      <c r="BC91" s="31" t="n">
        <f aca="false">IF(Замер!$J$200="да",Балкон!$B91,0)</f>
        <v>0</v>
      </c>
      <c r="BD91" s="31" t="n">
        <f aca="false">IF(Замер!$J$200="да",Балкон!$G91,0)</f>
        <v>0</v>
      </c>
      <c r="BE91" s="31" t="n">
        <f aca="false">IF(Замер!$J$200="да",Балкон!$H91,0)</f>
        <v>0</v>
      </c>
      <c r="BG91" s="31" t="n">
        <f aca="false">IF(Замер!$J$220="да",Помещение_11!$B91,0)</f>
        <v>0</v>
      </c>
      <c r="BH91" s="31" t="n">
        <f aca="false">IF(Замер!$J$220="да",Помещение_11!$G91,0)</f>
        <v>0</v>
      </c>
      <c r="BI91" s="31" t="n">
        <f aca="false">IF(Замер!$J$220="да",Помещение_11!$H91,0)</f>
        <v>0</v>
      </c>
      <c r="BK91" s="31" t="n">
        <f aca="false">IF(Замер!$J$240="да",Помещение_12!$B91,0)</f>
        <v>0</v>
      </c>
      <c r="BL91" s="31" t="n">
        <f aca="false">IF(Замер!$J$240="да",Помещение_12!$G91,0)</f>
        <v>0</v>
      </c>
      <c r="BM91" s="31" t="n">
        <f aca="false">IF(Замер!$J$240="да",Помещение_12!$H91,0)</f>
        <v>0</v>
      </c>
      <c r="BO91" s="31" t="n">
        <f aca="false">IF(Замер!$J$260="да",Помещение_13!$B91,0)</f>
        <v>0</v>
      </c>
      <c r="BP91" s="31" t="n">
        <f aca="false">IF(Замер!$J$260="да",Помещение_13!$G91,0)</f>
        <v>0</v>
      </c>
      <c r="BQ91" s="31" t="n">
        <f aca="false">IF(Замер!$J$260="да",Помещение_13!$H91,0)</f>
        <v>0</v>
      </c>
      <c r="BS91" s="31" t="n">
        <f aca="false">IF(Замер!$J$280="да",Помещение_14!$B91,0)</f>
        <v>0</v>
      </c>
      <c r="BT91" s="31" t="n">
        <f aca="false">IF(Замер!$J$280="да",Помещение_14!$G91,0)</f>
        <v>0</v>
      </c>
      <c r="BU91" s="31" t="n">
        <f aca="false">IF(Замер!$J$280="да",Помещение_14!$H91,0)</f>
        <v>0</v>
      </c>
      <c r="BW91" s="31" t="n">
        <f aca="false">IF(Замер!$J$300="да",Помещение_15!$B91,0)</f>
        <v>0</v>
      </c>
      <c r="BX91" s="31" t="n">
        <f aca="false">IF(Замер!$J$300="да",Помещение_15!$G91,0)</f>
        <v>0</v>
      </c>
      <c r="BY91" s="31" t="n">
        <f aca="false">IF(Замер!$J$300="да",Помещение_15!$H91,0)</f>
        <v>0</v>
      </c>
      <c r="CA91" s="31" t="n">
        <f aca="false">IF(Замер!$J$320="да",Помещение_16!$B91,0)</f>
        <v>0</v>
      </c>
      <c r="CB91" s="31" t="n">
        <f aca="false">IF(Замер!$J$320="да",Помещение_16!$G91,0)</f>
        <v>0</v>
      </c>
      <c r="CC91" s="31" t="n">
        <f aca="false">IF(Замер!$J$320="да",Помещение_16!$H91,0)</f>
        <v>0</v>
      </c>
      <c r="CE91" s="31" t="n">
        <f aca="false">IF(Замер!$J$340="да",Помещение_17!$B91,0)</f>
        <v>0</v>
      </c>
      <c r="CF91" s="31" t="n">
        <f aca="false">IF(Замер!$J$340="да",Помещение_17!$G91,0)</f>
        <v>0</v>
      </c>
      <c r="CG91" s="31" t="n">
        <f aca="false">IF(Замер!$J$340="да",Помещение_17!$H91,0)</f>
        <v>0</v>
      </c>
      <c r="CI91" s="31" t="n">
        <f aca="false">IF(Замер!$J$360="да",Помещение_18!$B91,0)</f>
        <v>0</v>
      </c>
      <c r="CJ91" s="31" t="n">
        <f aca="false">IF(Замер!$J$360="да",Помещение_18!$G91,0)</f>
        <v>0</v>
      </c>
      <c r="CK91" s="31" t="n">
        <f aca="false">IF(Замер!$J$360="да",Помещение_18!$H91,0)</f>
        <v>0</v>
      </c>
      <c r="CM91" s="31" t="n">
        <f aca="false">IF(Замер!$J$380="да",Помещение_19!$B91,0)</f>
        <v>0</v>
      </c>
      <c r="CN91" s="31" t="n">
        <f aca="false">IF(Замер!$J$380="да",Помещение_19!$G91,0)</f>
        <v>0</v>
      </c>
      <c r="CO91" s="31" t="n">
        <f aca="false">IF(Замер!$J$380="да",Помещение_19!$H91,0)</f>
        <v>0</v>
      </c>
      <c r="CQ91" s="31" t="n">
        <f aca="false">IF(Замер!$J$400="да",Помещение_20!$B91,0)</f>
        <v>0</v>
      </c>
      <c r="CR91" s="31" t="n">
        <f aca="false">IF(Замер!$J$400="да",Помещение_20!$G91,0)</f>
        <v>0</v>
      </c>
      <c r="CS91" s="31" t="n">
        <f aca="false">IF(Замер!$J$400="да",Помещение_20!$H91,0)</f>
        <v>0</v>
      </c>
    </row>
    <row r="92" customFormat="false" ht="14.25" hidden="false" customHeight="false" outlineLevel="0" collapsed="false">
      <c r="B92" s="79" t="n">
        <f aca="false">P92</f>
        <v>0</v>
      </c>
      <c r="C92" s="49" t="s">
        <v>408</v>
      </c>
      <c r="D92" s="80" t="str">
        <f aca="false">VLOOKUP(C92,СписокРабот!$B:$E,2,FALSE())</f>
        <v>Устройство перегородок в 1 кирпич под штукатурку</v>
      </c>
      <c r="E92" s="44" t="str">
        <f aca="false">VLOOKUP(C92,СписокРабот!$B:$E,3,FALSE())</f>
        <v>м²</v>
      </c>
      <c r="F92" s="81" t="n">
        <f aca="false">VLOOKUP(C92,СписокРабот!$B:$E,4,FALSE())</f>
        <v>4366</v>
      </c>
      <c r="G92" s="84" t="n">
        <f aca="false">Q92</f>
        <v>0</v>
      </c>
      <c r="H92" s="82" t="n">
        <f aca="false">F92*G92</f>
        <v>0</v>
      </c>
      <c r="L92" s="83"/>
      <c r="M92" s="66" t="n">
        <f aca="false">$F92*(100%-$B$3)</f>
        <v>3711.1</v>
      </c>
      <c r="N92" s="31" t="n">
        <f aca="false">$G92*$M92</f>
        <v>0</v>
      </c>
      <c r="P92" s="31" t="n">
        <f aca="false">MAX(S92,W92,AA92,AE92,AI92,AM92,AQ92,AU92,AY92,BC92,BG92,BK92,BO92,BS92,BW92,CA92,CE92,CI92,CM92,CQ92)</f>
        <v>0</v>
      </c>
      <c r="Q92" s="31" t="n">
        <f aca="false">IF($S92,T92,0)+IF($W92,X92,0)+IF($AA92,AB92,0)+IF($AE92,AF92,0)+IF($AI92,AJ92,0)+IF($AM92,AN92,0)+IF($AQ92,AR92,0)+IF($AU92,AV92,0)+IF($AY92,AZ92,0)+IF($BC92,BD92,0)+IF($BG92,BH92,0)+IF($BK92,BL92,0)+IF($BO92,BP92,0)+IF($BS92,BT92,0)+IF($BW92,BX92,0)+IF($CA92,CB92,0)+IF($CE92,CF92,0)+IF($CI92,CJ92,0)+IF($CM92,CN92,0)+IF($CQ92,CR92,0)</f>
        <v>0</v>
      </c>
      <c r="R92" s="31" t="n">
        <f aca="false">IF($S92=1,U92,0)+IF($W92,Y92,0)+IF($AA92,AC92,0)+IF($AE92,AG92,0)+IF($AI92,AK92,0)+IF($AM92,AO92,0)+IF($AQ92,AS92,0)+IF($AU92,AW92,0)+IF($AY92,BA92,0)+IF($BC92,BE92,0)+IF($BG92,BI92,0)+IF($BK92,BM92,0)+IF($BO92,BQ92,0)+IF($BS92,BU92,0)+IF($BW92,BY92,0)+IF($CA92,CC92,0)+IF($CE92,CG92,0)+IF($CI92,CK92,0)+IF($CM92,CO92,0)+IF($CQ92,CS92,0)</f>
        <v>0</v>
      </c>
      <c r="S92" s="31" t="n">
        <f aca="false">IF(Замер!$J$20="да",Комната_1!$B92,0)</f>
        <v>0</v>
      </c>
      <c r="T92" s="31" t="n">
        <f aca="false">IF(Замер!$J$20="да",Комната_1!$G92,0)</f>
        <v>0</v>
      </c>
      <c r="U92" s="31" t="n">
        <f aca="false">IF(Замер!$J$20="да",Комната_1!$H92,0)</f>
        <v>0</v>
      </c>
      <c r="W92" s="31" t="n">
        <f aca="false">IF(Замер!$J$40="да",Комната_2!$B92,0)</f>
        <v>0</v>
      </c>
      <c r="X92" s="31" t="n">
        <f aca="false">IF(Замер!$J$40="да",Комната_2!$G92,0)</f>
        <v>0</v>
      </c>
      <c r="Y92" s="31" t="n">
        <f aca="false">IF(Замер!$J$40="да",Комната_2!$H92,0)</f>
        <v>0</v>
      </c>
      <c r="AA92" s="31" t="n">
        <f aca="false">IF(Замер!$J$60="да",Комната_3!$B92,0)</f>
        <v>0</v>
      </c>
      <c r="AB92" s="31" t="n">
        <f aca="false">IF(Замер!$J$60="да",Комната_3!$G92,0)</f>
        <v>0</v>
      </c>
      <c r="AC92" s="31" t="n">
        <f aca="false">IF(Замер!$J$60="да",Комната_3!$H92,0)</f>
        <v>0</v>
      </c>
      <c r="AE92" s="31" t="n">
        <f aca="false">IF(Замер!$J$80="да",Комната_4!$B92,0)</f>
        <v>0</v>
      </c>
      <c r="AF92" s="31" t="n">
        <f aca="false">IF(Замер!$J$80="да",Комната_4!$G92,0)</f>
        <v>0</v>
      </c>
      <c r="AG92" s="31" t="n">
        <f aca="false">IF(Замер!$J$80="да",Комната_4!$H92,0)</f>
        <v>0</v>
      </c>
      <c r="AI92" s="31" t="n">
        <f aca="false">IF(Замер!$J$100="да",Комната_5!$B92,0)</f>
        <v>0</v>
      </c>
      <c r="AJ92" s="31" t="n">
        <f aca="false">IF(Замер!$J$100="да",Комната_5!$G92,0)</f>
        <v>0</v>
      </c>
      <c r="AK92" s="31" t="n">
        <f aca="false">IF(Замер!$J$100="да",Комната_5!$H92,0)</f>
        <v>0</v>
      </c>
      <c r="AM92" s="31" t="n">
        <f aca="false">IF(Замер!$J$120="да",Коридор!$B92,0)</f>
        <v>0</v>
      </c>
      <c r="AN92" s="31" t="n">
        <f aca="false">IF(Замер!$J$120="да",Коридор!$G92,0)</f>
        <v>0</v>
      </c>
      <c r="AO92" s="31" t="n">
        <f aca="false">IF(Замер!$J$120="да",Коридор!$H92,0)</f>
        <v>0</v>
      </c>
      <c r="AQ92" s="31" t="n">
        <f aca="false">IF(Замер!$J$140="да",Кухня!$B92,0)</f>
        <v>0</v>
      </c>
      <c r="AR92" s="31" t="n">
        <f aca="false">IF(Замер!$J$140="да",Кухня!$G92,0)</f>
        <v>0</v>
      </c>
      <c r="AS92" s="31" t="n">
        <f aca="false">IF(Замер!$J$140="да",Кухня!$H92,0)</f>
        <v>0</v>
      </c>
      <c r="AU92" s="31" t="n">
        <f aca="false">IF(Замер!$J$160="да",Ванна!$B92,0)</f>
        <v>0</v>
      </c>
      <c r="AV92" s="31" t="n">
        <f aca="false">IF(Замер!$J$160="да",Ванна!$G92,0)</f>
        <v>0</v>
      </c>
      <c r="AW92" s="31" t="n">
        <f aca="false">IF(Замер!$J$160="да",Ванна!$H92,0)</f>
        <v>0</v>
      </c>
      <c r="AY92" s="31" t="n">
        <f aca="false">IF(Замер!$J$180="да",Туалет!$B92,0)</f>
        <v>0</v>
      </c>
      <c r="AZ92" s="31" t="n">
        <f aca="false">IF(Замер!$J$180="да",Туалет!$G92,0)</f>
        <v>0</v>
      </c>
      <c r="BA92" s="31" t="n">
        <f aca="false">IF(Замер!$J$180="да",Туалет!$H92,0)</f>
        <v>0</v>
      </c>
      <c r="BC92" s="31" t="n">
        <f aca="false">IF(Замер!$J$200="да",Балкон!$B92,0)</f>
        <v>0</v>
      </c>
      <c r="BD92" s="31" t="n">
        <f aca="false">IF(Замер!$J$200="да",Балкон!$G92,0)</f>
        <v>0</v>
      </c>
      <c r="BE92" s="31" t="n">
        <f aca="false">IF(Замер!$J$200="да",Балкон!$H92,0)</f>
        <v>0</v>
      </c>
      <c r="BG92" s="31" t="n">
        <f aca="false">IF(Замер!$J$220="да",Помещение_11!$B92,0)</f>
        <v>0</v>
      </c>
      <c r="BH92" s="31" t="n">
        <f aca="false">IF(Замер!$J$220="да",Помещение_11!$G92,0)</f>
        <v>0</v>
      </c>
      <c r="BI92" s="31" t="n">
        <f aca="false">IF(Замер!$J$220="да",Помещение_11!$H92,0)</f>
        <v>0</v>
      </c>
      <c r="BK92" s="31" t="n">
        <f aca="false">IF(Замер!$J$240="да",Помещение_12!$B92,0)</f>
        <v>0</v>
      </c>
      <c r="BL92" s="31" t="n">
        <f aca="false">IF(Замер!$J$240="да",Помещение_12!$G92,0)</f>
        <v>0</v>
      </c>
      <c r="BM92" s="31" t="n">
        <f aca="false">IF(Замер!$J$240="да",Помещение_12!$H92,0)</f>
        <v>0</v>
      </c>
      <c r="BO92" s="31" t="n">
        <f aca="false">IF(Замер!$J$260="да",Помещение_13!$B92,0)</f>
        <v>0</v>
      </c>
      <c r="BP92" s="31" t="n">
        <f aca="false">IF(Замер!$J$260="да",Помещение_13!$G92,0)</f>
        <v>0</v>
      </c>
      <c r="BQ92" s="31" t="n">
        <f aca="false">IF(Замер!$J$260="да",Помещение_13!$H92,0)</f>
        <v>0</v>
      </c>
      <c r="BS92" s="31" t="n">
        <f aca="false">IF(Замер!$J$280="да",Помещение_14!$B92,0)</f>
        <v>0</v>
      </c>
      <c r="BT92" s="31" t="n">
        <f aca="false">IF(Замер!$J$280="да",Помещение_14!$G92,0)</f>
        <v>0</v>
      </c>
      <c r="BU92" s="31" t="n">
        <f aca="false">IF(Замер!$J$280="да",Помещение_14!$H92,0)</f>
        <v>0</v>
      </c>
      <c r="BW92" s="31" t="n">
        <f aca="false">IF(Замер!$J$300="да",Помещение_15!$B92,0)</f>
        <v>0</v>
      </c>
      <c r="BX92" s="31" t="n">
        <f aca="false">IF(Замер!$J$300="да",Помещение_15!$G92,0)</f>
        <v>0</v>
      </c>
      <c r="BY92" s="31" t="n">
        <f aca="false">IF(Замер!$J$300="да",Помещение_15!$H92,0)</f>
        <v>0</v>
      </c>
      <c r="CA92" s="31" t="n">
        <f aca="false">IF(Замер!$J$320="да",Помещение_16!$B92,0)</f>
        <v>0</v>
      </c>
      <c r="CB92" s="31" t="n">
        <f aca="false">IF(Замер!$J$320="да",Помещение_16!$G92,0)</f>
        <v>0</v>
      </c>
      <c r="CC92" s="31" t="n">
        <f aca="false">IF(Замер!$J$320="да",Помещение_16!$H92,0)</f>
        <v>0</v>
      </c>
      <c r="CE92" s="31" t="n">
        <f aca="false">IF(Замер!$J$340="да",Помещение_17!$B92,0)</f>
        <v>0</v>
      </c>
      <c r="CF92" s="31" t="n">
        <f aca="false">IF(Замер!$J$340="да",Помещение_17!$G92,0)</f>
        <v>0</v>
      </c>
      <c r="CG92" s="31" t="n">
        <f aca="false">IF(Замер!$J$340="да",Помещение_17!$H92,0)</f>
        <v>0</v>
      </c>
      <c r="CI92" s="31" t="n">
        <f aca="false">IF(Замер!$J$360="да",Помещение_18!$B92,0)</f>
        <v>0</v>
      </c>
      <c r="CJ92" s="31" t="n">
        <f aca="false">IF(Замер!$J$360="да",Помещение_18!$G92,0)</f>
        <v>0</v>
      </c>
      <c r="CK92" s="31" t="n">
        <f aca="false">IF(Замер!$J$360="да",Помещение_18!$H92,0)</f>
        <v>0</v>
      </c>
      <c r="CM92" s="31" t="n">
        <f aca="false">IF(Замер!$J$380="да",Помещение_19!$B92,0)</f>
        <v>0</v>
      </c>
      <c r="CN92" s="31" t="n">
        <f aca="false">IF(Замер!$J$380="да",Помещение_19!$G92,0)</f>
        <v>0</v>
      </c>
      <c r="CO92" s="31" t="n">
        <f aca="false">IF(Замер!$J$380="да",Помещение_19!$H92,0)</f>
        <v>0</v>
      </c>
      <c r="CQ92" s="31" t="n">
        <f aca="false">IF(Замер!$J$400="да",Помещение_20!$B92,0)</f>
        <v>0</v>
      </c>
      <c r="CR92" s="31" t="n">
        <f aca="false">IF(Замер!$J$400="да",Помещение_20!$G92,0)</f>
        <v>0</v>
      </c>
      <c r="CS92" s="31" t="n">
        <f aca="false">IF(Замер!$J$400="да",Помещение_20!$H92,0)</f>
        <v>0</v>
      </c>
    </row>
    <row r="93" customFormat="false" ht="14.25" hidden="false" customHeight="false" outlineLevel="0" collapsed="false">
      <c r="B93" s="79" t="n">
        <f aca="false">P93</f>
        <v>1</v>
      </c>
      <c r="C93" s="49" t="s">
        <v>55</v>
      </c>
      <c r="D93" s="80" t="str">
        <f aca="false">VLOOKUP(C93,СписокРабот!$B:$E,2,FALSE())</f>
        <v>Устройство перегородок из газо/пеноблоков, пазогребневых блоков</v>
      </c>
      <c r="E93" s="44" t="str">
        <f aca="false">VLOOKUP(C93,СписокРабот!$B:$E,3,FALSE())</f>
        <v>м²</v>
      </c>
      <c r="F93" s="81" t="n">
        <f aca="false">VLOOKUP(C93,СписокРабот!$B:$E,4,FALSE())</f>
        <v>1809</v>
      </c>
      <c r="G93" s="84" t="n">
        <f aca="false">Q93</f>
        <v>75</v>
      </c>
      <c r="H93" s="82" t="n">
        <f aca="false">F93*G93</f>
        <v>135675</v>
      </c>
      <c r="L93" s="83"/>
      <c r="M93" s="66" t="n">
        <f aca="false">$F93*(100%-$B$3)</f>
        <v>1537.65</v>
      </c>
      <c r="N93" s="31" t="n">
        <f aca="false">$G93*$M93</f>
        <v>115323.75</v>
      </c>
      <c r="P93" s="31" t="n">
        <f aca="false">MAX(S93,W93,AA93,AE93,AI93,AM93,AQ93,AU93,AY93,BC93,BG93,BK93,BO93,BS93,BW93,CA93,CE93,CI93,CM93,CQ93)</f>
        <v>1</v>
      </c>
      <c r="Q93" s="31" t="n">
        <f aca="false">IF($S93,T93,0)+IF($W93,X93,0)+IF($AA93,AB93,0)+IF($AE93,AF93,0)+IF($AI93,AJ93,0)+IF($AM93,AN93,0)+IF($AQ93,AR93,0)+IF($AU93,AV93,0)+IF($AY93,AZ93,0)+IF($BC93,BD93,0)+IF($BG93,BH93,0)+IF($BK93,BL93,0)+IF($BO93,BP93,0)+IF($BS93,BT93,0)+IF($BW93,BX93,0)+IF($CA93,CB93,0)+IF($CE93,CF93,0)+IF($CI93,CJ93,0)+IF($CM93,CN93,0)+IF($CQ93,CR93,0)</f>
        <v>75</v>
      </c>
      <c r="R93" s="31" t="n">
        <f aca="false">IF($S93=1,U93,0)+IF($W93,Y93,0)+IF($AA93,AC93,0)+IF($AE93,AG93,0)+IF($AI93,AK93,0)+IF($AM93,AO93,0)+IF($AQ93,AS93,0)+IF($AU93,AW93,0)+IF($AY93,BA93,0)+IF($BC93,BE93,0)+IF($BG93,BI93,0)+IF($BK93,BM93,0)+IF($BO93,BQ93,0)+IF($BS93,BU93,0)+IF($BW93,BY93,0)+IF($CA93,CC93,0)+IF($CE93,CG93,0)+IF($CI93,CK93,0)+IF($CM93,CO93,0)+IF($CQ93,CS93,0)</f>
        <v>135675</v>
      </c>
      <c r="S93" s="31" t="n">
        <f aca="false">IF(Замер!$J$20="да",Комната_1!$B93,0)</f>
        <v>1</v>
      </c>
      <c r="T93" s="31" t="n">
        <f aca="false">IF(Замер!$J$20="да",Комната_1!$G93,0)</f>
        <v>75</v>
      </c>
      <c r="U93" s="31" t="n">
        <f aca="false">IF(Замер!$J$20="да",Комната_1!$H93,0)</f>
        <v>135675</v>
      </c>
      <c r="W93" s="31" t="n">
        <f aca="false">IF(Замер!$J$40="да",Комната_2!$B93,0)</f>
        <v>0</v>
      </c>
      <c r="X93" s="31" t="n">
        <f aca="false">IF(Замер!$J$40="да",Комната_2!$G93,0)</f>
        <v>0</v>
      </c>
      <c r="Y93" s="31" t="n">
        <f aca="false">IF(Замер!$J$40="да",Комната_2!$H93,0)</f>
        <v>0</v>
      </c>
      <c r="AA93" s="31" t="n">
        <f aca="false">IF(Замер!$J$60="да",Комната_3!$B93,0)</f>
        <v>0</v>
      </c>
      <c r="AB93" s="31" t="n">
        <f aca="false">IF(Замер!$J$60="да",Комната_3!$G93,0)</f>
        <v>0</v>
      </c>
      <c r="AC93" s="31" t="n">
        <f aca="false">IF(Замер!$J$60="да",Комната_3!$H93,0)</f>
        <v>0</v>
      </c>
      <c r="AE93" s="31" t="n">
        <f aca="false">IF(Замер!$J$80="да",Комната_4!$B93,0)</f>
        <v>0</v>
      </c>
      <c r="AF93" s="31" t="n">
        <f aca="false">IF(Замер!$J$80="да",Комната_4!$G93,0)</f>
        <v>0</v>
      </c>
      <c r="AG93" s="31" t="n">
        <f aca="false">IF(Замер!$J$80="да",Комната_4!$H93,0)</f>
        <v>0</v>
      </c>
      <c r="AI93" s="31" t="n">
        <f aca="false">IF(Замер!$J$100="да",Комната_5!$B93,0)</f>
        <v>0</v>
      </c>
      <c r="AJ93" s="31" t="n">
        <f aca="false">IF(Замер!$J$100="да",Комната_5!$G93,0)</f>
        <v>0</v>
      </c>
      <c r="AK93" s="31" t="n">
        <f aca="false">IF(Замер!$J$100="да",Комната_5!$H93,0)</f>
        <v>0</v>
      </c>
      <c r="AM93" s="31" t="n">
        <f aca="false">IF(Замер!$J$120="да",Коридор!$B93,0)</f>
        <v>0</v>
      </c>
      <c r="AN93" s="31" t="n">
        <f aca="false">IF(Замер!$J$120="да",Коридор!$G93,0)</f>
        <v>0</v>
      </c>
      <c r="AO93" s="31" t="n">
        <f aca="false">IF(Замер!$J$120="да",Коридор!$H93,0)</f>
        <v>0</v>
      </c>
      <c r="AQ93" s="31" t="n">
        <f aca="false">IF(Замер!$J$140="да",Кухня!$B93,0)</f>
        <v>0</v>
      </c>
      <c r="AR93" s="31" t="n">
        <f aca="false">IF(Замер!$J$140="да",Кухня!$G93,0)</f>
        <v>0</v>
      </c>
      <c r="AS93" s="31" t="n">
        <f aca="false">IF(Замер!$J$140="да",Кухня!$H93,0)</f>
        <v>0</v>
      </c>
      <c r="AU93" s="31" t="n">
        <f aca="false">IF(Замер!$J$160="да",Ванна!$B93,0)</f>
        <v>0</v>
      </c>
      <c r="AV93" s="31" t="n">
        <f aca="false">IF(Замер!$J$160="да",Ванна!$G93,0)</f>
        <v>0</v>
      </c>
      <c r="AW93" s="31" t="n">
        <f aca="false">IF(Замер!$J$160="да",Ванна!$H93,0)</f>
        <v>0</v>
      </c>
      <c r="AY93" s="31" t="n">
        <f aca="false">IF(Замер!$J$180="да",Туалет!$B93,0)</f>
        <v>0</v>
      </c>
      <c r="AZ93" s="31" t="n">
        <f aca="false">IF(Замер!$J$180="да",Туалет!$G93,0)</f>
        <v>0</v>
      </c>
      <c r="BA93" s="31" t="n">
        <f aca="false">IF(Замер!$J$180="да",Туалет!$H93,0)</f>
        <v>0</v>
      </c>
      <c r="BC93" s="31" t="n">
        <f aca="false">IF(Замер!$J$200="да",Балкон!$B93,0)</f>
        <v>0</v>
      </c>
      <c r="BD93" s="31" t="n">
        <f aca="false">IF(Замер!$J$200="да",Балкон!$G93,0)</f>
        <v>0</v>
      </c>
      <c r="BE93" s="31" t="n">
        <f aca="false">IF(Замер!$J$200="да",Балкон!$H93,0)</f>
        <v>0</v>
      </c>
      <c r="BG93" s="31" t="n">
        <f aca="false">IF(Замер!$J$220="да",Помещение_11!$B93,0)</f>
        <v>0</v>
      </c>
      <c r="BH93" s="31" t="n">
        <f aca="false">IF(Замер!$J$220="да",Помещение_11!$G93,0)</f>
        <v>0</v>
      </c>
      <c r="BI93" s="31" t="n">
        <f aca="false">IF(Замер!$J$220="да",Помещение_11!$H93,0)</f>
        <v>0</v>
      </c>
      <c r="BK93" s="31" t="n">
        <f aca="false">IF(Замер!$J$240="да",Помещение_12!$B93,0)</f>
        <v>0</v>
      </c>
      <c r="BL93" s="31" t="n">
        <f aca="false">IF(Замер!$J$240="да",Помещение_12!$G93,0)</f>
        <v>0</v>
      </c>
      <c r="BM93" s="31" t="n">
        <f aca="false">IF(Замер!$J$240="да",Помещение_12!$H93,0)</f>
        <v>0</v>
      </c>
      <c r="BO93" s="31" t="n">
        <f aca="false">IF(Замер!$J$260="да",Помещение_13!$B93,0)</f>
        <v>0</v>
      </c>
      <c r="BP93" s="31" t="n">
        <f aca="false">IF(Замер!$J$260="да",Помещение_13!$G93,0)</f>
        <v>0</v>
      </c>
      <c r="BQ93" s="31" t="n">
        <f aca="false">IF(Замер!$J$260="да",Помещение_13!$H93,0)</f>
        <v>0</v>
      </c>
      <c r="BS93" s="31" t="n">
        <f aca="false">IF(Замер!$J$280="да",Помещение_14!$B93,0)</f>
        <v>0</v>
      </c>
      <c r="BT93" s="31" t="n">
        <f aca="false">IF(Замер!$J$280="да",Помещение_14!$G93,0)</f>
        <v>0</v>
      </c>
      <c r="BU93" s="31" t="n">
        <f aca="false">IF(Замер!$J$280="да",Помещение_14!$H93,0)</f>
        <v>0</v>
      </c>
      <c r="BW93" s="31" t="n">
        <f aca="false">IF(Замер!$J$300="да",Помещение_15!$B93,0)</f>
        <v>0</v>
      </c>
      <c r="BX93" s="31" t="n">
        <f aca="false">IF(Замер!$J$300="да",Помещение_15!$G93,0)</f>
        <v>0</v>
      </c>
      <c r="BY93" s="31" t="n">
        <f aca="false">IF(Замер!$J$300="да",Помещение_15!$H93,0)</f>
        <v>0</v>
      </c>
      <c r="CA93" s="31" t="n">
        <f aca="false">IF(Замер!$J$320="да",Помещение_16!$B93,0)</f>
        <v>0</v>
      </c>
      <c r="CB93" s="31" t="n">
        <f aca="false">IF(Замер!$J$320="да",Помещение_16!$G93,0)</f>
        <v>0</v>
      </c>
      <c r="CC93" s="31" t="n">
        <f aca="false">IF(Замер!$J$320="да",Помещение_16!$H93,0)</f>
        <v>0</v>
      </c>
      <c r="CE93" s="31" t="n">
        <f aca="false">IF(Замер!$J$340="да",Помещение_17!$B93,0)</f>
        <v>0</v>
      </c>
      <c r="CF93" s="31" t="n">
        <f aca="false">IF(Замер!$J$340="да",Помещение_17!$G93,0)</f>
        <v>0</v>
      </c>
      <c r="CG93" s="31" t="n">
        <f aca="false">IF(Замер!$J$340="да",Помещение_17!$H93,0)</f>
        <v>0</v>
      </c>
      <c r="CI93" s="31" t="n">
        <f aca="false">IF(Замер!$J$360="да",Помещение_18!$B93,0)</f>
        <v>0</v>
      </c>
      <c r="CJ93" s="31" t="n">
        <f aca="false">IF(Замер!$J$360="да",Помещение_18!$G93,0)</f>
        <v>0</v>
      </c>
      <c r="CK93" s="31" t="n">
        <f aca="false">IF(Замер!$J$360="да",Помещение_18!$H93,0)</f>
        <v>0</v>
      </c>
      <c r="CM93" s="31" t="n">
        <f aca="false">IF(Замер!$J$380="да",Помещение_19!$B93,0)</f>
        <v>0</v>
      </c>
      <c r="CN93" s="31" t="n">
        <f aca="false">IF(Замер!$J$380="да",Помещение_19!$G93,0)</f>
        <v>0</v>
      </c>
      <c r="CO93" s="31" t="n">
        <f aca="false">IF(Замер!$J$380="да",Помещение_19!$H93,0)</f>
        <v>0</v>
      </c>
      <c r="CQ93" s="31" t="n">
        <f aca="false">IF(Замер!$J$400="да",Помещение_20!$B93,0)</f>
        <v>0</v>
      </c>
      <c r="CR93" s="31" t="n">
        <f aca="false">IF(Замер!$J$400="да",Помещение_20!$G93,0)</f>
        <v>0</v>
      </c>
      <c r="CS93" s="31" t="n">
        <f aca="false">IF(Замер!$J$400="да",Помещение_20!$H93,0)</f>
        <v>0</v>
      </c>
    </row>
    <row r="94" customFormat="false" ht="14.25" hidden="false" customHeight="false" outlineLevel="0" collapsed="false">
      <c r="B94" s="79" t="n">
        <f aca="false">P94</f>
        <v>0</v>
      </c>
      <c r="C94" s="49" t="s">
        <v>409</v>
      </c>
      <c r="D94" s="80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44" t="str">
        <f aca="false">VLOOKUP(C94,СписокРабот!$B:$E,3,FALSE())</f>
        <v>м²</v>
      </c>
      <c r="F94" s="81" t="n">
        <f aca="false">VLOOKUP(C94,СписокРабот!$B:$E,4,FALSE())</f>
        <v>1537</v>
      </c>
      <c r="G94" s="84" t="n">
        <f aca="false">Q94</f>
        <v>0</v>
      </c>
      <c r="H94" s="82" t="n">
        <f aca="false">F94*G94</f>
        <v>0</v>
      </c>
      <c r="L94" s="83"/>
      <c r="M94" s="66" t="n">
        <f aca="false">$F94*(100%-$B$3)</f>
        <v>1306.45</v>
      </c>
      <c r="N94" s="31" t="n">
        <f aca="false">$G94*$M94</f>
        <v>0</v>
      </c>
      <c r="P94" s="31" t="n">
        <f aca="false">MAX(S94,W94,AA94,AE94,AI94,AM94,AQ94,AU94,AY94,BC94,BG94,BK94,BO94,BS94,BW94,CA94,CE94,CI94,CM94,CQ94)</f>
        <v>0</v>
      </c>
      <c r="Q94" s="31" t="n">
        <f aca="false">IF($S94,T94,0)+IF($W94,X94,0)+IF($AA94,AB94,0)+IF($AE94,AF94,0)+IF($AI94,AJ94,0)+IF($AM94,AN94,0)+IF($AQ94,AR94,0)+IF($AU94,AV94,0)+IF($AY94,AZ94,0)+IF($BC94,BD94,0)+IF($BG94,BH94,0)+IF($BK94,BL94,0)+IF($BO94,BP94,0)+IF($BS94,BT94,0)+IF($BW94,BX94,0)+IF($CA94,CB94,0)+IF($CE94,CF94,0)+IF($CI94,CJ94,0)+IF($CM94,CN94,0)+IF($CQ94,CR94,0)</f>
        <v>0</v>
      </c>
      <c r="R94" s="31" t="n">
        <f aca="false">IF($S94=1,U94,0)+IF($W94,Y94,0)+IF($AA94,AC94,0)+IF($AE94,AG94,0)+IF($AI94,AK94,0)+IF($AM94,AO94,0)+IF($AQ94,AS94,0)+IF($AU94,AW94,0)+IF($AY94,BA94,0)+IF($BC94,BE94,0)+IF($BG94,BI94,0)+IF($BK94,BM94,0)+IF($BO94,BQ94,0)+IF($BS94,BU94,0)+IF($BW94,BY94,0)+IF($CA94,CC94,0)+IF($CE94,CG94,0)+IF($CI94,CK94,0)+IF($CM94,CO94,0)+IF($CQ94,CS94,0)</f>
        <v>0</v>
      </c>
      <c r="S94" s="31" t="n">
        <f aca="false">IF(Замер!$J$20="да",Комната_1!$B94,0)</f>
        <v>0</v>
      </c>
      <c r="T94" s="31" t="n">
        <f aca="false">IF(Замер!$J$20="да",Комната_1!$G94,0)</f>
        <v>0</v>
      </c>
      <c r="U94" s="31" t="n">
        <f aca="false">IF(Замер!$J$20="да",Комната_1!$H94,0)</f>
        <v>0</v>
      </c>
      <c r="W94" s="31" t="n">
        <f aca="false">IF(Замер!$J$40="да",Комната_2!$B94,0)</f>
        <v>0</v>
      </c>
      <c r="X94" s="31" t="n">
        <f aca="false">IF(Замер!$J$40="да",Комната_2!$G94,0)</f>
        <v>0</v>
      </c>
      <c r="Y94" s="31" t="n">
        <f aca="false">IF(Замер!$J$40="да",Комната_2!$H94,0)</f>
        <v>0</v>
      </c>
      <c r="AA94" s="31" t="n">
        <f aca="false">IF(Замер!$J$60="да",Комната_3!$B94,0)</f>
        <v>0</v>
      </c>
      <c r="AB94" s="31" t="n">
        <f aca="false">IF(Замер!$J$60="да",Комната_3!$G94,0)</f>
        <v>0</v>
      </c>
      <c r="AC94" s="31" t="n">
        <f aca="false">IF(Замер!$J$60="да",Комната_3!$H94,0)</f>
        <v>0</v>
      </c>
      <c r="AE94" s="31" t="n">
        <f aca="false">IF(Замер!$J$80="да",Комната_4!$B94,0)</f>
        <v>0</v>
      </c>
      <c r="AF94" s="31" t="n">
        <f aca="false">IF(Замер!$J$80="да",Комната_4!$G94,0)</f>
        <v>0</v>
      </c>
      <c r="AG94" s="31" t="n">
        <f aca="false">IF(Замер!$J$80="да",Комната_4!$H94,0)</f>
        <v>0</v>
      </c>
      <c r="AI94" s="31" t="n">
        <f aca="false">IF(Замер!$J$100="да",Комната_5!$B94,0)</f>
        <v>0</v>
      </c>
      <c r="AJ94" s="31" t="n">
        <f aca="false">IF(Замер!$J$100="да",Комната_5!$G94,0)</f>
        <v>0</v>
      </c>
      <c r="AK94" s="31" t="n">
        <f aca="false">IF(Замер!$J$100="да",Комната_5!$H94,0)</f>
        <v>0</v>
      </c>
      <c r="AM94" s="31" t="n">
        <f aca="false">IF(Замер!$J$120="да",Коридор!$B94,0)</f>
        <v>0</v>
      </c>
      <c r="AN94" s="31" t="n">
        <f aca="false">IF(Замер!$J$120="да",Коридор!$G94,0)</f>
        <v>0</v>
      </c>
      <c r="AO94" s="31" t="n">
        <f aca="false">IF(Замер!$J$120="да",Коридор!$H94,0)</f>
        <v>0</v>
      </c>
      <c r="AQ94" s="31" t="n">
        <f aca="false">IF(Замер!$J$140="да",Кухня!$B94,0)</f>
        <v>0</v>
      </c>
      <c r="AR94" s="31" t="n">
        <f aca="false">IF(Замер!$J$140="да",Кухня!$G94,0)</f>
        <v>0</v>
      </c>
      <c r="AS94" s="31" t="n">
        <f aca="false">IF(Замер!$J$140="да",Кухня!$H94,0)</f>
        <v>0</v>
      </c>
      <c r="AU94" s="31" t="n">
        <f aca="false">IF(Замер!$J$160="да",Ванна!$B94,0)</f>
        <v>0</v>
      </c>
      <c r="AV94" s="31" t="n">
        <f aca="false">IF(Замер!$J$160="да",Ванна!$G94,0)</f>
        <v>0</v>
      </c>
      <c r="AW94" s="31" t="n">
        <f aca="false">IF(Замер!$J$160="да",Ванна!$H94,0)</f>
        <v>0</v>
      </c>
      <c r="AY94" s="31" t="n">
        <f aca="false">IF(Замер!$J$180="да",Туалет!$B94,0)</f>
        <v>0</v>
      </c>
      <c r="AZ94" s="31" t="n">
        <f aca="false">IF(Замер!$J$180="да",Туалет!$G94,0)</f>
        <v>0</v>
      </c>
      <c r="BA94" s="31" t="n">
        <f aca="false">IF(Замер!$J$180="да",Туалет!$H94,0)</f>
        <v>0</v>
      </c>
      <c r="BC94" s="31" t="n">
        <f aca="false">IF(Замер!$J$200="да",Балкон!$B94,0)</f>
        <v>0</v>
      </c>
      <c r="BD94" s="31" t="n">
        <f aca="false">IF(Замер!$J$200="да",Балкон!$G94,0)</f>
        <v>0</v>
      </c>
      <c r="BE94" s="31" t="n">
        <f aca="false">IF(Замер!$J$200="да",Балкон!$H94,0)</f>
        <v>0</v>
      </c>
      <c r="BG94" s="31" t="n">
        <f aca="false">IF(Замер!$J$220="да",Помещение_11!$B94,0)</f>
        <v>0</v>
      </c>
      <c r="BH94" s="31" t="n">
        <f aca="false">IF(Замер!$J$220="да",Помещение_11!$G94,0)</f>
        <v>0</v>
      </c>
      <c r="BI94" s="31" t="n">
        <f aca="false">IF(Замер!$J$220="да",Помещение_11!$H94,0)</f>
        <v>0</v>
      </c>
      <c r="BK94" s="31" t="n">
        <f aca="false">IF(Замер!$J$240="да",Помещение_12!$B94,0)</f>
        <v>0</v>
      </c>
      <c r="BL94" s="31" t="n">
        <f aca="false">IF(Замер!$J$240="да",Помещение_12!$G94,0)</f>
        <v>0</v>
      </c>
      <c r="BM94" s="31" t="n">
        <f aca="false">IF(Замер!$J$240="да",Помещение_12!$H94,0)</f>
        <v>0</v>
      </c>
      <c r="BO94" s="31" t="n">
        <f aca="false">IF(Замер!$J$260="да",Помещение_13!$B94,0)</f>
        <v>0</v>
      </c>
      <c r="BP94" s="31" t="n">
        <f aca="false">IF(Замер!$J$260="да",Помещение_13!$G94,0)</f>
        <v>0</v>
      </c>
      <c r="BQ94" s="31" t="n">
        <f aca="false">IF(Замер!$J$260="да",Помещение_13!$H94,0)</f>
        <v>0</v>
      </c>
      <c r="BS94" s="31" t="n">
        <f aca="false">IF(Замер!$J$280="да",Помещение_14!$B94,0)</f>
        <v>0</v>
      </c>
      <c r="BT94" s="31" t="n">
        <f aca="false">IF(Замер!$J$280="да",Помещение_14!$G94,0)</f>
        <v>0</v>
      </c>
      <c r="BU94" s="31" t="n">
        <f aca="false">IF(Замер!$J$280="да",Помещение_14!$H94,0)</f>
        <v>0</v>
      </c>
      <c r="BW94" s="31" t="n">
        <f aca="false">IF(Замер!$J$300="да",Помещение_15!$B94,0)</f>
        <v>0</v>
      </c>
      <c r="BX94" s="31" t="n">
        <f aca="false">IF(Замер!$J$300="да",Помещение_15!$G94,0)</f>
        <v>0</v>
      </c>
      <c r="BY94" s="31" t="n">
        <f aca="false">IF(Замер!$J$300="да",Помещение_15!$H94,0)</f>
        <v>0</v>
      </c>
      <c r="CA94" s="31" t="n">
        <f aca="false">IF(Замер!$J$320="да",Помещение_16!$B94,0)</f>
        <v>0</v>
      </c>
      <c r="CB94" s="31" t="n">
        <f aca="false">IF(Замер!$J$320="да",Помещение_16!$G94,0)</f>
        <v>0</v>
      </c>
      <c r="CC94" s="31" t="n">
        <f aca="false">IF(Замер!$J$320="да",Помещение_16!$H94,0)</f>
        <v>0</v>
      </c>
      <c r="CE94" s="31" t="n">
        <f aca="false">IF(Замер!$J$340="да",Помещение_17!$B94,0)</f>
        <v>0</v>
      </c>
      <c r="CF94" s="31" t="n">
        <f aca="false">IF(Замер!$J$340="да",Помещение_17!$G94,0)</f>
        <v>0</v>
      </c>
      <c r="CG94" s="31" t="n">
        <f aca="false">IF(Замер!$J$340="да",Помещение_17!$H94,0)</f>
        <v>0</v>
      </c>
      <c r="CI94" s="31" t="n">
        <f aca="false">IF(Замер!$J$360="да",Помещение_18!$B94,0)</f>
        <v>0</v>
      </c>
      <c r="CJ94" s="31" t="n">
        <f aca="false">IF(Замер!$J$360="да",Помещение_18!$G94,0)</f>
        <v>0</v>
      </c>
      <c r="CK94" s="31" t="n">
        <f aca="false">IF(Замер!$J$360="да",Помещение_18!$H94,0)</f>
        <v>0</v>
      </c>
      <c r="CM94" s="31" t="n">
        <f aca="false">IF(Замер!$J$380="да",Помещение_19!$B94,0)</f>
        <v>0</v>
      </c>
      <c r="CN94" s="31" t="n">
        <f aca="false">IF(Замер!$J$380="да",Помещение_19!$G94,0)</f>
        <v>0</v>
      </c>
      <c r="CO94" s="31" t="n">
        <f aca="false">IF(Замер!$J$380="да",Помещение_19!$H94,0)</f>
        <v>0</v>
      </c>
      <c r="CQ94" s="31" t="n">
        <f aca="false">IF(Замер!$J$400="да",Помещение_20!$B94,0)</f>
        <v>0</v>
      </c>
      <c r="CR94" s="31" t="n">
        <f aca="false">IF(Замер!$J$400="да",Помещение_20!$G94,0)</f>
        <v>0</v>
      </c>
      <c r="CS94" s="31" t="n">
        <f aca="false">IF(Замер!$J$400="да",Помещение_20!$H94,0)</f>
        <v>0</v>
      </c>
    </row>
    <row r="95" customFormat="false" ht="14.25" hidden="false" customHeight="false" outlineLevel="0" collapsed="false">
      <c r="B95" s="79" t="n">
        <f aca="false">P95</f>
        <v>0</v>
      </c>
      <c r="C95" s="49" t="s">
        <v>410</v>
      </c>
      <c r="D95" s="80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44" t="str">
        <f aca="false">VLOOKUP(C95,СписокРабот!$B:$E,3,FALSE())</f>
        <v>м²</v>
      </c>
      <c r="F95" s="81" t="n">
        <f aca="false">VLOOKUP(C95,СписокРабот!$B:$E,4,FALSE())</f>
        <v>1793</v>
      </c>
      <c r="G95" s="84" t="n">
        <f aca="false">Q95</f>
        <v>0</v>
      </c>
      <c r="H95" s="82" t="n">
        <f aca="false">F95*G95</f>
        <v>0</v>
      </c>
      <c r="L95" s="83"/>
      <c r="M95" s="66" t="n">
        <f aca="false">$F95*(100%-$B$3)</f>
        <v>1524.05</v>
      </c>
      <c r="N95" s="31" t="n">
        <f aca="false">$G95*$M95</f>
        <v>0</v>
      </c>
      <c r="P95" s="31" t="n">
        <f aca="false">MAX(S95,W95,AA95,AE95,AI95,AM95,AQ95,AU95,AY95,BC95,BG95,BK95,BO95,BS95,BW95,CA95,CE95,CI95,CM95,CQ95)</f>
        <v>0</v>
      </c>
      <c r="Q95" s="31" t="n">
        <f aca="false">IF($S95,T95,0)+IF($W95,X95,0)+IF($AA95,AB95,0)+IF($AE95,AF95,0)+IF($AI95,AJ95,0)+IF($AM95,AN95,0)+IF($AQ95,AR95,0)+IF($AU95,AV95,0)+IF($AY95,AZ95,0)+IF($BC95,BD95,0)+IF($BG95,BH95,0)+IF($BK95,BL95,0)+IF($BO95,BP95,0)+IF($BS95,BT95,0)+IF($BW95,BX95,0)+IF($CA95,CB95,0)+IF($CE95,CF95,0)+IF($CI95,CJ95,0)+IF($CM95,CN95,0)+IF($CQ95,CR95,0)</f>
        <v>0</v>
      </c>
      <c r="R95" s="31" t="n">
        <f aca="false">IF($S95=1,U95,0)+IF($W95,Y95,0)+IF($AA95,AC95,0)+IF($AE95,AG95,0)+IF($AI95,AK95,0)+IF($AM95,AO95,0)+IF($AQ95,AS95,0)+IF($AU95,AW95,0)+IF($AY95,BA95,0)+IF($BC95,BE95,0)+IF($BG95,BI95,0)+IF($BK95,BM95,0)+IF($BO95,BQ95,0)+IF($BS95,BU95,0)+IF($BW95,BY95,0)+IF($CA95,CC95,0)+IF($CE95,CG95,0)+IF($CI95,CK95,0)+IF($CM95,CO95,0)+IF($CQ95,CS95,0)</f>
        <v>0</v>
      </c>
      <c r="S95" s="31" t="n">
        <f aca="false">IF(Замер!$J$20="да",Комната_1!$B95,0)</f>
        <v>0</v>
      </c>
      <c r="T95" s="31" t="n">
        <f aca="false">IF(Замер!$J$20="да",Комната_1!$G95,0)</f>
        <v>0</v>
      </c>
      <c r="U95" s="31" t="n">
        <f aca="false">IF(Замер!$J$20="да",Комната_1!$H95,0)</f>
        <v>0</v>
      </c>
      <c r="W95" s="31" t="n">
        <f aca="false">IF(Замер!$J$40="да",Комната_2!$B95,0)</f>
        <v>0</v>
      </c>
      <c r="X95" s="31" t="n">
        <f aca="false">IF(Замер!$J$40="да",Комната_2!$G95,0)</f>
        <v>0</v>
      </c>
      <c r="Y95" s="31" t="n">
        <f aca="false">IF(Замер!$J$40="да",Комната_2!$H95,0)</f>
        <v>0</v>
      </c>
      <c r="AA95" s="31" t="n">
        <f aca="false">IF(Замер!$J$60="да",Комната_3!$B95,0)</f>
        <v>0</v>
      </c>
      <c r="AB95" s="31" t="n">
        <f aca="false">IF(Замер!$J$60="да",Комната_3!$G95,0)</f>
        <v>0</v>
      </c>
      <c r="AC95" s="31" t="n">
        <f aca="false">IF(Замер!$J$60="да",Комната_3!$H95,0)</f>
        <v>0</v>
      </c>
      <c r="AE95" s="31" t="n">
        <f aca="false">IF(Замер!$J$80="да",Комната_4!$B95,0)</f>
        <v>0</v>
      </c>
      <c r="AF95" s="31" t="n">
        <f aca="false">IF(Замер!$J$80="да",Комната_4!$G95,0)</f>
        <v>0</v>
      </c>
      <c r="AG95" s="31" t="n">
        <f aca="false">IF(Замер!$J$80="да",Комната_4!$H95,0)</f>
        <v>0</v>
      </c>
      <c r="AI95" s="31" t="n">
        <f aca="false">IF(Замер!$J$100="да",Комната_5!$B95,0)</f>
        <v>0</v>
      </c>
      <c r="AJ95" s="31" t="n">
        <f aca="false">IF(Замер!$J$100="да",Комната_5!$G95,0)</f>
        <v>0</v>
      </c>
      <c r="AK95" s="31" t="n">
        <f aca="false">IF(Замер!$J$100="да",Комната_5!$H95,0)</f>
        <v>0</v>
      </c>
      <c r="AM95" s="31" t="n">
        <f aca="false">IF(Замер!$J$120="да",Коридор!$B95,0)</f>
        <v>0</v>
      </c>
      <c r="AN95" s="31" t="n">
        <f aca="false">IF(Замер!$J$120="да",Коридор!$G95,0)</f>
        <v>0</v>
      </c>
      <c r="AO95" s="31" t="n">
        <f aca="false">IF(Замер!$J$120="да",Коридор!$H95,0)</f>
        <v>0</v>
      </c>
      <c r="AQ95" s="31" t="n">
        <f aca="false">IF(Замер!$J$140="да",Кухня!$B95,0)</f>
        <v>0</v>
      </c>
      <c r="AR95" s="31" t="n">
        <f aca="false">IF(Замер!$J$140="да",Кухня!$G95,0)</f>
        <v>0</v>
      </c>
      <c r="AS95" s="31" t="n">
        <f aca="false">IF(Замер!$J$140="да",Кухня!$H95,0)</f>
        <v>0</v>
      </c>
      <c r="AU95" s="31" t="n">
        <f aca="false">IF(Замер!$J$160="да",Ванна!$B95,0)</f>
        <v>0</v>
      </c>
      <c r="AV95" s="31" t="n">
        <f aca="false">IF(Замер!$J$160="да",Ванна!$G95,0)</f>
        <v>0</v>
      </c>
      <c r="AW95" s="31" t="n">
        <f aca="false">IF(Замер!$J$160="да",Ванна!$H95,0)</f>
        <v>0</v>
      </c>
      <c r="AY95" s="31" t="n">
        <f aca="false">IF(Замер!$J$180="да",Туалет!$B95,0)</f>
        <v>0</v>
      </c>
      <c r="AZ95" s="31" t="n">
        <f aca="false">IF(Замер!$J$180="да",Туалет!$G95,0)</f>
        <v>0</v>
      </c>
      <c r="BA95" s="31" t="n">
        <f aca="false">IF(Замер!$J$180="да",Туалет!$H95,0)</f>
        <v>0</v>
      </c>
      <c r="BC95" s="31" t="n">
        <f aca="false">IF(Замер!$J$200="да",Балкон!$B95,0)</f>
        <v>0</v>
      </c>
      <c r="BD95" s="31" t="n">
        <f aca="false">IF(Замер!$J$200="да",Балкон!$G95,0)</f>
        <v>0</v>
      </c>
      <c r="BE95" s="31" t="n">
        <f aca="false">IF(Замер!$J$200="да",Балкон!$H95,0)</f>
        <v>0</v>
      </c>
      <c r="BG95" s="31" t="n">
        <f aca="false">IF(Замер!$J$220="да",Помещение_11!$B95,0)</f>
        <v>0</v>
      </c>
      <c r="BH95" s="31" t="n">
        <f aca="false">IF(Замер!$J$220="да",Помещение_11!$G95,0)</f>
        <v>0</v>
      </c>
      <c r="BI95" s="31" t="n">
        <f aca="false">IF(Замер!$J$220="да",Помещение_11!$H95,0)</f>
        <v>0</v>
      </c>
      <c r="BK95" s="31" t="n">
        <f aca="false">IF(Замер!$J$240="да",Помещение_12!$B95,0)</f>
        <v>0</v>
      </c>
      <c r="BL95" s="31" t="n">
        <f aca="false">IF(Замер!$J$240="да",Помещение_12!$G95,0)</f>
        <v>0</v>
      </c>
      <c r="BM95" s="31" t="n">
        <f aca="false">IF(Замер!$J$240="да",Помещение_12!$H95,0)</f>
        <v>0</v>
      </c>
      <c r="BO95" s="31" t="n">
        <f aca="false">IF(Замер!$J$260="да",Помещение_13!$B95,0)</f>
        <v>0</v>
      </c>
      <c r="BP95" s="31" t="n">
        <f aca="false">IF(Замер!$J$260="да",Помещение_13!$G95,0)</f>
        <v>0</v>
      </c>
      <c r="BQ95" s="31" t="n">
        <f aca="false">IF(Замер!$J$260="да",Помещение_13!$H95,0)</f>
        <v>0</v>
      </c>
      <c r="BS95" s="31" t="n">
        <f aca="false">IF(Замер!$J$280="да",Помещение_14!$B95,0)</f>
        <v>0</v>
      </c>
      <c r="BT95" s="31" t="n">
        <f aca="false">IF(Замер!$J$280="да",Помещение_14!$G95,0)</f>
        <v>0</v>
      </c>
      <c r="BU95" s="31" t="n">
        <f aca="false">IF(Замер!$J$280="да",Помещение_14!$H95,0)</f>
        <v>0</v>
      </c>
      <c r="BW95" s="31" t="n">
        <f aca="false">IF(Замер!$J$300="да",Помещение_15!$B95,0)</f>
        <v>0</v>
      </c>
      <c r="BX95" s="31" t="n">
        <f aca="false">IF(Замер!$J$300="да",Помещение_15!$G95,0)</f>
        <v>0</v>
      </c>
      <c r="BY95" s="31" t="n">
        <f aca="false">IF(Замер!$J$300="да",Помещение_15!$H95,0)</f>
        <v>0</v>
      </c>
      <c r="CA95" s="31" t="n">
        <f aca="false">IF(Замер!$J$320="да",Помещение_16!$B95,0)</f>
        <v>0</v>
      </c>
      <c r="CB95" s="31" t="n">
        <f aca="false">IF(Замер!$J$320="да",Помещение_16!$G95,0)</f>
        <v>0</v>
      </c>
      <c r="CC95" s="31" t="n">
        <f aca="false">IF(Замер!$J$320="да",Помещение_16!$H95,0)</f>
        <v>0</v>
      </c>
      <c r="CE95" s="31" t="n">
        <f aca="false">IF(Замер!$J$340="да",Помещение_17!$B95,0)</f>
        <v>0</v>
      </c>
      <c r="CF95" s="31" t="n">
        <f aca="false">IF(Замер!$J$340="да",Помещение_17!$G95,0)</f>
        <v>0</v>
      </c>
      <c r="CG95" s="31" t="n">
        <f aca="false">IF(Замер!$J$340="да",Помещение_17!$H95,0)</f>
        <v>0</v>
      </c>
      <c r="CI95" s="31" t="n">
        <f aca="false">IF(Замер!$J$360="да",Помещение_18!$B95,0)</f>
        <v>0</v>
      </c>
      <c r="CJ95" s="31" t="n">
        <f aca="false">IF(Замер!$J$360="да",Помещение_18!$G95,0)</f>
        <v>0</v>
      </c>
      <c r="CK95" s="31" t="n">
        <f aca="false">IF(Замер!$J$360="да",Помещение_18!$H95,0)</f>
        <v>0</v>
      </c>
      <c r="CM95" s="31" t="n">
        <f aca="false">IF(Замер!$J$380="да",Помещение_19!$B95,0)</f>
        <v>0</v>
      </c>
      <c r="CN95" s="31" t="n">
        <f aca="false">IF(Замер!$J$380="да",Помещение_19!$G95,0)</f>
        <v>0</v>
      </c>
      <c r="CO95" s="31" t="n">
        <f aca="false">IF(Замер!$J$380="да",Помещение_19!$H95,0)</f>
        <v>0</v>
      </c>
      <c r="CQ95" s="31" t="n">
        <f aca="false">IF(Замер!$J$400="да",Помещение_20!$B95,0)</f>
        <v>0</v>
      </c>
      <c r="CR95" s="31" t="n">
        <f aca="false">IF(Замер!$J$400="да",Помещение_20!$G95,0)</f>
        <v>0</v>
      </c>
      <c r="CS95" s="31" t="n">
        <f aca="false">IF(Замер!$J$400="да",Помещение_20!$H95,0)</f>
        <v>0</v>
      </c>
    </row>
    <row r="96" customFormat="false" ht="14.25" hidden="false" customHeight="false" outlineLevel="0" collapsed="false">
      <c r="B96" s="79" t="n">
        <f aca="false">P96</f>
        <v>0</v>
      </c>
      <c r="C96" s="49" t="s">
        <v>411</v>
      </c>
      <c r="D96" s="80" t="str">
        <f aca="false">VLOOKUP(C96,СписокРабот!$B:$E,2,FALSE())</f>
        <v>Устройство стен из ГКЛ (криволинейная конструкция) 1 слой</v>
      </c>
      <c r="E96" s="44" t="str">
        <f aca="false">VLOOKUP(C96,СписокРабот!$B:$E,3,FALSE())</f>
        <v>п.м</v>
      </c>
      <c r="F96" s="81" t="n">
        <f aca="false">VLOOKUP(C96,СписокРабот!$B:$E,4,FALSE())</f>
        <v>3232</v>
      </c>
      <c r="G96" s="84" t="n">
        <f aca="false">Q96</f>
        <v>0</v>
      </c>
      <c r="H96" s="82" t="n">
        <f aca="false">F96*G96</f>
        <v>0</v>
      </c>
      <c r="L96" s="83"/>
      <c r="M96" s="66" t="n">
        <f aca="false">$F96*(100%-$B$3)</f>
        <v>2747.2</v>
      </c>
      <c r="N96" s="31" t="n">
        <f aca="false">$G96*$M96</f>
        <v>0</v>
      </c>
      <c r="P96" s="31" t="n">
        <f aca="false">MAX(S96,W96,AA96,AE96,AI96,AM96,AQ96,AU96,AY96,BC96,BG96,BK96,BO96,BS96,BW96,CA96,CE96,CI96,CM96,CQ96)</f>
        <v>0</v>
      </c>
      <c r="Q96" s="31" t="n">
        <f aca="false">IF($S96,T96,0)+IF($W96,X96,0)+IF($AA96,AB96,0)+IF($AE96,AF96,0)+IF($AI96,AJ96,0)+IF($AM96,AN96,0)+IF($AQ96,AR96,0)+IF($AU96,AV96,0)+IF($AY96,AZ96,0)+IF($BC96,BD96,0)+IF($BG96,BH96,0)+IF($BK96,BL96,0)+IF($BO96,BP96,0)+IF($BS96,BT96,0)+IF($BW96,BX96,0)+IF($CA96,CB96,0)+IF($CE96,CF96,0)+IF($CI96,CJ96,0)+IF($CM96,CN96,0)+IF($CQ96,CR96,0)</f>
        <v>0</v>
      </c>
      <c r="R96" s="31" t="n">
        <f aca="false">IF($S96=1,U96,0)+IF($W96,Y96,0)+IF($AA96,AC96,0)+IF($AE96,AG96,0)+IF($AI96,AK96,0)+IF($AM96,AO96,0)+IF($AQ96,AS96,0)+IF($AU96,AW96,0)+IF($AY96,BA96,0)+IF($BC96,BE96,0)+IF($BG96,BI96,0)+IF($BK96,BM96,0)+IF($BO96,BQ96,0)+IF($BS96,BU96,0)+IF($BW96,BY96,0)+IF($CA96,CC96,0)+IF($CE96,CG96,0)+IF($CI96,CK96,0)+IF($CM96,CO96,0)+IF($CQ96,CS96,0)</f>
        <v>0</v>
      </c>
      <c r="S96" s="31" t="n">
        <f aca="false">IF(Замер!$J$20="да",Комната_1!$B96,0)</f>
        <v>0</v>
      </c>
      <c r="T96" s="31" t="n">
        <f aca="false">IF(Замер!$J$20="да",Комната_1!$G96,0)</f>
        <v>0</v>
      </c>
      <c r="U96" s="31" t="n">
        <f aca="false">IF(Замер!$J$20="да",Комната_1!$H96,0)</f>
        <v>0</v>
      </c>
      <c r="W96" s="31" t="n">
        <f aca="false">IF(Замер!$J$40="да",Комната_2!$B96,0)</f>
        <v>0</v>
      </c>
      <c r="X96" s="31" t="n">
        <f aca="false">IF(Замер!$J$40="да",Комната_2!$G96,0)</f>
        <v>0</v>
      </c>
      <c r="Y96" s="31" t="n">
        <f aca="false">IF(Замер!$J$40="да",Комната_2!$H96,0)</f>
        <v>0</v>
      </c>
      <c r="AA96" s="31" t="n">
        <f aca="false">IF(Замер!$J$60="да",Комната_3!$B96,0)</f>
        <v>0</v>
      </c>
      <c r="AB96" s="31" t="n">
        <f aca="false">IF(Замер!$J$60="да",Комната_3!$G96,0)</f>
        <v>0</v>
      </c>
      <c r="AC96" s="31" t="n">
        <f aca="false">IF(Замер!$J$60="да",Комната_3!$H96,0)</f>
        <v>0</v>
      </c>
      <c r="AE96" s="31" t="n">
        <f aca="false">IF(Замер!$J$80="да",Комната_4!$B96,0)</f>
        <v>0</v>
      </c>
      <c r="AF96" s="31" t="n">
        <f aca="false">IF(Замер!$J$80="да",Комната_4!$G96,0)</f>
        <v>0</v>
      </c>
      <c r="AG96" s="31" t="n">
        <f aca="false">IF(Замер!$J$80="да",Комната_4!$H96,0)</f>
        <v>0</v>
      </c>
      <c r="AI96" s="31" t="n">
        <f aca="false">IF(Замер!$J$100="да",Комната_5!$B96,0)</f>
        <v>0</v>
      </c>
      <c r="AJ96" s="31" t="n">
        <f aca="false">IF(Замер!$J$100="да",Комната_5!$G96,0)</f>
        <v>0</v>
      </c>
      <c r="AK96" s="31" t="n">
        <f aca="false">IF(Замер!$J$100="да",Комната_5!$H96,0)</f>
        <v>0</v>
      </c>
      <c r="AM96" s="31" t="n">
        <f aca="false">IF(Замер!$J$120="да",Коридор!$B96,0)</f>
        <v>0</v>
      </c>
      <c r="AN96" s="31" t="n">
        <f aca="false">IF(Замер!$J$120="да",Коридор!$G96,0)</f>
        <v>0</v>
      </c>
      <c r="AO96" s="31" t="n">
        <f aca="false">IF(Замер!$J$120="да",Коридор!$H96,0)</f>
        <v>0</v>
      </c>
      <c r="AQ96" s="31" t="n">
        <f aca="false">IF(Замер!$J$140="да",Кухня!$B96,0)</f>
        <v>0</v>
      </c>
      <c r="AR96" s="31" t="n">
        <f aca="false">IF(Замер!$J$140="да",Кухня!$G96,0)</f>
        <v>0</v>
      </c>
      <c r="AS96" s="31" t="n">
        <f aca="false">IF(Замер!$J$140="да",Кухня!$H96,0)</f>
        <v>0</v>
      </c>
      <c r="AU96" s="31" t="n">
        <f aca="false">IF(Замер!$J$160="да",Ванна!$B96,0)</f>
        <v>0</v>
      </c>
      <c r="AV96" s="31" t="n">
        <f aca="false">IF(Замер!$J$160="да",Ванна!$G96,0)</f>
        <v>0</v>
      </c>
      <c r="AW96" s="31" t="n">
        <f aca="false">IF(Замер!$J$160="да",Ванна!$H96,0)</f>
        <v>0</v>
      </c>
      <c r="AY96" s="31" t="n">
        <f aca="false">IF(Замер!$J$180="да",Туалет!$B96,0)</f>
        <v>0</v>
      </c>
      <c r="AZ96" s="31" t="n">
        <f aca="false">IF(Замер!$J$180="да",Туалет!$G96,0)</f>
        <v>0</v>
      </c>
      <c r="BA96" s="31" t="n">
        <f aca="false">IF(Замер!$J$180="да",Туалет!$H96,0)</f>
        <v>0</v>
      </c>
      <c r="BC96" s="31" t="n">
        <f aca="false">IF(Замер!$J$200="да",Балкон!$B96,0)</f>
        <v>0</v>
      </c>
      <c r="BD96" s="31" t="n">
        <f aca="false">IF(Замер!$J$200="да",Балкон!$G96,0)</f>
        <v>0</v>
      </c>
      <c r="BE96" s="31" t="n">
        <f aca="false">IF(Замер!$J$200="да",Балкон!$H96,0)</f>
        <v>0</v>
      </c>
      <c r="BG96" s="31" t="n">
        <f aca="false">IF(Замер!$J$220="да",Помещение_11!$B96,0)</f>
        <v>0</v>
      </c>
      <c r="BH96" s="31" t="n">
        <f aca="false">IF(Замер!$J$220="да",Помещение_11!$G96,0)</f>
        <v>0</v>
      </c>
      <c r="BI96" s="31" t="n">
        <f aca="false">IF(Замер!$J$220="да",Помещение_11!$H96,0)</f>
        <v>0</v>
      </c>
      <c r="BK96" s="31" t="n">
        <f aca="false">IF(Замер!$J$240="да",Помещение_12!$B96,0)</f>
        <v>0</v>
      </c>
      <c r="BL96" s="31" t="n">
        <f aca="false">IF(Замер!$J$240="да",Помещение_12!$G96,0)</f>
        <v>0</v>
      </c>
      <c r="BM96" s="31" t="n">
        <f aca="false">IF(Замер!$J$240="да",Помещение_12!$H96,0)</f>
        <v>0</v>
      </c>
      <c r="BO96" s="31" t="n">
        <f aca="false">IF(Замер!$J$260="да",Помещение_13!$B96,0)</f>
        <v>0</v>
      </c>
      <c r="BP96" s="31" t="n">
        <f aca="false">IF(Замер!$J$260="да",Помещение_13!$G96,0)</f>
        <v>0</v>
      </c>
      <c r="BQ96" s="31" t="n">
        <f aca="false">IF(Замер!$J$260="да",Помещение_13!$H96,0)</f>
        <v>0</v>
      </c>
      <c r="BS96" s="31" t="n">
        <f aca="false">IF(Замер!$J$280="да",Помещение_14!$B96,0)</f>
        <v>0</v>
      </c>
      <c r="BT96" s="31" t="n">
        <f aca="false">IF(Замер!$J$280="да",Помещение_14!$G96,0)</f>
        <v>0</v>
      </c>
      <c r="BU96" s="31" t="n">
        <f aca="false">IF(Замер!$J$280="да",Помещение_14!$H96,0)</f>
        <v>0</v>
      </c>
      <c r="BW96" s="31" t="n">
        <f aca="false">IF(Замер!$J$300="да",Помещение_15!$B96,0)</f>
        <v>0</v>
      </c>
      <c r="BX96" s="31" t="n">
        <f aca="false">IF(Замер!$J$300="да",Помещение_15!$G96,0)</f>
        <v>0</v>
      </c>
      <c r="BY96" s="31" t="n">
        <f aca="false">IF(Замер!$J$300="да",Помещение_15!$H96,0)</f>
        <v>0</v>
      </c>
      <c r="CA96" s="31" t="n">
        <f aca="false">IF(Замер!$J$320="да",Помещение_16!$B96,0)</f>
        <v>0</v>
      </c>
      <c r="CB96" s="31" t="n">
        <f aca="false">IF(Замер!$J$320="да",Помещение_16!$G96,0)</f>
        <v>0</v>
      </c>
      <c r="CC96" s="31" t="n">
        <f aca="false">IF(Замер!$J$320="да",Помещение_16!$H96,0)</f>
        <v>0</v>
      </c>
      <c r="CE96" s="31" t="n">
        <f aca="false">IF(Замер!$J$340="да",Помещение_17!$B96,0)</f>
        <v>0</v>
      </c>
      <c r="CF96" s="31" t="n">
        <f aca="false">IF(Замер!$J$340="да",Помещение_17!$G96,0)</f>
        <v>0</v>
      </c>
      <c r="CG96" s="31" t="n">
        <f aca="false">IF(Замер!$J$340="да",Помещение_17!$H96,0)</f>
        <v>0</v>
      </c>
      <c r="CI96" s="31" t="n">
        <f aca="false">IF(Замер!$J$360="да",Помещение_18!$B96,0)</f>
        <v>0</v>
      </c>
      <c r="CJ96" s="31" t="n">
        <f aca="false">IF(Замер!$J$360="да",Помещение_18!$G96,0)</f>
        <v>0</v>
      </c>
      <c r="CK96" s="31" t="n">
        <f aca="false">IF(Замер!$J$360="да",Помещение_18!$H96,0)</f>
        <v>0</v>
      </c>
      <c r="CM96" s="31" t="n">
        <f aca="false">IF(Замер!$J$380="да",Помещение_19!$B96,0)</f>
        <v>0</v>
      </c>
      <c r="CN96" s="31" t="n">
        <f aca="false">IF(Замер!$J$380="да",Помещение_19!$G96,0)</f>
        <v>0</v>
      </c>
      <c r="CO96" s="31" t="n">
        <f aca="false">IF(Замер!$J$380="да",Помещение_19!$H96,0)</f>
        <v>0</v>
      </c>
      <c r="CQ96" s="31" t="n">
        <f aca="false">IF(Замер!$J$400="да",Помещение_20!$B96,0)</f>
        <v>0</v>
      </c>
      <c r="CR96" s="31" t="n">
        <f aca="false">IF(Замер!$J$400="да",Помещение_20!$G96,0)</f>
        <v>0</v>
      </c>
      <c r="CS96" s="31" t="n">
        <f aca="false">IF(Замер!$J$400="да",Помещение_20!$H96,0)</f>
        <v>0</v>
      </c>
    </row>
    <row r="97" customFormat="false" ht="14.25" hidden="false" customHeight="false" outlineLevel="0" collapsed="false">
      <c r="B97" s="89" t="n">
        <f aca="false">P97</f>
        <v>0</v>
      </c>
      <c r="C97" s="90" t="s">
        <v>412</v>
      </c>
      <c r="D97" s="91" t="str">
        <f aca="false">VLOOKUP(C97,СписокРабот!$B:$E,2,FALSE())</f>
        <v>Облицовка стен ГКЛ (1 слой)</v>
      </c>
      <c r="E97" s="92" t="str">
        <f aca="false">VLOOKUP(C97,СписокРабот!$B:$E,3,FALSE())</f>
        <v>м²</v>
      </c>
      <c r="F97" s="93" t="n">
        <f aca="false">VLOOKUP(C97,СписокРабот!$B:$E,4,FALSE())</f>
        <v>1204</v>
      </c>
      <c r="G97" s="94" t="n">
        <f aca="false">Q97</f>
        <v>0</v>
      </c>
      <c r="H97" s="95" t="n">
        <f aca="false">F97*G97</f>
        <v>0</v>
      </c>
      <c r="L97" s="83"/>
      <c r="M97" s="66" t="n">
        <f aca="false">$F97*(100%-$B$3)</f>
        <v>1023.4</v>
      </c>
      <c r="N97" s="31" t="n">
        <f aca="false">$G97*$M97</f>
        <v>0</v>
      </c>
      <c r="P97" s="31" t="n">
        <f aca="false">MAX(S97,W97,AA97,AE97,AI97,AM97,AQ97,AU97,AY97,BC97,BG97,BK97,BO97,BS97,BW97,CA97,CE97,CI97,CM97,CQ97)</f>
        <v>0</v>
      </c>
      <c r="Q97" s="31" t="n">
        <f aca="false">IF($S97,T97,0)+IF($W97,X97,0)+IF($AA97,AB97,0)+IF($AE97,AF97,0)+IF($AI97,AJ97,0)+IF($AM97,AN97,0)+IF($AQ97,AR97,0)+IF($AU97,AV97,0)+IF($AY97,AZ97,0)+IF($BC97,BD97,0)+IF($BG97,BH97,0)+IF($BK97,BL97,0)+IF($BO97,BP97,0)+IF($BS97,BT97,0)+IF($BW97,BX97,0)+IF($CA97,CB97,0)+IF($CE97,CF97,0)+IF($CI97,CJ97,0)+IF($CM97,CN97,0)+IF($CQ97,CR97,0)</f>
        <v>0</v>
      </c>
      <c r="R97" s="31" t="n">
        <f aca="false">IF($S97=1,U97,0)+IF($W97,Y97,0)+IF($AA97,AC97,0)+IF($AE97,AG97,0)+IF($AI97,AK97,0)+IF($AM97,AO97,0)+IF($AQ97,AS97,0)+IF($AU97,AW97,0)+IF($AY97,BA97,0)+IF($BC97,BE97,0)+IF($BG97,BI97,0)+IF($BK97,BM97,0)+IF($BO97,BQ97,0)+IF($BS97,BU97,0)+IF($BW97,BY97,0)+IF($CA97,CC97,0)+IF($CE97,CG97,0)+IF($CI97,CK97,0)+IF($CM97,CO97,0)+IF($CQ97,CS97,0)</f>
        <v>0</v>
      </c>
      <c r="S97" s="31" t="n">
        <f aca="false">IF(Замер!$J$20="да",Комната_1!$B97,0)</f>
        <v>0</v>
      </c>
      <c r="T97" s="31" t="n">
        <f aca="false">IF(Замер!$J$20="да",Комната_1!$G97,0)</f>
        <v>0</v>
      </c>
      <c r="U97" s="31" t="n">
        <f aca="false">IF(Замер!$J$20="да",Комната_1!$H97,0)</f>
        <v>0</v>
      </c>
      <c r="W97" s="31" t="n">
        <f aca="false">IF(Замер!$J$40="да",Комната_2!$B97,0)</f>
        <v>0</v>
      </c>
      <c r="X97" s="31" t="n">
        <f aca="false">IF(Замер!$J$40="да",Комната_2!$G97,0)</f>
        <v>0</v>
      </c>
      <c r="Y97" s="31" t="n">
        <f aca="false">IF(Замер!$J$40="да",Комната_2!$H97,0)</f>
        <v>0</v>
      </c>
      <c r="AA97" s="31" t="n">
        <f aca="false">IF(Замер!$J$60="да",Комната_3!$B97,0)</f>
        <v>0</v>
      </c>
      <c r="AB97" s="31" t="n">
        <f aca="false">IF(Замер!$J$60="да",Комната_3!$G97,0)</f>
        <v>0</v>
      </c>
      <c r="AC97" s="31" t="n">
        <f aca="false">IF(Замер!$J$60="да",Комната_3!$H97,0)</f>
        <v>0</v>
      </c>
      <c r="AE97" s="31" t="n">
        <f aca="false">IF(Замер!$J$80="да",Комната_4!$B97,0)</f>
        <v>0</v>
      </c>
      <c r="AF97" s="31" t="n">
        <f aca="false">IF(Замер!$J$80="да",Комната_4!$G97,0)</f>
        <v>0</v>
      </c>
      <c r="AG97" s="31" t="n">
        <f aca="false">IF(Замер!$J$80="да",Комната_4!$H97,0)</f>
        <v>0</v>
      </c>
      <c r="AI97" s="31" t="n">
        <f aca="false">IF(Замер!$J$100="да",Комната_5!$B97,0)</f>
        <v>0</v>
      </c>
      <c r="AJ97" s="31" t="n">
        <f aca="false">IF(Замер!$J$100="да",Комната_5!$G97,0)</f>
        <v>0</v>
      </c>
      <c r="AK97" s="31" t="n">
        <f aca="false">IF(Замер!$J$100="да",Комната_5!$H97,0)</f>
        <v>0</v>
      </c>
      <c r="AM97" s="31" t="n">
        <f aca="false">IF(Замер!$J$120="да",Коридор!$B97,0)</f>
        <v>0</v>
      </c>
      <c r="AN97" s="31" t="n">
        <f aca="false">IF(Замер!$J$120="да",Коридор!$G97,0)</f>
        <v>0</v>
      </c>
      <c r="AO97" s="31" t="n">
        <f aca="false">IF(Замер!$J$120="да",Коридор!$H97,0)</f>
        <v>0</v>
      </c>
      <c r="AQ97" s="31" t="n">
        <f aca="false">IF(Замер!$J$140="да",Кухня!$B97,0)</f>
        <v>0</v>
      </c>
      <c r="AR97" s="31" t="n">
        <f aca="false">IF(Замер!$J$140="да",Кухня!$G97,0)</f>
        <v>0</v>
      </c>
      <c r="AS97" s="31" t="n">
        <f aca="false">IF(Замер!$J$140="да",Кухня!$H97,0)</f>
        <v>0</v>
      </c>
      <c r="AU97" s="31" t="n">
        <f aca="false">IF(Замер!$J$160="да",Ванна!$B97,0)</f>
        <v>0</v>
      </c>
      <c r="AV97" s="31" t="n">
        <f aca="false">IF(Замер!$J$160="да",Ванна!$G97,0)</f>
        <v>0</v>
      </c>
      <c r="AW97" s="31" t="n">
        <f aca="false">IF(Замер!$J$160="да",Ванна!$H97,0)</f>
        <v>0</v>
      </c>
      <c r="AY97" s="31" t="n">
        <f aca="false">IF(Замер!$J$180="да",Туалет!$B97,0)</f>
        <v>0</v>
      </c>
      <c r="AZ97" s="31" t="n">
        <f aca="false">IF(Замер!$J$180="да",Туалет!$G97,0)</f>
        <v>0</v>
      </c>
      <c r="BA97" s="31" t="n">
        <f aca="false">IF(Замер!$J$180="да",Туалет!$H97,0)</f>
        <v>0</v>
      </c>
      <c r="BC97" s="31" t="n">
        <f aca="false">IF(Замер!$J$200="да",Балкон!$B97,0)</f>
        <v>0</v>
      </c>
      <c r="BD97" s="31" t="n">
        <f aca="false">IF(Замер!$J$200="да",Балкон!$G97,0)</f>
        <v>0</v>
      </c>
      <c r="BE97" s="31" t="n">
        <f aca="false">IF(Замер!$J$200="да",Балкон!$H97,0)</f>
        <v>0</v>
      </c>
      <c r="BG97" s="31" t="n">
        <f aca="false">IF(Замер!$J$220="да",Помещение_11!$B97,0)</f>
        <v>0</v>
      </c>
      <c r="BH97" s="31" t="n">
        <f aca="false">IF(Замер!$J$220="да",Помещение_11!$G97,0)</f>
        <v>0</v>
      </c>
      <c r="BI97" s="31" t="n">
        <f aca="false">IF(Замер!$J$220="да",Помещение_11!$H97,0)</f>
        <v>0</v>
      </c>
      <c r="BK97" s="31" t="n">
        <f aca="false">IF(Замер!$J$240="да",Помещение_12!$B97,0)</f>
        <v>0</v>
      </c>
      <c r="BL97" s="31" t="n">
        <f aca="false">IF(Замер!$J$240="да",Помещение_12!$G97,0)</f>
        <v>0</v>
      </c>
      <c r="BM97" s="31" t="n">
        <f aca="false">IF(Замер!$J$240="да",Помещение_12!$H97,0)</f>
        <v>0</v>
      </c>
      <c r="BO97" s="31" t="n">
        <f aca="false">IF(Замер!$J$260="да",Помещение_13!$B97,0)</f>
        <v>0</v>
      </c>
      <c r="BP97" s="31" t="n">
        <f aca="false">IF(Замер!$J$260="да",Помещение_13!$G97,0)</f>
        <v>0</v>
      </c>
      <c r="BQ97" s="31" t="n">
        <f aca="false">IF(Замер!$J$260="да",Помещение_13!$H97,0)</f>
        <v>0</v>
      </c>
      <c r="BS97" s="31" t="n">
        <f aca="false">IF(Замер!$J$280="да",Помещение_14!$B97,0)</f>
        <v>0</v>
      </c>
      <c r="BT97" s="31" t="n">
        <f aca="false">IF(Замер!$J$280="да",Помещение_14!$G97,0)</f>
        <v>0</v>
      </c>
      <c r="BU97" s="31" t="n">
        <f aca="false">IF(Замер!$J$280="да",Помещение_14!$H97,0)</f>
        <v>0</v>
      </c>
      <c r="BW97" s="31" t="n">
        <f aca="false">IF(Замер!$J$300="да",Помещение_15!$B97,0)</f>
        <v>0</v>
      </c>
      <c r="BX97" s="31" t="n">
        <f aca="false">IF(Замер!$J$300="да",Помещение_15!$G97,0)</f>
        <v>0</v>
      </c>
      <c r="BY97" s="31" t="n">
        <f aca="false">IF(Замер!$J$300="да",Помещение_15!$H97,0)</f>
        <v>0</v>
      </c>
      <c r="CA97" s="31" t="n">
        <f aca="false">IF(Замер!$J$320="да",Помещение_16!$B97,0)</f>
        <v>0</v>
      </c>
      <c r="CB97" s="31" t="n">
        <f aca="false">IF(Замер!$J$320="да",Помещение_16!$G97,0)</f>
        <v>0</v>
      </c>
      <c r="CC97" s="31" t="n">
        <f aca="false">IF(Замер!$J$320="да",Помещение_16!$H97,0)</f>
        <v>0</v>
      </c>
      <c r="CE97" s="31" t="n">
        <f aca="false">IF(Замер!$J$340="да",Помещение_17!$B97,0)</f>
        <v>0</v>
      </c>
      <c r="CF97" s="31" t="n">
        <f aca="false">IF(Замер!$J$340="да",Помещение_17!$G97,0)</f>
        <v>0</v>
      </c>
      <c r="CG97" s="31" t="n">
        <f aca="false">IF(Замер!$J$340="да",Помещение_17!$H97,0)</f>
        <v>0</v>
      </c>
      <c r="CI97" s="31" t="n">
        <f aca="false">IF(Замер!$J$360="да",Помещение_18!$B97,0)</f>
        <v>0</v>
      </c>
      <c r="CJ97" s="31" t="n">
        <f aca="false">IF(Замер!$J$360="да",Помещение_18!$G97,0)</f>
        <v>0</v>
      </c>
      <c r="CK97" s="31" t="n">
        <f aca="false">IF(Замер!$J$360="да",Помещение_18!$H97,0)</f>
        <v>0</v>
      </c>
      <c r="CM97" s="31" t="n">
        <f aca="false">IF(Замер!$J$380="да",Помещение_19!$B97,0)</f>
        <v>0</v>
      </c>
      <c r="CN97" s="31" t="n">
        <f aca="false">IF(Замер!$J$380="да",Помещение_19!$G97,0)</f>
        <v>0</v>
      </c>
      <c r="CO97" s="31" t="n">
        <f aca="false">IF(Замер!$J$380="да",Помещение_19!$H97,0)</f>
        <v>0</v>
      </c>
      <c r="CQ97" s="31" t="n">
        <f aca="false">IF(Замер!$J$400="да",Помещение_20!$B97,0)</f>
        <v>0</v>
      </c>
      <c r="CR97" s="31" t="n">
        <f aca="false">IF(Замер!$J$400="да",Помещение_20!$G97,0)</f>
        <v>0</v>
      </c>
      <c r="CS97" s="31" t="n">
        <f aca="false">IF(Замер!$J$400="да",Помещение_20!$H97,0)</f>
        <v>0</v>
      </c>
    </row>
    <row r="98" customFormat="false" ht="14.25" hidden="false" customHeight="false" outlineLevel="0" collapsed="false">
      <c r="B98" s="79" t="n">
        <f aca="false">P98</f>
        <v>1</v>
      </c>
      <c r="C98" s="49" t="s">
        <v>57</v>
      </c>
      <c r="D98" s="80" t="str">
        <f aca="false">VLOOKUP(C98,СписокРабот!$B:$E,2,FALSE())</f>
        <v>Базовая шпатлёвка 1 слой</v>
      </c>
      <c r="E98" s="44" t="str">
        <f aca="false">VLOOKUP(C98,СписокРабот!$B:$E,3,FALSE())</f>
        <v>м²</v>
      </c>
      <c r="F98" s="81" t="n">
        <f aca="false">VLOOKUP(C98,СписокРабот!$B:$E,4,FALSE())</f>
        <v>565</v>
      </c>
      <c r="G98" s="84" t="n">
        <f aca="false">Q98</f>
        <v>15</v>
      </c>
      <c r="H98" s="82" t="n">
        <f aca="false">F98*G98</f>
        <v>8475</v>
      </c>
      <c r="L98" s="83"/>
      <c r="M98" s="66" t="n">
        <f aca="false">$F98*(100%-$B$3)</f>
        <v>480.25</v>
      </c>
      <c r="N98" s="31" t="n">
        <f aca="false">$G98*$M98</f>
        <v>7203.75</v>
      </c>
      <c r="P98" s="31" t="n">
        <f aca="false">MAX(S98,W98,AA98,AE98,AI98,AM98,AQ98,AU98,AY98,BC98,BG98,BK98,BO98,BS98,BW98,CA98,CE98,CI98,CM98,CQ98)</f>
        <v>1</v>
      </c>
      <c r="Q98" s="31" t="n">
        <f aca="false">IF($S98,T98,0)+IF($W98,X98,0)+IF($AA98,AB98,0)+IF($AE98,AF98,0)+IF($AI98,AJ98,0)+IF($AM98,AN98,0)+IF($AQ98,AR98,0)+IF($AU98,AV98,0)+IF($AY98,AZ98,0)+IF($BC98,BD98,0)+IF($BG98,BH98,0)+IF($BK98,BL98,0)+IF($BO98,BP98,0)+IF($BS98,BT98,0)+IF($BW98,BX98,0)+IF($CA98,CB98,0)+IF($CE98,CF98,0)+IF($CI98,CJ98,0)+IF($CM98,CN98,0)+IF($CQ98,CR98,0)</f>
        <v>15</v>
      </c>
      <c r="R98" s="31" t="n">
        <f aca="false">IF($S98=1,U98,0)+IF($W98,Y98,0)+IF($AA98,AC98,0)+IF($AE98,AG98,0)+IF($AI98,AK98,0)+IF($AM98,AO98,0)+IF($AQ98,AS98,0)+IF($AU98,AW98,0)+IF($AY98,BA98,0)+IF($BC98,BE98,0)+IF($BG98,BI98,0)+IF($BK98,BM98,0)+IF($BO98,BQ98,0)+IF($BS98,BU98,0)+IF($BW98,BY98,0)+IF($CA98,CC98,0)+IF($CE98,CG98,0)+IF($CI98,CK98,0)+IF($CM98,CO98,0)+IF($CQ98,CS98,0)</f>
        <v>8475</v>
      </c>
      <c r="S98" s="31" t="n">
        <f aca="false">IF(Замер!$J$20="да",Комната_1!$B98,0)</f>
        <v>1</v>
      </c>
      <c r="T98" s="31" t="n">
        <f aca="false">IF(Замер!$J$20="да",Комната_1!$G98,0)</f>
        <v>15</v>
      </c>
      <c r="U98" s="31" t="n">
        <f aca="false">IF(Замер!$J$20="да",Комната_1!$H98,0)</f>
        <v>8475</v>
      </c>
      <c r="W98" s="31" t="n">
        <f aca="false">IF(Замер!$J$40="да",Комната_2!$B98,0)</f>
        <v>0</v>
      </c>
      <c r="X98" s="31" t="n">
        <f aca="false">IF(Замер!$J$40="да",Комната_2!$G98,0)</f>
        <v>0</v>
      </c>
      <c r="Y98" s="31" t="n">
        <f aca="false">IF(Замер!$J$40="да",Комната_2!$H98,0)</f>
        <v>0</v>
      </c>
      <c r="AA98" s="31" t="n">
        <f aca="false">IF(Замер!$J$60="да",Комната_3!$B98,0)</f>
        <v>0</v>
      </c>
      <c r="AB98" s="31" t="n">
        <f aca="false">IF(Замер!$J$60="да",Комната_3!$G98,0)</f>
        <v>0</v>
      </c>
      <c r="AC98" s="31" t="n">
        <f aca="false">IF(Замер!$J$60="да",Комната_3!$H98,0)</f>
        <v>0</v>
      </c>
      <c r="AE98" s="31" t="n">
        <f aca="false">IF(Замер!$J$80="да",Комната_4!$B98,0)</f>
        <v>0</v>
      </c>
      <c r="AF98" s="31" t="n">
        <f aca="false">IF(Замер!$J$80="да",Комната_4!$G98,0)</f>
        <v>0</v>
      </c>
      <c r="AG98" s="31" t="n">
        <f aca="false">IF(Замер!$J$80="да",Комната_4!$H98,0)</f>
        <v>0</v>
      </c>
      <c r="AI98" s="31" t="n">
        <f aca="false">IF(Замер!$J$100="да",Комната_5!$B98,0)</f>
        <v>0</v>
      </c>
      <c r="AJ98" s="31" t="n">
        <f aca="false">IF(Замер!$J$100="да",Комната_5!$G98,0)</f>
        <v>0</v>
      </c>
      <c r="AK98" s="31" t="n">
        <f aca="false">IF(Замер!$J$100="да",Комната_5!$H98,0)</f>
        <v>0</v>
      </c>
      <c r="AM98" s="31" t="n">
        <f aca="false">IF(Замер!$J$120="да",Коридор!$B98,0)</f>
        <v>0</v>
      </c>
      <c r="AN98" s="31" t="n">
        <f aca="false">IF(Замер!$J$120="да",Коридор!$G98,0)</f>
        <v>0</v>
      </c>
      <c r="AO98" s="31" t="n">
        <f aca="false">IF(Замер!$J$120="да",Коридор!$H98,0)</f>
        <v>0</v>
      </c>
      <c r="AQ98" s="31" t="n">
        <f aca="false">IF(Замер!$J$140="да",Кухня!$B98,0)</f>
        <v>0</v>
      </c>
      <c r="AR98" s="31" t="n">
        <f aca="false">IF(Замер!$J$140="да",Кухня!$G98,0)</f>
        <v>0</v>
      </c>
      <c r="AS98" s="31" t="n">
        <f aca="false">IF(Замер!$J$140="да",Кухня!$H98,0)</f>
        <v>0</v>
      </c>
      <c r="AU98" s="31" t="n">
        <f aca="false">IF(Замер!$J$160="да",Ванна!$B98,0)</f>
        <v>0</v>
      </c>
      <c r="AV98" s="31" t="n">
        <f aca="false">IF(Замер!$J$160="да",Ванна!$G98,0)</f>
        <v>0</v>
      </c>
      <c r="AW98" s="31" t="n">
        <f aca="false">IF(Замер!$J$160="да",Ванна!$H98,0)</f>
        <v>0</v>
      </c>
      <c r="AY98" s="31" t="n">
        <f aca="false">IF(Замер!$J$180="да",Туалет!$B98,0)</f>
        <v>0</v>
      </c>
      <c r="AZ98" s="31" t="n">
        <f aca="false">IF(Замер!$J$180="да",Туалет!$G98,0)</f>
        <v>0</v>
      </c>
      <c r="BA98" s="31" t="n">
        <f aca="false">IF(Замер!$J$180="да",Туалет!$H98,0)</f>
        <v>0</v>
      </c>
      <c r="BC98" s="31" t="n">
        <f aca="false">IF(Замер!$J$200="да",Балкон!$B98,0)</f>
        <v>0</v>
      </c>
      <c r="BD98" s="31" t="n">
        <f aca="false">IF(Замер!$J$200="да",Балкон!$G98,0)</f>
        <v>0</v>
      </c>
      <c r="BE98" s="31" t="n">
        <f aca="false">IF(Замер!$J$200="да",Балкон!$H98,0)</f>
        <v>0</v>
      </c>
      <c r="BG98" s="31" t="n">
        <f aca="false">IF(Замер!$J$220="да",Помещение_11!$B98,0)</f>
        <v>0</v>
      </c>
      <c r="BH98" s="31" t="n">
        <f aca="false">IF(Замер!$J$220="да",Помещение_11!$G98,0)</f>
        <v>0</v>
      </c>
      <c r="BI98" s="31" t="n">
        <f aca="false">IF(Замер!$J$220="да",Помещение_11!$H98,0)</f>
        <v>0</v>
      </c>
      <c r="BK98" s="31" t="n">
        <f aca="false">IF(Замер!$J$240="да",Помещение_12!$B98,0)</f>
        <v>0</v>
      </c>
      <c r="BL98" s="31" t="n">
        <f aca="false">IF(Замер!$J$240="да",Помещение_12!$G98,0)</f>
        <v>0</v>
      </c>
      <c r="BM98" s="31" t="n">
        <f aca="false">IF(Замер!$J$240="да",Помещение_12!$H98,0)</f>
        <v>0</v>
      </c>
      <c r="BO98" s="31" t="n">
        <f aca="false">IF(Замер!$J$260="да",Помещение_13!$B98,0)</f>
        <v>0</v>
      </c>
      <c r="BP98" s="31" t="n">
        <f aca="false">IF(Замер!$J$260="да",Помещение_13!$G98,0)</f>
        <v>0</v>
      </c>
      <c r="BQ98" s="31" t="n">
        <f aca="false">IF(Замер!$J$260="да",Помещение_13!$H98,0)</f>
        <v>0</v>
      </c>
      <c r="BS98" s="31" t="n">
        <f aca="false">IF(Замер!$J$280="да",Помещение_14!$B98,0)</f>
        <v>0</v>
      </c>
      <c r="BT98" s="31" t="n">
        <f aca="false">IF(Замер!$J$280="да",Помещение_14!$G98,0)</f>
        <v>0</v>
      </c>
      <c r="BU98" s="31" t="n">
        <f aca="false">IF(Замер!$J$280="да",Помещение_14!$H98,0)</f>
        <v>0</v>
      </c>
      <c r="BW98" s="31" t="n">
        <f aca="false">IF(Замер!$J$300="да",Помещение_15!$B98,0)</f>
        <v>0</v>
      </c>
      <c r="BX98" s="31" t="n">
        <f aca="false">IF(Замер!$J$300="да",Помещение_15!$G98,0)</f>
        <v>0</v>
      </c>
      <c r="BY98" s="31" t="n">
        <f aca="false">IF(Замер!$J$300="да",Помещение_15!$H98,0)</f>
        <v>0</v>
      </c>
      <c r="CA98" s="31" t="n">
        <f aca="false">IF(Замер!$J$320="да",Помещение_16!$B98,0)</f>
        <v>0</v>
      </c>
      <c r="CB98" s="31" t="n">
        <f aca="false">IF(Замер!$J$320="да",Помещение_16!$G98,0)</f>
        <v>0</v>
      </c>
      <c r="CC98" s="31" t="n">
        <f aca="false">IF(Замер!$J$320="да",Помещение_16!$H98,0)</f>
        <v>0</v>
      </c>
      <c r="CE98" s="31" t="n">
        <f aca="false">IF(Замер!$J$340="да",Помещение_17!$B98,0)</f>
        <v>0</v>
      </c>
      <c r="CF98" s="31" t="n">
        <f aca="false">IF(Замер!$J$340="да",Помещение_17!$G98,0)</f>
        <v>0</v>
      </c>
      <c r="CG98" s="31" t="n">
        <f aca="false">IF(Замер!$J$340="да",Помещение_17!$H98,0)</f>
        <v>0</v>
      </c>
      <c r="CI98" s="31" t="n">
        <f aca="false">IF(Замер!$J$360="да",Помещение_18!$B98,0)</f>
        <v>0</v>
      </c>
      <c r="CJ98" s="31" t="n">
        <f aca="false">IF(Замер!$J$360="да",Помещение_18!$G98,0)</f>
        <v>0</v>
      </c>
      <c r="CK98" s="31" t="n">
        <f aca="false">IF(Замер!$J$360="да",Помещение_18!$H98,0)</f>
        <v>0</v>
      </c>
      <c r="CM98" s="31" t="n">
        <f aca="false">IF(Замер!$J$380="да",Помещение_19!$B98,0)</f>
        <v>0</v>
      </c>
      <c r="CN98" s="31" t="n">
        <f aca="false">IF(Замер!$J$380="да",Помещение_19!$G98,0)</f>
        <v>0</v>
      </c>
      <c r="CO98" s="31" t="n">
        <f aca="false">IF(Замер!$J$380="да",Помещение_19!$H98,0)</f>
        <v>0</v>
      </c>
      <c r="CQ98" s="31" t="n">
        <f aca="false">IF(Замер!$J$400="да",Помещение_20!$B98,0)</f>
        <v>0</v>
      </c>
      <c r="CR98" s="31" t="n">
        <f aca="false">IF(Замер!$J$400="да",Помещение_20!$G98,0)</f>
        <v>0</v>
      </c>
      <c r="CS98" s="31" t="n">
        <f aca="false">IF(Замер!$J$400="да",Помещение_20!$H98,0)</f>
        <v>0</v>
      </c>
    </row>
    <row r="99" customFormat="false" ht="14.25" hidden="false" customHeight="false" outlineLevel="0" collapsed="false">
      <c r="B99" s="89" t="n">
        <f aca="false">P99</f>
        <v>0</v>
      </c>
      <c r="C99" s="90" t="s">
        <v>413</v>
      </c>
      <c r="D99" s="91" t="str">
        <f aca="false">VLOOKUP(C99,СписокРабот!$B:$E,2,FALSE())</f>
        <v>Устройство короба из ГКЛ слож. геометр. форм с криволин. эл-ми</v>
      </c>
      <c r="E99" s="92" t="str">
        <f aca="false">VLOOKUP(C99,СписокРабот!$B:$E,3,FALSE())</f>
        <v>п.м</v>
      </c>
      <c r="F99" s="93" t="n">
        <f aca="false">VLOOKUP(C99,СписокРабот!$B:$E,4,FALSE())</f>
        <v>3723</v>
      </c>
      <c r="G99" s="94" t="n">
        <f aca="false">Q99</f>
        <v>0</v>
      </c>
      <c r="H99" s="95" t="n">
        <f aca="false">F99*G99</f>
        <v>0</v>
      </c>
      <c r="L99" s="83"/>
      <c r="M99" s="66" t="n">
        <f aca="false">$F99*(100%-$B$3)</f>
        <v>3164.55</v>
      </c>
      <c r="N99" s="31" t="n">
        <f aca="false">$G99*$M99</f>
        <v>0</v>
      </c>
      <c r="P99" s="31" t="n">
        <f aca="false">MAX(S99,W99,AA99,AE99,AI99,AM99,AQ99,AU99,AY99,BC99,BG99,BK99,BO99,BS99,BW99,CA99,CE99,CI99,CM99,CQ99)</f>
        <v>0</v>
      </c>
      <c r="Q99" s="31" t="n">
        <f aca="false">IF($S99,T99,0)+IF($W99,X99,0)+IF($AA99,AB99,0)+IF($AE99,AF99,0)+IF($AI99,AJ99,0)+IF($AM99,AN99,0)+IF($AQ99,AR99,0)+IF($AU99,AV99,0)+IF($AY99,AZ99,0)+IF($BC99,BD99,0)+IF($BG99,BH99,0)+IF($BK99,BL99,0)+IF($BO99,BP99,0)+IF($BS99,BT99,0)+IF($BW99,BX99,0)+IF($CA99,CB99,0)+IF($CE99,CF99,0)+IF($CI99,CJ99,0)+IF($CM99,CN99,0)+IF($CQ99,CR99,0)</f>
        <v>0</v>
      </c>
      <c r="R99" s="31" t="n">
        <f aca="false">IF($S99=1,U99,0)+IF($W99,Y99,0)+IF($AA99,AC99,0)+IF($AE99,AG99,0)+IF($AI99,AK99,0)+IF($AM99,AO99,0)+IF($AQ99,AS99,0)+IF($AU99,AW99,0)+IF($AY99,BA99,0)+IF($BC99,BE99,0)+IF($BG99,BI99,0)+IF($BK99,BM99,0)+IF($BO99,BQ99,0)+IF($BS99,BU99,0)+IF($BW99,BY99,0)+IF($CA99,CC99,0)+IF($CE99,CG99,0)+IF($CI99,CK99,0)+IF($CM99,CO99,0)+IF($CQ99,CS99,0)</f>
        <v>0</v>
      </c>
      <c r="S99" s="31" t="n">
        <f aca="false">IF(Замер!$J$20="да",Комната_1!$B99,0)</f>
        <v>0</v>
      </c>
      <c r="T99" s="31" t="n">
        <f aca="false">IF(Замер!$J$20="да",Комната_1!$G99,0)</f>
        <v>0</v>
      </c>
      <c r="U99" s="31" t="n">
        <f aca="false">IF(Замер!$J$20="да",Комната_1!$H99,0)</f>
        <v>0</v>
      </c>
      <c r="W99" s="31" t="n">
        <f aca="false">IF(Замер!$J$40="да",Комната_2!$B99,0)</f>
        <v>0</v>
      </c>
      <c r="X99" s="31" t="n">
        <f aca="false">IF(Замер!$J$40="да",Комната_2!$G99,0)</f>
        <v>0</v>
      </c>
      <c r="Y99" s="31" t="n">
        <f aca="false">IF(Замер!$J$40="да",Комната_2!$H99,0)</f>
        <v>0</v>
      </c>
      <c r="AA99" s="31" t="n">
        <f aca="false">IF(Замер!$J$60="да",Комната_3!$B99,0)</f>
        <v>0</v>
      </c>
      <c r="AB99" s="31" t="n">
        <f aca="false">IF(Замер!$J$60="да",Комната_3!$G99,0)</f>
        <v>0</v>
      </c>
      <c r="AC99" s="31" t="n">
        <f aca="false">IF(Замер!$J$60="да",Комната_3!$H99,0)</f>
        <v>0</v>
      </c>
      <c r="AE99" s="31" t="n">
        <f aca="false">IF(Замер!$J$80="да",Комната_4!$B99,0)</f>
        <v>0</v>
      </c>
      <c r="AF99" s="31" t="n">
        <f aca="false">IF(Замер!$J$80="да",Комната_4!$G99,0)</f>
        <v>0</v>
      </c>
      <c r="AG99" s="31" t="n">
        <f aca="false">IF(Замер!$J$80="да",Комната_4!$H99,0)</f>
        <v>0</v>
      </c>
      <c r="AI99" s="31" t="n">
        <f aca="false">IF(Замер!$J$100="да",Комната_5!$B99,0)</f>
        <v>0</v>
      </c>
      <c r="AJ99" s="31" t="n">
        <f aca="false">IF(Замер!$J$100="да",Комната_5!$G99,0)</f>
        <v>0</v>
      </c>
      <c r="AK99" s="31" t="n">
        <f aca="false">IF(Замер!$J$100="да",Комната_5!$H99,0)</f>
        <v>0</v>
      </c>
      <c r="AM99" s="31" t="n">
        <f aca="false">IF(Замер!$J$120="да",Коридор!$B99,0)</f>
        <v>0</v>
      </c>
      <c r="AN99" s="31" t="n">
        <f aca="false">IF(Замер!$J$120="да",Коридор!$G99,0)</f>
        <v>0</v>
      </c>
      <c r="AO99" s="31" t="n">
        <f aca="false">IF(Замер!$J$120="да",Коридор!$H99,0)</f>
        <v>0</v>
      </c>
      <c r="AQ99" s="31" t="n">
        <f aca="false">IF(Замер!$J$140="да",Кухня!$B99,0)</f>
        <v>0</v>
      </c>
      <c r="AR99" s="31" t="n">
        <f aca="false">IF(Замер!$J$140="да",Кухня!$G99,0)</f>
        <v>0</v>
      </c>
      <c r="AS99" s="31" t="n">
        <f aca="false">IF(Замер!$J$140="да",Кухня!$H99,0)</f>
        <v>0</v>
      </c>
      <c r="AU99" s="31" t="n">
        <f aca="false">IF(Замер!$J$160="да",Ванна!$B99,0)</f>
        <v>0</v>
      </c>
      <c r="AV99" s="31" t="n">
        <f aca="false">IF(Замер!$J$160="да",Ванна!$G99,0)</f>
        <v>0</v>
      </c>
      <c r="AW99" s="31" t="n">
        <f aca="false">IF(Замер!$J$160="да",Ванна!$H99,0)</f>
        <v>0</v>
      </c>
      <c r="AY99" s="31" t="n">
        <f aca="false">IF(Замер!$J$180="да",Туалет!$B99,0)</f>
        <v>0</v>
      </c>
      <c r="AZ99" s="31" t="n">
        <f aca="false">IF(Замер!$J$180="да",Туалет!$G99,0)</f>
        <v>0</v>
      </c>
      <c r="BA99" s="31" t="n">
        <f aca="false">IF(Замер!$J$180="да",Туалет!$H99,0)</f>
        <v>0</v>
      </c>
      <c r="BC99" s="31" t="n">
        <f aca="false">IF(Замер!$J$200="да",Балкон!$B99,0)</f>
        <v>0</v>
      </c>
      <c r="BD99" s="31" t="n">
        <f aca="false">IF(Замер!$J$200="да",Балкон!$G99,0)</f>
        <v>0</v>
      </c>
      <c r="BE99" s="31" t="n">
        <f aca="false">IF(Замер!$J$200="да",Балкон!$H99,0)</f>
        <v>0</v>
      </c>
      <c r="BG99" s="31" t="n">
        <f aca="false">IF(Замер!$J$220="да",Помещение_11!$B99,0)</f>
        <v>0</v>
      </c>
      <c r="BH99" s="31" t="n">
        <f aca="false">IF(Замер!$J$220="да",Помещение_11!$G99,0)</f>
        <v>0</v>
      </c>
      <c r="BI99" s="31" t="n">
        <f aca="false">IF(Замер!$J$220="да",Помещение_11!$H99,0)</f>
        <v>0</v>
      </c>
      <c r="BK99" s="31" t="n">
        <f aca="false">IF(Замер!$J$240="да",Помещение_12!$B99,0)</f>
        <v>0</v>
      </c>
      <c r="BL99" s="31" t="n">
        <f aca="false">IF(Замер!$J$240="да",Помещение_12!$G99,0)</f>
        <v>0</v>
      </c>
      <c r="BM99" s="31" t="n">
        <f aca="false">IF(Замер!$J$240="да",Помещение_12!$H99,0)</f>
        <v>0</v>
      </c>
      <c r="BO99" s="31" t="n">
        <f aca="false">IF(Замер!$J$260="да",Помещение_13!$B99,0)</f>
        <v>0</v>
      </c>
      <c r="BP99" s="31" t="n">
        <f aca="false">IF(Замер!$J$260="да",Помещение_13!$G99,0)</f>
        <v>0</v>
      </c>
      <c r="BQ99" s="31" t="n">
        <f aca="false">IF(Замер!$J$260="да",Помещение_13!$H99,0)</f>
        <v>0</v>
      </c>
      <c r="BS99" s="31" t="n">
        <f aca="false">IF(Замер!$J$280="да",Помещение_14!$B99,0)</f>
        <v>0</v>
      </c>
      <c r="BT99" s="31" t="n">
        <f aca="false">IF(Замер!$J$280="да",Помещение_14!$G99,0)</f>
        <v>0</v>
      </c>
      <c r="BU99" s="31" t="n">
        <f aca="false">IF(Замер!$J$280="да",Помещение_14!$H99,0)</f>
        <v>0</v>
      </c>
      <c r="BW99" s="31" t="n">
        <f aca="false">IF(Замер!$J$300="да",Помещение_15!$B99,0)</f>
        <v>0</v>
      </c>
      <c r="BX99" s="31" t="n">
        <f aca="false">IF(Замер!$J$300="да",Помещение_15!$G99,0)</f>
        <v>0</v>
      </c>
      <c r="BY99" s="31" t="n">
        <f aca="false">IF(Замер!$J$300="да",Помещение_15!$H99,0)</f>
        <v>0</v>
      </c>
      <c r="CA99" s="31" t="n">
        <f aca="false">IF(Замер!$J$320="да",Помещение_16!$B99,0)</f>
        <v>0</v>
      </c>
      <c r="CB99" s="31" t="n">
        <f aca="false">IF(Замер!$J$320="да",Помещение_16!$G99,0)</f>
        <v>0</v>
      </c>
      <c r="CC99" s="31" t="n">
        <f aca="false">IF(Замер!$J$320="да",Помещение_16!$H99,0)</f>
        <v>0</v>
      </c>
      <c r="CE99" s="31" t="n">
        <f aca="false">IF(Замер!$J$340="да",Помещение_17!$B99,0)</f>
        <v>0</v>
      </c>
      <c r="CF99" s="31" t="n">
        <f aca="false">IF(Замер!$J$340="да",Помещение_17!$G99,0)</f>
        <v>0</v>
      </c>
      <c r="CG99" s="31" t="n">
        <f aca="false">IF(Замер!$J$340="да",Помещение_17!$H99,0)</f>
        <v>0</v>
      </c>
      <c r="CI99" s="31" t="n">
        <f aca="false">IF(Замер!$J$360="да",Помещение_18!$B99,0)</f>
        <v>0</v>
      </c>
      <c r="CJ99" s="31" t="n">
        <f aca="false">IF(Замер!$J$360="да",Помещение_18!$G99,0)</f>
        <v>0</v>
      </c>
      <c r="CK99" s="31" t="n">
        <f aca="false">IF(Замер!$J$360="да",Помещение_18!$H99,0)</f>
        <v>0</v>
      </c>
      <c r="CM99" s="31" t="n">
        <f aca="false">IF(Замер!$J$380="да",Помещение_19!$B99,0)</f>
        <v>0</v>
      </c>
      <c r="CN99" s="31" t="n">
        <f aca="false">IF(Замер!$J$380="да",Помещение_19!$G99,0)</f>
        <v>0</v>
      </c>
      <c r="CO99" s="31" t="n">
        <f aca="false">IF(Замер!$J$380="да",Помещение_19!$H99,0)</f>
        <v>0</v>
      </c>
      <c r="CQ99" s="31" t="n">
        <f aca="false">IF(Замер!$J$400="да",Помещение_20!$B99,0)</f>
        <v>0</v>
      </c>
      <c r="CR99" s="31" t="n">
        <f aca="false">IF(Замер!$J$400="да",Помещение_20!$G99,0)</f>
        <v>0</v>
      </c>
      <c r="CS99" s="31" t="n">
        <f aca="false">IF(Замер!$J$400="да",Помещение_20!$H99,0)</f>
        <v>0</v>
      </c>
    </row>
    <row r="100" customFormat="false" ht="14.25" hidden="false" customHeight="false" outlineLevel="0" collapsed="false">
      <c r="B100" s="79" t="n">
        <f aca="false">P100</f>
        <v>0</v>
      </c>
      <c r="C100" s="49" t="s">
        <v>414</v>
      </c>
      <c r="D100" s="80" t="str">
        <f aca="false">VLOOKUP(C100,СписокРабот!$B:$E,2,FALSE())</f>
        <v>Устройство прямолинейного короба из ГКЛ (1 слой) Г-образного сечения</v>
      </c>
      <c r="E100" s="44" t="str">
        <f aca="false">VLOOKUP(C100,СписокРабот!$B:$E,3,FALSE())</f>
        <v>п.м</v>
      </c>
      <c r="F100" s="81" t="n">
        <f aca="false">VLOOKUP(C100,СписокРабот!$B:$E,4,FALSE())</f>
        <v>1924</v>
      </c>
      <c r="G100" s="84" t="n">
        <f aca="false">Q100</f>
        <v>0</v>
      </c>
      <c r="H100" s="82" t="n">
        <f aca="false">F100*G100</f>
        <v>0</v>
      </c>
      <c r="L100" s="83"/>
      <c r="M100" s="66" t="n">
        <f aca="false">$F100*(100%-$B$3)</f>
        <v>1635.4</v>
      </c>
      <c r="N100" s="31" t="n">
        <f aca="false">$G100*$M100</f>
        <v>0</v>
      </c>
      <c r="P100" s="31" t="n">
        <f aca="false">MAX(S100,W100,AA100,AE100,AI100,AM100,AQ100,AU100,AY100,BC100,BG100,BK100,BO100,BS100,BW100,CA100,CE100,CI100,CM100,CQ100)</f>
        <v>0</v>
      </c>
      <c r="Q100" s="31" t="n">
        <f aca="false">IF($S100,T100,0)+IF($W100,X100,0)+IF($AA100,AB100,0)+IF($AE100,AF100,0)+IF($AI100,AJ100,0)+IF($AM100,AN100,0)+IF($AQ100,AR100,0)+IF($AU100,AV100,0)+IF($AY100,AZ100,0)+IF($BC100,BD100,0)+IF($BG100,BH100,0)+IF($BK100,BL100,0)+IF($BO100,BP100,0)+IF($BS100,BT100,0)+IF($BW100,BX100,0)+IF($CA100,CB100,0)+IF($CE100,CF100,0)+IF($CI100,CJ100,0)+IF($CM100,CN100,0)+IF($CQ100,CR100,0)</f>
        <v>0</v>
      </c>
      <c r="R100" s="31" t="n">
        <f aca="false">IF($S100=1,U100,0)+IF($W100,Y100,0)+IF($AA100,AC100,0)+IF($AE100,AG100,0)+IF($AI100,AK100,0)+IF($AM100,AO100,0)+IF($AQ100,AS100,0)+IF($AU100,AW100,0)+IF($AY100,BA100,0)+IF($BC100,BE100,0)+IF($BG100,BI100,0)+IF($BK100,BM100,0)+IF($BO100,BQ100,0)+IF($BS100,BU100,0)+IF($BW100,BY100,0)+IF($CA100,CC100,0)+IF($CE100,CG100,0)+IF($CI100,CK100,0)+IF($CM100,CO100,0)+IF($CQ100,CS100,0)</f>
        <v>0</v>
      </c>
      <c r="S100" s="31" t="n">
        <f aca="false">IF(Замер!$J$20="да",Комната_1!$B100,0)</f>
        <v>0</v>
      </c>
      <c r="T100" s="31" t="n">
        <f aca="false">IF(Замер!$J$20="да",Комната_1!$G100,0)</f>
        <v>0</v>
      </c>
      <c r="U100" s="31" t="n">
        <f aca="false">IF(Замер!$J$20="да",Комната_1!$H100,0)</f>
        <v>0</v>
      </c>
      <c r="W100" s="31" t="n">
        <f aca="false">IF(Замер!$J$40="да",Комната_2!$B100,0)</f>
        <v>0</v>
      </c>
      <c r="X100" s="31" t="n">
        <f aca="false">IF(Замер!$J$40="да",Комната_2!$G100,0)</f>
        <v>0</v>
      </c>
      <c r="Y100" s="31" t="n">
        <f aca="false">IF(Замер!$J$40="да",Комната_2!$H100,0)</f>
        <v>0</v>
      </c>
      <c r="AA100" s="31" t="n">
        <f aca="false">IF(Замер!$J$60="да",Комната_3!$B100,0)</f>
        <v>0</v>
      </c>
      <c r="AB100" s="31" t="n">
        <f aca="false">IF(Замер!$J$60="да",Комната_3!$G100,0)</f>
        <v>0</v>
      </c>
      <c r="AC100" s="31" t="n">
        <f aca="false">IF(Замер!$J$60="да",Комната_3!$H100,0)</f>
        <v>0</v>
      </c>
      <c r="AE100" s="31" t="n">
        <f aca="false">IF(Замер!$J$80="да",Комната_4!$B100,0)</f>
        <v>0</v>
      </c>
      <c r="AF100" s="31" t="n">
        <f aca="false">IF(Замер!$J$80="да",Комната_4!$G100,0)</f>
        <v>0</v>
      </c>
      <c r="AG100" s="31" t="n">
        <f aca="false">IF(Замер!$J$80="да",Комната_4!$H100,0)</f>
        <v>0</v>
      </c>
      <c r="AI100" s="31" t="n">
        <f aca="false">IF(Замер!$J$100="да",Комната_5!$B100,0)</f>
        <v>0</v>
      </c>
      <c r="AJ100" s="31" t="n">
        <f aca="false">IF(Замер!$J$100="да",Комната_5!$G100,0)</f>
        <v>0</v>
      </c>
      <c r="AK100" s="31" t="n">
        <f aca="false">IF(Замер!$J$100="да",Комната_5!$H100,0)</f>
        <v>0</v>
      </c>
      <c r="AM100" s="31" t="n">
        <f aca="false">IF(Замер!$J$120="да",Коридор!$B100,0)</f>
        <v>0</v>
      </c>
      <c r="AN100" s="31" t="n">
        <f aca="false">IF(Замер!$J$120="да",Коридор!$G100,0)</f>
        <v>0</v>
      </c>
      <c r="AO100" s="31" t="n">
        <f aca="false">IF(Замер!$J$120="да",Коридор!$H100,0)</f>
        <v>0</v>
      </c>
      <c r="AQ100" s="31" t="n">
        <f aca="false">IF(Замер!$J$140="да",Кухня!$B100,0)</f>
        <v>0</v>
      </c>
      <c r="AR100" s="31" t="n">
        <f aca="false">IF(Замер!$J$140="да",Кухня!$G100,0)</f>
        <v>0</v>
      </c>
      <c r="AS100" s="31" t="n">
        <f aca="false">IF(Замер!$J$140="да",Кухня!$H100,0)</f>
        <v>0</v>
      </c>
      <c r="AU100" s="31" t="n">
        <f aca="false">IF(Замер!$J$160="да",Ванна!$B100,0)</f>
        <v>0</v>
      </c>
      <c r="AV100" s="31" t="n">
        <f aca="false">IF(Замер!$J$160="да",Ванна!$G100,0)</f>
        <v>0</v>
      </c>
      <c r="AW100" s="31" t="n">
        <f aca="false">IF(Замер!$J$160="да",Ванна!$H100,0)</f>
        <v>0</v>
      </c>
      <c r="AY100" s="31" t="n">
        <f aca="false">IF(Замер!$J$180="да",Туалет!$B100,0)</f>
        <v>0</v>
      </c>
      <c r="AZ100" s="31" t="n">
        <f aca="false">IF(Замер!$J$180="да",Туалет!$G100,0)</f>
        <v>0</v>
      </c>
      <c r="BA100" s="31" t="n">
        <f aca="false">IF(Замер!$J$180="да",Туалет!$H100,0)</f>
        <v>0</v>
      </c>
      <c r="BC100" s="31" t="n">
        <f aca="false">IF(Замер!$J$200="да",Балкон!$B100,0)</f>
        <v>0</v>
      </c>
      <c r="BD100" s="31" t="n">
        <f aca="false">IF(Замер!$J$200="да",Балкон!$G100,0)</f>
        <v>0</v>
      </c>
      <c r="BE100" s="31" t="n">
        <f aca="false">IF(Замер!$J$200="да",Балкон!$H100,0)</f>
        <v>0</v>
      </c>
      <c r="BG100" s="31" t="n">
        <f aca="false">IF(Замер!$J$220="да",Помещение_11!$B100,0)</f>
        <v>0</v>
      </c>
      <c r="BH100" s="31" t="n">
        <f aca="false">IF(Замер!$J$220="да",Помещение_11!$G100,0)</f>
        <v>0</v>
      </c>
      <c r="BI100" s="31" t="n">
        <f aca="false">IF(Замер!$J$220="да",Помещение_11!$H100,0)</f>
        <v>0</v>
      </c>
      <c r="BK100" s="31" t="n">
        <f aca="false">IF(Замер!$J$240="да",Помещение_12!$B100,0)</f>
        <v>0</v>
      </c>
      <c r="BL100" s="31" t="n">
        <f aca="false">IF(Замер!$J$240="да",Помещение_12!$G100,0)</f>
        <v>0</v>
      </c>
      <c r="BM100" s="31" t="n">
        <f aca="false">IF(Замер!$J$240="да",Помещение_12!$H100,0)</f>
        <v>0</v>
      </c>
      <c r="BO100" s="31" t="n">
        <f aca="false">IF(Замер!$J$260="да",Помещение_13!$B100,0)</f>
        <v>0</v>
      </c>
      <c r="BP100" s="31" t="n">
        <f aca="false">IF(Замер!$J$260="да",Помещение_13!$G100,0)</f>
        <v>0</v>
      </c>
      <c r="BQ100" s="31" t="n">
        <f aca="false">IF(Замер!$J$260="да",Помещение_13!$H100,0)</f>
        <v>0</v>
      </c>
      <c r="BS100" s="31" t="n">
        <f aca="false">IF(Замер!$J$280="да",Помещение_14!$B100,0)</f>
        <v>0</v>
      </c>
      <c r="BT100" s="31" t="n">
        <f aca="false">IF(Замер!$J$280="да",Помещение_14!$G100,0)</f>
        <v>0</v>
      </c>
      <c r="BU100" s="31" t="n">
        <f aca="false">IF(Замер!$J$280="да",Помещение_14!$H100,0)</f>
        <v>0</v>
      </c>
      <c r="BW100" s="31" t="n">
        <f aca="false">IF(Замер!$J$300="да",Помещение_15!$B100,0)</f>
        <v>0</v>
      </c>
      <c r="BX100" s="31" t="n">
        <f aca="false">IF(Замер!$J$300="да",Помещение_15!$G100,0)</f>
        <v>0</v>
      </c>
      <c r="BY100" s="31" t="n">
        <f aca="false">IF(Замер!$J$300="да",Помещение_15!$H100,0)</f>
        <v>0</v>
      </c>
      <c r="CA100" s="31" t="n">
        <f aca="false">IF(Замер!$J$320="да",Помещение_16!$B100,0)</f>
        <v>0</v>
      </c>
      <c r="CB100" s="31" t="n">
        <f aca="false">IF(Замер!$J$320="да",Помещение_16!$G100,0)</f>
        <v>0</v>
      </c>
      <c r="CC100" s="31" t="n">
        <f aca="false">IF(Замер!$J$320="да",Помещение_16!$H100,0)</f>
        <v>0</v>
      </c>
      <c r="CE100" s="31" t="n">
        <f aca="false">IF(Замер!$J$340="да",Помещение_17!$B100,0)</f>
        <v>0</v>
      </c>
      <c r="CF100" s="31" t="n">
        <f aca="false">IF(Замер!$J$340="да",Помещение_17!$G100,0)</f>
        <v>0</v>
      </c>
      <c r="CG100" s="31" t="n">
        <f aca="false">IF(Замер!$J$340="да",Помещение_17!$H100,0)</f>
        <v>0</v>
      </c>
      <c r="CI100" s="31" t="n">
        <f aca="false">IF(Замер!$J$360="да",Помещение_18!$B100,0)</f>
        <v>0</v>
      </c>
      <c r="CJ100" s="31" t="n">
        <f aca="false">IF(Замер!$J$360="да",Помещение_18!$G100,0)</f>
        <v>0</v>
      </c>
      <c r="CK100" s="31" t="n">
        <f aca="false">IF(Замер!$J$360="да",Помещение_18!$H100,0)</f>
        <v>0</v>
      </c>
      <c r="CM100" s="31" t="n">
        <f aca="false">IF(Замер!$J$380="да",Помещение_19!$B100,0)</f>
        <v>0</v>
      </c>
      <c r="CN100" s="31" t="n">
        <f aca="false">IF(Замер!$J$380="да",Помещение_19!$G100,0)</f>
        <v>0</v>
      </c>
      <c r="CO100" s="31" t="n">
        <f aca="false">IF(Замер!$J$380="да",Помещение_19!$H100,0)</f>
        <v>0</v>
      </c>
      <c r="CQ100" s="31" t="n">
        <f aca="false">IF(Замер!$J$400="да",Помещение_20!$B100,0)</f>
        <v>0</v>
      </c>
      <c r="CR100" s="31" t="n">
        <f aca="false">IF(Замер!$J$400="да",Помещение_20!$G100,0)</f>
        <v>0</v>
      </c>
      <c r="CS100" s="31" t="n">
        <f aca="false">IF(Замер!$J$400="да",Помещение_20!$H100,0)</f>
        <v>0</v>
      </c>
    </row>
    <row r="101" customFormat="false" ht="14.25" hidden="false" customHeight="false" outlineLevel="0" collapsed="false">
      <c r="B101" s="89" t="n">
        <f aca="false">P101</f>
        <v>1</v>
      </c>
      <c r="C101" s="90" t="s">
        <v>59</v>
      </c>
      <c r="D101" s="91" t="str">
        <f aca="false">VLOOKUP(C101,СписокРабот!$B:$E,2,FALSE())</f>
        <v>Устройство прямолинейного короба из ГКЛ (2 слоя) Г-образного сечения</v>
      </c>
      <c r="E101" s="92" t="str">
        <f aca="false">VLOOKUP(C101,СписокРабот!$B:$E,3,FALSE())</f>
        <v>п.м</v>
      </c>
      <c r="F101" s="93" t="n">
        <f aca="false">VLOOKUP(C101,СписокРабот!$B:$E,4,FALSE())</f>
        <v>2165</v>
      </c>
      <c r="G101" s="94" t="n">
        <f aca="false">Q101</f>
        <v>6</v>
      </c>
      <c r="H101" s="95" t="n">
        <f aca="false">F101*G101</f>
        <v>12990</v>
      </c>
      <c r="L101" s="83"/>
      <c r="M101" s="66" t="n">
        <f aca="false">$F101*(100%-$B$3)</f>
        <v>1840.25</v>
      </c>
      <c r="N101" s="31" t="n">
        <f aca="false">$G101*$M101</f>
        <v>11041.5</v>
      </c>
      <c r="P101" s="31" t="n">
        <f aca="false">MAX(S101,W101,AA101,AE101,AI101,AM101,AQ101,AU101,AY101,BC101,BG101,BK101,BO101,BS101,BW101,CA101,CE101,CI101,CM101,CQ101)</f>
        <v>1</v>
      </c>
      <c r="Q101" s="31" t="n">
        <f aca="false">IF($S101,T101,0)+IF($W101,X101,0)+IF($AA101,AB101,0)+IF($AE101,AF101,0)+IF($AI101,AJ101,0)+IF($AM101,AN101,0)+IF($AQ101,AR101,0)+IF($AU101,AV101,0)+IF($AY101,AZ101,0)+IF($BC101,BD101,0)+IF($BG101,BH101,0)+IF($BK101,BL101,0)+IF($BO101,BP101,0)+IF($BS101,BT101,0)+IF($BW101,BX101,0)+IF($CA101,CB101,0)+IF($CE101,CF101,0)+IF($CI101,CJ101,0)+IF($CM101,CN101,0)+IF($CQ101,CR101,0)</f>
        <v>6</v>
      </c>
      <c r="R101" s="31" t="n">
        <f aca="false">IF($S101=1,U101,0)+IF($W101,Y101,0)+IF($AA101,AC101,0)+IF($AE101,AG101,0)+IF($AI101,AK101,0)+IF($AM101,AO101,0)+IF($AQ101,AS101,0)+IF($AU101,AW101,0)+IF($AY101,BA101,0)+IF($BC101,BE101,0)+IF($BG101,BI101,0)+IF($BK101,BM101,0)+IF($BO101,BQ101,0)+IF($BS101,BU101,0)+IF($BW101,BY101,0)+IF($CA101,CC101,0)+IF($CE101,CG101,0)+IF($CI101,CK101,0)+IF($CM101,CO101,0)+IF($CQ101,CS101,0)</f>
        <v>12990</v>
      </c>
      <c r="S101" s="31" t="n">
        <f aca="false">IF(Замер!$J$20="да",Комната_1!$B101,0)</f>
        <v>1</v>
      </c>
      <c r="T101" s="31" t="n">
        <f aca="false">IF(Замер!$J$20="да",Комната_1!$G101,0)</f>
        <v>6</v>
      </c>
      <c r="U101" s="31" t="n">
        <f aca="false">IF(Замер!$J$20="да",Комната_1!$H101,0)</f>
        <v>12990</v>
      </c>
      <c r="W101" s="31" t="n">
        <f aca="false">IF(Замер!$J$40="да",Комната_2!$B101,0)</f>
        <v>0</v>
      </c>
      <c r="X101" s="31" t="n">
        <f aca="false">IF(Замер!$J$40="да",Комната_2!$G101,0)</f>
        <v>0</v>
      </c>
      <c r="Y101" s="31" t="n">
        <f aca="false">IF(Замер!$J$40="да",Комната_2!$H101,0)</f>
        <v>0</v>
      </c>
      <c r="AA101" s="31" t="n">
        <f aca="false">IF(Замер!$J$60="да",Комната_3!$B101,0)</f>
        <v>0</v>
      </c>
      <c r="AB101" s="31" t="n">
        <f aca="false">IF(Замер!$J$60="да",Комната_3!$G101,0)</f>
        <v>0</v>
      </c>
      <c r="AC101" s="31" t="n">
        <f aca="false">IF(Замер!$J$60="да",Комната_3!$H101,0)</f>
        <v>0</v>
      </c>
      <c r="AE101" s="31" t="n">
        <f aca="false">IF(Замер!$J$80="да",Комната_4!$B101,0)</f>
        <v>0</v>
      </c>
      <c r="AF101" s="31" t="n">
        <f aca="false">IF(Замер!$J$80="да",Комната_4!$G101,0)</f>
        <v>0</v>
      </c>
      <c r="AG101" s="31" t="n">
        <f aca="false">IF(Замер!$J$80="да",Комната_4!$H101,0)</f>
        <v>0</v>
      </c>
      <c r="AI101" s="31" t="n">
        <f aca="false">IF(Замер!$J$100="да",Комната_5!$B101,0)</f>
        <v>0</v>
      </c>
      <c r="AJ101" s="31" t="n">
        <f aca="false">IF(Замер!$J$100="да",Комната_5!$G101,0)</f>
        <v>0</v>
      </c>
      <c r="AK101" s="31" t="n">
        <f aca="false">IF(Замер!$J$100="да",Комната_5!$H101,0)</f>
        <v>0</v>
      </c>
      <c r="AM101" s="31" t="n">
        <f aca="false">IF(Замер!$J$120="да",Коридор!$B101,0)</f>
        <v>0</v>
      </c>
      <c r="AN101" s="31" t="n">
        <f aca="false">IF(Замер!$J$120="да",Коридор!$G101,0)</f>
        <v>0</v>
      </c>
      <c r="AO101" s="31" t="n">
        <f aca="false">IF(Замер!$J$120="да",Коридор!$H101,0)</f>
        <v>0</v>
      </c>
      <c r="AQ101" s="31" t="n">
        <f aca="false">IF(Замер!$J$140="да",Кухня!$B101,0)</f>
        <v>0</v>
      </c>
      <c r="AR101" s="31" t="n">
        <f aca="false">IF(Замер!$J$140="да",Кухня!$G101,0)</f>
        <v>0</v>
      </c>
      <c r="AS101" s="31" t="n">
        <f aca="false">IF(Замер!$J$140="да",Кухня!$H101,0)</f>
        <v>0</v>
      </c>
      <c r="AU101" s="31" t="n">
        <f aca="false">IF(Замер!$J$160="да",Ванна!$B101,0)</f>
        <v>0</v>
      </c>
      <c r="AV101" s="31" t="n">
        <f aca="false">IF(Замер!$J$160="да",Ванна!$G101,0)</f>
        <v>0</v>
      </c>
      <c r="AW101" s="31" t="n">
        <f aca="false">IF(Замер!$J$160="да",Ванна!$H101,0)</f>
        <v>0</v>
      </c>
      <c r="AY101" s="31" t="n">
        <f aca="false">IF(Замер!$J$180="да",Туалет!$B101,0)</f>
        <v>0</v>
      </c>
      <c r="AZ101" s="31" t="n">
        <f aca="false">IF(Замер!$J$180="да",Туалет!$G101,0)</f>
        <v>0</v>
      </c>
      <c r="BA101" s="31" t="n">
        <f aca="false">IF(Замер!$J$180="да",Туалет!$H101,0)</f>
        <v>0</v>
      </c>
      <c r="BC101" s="31" t="n">
        <f aca="false">IF(Замер!$J$200="да",Балкон!$B101,0)</f>
        <v>0</v>
      </c>
      <c r="BD101" s="31" t="n">
        <f aca="false">IF(Замер!$J$200="да",Балкон!$G101,0)</f>
        <v>0</v>
      </c>
      <c r="BE101" s="31" t="n">
        <f aca="false">IF(Замер!$J$200="да",Балкон!$H101,0)</f>
        <v>0</v>
      </c>
      <c r="BG101" s="31" t="n">
        <f aca="false">IF(Замер!$J$220="да",Помещение_11!$B101,0)</f>
        <v>0</v>
      </c>
      <c r="BH101" s="31" t="n">
        <f aca="false">IF(Замер!$J$220="да",Помещение_11!$G101,0)</f>
        <v>0</v>
      </c>
      <c r="BI101" s="31" t="n">
        <f aca="false">IF(Замер!$J$220="да",Помещение_11!$H101,0)</f>
        <v>0</v>
      </c>
      <c r="BK101" s="31" t="n">
        <f aca="false">IF(Замер!$J$240="да",Помещение_12!$B101,0)</f>
        <v>0</v>
      </c>
      <c r="BL101" s="31" t="n">
        <f aca="false">IF(Замер!$J$240="да",Помещение_12!$G101,0)</f>
        <v>0</v>
      </c>
      <c r="BM101" s="31" t="n">
        <f aca="false">IF(Замер!$J$240="да",Помещение_12!$H101,0)</f>
        <v>0</v>
      </c>
      <c r="BO101" s="31" t="n">
        <f aca="false">IF(Замер!$J$260="да",Помещение_13!$B101,0)</f>
        <v>0</v>
      </c>
      <c r="BP101" s="31" t="n">
        <f aca="false">IF(Замер!$J$260="да",Помещение_13!$G101,0)</f>
        <v>0</v>
      </c>
      <c r="BQ101" s="31" t="n">
        <f aca="false">IF(Замер!$J$260="да",Помещение_13!$H101,0)</f>
        <v>0</v>
      </c>
      <c r="BS101" s="31" t="n">
        <f aca="false">IF(Замер!$J$280="да",Помещение_14!$B101,0)</f>
        <v>0</v>
      </c>
      <c r="BT101" s="31" t="n">
        <f aca="false">IF(Замер!$J$280="да",Помещение_14!$G101,0)</f>
        <v>0</v>
      </c>
      <c r="BU101" s="31" t="n">
        <f aca="false">IF(Замер!$J$280="да",Помещение_14!$H101,0)</f>
        <v>0</v>
      </c>
      <c r="BW101" s="31" t="n">
        <f aca="false">IF(Замер!$J$300="да",Помещение_15!$B101,0)</f>
        <v>0</v>
      </c>
      <c r="BX101" s="31" t="n">
        <f aca="false">IF(Замер!$J$300="да",Помещение_15!$G101,0)</f>
        <v>0</v>
      </c>
      <c r="BY101" s="31" t="n">
        <f aca="false">IF(Замер!$J$300="да",Помещение_15!$H101,0)</f>
        <v>0</v>
      </c>
      <c r="CA101" s="31" t="n">
        <f aca="false">IF(Замер!$J$320="да",Помещение_16!$B101,0)</f>
        <v>0</v>
      </c>
      <c r="CB101" s="31" t="n">
        <f aca="false">IF(Замер!$J$320="да",Помещение_16!$G101,0)</f>
        <v>0</v>
      </c>
      <c r="CC101" s="31" t="n">
        <f aca="false">IF(Замер!$J$320="да",Помещение_16!$H101,0)</f>
        <v>0</v>
      </c>
      <c r="CE101" s="31" t="n">
        <f aca="false">IF(Замер!$J$340="да",Помещение_17!$B101,0)</f>
        <v>0</v>
      </c>
      <c r="CF101" s="31" t="n">
        <f aca="false">IF(Замер!$J$340="да",Помещение_17!$G101,0)</f>
        <v>0</v>
      </c>
      <c r="CG101" s="31" t="n">
        <f aca="false">IF(Замер!$J$340="да",Помещение_17!$H101,0)</f>
        <v>0</v>
      </c>
      <c r="CI101" s="31" t="n">
        <f aca="false">IF(Замер!$J$360="да",Помещение_18!$B101,0)</f>
        <v>0</v>
      </c>
      <c r="CJ101" s="31" t="n">
        <f aca="false">IF(Замер!$J$360="да",Помещение_18!$G101,0)</f>
        <v>0</v>
      </c>
      <c r="CK101" s="31" t="n">
        <f aca="false">IF(Замер!$J$360="да",Помещение_18!$H101,0)</f>
        <v>0</v>
      </c>
      <c r="CM101" s="31" t="n">
        <f aca="false">IF(Замер!$J$380="да",Помещение_19!$B101,0)</f>
        <v>0</v>
      </c>
      <c r="CN101" s="31" t="n">
        <f aca="false">IF(Замер!$J$380="да",Помещение_19!$G101,0)</f>
        <v>0</v>
      </c>
      <c r="CO101" s="31" t="n">
        <f aca="false">IF(Замер!$J$380="да",Помещение_19!$H101,0)</f>
        <v>0</v>
      </c>
      <c r="CQ101" s="31" t="n">
        <f aca="false">IF(Замер!$J$400="да",Помещение_20!$B101,0)</f>
        <v>0</v>
      </c>
      <c r="CR101" s="31" t="n">
        <f aca="false">IF(Замер!$J$400="да",Помещение_20!$G101,0)</f>
        <v>0</v>
      </c>
      <c r="CS101" s="31" t="n">
        <f aca="false">IF(Замер!$J$400="да",Помещение_20!$H101,0)</f>
        <v>0</v>
      </c>
    </row>
    <row r="102" customFormat="false" ht="14.25" hidden="false" customHeight="false" outlineLevel="0" collapsed="false">
      <c r="B102" s="89" t="n">
        <f aca="false">P102</f>
        <v>0</v>
      </c>
      <c r="C102" s="90" t="s">
        <v>415</v>
      </c>
      <c r="D102" s="91" t="str">
        <f aca="false">VLOOKUP(C102,СписокРабот!$B:$E,2,FALSE())</f>
        <v>Устройство короба из ГКЛ с прямолинейными нишами 1 слой</v>
      </c>
      <c r="E102" s="92" t="str">
        <f aca="false">VLOOKUP(C102,СписокРабот!$B:$E,3,FALSE())</f>
        <v>п.м</v>
      </c>
      <c r="F102" s="93" t="n">
        <f aca="false">VLOOKUP(C102,СписокРабот!$B:$E,4,FALSE())</f>
        <v>2551</v>
      </c>
      <c r="G102" s="94" t="n">
        <f aca="false">Q102</f>
        <v>0</v>
      </c>
      <c r="H102" s="95" t="n">
        <f aca="false">F102*G102</f>
        <v>0</v>
      </c>
      <c r="L102" s="83"/>
      <c r="M102" s="66" t="n">
        <f aca="false">$F102*(100%-$B$3)</f>
        <v>2168.35</v>
      </c>
      <c r="N102" s="31" t="n">
        <f aca="false">$G102*$M102</f>
        <v>0</v>
      </c>
      <c r="P102" s="31" t="n">
        <f aca="false">MAX(S102,W102,AA102,AE102,AI102,AM102,AQ102,AU102,AY102,BC102,BG102,BK102,BO102,BS102,BW102,CA102,CE102,CI102,CM102,CQ102)</f>
        <v>0</v>
      </c>
      <c r="Q102" s="31" t="n">
        <f aca="false">IF($S102,T102,0)+IF($W102,X102,0)+IF($AA102,AB102,0)+IF($AE102,AF102,0)+IF($AI102,AJ102,0)+IF($AM102,AN102,0)+IF($AQ102,AR102,0)+IF($AU102,AV102,0)+IF($AY102,AZ102,0)+IF($BC102,BD102,0)+IF($BG102,BH102,0)+IF($BK102,BL102,0)+IF($BO102,BP102,0)+IF($BS102,BT102,0)+IF($BW102,BX102,0)+IF($CA102,CB102,0)+IF($CE102,CF102,0)+IF($CI102,CJ102,0)+IF($CM102,CN102,0)+IF($CQ102,CR102,0)</f>
        <v>0</v>
      </c>
      <c r="R102" s="31" t="n">
        <f aca="false">IF($S102=1,U102,0)+IF($W102,Y102,0)+IF($AA102,AC102,0)+IF($AE102,AG102,0)+IF($AI102,AK102,0)+IF($AM102,AO102,0)+IF($AQ102,AS102,0)+IF($AU102,AW102,0)+IF($AY102,BA102,0)+IF($BC102,BE102,0)+IF($BG102,BI102,0)+IF($BK102,BM102,0)+IF($BO102,BQ102,0)+IF($BS102,BU102,0)+IF($BW102,BY102,0)+IF($CA102,CC102,0)+IF($CE102,CG102,0)+IF($CI102,CK102,0)+IF($CM102,CO102,0)+IF($CQ102,CS102,0)</f>
        <v>0</v>
      </c>
      <c r="S102" s="31" t="n">
        <f aca="false">IF(Замер!$J$20="да",Комната_1!$B102,0)</f>
        <v>0</v>
      </c>
      <c r="T102" s="31" t="n">
        <f aca="false">IF(Замер!$J$20="да",Комната_1!$G102,0)</f>
        <v>0</v>
      </c>
      <c r="U102" s="31" t="n">
        <f aca="false">IF(Замер!$J$20="да",Комната_1!$H102,0)</f>
        <v>0</v>
      </c>
      <c r="W102" s="31" t="n">
        <f aca="false">IF(Замер!$J$40="да",Комната_2!$B102,0)</f>
        <v>0</v>
      </c>
      <c r="X102" s="31" t="n">
        <f aca="false">IF(Замер!$J$40="да",Комната_2!$G102,0)</f>
        <v>0</v>
      </c>
      <c r="Y102" s="31" t="n">
        <f aca="false">IF(Замер!$J$40="да",Комната_2!$H102,0)</f>
        <v>0</v>
      </c>
      <c r="AA102" s="31" t="n">
        <f aca="false">IF(Замер!$J$60="да",Комната_3!$B102,0)</f>
        <v>0</v>
      </c>
      <c r="AB102" s="31" t="n">
        <f aca="false">IF(Замер!$J$60="да",Комната_3!$G102,0)</f>
        <v>0</v>
      </c>
      <c r="AC102" s="31" t="n">
        <f aca="false">IF(Замер!$J$60="да",Комната_3!$H102,0)</f>
        <v>0</v>
      </c>
      <c r="AE102" s="31" t="n">
        <f aca="false">IF(Замер!$J$80="да",Комната_4!$B102,0)</f>
        <v>0</v>
      </c>
      <c r="AF102" s="31" t="n">
        <f aca="false">IF(Замер!$J$80="да",Комната_4!$G102,0)</f>
        <v>0</v>
      </c>
      <c r="AG102" s="31" t="n">
        <f aca="false">IF(Замер!$J$80="да",Комната_4!$H102,0)</f>
        <v>0</v>
      </c>
      <c r="AI102" s="31" t="n">
        <f aca="false">IF(Замер!$J$100="да",Комната_5!$B102,0)</f>
        <v>0</v>
      </c>
      <c r="AJ102" s="31" t="n">
        <f aca="false">IF(Замер!$J$100="да",Комната_5!$G102,0)</f>
        <v>0</v>
      </c>
      <c r="AK102" s="31" t="n">
        <f aca="false">IF(Замер!$J$100="да",Комната_5!$H102,0)</f>
        <v>0</v>
      </c>
      <c r="AM102" s="31" t="n">
        <f aca="false">IF(Замер!$J$120="да",Коридор!$B102,0)</f>
        <v>0</v>
      </c>
      <c r="AN102" s="31" t="n">
        <f aca="false">IF(Замер!$J$120="да",Коридор!$G102,0)</f>
        <v>0</v>
      </c>
      <c r="AO102" s="31" t="n">
        <f aca="false">IF(Замер!$J$120="да",Коридор!$H102,0)</f>
        <v>0</v>
      </c>
      <c r="AQ102" s="31" t="n">
        <f aca="false">IF(Замер!$J$140="да",Кухня!$B102,0)</f>
        <v>0</v>
      </c>
      <c r="AR102" s="31" t="n">
        <f aca="false">IF(Замер!$J$140="да",Кухня!$G102,0)</f>
        <v>0</v>
      </c>
      <c r="AS102" s="31" t="n">
        <f aca="false">IF(Замер!$J$140="да",Кухня!$H102,0)</f>
        <v>0</v>
      </c>
      <c r="AU102" s="31" t="n">
        <f aca="false">IF(Замер!$J$160="да",Ванна!$B102,0)</f>
        <v>0</v>
      </c>
      <c r="AV102" s="31" t="n">
        <f aca="false">IF(Замер!$J$160="да",Ванна!$G102,0)</f>
        <v>0</v>
      </c>
      <c r="AW102" s="31" t="n">
        <f aca="false">IF(Замер!$J$160="да",Ванна!$H102,0)</f>
        <v>0</v>
      </c>
      <c r="AY102" s="31" t="n">
        <f aca="false">IF(Замер!$J$180="да",Туалет!$B102,0)</f>
        <v>0</v>
      </c>
      <c r="AZ102" s="31" t="n">
        <f aca="false">IF(Замер!$J$180="да",Туалет!$G102,0)</f>
        <v>0</v>
      </c>
      <c r="BA102" s="31" t="n">
        <f aca="false">IF(Замер!$J$180="да",Туалет!$H102,0)</f>
        <v>0</v>
      </c>
      <c r="BC102" s="31" t="n">
        <f aca="false">IF(Замер!$J$200="да",Балкон!$B102,0)</f>
        <v>0</v>
      </c>
      <c r="BD102" s="31" t="n">
        <f aca="false">IF(Замер!$J$200="да",Балкон!$G102,0)</f>
        <v>0</v>
      </c>
      <c r="BE102" s="31" t="n">
        <f aca="false">IF(Замер!$J$200="да",Балкон!$H102,0)</f>
        <v>0</v>
      </c>
      <c r="BG102" s="31" t="n">
        <f aca="false">IF(Замер!$J$220="да",Помещение_11!$B102,0)</f>
        <v>0</v>
      </c>
      <c r="BH102" s="31" t="n">
        <f aca="false">IF(Замер!$J$220="да",Помещение_11!$G102,0)</f>
        <v>0</v>
      </c>
      <c r="BI102" s="31" t="n">
        <f aca="false">IF(Замер!$J$220="да",Помещение_11!$H102,0)</f>
        <v>0</v>
      </c>
      <c r="BK102" s="31" t="n">
        <f aca="false">IF(Замер!$J$240="да",Помещение_12!$B102,0)</f>
        <v>0</v>
      </c>
      <c r="BL102" s="31" t="n">
        <f aca="false">IF(Замер!$J$240="да",Помещение_12!$G102,0)</f>
        <v>0</v>
      </c>
      <c r="BM102" s="31" t="n">
        <f aca="false">IF(Замер!$J$240="да",Помещение_12!$H102,0)</f>
        <v>0</v>
      </c>
      <c r="BO102" s="31" t="n">
        <f aca="false">IF(Замер!$J$260="да",Помещение_13!$B102,0)</f>
        <v>0</v>
      </c>
      <c r="BP102" s="31" t="n">
        <f aca="false">IF(Замер!$J$260="да",Помещение_13!$G102,0)</f>
        <v>0</v>
      </c>
      <c r="BQ102" s="31" t="n">
        <f aca="false">IF(Замер!$J$260="да",Помещение_13!$H102,0)</f>
        <v>0</v>
      </c>
      <c r="BS102" s="31" t="n">
        <f aca="false">IF(Замер!$J$280="да",Помещение_14!$B102,0)</f>
        <v>0</v>
      </c>
      <c r="BT102" s="31" t="n">
        <f aca="false">IF(Замер!$J$280="да",Помещение_14!$G102,0)</f>
        <v>0</v>
      </c>
      <c r="BU102" s="31" t="n">
        <f aca="false">IF(Замер!$J$280="да",Помещение_14!$H102,0)</f>
        <v>0</v>
      </c>
      <c r="BW102" s="31" t="n">
        <f aca="false">IF(Замер!$J$300="да",Помещение_15!$B102,0)</f>
        <v>0</v>
      </c>
      <c r="BX102" s="31" t="n">
        <f aca="false">IF(Замер!$J$300="да",Помещение_15!$G102,0)</f>
        <v>0</v>
      </c>
      <c r="BY102" s="31" t="n">
        <f aca="false">IF(Замер!$J$300="да",Помещение_15!$H102,0)</f>
        <v>0</v>
      </c>
      <c r="CA102" s="31" t="n">
        <f aca="false">IF(Замер!$J$320="да",Помещение_16!$B102,0)</f>
        <v>0</v>
      </c>
      <c r="CB102" s="31" t="n">
        <f aca="false">IF(Замер!$J$320="да",Помещение_16!$G102,0)</f>
        <v>0</v>
      </c>
      <c r="CC102" s="31" t="n">
        <f aca="false">IF(Замер!$J$320="да",Помещение_16!$H102,0)</f>
        <v>0</v>
      </c>
      <c r="CE102" s="31" t="n">
        <f aca="false">IF(Замер!$J$340="да",Помещение_17!$B102,0)</f>
        <v>0</v>
      </c>
      <c r="CF102" s="31" t="n">
        <f aca="false">IF(Замер!$J$340="да",Помещение_17!$G102,0)</f>
        <v>0</v>
      </c>
      <c r="CG102" s="31" t="n">
        <f aca="false">IF(Замер!$J$340="да",Помещение_17!$H102,0)</f>
        <v>0</v>
      </c>
      <c r="CI102" s="31" t="n">
        <f aca="false">IF(Замер!$J$360="да",Помещение_18!$B102,0)</f>
        <v>0</v>
      </c>
      <c r="CJ102" s="31" t="n">
        <f aca="false">IF(Замер!$J$360="да",Помещение_18!$G102,0)</f>
        <v>0</v>
      </c>
      <c r="CK102" s="31" t="n">
        <f aca="false">IF(Замер!$J$360="да",Помещение_18!$H102,0)</f>
        <v>0</v>
      </c>
      <c r="CM102" s="31" t="n">
        <f aca="false">IF(Замер!$J$380="да",Помещение_19!$B102,0)</f>
        <v>0</v>
      </c>
      <c r="CN102" s="31" t="n">
        <f aca="false">IF(Замер!$J$380="да",Помещение_19!$G102,0)</f>
        <v>0</v>
      </c>
      <c r="CO102" s="31" t="n">
        <f aca="false">IF(Замер!$J$380="да",Помещение_19!$H102,0)</f>
        <v>0</v>
      </c>
      <c r="CQ102" s="31" t="n">
        <f aca="false">IF(Замер!$J$400="да",Помещение_20!$B102,0)</f>
        <v>0</v>
      </c>
      <c r="CR102" s="31" t="n">
        <f aca="false">IF(Замер!$J$400="да",Помещение_20!$G102,0)</f>
        <v>0</v>
      </c>
      <c r="CS102" s="31" t="n">
        <f aca="false">IF(Замер!$J$400="да",Помещение_20!$H102,0)</f>
        <v>0</v>
      </c>
    </row>
    <row r="103" customFormat="false" ht="14.25" hidden="false" customHeight="false" outlineLevel="0" collapsed="false">
      <c r="B103" s="89" t="n">
        <f aca="false">P103</f>
        <v>0</v>
      </c>
      <c r="C103" s="90" t="s">
        <v>416</v>
      </c>
      <c r="D103" s="91" t="str">
        <f aca="false">VLOOKUP(C103,СписокРабот!$B:$E,2,FALSE())</f>
        <v>Устройство короба из ГКЛ с криволинейными нишами 1 слой</v>
      </c>
      <c r="E103" s="92" t="str">
        <f aca="false">VLOOKUP(C103,СписокРабот!$B:$E,3,FALSE())</f>
        <v>п.м</v>
      </c>
      <c r="F103" s="93" t="n">
        <f aca="false">VLOOKUP(C103,СписокРабот!$B:$E,4,FALSE())</f>
        <v>2911</v>
      </c>
      <c r="G103" s="94" t="n">
        <f aca="false">Q103</f>
        <v>0</v>
      </c>
      <c r="H103" s="95" t="n">
        <f aca="false">F103*G103</f>
        <v>0</v>
      </c>
      <c r="L103" s="83"/>
      <c r="M103" s="66" t="n">
        <f aca="false">$F103*(100%-$B$3)</f>
        <v>2474.35</v>
      </c>
      <c r="N103" s="31" t="n">
        <f aca="false">$G103*$M103</f>
        <v>0</v>
      </c>
      <c r="P103" s="31" t="n">
        <f aca="false">MAX(S103,W103,AA103,AE103,AI103,AM103,AQ103,AU103,AY103,BC103,BG103,BK103,BO103,BS103,BW103,CA103,CE103,CI103,CM103,CQ103)</f>
        <v>0</v>
      </c>
      <c r="Q103" s="31" t="n">
        <f aca="false">IF($S103,T103,0)+IF($W103,X103,0)+IF($AA103,AB103,0)+IF($AE103,AF103,0)+IF($AI103,AJ103,0)+IF($AM103,AN103,0)+IF($AQ103,AR103,0)+IF($AU103,AV103,0)+IF($AY103,AZ103,0)+IF($BC103,BD103,0)+IF($BG103,BH103,0)+IF($BK103,BL103,0)+IF($BO103,BP103,0)+IF($BS103,BT103,0)+IF($BW103,BX103,0)+IF($CA103,CB103,0)+IF($CE103,CF103,0)+IF($CI103,CJ103,0)+IF($CM103,CN103,0)+IF($CQ103,CR103,0)</f>
        <v>0</v>
      </c>
      <c r="R103" s="31" t="n">
        <f aca="false">IF($S103=1,U103,0)+IF($W103,Y103,0)+IF($AA103,AC103,0)+IF($AE103,AG103,0)+IF($AI103,AK103,0)+IF($AM103,AO103,0)+IF($AQ103,AS103,0)+IF($AU103,AW103,0)+IF($AY103,BA103,0)+IF($BC103,BE103,0)+IF($BG103,BI103,0)+IF($BK103,BM103,0)+IF($BO103,BQ103,0)+IF($BS103,BU103,0)+IF($BW103,BY103,0)+IF($CA103,CC103,0)+IF($CE103,CG103,0)+IF($CI103,CK103,0)+IF($CM103,CO103,0)+IF($CQ103,CS103,0)</f>
        <v>0</v>
      </c>
      <c r="S103" s="31" t="n">
        <f aca="false">IF(Замер!$J$20="да",Комната_1!$B103,0)</f>
        <v>0</v>
      </c>
      <c r="T103" s="31" t="n">
        <f aca="false">IF(Замер!$J$20="да",Комната_1!$G103,0)</f>
        <v>0</v>
      </c>
      <c r="U103" s="31" t="n">
        <f aca="false">IF(Замер!$J$20="да",Комната_1!$H103,0)</f>
        <v>0</v>
      </c>
      <c r="W103" s="31" t="n">
        <f aca="false">IF(Замер!$J$40="да",Комната_2!$B103,0)</f>
        <v>0</v>
      </c>
      <c r="X103" s="31" t="n">
        <f aca="false">IF(Замер!$J$40="да",Комната_2!$G103,0)</f>
        <v>0</v>
      </c>
      <c r="Y103" s="31" t="n">
        <f aca="false">IF(Замер!$J$40="да",Комната_2!$H103,0)</f>
        <v>0</v>
      </c>
      <c r="AA103" s="31" t="n">
        <f aca="false">IF(Замер!$J$60="да",Комната_3!$B103,0)</f>
        <v>0</v>
      </c>
      <c r="AB103" s="31" t="n">
        <f aca="false">IF(Замер!$J$60="да",Комната_3!$G103,0)</f>
        <v>0</v>
      </c>
      <c r="AC103" s="31" t="n">
        <f aca="false">IF(Замер!$J$60="да",Комната_3!$H103,0)</f>
        <v>0</v>
      </c>
      <c r="AE103" s="31" t="n">
        <f aca="false">IF(Замер!$J$80="да",Комната_4!$B103,0)</f>
        <v>0</v>
      </c>
      <c r="AF103" s="31" t="n">
        <f aca="false">IF(Замер!$J$80="да",Комната_4!$G103,0)</f>
        <v>0</v>
      </c>
      <c r="AG103" s="31" t="n">
        <f aca="false">IF(Замер!$J$80="да",Комната_4!$H103,0)</f>
        <v>0</v>
      </c>
      <c r="AI103" s="31" t="n">
        <f aca="false">IF(Замер!$J$100="да",Комната_5!$B103,0)</f>
        <v>0</v>
      </c>
      <c r="AJ103" s="31" t="n">
        <f aca="false">IF(Замер!$J$100="да",Комната_5!$G103,0)</f>
        <v>0</v>
      </c>
      <c r="AK103" s="31" t="n">
        <f aca="false">IF(Замер!$J$100="да",Комната_5!$H103,0)</f>
        <v>0</v>
      </c>
      <c r="AM103" s="31" t="n">
        <f aca="false">IF(Замер!$J$120="да",Коридор!$B103,0)</f>
        <v>0</v>
      </c>
      <c r="AN103" s="31" t="n">
        <f aca="false">IF(Замер!$J$120="да",Коридор!$G103,0)</f>
        <v>0</v>
      </c>
      <c r="AO103" s="31" t="n">
        <f aca="false">IF(Замер!$J$120="да",Коридор!$H103,0)</f>
        <v>0</v>
      </c>
      <c r="AQ103" s="31" t="n">
        <f aca="false">IF(Замер!$J$140="да",Кухня!$B103,0)</f>
        <v>0</v>
      </c>
      <c r="AR103" s="31" t="n">
        <f aca="false">IF(Замер!$J$140="да",Кухня!$G103,0)</f>
        <v>0</v>
      </c>
      <c r="AS103" s="31" t="n">
        <f aca="false">IF(Замер!$J$140="да",Кухня!$H103,0)</f>
        <v>0</v>
      </c>
      <c r="AU103" s="31" t="n">
        <f aca="false">IF(Замер!$J$160="да",Ванна!$B103,0)</f>
        <v>0</v>
      </c>
      <c r="AV103" s="31" t="n">
        <f aca="false">IF(Замер!$J$160="да",Ванна!$G103,0)</f>
        <v>0</v>
      </c>
      <c r="AW103" s="31" t="n">
        <f aca="false">IF(Замер!$J$160="да",Ванна!$H103,0)</f>
        <v>0</v>
      </c>
      <c r="AY103" s="31" t="n">
        <f aca="false">IF(Замер!$J$180="да",Туалет!$B103,0)</f>
        <v>0</v>
      </c>
      <c r="AZ103" s="31" t="n">
        <f aca="false">IF(Замер!$J$180="да",Туалет!$G103,0)</f>
        <v>0</v>
      </c>
      <c r="BA103" s="31" t="n">
        <f aca="false">IF(Замер!$J$180="да",Туалет!$H103,0)</f>
        <v>0</v>
      </c>
      <c r="BC103" s="31" t="n">
        <f aca="false">IF(Замер!$J$200="да",Балкон!$B103,0)</f>
        <v>0</v>
      </c>
      <c r="BD103" s="31" t="n">
        <f aca="false">IF(Замер!$J$200="да",Балкон!$G103,0)</f>
        <v>0</v>
      </c>
      <c r="BE103" s="31" t="n">
        <f aca="false">IF(Замер!$J$200="да",Балкон!$H103,0)</f>
        <v>0</v>
      </c>
      <c r="BG103" s="31" t="n">
        <f aca="false">IF(Замер!$J$220="да",Помещение_11!$B103,0)</f>
        <v>0</v>
      </c>
      <c r="BH103" s="31" t="n">
        <f aca="false">IF(Замер!$J$220="да",Помещение_11!$G103,0)</f>
        <v>0</v>
      </c>
      <c r="BI103" s="31" t="n">
        <f aca="false">IF(Замер!$J$220="да",Помещение_11!$H103,0)</f>
        <v>0</v>
      </c>
      <c r="BK103" s="31" t="n">
        <f aca="false">IF(Замер!$J$240="да",Помещение_12!$B103,0)</f>
        <v>0</v>
      </c>
      <c r="BL103" s="31" t="n">
        <f aca="false">IF(Замер!$J$240="да",Помещение_12!$G103,0)</f>
        <v>0</v>
      </c>
      <c r="BM103" s="31" t="n">
        <f aca="false">IF(Замер!$J$240="да",Помещение_12!$H103,0)</f>
        <v>0</v>
      </c>
      <c r="BO103" s="31" t="n">
        <f aca="false">IF(Замер!$J$260="да",Помещение_13!$B103,0)</f>
        <v>0</v>
      </c>
      <c r="BP103" s="31" t="n">
        <f aca="false">IF(Замер!$J$260="да",Помещение_13!$G103,0)</f>
        <v>0</v>
      </c>
      <c r="BQ103" s="31" t="n">
        <f aca="false">IF(Замер!$J$260="да",Помещение_13!$H103,0)</f>
        <v>0</v>
      </c>
      <c r="BS103" s="31" t="n">
        <f aca="false">IF(Замер!$J$280="да",Помещение_14!$B103,0)</f>
        <v>0</v>
      </c>
      <c r="BT103" s="31" t="n">
        <f aca="false">IF(Замер!$J$280="да",Помещение_14!$G103,0)</f>
        <v>0</v>
      </c>
      <c r="BU103" s="31" t="n">
        <f aca="false">IF(Замер!$J$280="да",Помещение_14!$H103,0)</f>
        <v>0</v>
      </c>
      <c r="BW103" s="31" t="n">
        <f aca="false">IF(Замер!$J$300="да",Помещение_15!$B103,0)</f>
        <v>0</v>
      </c>
      <c r="BX103" s="31" t="n">
        <f aca="false">IF(Замер!$J$300="да",Помещение_15!$G103,0)</f>
        <v>0</v>
      </c>
      <c r="BY103" s="31" t="n">
        <f aca="false">IF(Замер!$J$300="да",Помещение_15!$H103,0)</f>
        <v>0</v>
      </c>
      <c r="CA103" s="31" t="n">
        <f aca="false">IF(Замер!$J$320="да",Помещение_16!$B103,0)</f>
        <v>0</v>
      </c>
      <c r="CB103" s="31" t="n">
        <f aca="false">IF(Замер!$J$320="да",Помещение_16!$G103,0)</f>
        <v>0</v>
      </c>
      <c r="CC103" s="31" t="n">
        <f aca="false">IF(Замер!$J$320="да",Помещение_16!$H103,0)</f>
        <v>0</v>
      </c>
      <c r="CE103" s="31" t="n">
        <f aca="false">IF(Замер!$J$340="да",Помещение_17!$B103,0)</f>
        <v>0</v>
      </c>
      <c r="CF103" s="31" t="n">
        <f aca="false">IF(Замер!$J$340="да",Помещение_17!$G103,0)</f>
        <v>0</v>
      </c>
      <c r="CG103" s="31" t="n">
        <f aca="false">IF(Замер!$J$340="да",Помещение_17!$H103,0)</f>
        <v>0</v>
      </c>
      <c r="CI103" s="31" t="n">
        <f aca="false">IF(Замер!$J$360="да",Помещение_18!$B103,0)</f>
        <v>0</v>
      </c>
      <c r="CJ103" s="31" t="n">
        <f aca="false">IF(Замер!$J$360="да",Помещение_18!$G103,0)</f>
        <v>0</v>
      </c>
      <c r="CK103" s="31" t="n">
        <f aca="false">IF(Замер!$J$360="да",Помещение_18!$H103,0)</f>
        <v>0</v>
      </c>
      <c r="CM103" s="31" t="n">
        <f aca="false">IF(Замер!$J$380="да",Помещение_19!$B103,0)</f>
        <v>0</v>
      </c>
      <c r="CN103" s="31" t="n">
        <f aca="false">IF(Замер!$J$380="да",Помещение_19!$G103,0)</f>
        <v>0</v>
      </c>
      <c r="CO103" s="31" t="n">
        <f aca="false">IF(Замер!$J$380="да",Помещение_19!$H103,0)</f>
        <v>0</v>
      </c>
      <c r="CQ103" s="31" t="n">
        <f aca="false">IF(Замер!$J$400="да",Помещение_20!$B103,0)</f>
        <v>0</v>
      </c>
      <c r="CR103" s="31" t="n">
        <f aca="false">IF(Замер!$J$400="да",Помещение_20!$G103,0)</f>
        <v>0</v>
      </c>
      <c r="CS103" s="31" t="n">
        <f aca="false">IF(Замер!$J$400="да",Помещение_20!$H103,0)</f>
        <v>0</v>
      </c>
    </row>
    <row r="104" customFormat="false" ht="14.25" hidden="false" customHeight="false" outlineLevel="0" collapsed="false">
      <c r="B104" s="79" t="n">
        <f aca="false">P104</f>
        <v>0</v>
      </c>
      <c r="C104" s="49" t="s">
        <v>417</v>
      </c>
      <c r="D104" s="80" t="str">
        <f aca="false">VLOOKUP(C104,СписокРабот!$B:$E,2,FALSE())</f>
        <v>Устройство тепло / звукоизоляции стен (минвата, пенополистирол) 1 слой</v>
      </c>
      <c r="E104" s="44" t="str">
        <f aca="false">VLOOKUP(C104,СписокРабот!$B:$E,3,FALSE())</f>
        <v>м²</v>
      </c>
      <c r="F104" s="81" t="n">
        <f aca="false">VLOOKUP(C104,СписокРабот!$B:$E,4,FALSE())</f>
        <v>791</v>
      </c>
      <c r="G104" s="84" t="n">
        <f aca="false">Q104</f>
        <v>0</v>
      </c>
      <c r="H104" s="82" t="n">
        <f aca="false">F104*G104</f>
        <v>0</v>
      </c>
      <c r="L104" s="83"/>
      <c r="M104" s="66" t="n">
        <f aca="false">$F104*(100%-$B$3)</f>
        <v>672.35</v>
      </c>
      <c r="N104" s="31" t="n">
        <f aca="false">$G104*$M104</f>
        <v>0</v>
      </c>
      <c r="P104" s="31" t="n">
        <f aca="false">MAX(S104,W104,AA104,AE104,AI104,AM104,AQ104,AU104,AY104,BC104,BG104,BK104,BO104,BS104,BW104,CA104,CE104,CI104,CM104,CQ104)</f>
        <v>0</v>
      </c>
      <c r="Q104" s="31" t="n">
        <f aca="false">IF($S104,T104,0)+IF($W104,X104,0)+IF($AA104,AB104,0)+IF($AE104,AF104,0)+IF($AI104,AJ104,0)+IF($AM104,AN104,0)+IF($AQ104,AR104,0)+IF($AU104,AV104,0)+IF($AY104,AZ104,0)+IF($BC104,BD104,0)+IF($BG104,BH104,0)+IF($BK104,BL104,0)+IF($BO104,BP104,0)+IF($BS104,BT104,0)+IF($BW104,BX104,0)+IF($CA104,CB104,0)+IF($CE104,CF104,0)+IF($CI104,CJ104,0)+IF($CM104,CN104,0)+IF($CQ104,CR104,0)</f>
        <v>0</v>
      </c>
      <c r="R104" s="31" t="n">
        <f aca="false">IF($S104=1,U104,0)+IF($W104,Y104,0)+IF($AA104,AC104,0)+IF($AE104,AG104,0)+IF($AI104,AK104,0)+IF($AM104,AO104,0)+IF($AQ104,AS104,0)+IF($AU104,AW104,0)+IF($AY104,BA104,0)+IF($BC104,BE104,0)+IF($BG104,BI104,0)+IF($BK104,BM104,0)+IF($BO104,BQ104,0)+IF($BS104,BU104,0)+IF($BW104,BY104,0)+IF($CA104,CC104,0)+IF($CE104,CG104,0)+IF($CI104,CK104,0)+IF($CM104,CO104,0)+IF($CQ104,CS104,0)</f>
        <v>0</v>
      </c>
      <c r="S104" s="31" t="n">
        <f aca="false">IF(Замер!$J$20="да",Комната_1!$B104,0)</f>
        <v>0</v>
      </c>
      <c r="T104" s="31" t="n">
        <f aca="false">IF(Замер!$J$20="да",Комната_1!$G104,0)</f>
        <v>52</v>
      </c>
      <c r="U104" s="31" t="n">
        <f aca="false">IF(Замер!$J$20="да",Комната_1!$H104,0)</f>
        <v>41132</v>
      </c>
      <c r="W104" s="31" t="n">
        <f aca="false">IF(Замер!$J$40="да",Комната_2!$B104,0)</f>
        <v>0</v>
      </c>
      <c r="X104" s="31" t="n">
        <f aca="false">IF(Замер!$J$40="да",Комната_2!$G104,0)</f>
        <v>36.8</v>
      </c>
      <c r="Y104" s="31" t="n">
        <f aca="false">IF(Замер!$J$40="да",Комната_2!$H104,0)</f>
        <v>29108.8</v>
      </c>
      <c r="AA104" s="31" t="n">
        <f aca="false">IF(Замер!$J$60="да",Комната_3!$B104,0)</f>
        <v>0</v>
      </c>
      <c r="AB104" s="31" t="n">
        <f aca="false">IF(Замер!$J$60="да",Комната_3!$G104,0)</f>
        <v>35</v>
      </c>
      <c r="AC104" s="31" t="n">
        <f aca="false">IF(Замер!$J$60="да",Комната_3!$H104,0)</f>
        <v>27685</v>
      </c>
      <c r="AE104" s="31" t="n">
        <f aca="false">IF(Замер!$J$80="да",Комната_4!$B104,0)</f>
        <v>0</v>
      </c>
      <c r="AF104" s="31" t="n">
        <f aca="false">IF(Замер!$J$80="да",Комната_4!$G104,0)</f>
        <v>30.9</v>
      </c>
      <c r="AG104" s="31" t="n">
        <f aca="false">IF(Замер!$J$80="да",Комната_4!$H104,0)</f>
        <v>24441.9</v>
      </c>
      <c r="AI104" s="31" t="n">
        <f aca="false">IF(Замер!$J$100="да",Комната_5!$B104,0)</f>
        <v>0</v>
      </c>
      <c r="AJ104" s="31" t="n">
        <f aca="false">IF(Замер!$J$100="да",Комната_5!$G104,0)</f>
        <v>20.4</v>
      </c>
      <c r="AK104" s="31" t="n">
        <f aca="false">IF(Замер!$J$100="да",Комната_5!$H104,0)</f>
        <v>16136.4</v>
      </c>
      <c r="AM104" s="31" t="n">
        <f aca="false">IF(Замер!$J$120="да",Коридор!$B104,0)</f>
        <v>0</v>
      </c>
      <c r="AN104" s="31" t="n">
        <f aca="false">IF(Замер!$J$120="да",Коридор!$G104,0)</f>
        <v>19.5</v>
      </c>
      <c r="AO104" s="31" t="n">
        <f aca="false">IF(Замер!$J$120="да",Коридор!$H104,0)</f>
        <v>15424.5</v>
      </c>
      <c r="AQ104" s="31" t="n">
        <f aca="false">IF(Замер!$J$140="да",Кухня!$B104,0)</f>
        <v>0</v>
      </c>
      <c r="AR104" s="31" t="n">
        <f aca="false">IF(Замер!$J$140="да",Кухня!$G104,0)</f>
        <v>27.7</v>
      </c>
      <c r="AS104" s="31" t="n">
        <f aca="false">IF(Замер!$J$140="да",Кухня!$H104,0)</f>
        <v>21910.7</v>
      </c>
      <c r="AU104" s="31" t="n">
        <f aca="false">IF(Замер!$J$160="да",Ванна!$B104,0)</f>
        <v>0</v>
      </c>
      <c r="AV104" s="31" t="n">
        <f aca="false">IF(Замер!$J$160="да",Ванна!$G104,0)</f>
        <v>20</v>
      </c>
      <c r="AW104" s="31" t="n">
        <f aca="false">IF(Замер!$J$160="да",Ванна!$H104,0)</f>
        <v>15820</v>
      </c>
      <c r="AY104" s="31" t="n">
        <f aca="false">IF(Замер!$J$180="да",Туалет!$B104,0)</f>
        <v>0</v>
      </c>
      <c r="AZ104" s="31" t="n">
        <f aca="false">IF(Замер!$J$180="да",Туалет!$G104,0)</f>
        <v>0</v>
      </c>
      <c r="BA104" s="31" t="n">
        <f aca="false">IF(Замер!$J$180="да",Туалет!$H104,0)</f>
        <v>0</v>
      </c>
      <c r="BC104" s="31" t="n">
        <f aca="false">IF(Замер!$J$200="да",Балкон!$B104,0)</f>
        <v>0</v>
      </c>
      <c r="BD104" s="31" t="n">
        <f aca="false">IF(Замер!$J$200="да",Балкон!$G104,0)</f>
        <v>0</v>
      </c>
      <c r="BE104" s="31" t="n">
        <f aca="false">IF(Замер!$J$200="да",Балкон!$H104,0)</f>
        <v>0</v>
      </c>
      <c r="BG104" s="31" t="n">
        <f aca="false">IF(Замер!$J$220="да",Помещение_11!$B104,0)</f>
        <v>0</v>
      </c>
      <c r="BH104" s="31" t="n">
        <f aca="false">IF(Замер!$J$220="да",Помещение_11!$G104,0)</f>
        <v>0</v>
      </c>
      <c r="BI104" s="31" t="n">
        <f aca="false">IF(Замер!$J$220="да",Помещение_11!$H104,0)</f>
        <v>0</v>
      </c>
      <c r="BK104" s="31" t="n">
        <f aca="false">IF(Замер!$J$240="да",Помещение_12!$B104,0)</f>
        <v>0</v>
      </c>
      <c r="BL104" s="31" t="n">
        <f aca="false">IF(Замер!$J$240="да",Помещение_12!$G104,0)</f>
        <v>0</v>
      </c>
      <c r="BM104" s="31" t="n">
        <f aca="false">IF(Замер!$J$240="да",Помещение_12!$H104,0)</f>
        <v>0</v>
      </c>
      <c r="BO104" s="31" t="n">
        <f aca="false">IF(Замер!$J$260="да",Помещение_13!$B104,0)</f>
        <v>0</v>
      </c>
      <c r="BP104" s="31" t="n">
        <f aca="false">IF(Замер!$J$260="да",Помещение_13!$G104,0)</f>
        <v>0</v>
      </c>
      <c r="BQ104" s="31" t="n">
        <f aca="false">IF(Замер!$J$260="да",Помещение_13!$H104,0)</f>
        <v>0</v>
      </c>
      <c r="BS104" s="31" t="n">
        <f aca="false">IF(Замер!$J$280="да",Помещение_14!$B104,0)</f>
        <v>0</v>
      </c>
      <c r="BT104" s="31" t="n">
        <f aca="false">IF(Замер!$J$280="да",Помещение_14!$G104,0)</f>
        <v>0</v>
      </c>
      <c r="BU104" s="31" t="n">
        <f aca="false">IF(Замер!$J$280="да",Помещение_14!$H104,0)</f>
        <v>0</v>
      </c>
      <c r="BW104" s="31" t="n">
        <f aca="false">IF(Замер!$J$300="да",Помещение_15!$B104,0)</f>
        <v>0</v>
      </c>
      <c r="BX104" s="31" t="n">
        <f aca="false">IF(Замер!$J$300="да",Помещение_15!$G104,0)</f>
        <v>0</v>
      </c>
      <c r="BY104" s="31" t="n">
        <f aca="false">IF(Замер!$J$300="да",Помещение_15!$H104,0)</f>
        <v>0</v>
      </c>
      <c r="CA104" s="31" t="n">
        <f aca="false">IF(Замер!$J$320="да",Помещение_16!$B104,0)</f>
        <v>0</v>
      </c>
      <c r="CB104" s="31" t="n">
        <f aca="false">IF(Замер!$J$320="да",Помещение_16!$G104,0)</f>
        <v>0</v>
      </c>
      <c r="CC104" s="31" t="n">
        <f aca="false">IF(Замер!$J$320="да",Помещение_16!$H104,0)</f>
        <v>0</v>
      </c>
      <c r="CE104" s="31" t="n">
        <f aca="false">IF(Замер!$J$340="да",Помещение_17!$B104,0)</f>
        <v>0</v>
      </c>
      <c r="CF104" s="31" t="n">
        <f aca="false">IF(Замер!$J$340="да",Помещение_17!$G104,0)</f>
        <v>0</v>
      </c>
      <c r="CG104" s="31" t="n">
        <f aca="false">IF(Замер!$J$340="да",Помещение_17!$H104,0)</f>
        <v>0</v>
      </c>
      <c r="CI104" s="31" t="n">
        <f aca="false">IF(Замер!$J$360="да",Помещение_18!$B104,0)</f>
        <v>0</v>
      </c>
      <c r="CJ104" s="31" t="n">
        <f aca="false">IF(Замер!$J$360="да",Помещение_18!$G104,0)</f>
        <v>0</v>
      </c>
      <c r="CK104" s="31" t="n">
        <f aca="false">IF(Замер!$J$360="да",Помещение_18!$H104,0)</f>
        <v>0</v>
      </c>
      <c r="CM104" s="31" t="n">
        <f aca="false">IF(Замер!$J$380="да",Помещение_19!$B104,0)</f>
        <v>0</v>
      </c>
      <c r="CN104" s="31" t="n">
        <f aca="false">IF(Замер!$J$380="да",Помещение_19!$G104,0)</f>
        <v>0</v>
      </c>
      <c r="CO104" s="31" t="n">
        <f aca="false">IF(Замер!$J$380="да",Помещение_19!$H104,0)</f>
        <v>0</v>
      </c>
      <c r="CQ104" s="31" t="n">
        <f aca="false">IF(Замер!$J$400="да",Помещение_20!$B104,0)</f>
        <v>0</v>
      </c>
      <c r="CR104" s="31" t="n">
        <f aca="false">IF(Замер!$J$400="да",Помещение_20!$G104,0)</f>
        <v>0</v>
      </c>
      <c r="CS104" s="31" t="n">
        <f aca="false">IF(Замер!$J$400="да",Помещение_20!$H104,0)</f>
        <v>0</v>
      </c>
    </row>
    <row r="105" customFormat="false" ht="14.25" hidden="false" customHeight="false" outlineLevel="0" collapsed="false">
      <c r="B105" s="89" t="n">
        <f aca="false">P105</f>
        <v>0</v>
      </c>
      <c r="C105" s="90" t="s">
        <v>418</v>
      </c>
      <c r="D105" s="91" t="str">
        <f aca="false">VLOOKUP(C105,СписокРабот!$B:$E,2,FALSE())</f>
        <v>Устройство откосов из ГКЛ (1 слой)</v>
      </c>
      <c r="E105" s="92" t="str">
        <f aca="false">VLOOKUP(C105,СписокРабот!$B:$E,3,FALSE())</f>
        <v>п.м</v>
      </c>
      <c r="F105" s="93" t="n">
        <f aca="false">VLOOKUP(C105,СписокРабот!$B:$E,4,FALSE())</f>
        <v>847</v>
      </c>
      <c r="G105" s="94" t="n">
        <f aca="false">Q105</f>
        <v>0</v>
      </c>
      <c r="H105" s="95" t="n">
        <f aca="false">F105*G105</f>
        <v>0</v>
      </c>
      <c r="L105" s="83"/>
      <c r="M105" s="66" t="n">
        <f aca="false">$F105*(100%-$B$3)</f>
        <v>719.95</v>
      </c>
      <c r="N105" s="31" t="n">
        <f aca="false">$G105*$M105</f>
        <v>0</v>
      </c>
      <c r="P105" s="31" t="n">
        <f aca="false">MAX(S105,W105,AA105,AE105,AI105,AM105,AQ105,AU105,AY105,BC105,BG105,BK105,BO105,BS105,BW105,CA105,CE105,CI105,CM105,CQ105)</f>
        <v>0</v>
      </c>
      <c r="Q105" s="31" t="n">
        <f aca="false">IF($S105,T105,0)+IF($W105,X105,0)+IF($AA105,AB105,0)+IF($AE105,AF105,0)+IF($AI105,AJ105,0)+IF($AM105,AN105,0)+IF($AQ105,AR105,0)+IF($AU105,AV105,0)+IF($AY105,AZ105,0)+IF($BC105,BD105,0)+IF($BG105,BH105,0)+IF($BK105,BL105,0)+IF($BO105,BP105,0)+IF($BS105,BT105,0)+IF($BW105,BX105,0)+IF($CA105,CB105,0)+IF($CE105,CF105,0)+IF($CI105,CJ105,0)+IF($CM105,CN105,0)+IF($CQ105,CR105,0)</f>
        <v>0</v>
      </c>
      <c r="R105" s="31" t="n">
        <f aca="false">IF($S105=1,U105,0)+IF($W105,Y105,0)+IF($AA105,AC105,0)+IF($AE105,AG105,0)+IF($AI105,AK105,0)+IF($AM105,AO105,0)+IF($AQ105,AS105,0)+IF($AU105,AW105,0)+IF($AY105,BA105,0)+IF($BC105,BE105,0)+IF($BG105,BI105,0)+IF($BK105,BM105,0)+IF($BO105,BQ105,0)+IF($BS105,BU105,0)+IF($BW105,BY105,0)+IF($CA105,CC105,0)+IF($CE105,CG105,0)+IF($CI105,CK105,0)+IF($CM105,CO105,0)+IF($CQ105,CS105,0)</f>
        <v>0</v>
      </c>
      <c r="S105" s="31" t="n">
        <f aca="false">IF(Замер!$J$20="да",Комната_1!$B105,0)</f>
        <v>0</v>
      </c>
      <c r="T105" s="31" t="n">
        <f aca="false">IF(Замер!$J$20="да",Комната_1!$G105,0)</f>
        <v>18.44</v>
      </c>
      <c r="U105" s="31" t="n">
        <f aca="false">IF(Замер!$J$20="да",Комната_1!$H105,0)</f>
        <v>15618.68</v>
      </c>
      <c r="W105" s="31" t="n">
        <f aca="false">IF(Замер!$J$40="да",Комната_2!$B105,0)</f>
        <v>0</v>
      </c>
      <c r="X105" s="31" t="n">
        <f aca="false">IF(Замер!$J$40="да",Комната_2!$G105,0)</f>
        <v>18.44</v>
      </c>
      <c r="Y105" s="31" t="n">
        <f aca="false">IF(Замер!$J$40="да",Комната_2!$H105,0)</f>
        <v>15618.68</v>
      </c>
      <c r="AA105" s="31" t="n">
        <f aca="false">IF(Замер!$J$60="да",Комната_3!$B105,0)</f>
        <v>0</v>
      </c>
      <c r="AB105" s="31" t="n">
        <f aca="false">IF(Замер!$J$60="да",Комната_3!$G105,0)</f>
        <v>18.44</v>
      </c>
      <c r="AC105" s="31" t="n">
        <f aca="false">IF(Замер!$J$60="да",Комната_3!$H105,0)</f>
        <v>15618.68</v>
      </c>
      <c r="AE105" s="31" t="n">
        <f aca="false">IF(Замер!$J$80="да",Комната_4!$B105,0)</f>
        <v>0</v>
      </c>
      <c r="AF105" s="31" t="n">
        <f aca="false">IF(Замер!$J$80="да",Комната_4!$G105,0)</f>
        <v>0</v>
      </c>
      <c r="AG105" s="31" t="n">
        <f aca="false">IF(Замер!$J$80="да",Комната_4!$H105,0)</f>
        <v>0</v>
      </c>
      <c r="AI105" s="31" t="n">
        <f aca="false">IF(Замер!$J$100="да",Комната_5!$B105,0)</f>
        <v>0</v>
      </c>
      <c r="AJ105" s="31" t="n">
        <f aca="false">IF(Замер!$J$100="да",Комната_5!$G105,0)</f>
        <v>0</v>
      </c>
      <c r="AK105" s="31" t="n">
        <f aca="false">IF(Замер!$J$100="да",Комната_5!$H105,0)</f>
        <v>0</v>
      </c>
      <c r="AM105" s="31" t="n">
        <f aca="false">IF(Замер!$J$120="да",Коридор!$B105,0)</f>
        <v>0</v>
      </c>
      <c r="AN105" s="31" t="n">
        <f aca="false">IF(Замер!$J$120="да",Коридор!$G105,0)</f>
        <v>0</v>
      </c>
      <c r="AO105" s="31" t="n">
        <f aca="false">IF(Замер!$J$120="да",Коридор!$H105,0)</f>
        <v>0</v>
      </c>
      <c r="AQ105" s="31" t="n">
        <f aca="false">IF(Замер!$J$140="да",Кухня!$B105,0)</f>
        <v>0</v>
      </c>
      <c r="AR105" s="31" t="n">
        <f aca="false">IF(Замер!$J$140="да",Кухня!$G105,0)</f>
        <v>0</v>
      </c>
      <c r="AS105" s="31" t="n">
        <f aca="false">IF(Замер!$J$140="да",Кухня!$H105,0)</f>
        <v>0</v>
      </c>
      <c r="AU105" s="31" t="n">
        <f aca="false">IF(Замер!$J$160="да",Ванна!$B105,0)</f>
        <v>0</v>
      </c>
      <c r="AV105" s="31" t="n">
        <f aca="false">IF(Замер!$J$160="да",Ванна!$G105,0)</f>
        <v>0</v>
      </c>
      <c r="AW105" s="31" t="n">
        <f aca="false">IF(Замер!$J$160="да",Ванна!$H105,0)</f>
        <v>0</v>
      </c>
      <c r="AY105" s="31" t="n">
        <f aca="false">IF(Замер!$J$180="да",Туалет!$B105,0)</f>
        <v>0</v>
      </c>
      <c r="AZ105" s="31" t="n">
        <f aca="false">IF(Замер!$J$180="да",Туалет!$G105,0)</f>
        <v>0</v>
      </c>
      <c r="BA105" s="31" t="n">
        <f aca="false">IF(Замер!$J$180="да",Туалет!$H105,0)</f>
        <v>0</v>
      </c>
      <c r="BC105" s="31" t="n">
        <f aca="false">IF(Замер!$J$200="да",Балкон!$B105,0)</f>
        <v>0</v>
      </c>
      <c r="BD105" s="31" t="n">
        <f aca="false">IF(Замер!$J$200="да",Балкон!$G105,0)</f>
        <v>0</v>
      </c>
      <c r="BE105" s="31" t="n">
        <f aca="false">IF(Замер!$J$200="да",Балкон!$H105,0)</f>
        <v>0</v>
      </c>
      <c r="BG105" s="31" t="n">
        <f aca="false">IF(Замер!$J$220="да",Помещение_11!$B105,0)</f>
        <v>0</v>
      </c>
      <c r="BH105" s="31" t="n">
        <f aca="false">IF(Замер!$J$220="да",Помещение_11!$G105,0)</f>
        <v>0</v>
      </c>
      <c r="BI105" s="31" t="n">
        <f aca="false">IF(Замер!$J$220="да",Помещение_11!$H105,0)</f>
        <v>0</v>
      </c>
      <c r="BK105" s="31" t="n">
        <f aca="false">IF(Замер!$J$240="да",Помещение_12!$B105,0)</f>
        <v>0</v>
      </c>
      <c r="BL105" s="31" t="n">
        <f aca="false">IF(Замер!$J$240="да",Помещение_12!$G105,0)</f>
        <v>0</v>
      </c>
      <c r="BM105" s="31" t="n">
        <f aca="false">IF(Замер!$J$240="да",Помещение_12!$H105,0)</f>
        <v>0</v>
      </c>
      <c r="BO105" s="31" t="n">
        <f aca="false">IF(Замер!$J$260="да",Помещение_13!$B105,0)</f>
        <v>0</v>
      </c>
      <c r="BP105" s="31" t="n">
        <f aca="false">IF(Замер!$J$260="да",Помещение_13!$G105,0)</f>
        <v>0</v>
      </c>
      <c r="BQ105" s="31" t="n">
        <f aca="false">IF(Замер!$J$260="да",Помещение_13!$H105,0)</f>
        <v>0</v>
      </c>
      <c r="BS105" s="31" t="n">
        <f aca="false">IF(Замер!$J$280="да",Помещение_14!$B105,0)</f>
        <v>0</v>
      </c>
      <c r="BT105" s="31" t="n">
        <f aca="false">IF(Замер!$J$280="да",Помещение_14!$G105,0)</f>
        <v>0</v>
      </c>
      <c r="BU105" s="31" t="n">
        <f aca="false">IF(Замер!$J$280="да",Помещение_14!$H105,0)</f>
        <v>0</v>
      </c>
      <c r="BW105" s="31" t="n">
        <f aca="false">IF(Замер!$J$300="да",Помещение_15!$B105,0)</f>
        <v>0</v>
      </c>
      <c r="BX105" s="31" t="n">
        <f aca="false">IF(Замер!$J$300="да",Помещение_15!$G105,0)</f>
        <v>0</v>
      </c>
      <c r="BY105" s="31" t="n">
        <f aca="false">IF(Замер!$J$300="да",Помещение_15!$H105,0)</f>
        <v>0</v>
      </c>
      <c r="CA105" s="31" t="n">
        <f aca="false">IF(Замер!$J$320="да",Помещение_16!$B105,0)</f>
        <v>0</v>
      </c>
      <c r="CB105" s="31" t="n">
        <f aca="false">IF(Замер!$J$320="да",Помещение_16!$G105,0)</f>
        <v>0</v>
      </c>
      <c r="CC105" s="31" t="n">
        <f aca="false">IF(Замер!$J$320="да",Помещение_16!$H105,0)</f>
        <v>0</v>
      </c>
      <c r="CE105" s="31" t="n">
        <f aca="false">IF(Замер!$J$340="да",Помещение_17!$B105,0)</f>
        <v>0</v>
      </c>
      <c r="CF105" s="31" t="n">
        <f aca="false">IF(Замер!$J$340="да",Помещение_17!$G105,0)</f>
        <v>0</v>
      </c>
      <c r="CG105" s="31" t="n">
        <f aca="false">IF(Замер!$J$340="да",Помещение_17!$H105,0)</f>
        <v>0</v>
      </c>
      <c r="CI105" s="31" t="n">
        <f aca="false">IF(Замер!$J$360="да",Помещение_18!$B105,0)</f>
        <v>0</v>
      </c>
      <c r="CJ105" s="31" t="n">
        <f aca="false">IF(Замер!$J$360="да",Помещение_18!$G105,0)</f>
        <v>0</v>
      </c>
      <c r="CK105" s="31" t="n">
        <f aca="false">IF(Замер!$J$360="да",Помещение_18!$H105,0)</f>
        <v>0</v>
      </c>
      <c r="CM105" s="31" t="n">
        <f aca="false">IF(Замер!$J$380="да",Помещение_19!$B105,0)</f>
        <v>0</v>
      </c>
      <c r="CN105" s="31" t="n">
        <f aca="false">IF(Замер!$J$380="да",Помещение_19!$G105,0)</f>
        <v>0</v>
      </c>
      <c r="CO105" s="31" t="n">
        <f aca="false">IF(Замер!$J$380="да",Помещение_19!$H105,0)</f>
        <v>0</v>
      </c>
      <c r="CQ105" s="31" t="n">
        <f aca="false">IF(Замер!$J$400="да",Помещение_20!$B105,0)</f>
        <v>0</v>
      </c>
      <c r="CR105" s="31" t="n">
        <f aca="false">IF(Замер!$J$400="да",Помещение_20!$G105,0)</f>
        <v>0</v>
      </c>
      <c r="CS105" s="31" t="n">
        <f aca="false">IF(Замер!$J$400="да",Помещение_20!$H105,0)</f>
        <v>0</v>
      </c>
    </row>
    <row r="106" customFormat="false" ht="14.25" hidden="false" customHeight="false" outlineLevel="0" collapsed="false">
      <c r="B106" s="79" t="n">
        <f aca="false">P106</f>
        <v>1</v>
      </c>
      <c r="C106" s="49" t="s">
        <v>61</v>
      </c>
      <c r="D106" s="80" t="str">
        <f aca="false">VLOOKUP(C106,СписокРабот!$B:$E,2,FALSE())</f>
        <v>Гидроизоляция стен (в 2 слоя)</v>
      </c>
      <c r="E106" s="44" t="str">
        <f aca="false">VLOOKUP(C106,СписокРабот!$B:$E,3,FALSE())</f>
        <v>м²</v>
      </c>
      <c r="F106" s="81" t="n">
        <f aca="false">VLOOKUP(C106,СписокРабот!$B:$E,4,FALSE())</f>
        <v>675</v>
      </c>
      <c r="G106" s="84" t="n">
        <f aca="false">Q106</f>
        <v>47</v>
      </c>
      <c r="H106" s="82" t="n">
        <f aca="false">F106*G106</f>
        <v>31725</v>
      </c>
      <c r="L106" s="83"/>
      <c r="M106" s="66" t="n">
        <f aca="false">$F106*(100%-$B$3)</f>
        <v>573.75</v>
      </c>
      <c r="N106" s="31" t="n">
        <f aca="false">$G106*$M106</f>
        <v>26966.25</v>
      </c>
      <c r="P106" s="31" t="n">
        <f aca="false">MAX(S106,W106,AA106,AE106,AI106,AM106,AQ106,AU106,AY106,BC106,BG106,BK106,BO106,BS106,BW106,CA106,CE106,CI106,CM106,CQ106)</f>
        <v>1</v>
      </c>
      <c r="Q106" s="31" t="n">
        <f aca="false">IF($S106,T106,0)+IF($W106,X106,0)+IF($AA106,AB106,0)+IF($AE106,AF106,0)+IF($AI106,AJ106,0)+IF($AM106,AN106,0)+IF($AQ106,AR106,0)+IF($AU106,AV106,0)+IF($AY106,AZ106,0)+IF($BC106,BD106,0)+IF($BG106,BH106,0)+IF($BK106,BL106,0)+IF($BO106,BP106,0)+IF($BS106,BT106,0)+IF($BW106,BX106,0)+IF($CA106,CB106,0)+IF($CE106,CF106,0)+IF($CI106,CJ106,0)+IF($CM106,CN106,0)+IF($CQ106,CR106,0)</f>
        <v>47</v>
      </c>
      <c r="R106" s="31" t="n">
        <f aca="false">IF($S106=1,U106,0)+IF($W106,Y106,0)+IF($AA106,AC106,0)+IF($AE106,AG106,0)+IF($AI106,AK106,0)+IF($AM106,AO106,0)+IF($AQ106,AS106,0)+IF($AU106,AW106,0)+IF($AY106,BA106,0)+IF($BC106,BE106,0)+IF($BG106,BI106,0)+IF($BK106,BM106,0)+IF($BO106,BQ106,0)+IF($BS106,BU106,0)+IF($BW106,BY106,0)+IF($CA106,CC106,0)+IF($CE106,CG106,0)+IF($CI106,CK106,0)+IF($CM106,CO106,0)+IF($CQ106,CS106,0)</f>
        <v>31725</v>
      </c>
      <c r="S106" s="31" t="n">
        <f aca="false">IF(Замер!$J$20="да",Комната_1!$B106,0)</f>
        <v>1</v>
      </c>
      <c r="T106" s="31" t="n">
        <f aca="false">IF(Замер!$J$20="да",Комната_1!$G106,0)</f>
        <v>47</v>
      </c>
      <c r="U106" s="31" t="n">
        <f aca="false">IF(Замер!$J$20="да",Комната_1!$H106,0)</f>
        <v>31725</v>
      </c>
      <c r="W106" s="31" t="n">
        <f aca="false">IF(Замер!$J$40="да",Комната_2!$B106,0)</f>
        <v>0</v>
      </c>
      <c r="X106" s="31" t="n">
        <f aca="false">IF(Замер!$J$40="да",Комната_2!$G106,0)</f>
        <v>36.8</v>
      </c>
      <c r="Y106" s="31" t="n">
        <f aca="false">IF(Замер!$J$40="да",Комната_2!$H106,0)</f>
        <v>24840</v>
      </c>
      <c r="AA106" s="31" t="n">
        <f aca="false">IF(Замер!$J$60="да",Комната_3!$B106,0)</f>
        <v>0</v>
      </c>
      <c r="AB106" s="31" t="n">
        <f aca="false">IF(Замер!$J$60="да",Комната_3!$G106,0)</f>
        <v>35</v>
      </c>
      <c r="AC106" s="31" t="n">
        <f aca="false">IF(Замер!$J$60="да",Комната_3!$H106,0)</f>
        <v>23625</v>
      </c>
      <c r="AE106" s="31" t="n">
        <f aca="false">IF(Замер!$J$80="да",Комната_4!$B106,0)</f>
        <v>0</v>
      </c>
      <c r="AF106" s="31" t="n">
        <f aca="false">IF(Замер!$J$80="да",Комната_4!$G106,0)</f>
        <v>30.9</v>
      </c>
      <c r="AG106" s="31" t="n">
        <f aca="false">IF(Замер!$J$80="да",Комната_4!$H106,0)</f>
        <v>20857.5</v>
      </c>
      <c r="AI106" s="31" t="n">
        <f aca="false">IF(Замер!$J$100="да",Комната_5!$B106,0)</f>
        <v>0</v>
      </c>
      <c r="AJ106" s="31" t="n">
        <f aca="false">IF(Замер!$J$100="да",Комната_5!$G106,0)</f>
        <v>20.4</v>
      </c>
      <c r="AK106" s="31" t="n">
        <f aca="false">IF(Замер!$J$100="да",Комната_5!$H106,0)</f>
        <v>13770</v>
      </c>
      <c r="AM106" s="31" t="n">
        <f aca="false">IF(Замер!$J$120="да",Коридор!$B106,0)</f>
        <v>0</v>
      </c>
      <c r="AN106" s="31" t="n">
        <f aca="false">IF(Замер!$J$120="да",Коридор!$G106,0)</f>
        <v>19.5</v>
      </c>
      <c r="AO106" s="31" t="n">
        <f aca="false">IF(Замер!$J$120="да",Коридор!$H106,0)</f>
        <v>13162.5</v>
      </c>
      <c r="AQ106" s="31" t="n">
        <f aca="false">IF(Замер!$J$140="да",Кухня!$B106,0)</f>
        <v>0</v>
      </c>
      <c r="AR106" s="31" t="n">
        <f aca="false">IF(Замер!$J$140="да",Кухня!$G106,0)</f>
        <v>27.7</v>
      </c>
      <c r="AS106" s="31" t="n">
        <f aca="false">IF(Замер!$J$140="да",Кухня!$H106,0)</f>
        <v>18697.5</v>
      </c>
      <c r="AU106" s="31" t="n">
        <f aca="false">IF(Замер!$J$160="да",Ванна!$B106,0)</f>
        <v>0</v>
      </c>
      <c r="AV106" s="31" t="n">
        <f aca="false">IF(Замер!$J$160="да",Ванна!$G106,0)</f>
        <v>20</v>
      </c>
      <c r="AW106" s="31" t="n">
        <f aca="false">IF(Замер!$J$160="да",Ванна!$H106,0)</f>
        <v>13500</v>
      </c>
      <c r="AY106" s="31" t="n">
        <f aca="false">IF(Замер!$J$180="да",Туалет!$B106,0)</f>
        <v>0</v>
      </c>
      <c r="AZ106" s="31" t="n">
        <f aca="false">IF(Замер!$J$180="да",Туалет!$G106,0)</f>
        <v>0</v>
      </c>
      <c r="BA106" s="31" t="n">
        <f aca="false">IF(Замер!$J$180="да",Туалет!$H106,0)</f>
        <v>0</v>
      </c>
      <c r="BC106" s="31" t="n">
        <f aca="false">IF(Замер!$J$200="да",Балкон!$B106,0)</f>
        <v>0</v>
      </c>
      <c r="BD106" s="31" t="n">
        <f aca="false">IF(Замер!$J$200="да",Балкон!$G106,0)</f>
        <v>0</v>
      </c>
      <c r="BE106" s="31" t="n">
        <f aca="false">IF(Замер!$J$200="да",Балкон!$H106,0)</f>
        <v>0</v>
      </c>
      <c r="BG106" s="31" t="n">
        <f aca="false">IF(Замер!$J$220="да",Помещение_11!$B106,0)</f>
        <v>0</v>
      </c>
      <c r="BH106" s="31" t="n">
        <f aca="false">IF(Замер!$J$220="да",Помещение_11!$G106,0)</f>
        <v>0</v>
      </c>
      <c r="BI106" s="31" t="n">
        <f aca="false">IF(Замер!$J$220="да",Помещение_11!$H106,0)</f>
        <v>0</v>
      </c>
      <c r="BK106" s="31" t="n">
        <f aca="false">IF(Замер!$J$240="да",Помещение_12!$B106,0)</f>
        <v>0</v>
      </c>
      <c r="BL106" s="31" t="n">
        <f aca="false">IF(Замер!$J$240="да",Помещение_12!$G106,0)</f>
        <v>0</v>
      </c>
      <c r="BM106" s="31" t="n">
        <f aca="false">IF(Замер!$J$240="да",Помещение_12!$H106,0)</f>
        <v>0</v>
      </c>
      <c r="BO106" s="31" t="n">
        <f aca="false">IF(Замер!$J$260="да",Помещение_13!$B106,0)</f>
        <v>0</v>
      </c>
      <c r="BP106" s="31" t="n">
        <f aca="false">IF(Замер!$J$260="да",Помещение_13!$G106,0)</f>
        <v>0</v>
      </c>
      <c r="BQ106" s="31" t="n">
        <f aca="false">IF(Замер!$J$260="да",Помещение_13!$H106,0)</f>
        <v>0</v>
      </c>
      <c r="BS106" s="31" t="n">
        <f aca="false">IF(Замер!$J$280="да",Помещение_14!$B106,0)</f>
        <v>0</v>
      </c>
      <c r="BT106" s="31" t="n">
        <f aca="false">IF(Замер!$J$280="да",Помещение_14!$G106,0)</f>
        <v>0</v>
      </c>
      <c r="BU106" s="31" t="n">
        <f aca="false">IF(Замер!$J$280="да",Помещение_14!$H106,0)</f>
        <v>0</v>
      </c>
      <c r="BW106" s="31" t="n">
        <f aca="false">IF(Замер!$J$300="да",Помещение_15!$B106,0)</f>
        <v>0</v>
      </c>
      <c r="BX106" s="31" t="n">
        <f aca="false">IF(Замер!$J$300="да",Помещение_15!$G106,0)</f>
        <v>0</v>
      </c>
      <c r="BY106" s="31" t="n">
        <f aca="false">IF(Замер!$J$300="да",Помещение_15!$H106,0)</f>
        <v>0</v>
      </c>
      <c r="CA106" s="31" t="n">
        <f aca="false">IF(Замер!$J$320="да",Помещение_16!$B106,0)</f>
        <v>0</v>
      </c>
      <c r="CB106" s="31" t="n">
        <f aca="false">IF(Замер!$J$320="да",Помещение_16!$G106,0)</f>
        <v>0</v>
      </c>
      <c r="CC106" s="31" t="n">
        <f aca="false">IF(Замер!$J$320="да",Помещение_16!$H106,0)</f>
        <v>0</v>
      </c>
      <c r="CE106" s="31" t="n">
        <f aca="false">IF(Замер!$J$340="да",Помещение_17!$B106,0)</f>
        <v>0</v>
      </c>
      <c r="CF106" s="31" t="n">
        <f aca="false">IF(Замер!$J$340="да",Помещение_17!$G106,0)</f>
        <v>0</v>
      </c>
      <c r="CG106" s="31" t="n">
        <f aca="false">IF(Замер!$J$340="да",Помещение_17!$H106,0)</f>
        <v>0</v>
      </c>
      <c r="CI106" s="31" t="n">
        <f aca="false">IF(Замер!$J$360="да",Помещение_18!$B106,0)</f>
        <v>0</v>
      </c>
      <c r="CJ106" s="31" t="n">
        <f aca="false">IF(Замер!$J$360="да",Помещение_18!$G106,0)</f>
        <v>0</v>
      </c>
      <c r="CK106" s="31" t="n">
        <f aca="false">IF(Замер!$J$360="да",Помещение_18!$H106,0)</f>
        <v>0</v>
      </c>
      <c r="CM106" s="31" t="n">
        <f aca="false">IF(Замер!$J$380="да",Помещение_19!$B106,0)</f>
        <v>0</v>
      </c>
      <c r="CN106" s="31" t="n">
        <f aca="false">IF(Замер!$J$380="да",Помещение_19!$G106,0)</f>
        <v>0</v>
      </c>
      <c r="CO106" s="31" t="n">
        <f aca="false">IF(Замер!$J$380="да",Помещение_19!$H106,0)</f>
        <v>0</v>
      </c>
      <c r="CQ106" s="31" t="n">
        <f aca="false">IF(Замер!$J$400="да",Помещение_20!$B106,0)</f>
        <v>0</v>
      </c>
      <c r="CR106" s="31" t="n">
        <f aca="false">IF(Замер!$J$400="да",Помещение_20!$G106,0)</f>
        <v>0</v>
      </c>
      <c r="CS106" s="31" t="n">
        <f aca="false">IF(Замер!$J$400="да",Помещение_20!$H106,0)</f>
        <v>0</v>
      </c>
    </row>
    <row r="107" customFormat="false" ht="14.25" hidden="false" customHeight="false" outlineLevel="0" collapsed="false">
      <c r="B107" s="79" t="n">
        <f aca="false">P107</f>
        <v>0</v>
      </c>
      <c r="C107" s="49" t="s">
        <v>419</v>
      </c>
      <c r="D107" s="80" t="str">
        <f aca="false">VLOOKUP(C107,СписокРабот!$B:$E,2,FALSE())</f>
        <v>Армирование стен штукатурной сеткой</v>
      </c>
      <c r="E107" s="44" t="str">
        <f aca="false">VLOOKUP(C107,СписокРабот!$B:$E,3,FALSE())</f>
        <v>м²</v>
      </c>
      <c r="F107" s="81" t="n">
        <f aca="false">VLOOKUP(C107,СписокРабот!$B:$E,4,FALSE())</f>
        <v>622</v>
      </c>
      <c r="G107" s="84" t="n">
        <f aca="false">Q107</f>
        <v>0</v>
      </c>
      <c r="H107" s="82" t="n">
        <f aca="false">F107*G107</f>
        <v>0</v>
      </c>
      <c r="L107" s="83"/>
      <c r="M107" s="66" t="n">
        <f aca="false">$F107*(100%-$B$3)</f>
        <v>528.7</v>
      </c>
      <c r="N107" s="31" t="n">
        <f aca="false">$G107*$M107</f>
        <v>0</v>
      </c>
      <c r="P107" s="31" t="n">
        <f aca="false">MAX(S107,W107,AA107,AE107,AI107,AM107,AQ107,AU107,AY107,BC107,BG107,BK107,BO107,BS107,BW107,CA107,CE107,CI107,CM107,CQ107)</f>
        <v>0</v>
      </c>
      <c r="Q107" s="31" t="n">
        <f aca="false">IF($S107,T107,0)+IF($W107,X107,0)+IF($AA107,AB107,0)+IF($AE107,AF107,0)+IF($AI107,AJ107,0)+IF($AM107,AN107,0)+IF($AQ107,AR107,0)+IF($AU107,AV107,0)+IF($AY107,AZ107,0)+IF($BC107,BD107,0)+IF($BG107,BH107,0)+IF($BK107,BL107,0)+IF($BO107,BP107,0)+IF($BS107,BT107,0)+IF($BW107,BX107,0)+IF($CA107,CB107,0)+IF($CE107,CF107,0)+IF($CI107,CJ107,0)+IF($CM107,CN107,0)+IF($CQ107,CR107,0)</f>
        <v>0</v>
      </c>
      <c r="R107" s="31" t="n">
        <f aca="false">IF($S107=1,U107,0)+IF($W107,Y107,0)+IF($AA107,AC107,0)+IF($AE107,AG107,0)+IF($AI107,AK107,0)+IF($AM107,AO107,0)+IF($AQ107,AS107,0)+IF($AU107,AW107,0)+IF($AY107,BA107,0)+IF($BC107,BE107,0)+IF($BG107,BI107,0)+IF($BK107,BM107,0)+IF($BO107,BQ107,0)+IF($BS107,BU107,0)+IF($BW107,BY107,0)+IF($CA107,CC107,0)+IF($CE107,CG107,0)+IF($CI107,CK107,0)+IF($CM107,CO107,0)+IF($CQ107,CS107,0)</f>
        <v>0</v>
      </c>
      <c r="S107" s="31" t="n">
        <f aca="false">IF(Замер!$J$20="да",Комната_1!$B107,0)</f>
        <v>0</v>
      </c>
      <c r="T107" s="31" t="n">
        <f aca="false">IF(Замер!$J$20="да",Комната_1!$G107,0)</f>
        <v>52</v>
      </c>
      <c r="U107" s="31" t="n">
        <f aca="false">IF(Замер!$J$20="да",Комната_1!$H107,0)</f>
        <v>32344</v>
      </c>
      <c r="W107" s="31" t="n">
        <f aca="false">IF(Замер!$J$40="да",Комната_2!$B107,0)</f>
        <v>0</v>
      </c>
      <c r="X107" s="31" t="n">
        <f aca="false">IF(Замер!$J$40="да",Комната_2!$G107,0)</f>
        <v>36.8</v>
      </c>
      <c r="Y107" s="31" t="n">
        <f aca="false">IF(Замер!$J$40="да",Комната_2!$H107,0)</f>
        <v>22889.6</v>
      </c>
      <c r="AA107" s="31" t="n">
        <f aca="false">IF(Замер!$J$60="да",Комната_3!$B107,0)</f>
        <v>0</v>
      </c>
      <c r="AB107" s="31" t="n">
        <f aca="false">IF(Замер!$J$60="да",Комната_3!$G107,0)</f>
        <v>35</v>
      </c>
      <c r="AC107" s="31" t="n">
        <f aca="false">IF(Замер!$J$60="да",Комната_3!$H107,0)</f>
        <v>21770</v>
      </c>
      <c r="AE107" s="31" t="n">
        <f aca="false">IF(Замер!$J$80="да",Комната_4!$B107,0)</f>
        <v>0</v>
      </c>
      <c r="AF107" s="31" t="n">
        <f aca="false">IF(Замер!$J$80="да",Комната_4!$G107,0)</f>
        <v>30.9</v>
      </c>
      <c r="AG107" s="31" t="n">
        <f aca="false">IF(Замер!$J$80="да",Комната_4!$H107,0)</f>
        <v>19219.8</v>
      </c>
      <c r="AI107" s="31" t="n">
        <f aca="false">IF(Замер!$J$100="да",Комната_5!$B107,0)</f>
        <v>0</v>
      </c>
      <c r="AJ107" s="31" t="n">
        <f aca="false">IF(Замер!$J$100="да",Комната_5!$G107,0)</f>
        <v>20.4</v>
      </c>
      <c r="AK107" s="31" t="n">
        <f aca="false">IF(Замер!$J$100="да",Комната_5!$H107,0)</f>
        <v>12688.8</v>
      </c>
      <c r="AM107" s="31" t="n">
        <f aca="false">IF(Замер!$J$120="да",Коридор!$B107,0)</f>
        <v>0</v>
      </c>
      <c r="AN107" s="31" t="n">
        <f aca="false">IF(Замер!$J$120="да",Коридор!$G107,0)</f>
        <v>19.5</v>
      </c>
      <c r="AO107" s="31" t="n">
        <f aca="false">IF(Замер!$J$120="да",Коридор!$H107,0)</f>
        <v>12129</v>
      </c>
      <c r="AQ107" s="31" t="n">
        <f aca="false">IF(Замер!$J$140="да",Кухня!$B107,0)</f>
        <v>0</v>
      </c>
      <c r="AR107" s="31" t="n">
        <f aca="false">IF(Замер!$J$140="да",Кухня!$G107,0)</f>
        <v>27.7</v>
      </c>
      <c r="AS107" s="31" t="n">
        <f aca="false">IF(Замер!$J$140="да",Кухня!$H107,0)</f>
        <v>17229.4</v>
      </c>
      <c r="AU107" s="31" t="n">
        <f aca="false">IF(Замер!$J$160="да",Ванна!$B107,0)</f>
        <v>0</v>
      </c>
      <c r="AV107" s="31" t="n">
        <f aca="false">IF(Замер!$J$160="да",Ванна!$G107,0)</f>
        <v>20</v>
      </c>
      <c r="AW107" s="31" t="n">
        <f aca="false">IF(Замер!$J$160="да",Ванна!$H107,0)</f>
        <v>12440</v>
      </c>
      <c r="AY107" s="31" t="n">
        <f aca="false">IF(Замер!$J$180="да",Туалет!$B107,0)</f>
        <v>0</v>
      </c>
      <c r="AZ107" s="31" t="n">
        <f aca="false">IF(Замер!$J$180="да",Туалет!$G107,0)</f>
        <v>0</v>
      </c>
      <c r="BA107" s="31" t="n">
        <f aca="false">IF(Замер!$J$180="да",Туалет!$H107,0)</f>
        <v>0</v>
      </c>
      <c r="BC107" s="31" t="n">
        <f aca="false">IF(Замер!$J$200="да",Балкон!$B107,0)</f>
        <v>0</v>
      </c>
      <c r="BD107" s="31" t="n">
        <f aca="false">IF(Замер!$J$200="да",Балкон!$G107,0)</f>
        <v>0</v>
      </c>
      <c r="BE107" s="31" t="n">
        <f aca="false">IF(Замер!$J$200="да",Балкон!$H107,0)</f>
        <v>0</v>
      </c>
      <c r="BG107" s="31" t="n">
        <f aca="false">IF(Замер!$J$220="да",Помещение_11!$B107,0)</f>
        <v>0</v>
      </c>
      <c r="BH107" s="31" t="n">
        <f aca="false">IF(Замер!$J$220="да",Помещение_11!$G107,0)</f>
        <v>0</v>
      </c>
      <c r="BI107" s="31" t="n">
        <f aca="false">IF(Замер!$J$220="да",Помещение_11!$H107,0)</f>
        <v>0</v>
      </c>
      <c r="BK107" s="31" t="n">
        <f aca="false">IF(Замер!$J$240="да",Помещение_12!$B107,0)</f>
        <v>0</v>
      </c>
      <c r="BL107" s="31" t="n">
        <f aca="false">IF(Замер!$J$240="да",Помещение_12!$G107,0)</f>
        <v>0</v>
      </c>
      <c r="BM107" s="31" t="n">
        <f aca="false">IF(Замер!$J$240="да",Помещение_12!$H107,0)</f>
        <v>0</v>
      </c>
      <c r="BO107" s="31" t="n">
        <f aca="false">IF(Замер!$J$260="да",Помещение_13!$B107,0)</f>
        <v>0</v>
      </c>
      <c r="BP107" s="31" t="n">
        <f aca="false">IF(Замер!$J$260="да",Помещение_13!$G107,0)</f>
        <v>0</v>
      </c>
      <c r="BQ107" s="31" t="n">
        <f aca="false">IF(Замер!$J$260="да",Помещение_13!$H107,0)</f>
        <v>0</v>
      </c>
      <c r="BS107" s="31" t="n">
        <f aca="false">IF(Замер!$J$280="да",Помещение_14!$B107,0)</f>
        <v>0</v>
      </c>
      <c r="BT107" s="31" t="n">
        <f aca="false">IF(Замер!$J$280="да",Помещение_14!$G107,0)</f>
        <v>0</v>
      </c>
      <c r="BU107" s="31" t="n">
        <f aca="false">IF(Замер!$J$280="да",Помещение_14!$H107,0)</f>
        <v>0</v>
      </c>
      <c r="BW107" s="31" t="n">
        <f aca="false">IF(Замер!$J$300="да",Помещение_15!$B107,0)</f>
        <v>0</v>
      </c>
      <c r="BX107" s="31" t="n">
        <f aca="false">IF(Замер!$J$300="да",Помещение_15!$G107,0)</f>
        <v>0</v>
      </c>
      <c r="BY107" s="31" t="n">
        <f aca="false">IF(Замер!$J$300="да",Помещение_15!$H107,0)</f>
        <v>0</v>
      </c>
      <c r="CA107" s="31" t="n">
        <f aca="false">IF(Замер!$J$320="да",Помещение_16!$B107,0)</f>
        <v>0</v>
      </c>
      <c r="CB107" s="31" t="n">
        <f aca="false">IF(Замер!$J$320="да",Помещение_16!$G107,0)</f>
        <v>0</v>
      </c>
      <c r="CC107" s="31" t="n">
        <f aca="false">IF(Замер!$J$320="да",Помещение_16!$H107,0)</f>
        <v>0</v>
      </c>
      <c r="CE107" s="31" t="n">
        <f aca="false">IF(Замер!$J$340="да",Помещение_17!$B107,0)</f>
        <v>0</v>
      </c>
      <c r="CF107" s="31" t="n">
        <f aca="false">IF(Замер!$J$340="да",Помещение_17!$G107,0)</f>
        <v>0</v>
      </c>
      <c r="CG107" s="31" t="n">
        <f aca="false">IF(Замер!$J$340="да",Помещение_17!$H107,0)</f>
        <v>0</v>
      </c>
      <c r="CI107" s="31" t="n">
        <f aca="false">IF(Замер!$J$360="да",Помещение_18!$B107,0)</f>
        <v>0</v>
      </c>
      <c r="CJ107" s="31" t="n">
        <f aca="false">IF(Замер!$J$360="да",Помещение_18!$G107,0)</f>
        <v>0</v>
      </c>
      <c r="CK107" s="31" t="n">
        <f aca="false">IF(Замер!$J$360="да",Помещение_18!$H107,0)</f>
        <v>0</v>
      </c>
      <c r="CM107" s="31" t="n">
        <f aca="false">IF(Замер!$J$380="да",Помещение_19!$B107,0)</f>
        <v>0</v>
      </c>
      <c r="CN107" s="31" t="n">
        <f aca="false">IF(Замер!$J$380="да",Помещение_19!$G107,0)</f>
        <v>0</v>
      </c>
      <c r="CO107" s="31" t="n">
        <f aca="false">IF(Замер!$J$380="да",Помещение_19!$H107,0)</f>
        <v>0</v>
      </c>
      <c r="CQ107" s="31" t="n">
        <f aca="false">IF(Замер!$J$400="да",Помещение_20!$B107,0)</f>
        <v>0</v>
      </c>
      <c r="CR107" s="31" t="n">
        <f aca="false">IF(Замер!$J$400="да",Помещение_20!$G107,0)</f>
        <v>0</v>
      </c>
      <c r="CS107" s="31" t="n">
        <f aca="false">IF(Замер!$J$400="да",Помещение_20!$H107,0)</f>
        <v>0</v>
      </c>
    </row>
    <row r="108" customFormat="false" ht="14.25" hidden="false" customHeight="false" outlineLevel="0" collapsed="false">
      <c r="B108" s="79" t="n">
        <f aca="false">P108</f>
        <v>1</v>
      </c>
      <c r="C108" s="49" t="s">
        <v>63</v>
      </c>
      <c r="D108" s="80" t="str">
        <f aca="false">VLOOKUP(C108,СписокРабот!$B:$E,2,FALSE())</f>
        <v>Заделка швов ГКЛ стен и потолка</v>
      </c>
      <c r="E108" s="44" t="str">
        <f aca="false">VLOOKUP(C108,СписокРабот!$B:$E,3,FALSE())</f>
        <v>п.м</v>
      </c>
      <c r="F108" s="81" t="n">
        <f aca="false">VLOOKUP(C108,СписокРабот!$B:$E,4,FALSE())</f>
        <v>168</v>
      </c>
      <c r="G108" s="84" t="n">
        <f aca="false">Q108</f>
        <v>15</v>
      </c>
      <c r="H108" s="82" t="n">
        <f aca="false">F108*G108</f>
        <v>2520</v>
      </c>
      <c r="L108" s="83"/>
      <c r="M108" s="66" t="n">
        <f aca="false">$F108*(100%-$B$3)</f>
        <v>142.8</v>
      </c>
      <c r="N108" s="31" t="n">
        <f aca="false">$G108*$M108</f>
        <v>2142</v>
      </c>
      <c r="P108" s="31" t="n">
        <f aca="false">MAX(S108,W108,AA108,AE108,AI108,AM108,AQ108,AU108,AY108,BC108,BG108,BK108,BO108,BS108,BW108,CA108,CE108,CI108,CM108,CQ108)</f>
        <v>1</v>
      </c>
      <c r="Q108" s="31" t="n">
        <f aca="false">IF($S108,T108,0)+IF($W108,X108,0)+IF($AA108,AB108,0)+IF($AE108,AF108,0)+IF($AI108,AJ108,0)+IF($AM108,AN108,0)+IF($AQ108,AR108,0)+IF($AU108,AV108,0)+IF($AY108,AZ108,0)+IF($BC108,BD108,0)+IF($BG108,BH108,0)+IF($BK108,BL108,0)+IF($BO108,BP108,0)+IF($BS108,BT108,0)+IF($BW108,BX108,0)+IF($CA108,CB108,0)+IF($CE108,CF108,0)+IF($CI108,CJ108,0)+IF($CM108,CN108,0)+IF($CQ108,CR108,0)</f>
        <v>15</v>
      </c>
      <c r="R108" s="31" t="n">
        <f aca="false">IF($S108=1,U108,0)+IF($W108,Y108,0)+IF($AA108,AC108,0)+IF($AE108,AG108,0)+IF($AI108,AK108,0)+IF($AM108,AO108,0)+IF($AQ108,AS108,0)+IF($AU108,AW108,0)+IF($AY108,BA108,0)+IF($BC108,BE108,0)+IF($BG108,BI108,0)+IF($BK108,BM108,0)+IF($BO108,BQ108,0)+IF($BS108,BU108,0)+IF($BW108,BY108,0)+IF($CA108,CC108,0)+IF($CE108,CG108,0)+IF($CI108,CK108,0)+IF($CM108,CO108,0)+IF($CQ108,CS108,0)</f>
        <v>2520</v>
      </c>
      <c r="S108" s="31" t="n">
        <f aca="false">IF(Замер!$J$20="да",Комната_1!$B108,0)</f>
        <v>1</v>
      </c>
      <c r="T108" s="31" t="n">
        <f aca="false">IF(Замер!$J$20="да",Комната_1!$G108,0)</f>
        <v>15</v>
      </c>
      <c r="U108" s="31" t="n">
        <f aca="false">IF(Замер!$J$20="да",Комната_1!$H108,0)</f>
        <v>2520</v>
      </c>
      <c r="W108" s="31" t="n">
        <f aca="false">IF(Замер!$J$40="да",Комната_2!$B108,0)</f>
        <v>0</v>
      </c>
      <c r="X108" s="31" t="n">
        <f aca="false">IF(Замер!$J$40="да",Комната_2!$G108,0)</f>
        <v>0</v>
      </c>
      <c r="Y108" s="31" t="n">
        <f aca="false">IF(Замер!$J$40="да",Комната_2!$H108,0)</f>
        <v>0</v>
      </c>
      <c r="AA108" s="31" t="n">
        <f aca="false">IF(Замер!$J$60="да",Комната_3!$B108,0)</f>
        <v>0</v>
      </c>
      <c r="AB108" s="31" t="n">
        <f aca="false">IF(Замер!$J$60="да",Комната_3!$G108,0)</f>
        <v>0</v>
      </c>
      <c r="AC108" s="31" t="n">
        <f aca="false">IF(Замер!$J$60="да",Комната_3!$H108,0)</f>
        <v>0</v>
      </c>
      <c r="AE108" s="31" t="n">
        <f aca="false">IF(Замер!$J$80="да",Комната_4!$B108,0)</f>
        <v>0</v>
      </c>
      <c r="AF108" s="31" t="n">
        <f aca="false">IF(Замер!$J$80="да",Комната_4!$G108,0)</f>
        <v>0</v>
      </c>
      <c r="AG108" s="31" t="n">
        <f aca="false">IF(Замер!$J$80="да",Комната_4!$H108,0)</f>
        <v>0</v>
      </c>
      <c r="AI108" s="31" t="n">
        <f aca="false">IF(Замер!$J$100="да",Комната_5!$B108,0)</f>
        <v>0</v>
      </c>
      <c r="AJ108" s="31" t="n">
        <f aca="false">IF(Замер!$J$100="да",Комната_5!$G108,0)</f>
        <v>0</v>
      </c>
      <c r="AK108" s="31" t="n">
        <f aca="false">IF(Замер!$J$100="да",Комната_5!$H108,0)</f>
        <v>0</v>
      </c>
      <c r="AM108" s="31" t="n">
        <f aca="false">IF(Замер!$J$120="да",Коридор!$B108,0)</f>
        <v>0</v>
      </c>
      <c r="AN108" s="31" t="n">
        <f aca="false">IF(Замер!$J$120="да",Коридор!$G108,0)</f>
        <v>0</v>
      </c>
      <c r="AO108" s="31" t="n">
        <f aca="false">IF(Замер!$J$120="да",Коридор!$H108,0)</f>
        <v>0</v>
      </c>
      <c r="AQ108" s="31" t="n">
        <f aca="false">IF(Замер!$J$140="да",Кухня!$B108,0)</f>
        <v>0</v>
      </c>
      <c r="AR108" s="31" t="n">
        <f aca="false">IF(Замер!$J$140="да",Кухня!$G108,0)</f>
        <v>0</v>
      </c>
      <c r="AS108" s="31" t="n">
        <f aca="false">IF(Замер!$J$140="да",Кухня!$H108,0)</f>
        <v>0</v>
      </c>
      <c r="AU108" s="31" t="n">
        <f aca="false">IF(Замер!$J$160="да",Ванна!$B108,0)</f>
        <v>0</v>
      </c>
      <c r="AV108" s="31" t="n">
        <f aca="false">IF(Замер!$J$160="да",Ванна!$G108,0)</f>
        <v>0</v>
      </c>
      <c r="AW108" s="31" t="n">
        <f aca="false">IF(Замер!$J$160="да",Ванна!$H108,0)</f>
        <v>0</v>
      </c>
      <c r="AY108" s="31" t="n">
        <f aca="false">IF(Замер!$J$180="да",Туалет!$B108,0)</f>
        <v>0</v>
      </c>
      <c r="AZ108" s="31" t="n">
        <f aca="false">IF(Замер!$J$180="да",Туалет!$G108,0)</f>
        <v>0</v>
      </c>
      <c r="BA108" s="31" t="n">
        <f aca="false">IF(Замер!$J$180="да",Туалет!$H108,0)</f>
        <v>0</v>
      </c>
      <c r="BC108" s="31" t="n">
        <f aca="false">IF(Замер!$J$200="да",Балкон!$B108,0)</f>
        <v>0</v>
      </c>
      <c r="BD108" s="31" t="n">
        <f aca="false">IF(Замер!$J$200="да",Балкон!$G108,0)</f>
        <v>0</v>
      </c>
      <c r="BE108" s="31" t="n">
        <f aca="false">IF(Замер!$J$200="да",Балкон!$H108,0)</f>
        <v>0</v>
      </c>
      <c r="BG108" s="31" t="n">
        <f aca="false">IF(Замер!$J$220="да",Помещение_11!$B108,0)</f>
        <v>0</v>
      </c>
      <c r="BH108" s="31" t="n">
        <f aca="false">IF(Замер!$J$220="да",Помещение_11!$G108,0)</f>
        <v>0</v>
      </c>
      <c r="BI108" s="31" t="n">
        <f aca="false">IF(Замер!$J$220="да",Помещение_11!$H108,0)</f>
        <v>0</v>
      </c>
      <c r="BK108" s="31" t="n">
        <f aca="false">IF(Замер!$J$240="да",Помещение_12!$B108,0)</f>
        <v>0</v>
      </c>
      <c r="BL108" s="31" t="n">
        <f aca="false">IF(Замер!$J$240="да",Помещение_12!$G108,0)</f>
        <v>0</v>
      </c>
      <c r="BM108" s="31" t="n">
        <f aca="false">IF(Замер!$J$240="да",Помещение_12!$H108,0)</f>
        <v>0</v>
      </c>
      <c r="BO108" s="31" t="n">
        <f aca="false">IF(Замер!$J$260="да",Помещение_13!$B108,0)</f>
        <v>0</v>
      </c>
      <c r="BP108" s="31" t="n">
        <f aca="false">IF(Замер!$J$260="да",Помещение_13!$G108,0)</f>
        <v>0</v>
      </c>
      <c r="BQ108" s="31" t="n">
        <f aca="false">IF(Замер!$J$260="да",Помещение_13!$H108,0)</f>
        <v>0</v>
      </c>
      <c r="BS108" s="31" t="n">
        <f aca="false">IF(Замер!$J$280="да",Помещение_14!$B108,0)</f>
        <v>0</v>
      </c>
      <c r="BT108" s="31" t="n">
        <f aca="false">IF(Замер!$J$280="да",Помещение_14!$G108,0)</f>
        <v>0</v>
      </c>
      <c r="BU108" s="31" t="n">
        <f aca="false">IF(Замер!$J$280="да",Помещение_14!$H108,0)</f>
        <v>0</v>
      </c>
      <c r="BW108" s="31" t="n">
        <f aca="false">IF(Замер!$J$300="да",Помещение_15!$B108,0)</f>
        <v>0</v>
      </c>
      <c r="BX108" s="31" t="n">
        <f aca="false">IF(Замер!$J$300="да",Помещение_15!$G108,0)</f>
        <v>0</v>
      </c>
      <c r="BY108" s="31" t="n">
        <f aca="false">IF(Замер!$J$300="да",Помещение_15!$H108,0)</f>
        <v>0</v>
      </c>
      <c r="CA108" s="31" t="n">
        <f aca="false">IF(Замер!$J$320="да",Помещение_16!$B108,0)</f>
        <v>0</v>
      </c>
      <c r="CB108" s="31" t="n">
        <f aca="false">IF(Замер!$J$320="да",Помещение_16!$G108,0)</f>
        <v>0</v>
      </c>
      <c r="CC108" s="31" t="n">
        <f aca="false">IF(Замер!$J$320="да",Помещение_16!$H108,0)</f>
        <v>0</v>
      </c>
      <c r="CE108" s="31" t="n">
        <f aca="false">IF(Замер!$J$340="да",Помещение_17!$B108,0)</f>
        <v>0</v>
      </c>
      <c r="CF108" s="31" t="n">
        <f aca="false">IF(Замер!$J$340="да",Помещение_17!$G108,0)</f>
        <v>0</v>
      </c>
      <c r="CG108" s="31" t="n">
        <f aca="false">IF(Замер!$J$340="да",Помещение_17!$H108,0)</f>
        <v>0</v>
      </c>
      <c r="CI108" s="31" t="n">
        <f aca="false">IF(Замер!$J$360="да",Помещение_18!$B108,0)</f>
        <v>0</v>
      </c>
      <c r="CJ108" s="31" t="n">
        <f aca="false">IF(Замер!$J$360="да",Помещение_18!$G108,0)</f>
        <v>0</v>
      </c>
      <c r="CK108" s="31" t="n">
        <f aca="false">IF(Замер!$J$360="да",Помещение_18!$H108,0)</f>
        <v>0</v>
      </c>
      <c r="CM108" s="31" t="n">
        <f aca="false">IF(Замер!$J$380="да",Помещение_19!$B108,0)</f>
        <v>0</v>
      </c>
      <c r="CN108" s="31" t="n">
        <f aca="false">IF(Замер!$J$380="да",Помещение_19!$G108,0)</f>
        <v>0</v>
      </c>
      <c r="CO108" s="31" t="n">
        <f aca="false">IF(Замер!$J$380="да",Помещение_19!$H108,0)</f>
        <v>0</v>
      </c>
      <c r="CQ108" s="31" t="n">
        <f aca="false">IF(Замер!$J$400="да",Помещение_20!$B108,0)</f>
        <v>0</v>
      </c>
      <c r="CR108" s="31" t="n">
        <f aca="false">IF(Замер!$J$400="да",Помещение_20!$G108,0)</f>
        <v>0</v>
      </c>
      <c r="CS108" s="31" t="n">
        <f aca="false">IF(Замер!$J$400="да",Помещение_20!$H108,0)</f>
        <v>0</v>
      </c>
    </row>
    <row r="109" customFormat="false" ht="14.25" hidden="false" customHeight="false" outlineLevel="0" collapsed="false">
      <c r="B109" s="79" t="n">
        <f aca="false">P109</f>
        <v>1</v>
      </c>
      <c r="C109" s="49" t="s">
        <v>65</v>
      </c>
      <c r="D109" s="80" t="str">
        <f aca="false">VLOOKUP(C109,СписокРабот!$B:$E,2,FALSE())</f>
        <v>Заделка штробы </v>
      </c>
      <c r="E109" s="44" t="str">
        <f aca="false">VLOOKUP(C109,СписокРабот!$B:$E,3,FALSE())</f>
        <v>п.м</v>
      </c>
      <c r="F109" s="81" t="n">
        <f aca="false">VLOOKUP(C109,СписокРабот!$B:$E,4,FALSE())</f>
        <v>311</v>
      </c>
      <c r="G109" s="84" t="n">
        <f aca="false">Q109</f>
        <v>78</v>
      </c>
      <c r="H109" s="82" t="n">
        <f aca="false">F109*G109</f>
        <v>24258</v>
      </c>
      <c r="L109" s="83"/>
      <c r="M109" s="66" t="n">
        <f aca="false">$F109*(100%-$B$3)</f>
        <v>264.35</v>
      </c>
      <c r="N109" s="31" t="n">
        <f aca="false">$G109*$M109</f>
        <v>20619.3</v>
      </c>
      <c r="P109" s="31" t="n">
        <f aca="false">MAX(S109,W109,AA109,AE109,AI109,AM109,AQ109,AU109,AY109,BC109,BG109,BK109,BO109,BS109,BW109,CA109,CE109,CI109,CM109,CQ109)</f>
        <v>1</v>
      </c>
      <c r="Q109" s="31" t="n">
        <f aca="false">IF($S109,T109,0)+IF($W109,X109,0)+IF($AA109,AB109,0)+IF($AE109,AF109,0)+IF($AI109,AJ109,0)+IF($AM109,AN109,0)+IF($AQ109,AR109,0)+IF($AU109,AV109,0)+IF($AY109,AZ109,0)+IF($BC109,BD109,0)+IF($BG109,BH109,0)+IF($BK109,BL109,0)+IF($BO109,BP109,0)+IF($BS109,BT109,0)+IF($BW109,BX109,0)+IF($CA109,CB109,0)+IF($CE109,CF109,0)+IF($CI109,CJ109,0)+IF($CM109,CN109,0)+IF($CQ109,CR109,0)</f>
        <v>78</v>
      </c>
      <c r="R109" s="31" t="n">
        <f aca="false">IF($S109=1,U109,0)+IF($W109,Y109,0)+IF($AA109,AC109,0)+IF($AE109,AG109,0)+IF($AI109,AK109,0)+IF($AM109,AO109,0)+IF($AQ109,AS109,0)+IF($AU109,AW109,0)+IF($AY109,BA109,0)+IF($BC109,BE109,0)+IF($BG109,BI109,0)+IF($BK109,BM109,0)+IF($BO109,BQ109,0)+IF($BS109,BU109,0)+IF($BW109,BY109,0)+IF($CA109,CC109,0)+IF($CE109,CG109,0)+IF($CI109,CK109,0)+IF($CM109,CO109,0)+IF($CQ109,CS109,0)</f>
        <v>24258</v>
      </c>
      <c r="S109" s="31" t="n">
        <f aca="false">IF(Замер!$J$20="да",Комната_1!$B109,0)</f>
        <v>1</v>
      </c>
      <c r="T109" s="31" t="n">
        <f aca="false">IF(Замер!$J$20="да",Комната_1!$G109,0)</f>
        <v>78</v>
      </c>
      <c r="U109" s="31" t="n">
        <f aca="false">IF(Замер!$J$20="да",Комната_1!$H109,0)</f>
        <v>24258</v>
      </c>
      <c r="W109" s="31" t="n">
        <f aca="false">IF(Замер!$J$40="да",Комната_2!$B109,0)</f>
        <v>0</v>
      </c>
      <c r="X109" s="31" t="n">
        <f aca="false">IF(Замер!$J$40="да",Комната_2!$G109,0)</f>
        <v>0</v>
      </c>
      <c r="Y109" s="31" t="n">
        <f aca="false">IF(Замер!$J$40="да",Комната_2!$H109,0)</f>
        <v>0</v>
      </c>
      <c r="AA109" s="31" t="n">
        <f aca="false">IF(Замер!$J$60="да",Комната_3!$B109,0)</f>
        <v>0</v>
      </c>
      <c r="AB109" s="31" t="n">
        <f aca="false">IF(Замер!$J$60="да",Комната_3!$G109,0)</f>
        <v>0</v>
      </c>
      <c r="AC109" s="31" t="n">
        <f aca="false">IF(Замер!$J$60="да",Комната_3!$H109,0)</f>
        <v>0</v>
      </c>
      <c r="AE109" s="31" t="n">
        <f aca="false">IF(Замер!$J$80="да",Комната_4!$B109,0)</f>
        <v>0</v>
      </c>
      <c r="AF109" s="31" t="n">
        <f aca="false">IF(Замер!$J$80="да",Комната_4!$G109,0)</f>
        <v>0</v>
      </c>
      <c r="AG109" s="31" t="n">
        <f aca="false">IF(Замер!$J$80="да",Комната_4!$H109,0)</f>
        <v>0</v>
      </c>
      <c r="AI109" s="31" t="n">
        <f aca="false">IF(Замер!$J$100="да",Комната_5!$B109,0)</f>
        <v>0</v>
      </c>
      <c r="AJ109" s="31" t="n">
        <f aca="false">IF(Замер!$J$100="да",Комната_5!$G109,0)</f>
        <v>0</v>
      </c>
      <c r="AK109" s="31" t="n">
        <f aca="false">IF(Замер!$J$100="да",Комната_5!$H109,0)</f>
        <v>0</v>
      </c>
      <c r="AM109" s="31" t="n">
        <f aca="false">IF(Замер!$J$120="да",Коридор!$B109,0)</f>
        <v>0</v>
      </c>
      <c r="AN109" s="31" t="n">
        <f aca="false">IF(Замер!$J$120="да",Коридор!$G109,0)</f>
        <v>0</v>
      </c>
      <c r="AO109" s="31" t="n">
        <f aca="false">IF(Замер!$J$120="да",Коридор!$H109,0)</f>
        <v>0</v>
      </c>
      <c r="AQ109" s="31" t="n">
        <f aca="false">IF(Замер!$J$140="да",Кухня!$B109,0)</f>
        <v>0</v>
      </c>
      <c r="AR109" s="31" t="n">
        <f aca="false">IF(Замер!$J$140="да",Кухня!$G109,0)</f>
        <v>0</v>
      </c>
      <c r="AS109" s="31" t="n">
        <f aca="false">IF(Замер!$J$140="да",Кухня!$H109,0)</f>
        <v>0</v>
      </c>
      <c r="AU109" s="31" t="n">
        <f aca="false">IF(Замер!$J$160="да",Ванна!$B109,0)</f>
        <v>0</v>
      </c>
      <c r="AV109" s="31" t="n">
        <f aca="false">IF(Замер!$J$160="да",Ванна!$G109,0)</f>
        <v>0</v>
      </c>
      <c r="AW109" s="31" t="n">
        <f aca="false">IF(Замер!$J$160="да",Ванна!$H109,0)</f>
        <v>0</v>
      </c>
      <c r="AY109" s="31" t="n">
        <f aca="false">IF(Замер!$J$180="да",Туалет!$B109,0)</f>
        <v>0</v>
      </c>
      <c r="AZ109" s="31" t="n">
        <f aca="false">IF(Замер!$J$180="да",Туалет!$G109,0)</f>
        <v>0</v>
      </c>
      <c r="BA109" s="31" t="n">
        <f aca="false">IF(Замер!$J$180="да",Туалет!$H109,0)</f>
        <v>0</v>
      </c>
      <c r="BC109" s="31" t="n">
        <f aca="false">IF(Замер!$J$200="да",Балкон!$B109,0)</f>
        <v>0</v>
      </c>
      <c r="BD109" s="31" t="n">
        <f aca="false">IF(Замер!$J$200="да",Балкон!$G109,0)</f>
        <v>0</v>
      </c>
      <c r="BE109" s="31" t="n">
        <f aca="false">IF(Замер!$J$200="да",Балкон!$H109,0)</f>
        <v>0</v>
      </c>
      <c r="BG109" s="31" t="n">
        <f aca="false">IF(Замер!$J$220="да",Помещение_11!$B109,0)</f>
        <v>0</v>
      </c>
      <c r="BH109" s="31" t="n">
        <f aca="false">IF(Замер!$J$220="да",Помещение_11!$G109,0)</f>
        <v>0</v>
      </c>
      <c r="BI109" s="31" t="n">
        <f aca="false">IF(Замер!$J$220="да",Помещение_11!$H109,0)</f>
        <v>0</v>
      </c>
      <c r="BK109" s="31" t="n">
        <f aca="false">IF(Замер!$J$240="да",Помещение_12!$B109,0)</f>
        <v>0</v>
      </c>
      <c r="BL109" s="31" t="n">
        <f aca="false">IF(Замер!$J$240="да",Помещение_12!$G109,0)</f>
        <v>0</v>
      </c>
      <c r="BM109" s="31" t="n">
        <f aca="false">IF(Замер!$J$240="да",Помещение_12!$H109,0)</f>
        <v>0</v>
      </c>
      <c r="BO109" s="31" t="n">
        <f aca="false">IF(Замер!$J$260="да",Помещение_13!$B109,0)</f>
        <v>0</v>
      </c>
      <c r="BP109" s="31" t="n">
        <f aca="false">IF(Замер!$J$260="да",Помещение_13!$G109,0)</f>
        <v>0</v>
      </c>
      <c r="BQ109" s="31" t="n">
        <f aca="false">IF(Замер!$J$260="да",Помещение_13!$H109,0)</f>
        <v>0</v>
      </c>
      <c r="BS109" s="31" t="n">
        <f aca="false">IF(Замер!$J$280="да",Помещение_14!$B109,0)</f>
        <v>0</v>
      </c>
      <c r="BT109" s="31" t="n">
        <f aca="false">IF(Замер!$J$280="да",Помещение_14!$G109,0)</f>
        <v>0</v>
      </c>
      <c r="BU109" s="31" t="n">
        <f aca="false">IF(Замер!$J$280="да",Помещение_14!$H109,0)</f>
        <v>0</v>
      </c>
      <c r="BW109" s="31" t="n">
        <f aca="false">IF(Замер!$J$300="да",Помещение_15!$B109,0)</f>
        <v>0</v>
      </c>
      <c r="BX109" s="31" t="n">
        <f aca="false">IF(Замер!$J$300="да",Помещение_15!$G109,0)</f>
        <v>0</v>
      </c>
      <c r="BY109" s="31" t="n">
        <f aca="false">IF(Замер!$J$300="да",Помещение_15!$H109,0)</f>
        <v>0</v>
      </c>
      <c r="CA109" s="31" t="n">
        <f aca="false">IF(Замер!$J$320="да",Помещение_16!$B109,0)</f>
        <v>0</v>
      </c>
      <c r="CB109" s="31" t="n">
        <f aca="false">IF(Замер!$J$320="да",Помещение_16!$G109,0)</f>
        <v>0</v>
      </c>
      <c r="CC109" s="31" t="n">
        <f aca="false">IF(Замер!$J$320="да",Помещение_16!$H109,0)</f>
        <v>0</v>
      </c>
      <c r="CE109" s="31" t="n">
        <f aca="false">IF(Замер!$J$340="да",Помещение_17!$B109,0)</f>
        <v>0</v>
      </c>
      <c r="CF109" s="31" t="n">
        <f aca="false">IF(Замер!$J$340="да",Помещение_17!$G109,0)</f>
        <v>0</v>
      </c>
      <c r="CG109" s="31" t="n">
        <f aca="false">IF(Замер!$J$340="да",Помещение_17!$H109,0)</f>
        <v>0</v>
      </c>
      <c r="CI109" s="31" t="n">
        <f aca="false">IF(Замер!$J$360="да",Помещение_18!$B109,0)</f>
        <v>0</v>
      </c>
      <c r="CJ109" s="31" t="n">
        <f aca="false">IF(Замер!$J$360="да",Помещение_18!$G109,0)</f>
        <v>0</v>
      </c>
      <c r="CK109" s="31" t="n">
        <f aca="false">IF(Замер!$J$360="да",Помещение_18!$H109,0)</f>
        <v>0</v>
      </c>
      <c r="CM109" s="31" t="n">
        <f aca="false">IF(Замер!$J$380="да",Помещение_19!$B109,0)</f>
        <v>0</v>
      </c>
      <c r="CN109" s="31" t="n">
        <f aca="false">IF(Замер!$J$380="да",Помещение_19!$G109,0)</f>
        <v>0</v>
      </c>
      <c r="CO109" s="31" t="n">
        <f aca="false">IF(Замер!$J$380="да",Помещение_19!$H109,0)</f>
        <v>0</v>
      </c>
      <c r="CQ109" s="31" t="n">
        <f aca="false">IF(Замер!$J$400="да",Помещение_20!$B109,0)</f>
        <v>0</v>
      </c>
      <c r="CR109" s="31" t="n">
        <f aca="false">IF(Замер!$J$400="да",Помещение_20!$G109,0)</f>
        <v>0</v>
      </c>
      <c r="CS109" s="31" t="n">
        <f aca="false">IF(Замер!$J$400="да",Помещение_20!$H109,0)</f>
        <v>0</v>
      </c>
    </row>
    <row r="110" customFormat="false" ht="14.25" hidden="false" customHeight="false" outlineLevel="0" collapsed="false">
      <c r="B110" s="79" t="n">
        <f aca="false">P110</f>
        <v>1</v>
      </c>
      <c r="C110" s="49" t="s">
        <v>67</v>
      </c>
      <c r="D110" s="80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44" t="str">
        <f aca="false">VLOOKUP(C110,СписокРабот!$B:$E,3,FALSE())</f>
        <v>м²</v>
      </c>
      <c r="F110" s="81" t="n">
        <f aca="false">VLOOKUP(C110,СписокРабот!$B:$E,4,FALSE())</f>
        <v>1805</v>
      </c>
      <c r="G110" s="84" t="n">
        <f aca="false">Q110</f>
        <v>247</v>
      </c>
      <c r="H110" s="82" t="n">
        <f aca="false">F110*G110</f>
        <v>445835</v>
      </c>
      <c r="L110" s="83"/>
      <c r="M110" s="66" t="n">
        <f aca="false">$F110*(100%-$B$3)</f>
        <v>1534.25</v>
      </c>
      <c r="N110" s="31" t="n">
        <f aca="false">$G110*$M110</f>
        <v>378959.75</v>
      </c>
      <c r="P110" s="31" t="n">
        <f aca="false">MAX(S110,W110,AA110,AE110,AI110,AM110,AQ110,AU110,AY110,BC110,BG110,BK110,BO110,BS110,BW110,CA110,CE110,CI110,CM110,CQ110)</f>
        <v>1</v>
      </c>
      <c r="Q110" s="31" t="n">
        <f aca="false">IF($S110,T110,0)+IF($W110,X110,0)+IF($AA110,AB110,0)+IF($AE110,AF110,0)+IF($AI110,AJ110,0)+IF($AM110,AN110,0)+IF($AQ110,AR110,0)+IF($AU110,AV110,0)+IF($AY110,AZ110,0)+IF($BC110,BD110,0)+IF($BG110,BH110,0)+IF($BK110,BL110,0)+IF($BO110,BP110,0)+IF($BS110,BT110,0)+IF($BW110,BX110,0)+IF($CA110,CB110,0)+IF($CE110,CF110,0)+IF($CI110,CJ110,0)+IF($CM110,CN110,0)+IF($CQ110,CR110,0)</f>
        <v>247</v>
      </c>
      <c r="R110" s="31" t="n">
        <f aca="false">IF($S110=1,U110,0)+IF($W110,Y110,0)+IF($AA110,AC110,0)+IF($AE110,AG110,0)+IF($AI110,AK110,0)+IF($AM110,AO110,0)+IF($AQ110,AS110,0)+IF($AU110,AW110,0)+IF($AY110,BA110,0)+IF($BC110,BE110,0)+IF($BG110,BI110,0)+IF($BK110,BM110,0)+IF($BO110,BQ110,0)+IF($BS110,BU110,0)+IF($BW110,BY110,0)+IF($CA110,CC110,0)+IF($CE110,CG110,0)+IF($CI110,CK110,0)+IF($CM110,CO110,0)+IF($CQ110,CS110,0)</f>
        <v>445835</v>
      </c>
      <c r="S110" s="31" t="n">
        <f aca="false">IF(Замер!$J$20="да",Комната_1!$B110,0)</f>
        <v>1</v>
      </c>
      <c r="T110" s="31" t="n">
        <f aca="false">IF(Замер!$J$20="да",Комната_1!$G110,0)</f>
        <v>247</v>
      </c>
      <c r="U110" s="31" t="n">
        <f aca="false">IF(Замер!$J$20="да",Комната_1!$H110,0)</f>
        <v>445835</v>
      </c>
      <c r="W110" s="31" t="n">
        <f aca="false">IF(Замер!$J$40="да",Комната_2!$B110,0)</f>
        <v>0</v>
      </c>
      <c r="X110" s="31" t="n">
        <f aca="false">IF(Замер!$J$40="да",Комната_2!$G110,0)</f>
        <v>36.8</v>
      </c>
      <c r="Y110" s="31" t="n">
        <f aca="false">IF(Замер!$J$40="да",Комната_2!$H110,0)</f>
        <v>66424</v>
      </c>
      <c r="AA110" s="31" t="n">
        <f aca="false">IF(Замер!$J$60="да",Комната_3!$B110,0)</f>
        <v>0</v>
      </c>
      <c r="AB110" s="31" t="n">
        <f aca="false">IF(Замер!$J$60="да",Комната_3!$G110,0)</f>
        <v>35</v>
      </c>
      <c r="AC110" s="31" t="n">
        <f aca="false">IF(Замер!$J$60="да",Комната_3!$H110,0)</f>
        <v>63175</v>
      </c>
      <c r="AE110" s="31" t="n">
        <f aca="false">IF(Замер!$J$80="да",Комната_4!$B110,0)</f>
        <v>0</v>
      </c>
      <c r="AF110" s="31" t="n">
        <f aca="false">IF(Замер!$J$80="да",Комната_4!$G110,0)</f>
        <v>30.9</v>
      </c>
      <c r="AG110" s="31" t="n">
        <f aca="false">IF(Замер!$J$80="да",Комната_4!$H110,0)</f>
        <v>55774.5</v>
      </c>
      <c r="AI110" s="31" t="n">
        <f aca="false">IF(Замер!$J$100="да",Комната_5!$B110,0)</f>
        <v>0</v>
      </c>
      <c r="AJ110" s="31" t="n">
        <f aca="false">IF(Замер!$J$100="да",Комната_5!$G110,0)</f>
        <v>20.4</v>
      </c>
      <c r="AK110" s="31" t="n">
        <f aca="false">IF(Замер!$J$100="да",Комната_5!$H110,0)</f>
        <v>36822</v>
      </c>
      <c r="AM110" s="31" t="n">
        <f aca="false">IF(Замер!$J$120="да",Коридор!$B110,0)</f>
        <v>0</v>
      </c>
      <c r="AN110" s="31" t="n">
        <f aca="false">IF(Замер!$J$120="да",Коридор!$G110,0)</f>
        <v>19.5</v>
      </c>
      <c r="AO110" s="31" t="n">
        <f aca="false">IF(Замер!$J$120="да",Коридор!$H110,0)</f>
        <v>35197.5</v>
      </c>
      <c r="AQ110" s="31" t="n">
        <f aca="false">IF(Замер!$J$140="да",Кухня!$B110,0)</f>
        <v>0</v>
      </c>
      <c r="AR110" s="31" t="n">
        <f aca="false">IF(Замер!$J$140="да",Кухня!$G110,0)</f>
        <v>27.7</v>
      </c>
      <c r="AS110" s="31" t="n">
        <f aca="false">IF(Замер!$J$140="да",Кухня!$H110,0)</f>
        <v>49998.5</v>
      </c>
      <c r="AU110" s="31" t="n">
        <f aca="false">IF(Замер!$J$160="да",Ванна!$B110,0)</f>
        <v>0</v>
      </c>
      <c r="AV110" s="31" t="n">
        <f aca="false">IF(Замер!$J$160="да",Ванна!$G110,0)</f>
        <v>20</v>
      </c>
      <c r="AW110" s="31" t="n">
        <f aca="false">IF(Замер!$J$160="да",Ванна!$H110,0)</f>
        <v>36100</v>
      </c>
      <c r="AY110" s="31" t="n">
        <f aca="false">IF(Замер!$J$180="да",Туалет!$B110,0)</f>
        <v>0</v>
      </c>
      <c r="AZ110" s="31" t="n">
        <f aca="false">IF(Замер!$J$180="да",Туалет!$G110,0)</f>
        <v>0</v>
      </c>
      <c r="BA110" s="31" t="n">
        <f aca="false">IF(Замер!$J$180="да",Туалет!$H110,0)</f>
        <v>0</v>
      </c>
      <c r="BC110" s="31" t="n">
        <f aca="false">IF(Замер!$J$200="да",Балкон!$B110,0)</f>
        <v>0</v>
      </c>
      <c r="BD110" s="31" t="n">
        <f aca="false">IF(Замер!$J$200="да",Балкон!$G110,0)</f>
        <v>0</v>
      </c>
      <c r="BE110" s="31" t="n">
        <f aca="false">IF(Замер!$J$200="да",Балкон!$H110,0)</f>
        <v>0</v>
      </c>
      <c r="BG110" s="31" t="n">
        <f aca="false">IF(Замер!$J$220="да",Помещение_11!$B110,0)</f>
        <v>0</v>
      </c>
      <c r="BH110" s="31" t="n">
        <f aca="false">IF(Замер!$J$220="да",Помещение_11!$G110,0)</f>
        <v>0</v>
      </c>
      <c r="BI110" s="31" t="n">
        <f aca="false">IF(Замер!$J$220="да",Помещение_11!$H110,0)</f>
        <v>0</v>
      </c>
      <c r="BK110" s="31" t="n">
        <f aca="false">IF(Замер!$J$240="да",Помещение_12!$B110,0)</f>
        <v>0</v>
      </c>
      <c r="BL110" s="31" t="n">
        <f aca="false">IF(Замер!$J$240="да",Помещение_12!$G110,0)</f>
        <v>0</v>
      </c>
      <c r="BM110" s="31" t="n">
        <f aca="false">IF(Замер!$J$240="да",Помещение_12!$H110,0)</f>
        <v>0</v>
      </c>
      <c r="BO110" s="31" t="n">
        <f aca="false">IF(Замер!$J$260="да",Помещение_13!$B110,0)</f>
        <v>0</v>
      </c>
      <c r="BP110" s="31" t="n">
        <f aca="false">IF(Замер!$J$260="да",Помещение_13!$G110,0)</f>
        <v>0</v>
      </c>
      <c r="BQ110" s="31" t="n">
        <f aca="false">IF(Замер!$J$260="да",Помещение_13!$H110,0)</f>
        <v>0</v>
      </c>
      <c r="BS110" s="31" t="n">
        <f aca="false">IF(Замер!$J$280="да",Помещение_14!$B110,0)</f>
        <v>0</v>
      </c>
      <c r="BT110" s="31" t="n">
        <f aca="false">IF(Замер!$J$280="да",Помещение_14!$G110,0)</f>
        <v>0</v>
      </c>
      <c r="BU110" s="31" t="n">
        <f aca="false">IF(Замер!$J$280="да",Помещение_14!$H110,0)</f>
        <v>0</v>
      </c>
      <c r="BW110" s="31" t="n">
        <f aca="false">IF(Замер!$J$300="да",Помещение_15!$B110,0)</f>
        <v>0</v>
      </c>
      <c r="BX110" s="31" t="n">
        <f aca="false">IF(Замер!$J$300="да",Помещение_15!$G110,0)</f>
        <v>0</v>
      </c>
      <c r="BY110" s="31" t="n">
        <f aca="false">IF(Замер!$J$300="да",Помещение_15!$H110,0)</f>
        <v>0</v>
      </c>
      <c r="CA110" s="31" t="n">
        <f aca="false">IF(Замер!$J$320="да",Помещение_16!$B110,0)</f>
        <v>0</v>
      </c>
      <c r="CB110" s="31" t="n">
        <f aca="false">IF(Замер!$J$320="да",Помещение_16!$G110,0)</f>
        <v>0</v>
      </c>
      <c r="CC110" s="31" t="n">
        <f aca="false">IF(Замер!$J$320="да",Помещение_16!$H110,0)</f>
        <v>0</v>
      </c>
      <c r="CE110" s="31" t="n">
        <f aca="false">IF(Замер!$J$340="да",Помещение_17!$B110,0)</f>
        <v>0</v>
      </c>
      <c r="CF110" s="31" t="n">
        <f aca="false">IF(Замер!$J$340="да",Помещение_17!$G110,0)</f>
        <v>0</v>
      </c>
      <c r="CG110" s="31" t="n">
        <f aca="false">IF(Замер!$J$340="да",Помещение_17!$H110,0)</f>
        <v>0</v>
      </c>
      <c r="CI110" s="31" t="n">
        <f aca="false">IF(Замер!$J$360="да",Помещение_18!$B110,0)</f>
        <v>0</v>
      </c>
      <c r="CJ110" s="31" t="n">
        <f aca="false">IF(Замер!$J$360="да",Помещение_18!$G110,0)</f>
        <v>0</v>
      </c>
      <c r="CK110" s="31" t="n">
        <f aca="false">IF(Замер!$J$360="да",Помещение_18!$H110,0)</f>
        <v>0</v>
      </c>
      <c r="CM110" s="31" t="n">
        <f aca="false">IF(Замер!$J$380="да",Помещение_19!$B110,0)</f>
        <v>0</v>
      </c>
      <c r="CN110" s="31" t="n">
        <f aca="false">IF(Замер!$J$380="да",Помещение_19!$G110,0)</f>
        <v>0</v>
      </c>
      <c r="CO110" s="31" t="n">
        <f aca="false">IF(Замер!$J$380="да",Помещение_19!$H110,0)</f>
        <v>0</v>
      </c>
      <c r="CQ110" s="31" t="n">
        <f aca="false">IF(Замер!$J$400="да",Помещение_20!$B110,0)</f>
        <v>0</v>
      </c>
      <c r="CR110" s="31" t="n">
        <f aca="false">IF(Замер!$J$400="да",Помещение_20!$G110,0)</f>
        <v>0</v>
      </c>
      <c r="CS110" s="31" t="n">
        <f aca="false">IF(Замер!$J$400="да",Помещение_20!$H110,0)</f>
        <v>0</v>
      </c>
    </row>
    <row r="111" customFormat="false" ht="14.25" hidden="false" customHeight="false" outlineLevel="0" collapsed="false">
      <c r="B111" s="89" t="n">
        <f aca="false">P111</f>
        <v>0</v>
      </c>
      <c r="C111" s="90" t="s">
        <v>420</v>
      </c>
      <c r="D111" s="91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92" t="str">
        <f aca="false">VLOOKUP(C111,СписокРабот!$B:$E,3,FALSE())</f>
        <v>п.м</v>
      </c>
      <c r="F111" s="93" t="n">
        <f aca="false">VLOOKUP(C111,СписокРабот!$B:$E,4,FALSE())</f>
        <v>947</v>
      </c>
      <c r="G111" s="94" t="n">
        <f aca="false">Q111</f>
        <v>0</v>
      </c>
      <c r="H111" s="95" t="n">
        <f aca="false">F111*G111</f>
        <v>0</v>
      </c>
      <c r="L111" s="83"/>
      <c r="M111" s="66" t="n">
        <f aca="false">$F111*(100%-$B$3)</f>
        <v>804.95</v>
      </c>
      <c r="N111" s="31" t="n">
        <f aca="false">$G111*$M111</f>
        <v>0</v>
      </c>
      <c r="P111" s="31" t="n">
        <f aca="false">MAX(S111,W111,AA111,AE111,AI111,AM111,AQ111,AU111,AY111,BC111,BG111,BK111,BO111,BS111,BW111,CA111,CE111,CI111,CM111,CQ111)</f>
        <v>0</v>
      </c>
      <c r="Q111" s="31" t="n">
        <f aca="false">IF($S111,T111,0)+IF($W111,X111,0)+IF($AA111,AB111,0)+IF($AE111,AF111,0)+IF($AI111,AJ111,0)+IF($AM111,AN111,0)+IF($AQ111,AR111,0)+IF($AU111,AV111,0)+IF($AY111,AZ111,0)+IF($BC111,BD111,0)+IF($BG111,BH111,0)+IF($BK111,BL111,0)+IF($BO111,BP111,0)+IF($BS111,BT111,0)+IF($BW111,BX111,0)+IF($CA111,CB111,0)+IF($CE111,CF111,0)+IF($CI111,CJ111,0)+IF($CM111,CN111,0)+IF($CQ111,CR111,0)</f>
        <v>0</v>
      </c>
      <c r="R111" s="31" t="n">
        <f aca="false">IF($S111=1,U111,0)+IF($W111,Y111,0)+IF($AA111,AC111,0)+IF($AE111,AG111,0)+IF($AI111,AK111,0)+IF($AM111,AO111,0)+IF($AQ111,AS111,0)+IF($AU111,AW111,0)+IF($AY111,BA111,0)+IF($BC111,BE111,0)+IF($BG111,BI111,0)+IF($BK111,BM111,0)+IF($BO111,BQ111,0)+IF($BS111,BU111,0)+IF($BW111,BY111,0)+IF($CA111,CC111,0)+IF($CE111,CG111,0)+IF($CI111,CK111,0)+IF($CM111,CO111,0)+IF($CQ111,CS111,0)</f>
        <v>0</v>
      </c>
      <c r="S111" s="31" t="n">
        <f aca="false">IF(Замер!$J$20="да",Комната_1!$B111,0)</f>
        <v>0</v>
      </c>
      <c r="T111" s="31" t="n">
        <f aca="false">IF(Замер!$J$20="да",Комната_1!$G111,0)</f>
        <v>18.44</v>
      </c>
      <c r="U111" s="31" t="n">
        <f aca="false">IF(Замер!$J$20="да",Комната_1!$H111,0)</f>
        <v>17462.68</v>
      </c>
      <c r="W111" s="31" t="n">
        <f aca="false">IF(Замер!$J$40="да",Комната_2!$B111,0)</f>
        <v>0</v>
      </c>
      <c r="X111" s="31" t="n">
        <f aca="false">IF(Замер!$J$40="да",Комната_2!$G111,0)</f>
        <v>18.44</v>
      </c>
      <c r="Y111" s="31" t="n">
        <f aca="false">IF(Замер!$J$40="да",Комната_2!$H111,0)</f>
        <v>17462.68</v>
      </c>
      <c r="AA111" s="31" t="n">
        <f aca="false">IF(Замер!$J$60="да",Комната_3!$B111,0)</f>
        <v>0</v>
      </c>
      <c r="AB111" s="31" t="n">
        <f aca="false">IF(Замер!$J$60="да",Комната_3!$G111,0)</f>
        <v>18.44</v>
      </c>
      <c r="AC111" s="31" t="n">
        <f aca="false">IF(Замер!$J$60="да",Комната_3!$H111,0)</f>
        <v>17462.68</v>
      </c>
      <c r="AE111" s="31" t="n">
        <f aca="false">IF(Замер!$J$80="да",Комната_4!$B111,0)</f>
        <v>0</v>
      </c>
      <c r="AF111" s="31" t="n">
        <f aca="false">IF(Замер!$J$80="да",Комната_4!$G111,0)</f>
        <v>0</v>
      </c>
      <c r="AG111" s="31" t="n">
        <f aca="false">IF(Замер!$J$80="да",Комната_4!$H111,0)</f>
        <v>0</v>
      </c>
      <c r="AI111" s="31" t="n">
        <f aca="false">IF(Замер!$J$100="да",Комната_5!$B111,0)</f>
        <v>0</v>
      </c>
      <c r="AJ111" s="31" t="n">
        <f aca="false">IF(Замер!$J$100="да",Комната_5!$G111,0)</f>
        <v>0</v>
      </c>
      <c r="AK111" s="31" t="n">
        <f aca="false">IF(Замер!$J$100="да",Комната_5!$H111,0)</f>
        <v>0</v>
      </c>
      <c r="AM111" s="31" t="n">
        <f aca="false">IF(Замер!$J$120="да",Коридор!$B111,0)</f>
        <v>0</v>
      </c>
      <c r="AN111" s="31" t="n">
        <f aca="false">IF(Замер!$J$120="да",Коридор!$G111,0)</f>
        <v>0</v>
      </c>
      <c r="AO111" s="31" t="n">
        <f aca="false">IF(Замер!$J$120="да",Коридор!$H111,0)</f>
        <v>0</v>
      </c>
      <c r="AQ111" s="31" t="n">
        <f aca="false">IF(Замер!$J$140="да",Кухня!$B111,0)</f>
        <v>0</v>
      </c>
      <c r="AR111" s="31" t="n">
        <f aca="false">IF(Замер!$J$140="да",Кухня!$G111,0)</f>
        <v>0</v>
      </c>
      <c r="AS111" s="31" t="n">
        <f aca="false">IF(Замер!$J$140="да",Кухня!$H111,0)</f>
        <v>0</v>
      </c>
      <c r="AU111" s="31" t="n">
        <f aca="false">IF(Замер!$J$160="да",Ванна!$B111,0)</f>
        <v>0</v>
      </c>
      <c r="AV111" s="31" t="n">
        <f aca="false">IF(Замер!$J$160="да",Ванна!$G111,0)</f>
        <v>0</v>
      </c>
      <c r="AW111" s="31" t="n">
        <f aca="false">IF(Замер!$J$160="да",Ванна!$H111,0)</f>
        <v>0</v>
      </c>
      <c r="AY111" s="31" t="n">
        <f aca="false">IF(Замер!$J$180="да",Туалет!$B111,0)</f>
        <v>0</v>
      </c>
      <c r="AZ111" s="31" t="n">
        <f aca="false">IF(Замер!$J$180="да",Туалет!$G111,0)</f>
        <v>0</v>
      </c>
      <c r="BA111" s="31" t="n">
        <f aca="false">IF(Замер!$J$180="да",Туалет!$H111,0)</f>
        <v>0</v>
      </c>
      <c r="BC111" s="31" t="n">
        <f aca="false">IF(Замер!$J$200="да",Балкон!$B111,0)</f>
        <v>0</v>
      </c>
      <c r="BD111" s="31" t="n">
        <f aca="false">IF(Замер!$J$200="да",Балкон!$G111,0)</f>
        <v>0</v>
      </c>
      <c r="BE111" s="31" t="n">
        <f aca="false">IF(Замер!$J$200="да",Балкон!$H111,0)</f>
        <v>0</v>
      </c>
      <c r="BG111" s="31" t="n">
        <f aca="false">IF(Замер!$J$220="да",Помещение_11!$B111,0)</f>
        <v>0</v>
      </c>
      <c r="BH111" s="31" t="n">
        <f aca="false">IF(Замер!$J$220="да",Помещение_11!$G111,0)</f>
        <v>0</v>
      </c>
      <c r="BI111" s="31" t="n">
        <f aca="false">IF(Замер!$J$220="да",Помещение_11!$H111,0)</f>
        <v>0</v>
      </c>
      <c r="BK111" s="31" t="n">
        <f aca="false">IF(Замер!$J$240="да",Помещение_12!$B111,0)</f>
        <v>0</v>
      </c>
      <c r="BL111" s="31" t="n">
        <f aca="false">IF(Замер!$J$240="да",Помещение_12!$G111,0)</f>
        <v>0</v>
      </c>
      <c r="BM111" s="31" t="n">
        <f aca="false">IF(Замер!$J$240="да",Помещение_12!$H111,0)</f>
        <v>0</v>
      </c>
      <c r="BO111" s="31" t="n">
        <f aca="false">IF(Замер!$J$260="да",Помещение_13!$B111,0)</f>
        <v>0</v>
      </c>
      <c r="BP111" s="31" t="n">
        <f aca="false">IF(Замер!$J$260="да",Помещение_13!$G111,0)</f>
        <v>0</v>
      </c>
      <c r="BQ111" s="31" t="n">
        <f aca="false">IF(Замер!$J$260="да",Помещение_13!$H111,0)</f>
        <v>0</v>
      </c>
      <c r="BS111" s="31" t="n">
        <f aca="false">IF(Замер!$J$280="да",Помещение_14!$B111,0)</f>
        <v>0</v>
      </c>
      <c r="BT111" s="31" t="n">
        <f aca="false">IF(Замер!$J$280="да",Помещение_14!$G111,0)</f>
        <v>0</v>
      </c>
      <c r="BU111" s="31" t="n">
        <f aca="false">IF(Замер!$J$280="да",Помещение_14!$H111,0)</f>
        <v>0</v>
      </c>
      <c r="BW111" s="31" t="n">
        <f aca="false">IF(Замер!$J$300="да",Помещение_15!$B111,0)</f>
        <v>0</v>
      </c>
      <c r="BX111" s="31" t="n">
        <f aca="false">IF(Замер!$J$300="да",Помещение_15!$G111,0)</f>
        <v>0</v>
      </c>
      <c r="BY111" s="31" t="n">
        <f aca="false">IF(Замер!$J$300="да",Помещение_15!$H111,0)</f>
        <v>0</v>
      </c>
      <c r="CA111" s="31" t="n">
        <f aca="false">IF(Замер!$J$320="да",Помещение_16!$B111,0)</f>
        <v>0</v>
      </c>
      <c r="CB111" s="31" t="n">
        <f aca="false">IF(Замер!$J$320="да",Помещение_16!$G111,0)</f>
        <v>0</v>
      </c>
      <c r="CC111" s="31" t="n">
        <f aca="false">IF(Замер!$J$320="да",Помещение_16!$H111,0)</f>
        <v>0</v>
      </c>
      <c r="CE111" s="31" t="n">
        <f aca="false">IF(Замер!$J$340="да",Помещение_17!$B111,0)</f>
        <v>0</v>
      </c>
      <c r="CF111" s="31" t="n">
        <f aca="false">IF(Замер!$J$340="да",Помещение_17!$G111,0)</f>
        <v>0</v>
      </c>
      <c r="CG111" s="31" t="n">
        <f aca="false">IF(Замер!$J$340="да",Помещение_17!$H111,0)</f>
        <v>0</v>
      </c>
      <c r="CI111" s="31" t="n">
        <f aca="false">IF(Замер!$J$360="да",Помещение_18!$B111,0)</f>
        <v>0</v>
      </c>
      <c r="CJ111" s="31" t="n">
        <f aca="false">IF(Замер!$J$360="да",Помещение_18!$G111,0)</f>
        <v>0</v>
      </c>
      <c r="CK111" s="31" t="n">
        <f aca="false">IF(Замер!$J$360="да",Помещение_18!$H111,0)</f>
        <v>0</v>
      </c>
      <c r="CM111" s="31" t="n">
        <f aca="false">IF(Замер!$J$380="да",Помещение_19!$B111,0)</f>
        <v>0</v>
      </c>
      <c r="CN111" s="31" t="n">
        <f aca="false">IF(Замер!$J$380="да",Помещение_19!$G111,0)</f>
        <v>0</v>
      </c>
      <c r="CO111" s="31" t="n">
        <f aca="false">IF(Замер!$J$380="да",Помещение_19!$H111,0)</f>
        <v>0</v>
      </c>
      <c r="CQ111" s="31" t="n">
        <f aca="false">IF(Замер!$J$400="да",Помещение_20!$B111,0)</f>
        <v>0</v>
      </c>
      <c r="CR111" s="31" t="n">
        <f aca="false">IF(Замер!$J$400="да",Помещение_20!$G111,0)</f>
        <v>0</v>
      </c>
      <c r="CS111" s="31" t="n">
        <f aca="false">IF(Замер!$J$400="да",Помещение_20!$H111,0)</f>
        <v>0</v>
      </c>
    </row>
    <row r="112" customFormat="false" ht="14.25" hidden="false" customHeight="false" outlineLevel="0" collapsed="false">
      <c r="B112" s="89" t="n">
        <f aca="false">P112</f>
        <v>0</v>
      </c>
      <c r="C112" s="90" t="s">
        <v>421</v>
      </c>
      <c r="D112" s="91" t="str">
        <f aca="false">VLOOKUP(C112,СписокРабот!$B:$E,2,FALSE())</f>
        <v>Штукатурное выравнивание углов (в том числе зоны плинтуса)</v>
      </c>
      <c r="E112" s="92" t="str">
        <f aca="false">VLOOKUP(C112,СписокРабот!$B:$E,3,FALSE())</f>
        <v>п.м</v>
      </c>
      <c r="F112" s="93" t="n">
        <f aca="false">VLOOKUP(C112,СписокРабот!$B:$E,4,FALSE())</f>
        <v>903</v>
      </c>
      <c r="G112" s="94" t="n">
        <f aca="false">Q112</f>
        <v>0</v>
      </c>
      <c r="H112" s="95" t="n">
        <f aca="false">F112*G112</f>
        <v>0</v>
      </c>
      <c r="L112" s="83"/>
      <c r="M112" s="66" t="n">
        <f aca="false">$F112*(100%-$B$3)</f>
        <v>767.55</v>
      </c>
      <c r="N112" s="31" t="n">
        <f aca="false">$G112*$M112</f>
        <v>0</v>
      </c>
      <c r="P112" s="31" t="n">
        <f aca="false">MAX(S112,W112,AA112,AE112,AI112,AM112,AQ112,AU112,AY112,BC112,BG112,BK112,BO112,BS112,BW112,CA112,CE112,CI112,CM112,CQ112)</f>
        <v>0</v>
      </c>
      <c r="Q112" s="31" t="n">
        <f aca="false">IF($S112,T112,0)+IF($W112,X112,0)+IF($AA112,AB112,0)+IF($AE112,AF112,0)+IF($AI112,AJ112,0)+IF($AM112,AN112,0)+IF($AQ112,AR112,0)+IF($AU112,AV112,0)+IF($AY112,AZ112,0)+IF($BC112,BD112,0)+IF($BG112,BH112,0)+IF($BK112,BL112,0)+IF($BO112,BP112,0)+IF($BS112,BT112,0)+IF($BW112,BX112,0)+IF($CA112,CB112,0)+IF($CE112,CF112,0)+IF($CI112,CJ112,0)+IF($CM112,CN112,0)+IF($CQ112,CR112,0)</f>
        <v>0</v>
      </c>
      <c r="R112" s="31" t="n">
        <f aca="false">IF($S112=1,U112,0)+IF($W112,Y112,0)+IF($AA112,AC112,0)+IF($AE112,AG112,0)+IF($AI112,AK112,0)+IF($AM112,AO112,0)+IF($AQ112,AS112,0)+IF($AU112,AW112,0)+IF($AY112,BA112,0)+IF($BC112,BE112,0)+IF($BG112,BI112,0)+IF($BK112,BM112,0)+IF($BO112,BQ112,0)+IF($BS112,BU112,0)+IF($BW112,BY112,0)+IF($CA112,CC112,0)+IF($CE112,CG112,0)+IF($CI112,CK112,0)+IF($CM112,CO112,0)+IF($CQ112,CS112,0)</f>
        <v>0</v>
      </c>
      <c r="S112" s="31" t="n">
        <f aca="false">IF(Замер!$J$20="да",Комната_1!$B112,0)</f>
        <v>0</v>
      </c>
      <c r="T112" s="31" t="n">
        <f aca="false">IF(Замер!$J$20="да",Комната_1!$G112,0)</f>
        <v>0</v>
      </c>
      <c r="U112" s="31" t="n">
        <f aca="false">IF(Замер!$J$20="да",Комната_1!$H112,0)</f>
        <v>0</v>
      </c>
      <c r="W112" s="31" t="n">
        <f aca="false">IF(Замер!$J$40="да",Комната_2!$B112,0)</f>
        <v>0</v>
      </c>
      <c r="X112" s="31" t="n">
        <f aca="false">IF(Замер!$J$40="да",Комната_2!$G112,0)</f>
        <v>0</v>
      </c>
      <c r="Y112" s="31" t="n">
        <f aca="false">IF(Замер!$J$40="да",Комната_2!$H112,0)</f>
        <v>0</v>
      </c>
      <c r="AA112" s="31" t="n">
        <f aca="false">IF(Замер!$J$60="да",Комната_3!$B112,0)</f>
        <v>0</v>
      </c>
      <c r="AB112" s="31" t="n">
        <f aca="false">IF(Замер!$J$60="да",Комната_3!$G112,0)</f>
        <v>0</v>
      </c>
      <c r="AC112" s="31" t="n">
        <f aca="false">IF(Замер!$J$60="да",Комната_3!$H112,0)</f>
        <v>0</v>
      </c>
      <c r="AE112" s="31" t="n">
        <f aca="false">IF(Замер!$J$80="да",Комната_4!$B112,0)</f>
        <v>0</v>
      </c>
      <c r="AF112" s="31" t="n">
        <f aca="false">IF(Замер!$J$80="да",Комната_4!$G112,0)</f>
        <v>0</v>
      </c>
      <c r="AG112" s="31" t="n">
        <f aca="false">IF(Замер!$J$80="да",Комната_4!$H112,0)</f>
        <v>0</v>
      </c>
      <c r="AI112" s="31" t="n">
        <f aca="false">IF(Замер!$J$100="да",Комната_5!$B112,0)</f>
        <v>0</v>
      </c>
      <c r="AJ112" s="31" t="n">
        <f aca="false">IF(Замер!$J$100="да",Комната_5!$G112,0)</f>
        <v>0</v>
      </c>
      <c r="AK112" s="31" t="n">
        <f aca="false">IF(Замер!$J$100="да",Комната_5!$H112,0)</f>
        <v>0</v>
      </c>
      <c r="AM112" s="31" t="n">
        <f aca="false">IF(Замер!$J$120="да",Коридор!$B112,0)</f>
        <v>0</v>
      </c>
      <c r="AN112" s="31" t="n">
        <f aca="false">IF(Замер!$J$120="да",Коридор!$G112,0)</f>
        <v>0</v>
      </c>
      <c r="AO112" s="31" t="n">
        <f aca="false">IF(Замер!$J$120="да",Коридор!$H112,0)</f>
        <v>0</v>
      </c>
      <c r="AQ112" s="31" t="n">
        <f aca="false">IF(Замер!$J$140="да",Кухня!$B112,0)</f>
        <v>0</v>
      </c>
      <c r="AR112" s="31" t="n">
        <f aca="false">IF(Замер!$J$140="да",Кухня!$G112,0)</f>
        <v>0</v>
      </c>
      <c r="AS112" s="31" t="n">
        <f aca="false">IF(Замер!$J$140="да",Кухня!$H112,0)</f>
        <v>0</v>
      </c>
      <c r="AU112" s="31" t="n">
        <f aca="false">IF(Замер!$J$160="да",Ванна!$B112,0)</f>
        <v>0</v>
      </c>
      <c r="AV112" s="31" t="n">
        <f aca="false">IF(Замер!$J$160="да",Ванна!$G112,0)</f>
        <v>0</v>
      </c>
      <c r="AW112" s="31" t="n">
        <f aca="false">IF(Замер!$J$160="да",Ванна!$H112,0)</f>
        <v>0</v>
      </c>
      <c r="AY112" s="31" t="n">
        <f aca="false">IF(Замер!$J$180="да",Туалет!$B112,0)</f>
        <v>0</v>
      </c>
      <c r="AZ112" s="31" t="n">
        <f aca="false">IF(Замер!$J$180="да",Туалет!$G112,0)</f>
        <v>0</v>
      </c>
      <c r="BA112" s="31" t="n">
        <f aca="false">IF(Замер!$J$180="да",Туалет!$H112,0)</f>
        <v>0</v>
      </c>
      <c r="BC112" s="31" t="n">
        <f aca="false">IF(Замер!$J$200="да",Балкон!$B112,0)</f>
        <v>0</v>
      </c>
      <c r="BD112" s="31" t="n">
        <f aca="false">IF(Замер!$J$200="да",Балкон!$G112,0)</f>
        <v>0</v>
      </c>
      <c r="BE112" s="31" t="n">
        <f aca="false">IF(Замер!$J$200="да",Балкон!$H112,0)</f>
        <v>0</v>
      </c>
      <c r="BG112" s="31" t="n">
        <f aca="false">IF(Замер!$J$220="да",Помещение_11!$B112,0)</f>
        <v>0</v>
      </c>
      <c r="BH112" s="31" t="n">
        <f aca="false">IF(Замер!$J$220="да",Помещение_11!$G112,0)</f>
        <v>0</v>
      </c>
      <c r="BI112" s="31" t="n">
        <f aca="false">IF(Замер!$J$220="да",Помещение_11!$H112,0)</f>
        <v>0</v>
      </c>
      <c r="BK112" s="31" t="n">
        <f aca="false">IF(Замер!$J$240="да",Помещение_12!$B112,0)</f>
        <v>0</v>
      </c>
      <c r="BL112" s="31" t="n">
        <f aca="false">IF(Замер!$J$240="да",Помещение_12!$G112,0)</f>
        <v>0</v>
      </c>
      <c r="BM112" s="31" t="n">
        <f aca="false">IF(Замер!$J$240="да",Помещение_12!$H112,0)</f>
        <v>0</v>
      </c>
      <c r="BO112" s="31" t="n">
        <f aca="false">IF(Замер!$J$260="да",Помещение_13!$B112,0)</f>
        <v>0</v>
      </c>
      <c r="BP112" s="31" t="n">
        <f aca="false">IF(Замер!$J$260="да",Помещение_13!$G112,0)</f>
        <v>0</v>
      </c>
      <c r="BQ112" s="31" t="n">
        <f aca="false">IF(Замер!$J$260="да",Помещение_13!$H112,0)</f>
        <v>0</v>
      </c>
      <c r="BS112" s="31" t="n">
        <f aca="false">IF(Замер!$J$280="да",Помещение_14!$B112,0)</f>
        <v>0</v>
      </c>
      <c r="BT112" s="31" t="n">
        <f aca="false">IF(Замер!$J$280="да",Помещение_14!$G112,0)</f>
        <v>0</v>
      </c>
      <c r="BU112" s="31" t="n">
        <f aca="false">IF(Замер!$J$280="да",Помещение_14!$H112,0)</f>
        <v>0</v>
      </c>
      <c r="BW112" s="31" t="n">
        <f aca="false">IF(Замер!$J$300="да",Помещение_15!$B112,0)</f>
        <v>0</v>
      </c>
      <c r="BX112" s="31" t="n">
        <f aca="false">IF(Замер!$J$300="да",Помещение_15!$G112,0)</f>
        <v>0</v>
      </c>
      <c r="BY112" s="31" t="n">
        <f aca="false">IF(Замер!$J$300="да",Помещение_15!$H112,0)</f>
        <v>0</v>
      </c>
      <c r="CA112" s="31" t="n">
        <f aca="false">IF(Замер!$J$320="да",Помещение_16!$B112,0)</f>
        <v>0</v>
      </c>
      <c r="CB112" s="31" t="n">
        <f aca="false">IF(Замер!$J$320="да",Помещение_16!$G112,0)</f>
        <v>0</v>
      </c>
      <c r="CC112" s="31" t="n">
        <f aca="false">IF(Замер!$J$320="да",Помещение_16!$H112,0)</f>
        <v>0</v>
      </c>
      <c r="CE112" s="31" t="n">
        <f aca="false">IF(Замер!$J$340="да",Помещение_17!$B112,0)</f>
        <v>0</v>
      </c>
      <c r="CF112" s="31" t="n">
        <f aca="false">IF(Замер!$J$340="да",Помещение_17!$G112,0)</f>
        <v>0</v>
      </c>
      <c r="CG112" s="31" t="n">
        <f aca="false">IF(Замер!$J$340="да",Помещение_17!$H112,0)</f>
        <v>0</v>
      </c>
      <c r="CI112" s="31" t="n">
        <f aca="false">IF(Замер!$J$360="да",Помещение_18!$B112,0)</f>
        <v>0</v>
      </c>
      <c r="CJ112" s="31" t="n">
        <f aca="false">IF(Замер!$J$360="да",Помещение_18!$G112,0)</f>
        <v>0</v>
      </c>
      <c r="CK112" s="31" t="n">
        <f aca="false">IF(Замер!$J$360="да",Помещение_18!$H112,0)</f>
        <v>0</v>
      </c>
      <c r="CM112" s="31" t="n">
        <f aca="false">IF(Замер!$J$380="да",Помещение_19!$B112,0)</f>
        <v>0</v>
      </c>
      <c r="CN112" s="31" t="n">
        <f aca="false">IF(Замер!$J$380="да",Помещение_19!$G112,0)</f>
        <v>0</v>
      </c>
      <c r="CO112" s="31" t="n">
        <f aca="false">IF(Замер!$J$380="да",Помещение_19!$H112,0)</f>
        <v>0</v>
      </c>
      <c r="CQ112" s="31" t="n">
        <f aca="false">IF(Замер!$J$400="да",Помещение_20!$B112,0)</f>
        <v>0</v>
      </c>
      <c r="CR112" s="31" t="n">
        <f aca="false">IF(Замер!$J$400="да",Помещение_20!$G112,0)</f>
        <v>0</v>
      </c>
      <c r="CS112" s="31" t="n">
        <f aca="false">IF(Замер!$J$400="да",Помещение_20!$H112,0)</f>
        <v>0</v>
      </c>
    </row>
    <row r="113" customFormat="false" ht="14.25" hidden="false" customHeight="false" outlineLevel="0" collapsed="false">
      <c r="B113" s="79" t="n">
        <f aca="false">P113</f>
        <v>0</v>
      </c>
      <c r="C113" s="49" t="s">
        <v>422</v>
      </c>
      <c r="D113" s="80" t="str">
        <f aca="false">VLOOKUP(C113,СписокРабот!$B:$E,2,FALSE())</f>
        <v>Шпатлёвка гипсокартона 1 слой</v>
      </c>
      <c r="E113" s="44" t="str">
        <f aca="false">VLOOKUP(C113,СписокРабот!$B:$E,3,FALSE())</f>
        <v>м²</v>
      </c>
      <c r="F113" s="81" t="n">
        <f aca="false">VLOOKUP(C113,СписокРабот!$B:$E,4,FALSE())</f>
        <v>531</v>
      </c>
      <c r="G113" s="84" t="n">
        <f aca="false">Q113</f>
        <v>0</v>
      </c>
      <c r="H113" s="82" t="n">
        <f aca="false">F113*G113</f>
        <v>0</v>
      </c>
      <c r="L113" s="83"/>
      <c r="M113" s="66" t="n">
        <f aca="false">$F113*(100%-$B$3)</f>
        <v>451.35</v>
      </c>
      <c r="N113" s="31" t="n">
        <f aca="false">$G113*$M113</f>
        <v>0</v>
      </c>
      <c r="P113" s="31" t="n">
        <f aca="false">MAX(S113,W113,AA113,AE113,AI113,AM113,AQ113,AU113,AY113,BC113,BG113,BK113,BO113,BS113,BW113,CA113,CE113,CI113,CM113,CQ113)</f>
        <v>0</v>
      </c>
      <c r="Q113" s="31" t="n">
        <f aca="false">IF($S113,T113,0)+IF($W113,X113,0)+IF($AA113,AB113,0)+IF($AE113,AF113,0)+IF($AI113,AJ113,0)+IF($AM113,AN113,0)+IF($AQ113,AR113,0)+IF($AU113,AV113,0)+IF($AY113,AZ113,0)+IF($BC113,BD113,0)+IF($BG113,BH113,0)+IF($BK113,BL113,0)+IF($BO113,BP113,0)+IF($BS113,BT113,0)+IF($BW113,BX113,0)+IF($CA113,CB113,0)+IF($CE113,CF113,0)+IF($CI113,CJ113,0)+IF($CM113,CN113,0)+IF($CQ113,CR113,0)</f>
        <v>0</v>
      </c>
      <c r="R113" s="31" t="n">
        <f aca="false">IF($S113=1,U113,0)+IF($W113,Y113,0)+IF($AA113,AC113,0)+IF($AE113,AG113,0)+IF($AI113,AK113,0)+IF($AM113,AO113,0)+IF($AQ113,AS113,0)+IF($AU113,AW113,0)+IF($AY113,BA113,0)+IF($BC113,BE113,0)+IF($BG113,BI113,0)+IF($BK113,BM113,0)+IF($BO113,BQ113,0)+IF($BS113,BU113,0)+IF($BW113,BY113,0)+IF($CA113,CC113,0)+IF($CE113,CG113,0)+IF($CI113,CK113,0)+IF($CM113,CO113,0)+IF($CQ113,CS113,0)</f>
        <v>0</v>
      </c>
      <c r="S113" s="31" t="n">
        <f aca="false">IF(Замер!$J$20="да",Комната_1!$B113,0)</f>
        <v>0</v>
      </c>
      <c r="T113" s="31" t="n">
        <f aca="false">IF(Замер!$J$20="да",Комната_1!$G113,0)</f>
        <v>52</v>
      </c>
      <c r="U113" s="31" t="n">
        <f aca="false">IF(Замер!$J$20="да",Комната_1!$H113,0)</f>
        <v>27612</v>
      </c>
      <c r="W113" s="31" t="n">
        <f aca="false">IF(Замер!$J$40="да",Комната_2!$B113,0)</f>
        <v>0</v>
      </c>
      <c r="X113" s="31" t="n">
        <f aca="false">IF(Замер!$J$40="да",Комната_2!$G113,0)</f>
        <v>36.8</v>
      </c>
      <c r="Y113" s="31" t="n">
        <f aca="false">IF(Замер!$J$40="да",Комната_2!$H113,0)</f>
        <v>19540.8</v>
      </c>
      <c r="AA113" s="31" t="n">
        <f aca="false">IF(Замер!$J$60="да",Комната_3!$B113,0)</f>
        <v>0</v>
      </c>
      <c r="AB113" s="31" t="n">
        <f aca="false">IF(Замер!$J$60="да",Комната_3!$G113,0)</f>
        <v>35</v>
      </c>
      <c r="AC113" s="31" t="n">
        <f aca="false">IF(Замер!$J$60="да",Комната_3!$H113,0)</f>
        <v>18585</v>
      </c>
      <c r="AE113" s="31" t="n">
        <f aca="false">IF(Замер!$J$80="да",Комната_4!$B113,0)</f>
        <v>0</v>
      </c>
      <c r="AF113" s="31" t="n">
        <f aca="false">IF(Замер!$J$80="да",Комната_4!$G113,0)</f>
        <v>30.9</v>
      </c>
      <c r="AG113" s="31" t="n">
        <f aca="false">IF(Замер!$J$80="да",Комната_4!$H113,0)</f>
        <v>16407.9</v>
      </c>
      <c r="AI113" s="31" t="n">
        <f aca="false">IF(Замер!$J$100="да",Комната_5!$B113,0)</f>
        <v>0</v>
      </c>
      <c r="AJ113" s="31" t="n">
        <f aca="false">IF(Замер!$J$100="да",Комната_5!$G113,0)</f>
        <v>20.4</v>
      </c>
      <c r="AK113" s="31" t="n">
        <f aca="false">IF(Замер!$J$100="да",Комната_5!$H113,0)</f>
        <v>10832.4</v>
      </c>
      <c r="AM113" s="31" t="n">
        <f aca="false">IF(Замер!$J$120="да",Коридор!$B113,0)</f>
        <v>0</v>
      </c>
      <c r="AN113" s="31" t="n">
        <f aca="false">IF(Замер!$J$120="да",Коридор!$G113,0)</f>
        <v>19.5</v>
      </c>
      <c r="AO113" s="31" t="n">
        <f aca="false">IF(Замер!$J$120="да",Коридор!$H113,0)</f>
        <v>10354.5</v>
      </c>
      <c r="AQ113" s="31" t="n">
        <f aca="false">IF(Замер!$J$140="да",Кухня!$B113,0)</f>
        <v>0</v>
      </c>
      <c r="AR113" s="31" t="n">
        <f aca="false">IF(Замер!$J$140="да",Кухня!$G113,0)</f>
        <v>27.7</v>
      </c>
      <c r="AS113" s="31" t="n">
        <f aca="false">IF(Замер!$J$140="да",Кухня!$H113,0)</f>
        <v>14708.7</v>
      </c>
      <c r="AU113" s="31" t="n">
        <f aca="false">IF(Замер!$J$160="да",Ванна!$B113,0)</f>
        <v>0</v>
      </c>
      <c r="AV113" s="31" t="n">
        <f aca="false">IF(Замер!$J$160="да",Ванна!$G113,0)</f>
        <v>20</v>
      </c>
      <c r="AW113" s="31" t="n">
        <f aca="false">IF(Замер!$J$160="да",Ванна!$H113,0)</f>
        <v>10620</v>
      </c>
      <c r="AY113" s="31" t="n">
        <f aca="false">IF(Замер!$J$180="да",Туалет!$B113,0)</f>
        <v>0</v>
      </c>
      <c r="AZ113" s="31" t="n">
        <f aca="false">IF(Замер!$J$180="да",Туалет!$G113,0)</f>
        <v>0</v>
      </c>
      <c r="BA113" s="31" t="n">
        <f aca="false">IF(Замер!$J$180="да",Туалет!$H113,0)</f>
        <v>0</v>
      </c>
      <c r="BC113" s="31" t="n">
        <f aca="false">IF(Замер!$J$200="да",Балкон!$B113,0)</f>
        <v>0</v>
      </c>
      <c r="BD113" s="31" t="n">
        <f aca="false">IF(Замер!$J$200="да",Балкон!$G113,0)</f>
        <v>0</v>
      </c>
      <c r="BE113" s="31" t="n">
        <f aca="false">IF(Замер!$J$200="да",Балкон!$H113,0)</f>
        <v>0</v>
      </c>
      <c r="BG113" s="31" t="n">
        <f aca="false">IF(Замер!$J$220="да",Помещение_11!$B113,0)</f>
        <v>0</v>
      </c>
      <c r="BH113" s="31" t="n">
        <f aca="false">IF(Замер!$J$220="да",Помещение_11!$G113,0)</f>
        <v>0</v>
      </c>
      <c r="BI113" s="31" t="n">
        <f aca="false">IF(Замер!$J$220="да",Помещение_11!$H113,0)</f>
        <v>0</v>
      </c>
      <c r="BK113" s="31" t="n">
        <f aca="false">IF(Замер!$J$240="да",Помещение_12!$B113,0)</f>
        <v>0</v>
      </c>
      <c r="BL113" s="31" t="n">
        <f aca="false">IF(Замер!$J$240="да",Помещение_12!$G113,0)</f>
        <v>0</v>
      </c>
      <c r="BM113" s="31" t="n">
        <f aca="false">IF(Замер!$J$240="да",Помещение_12!$H113,0)</f>
        <v>0</v>
      </c>
      <c r="BO113" s="31" t="n">
        <f aca="false">IF(Замер!$J$260="да",Помещение_13!$B113,0)</f>
        <v>0</v>
      </c>
      <c r="BP113" s="31" t="n">
        <f aca="false">IF(Замер!$J$260="да",Помещение_13!$G113,0)</f>
        <v>0</v>
      </c>
      <c r="BQ113" s="31" t="n">
        <f aca="false">IF(Замер!$J$260="да",Помещение_13!$H113,0)</f>
        <v>0</v>
      </c>
      <c r="BS113" s="31" t="n">
        <f aca="false">IF(Замер!$J$280="да",Помещение_14!$B113,0)</f>
        <v>0</v>
      </c>
      <c r="BT113" s="31" t="n">
        <f aca="false">IF(Замер!$J$280="да",Помещение_14!$G113,0)</f>
        <v>0</v>
      </c>
      <c r="BU113" s="31" t="n">
        <f aca="false">IF(Замер!$J$280="да",Помещение_14!$H113,0)</f>
        <v>0</v>
      </c>
      <c r="BW113" s="31" t="n">
        <f aca="false">IF(Замер!$J$300="да",Помещение_15!$B113,0)</f>
        <v>0</v>
      </c>
      <c r="BX113" s="31" t="n">
        <f aca="false">IF(Замер!$J$300="да",Помещение_15!$G113,0)</f>
        <v>0</v>
      </c>
      <c r="BY113" s="31" t="n">
        <f aca="false">IF(Замер!$J$300="да",Помещение_15!$H113,0)</f>
        <v>0</v>
      </c>
      <c r="CA113" s="31" t="n">
        <f aca="false">IF(Замер!$J$320="да",Помещение_16!$B113,0)</f>
        <v>0</v>
      </c>
      <c r="CB113" s="31" t="n">
        <f aca="false">IF(Замер!$J$320="да",Помещение_16!$G113,0)</f>
        <v>0</v>
      </c>
      <c r="CC113" s="31" t="n">
        <f aca="false">IF(Замер!$J$320="да",Помещение_16!$H113,0)</f>
        <v>0</v>
      </c>
      <c r="CE113" s="31" t="n">
        <f aca="false">IF(Замер!$J$340="да",Помещение_17!$B113,0)</f>
        <v>0</v>
      </c>
      <c r="CF113" s="31" t="n">
        <f aca="false">IF(Замер!$J$340="да",Помещение_17!$G113,0)</f>
        <v>0</v>
      </c>
      <c r="CG113" s="31" t="n">
        <f aca="false">IF(Замер!$J$340="да",Помещение_17!$H113,0)</f>
        <v>0</v>
      </c>
      <c r="CI113" s="31" t="n">
        <f aca="false">IF(Замер!$J$360="да",Помещение_18!$B113,0)</f>
        <v>0</v>
      </c>
      <c r="CJ113" s="31" t="n">
        <f aca="false">IF(Замер!$J$360="да",Помещение_18!$G113,0)</f>
        <v>0</v>
      </c>
      <c r="CK113" s="31" t="n">
        <f aca="false">IF(Замер!$J$360="да",Помещение_18!$H113,0)</f>
        <v>0</v>
      </c>
      <c r="CM113" s="31" t="n">
        <f aca="false">IF(Замер!$J$380="да",Помещение_19!$B113,0)</f>
        <v>0</v>
      </c>
      <c r="CN113" s="31" t="n">
        <f aca="false">IF(Замер!$J$380="да",Помещение_19!$G113,0)</f>
        <v>0</v>
      </c>
      <c r="CO113" s="31" t="n">
        <f aca="false">IF(Замер!$J$380="да",Помещение_19!$H113,0)</f>
        <v>0</v>
      </c>
      <c r="CQ113" s="31" t="n">
        <f aca="false">IF(Замер!$J$400="да",Помещение_20!$B113,0)</f>
        <v>0</v>
      </c>
      <c r="CR113" s="31" t="n">
        <f aca="false">IF(Замер!$J$400="да",Помещение_20!$G113,0)</f>
        <v>0</v>
      </c>
      <c r="CS113" s="31" t="n">
        <f aca="false">IF(Замер!$J$400="да",Помещение_20!$H113,0)</f>
        <v>0</v>
      </c>
    </row>
    <row r="114" customFormat="false" ht="14.25" hidden="false" customHeight="false" outlineLevel="0" collapsed="false">
      <c r="B114" s="79" t="n">
        <f aca="false">P114</f>
        <v>1</v>
      </c>
      <c r="C114" s="49" t="s">
        <v>69</v>
      </c>
      <c r="D114" s="80" t="str">
        <f aca="false">VLOOKUP(C114,СписокРабот!$B:$E,2,FALSE())</f>
        <v>Шпатлёвка стен под обои 2 слоя </v>
      </c>
      <c r="E114" s="44" t="str">
        <f aca="false">VLOOKUP(C114,СписокРабот!$B:$E,3,FALSE())</f>
        <v>м²</v>
      </c>
      <c r="F114" s="81" t="n">
        <f aca="false">VLOOKUP(C114,СписокРабот!$B:$E,4,FALSE())</f>
        <v>754</v>
      </c>
      <c r="G114" s="84" t="n">
        <f aca="false">Q114</f>
        <v>185</v>
      </c>
      <c r="H114" s="82" t="n">
        <f aca="false">F114*G114</f>
        <v>139490</v>
      </c>
      <c r="L114" s="83"/>
      <c r="M114" s="66" t="n">
        <f aca="false">$F114*(100%-$B$3)</f>
        <v>640.9</v>
      </c>
      <c r="N114" s="31" t="n">
        <f aca="false">$G114*$M114</f>
        <v>118566.5</v>
      </c>
      <c r="P114" s="31" t="n">
        <f aca="false">MAX(S114,W114,AA114,AE114,AI114,AM114,AQ114,AU114,AY114,BC114,BG114,BK114,BO114,BS114,BW114,CA114,CE114,CI114,CM114,CQ114)</f>
        <v>1</v>
      </c>
      <c r="Q114" s="31" t="n">
        <f aca="false">IF($S114,T114,0)+IF($W114,X114,0)+IF($AA114,AB114,0)+IF($AE114,AF114,0)+IF($AI114,AJ114,0)+IF($AM114,AN114,0)+IF($AQ114,AR114,0)+IF($AU114,AV114,0)+IF($AY114,AZ114,0)+IF($BC114,BD114,0)+IF($BG114,BH114,0)+IF($BK114,BL114,0)+IF($BO114,BP114,0)+IF($BS114,BT114,0)+IF($BW114,BX114,0)+IF($CA114,CB114,0)+IF($CE114,CF114,0)+IF($CI114,CJ114,0)+IF($CM114,CN114,0)+IF($CQ114,CR114,0)</f>
        <v>185</v>
      </c>
      <c r="R114" s="31" t="n">
        <f aca="false">IF($S114=1,U114,0)+IF($W114,Y114,0)+IF($AA114,AC114,0)+IF($AE114,AG114,0)+IF($AI114,AK114,0)+IF($AM114,AO114,0)+IF($AQ114,AS114,0)+IF($AU114,AW114,0)+IF($AY114,BA114,0)+IF($BC114,BE114,0)+IF($BG114,BI114,0)+IF($BK114,BM114,0)+IF($BO114,BQ114,0)+IF($BS114,BU114,0)+IF($BW114,BY114,0)+IF($CA114,CC114,0)+IF($CE114,CG114,0)+IF($CI114,CK114,0)+IF($CM114,CO114,0)+IF($CQ114,CS114,0)</f>
        <v>139490</v>
      </c>
      <c r="S114" s="31" t="n">
        <f aca="false">IF(Замер!$J$20="да",Комната_1!$B114,0)</f>
        <v>1</v>
      </c>
      <c r="T114" s="31" t="n">
        <f aca="false">IF(Замер!$J$20="да",Комната_1!$G114,0)</f>
        <v>185</v>
      </c>
      <c r="U114" s="31" t="n">
        <f aca="false">IF(Замер!$J$20="да",Комната_1!$H114,0)</f>
        <v>139490</v>
      </c>
      <c r="W114" s="31" t="n">
        <f aca="false">IF(Замер!$J$40="да",Комната_2!$B114,0)</f>
        <v>0</v>
      </c>
      <c r="X114" s="31" t="n">
        <f aca="false">IF(Замер!$J$40="да",Комната_2!$G114,0)</f>
        <v>36.8</v>
      </c>
      <c r="Y114" s="31" t="n">
        <f aca="false">IF(Замер!$J$40="да",Комната_2!$H114,0)</f>
        <v>27747.2</v>
      </c>
      <c r="AA114" s="31" t="n">
        <f aca="false">IF(Замер!$J$60="да",Комната_3!$B114,0)</f>
        <v>0</v>
      </c>
      <c r="AB114" s="31" t="n">
        <f aca="false">IF(Замер!$J$60="да",Комната_3!$G114,0)</f>
        <v>35</v>
      </c>
      <c r="AC114" s="31" t="n">
        <f aca="false">IF(Замер!$J$60="да",Комната_3!$H114,0)</f>
        <v>26390</v>
      </c>
      <c r="AE114" s="31" t="n">
        <f aca="false">IF(Замер!$J$80="да",Комната_4!$B114,0)</f>
        <v>0</v>
      </c>
      <c r="AF114" s="31" t="n">
        <f aca="false">IF(Замер!$J$80="да",Комната_4!$G114,0)</f>
        <v>30.9</v>
      </c>
      <c r="AG114" s="31" t="n">
        <f aca="false">IF(Замер!$J$80="да",Комната_4!$H114,0)</f>
        <v>23298.6</v>
      </c>
      <c r="AI114" s="31" t="n">
        <f aca="false">IF(Замер!$J$100="да",Комната_5!$B114,0)</f>
        <v>0</v>
      </c>
      <c r="AJ114" s="31" t="n">
        <f aca="false">IF(Замер!$J$100="да",Комната_5!$G114,0)</f>
        <v>20.4</v>
      </c>
      <c r="AK114" s="31" t="n">
        <f aca="false">IF(Замер!$J$100="да",Комната_5!$H114,0)</f>
        <v>15381.6</v>
      </c>
      <c r="AM114" s="31" t="n">
        <f aca="false">IF(Замер!$J$120="да",Коридор!$B114,0)</f>
        <v>0</v>
      </c>
      <c r="AN114" s="31" t="n">
        <f aca="false">IF(Замер!$J$120="да",Коридор!$G114,0)</f>
        <v>19.5</v>
      </c>
      <c r="AO114" s="31" t="n">
        <f aca="false">IF(Замер!$J$120="да",Коридор!$H114,0)</f>
        <v>14703</v>
      </c>
      <c r="AQ114" s="31" t="n">
        <f aca="false">IF(Замер!$J$140="да",Кухня!$B114,0)</f>
        <v>0</v>
      </c>
      <c r="AR114" s="31" t="n">
        <f aca="false">IF(Замер!$J$140="да",Кухня!$G114,0)</f>
        <v>27.7</v>
      </c>
      <c r="AS114" s="31" t="n">
        <f aca="false">IF(Замер!$J$140="да",Кухня!$H114,0)</f>
        <v>20885.8</v>
      </c>
      <c r="AU114" s="31" t="n">
        <f aca="false">IF(Замер!$J$160="да",Ванна!$B114,0)</f>
        <v>0</v>
      </c>
      <c r="AV114" s="31" t="n">
        <f aca="false">IF(Замер!$J$160="да",Ванна!$G114,0)</f>
        <v>20</v>
      </c>
      <c r="AW114" s="31" t="n">
        <f aca="false">IF(Замер!$J$160="да",Ванна!$H114,0)</f>
        <v>15080</v>
      </c>
      <c r="AY114" s="31" t="n">
        <f aca="false">IF(Замер!$J$180="да",Туалет!$B114,0)</f>
        <v>0</v>
      </c>
      <c r="AZ114" s="31" t="n">
        <f aca="false">IF(Замер!$J$180="да",Туалет!$G114,0)</f>
        <v>0</v>
      </c>
      <c r="BA114" s="31" t="n">
        <f aca="false">IF(Замер!$J$180="да",Туалет!$H114,0)</f>
        <v>0</v>
      </c>
      <c r="BC114" s="31" t="n">
        <f aca="false">IF(Замер!$J$200="да",Балкон!$B114,0)</f>
        <v>0</v>
      </c>
      <c r="BD114" s="31" t="n">
        <f aca="false">IF(Замер!$J$200="да",Балкон!$G114,0)</f>
        <v>0</v>
      </c>
      <c r="BE114" s="31" t="n">
        <f aca="false">IF(Замер!$J$200="да",Балкон!$H114,0)</f>
        <v>0</v>
      </c>
      <c r="BG114" s="31" t="n">
        <f aca="false">IF(Замер!$J$220="да",Помещение_11!$B114,0)</f>
        <v>0</v>
      </c>
      <c r="BH114" s="31" t="n">
        <f aca="false">IF(Замер!$J$220="да",Помещение_11!$G114,0)</f>
        <v>0</v>
      </c>
      <c r="BI114" s="31" t="n">
        <f aca="false">IF(Замер!$J$220="да",Помещение_11!$H114,0)</f>
        <v>0</v>
      </c>
      <c r="BK114" s="31" t="n">
        <f aca="false">IF(Замер!$J$240="да",Помещение_12!$B114,0)</f>
        <v>0</v>
      </c>
      <c r="BL114" s="31" t="n">
        <f aca="false">IF(Замер!$J$240="да",Помещение_12!$G114,0)</f>
        <v>0</v>
      </c>
      <c r="BM114" s="31" t="n">
        <f aca="false">IF(Замер!$J$240="да",Помещение_12!$H114,0)</f>
        <v>0</v>
      </c>
      <c r="BO114" s="31" t="n">
        <f aca="false">IF(Замер!$J$260="да",Помещение_13!$B114,0)</f>
        <v>0</v>
      </c>
      <c r="BP114" s="31" t="n">
        <f aca="false">IF(Замер!$J$260="да",Помещение_13!$G114,0)</f>
        <v>0</v>
      </c>
      <c r="BQ114" s="31" t="n">
        <f aca="false">IF(Замер!$J$260="да",Помещение_13!$H114,0)</f>
        <v>0</v>
      </c>
      <c r="BS114" s="31" t="n">
        <f aca="false">IF(Замер!$J$280="да",Помещение_14!$B114,0)</f>
        <v>0</v>
      </c>
      <c r="BT114" s="31" t="n">
        <f aca="false">IF(Замер!$J$280="да",Помещение_14!$G114,0)</f>
        <v>0</v>
      </c>
      <c r="BU114" s="31" t="n">
        <f aca="false">IF(Замер!$J$280="да",Помещение_14!$H114,0)</f>
        <v>0</v>
      </c>
      <c r="BW114" s="31" t="n">
        <f aca="false">IF(Замер!$J$300="да",Помещение_15!$B114,0)</f>
        <v>0</v>
      </c>
      <c r="BX114" s="31" t="n">
        <f aca="false">IF(Замер!$J$300="да",Помещение_15!$G114,0)</f>
        <v>0</v>
      </c>
      <c r="BY114" s="31" t="n">
        <f aca="false">IF(Замер!$J$300="да",Помещение_15!$H114,0)</f>
        <v>0</v>
      </c>
      <c r="CA114" s="31" t="n">
        <f aca="false">IF(Замер!$J$320="да",Помещение_16!$B114,0)</f>
        <v>0</v>
      </c>
      <c r="CB114" s="31" t="n">
        <f aca="false">IF(Замер!$J$320="да",Помещение_16!$G114,0)</f>
        <v>0</v>
      </c>
      <c r="CC114" s="31" t="n">
        <f aca="false">IF(Замер!$J$320="да",Помещение_16!$H114,0)</f>
        <v>0</v>
      </c>
      <c r="CE114" s="31" t="n">
        <f aca="false">IF(Замер!$J$340="да",Помещение_17!$B114,0)</f>
        <v>0</v>
      </c>
      <c r="CF114" s="31" t="n">
        <f aca="false">IF(Замер!$J$340="да",Помещение_17!$G114,0)</f>
        <v>0</v>
      </c>
      <c r="CG114" s="31" t="n">
        <f aca="false">IF(Замер!$J$340="да",Помещение_17!$H114,0)</f>
        <v>0</v>
      </c>
      <c r="CI114" s="31" t="n">
        <f aca="false">IF(Замер!$J$360="да",Помещение_18!$B114,0)</f>
        <v>0</v>
      </c>
      <c r="CJ114" s="31" t="n">
        <f aca="false">IF(Замер!$J$360="да",Помещение_18!$G114,0)</f>
        <v>0</v>
      </c>
      <c r="CK114" s="31" t="n">
        <f aca="false">IF(Замер!$J$360="да",Помещение_18!$H114,0)</f>
        <v>0</v>
      </c>
      <c r="CM114" s="31" t="n">
        <f aca="false">IF(Замер!$J$380="да",Помещение_19!$B114,0)</f>
        <v>0</v>
      </c>
      <c r="CN114" s="31" t="n">
        <f aca="false">IF(Замер!$J$380="да",Помещение_19!$G114,0)</f>
        <v>0</v>
      </c>
      <c r="CO114" s="31" t="n">
        <f aca="false">IF(Замер!$J$380="да",Помещение_19!$H114,0)</f>
        <v>0</v>
      </c>
      <c r="CQ114" s="31" t="n">
        <f aca="false">IF(Замер!$J$400="да",Помещение_20!$B114,0)</f>
        <v>0</v>
      </c>
      <c r="CR114" s="31" t="n">
        <f aca="false">IF(Замер!$J$400="да",Помещение_20!$G114,0)</f>
        <v>0</v>
      </c>
      <c r="CS114" s="31" t="n">
        <f aca="false">IF(Замер!$J$400="да",Помещение_20!$H114,0)</f>
        <v>0</v>
      </c>
    </row>
    <row r="115" customFormat="false" ht="14.25" hidden="false" customHeight="false" outlineLevel="0" collapsed="false">
      <c r="B115" s="79" t="n">
        <f aca="false">P115</f>
        <v>1</v>
      </c>
      <c r="C115" s="49" t="s">
        <v>71</v>
      </c>
      <c r="D115" s="80" t="str">
        <f aca="false">VLOOKUP(C115,СписокРабот!$B:$E,2,FALSE())</f>
        <v>Шпатлёвка стен под окраску 2 слоя</v>
      </c>
      <c r="E115" s="44" t="str">
        <f aca="false">VLOOKUP(C115,СписокРабот!$B:$E,3,FALSE())</f>
        <v>м²</v>
      </c>
      <c r="F115" s="81" t="n">
        <f aca="false">VLOOKUP(C115,СписокРабот!$B:$E,4,FALSE())</f>
        <v>1037</v>
      </c>
      <c r="G115" s="84" t="n">
        <f aca="false">Q115</f>
        <v>15</v>
      </c>
      <c r="H115" s="82" t="n">
        <f aca="false">F115*G115</f>
        <v>15555</v>
      </c>
      <c r="L115" s="83"/>
      <c r="M115" s="66" t="n">
        <f aca="false">$F115*(100%-$B$3)</f>
        <v>881.45</v>
      </c>
      <c r="N115" s="31" t="n">
        <f aca="false">$G115*$M115</f>
        <v>13221.75</v>
      </c>
      <c r="P115" s="31" t="n">
        <f aca="false">MAX(S115,W115,AA115,AE115,AI115,AM115,AQ115,AU115,AY115,BC115,BG115,BK115,BO115,BS115,BW115,CA115,CE115,CI115,CM115,CQ115)</f>
        <v>1</v>
      </c>
      <c r="Q115" s="31" t="n">
        <f aca="false">IF($S115,T115,0)+IF($W115,X115,0)+IF($AA115,AB115,0)+IF($AE115,AF115,0)+IF($AI115,AJ115,0)+IF($AM115,AN115,0)+IF($AQ115,AR115,0)+IF($AU115,AV115,0)+IF($AY115,AZ115,0)+IF($BC115,BD115,0)+IF($BG115,BH115,0)+IF($BK115,BL115,0)+IF($BO115,BP115,0)+IF($BS115,BT115,0)+IF($BW115,BX115,0)+IF($CA115,CB115,0)+IF($CE115,CF115,0)+IF($CI115,CJ115,0)+IF($CM115,CN115,0)+IF($CQ115,CR115,0)</f>
        <v>15</v>
      </c>
      <c r="R115" s="31" t="n">
        <f aca="false">IF($S115=1,U115,0)+IF($W115,Y115,0)+IF($AA115,AC115,0)+IF($AE115,AG115,0)+IF($AI115,AK115,0)+IF($AM115,AO115,0)+IF($AQ115,AS115,0)+IF($AU115,AW115,0)+IF($AY115,BA115,0)+IF($BC115,BE115,0)+IF($BG115,BI115,0)+IF($BK115,BM115,0)+IF($BO115,BQ115,0)+IF($BS115,BU115,0)+IF($BW115,BY115,0)+IF($CA115,CC115,0)+IF($CE115,CG115,0)+IF($CI115,CK115,0)+IF($CM115,CO115,0)+IF($CQ115,CS115,0)</f>
        <v>15555</v>
      </c>
      <c r="S115" s="31" t="n">
        <f aca="false">IF(Замер!$J$20="да",Комната_1!$B115,0)</f>
        <v>1</v>
      </c>
      <c r="T115" s="31" t="n">
        <f aca="false">IF(Замер!$J$20="да",Комната_1!$G115,0)</f>
        <v>15</v>
      </c>
      <c r="U115" s="31" t="n">
        <f aca="false">IF(Замер!$J$20="да",Комната_1!$H115,0)</f>
        <v>15555</v>
      </c>
      <c r="W115" s="31" t="n">
        <f aca="false">IF(Замер!$J$40="да",Комната_2!$B115,0)</f>
        <v>0</v>
      </c>
      <c r="X115" s="31" t="n">
        <f aca="false">IF(Замер!$J$40="да",Комната_2!$G115,0)</f>
        <v>36.8</v>
      </c>
      <c r="Y115" s="31" t="n">
        <f aca="false">IF(Замер!$J$40="да",Комната_2!$H115,0)</f>
        <v>38161.6</v>
      </c>
      <c r="AA115" s="31" t="n">
        <f aca="false">IF(Замер!$J$60="да",Комната_3!$B115,0)</f>
        <v>0</v>
      </c>
      <c r="AB115" s="31" t="n">
        <f aca="false">IF(Замер!$J$60="да",Комната_3!$G115,0)</f>
        <v>35</v>
      </c>
      <c r="AC115" s="31" t="n">
        <f aca="false">IF(Замер!$J$60="да",Комната_3!$H115,0)</f>
        <v>36295</v>
      </c>
      <c r="AE115" s="31" t="n">
        <f aca="false">IF(Замер!$J$80="да",Комната_4!$B115,0)</f>
        <v>0</v>
      </c>
      <c r="AF115" s="31" t="n">
        <f aca="false">IF(Замер!$J$80="да",Комната_4!$G115,0)</f>
        <v>30.9</v>
      </c>
      <c r="AG115" s="31" t="n">
        <f aca="false">IF(Замер!$J$80="да",Комната_4!$H115,0)</f>
        <v>32043.3</v>
      </c>
      <c r="AI115" s="31" t="n">
        <f aca="false">IF(Замер!$J$100="да",Комната_5!$B115,0)</f>
        <v>0</v>
      </c>
      <c r="AJ115" s="31" t="n">
        <f aca="false">IF(Замер!$J$100="да",Комната_5!$G115,0)</f>
        <v>20.4</v>
      </c>
      <c r="AK115" s="31" t="n">
        <f aca="false">IF(Замер!$J$100="да",Комната_5!$H115,0)</f>
        <v>21154.8</v>
      </c>
      <c r="AM115" s="31" t="n">
        <f aca="false">IF(Замер!$J$120="да",Коридор!$B115,0)</f>
        <v>0</v>
      </c>
      <c r="AN115" s="31" t="n">
        <f aca="false">IF(Замер!$J$120="да",Коридор!$G115,0)</f>
        <v>19.5</v>
      </c>
      <c r="AO115" s="31" t="n">
        <f aca="false">IF(Замер!$J$120="да",Коридор!$H115,0)</f>
        <v>20221.5</v>
      </c>
      <c r="AQ115" s="31" t="n">
        <f aca="false">IF(Замер!$J$140="да",Кухня!$B115,0)</f>
        <v>0</v>
      </c>
      <c r="AR115" s="31" t="n">
        <f aca="false">IF(Замер!$J$140="да",Кухня!$G115,0)</f>
        <v>27.7</v>
      </c>
      <c r="AS115" s="31" t="n">
        <f aca="false">IF(Замер!$J$140="да",Кухня!$H115,0)</f>
        <v>28724.9</v>
      </c>
      <c r="AU115" s="31" t="n">
        <f aca="false">IF(Замер!$J$160="да",Ванна!$B115,0)</f>
        <v>0</v>
      </c>
      <c r="AV115" s="31" t="n">
        <f aca="false">IF(Замер!$J$160="да",Ванна!$G115,0)</f>
        <v>20</v>
      </c>
      <c r="AW115" s="31" t="n">
        <f aca="false">IF(Замер!$J$160="да",Ванна!$H115,0)</f>
        <v>20740</v>
      </c>
      <c r="AY115" s="31" t="n">
        <f aca="false">IF(Замер!$J$180="да",Туалет!$B115,0)</f>
        <v>0</v>
      </c>
      <c r="AZ115" s="31" t="n">
        <f aca="false">IF(Замер!$J$180="да",Туалет!$G115,0)</f>
        <v>0</v>
      </c>
      <c r="BA115" s="31" t="n">
        <f aca="false">IF(Замер!$J$180="да",Туалет!$H115,0)</f>
        <v>0</v>
      </c>
      <c r="BC115" s="31" t="n">
        <f aca="false">IF(Замер!$J$200="да",Балкон!$B115,0)</f>
        <v>0</v>
      </c>
      <c r="BD115" s="31" t="n">
        <f aca="false">IF(Замер!$J$200="да",Балкон!$G115,0)</f>
        <v>0</v>
      </c>
      <c r="BE115" s="31" t="n">
        <f aca="false">IF(Замер!$J$200="да",Балкон!$H115,0)</f>
        <v>0</v>
      </c>
      <c r="BG115" s="31" t="n">
        <f aca="false">IF(Замер!$J$220="да",Помещение_11!$B115,0)</f>
        <v>0</v>
      </c>
      <c r="BH115" s="31" t="n">
        <f aca="false">IF(Замер!$J$220="да",Помещение_11!$G115,0)</f>
        <v>0</v>
      </c>
      <c r="BI115" s="31" t="n">
        <f aca="false">IF(Замер!$J$220="да",Помещение_11!$H115,0)</f>
        <v>0</v>
      </c>
      <c r="BK115" s="31" t="n">
        <f aca="false">IF(Замер!$J$240="да",Помещение_12!$B115,0)</f>
        <v>0</v>
      </c>
      <c r="BL115" s="31" t="n">
        <f aca="false">IF(Замер!$J$240="да",Помещение_12!$G115,0)</f>
        <v>0</v>
      </c>
      <c r="BM115" s="31" t="n">
        <f aca="false">IF(Замер!$J$240="да",Помещение_12!$H115,0)</f>
        <v>0</v>
      </c>
      <c r="BO115" s="31" t="n">
        <f aca="false">IF(Замер!$J$260="да",Помещение_13!$B115,0)</f>
        <v>0</v>
      </c>
      <c r="BP115" s="31" t="n">
        <f aca="false">IF(Замер!$J$260="да",Помещение_13!$G115,0)</f>
        <v>0</v>
      </c>
      <c r="BQ115" s="31" t="n">
        <f aca="false">IF(Замер!$J$260="да",Помещение_13!$H115,0)</f>
        <v>0</v>
      </c>
      <c r="BS115" s="31" t="n">
        <f aca="false">IF(Замер!$J$280="да",Помещение_14!$B115,0)</f>
        <v>0</v>
      </c>
      <c r="BT115" s="31" t="n">
        <f aca="false">IF(Замер!$J$280="да",Помещение_14!$G115,0)</f>
        <v>0</v>
      </c>
      <c r="BU115" s="31" t="n">
        <f aca="false">IF(Замер!$J$280="да",Помещение_14!$H115,0)</f>
        <v>0</v>
      </c>
      <c r="BW115" s="31" t="n">
        <f aca="false">IF(Замер!$J$300="да",Помещение_15!$B115,0)</f>
        <v>0</v>
      </c>
      <c r="BX115" s="31" t="n">
        <f aca="false">IF(Замер!$J$300="да",Помещение_15!$G115,0)</f>
        <v>0</v>
      </c>
      <c r="BY115" s="31" t="n">
        <f aca="false">IF(Замер!$J$300="да",Помещение_15!$H115,0)</f>
        <v>0</v>
      </c>
      <c r="CA115" s="31" t="n">
        <f aca="false">IF(Замер!$J$320="да",Помещение_16!$B115,0)</f>
        <v>0</v>
      </c>
      <c r="CB115" s="31" t="n">
        <f aca="false">IF(Замер!$J$320="да",Помещение_16!$G115,0)</f>
        <v>0</v>
      </c>
      <c r="CC115" s="31" t="n">
        <f aca="false">IF(Замер!$J$320="да",Помещение_16!$H115,0)</f>
        <v>0</v>
      </c>
      <c r="CE115" s="31" t="n">
        <f aca="false">IF(Замер!$J$340="да",Помещение_17!$B115,0)</f>
        <v>0</v>
      </c>
      <c r="CF115" s="31" t="n">
        <f aca="false">IF(Замер!$J$340="да",Помещение_17!$G115,0)</f>
        <v>0</v>
      </c>
      <c r="CG115" s="31" t="n">
        <f aca="false">IF(Замер!$J$340="да",Помещение_17!$H115,0)</f>
        <v>0</v>
      </c>
      <c r="CI115" s="31" t="n">
        <f aca="false">IF(Замер!$J$360="да",Помещение_18!$B115,0)</f>
        <v>0</v>
      </c>
      <c r="CJ115" s="31" t="n">
        <f aca="false">IF(Замер!$J$360="да",Помещение_18!$G115,0)</f>
        <v>0</v>
      </c>
      <c r="CK115" s="31" t="n">
        <f aca="false">IF(Замер!$J$360="да",Помещение_18!$H115,0)</f>
        <v>0</v>
      </c>
      <c r="CM115" s="31" t="n">
        <f aca="false">IF(Замер!$J$380="да",Помещение_19!$B115,0)</f>
        <v>0</v>
      </c>
      <c r="CN115" s="31" t="n">
        <f aca="false">IF(Замер!$J$380="да",Помещение_19!$G115,0)</f>
        <v>0</v>
      </c>
      <c r="CO115" s="31" t="n">
        <f aca="false">IF(Замер!$J$380="да",Помещение_19!$H115,0)</f>
        <v>0</v>
      </c>
      <c r="CQ115" s="31" t="n">
        <f aca="false">IF(Замер!$J$400="да",Помещение_20!$B115,0)</f>
        <v>0</v>
      </c>
      <c r="CR115" s="31" t="n">
        <f aca="false">IF(Замер!$J$400="да",Помещение_20!$G115,0)</f>
        <v>0</v>
      </c>
      <c r="CS115" s="31" t="n">
        <f aca="false">IF(Замер!$J$400="да",Помещение_20!$H115,0)</f>
        <v>0</v>
      </c>
    </row>
    <row r="116" customFormat="false" ht="14.25" hidden="false" customHeight="false" outlineLevel="0" collapsed="false">
      <c r="B116" s="79" t="n">
        <f aca="false">P116</f>
        <v>1</v>
      </c>
      <c r="C116" s="49" t="s">
        <v>73</v>
      </c>
      <c r="D116" s="80" t="str">
        <f aca="false">VLOOKUP(C116,СписокРабот!$B:$E,2,FALSE())</f>
        <v>Грунтовка стен  1 слой</v>
      </c>
      <c r="E116" s="44" t="str">
        <f aca="false">VLOOKUP(C116,СписокРабот!$B:$E,3,FALSE())</f>
        <v>м²</v>
      </c>
      <c r="F116" s="81" t="n">
        <f aca="false">VLOOKUP(C116,СписокРабот!$B:$E,4,FALSE())</f>
        <v>157</v>
      </c>
      <c r="G116" s="84" t="n">
        <f aca="false">Q116</f>
        <v>447</v>
      </c>
      <c r="H116" s="82" t="n">
        <f aca="false">F116*G116</f>
        <v>70179</v>
      </c>
      <c r="L116" s="83"/>
      <c r="M116" s="66" t="n">
        <f aca="false">$F116*(100%-$B$3)</f>
        <v>133.45</v>
      </c>
      <c r="N116" s="31" t="n">
        <f aca="false">$G116*$M116</f>
        <v>59652.15</v>
      </c>
      <c r="P116" s="31" t="n">
        <f aca="false">MAX(S116,W116,AA116,AE116,AI116,AM116,AQ116,AU116,AY116,BC116,BG116,BK116,BO116,BS116,BW116,CA116,CE116,CI116,CM116,CQ116)</f>
        <v>1</v>
      </c>
      <c r="Q116" s="31" t="n">
        <f aca="false">IF($S116,T116,0)+IF($W116,X116,0)+IF($AA116,AB116,0)+IF($AE116,AF116,0)+IF($AI116,AJ116,0)+IF($AM116,AN116,0)+IF($AQ116,AR116,0)+IF($AU116,AV116,0)+IF($AY116,AZ116,0)+IF($BC116,BD116,0)+IF($BG116,BH116,0)+IF($BK116,BL116,0)+IF($BO116,BP116,0)+IF($BS116,BT116,0)+IF($BW116,BX116,0)+IF($CA116,CB116,0)+IF($CE116,CF116,0)+IF($CI116,CJ116,0)+IF($CM116,CN116,0)+IF($CQ116,CR116,0)</f>
        <v>447</v>
      </c>
      <c r="R116" s="31" t="n">
        <f aca="false">IF($S116=1,U116,0)+IF($W116,Y116,0)+IF($AA116,AC116,0)+IF($AE116,AG116,0)+IF($AI116,AK116,0)+IF($AM116,AO116,0)+IF($AQ116,AS116,0)+IF($AU116,AW116,0)+IF($AY116,BA116,0)+IF($BC116,BE116,0)+IF($BG116,BI116,0)+IF($BK116,BM116,0)+IF($BO116,BQ116,0)+IF($BS116,BU116,0)+IF($BW116,BY116,0)+IF($CA116,CC116,0)+IF($CE116,CG116,0)+IF($CI116,CK116,0)+IF($CM116,CO116,0)+IF($CQ116,CS116,0)</f>
        <v>70179</v>
      </c>
      <c r="S116" s="31" t="n">
        <f aca="false">IF(Замер!$J$20="да",Комната_1!$B116,0)</f>
        <v>1</v>
      </c>
      <c r="T116" s="31" t="n">
        <f aca="false">IF(Замер!$J$20="да",Комната_1!$G116,0)</f>
        <v>447</v>
      </c>
      <c r="U116" s="31" t="n">
        <f aca="false">IF(Замер!$J$20="да",Комната_1!$H116,0)</f>
        <v>70179</v>
      </c>
      <c r="W116" s="31" t="n">
        <f aca="false">IF(Замер!$J$40="да",Комната_2!$B116,0)</f>
        <v>0</v>
      </c>
      <c r="X116" s="31" t="n">
        <f aca="false">IF(Замер!$J$40="да",Комната_2!$G116,0)</f>
        <v>36.8</v>
      </c>
      <c r="Y116" s="31" t="n">
        <f aca="false">IF(Замер!$J$40="да",Комната_2!$H116,0)</f>
        <v>5777.6</v>
      </c>
      <c r="AA116" s="31" t="n">
        <f aca="false">IF(Замер!$J$60="да",Комната_3!$B116,0)</f>
        <v>0</v>
      </c>
      <c r="AB116" s="31" t="n">
        <f aca="false">IF(Замер!$J$60="да",Комната_3!$G116,0)</f>
        <v>35</v>
      </c>
      <c r="AC116" s="31" t="n">
        <f aca="false">IF(Замер!$J$60="да",Комната_3!$H116,0)</f>
        <v>5495</v>
      </c>
      <c r="AE116" s="31" t="n">
        <f aca="false">IF(Замер!$J$80="да",Комната_4!$B116,0)</f>
        <v>0</v>
      </c>
      <c r="AF116" s="31" t="n">
        <f aca="false">IF(Замер!$J$80="да",Комната_4!$G116,0)</f>
        <v>30.9</v>
      </c>
      <c r="AG116" s="31" t="n">
        <f aca="false">IF(Замер!$J$80="да",Комната_4!$H116,0)</f>
        <v>4851.3</v>
      </c>
      <c r="AI116" s="31" t="n">
        <f aca="false">IF(Замер!$J$100="да",Комната_5!$B116,0)</f>
        <v>0</v>
      </c>
      <c r="AJ116" s="31" t="n">
        <f aca="false">IF(Замер!$J$100="да",Комната_5!$G116,0)</f>
        <v>20.4</v>
      </c>
      <c r="AK116" s="31" t="n">
        <f aca="false">IF(Замер!$J$100="да",Комната_5!$H116,0)</f>
        <v>3202.8</v>
      </c>
      <c r="AM116" s="31" t="n">
        <f aca="false">IF(Замер!$J$120="да",Коридор!$B116,0)</f>
        <v>0</v>
      </c>
      <c r="AN116" s="31" t="n">
        <f aca="false">IF(Замер!$J$120="да",Коридор!$G116,0)</f>
        <v>19.5</v>
      </c>
      <c r="AO116" s="31" t="n">
        <f aca="false">IF(Замер!$J$120="да",Коридор!$H116,0)</f>
        <v>3061.5</v>
      </c>
      <c r="AQ116" s="31" t="n">
        <f aca="false">IF(Замер!$J$140="да",Кухня!$B116,0)</f>
        <v>0</v>
      </c>
      <c r="AR116" s="31" t="n">
        <f aca="false">IF(Замер!$J$140="да",Кухня!$G116,0)</f>
        <v>27.7</v>
      </c>
      <c r="AS116" s="31" t="n">
        <f aca="false">IF(Замер!$J$140="да",Кухня!$H116,0)</f>
        <v>4348.9</v>
      </c>
      <c r="AU116" s="31" t="n">
        <f aca="false">IF(Замер!$J$160="да",Ванна!$B116,0)</f>
        <v>0</v>
      </c>
      <c r="AV116" s="31" t="n">
        <f aca="false">IF(Замер!$J$160="да",Ванна!$G116,0)</f>
        <v>20</v>
      </c>
      <c r="AW116" s="31" t="n">
        <f aca="false">IF(Замер!$J$160="да",Ванна!$H116,0)</f>
        <v>3140</v>
      </c>
      <c r="AY116" s="31" t="n">
        <f aca="false">IF(Замер!$J$180="да",Туалет!$B116,0)</f>
        <v>0</v>
      </c>
      <c r="AZ116" s="31" t="n">
        <f aca="false">IF(Замер!$J$180="да",Туалет!$G116,0)</f>
        <v>0</v>
      </c>
      <c r="BA116" s="31" t="n">
        <f aca="false">IF(Замер!$J$180="да",Туалет!$H116,0)</f>
        <v>0</v>
      </c>
      <c r="BC116" s="31" t="n">
        <f aca="false">IF(Замер!$J$200="да",Балкон!$B116,0)</f>
        <v>0</v>
      </c>
      <c r="BD116" s="31" t="n">
        <f aca="false">IF(Замер!$J$200="да",Балкон!$G116,0)</f>
        <v>0</v>
      </c>
      <c r="BE116" s="31" t="n">
        <f aca="false">IF(Замер!$J$200="да",Балкон!$H116,0)</f>
        <v>0</v>
      </c>
      <c r="BG116" s="31" t="n">
        <f aca="false">IF(Замер!$J$220="да",Помещение_11!$B116,0)</f>
        <v>0</v>
      </c>
      <c r="BH116" s="31" t="n">
        <f aca="false">IF(Замер!$J$220="да",Помещение_11!$G116,0)</f>
        <v>0</v>
      </c>
      <c r="BI116" s="31" t="n">
        <f aca="false">IF(Замер!$J$220="да",Помещение_11!$H116,0)</f>
        <v>0</v>
      </c>
      <c r="BK116" s="31" t="n">
        <f aca="false">IF(Замер!$J$240="да",Помещение_12!$B116,0)</f>
        <v>0</v>
      </c>
      <c r="BL116" s="31" t="n">
        <f aca="false">IF(Замер!$J$240="да",Помещение_12!$G116,0)</f>
        <v>0</v>
      </c>
      <c r="BM116" s="31" t="n">
        <f aca="false">IF(Замер!$J$240="да",Помещение_12!$H116,0)</f>
        <v>0</v>
      </c>
      <c r="BO116" s="31" t="n">
        <f aca="false">IF(Замер!$J$260="да",Помещение_13!$B116,0)</f>
        <v>0</v>
      </c>
      <c r="BP116" s="31" t="n">
        <f aca="false">IF(Замер!$J$260="да",Помещение_13!$G116,0)</f>
        <v>0</v>
      </c>
      <c r="BQ116" s="31" t="n">
        <f aca="false">IF(Замер!$J$260="да",Помещение_13!$H116,0)</f>
        <v>0</v>
      </c>
      <c r="BS116" s="31" t="n">
        <f aca="false">IF(Замер!$J$280="да",Помещение_14!$B116,0)</f>
        <v>0</v>
      </c>
      <c r="BT116" s="31" t="n">
        <f aca="false">IF(Замер!$J$280="да",Помещение_14!$G116,0)</f>
        <v>0</v>
      </c>
      <c r="BU116" s="31" t="n">
        <f aca="false">IF(Замер!$J$280="да",Помещение_14!$H116,0)</f>
        <v>0</v>
      </c>
      <c r="BW116" s="31" t="n">
        <f aca="false">IF(Замер!$J$300="да",Помещение_15!$B116,0)</f>
        <v>0</v>
      </c>
      <c r="BX116" s="31" t="n">
        <f aca="false">IF(Замер!$J$300="да",Помещение_15!$G116,0)</f>
        <v>0</v>
      </c>
      <c r="BY116" s="31" t="n">
        <f aca="false">IF(Замер!$J$300="да",Помещение_15!$H116,0)</f>
        <v>0</v>
      </c>
      <c r="CA116" s="31" t="n">
        <f aca="false">IF(Замер!$J$320="да",Помещение_16!$B116,0)</f>
        <v>0</v>
      </c>
      <c r="CB116" s="31" t="n">
        <f aca="false">IF(Замер!$J$320="да",Помещение_16!$G116,0)</f>
        <v>0</v>
      </c>
      <c r="CC116" s="31" t="n">
        <f aca="false">IF(Замер!$J$320="да",Помещение_16!$H116,0)</f>
        <v>0</v>
      </c>
      <c r="CE116" s="31" t="n">
        <f aca="false">IF(Замер!$J$340="да",Помещение_17!$B116,0)</f>
        <v>0</v>
      </c>
      <c r="CF116" s="31" t="n">
        <f aca="false">IF(Замер!$J$340="да",Помещение_17!$G116,0)</f>
        <v>0</v>
      </c>
      <c r="CG116" s="31" t="n">
        <f aca="false">IF(Замер!$J$340="да",Помещение_17!$H116,0)</f>
        <v>0</v>
      </c>
      <c r="CI116" s="31" t="n">
        <f aca="false">IF(Замер!$J$360="да",Помещение_18!$B116,0)</f>
        <v>0</v>
      </c>
      <c r="CJ116" s="31" t="n">
        <f aca="false">IF(Замер!$J$360="да",Помещение_18!$G116,0)</f>
        <v>0</v>
      </c>
      <c r="CK116" s="31" t="n">
        <f aca="false">IF(Замер!$J$360="да",Помещение_18!$H116,0)</f>
        <v>0</v>
      </c>
      <c r="CM116" s="31" t="n">
        <f aca="false">IF(Замер!$J$380="да",Помещение_19!$B116,0)</f>
        <v>0</v>
      </c>
      <c r="CN116" s="31" t="n">
        <f aca="false">IF(Замер!$J$380="да",Помещение_19!$G116,0)</f>
        <v>0</v>
      </c>
      <c r="CO116" s="31" t="n">
        <f aca="false">IF(Замер!$J$380="да",Помещение_19!$H116,0)</f>
        <v>0</v>
      </c>
      <c r="CQ116" s="31" t="n">
        <f aca="false">IF(Замер!$J$400="да",Помещение_20!$B116,0)</f>
        <v>0</v>
      </c>
      <c r="CR116" s="31" t="n">
        <f aca="false">IF(Замер!$J$400="да",Помещение_20!$G116,0)</f>
        <v>0</v>
      </c>
      <c r="CS116" s="31" t="n">
        <f aca="false">IF(Замер!$J$400="да",Помещение_20!$H116,0)</f>
        <v>0</v>
      </c>
    </row>
    <row r="117" customFormat="false" ht="14.25" hidden="false" customHeight="false" outlineLevel="0" collapsed="false">
      <c r="B117" s="79" t="n">
        <f aca="false">P117</f>
        <v>1</v>
      </c>
      <c r="C117" s="49" t="s">
        <v>75</v>
      </c>
      <c r="D117" s="80" t="str">
        <f aca="false">VLOOKUP(C117,СписокРабот!$B:$E,2,FALSE())</f>
        <v>Ошкуривание стен 1 раз</v>
      </c>
      <c r="E117" s="44" t="str">
        <f aca="false">VLOOKUP(C117,СписокРабот!$B:$E,3,FALSE())</f>
        <v>м²</v>
      </c>
      <c r="F117" s="81" t="n">
        <f aca="false">VLOOKUP(C117,СписокРабот!$B:$E,4,FALSE())</f>
        <v>241</v>
      </c>
      <c r="G117" s="84" t="n">
        <f aca="false">Q117</f>
        <v>200</v>
      </c>
      <c r="H117" s="82" t="n">
        <f aca="false">F117*G117</f>
        <v>48200</v>
      </c>
      <c r="L117" s="83"/>
      <c r="M117" s="66" t="n">
        <f aca="false">$F117*(100%-$B$3)</f>
        <v>204.85</v>
      </c>
      <c r="N117" s="31" t="n">
        <f aca="false">$G117*$M117</f>
        <v>40970</v>
      </c>
      <c r="P117" s="31" t="n">
        <f aca="false">MAX(S117,W117,AA117,AE117,AI117,AM117,AQ117,AU117,AY117,BC117,BG117,BK117,BO117,BS117,BW117,CA117,CE117,CI117,CM117,CQ117)</f>
        <v>1</v>
      </c>
      <c r="Q117" s="31" t="n">
        <f aca="false">IF($S117,T117,0)+IF($W117,X117,0)+IF($AA117,AB117,0)+IF($AE117,AF117,0)+IF($AI117,AJ117,0)+IF($AM117,AN117,0)+IF($AQ117,AR117,0)+IF($AU117,AV117,0)+IF($AY117,AZ117,0)+IF($BC117,BD117,0)+IF($BG117,BH117,0)+IF($BK117,BL117,0)+IF($BO117,BP117,0)+IF($BS117,BT117,0)+IF($BW117,BX117,0)+IF($CA117,CB117,0)+IF($CE117,CF117,0)+IF($CI117,CJ117,0)+IF($CM117,CN117,0)+IF($CQ117,CR117,0)</f>
        <v>200</v>
      </c>
      <c r="R117" s="31" t="n">
        <f aca="false">IF($S117=1,U117,0)+IF($W117,Y117,0)+IF($AA117,AC117,0)+IF($AE117,AG117,0)+IF($AI117,AK117,0)+IF($AM117,AO117,0)+IF($AQ117,AS117,0)+IF($AU117,AW117,0)+IF($AY117,BA117,0)+IF($BC117,BE117,0)+IF($BG117,BI117,0)+IF($BK117,BM117,0)+IF($BO117,BQ117,0)+IF($BS117,BU117,0)+IF($BW117,BY117,0)+IF($CA117,CC117,0)+IF($CE117,CG117,0)+IF($CI117,CK117,0)+IF($CM117,CO117,0)+IF($CQ117,CS117,0)</f>
        <v>48200</v>
      </c>
      <c r="S117" s="31" t="n">
        <f aca="false">IF(Замер!$J$20="да",Комната_1!$B117,0)</f>
        <v>1</v>
      </c>
      <c r="T117" s="31" t="n">
        <f aca="false">IF(Замер!$J$20="да",Комната_1!$G117,0)</f>
        <v>200</v>
      </c>
      <c r="U117" s="31" t="n">
        <f aca="false">IF(Замер!$J$20="да",Комната_1!$H117,0)</f>
        <v>48200</v>
      </c>
      <c r="W117" s="31" t="n">
        <f aca="false">IF(Замер!$J$40="да",Комната_2!$B117,0)</f>
        <v>0</v>
      </c>
      <c r="X117" s="31" t="n">
        <f aca="false">IF(Замер!$J$40="да",Комната_2!$G117,0)</f>
        <v>36.8</v>
      </c>
      <c r="Y117" s="31" t="n">
        <f aca="false">IF(Замер!$J$40="да",Комната_2!$H117,0)</f>
        <v>8868.8</v>
      </c>
      <c r="AA117" s="31" t="n">
        <f aca="false">IF(Замер!$J$60="да",Комната_3!$B117,0)</f>
        <v>0</v>
      </c>
      <c r="AB117" s="31" t="n">
        <f aca="false">IF(Замер!$J$60="да",Комната_3!$G117,0)</f>
        <v>35</v>
      </c>
      <c r="AC117" s="31" t="n">
        <f aca="false">IF(Замер!$J$60="да",Комната_3!$H117,0)</f>
        <v>8435</v>
      </c>
      <c r="AE117" s="31" t="n">
        <f aca="false">IF(Замер!$J$80="да",Комната_4!$B117,0)</f>
        <v>0</v>
      </c>
      <c r="AF117" s="31" t="n">
        <f aca="false">IF(Замер!$J$80="да",Комната_4!$G117,0)</f>
        <v>30.9</v>
      </c>
      <c r="AG117" s="31" t="n">
        <f aca="false">IF(Замер!$J$80="да",Комната_4!$H117,0)</f>
        <v>7446.9</v>
      </c>
      <c r="AI117" s="31" t="n">
        <f aca="false">IF(Замер!$J$100="да",Комната_5!$B117,0)</f>
        <v>0</v>
      </c>
      <c r="AJ117" s="31" t="n">
        <f aca="false">IF(Замер!$J$100="да",Комната_5!$G117,0)</f>
        <v>20.4</v>
      </c>
      <c r="AK117" s="31" t="n">
        <f aca="false">IF(Замер!$J$100="да",Комната_5!$H117,0)</f>
        <v>4916.4</v>
      </c>
      <c r="AM117" s="31" t="n">
        <f aca="false">IF(Замер!$J$120="да",Коридор!$B117,0)</f>
        <v>0</v>
      </c>
      <c r="AN117" s="31" t="n">
        <f aca="false">IF(Замер!$J$120="да",Коридор!$G117,0)</f>
        <v>19.5</v>
      </c>
      <c r="AO117" s="31" t="n">
        <f aca="false">IF(Замер!$J$120="да",Коридор!$H117,0)</f>
        <v>4699.5</v>
      </c>
      <c r="AQ117" s="31" t="n">
        <f aca="false">IF(Замер!$J$140="да",Кухня!$B117,0)</f>
        <v>0</v>
      </c>
      <c r="AR117" s="31" t="n">
        <f aca="false">IF(Замер!$J$140="да",Кухня!$G117,0)</f>
        <v>27.7</v>
      </c>
      <c r="AS117" s="31" t="n">
        <f aca="false">IF(Замер!$J$140="да",Кухня!$H117,0)</f>
        <v>6675.7</v>
      </c>
      <c r="AU117" s="31" t="n">
        <f aca="false">IF(Замер!$J$160="да",Ванна!$B117,0)</f>
        <v>0</v>
      </c>
      <c r="AV117" s="31" t="n">
        <f aca="false">IF(Замер!$J$160="да",Ванна!$G117,0)</f>
        <v>20</v>
      </c>
      <c r="AW117" s="31" t="n">
        <f aca="false">IF(Замер!$J$160="да",Ванна!$H117,0)</f>
        <v>4820</v>
      </c>
      <c r="AY117" s="31" t="n">
        <f aca="false">IF(Замер!$J$180="да",Туалет!$B117,0)</f>
        <v>0</v>
      </c>
      <c r="AZ117" s="31" t="n">
        <f aca="false">IF(Замер!$J$180="да",Туалет!$G117,0)</f>
        <v>0</v>
      </c>
      <c r="BA117" s="31" t="n">
        <f aca="false">IF(Замер!$J$180="да",Туалет!$H117,0)</f>
        <v>0</v>
      </c>
      <c r="BC117" s="31" t="n">
        <f aca="false">IF(Замер!$J$200="да",Балкон!$B117,0)</f>
        <v>0</v>
      </c>
      <c r="BD117" s="31" t="n">
        <f aca="false">IF(Замер!$J$200="да",Балкон!$G117,0)</f>
        <v>0</v>
      </c>
      <c r="BE117" s="31" t="n">
        <f aca="false">IF(Замер!$J$200="да",Балкон!$H117,0)</f>
        <v>0</v>
      </c>
      <c r="BG117" s="31" t="n">
        <f aca="false">IF(Замер!$J$220="да",Помещение_11!$B117,0)</f>
        <v>0</v>
      </c>
      <c r="BH117" s="31" t="n">
        <f aca="false">IF(Замер!$J$220="да",Помещение_11!$G117,0)</f>
        <v>0</v>
      </c>
      <c r="BI117" s="31" t="n">
        <f aca="false">IF(Замер!$J$220="да",Помещение_11!$H117,0)</f>
        <v>0</v>
      </c>
      <c r="BK117" s="31" t="n">
        <f aca="false">IF(Замер!$J$240="да",Помещение_12!$B117,0)</f>
        <v>0</v>
      </c>
      <c r="BL117" s="31" t="n">
        <f aca="false">IF(Замер!$J$240="да",Помещение_12!$G117,0)</f>
        <v>0</v>
      </c>
      <c r="BM117" s="31" t="n">
        <f aca="false">IF(Замер!$J$240="да",Помещение_12!$H117,0)</f>
        <v>0</v>
      </c>
      <c r="BO117" s="31" t="n">
        <f aca="false">IF(Замер!$J$260="да",Помещение_13!$B117,0)</f>
        <v>0</v>
      </c>
      <c r="BP117" s="31" t="n">
        <f aca="false">IF(Замер!$J$260="да",Помещение_13!$G117,0)</f>
        <v>0</v>
      </c>
      <c r="BQ117" s="31" t="n">
        <f aca="false">IF(Замер!$J$260="да",Помещение_13!$H117,0)</f>
        <v>0</v>
      </c>
      <c r="BS117" s="31" t="n">
        <f aca="false">IF(Замер!$J$280="да",Помещение_14!$B117,0)</f>
        <v>0</v>
      </c>
      <c r="BT117" s="31" t="n">
        <f aca="false">IF(Замер!$J$280="да",Помещение_14!$G117,0)</f>
        <v>0</v>
      </c>
      <c r="BU117" s="31" t="n">
        <f aca="false">IF(Замер!$J$280="да",Помещение_14!$H117,0)</f>
        <v>0</v>
      </c>
      <c r="BW117" s="31" t="n">
        <f aca="false">IF(Замер!$J$300="да",Помещение_15!$B117,0)</f>
        <v>0</v>
      </c>
      <c r="BX117" s="31" t="n">
        <f aca="false">IF(Замер!$J$300="да",Помещение_15!$G117,0)</f>
        <v>0</v>
      </c>
      <c r="BY117" s="31" t="n">
        <f aca="false">IF(Замер!$J$300="да",Помещение_15!$H117,0)</f>
        <v>0</v>
      </c>
      <c r="CA117" s="31" t="n">
        <f aca="false">IF(Замер!$J$320="да",Помещение_16!$B117,0)</f>
        <v>0</v>
      </c>
      <c r="CB117" s="31" t="n">
        <f aca="false">IF(Замер!$J$320="да",Помещение_16!$G117,0)</f>
        <v>0</v>
      </c>
      <c r="CC117" s="31" t="n">
        <f aca="false">IF(Замер!$J$320="да",Помещение_16!$H117,0)</f>
        <v>0</v>
      </c>
      <c r="CE117" s="31" t="n">
        <f aca="false">IF(Замер!$J$340="да",Помещение_17!$B117,0)</f>
        <v>0</v>
      </c>
      <c r="CF117" s="31" t="n">
        <f aca="false">IF(Замер!$J$340="да",Помещение_17!$G117,0)</f>
        <v>0</v>
      </c>
      <c r="CG117" s="31" t="n">
        <f aca="false">IF(Замер!$J$340="да",Помещение_17!$H117,0)</f>
        <v>0</v>
      </c>
      <c r="CI117" s="31" t="n">
        <f aca="false">IF(Замер!$J$360="да",Помещение_18!$B117,0)</f>
        <v>0</v>
      </c>
      <c r="CJ117" s="31" t="n">
        <f aca="false">IF(Замер!$J$360="да",Помещение_18!$G117,0)</f>
        <v>0</v>
      </c>
      <c r="CK117" s="31" t="n">
        <f aca="false">IF(Замер!$J$360="да",Помещение_18!$H117,0)</f>
        <v>0</v>
      </c>
      <c r="CM117" s="31" t="n">
        <f aca="false">IF(Замер!$J$380="да",Помещение_19!$B117,0)</f>
        <v>0</v>
      </c>
      <c r="CN117" s="31" t="n">
        <f aca="false">IF(Замер!$J$380="да",Помещение_19!$G117,0)</f>
        <v>0</v>
      </c>
      <c r="CO117" s="31" t="n">
        <f aca="false">IF(Замер!$J$380="да",Помещение_19!$H117,0)</f>
        <v>0</v>
      </c>
      <c r="CQ117" s="31" t="n">
        <f aca="false">IF(Замер!$J$400="да",Помещение_20!$B117,0)</f>
        <v>0</v>
      </c>
      <c r="CR117" s="31" t="n">
        <f aca="false">IF(Замер!$J$400="да",Помещение_20!$G117,0)</f>
        <v>0</v>
      </c>
      <c r="CS117" s="31" t="n">
        <f aca="false">IF(Замер!$J$400="да",Помещение_20!$H117,0)</f>
        <v>0</v>
      </c>
    </row>
    <row r="118" customFormat="false" ht="14.25" hidden="false" customHeight="false" outlineLevel="0" collapsed="false">
      <c r="B118" s="79" t="n">
        <f aca="false">P118</f>
        <v>1</v>
      </c>
      <c r="C118" s="49" t="s">
        <v>77</v>
      </c>
      <c r="D118" s="80" t="str">
        <f aca="false">VLOOKUP(C118,СписокРабот!$B:$E,2,FALSE())</f>
        <v>Оклейка стен обоями (без подбора рисунка)</v>
      </c>
      <c r="E118" s="44" t="str">
        <f aca="false">VLOOKUP(C118,СписокРабот!$B:$E,3,FALSE())</f>
        <v>м²</v>
      </c>
      <c r="F118" s="81" t="n">
        <f aca="false">VLOOKUP(C118,СписокРабот!$B:$E,4,FALSE())</f>
        <v>704</v>
      </c>
      <c r="G118" s="84" t="n">
        <f aca="false">Q118</f>
        <v>185</v>
      </c>
      <c r="H118" s="82" t="n">
        <f aca="false">F118*G118</f>
        <v>130240</v>
      </c>
      <c r="L118" s="83"/>
      <c r="M118" s="66" t="n">
        <f aca="false">$F118*(100%-$B$3)</f>
        <v>598.4</v>
      </c>
      <c r="N118" s="31" t="n">
        <f aca="false">$G118*$M118</f>
        <v>110704</v>
      </c>
      <c r="P118" s="31" t="n">
        <f aca="false">MAX(S118,W118,AA118,AE118,AI118,AM118,AQ118,AU118,AY118,BC118,BG118,BK118,BO118,BS118,BW118,CA118,CE118,CI118,CM118,CQ118)</f>
        <v>1</v>
      </c>
      <c r="Q118" s="31" t="n">
        <f aca="false">IF($S118,T118,0)+IF($W118,X118,0)+IF($AA118,AB118,0)+IF($AE118,AF118,0)+IF($AI118,AJ118,0)+IF($AM118,AN118,0)+IF($AQ118,AR118,0)+IF($AU118,AV118,0)+IF($AY118,AZ118,0)+IF($BC118,BD118,0)+IF($BG118,BH118,0)+IF($BK118,BL118,0)+IF($BO118,BP118,0)+IF($BS118,BT118,0)+IF($BW118,BX118,0)+IF($CA118,CB118,0)+IF($CE118,CF118,0)+IF($CI118,CJ118,0)+IF($CM118,CN118,0)+IF($CQ118,CR118,0)</f>
        <v>185</v>
      </c>
      <c r="R118" s="31" t="n">
        <f aca="false">IF($S118=1,U118,0)+IF($W118,Y118,0)+IF($AA118,AC118,0)+IF($AE118,AG118,0)+IF($AI118,AK118,0)+IF($AM118,AO118,0)+IF($AQ118,AS118,0)+IF($AU118,AW118,0)+IF($AY118,BA118,0)+IF($BC118,BE118,0)+IF($BG118,BI118,0)+IF($BK118,BM118,0)+IF($BO118,BQ118,0)+IF($BS118,BU118,0)+IF($BW118,BY118,0)+IF($CA118,CC118,0)+IF($CE118,CG118,0)+IF($CI118,CK118,0)+IF($CM118,CO118,0)+IF($CQ118,CS118,0)</f>
        <v>130240</v>
      </c>
      <c r="S118" s="31" t="n">
        <f aca="false">IF(Замер!$J$20="да",Комната_1!$B118,0)</f>
        <v>1</v>
      </c>
      <c r="T118" s="31" t="n">
        <f aca="false">IF(Замер!$J$20="да",Комната_1!$G118,0)</f>
        <v>185</v>
      </c>
      <c r="U118" s="31" t="n">
        <f aca="false">IF(Замер!$J$20="да",Комната_1!$H118,0)</f>
        <v>130240</v>
      </c>
      <c r="W118" s="31" t="n">
        <f aca="false">IF(Замер!$J$40="да",Комната_2!$B118,0)</f>
        <v>0</v>
      </c>
      <c r="X118" s="31" t="n">
        <f aca="false">IF(Замер!$J$40="да",Комната_2!$G118,0)</f>
        <v>36.8</v>
      </c>
      <c r="Y118" s="31" t="n">
        <f aca="false">IF(Замер!$J$40="да",Комната_2!$H118,0)</f>
        <v>25907.2</v>
      </c>
      <c r="AA118" s="31" t="n">
        <f aca="false">IF(Замер!$J$60="да",Комната_3!$B118,0)</f>
        <v>0</v>
      </c>
      <c r="AB118" s="31" t="n">
        <f aca="false">IF(Замер!$J$60="да",Комната_3!$G118,0)</f>
        <v>35</v>
      </c>
      <c r="AC118" s="31" t="n">
        <f aca="false">IF(Замер!$J$60="да",Комната_3!$H118,0)</f>
        <v>24640</v>
      </c>
      <c r="AE118" s="31" t="n">
        <f aca="false">IF(Замер!$J$80="да",Комната_4!$B118,0)</f>
        <v>0</v>
      </c>
      <c r="AF118" s="31" t="n">
        <f aca="false">IF(Замер!$J$80="да",Комната_4!$G118,0)</f>
        <v>30.9</v>
      </c>
      <c r="AG118" s="31" t="n">
        <f aca="false">IF(Замер!$J$80="да",Комната_4!$H118,0)</f>
        <v>21753.6</v>
      </c>
      <c r="AI118" s="31" t="n">
        <f aca="false">IF(Замер!$J$100="да",Комната_5!$B118,0)</f>
        <v>0</v>
      </c>
      <c r="AJ118" s="31" t="n">
        <f aca="false">IF(Замер!$J$100="да",Комната_5!$G118,0)</f>
        <v>20.4</v>
      </c>
      <c r="AK118" s="31" t="n">
        <f aca="false">IF(Замер!$J$100="да",Комната_5!$H118,0)</f>
        <v>14361.6</v>
      </c>
      <c r="AM118" s="31" t="n">
        <f aca="false">IF(Замер!$J$120="да",Коридор!$B118,0)</f>
        <v>0</v>
      </c>
      <c r="AN118" s="31" t="n">
        <f aca="false">IF(Замер!$J$120="да",Коридор!$G118,0)</f>
        <v>19.5</v>
      </c>
      <c r="AO118" s="31" t="n">
        <f aca="false">IF(Замер!$J$120="да",Коридор!$H118,0)</f>
        <v>13728</v>
      </c>
      <c r="AQ118" s="31" t="n">
        <f aca="false">IF(Замер!$J$140="да",Кухня!$B118,0)</f>
        <v>0</v>
      </c>
      <c r="AR118" s="31" t="n">
        <f aca="false">IF(Замер!$J$140="да",Кухня!$G118,0)</f>
        <v>27.7</v>
      </c>
      <c r="AS118" s="31" t="n">
        <f aca="false">IF(Замер!$J$140="да",Кухня!$H118,0)</f>
        <v>19500.8</v>
      </c>
      <c r="AU118" s="31" t="n">
        <f aca="false">IF(Замер!$J$160="да",Ванна!$B118,0)</f>
        <v>0</v>
      </c>
      <c r="AV118" s="31" t="n">
        <f aca="false">IF(Замер!$J$160="да",Ванна!$G118,0)</f>
        <v>20</v>
      </c>
      <c r="AW118" s="31" t="n">
        <f aca="false">IF(Замер!$J$160="да",Ванна!$H118,0)</f>
        <v>14080</v>
      </c>
      <c r="AY118" s="31" t="n">
        <f aca="false">IF(Замер!$J$180="да",Туалет!$B118,0)</f>
        <v>0</v>
      </c>
      <c r="AZ118" s="31" t="n">
        <f aca="false">IF(Замер!$J$180="да",Туалет!$G118,0)</f>
        <v>0</v>
      </c>
      <c r="BA118" s="31" t="n">
        <f aca="false">IF(Замер!$J$180="да",Туалет!$H118,0)</f>
        <v>0</v>
      </c>
      <c r="BC118" s="31" t="n">
        <f aca="false">IF(Замер!$J$200="да",Балкон!$B118,0)</f>
        <v>0</v>
      </c>
      <c r="BD118" s="31" t="n">
        <f aca="false">IF(Замер!$J$200="да",Балкон!$G118,0)</f>
        <v>0</v>
      </c>
      <c r="BE118" s="31" t="n">
        <f aca="false">IF(Замер!$J$200="да",Балкон!$H118,0)</f>
        <v>0</v>
      </c>
      <c r="BG118" s="31" t="n">
        <f aca="false">IF(Замер!$J$220="да",Помещение_11!$B118,0)</f>
        <v>0</v>
      </c>
      <c r="BH118" s="31" t="n">
        <f aca="false">IF(Замер!$J$220="да",Помещение_11!$G118,0)</f>
        <v>0</v>
      </c>
      <c r="BI118" s="31" t="n">
        <f aca="false">IF(Замер!$J$220="да",Помещение_11!$H118,0)</f>
        <v>0</v>
      </c>
      <c r="BK118" s="31" t="n">
        <f aca="false">IF(Замер!$J$240="да",Помещение_12!$B118,0)</f>
        <v>0</v>
      </c>
      <c r="BL118" s="31" t="n">
        <f aca="false">IF(Замер!$J$240="да",Помещение_12!$G118,0)</f>
        <v>0</v>
      </c>
      <c r="BM118" s="31" t="n">
        <f aca="false">IF(Замер!$J$240="да",Помещение_12!$H118,0)</f>
        <v>0</v>
      </c>
      <c r="BO118" s="31" t="n">
        <f aca="false">IF(Замер!$J$260="да",Помещение_13!$B118,0)</f>
        <v>0</v>
      </c>
      <c r="BP118" s="31" t="n">
        <f aca="false">IF(Замер!$J$260="да",Помещение_13!$G118,0)</f>
        <v>0</v>
      </c>
      <c r="BQ118" s="31" t="n">
        <f aca="false">IF(Замер!$J$260="да",Помещение_13!$H118,0)</f>
        <v>0</v>
      </c>
      <c r="BS118" s="31" t="n">
        <f aca="false">IF(Замер!$J$280="да",Помещение_14!$B118,0)</f>
        <v>0</v>
      </c>
      <c r="BT118" s="31" t="n">
        <f aca="false">IF(Замер!$J$280="да",Помещение_14!$G118,0)</f>
        <v>0</v>
      </c>
      <c r="BU118" s="31" t="n">
        <f aca="false">IF(Замер!$J$280="да",Помещение_14!$H118,0)</f>
        <v>0</v>
      </c>
      <c r="BW118" s="31" t="n">
        <f aca="false">IF(Замер!$J$300="да",Помещение_15!$B118,0)</f>
        <v>0</v>
      </c>
      <c r="BX118" s="31" t="n">
        <f aca="false">IF(Замер!$J$300="да",Помещение_15!$G118,0)</f>
        <v>0</v>
      </c>
      <c r="BY118" s="31" t="n">
        <f aca="false">IF(Замер!$J$300="да",Помещение_15!$H118,0)</f>
        <v>0</v>
      </c>
      <c r="CA118" s="31" t="n">
        <f aca="false">IF(Замер!$J$320="да",Помещение_16!$B118,0)</f>
        <v>0</v>
      </c>
      <c r="CB118" s="31" t="n">
        <f aca="false">IF(Замер!$J$320="да",Помещение_16!$G118,0)</f>
        <v>0</v>
      </c>
      <c r="CC118" s="31" t="n">
        <f aca="false">IF(Замер!$J$320="да",Помещение_16!$H118,0)</f>
        <v>0</v>
      </c>
      <c r="CE118" s="31" t="n">
        <f aca="false">IF(Замер!$J$340="да",Помещение_17!$B118,0)</f>
        <v>0</v>
      </c>
      <c r="CF118" s="31" t="n">
        <f aca="false">IF(Замер!$J$340="да",Помещение_17!$G118,0)</f>
        <v>0</v>
      </c>
      <c r="CG118" s="31" t="n">
        <f aca="false">IF(Замер!$J$340="да",Помещение_17!$H118,0)</f>
        <v>0</v>
      </c>
      <c r="CI118" s="31" t="n">
        <f aca="false">IF(Замер!$J$360="да",Помещение_18!$B118,0)</f>
        <v>0</v>
      </c>
      <c r="CJ118" s="31" t="n">
        <f aca="false">IF(Замер!$J$360="да",Помещение_18!$G118,0)</f>
        <v>0</v>
      </c>
      <c r="CK118" s="31" t="n">
        <f aca="false">IF(Замер!$J$360="да",Помещение_18!$H118,0)</f>
        <v>0</v>
      </c>
      <c r="CM118" s="31" t="n">
        <f aca="false">IF(Замер!$J$380="да",Помещение_19!$B118,0)</f>
        <v>0</v>
      </c>
      <c r="CN118" s="31" t="n">
        <f aca="false">IF(Замер!$J$380="да",Помещение_19!$G118,0)</f>
        <v>0</v>
      </c>
      <c r="CO118" s="31" t="n">
        <f aca="false">IF(Замер!$J$380="да",Помещение_19!$H118,0)</f>
        <v>0</v>
      </c>
      <c r="CQ118" s="31" t="n">
        <f aca="false">IF(Замер!$J$400="да",Помещение_20!$B118,0)</f>
        <v>0</v>
      </c>
      <c r="CR118" s="31" t="n">
        <f aca="false">IF(Замер!$J$400="да",Помещение_20!$G118,0)</f>
        <v>0</v>
      </c>
      <c r="CS118" s="31" t="n">
        <f aca="false">IF(Замер!$J$400="да",Помещение_20!$H118,0)</f>
        <v>0</v>
      </c>
    </row>
    <row r="119" customFormat="false" ht="14.25" hidden="false" customHeight="false" outlineLevel="0" collapsed="false">
      <c r="B119" s="89" t="n">
        <f aca="false">P119</f>
        <v>0</v>
      </c>
      <c r="C119" s="90" t="s">
        <v>423</v>
      </c>
      <c r="D119" s="91" t="str">
        <f aca="false">VLOOKUP(C119,СписокРабот!$B:$E,2,FALSE())</f>
        <v>Оклейка стен с (подбором рисунка)</v>
      </c>
      <c r="E119" s="92" t="str">
        <f aca="false">VLOOKUP(C119,СписокРабот!$B:$E,3,FALSE())</f>
        <v>м²</v>
      </c>
      <c r="F119" s="93" t="n">
        <f aca="false">VLOOKUP(C119,СписокРабот!$B:$E,4,FALSE())</f>
        <v>1073</v>
      </c>
      <c r="G119" s="94" t="n">
        <f aca="false">Q119</f>
        <v>0</v>
      </c>
      <c r="H119" s="95" t="n">
        <f aca="false">F119*G119</f>
        <v>0</v>
      </c>
      <c r="L119" s="83"/>
      <c r="M119" s="66" t="n">
        <f aca="false">$F119*(100%-$B$3)</f>
        <v>912.05</v>
      </c>
      <c r="N119" s="31" t="n">
        <f aca="false">$G119*$M119</f>
        <v>0</v>
      </c>
      <c r="P119" s="31" t="n">
        <f aca="false">MAX(S119,W119,AA119,AE119,AI119,AM119,AQ119,AU119,AY119,BC119,BG119,BK119,BO119,BS119,BW119,CA119,CE119,CI119,CM119,CQ119)</f>
        <v>0</v>
      </c>
      <c r="Q119" s="31" t="n">
        <f aca="false">IF($S119,T119,0)+IF($W119,X119,0)+IF($AA119,AB119,0)+IF($AE119,AF119,0)+IF($AI119,AJ119,0)+IF($AM119,AN119,0)+IF($AQ119,AR119,0)+IF($AU119,AV119,0)+IF($AY119,AZ119,0)+IF($BC119,BD119,0)+IF($BG119,BH119,0)+IF($BK119,BL119,0)+IF($BO119,BP119,0)+IF($BS119,BT119,0)+IF($BW119,BX119,0)+IF($CA119,CB119,0)+IF($CE119,CF119,0)+IF($CI119,CJ119,0)+IF($CM119,CN119,0)+IF($CQ119,CR119,0)</f>
        <v>0</v>
      </c>
      <c r="R119" s="31" t="n">
        <f aca="false">IF($S119=1,U119,0)+IF($W119,Y119,0)+IF($AA119,AC119,0)+IF($AE119,AG119,0)+IF($AI119,AK119,0)+IF($AM119,AO119,0)+IF($AQ119,AS119,0)+IF($AU119,AW119,0)+IF($AY119,BA119,0)+IF($BC119,BE119,0)+IF($BG119,BI119,0)+IF($BK119,BM119,0)+IF($BO119,BQ119,0)+IF($BS119,BU119,0)+IF($BW119,BY119,0)+IF($CA119,CC119,0)+IF($CE119,CG119,0)+IF($CI119,CK119,0)+IF($CM119,CO119,0)+IF($CQ119,CS119,0)</f>
        <v>0</v>
      </c>
      <c r="S119" s="31" t="n">
        <f aca="false">IF(Замер!$J$20="да",Комната_1!$B119,0)</f>
        <v>0</v>
      </c>
      <c r="T119" s="31" t="n">
        <f aca="false">IF(Замер!$J$20="да",Комната_1!$G119,0)</f>
        <v>52</v>
      </c>
      <c r="U119" s="31" t="n">
        <f aca="false">IF(Замер!$J$20="да",Комната_1!$H119,0)</f>
        <v>55796</v>
      </c>
      <c r="W119" s="31" t="n">
        <f aca="false">IF(Замер!$J$40="да",Комната_2!$B119,0)</f>
        <v>0</v>
      </c>
      <c r="X119" s="31" t="n">
        <f aca="false">IF(Замер!$J$40="да",Комната_2!$G119,0)</f>
        <v>36.8</v>
      </c>
      <c r="Y119" s="31" t="n">
        <f aca="false">IF(Замер!$J$40="да",Комната_2!$H119,0)</f>
        <v>39486.4</v>
      </c>
      <c r="AA119" s="31" t="n">
        <f aca="false">IF(Замер!$J$60="да",Комната_3!$B119,0)</f>
        <v>0</v>
      </c>
      <c r="AB119" s="31" t="n">
        <f aca="false">IF(Замер!$J$60="да",Комната_3!$G119,0)</f>
        <v>35</v>
      </c>
      <c r="AC119" s="31" t="n">
        <f aca="false">IF(Замер!$J$60="да",Комната_3!$H119,0)</f>
        <v>37555</v>
      </c>
      <c r="AE119" s="31" t="n">
        <f aca="false">IF(Замер!$J$80="да",Комната_4!$B119,0)</f>
        <v>0</v>
      </c>
      <c r="AF119" s="31" t="n">
        <f aca="false">IF(Замер!$J$80="да",Комната_4!$G119,0)</f>
        <v>30.9</v>
      </c>
      <c r="AG119" s="31" t="n">
        <f aca="false">IF(Замер!$J$80="да",Комната_4!$H119,0)</f>
        <v>33155.7</v>
      </c>
      <c r="AI119" s="31" t="n">
        <f aca="false">IF(Замер!$J$100="да",Комната_5!$B119,0)</f>
        <v>0</v>
      </c>
      <c r="AJ119" s="31" t="n">
        <f aca="false">IF(Замер!$J$100="да",Комната_5!$G119,0)</f>
        <v>20.4</v>
      </c>
      <c r="AK119" s="31" t="n">
        <f aca="false">IF(Замер!$J$100="да",Комната_5!$H119,0)</f>
        <v>21889.2</v>
      </c>
      <c r="AM119" s="31" t="n">
        <f aca="false">IF(Замер!$J$120="да",Коридор!$B119,0)</f>
        <v>0</v>
      </c>
      <c r="AN119" s="31" t="n">
        <f aca="false">IF(Замер!$J$120="да",Коридор!$G119,0)</f>
        <v>19.5</v>
      </c>
      <c r="AO119" s="31" t="n">
        <f aca="false">IF(Замер!$J$120="да",Коридор!$H119,0)</f>
        <v>20923.5</v>
      </c>
      <c r="AQ119" s="31" t="n">
        <f aca="false">IF(Замер!$J$140="да",Кухня!$B119,0)</f>
        <v>0</v>
      </c>
      <c r="AR119" s="31" t="n">
        <f aca="false">IF(Замер!$J$140="да",Кухня!$G119,0)</f>
        <v>27.7</v>
      </c>
      <c r="AS119" s="31" t="n">
        <f aca="false">IF(Замер!$J$140="да",Кухня!$H119,0)</f>
        <v>29722.1</v>
      </c>
      <c r="AU119" s="31" t="n">
        <f aca="false">IF(Замер!$J$160="да",Ванна!$B119,0)</f>
        <v>0</v>
      </c>
      <c r="AV119" s="31" t="n">
        <f aca="false">IF(Замер!$J$160="да",Ванна!$G119,0)</f>
        <v>20</v>
      </c>
      <c r="AW119" s="31" t="n">
        <f aca="false">IF(Замер!$J$160="да",Ванна!$H119,0)</f>
        <v>21460</v>
      </c>
      <c r="AY119" s="31" t="n">
        <f aca="false">IF(Замер!$J$180="да",Туалет!$B119,0)</f>
        <v>0</v>
      </c>
      <c r="AZ119" s="31" t="n">
        <f aca="false">IF(Замер!$J$180="да",Туалет!$G119,0)</f>
        <v>0</v>
      </c>
      <c r="BA119" s="31" t="n">
        <f aca="false">IF(Замер!$J$180="да",Туалет!$H119,0)</f>
        <v>0</v>
      </c>
      <c r="BC119" s="31" t="n">
        <f aca="false">IF(Замер!$J$200="да",Балкон!$B119,0)</f>
        <v>0</v>
      </c>
      <c r="BD119" s="31" t="n">
        <f aca="false">IF(Замер!$J$200="да",Балкон!$G119,0)</f>
        <v>0</v>
      </c>
      <c r="BE119" s="31" t="n">
        <f aca="false">IF(Замер!$J$200="да",Балкон!$H119,0)</f>
        <v>0</v>
      </c>
      <c r="BG119" s="31" t="n">
        <f aca="false">IF(Замер!$J$220="да",Помещение_11!$B119,0)</f>
        <v>0</v>
      </c>
      <c r="BH119" s="31" t="n">
        <f aca="false">IF(Замер!$J$220="да",Помещение_11!$G119,0)</f>
        <v>0</v>
      </c>
      <c r="BI119" s="31" t="n">
        <f aca="false">IF(Замер!$J$220="да",Помещение_11!$H119,0)</f>
        <v>0</v>
      </c>
      <c r="BK119" s="31" t="n">
        <f aca="false">IF(Замер!$J$240="да",Помещение_12!$B119,0)</f>
        <v>0</v>
      </c>
      <c r="BL119" s="31" t="n">
        <f aca="false">IF(Замер!$J$240="да",Помещение_12!$G119,0)</f>
        <v>0</v>
      </c>
      <c r="BM119" s="31" t="n">
        <f aca="false">IF(Замер!$J$240="да",Помещение_12!$H119,0)</f>
        <v>0</v>
      </c>
      <c r="BO119" s="31" t="n">
        <f aca="false">IF(Замер!$J$260="да",Помещение_13!$B119,0)</f>
        <v>0</v>
      </c>
      <c r="BP119" s="31" t="n">
        <f aca="false">IF(Замер!$J$260="да",Помещение_13!$G119,0)</f>
        <v>0</v>
      </c>
      <c r="BQ119" s="31" t="n">
        <f aca="false">IF(Замер!$J$260="да",Помещение_13!$H119,0)</f>
        <v>0</v>
      </c>
      <c r="BS119" s="31" t="n">
        <f aca="false">IF(Замер!$J$280="да",Помещение_14!$B119,0)</f>
        <v>0</v>
      </c>
      <c r="BT119" s="31" t="n">
        <f aca="false">IF(Замер!$J$280="да",Помещение_14!$G119,0)</f>
        <v>0</v>
      </c>
      <c r="BU119" s="31" t="n">
        <f aca="false">IF(Замер!$J$280="да",Помещение_14!$H119,0)</f>
        <v>0</v>
      </c>
      <c r="BW119" s="31" t="n">
        <f aca="false">IF(Замер!$J$300="да",Помещение_15!$B119,0)</f>
        <v>0</v>
      </c>
      <c r="BX119" s="31" t="n">
        <f aca="false">IF(Замер!$J$300="да",Помещение_15!$G119,0)</f>
        <v>0</v>
      </c>
      <c r="BY119" s="31" t="n">
        <f aca="false">IF(Замер!$J$300="да",Помещение_15!$H119,0)</f>
        <v>0</v>
      </c>
      <c r="CA119" s="31" t="n">
        <f aca="false">IF(Замер!$J$320="да",Помещение_16!$B119,0)</f>
        <v>0</v>
      </c>
      <c r="CB119" s="31" t="n">
        <f aca="false">IF(Замер!$J$320="да",Помещение_16!$G119,0)</f>
        <v>0</v>
      </c>
      <c r="CC119" s="31" t="n">
        <f aca="false">IF(Замер!$J$320="да",Помещение_16!$H119,0)</f>
        <v>0</v>
      </c>
      <c r="CE119" s="31" t="n">
        <f aca="false">IF(Замер!$J$340="да",Помещение_17!$B119,0)</f>
        <v>0</v>
      </c>
      <c r="CF119" s="31" t="n">
        <f aca="false">IF(Замер!$J$340="да",Помещение_17!$G119,0)</f>
        <v>0</v>
      </c>
      <c r="CG119" s="31" t="n">
        <f aca="false">IF(Замер!$J$340="да",Помещение_17!$H119,0)</f>
        <v>0</v>
      </c>
      <c r="CI119" s="31" t="n">
        <f aca="false">IF(Замер!$J$360="да",Помещение_18!$B119,0)</f>
        <v>0</v>
      </c>
      <c r="CJ119" s="31" t="n">
        <f aca="false">IF(Замер!$J$360="да",Помещение_18!$G119,0)</f>
        <v>0</v>
      </c>
      <c r="CK119" s="31" t="n">
        <f aca="false">IF(Замер!$J$360="да",Помещение_18!$H119,0)</f>
        <v>0</v>
      </c>
      <c r="CM119" s="31" t="n">
        <f aca="false">IF(Замер!$J$380="да",Помещение_19!$B119,0)</f>
        <v>0</v>
      </c>
      <c r="CN119" s="31" t="n">
        <f aca="false">IF(Замер!$J$380="да",Помещение_19!$G119,0)</f>
        <v>0</v>
      </c>
      <c r="CO119" s="31" t="n">
        <f aca="false">IF(Замер!$J$380="да",Помещение_19!$H119,0)</f>
        <v>0</v>
      </c>
      <c r="CQ119" s="31" t="n">
        <f aca="false">IF(Замер!$J$400="да",Помещение_20!$B119,0)</f>
        <v>0</v>
      </c>
      <c r="CR119" s="31" t="n">
        <f aca="false">IF(Замер!$J$400="да",Помещение_20!$G119,0)</f>
        <v>0</v>
      </c>
      <c r="CS119" s="31" t="n">
        <f aca="false">IF(Замер!$J$400="да",Помещение_20!$H119,0)</f>
        <v>0</v>
      </c>
    </row>
    <row r="120" customFormat="false" ht="14.25" hidden="false" customHeight="false" outlineLevel="0" collapsed="false">
      <c r="B120" s="79" t="n">
        <f aca="false">P120</f>
        <v>0</v>
      </c>
      <c r="C120" s="49" t="s">
        <v>424</v>
      </c>
      <c r="D120" s="80" t="str">
        <f aca="false">VLOOKUP(C120,СписокРабот!$B:$E,2,FALSE())</f>
        <v>Оклейка стен обоями под окраску</v>
      </c>
      <c r="E120" s="44" t="str">
        <f aca="false">VLOOKUP(C120,СписокРабот!$B:$E,3,FALSE())</f>
        <v>м²</v>
      </c>
      <c r="F120" s="81" t="n">
        <f aca="false">VLOOKUP(C120,СписокРабот!$B:$E,4,FALSE())</f>
        <v>634</v>
      </c>
      <c r="G120" s="84" t="n">
        <f aca="false">Q120</f>
        <v>0</v>
      </c>
      <c r="H120" s="82" t="n">
        <f aca="false">F120*G120</f>
        <v>0</v>
      </c>
      <c r="L120" s="83"/>
      <c r="M120" s="66" t="n">
        <f aca="false">$F120*(100%-$B$3)</f>
        <v>538.9</v>
      </c>
      <c r="N120" s="31" t="n">
        <f aca="false">$G120*$M120</f>
        <v>0</v>
      </c>
      <c r="P120" s="31" t="n">
        <f aca="false">MAX(S120,W120,AA120,AE120,AI120,AM120,AQ120,AU120,AY120,BC120,BG120,BK120,BO120,BS120,BW120,CA120,CE120,CI120,CM120,CQ120)</f>
        <v>0</v>
      </c>
      <c r="Q120" s="31" t="n">
        <f aca="false">IF($S120,T120,0)+IF($W120,X120,0)+IF($AA120,AB120,0)+IF($AE120,AF120,0)+IF($AI120,AJ120,0)+IF($AM120,AN120,0)+IF($AQ120,AR120,0)+IF($AU120,AV120,0)+IF($AY120,AZ120,0)+IF($BC120,BD120,0)+IF($BG120,BH120,0)+IF($BK120,BL120,0)+IF($BO120,BP120,0)+IF($BS120,BT120,0)+IF($BW120,BX120,0)+IF($CA120,CB120,0)+IF($CE120,CF120,0)+IF($CI120,CJ120,0)+IF($CM120,CN120,0)+IF($CQ120,CR120,0)</f>
        <v>0</v>
      </c>
      <c r="R120" s="31" t="n">
        <f aca="false">IF($S120=1,U120,0)+IF($W120,Y120,0)+IF($AA120,AC120,0)+IF($AE120,AG120,0)+IF($AI120,AK120,0)+IF($AM120,AO120,0)+IF($AQ120,AS120,0)+IF($AU120,AW120,0)+IF($AY120,BA120,0)+IF($BC120,BE120,0)+IF($BG120,BI120,0)+IF($BK120,BM120,0)+IF($BO120,BQ120,0)+IF($BS120,BU120,0)+IF($BW120,BY120,0)+IF($CA120,CC120,0)+IF($CE120,CG120,0)+IF($CI120,CK120,0)+IF($CM120,CO120,0)+IF($CQ120,CS120,0)</f>
        <v>0</v>
      </c>
      <c r="S120" s="31" t="n">
        <f aca="false">IF(Замер!$J$20="да",Комната_1!$B120,0)</f>
        <v>0</v>
      </c>
      <c r="T120" s="31" t="n">
        <f aca="false">IF(Замер!$J$20="да",Комната_1!$G120,0)</f>
        <v>52</v>
      </c>
      <c r="U120" s="31" t="n">
        <f aca="false">IF(Замер!$J$20="да",Комната_1!$H120,0)</f>
        <v>32968</v>
      </c>
      <c r="W120" s="31" t="n">
        <f aca="false">IF(Замер!$J$40="да",Комната_2!$B120,0)</f>
        <v>0</v>
      </c>
      <c r="X120" s="31" t="n">
        <f aca="false">IF(Замер!$J$40="да",Комната_2!$G120,0)</f>
        <v>36.8</v>
      </c>
      <c r="Y120" s="31" t="n">
        <f aca="false">IF(Замер!$J$40="да",Комната_2!$H120,0)</f>
        <v>23331.2</v>
      </c>
      <c r="AA120" s="31" t="n">
        <f aca="false">IF(Замер!$J$60="да",Комната_3!$B120,0)</f>
        <v>0</v>
      </c>
      <c r="AB120" s="31" t="n">
        <f aca="false">IF(Замер!$J$60="да",Комната_3!$G120,0)</f>
        <v>35</v>
      </c>
      <c r="AC120" s="31" t="n">
        <f aca="false">IF(Замер!$J$60="да",Комната_3!$H120,0)</f>
        <v>22190</v>
      </c>
      <c r="AE120" s="31" t="n">
        <f aca="false">IF(Замер!$J$80="да",Комната_4!$B120,0)</f>
        <v>0</v>
      </c>
      <c r="AF120" s="31" t="n">
        <f aca="false">IF(Замер!$J$80="да",Комната_4!$G120,0)</f>
        <v>30.9</v>
      </c>
      <c r="AG120" s="31" t="n">
        <f aca="false">IF(Замер!$J$80="да",Комната_4!$H120,0)</f>
        <v>19590.6</v>
      </c>
      <c r="AI120" s="31" t="n">
        <f aca="false">IF(Замер!$J$100="да",Комната_5!$B120,0)</f>
        <v>0</v>
      </c>
      <c r="AJ120" s="31" t="n">
        <f aca="false">IF(Замер!$J$100="да",Комната_5!$G120,0)</f>
        <v>20.4</v>
      </c>
      <c r="AK120" s="31" t="n">
        <f aca="false">IF(Замер!$J$100="да",Комната_5!$H120,0)</f>
        <v>12933.6</v>
      </c>
      <c r="AM120" s="31" t="n">
        <f aca="false">IF(Замер!$J$120="да",Коридор!$B120,0)</f>
        <v>0</v>
      </c>
      <c r="AN120" s="31" t="n">
        <f aca="false">IF(Замер!$J$120="да",Коридор!$G120,0)</f>
        <v>19.5</v>
      </c>
      <c r="AO120" s="31" t="n">
        <f aca="false">IF(Замер!$J$120="да",Коридор!$H120,0)</f>
        <v>12363</v>
      </c>
      <c r="AQ120" s="31" t="n">
        <f aca="false">IF(Замер!$J$140="да",Кухня!$B120,0)</f>
        <v>0</v>
      </c>
      <c r="AR120" s="31" t="n">
        <f aca="false">IF(Замер!$J$140="да",Кухня!$G120,0)</f>
        <v>27.7</v>
      </c>
      <c r="AS120" s="31" t="n">
        <f aca="false">IF(Замер!$J$140="да",Кухня!$H120,0)</f>
        <v>17561.8</v>
      </c>
      <c r="AU120" s="31" t="n">
        <f aca="false">IF(Замер!$J$160="да",Ванна!$B120,0)</f>
        <v>0</v>
      </c>
      <c r="AV120" s="31" t="n">
        <f aca="false">IF(Замер!$J$160="да",Ванна!$G120,0)</f>
        <v>20</v>
      </c>
      <c r="AW120" s="31" t="n">
        <f aca="false">IF(Замер!$J$160="да",Ванна!$H120,0)</f>
        <v>12680</v>
      </c>
      <c r="AY120" s="31" t="n">
        <f aca="false">IF(Замер!$J$180="да",Туалет!$B120,0)</f>
        <v>0</v>
      </c>
      <c r="AZ120" s="31" t="n">
        <f aca="false">IF(Замер!$J$180="да",Туалет!$G120,0)</f>
        <v>0</v>
      </c>
      <c r="BA120" s="31" t="n">
        <f aca="false">IF(Замер!$J$180="да",Туалет!$H120,0)</f>
        <v>0</v>
      </c>
      <c r="BC120" s="31" t="n">
        <f aca="false">IF(Замер!$J$200="да",Балкон!$B120,0)</f>
        <v>0</v>
      </c>
      <c r="BD120" s="31" t="n">
        <f aca="false">IF(Замер!$J$200="да",Балкон!$G120,0)</f>
        <v>0</v>
      </c>
      <c r="BE120" s="31" t="n">
        <f aca="false">IF(Замер!$J$200="да",Балкон!$H120,0)</f>
        <v>0</v>
      </c>
      <c r="BG120" s="31" t="n">
        <f aca="false">IF(Замер!$J$220="да",Помещение_11!$B120,0)</f>
        <v>0</v>
      </c>
      <c r="BH120" s="31" t="n">
        <f aca="false">IF(Замер!$J$220="да",Помещение_11!$G120,0)</f>
        <v>0</v>
      </c>
      <c r="BI120" s="31" t="n">
        <f aca="false">IF(Замер!$J$220="да",Помещение_11!$H120,0)</f>
        <v>0</v>
      </c>
      <c r="BK120" s="31" t="n">
        <f aca="false">IF(Замер!$J$240="да",Помещение_12!$B120,0)</f>
        <v>0</v>
      </c>
      <c r="BL120" s="31" t="n">
        <f aca="false">IF(Замер!$J$240="да",Помещение_12!$G120,0)</f>
        <v>0</v>
      </c>
      <c r="BM120" s="31" t="n">
        <f aca="false">IF(Замер!$J$240="да",Помещение_12!$H120,0)</f>
        <v>0</v>
      </c>
      <c r="BO120" s="31" t="n">
        <f aca="false">IF(Замер!$J$260="да",Помещение_13!$B120,0)</f>
        <v>0</v>
      </c>
      <c r="BP120" s="31" t="n">
        <f aca="false">IF(Замер!$J$260="да",Помещение_13!$G120,0)</f>
        <v>0</v>
      </c>
      <c r="BQ120" s="31" t="n">
        <f aca="false">IF(Замер!$J$260="да",Помещение_13!$H120,0)</f>
        <v>0</v>
      </c>
      <c r="BS120" s="31" t="n">
        <f aca="false">IF(Замер!$J$280="да",Помещение_14!$B120,0)</f>
        <v>0</v>
      </c>
      <c r="BT120" s="31" t="n">
        <f aca="false">IF(Замер!$J$280="да",Помещение_14!$G120,0)</f>
        <v>0</v>
      </c>
      <c r="BU120" s="31" t="n">
        <f aca="false">IF(Замер!$J$280="да",Помещение_14!$H120,0)</f>
        <v>0</v>
      </c>
      <c r="BW120" s="31" t="n">
        <f aca="false">IF(Замер!$J$300="да",Помещение_15!$B120,0)</f>
        <v>0</v>
      </c>
      <c r="BX120" s="31" t="n">
        <f aca="false">IF(Замер!$J$300="да",Помещение_15!$G120,0)</f>
        <v>0</v>
      </c>
      <c r="BY120" s="31" t="n">
        <f aca="false">IF(Замер!$J$300="да",Помещение_15!$H120,0)</f>
        <v>0</v>
      </c>
      <c r="CA120" s="31" t="n">
        <f aca="false">IF(Замер!$J$320="да",Помещение_16!$B120,0)</f>
        <v>0</v>
      </c>
      <c r="CB120" s="31" t="n">
        <f aca="false">IF(Замер!$J$320="да",Помещение_16!$G120,0)</f>
        <v>0</v>
      </c>
      <c r="CC120" s="31" t="n">
        <f aca="false">IF(Замер!$J$320="да",Помещение_16!$H120,0)</f>
        <v>0</v>
      </c>
      <c r="CE120" s="31" t="n">
        <f aca="false">IF(Замер!$J$340="да",Помещение_17!$B120,0)</f>
        <v>0</v>
      </c>
      <c r="CF120" s="31" t="n">
        <f aca="false">IF(Замер!$J$340="да",Помещение_17!$G120,0)</f>
        <v>0</v>
      </c>
      <c r="CG120" s="31" t="n">
        <f aca="false">IF(Замер!$J$340="да",Помещение_17!$H120,0)</f>
        <v>0</v>
      </c>
      <c r="CI120" s="31" t="n">
        <f aca="false">IF(Замер!$J$360="да",Помещение_18!$B120,0)</f>
        <v>0</v>
      </c>
      <c r="CJ120" s="31" t="n">
        <f aca="false">IF(Замер!$J$360="да",Помещение_18!$G120,0)</f>
        <v>0</v>
      </c>
      <c r="CK120" s="31" t="n">
        <f aca="false">IF(Замер!$J$360="да",Помещение_18!$H120,0)</f>
        <v>0</v>
      </c>
      <c r="CM120" s="31" t="n">
        <f aca="false">IF(Замер!$J$380="да",Помещение_19!$B120,0)</f>
        <v>0</v>
      </c>
      <c r="CN120" s="31" t="n">
        <f aca="false">IF(Замер!$J$380="да",Помещение_19!$G120,0)</f>
        <v>0</v>
      </c>
      <c r="CO120" s="31" t="n">
        <f aca="false">IF(Замер!$J$380="да",Помещение_19!$H120,0)</f>
        <v>0</v>
      </c>
      <c r="CQ120" s="31" t="n">
        <f aca="false">IF(Замер!$J$400="да",Помещение_20!$B120,0)</f>
        <v>0</v>
      </c>
      <c r="CR120" s="31" t="n">
        <f aca="false">IF(Замер!$J$400="да",Помещение_20!$G120,0)</f>
        <v>0</v>
      </c>
      <c r="CS120" s="31" t="n">
        <f aca="false">IF(Замер!$J$400="да",Помещение_20!$H120,0)</f>
        <v>0</v>
      </c>
    </row>
    <row r="121" customFormat="false" ht="14.25" hidden="false" customHeight="false" outlineLevel="0" collapsed="false">
      <c r="B121" s="89" t="n">
        <f aca="false">P121</f>
        <v>0</v>
      </c>
      <c r="C121" s="90" t="s">
        <v>425</v>
      </c>
      <c r="D121" s="91" t="str">
        <f aca="false">VLOOKUP(C121,СписокРабот!$B:$E,2,FALSE())</f>
        <v>Декоративная окраска стен/декоративная штукатурка</v>
      </c>
      <c r="E121" s="92" t="str">
        <f aca="false">VLOOKUP(C121,СписокРабот!$B:$E,3,FALSE())</f>
        <v>м²</v>
      </c>
      <c r="F121" s="93" t="n">
        <f aca="false">VLOOKUP(C121,СписокРабот!$B:$E,4,FALSE())</f>
        <v>3809</v>
      </c>
      <c r="G121" s="94" t="n">
        <f aca="false">Q121</f>
        <v>0</v>
      </c>
      <c r="H121" s="95" t="n">
        <f aca="false">F121*G121</f>
        <v>0</v>
      </c>
      <c r="L121" s="83"/>
      <c r="M121" s="66" t="n">
        <f aca="false">$F121*(100%-$B$3)</f>
        <v>3237.65</v>
      </c>
      <c r="N121" s="31" t="n">
        <f aca="false">$G121*$M121</f>
        <v>0</v>
      </c>
      <c r="P121" s="31" t="n">
        <f aca="false">MAX(S121,W121,AA121,AE121,AI121,AM121,AQ121,AU121,AY121,BC121,BG121,BK121,BO121,BS121,BW121,CA121,CE121,CI121,CM121,CQ121)</f>
        <v>0</v>
      </c>
      <c r="Q121" s="31" t="n">
        <f aca="false">IF($S121,T121,0)+IF($W121,X121,0)+IF($AA121,AB121,0)+IF($AE121,AF121,0)+IF($AI121,AJ121,0)+IF($AM121,AN121,0)+IF($AQ121,AR121,0)+IF($AU121,AV121,0)+IF($AY121,AZ121,0)+IF($BC121,BD121,0)+IF($BG121,BH121,0)+IF($BK121,BL121,0)+IF($BO121,BP121,0)+IF($BS121,BT121,0)+IF($BW121,BX121,0)+IF($CA121,CB121,0)+IF($CE121,CF121,0)+IF($CI121,CJ121,0)+IF($CM121,CN121,0)+IF($CQ121,CR121,0)</f>
        <v>0</v>
      </c>
      <c r="R121" s="31" t="n">
        <f aca="false">IF($S121=1,U121,0)+IF($W121,Y121,0)+IF($AA121,AC121,0)+IF($AE121,AG121,0)+IF($AI121,AK121,0)+IF($AM121,AO121,0)+IF($AQ121,AS121,0)+IF($AU121,AW121,0)+IF($AY121,BA121,0)+IF($BC121,BE121,0)+IF($BG121,BI121,0)+IF($BK121,BM121,0)+IF($BO121,BQ121,0)+IF($BS121,BU121,0)+IF($BW121,BY121,0)+IF($CA121,CC121,0)+IF($CE121,CG121,0)+IF($CI121,CK121,0)+IF($CM121,CO121,0)+IF($CQ121,CS121,0)</f>
        <v>0</v>
      </c>
      <c r="S121" s="31" t="n">
        <f aca="false">IF(Замер!$J$20="да",Комната_1!$B121,0)</f>
        <v>0</v>
      </c>
      <c r="T121" s="31" t="n">
        <f aca="false">IF(Замер!$J$20="да",Комната_1!$G121,0)</f>
        <v>52</v>
      </c>
      <c r="U121" s="31" t="n">
        <f aca="false">IF(Замер!$J$20="да",Комната_1!$H121,0)</f>
        <v>198068</v>
      </c>
      <c r="W121" s="31" t="n">
        <f aca="false">IF(Замер!$J$40="да",Комната_2!$B121,0)</f>
        <v>0</v>
      </c>
      <c r="X121" s="31" t="n">
        <f aca="false">IF(Замер!$J$40="да",Комната_2!$G121,0)</f>
        <v>36.8</v>
      </c>
      <c r="Y121" s="31" t="n">
        <f aca="false">IF(Замер!$J$40="да",Комната_2!$H121,0)</f>
        <v>140171.2</v>
      </c>
      <c r="AA121" s="31" t="n">
        <f aca="false">IF(Замер!$J$60="да",Комната_3!$B121,0)</f>
        <v>0</v>
      </c>
      <c r="AB121" s="31" t="n">
        <f aca="false">IF(Замер!$J$60="да",Комната_3!$G121,0)</f>
        <v>35</v>
      </c>
      <c r="AC121" s="31" t="n">
        <f aca="false">IF(Замер!$J$60="да",Комната_3!$H121,0)</f>
        <v>133315</v>
      </c>
      <c r="AE121" s="31" t="n">
        <f aca="false">IF(Замер!$J$80="да",Комната_4!$B121,0)</f>
        <v>0</v>
      </c>
      <c r="AF121" s="31" t="n">
        <f aca="false">IF(Замер!$J$80="да",Комната_4!$G121,0)</f>
        <v>30.9</v>
      </c>
      <c r="AG121" s="31" t="n">
        <f aca="false">IF(Замер!$J$80="да",Комната_4!$H121,0)</f>
        <v>117698.1</v>
      </c>
      <c r="AI121" s="31" t="n">
        <f aca="false">IF(Замер!$J$100="да",Комната_5!$B121,0)</f>
        <v>0</v>
      </c>
      <c r="AJ121" s="31" t="n">
        <f aca="false">IF(Замер!$J$100="да",Комната_5!$G121,0)</f>
        <v>20.4</v>
      </c>
      <c r="AK121" s="31" t="n">
        <f aca="false">IF(Замер!$J$100="да",Комната_5!$H121,0)</f>
        <v>77703.6</v>
      </c>
      <c r="AM121" s="31" t="n">
        <f aca="false">IF(Замер!$J$120="да",Коридор!$B121,0)</f>
        <v>0</v>
      </c>
      <c r="AN121" s="31" t="n">
        <f aca="false">IF(Замер!$J$120="да",Коридор!$G121,0)</f>
        <v>19.5</v>
      </c>
      <c r="AO121" s="31" t="n">
        <f aca="false">IF(Замер!$J$120="да",Коридор!$H121,0)</f>
        <v>74275.5</v>
      </c>
      <c r="AQ121" s="31" t="n">
        <f aca="false">IF(Замер!$J$140="да",Кухня!$B121,0)</f>
        <v>0</v>
      </c>
      <c r="AR121" s="31" t="n">
        <f aca="false">IF(Замер!$J$140="да",Кухня!$G121,0)</f>
        <v>27.7</v>
      </c>
      <c r="AS121" s="31" t="n">
        <f aca="false">IF(Замер!$J$140="да",Кухня!$H121,0)</f>
        <v>105509.3</v>
      </c>
      <c r="AU121" s="31" t="n">
        <f aca="false">IF(Замер!$J$160="да",Ванна!$B121,0)</f>
        <v>0</v>
      </c>
      <c r="AV121" s="31" t="n">
        <f aca="false">IF(Замер!$J$160="да",Ванна!$G121,0)</f>
        <v>20</v>
      </c>
      <c r="AW121" s="31" t="n">
        <f aca="false">IF(Замер!$J$160="да",Ванна!$H121,0)</f>
        <v>76180</v>
      </c>
      <c r="AY121" s="31" t="n">
        <f aca="false">IF(Замер!$J$180="да",Туалет!$B121,0)</f>
        <v>0</v>
      </c>
      <c r="AZ121" s="31" t="n">
        <f aca="false">IF(Замер!$J$180="да",Туалет!$G121,0)</f>
        <v>0</v>
      </c>
      <c r="BA121" s="31" t="n">
        <f aca="false">IF(Замер!$J$180="да",Туалет!$H121,0)</f>
        <v>0</v>
      </c>
      <c r="BC121" s="31" t="n">
        <f aca="false">IF(Замер!$J$200="да",Балкон!$B121,0)</f>
        <v>0</v>
      </c>
      <c r="BD121" s="31" t="n">
        <f aca="false">IF(Замер!$J$200="да",Балкон!$G121,0)</f>
        <v>0</v>
      </c>
      <c r="BE121" s="31" t="n">
        <f aca="false">IF(Замер!$J$200="да",Балкон!$H121,0)</f>
        <v>0</v>
      </c>
      <c r="BG121" s="31" t="n">
        <f aca="false">IF(Замер!$J$220="да",Помещение_11!$B121,0)</f>
        <v>0</v>
      </c>
      <c r="BH121" s="31" t="n">
        <f aca="false">IF(Замер!$J$220="да",Помещение_11!$G121,0)</f>
        <v>0</v>
      </c>
      <c r="BI121" s="31" t="n">
        <f aca="false">IF(Замер!$J$220="да",Помещение_11!$H121,0)</f>
        <v>0</v>
      </c>
      <c r="BK121" s="31" t="n">
        <f aca="false">IF(Замер!$J$240="да",Помещение_12!$B121,0)</f>
        <v>0</v>
      </c>
      <c r="BL121" s="31" t="n">
        <f aca="false">IF(Замер!$J$240="да",Помещение_12!$G121,0)</f>
        <v>0</v>
      </c>
      <c r="BM121" s="31" t="n">
        <f aca="false">IF(Замер!$J$240="да",Помещение_12!$H121,0)</f>
        <v>0</v>
      </c>
      <c r="BO121" s="31" t="n">
        <f aca="false">IF(Замер!$J$260="да",Помещение_13!$B121,0)</f>
        <v>0</v>
      </c>
      <c r="BP121" s="31" t="n">
        <f aca="false">IF(Замер!$J$260="да",Помещение_13!$G121,0)</f>
        <v>0</v>
      </c>
      <c r="BQ121" s="31" t="n">
        <f aca="false">IF(Замер!$J$260="да",Помещение_13!$H121,0)</f>
        <v>0</v>
      </c>
      <c r="BS121" s="31" t="n">
        <f aca="false">IF(Замер!$J$280="да",Помещение_14!$B121,0)</f>
        <v>0</v>
      </c>
      <c r="BT121" s="31" t="n">
        <f aca="false">IF(Замер!$J$280="да",Помещение_14!$G121,0)</f>
        <v>0</v>
      </c>
      <c r="BU121" s="31" t="n">
        <f aca="false">IF(Замер!$J$280="да",Помещение_14!$H121,0)</f>
        <v>0</v>
      </c>
      <c r="BW121" s="31" t="n">
        <f aca="false">IF(Замер!$J$300="да",Помещение_15!$B121,0)</f>
        <v>0</v>
      </c>
      <c r="BX121" s="31" t="n">
        <f aca="false">IF(Замер!$J$300="да",Помещение_15!$G121,0)</f>
        <v>0</v>
      </c>
      <c r="BY121" s="31" t="n">
        <f aca="false">IF(Замер!$J$300="да",Помещение_15!$H121,0)</f>
        <v>0</v>
      </c>
      <c r="CA121" s="31" t="n">
        <f aca="false">IF(Замер!$J$320="да",Помещение_16!$B121,0)</f>
        <v>0</v>
      </c>
      <c r="CB121" s="31" t="n">
        <f aca="false">IF(Замер!$J$320="да",Помещение_16!$G121,0)</f>
        <v>0</v>
      </c>
      <c r="CC121" s="31" t="n">
        <f aca="false">IF(Замер!$J$320="да",Помещение_16!$H121,0)</f>
        <v>0</v>
      </c>
      <c r="CE121" s="31" t="n">
        <f aca="false">IF(Замер!$J$340="да",Помещение_17!$B121,0)</f>
        <v>0</v>
      </c>
      <c r="CF121" s="31" t="n">
        <f aca="false">IF(Замер!$J$340="да",Помещение_17!$G121,0)</f>
        <v>0</v>
      </c>
      <c r="CG121" s="31" t="n">
        <f aca="false">IF(Замер!$J$340="да",Помещение_17!$H121,0)</f>
        <v>0</v>
      </c>
      <c r="CI121" s="31" t="n">
        <f aca="false">IF(Замер!$J$360="да",Помещение_18!$B121,0)</f>
        <v>0</v>
      </c>
      <c r="CJ121" s="31" t="n">
        <f aca="false">IF(Замер!$J$360="да",Помещение_18!$G121,0)</f>
        <v>0</v>
      </c>
      <c r="CK121" s="31" t="n">
        <f aca="false">IF(Замер!$J$360="да",Помещение_18!$H121,0)</f>
        <v>0</v>
      </c>
      <c r="CM121" s="31" t="n">
        <f aca="false">IF(Замер!$J$380="да",Помещение_19!$B121,0)</f>
        <v>0</v>
      </c>
      <c r="CN121" s="31" t="n">
        <f aca="false">IF(Замер!$J$380="да",Помещение_19!$G121,0)</f>
        <v>0</v>
      </c>
      <c r="CO121" s="31" t="n">
        <f aca="false">IF(Замер!$J$380="да",Помещение_19!$H121,0)</f>
        <v>0</v>
      </c>
      <c r="CQ121" s="31" t="n">
        <f aca="false">IF(Замер!$J$400="да",Помещение_20!$B121,0)</f>
        <v>0</v>
      </c>
      <c r="CR121" s="31" t="n">
        <f aca="false">IF(Замер!$J$400="да",Помещение_20!$G121,0)</f>
        <v>0</v>
      </c>
      <c r="CS121" s="31" t="n">
        <f aca="false">IF(Замер!$J$400="да",Помещение_20!$H121,0)</f>
        <v>0</v>
      </c>
    </row>
    <row r="122" customFormat="false" ht="14.25" hidden="false" customHeight="false" outlineLevel="0" collapsed="false">
      <c r="B122" s="89" t="n">
        <f aca="false">P122</f>
        <v>0</v>
      </c>
      <c r="C122" s="90" t="s">
        <v>426</v>
      </c>
      <c r="D122" s="91" t="str">
        <f aca="false">VLOOKUP(C122,СписокРабот!$B:$E,2,FALSE())</f>
        <v>Монтаж жидких обоев</v>
      </c>
      <c r="E122" s="92" t="str">
        <f aca="false">VLOOKUP(C122,СписокРабот!$B:$E,3,FALSE())</f>
        <v>м²</v>
      </c>
      <c r="F122" s="93" t="n">
        <f aca="false">VLOOKUP(C122,СписокРабот!$B:$E,4,FALSE())</f>
        <v>1265</v>
      </c>
      <c r="G122" s="94" t="n">
        <f aca="false">Q122</f>
        <v>0</v>
      </c>
      <c r="H122" s="95" t="n">
        <f aca="false">F122*G122</f>
        <v>0</v>
      </c>
      <c r="L122" s="83"/>
      <c r="M122" s="66" t="n">
        <f aca="false">$F122*(100%-$B$3)</f>
        <v>1075.25</v>
      </c>
      <c r="N122" s="31" t="n">
        <f aca="false">$G122*$M122</f>
        <v>0</v>
      </c>
      <c r="P122" s="31" t="n">
        <f aca="false">MAX(S122,W122,AA122,AE122,AI122,AM122,AQ122,AU122,AY122,BC122,BG122,BK122,BO122,BS122,BW122,CA122,CE122,CI122,CM122,CQ122)</f>
        <v>0</v>
      </c>
      <c r="Q122" s="31" t="n">
        <f aca="false">IF($S122,T122,0)+IF($W122,X122,0)+IF($AA122,AB122,0)+IF($AE122,AF122,0)+IF($AI122,AJ122,0)+IF($AM122,AN122,0)+IF($AQ122,AR122,0)+IF($AU122,AV122,0)+IF($AY122,AZ122,0)+IF($BC122,BD122,0)+IF($BG122,BH122,0)+IF($BK122,BL122,0)+IF($BO122,BP122,0)+IF($BS122,BT122,0)+IF($BW122,BX122,0)+IF($CA122,CB122,0)+IF($CE122,CF122,0)+IF($CI122,CJ122,0)+IF($CM122,CN122,0)+IF($CQ122,CR122,0)</f>
        <v>0</v>
      </c>
      <c r="R122" s="31" t="n">
        <f aca="false">IF($S122=1,U122,0)+IF($W122,Y122,0)+IF($AA122,AC122,0)+IF($AE122,AG122,0)+IF($AI122,AK122,0)+IF($AM122,AO122,0)+IF($AQ122,AS122,0)+IF($AU122,AW122,0)+IF($AY122,BA122,0)+IF($BC122,BE122,0)+IF($BG122,BI122,0)+IF($BK122,BM122,0)+IF($BO122,BQ122,0)+IF($BS122,BU122,0)+IF($BW122,BY122,0)+IF($CA122,CC122,0)+IF($CE122,CG122,0)+IF($CI122,CK122,0)+IF($CM122,CO122,0)+IF($CQ122,CS122,0)</f>
        <v>0</v>
      </c>
      <c r="S122" s="31" t="n">
        <f aca="false">IF(Замер!$J$20="да",Комната_1!$B122,0)</f>
        <v>0</v>
      </c>
      <c r="T122" s="31" t="n">
        <f aca="false">IF(Замер!$J$20="да",Комната_1!$G122,0)</f>
        <v>52</v>
      </c>
      <c r="U122" s="31" t="n">
        <f aca="false">IF(Замер!$J$20="да",Комната_1!$H122,0)</f>
        <v>65780</v>
      </c>
      <c r="W122" s="31" t="n">
        <f aca="false">IF(Замер!$J$40="да",Комната_2!$B122,0)</f>
        <v>0</v>
      </c>
      <c r="X122" s="31" t="n">
        <f aca="false">IF(Замер!$J$40="да",Комната_2!$G122,0)</f>
        <v>36.8</v>
      </c>
      <c r="Y122" s="31" t="n">
        <f aca="false">IF(Замер!$J$40="да",Комната_2!$H122,0)</f>
        <v>46552</v>
      </c>
      <c r="AA122" s="31" t="n">
        <f aca="false">IF(Замер!$J$60="да",Комната_3!$B122,0)</f>
        <v>0</v>
      </c>
      <c r="AB122" s="31" t="n">
        <f aca="false">IF(Замер!$J$60="да",Комната_3!$G122,0)</f>
        <v>35</v>
      </c>
      <c r="AC122" s="31" t="n">
        <f aca="false">IF(Замер!$J$60="да",Комната_3!$H122,0)</f>
        <v>44275</v>
      </c>
      <c r="AE122" s="31" t="n">
        <f aca="false">IF(Замер!$J$80="да",Комната_4!$B122,0)</f>
        <v>0</v>
      </c>
      <c r="AF122" s="31" t="n">
        <f aca="false">IF(Замер!$J$80="да",Комната_4!$G122,0)</f>
        <v>30.9</v>
      </c>
      <c r="AG122" s="31" t="n">
        <f aca="false">IF(Замер!$J$80="да",Комната_4!$H122,0)</f>
        <v>39088.5</v>
      </c>
      <c r="AI122" s="31" t="n">
        <f aca="false">IF(Замер!$J$100="да",Комната_5!$B122,0)</f>
        <v>0</v>
      </c>
      <c r="AJ122" s="31" t="n">
        <f aca="false">IF(Замер!$J$100="да",Комната_5!$G122,0)</f>
        <v>20.4</v>
      </c>
      <c r="AK122" s="31" t="n">
        <f aca="false">IF(Замер!$J$100="да",Комната_5!$H122,0)</f>
        <v>25806</v>
      </c>
      <c r="AM122" s="31" t="n">
        <f aca="false">IF(Замер!$J$120="да",Коридор!$B122,0)</f>
        <v>0</v>
      </c>
      <c r="AN122" s="31" t="n">
        <f aca="false">IF(Замер!$J$120="да",Коридор!$G122,0)</f>
        <v>19.5</v>
      </c>
      <c r="AO122" s="31" t="n">
        <f aca="false">IF(Замер!$J$120="да",Коридор!$H122,0)</f>
        <v>24667.5</v>
      </c>
      <c r="AQ122" s="31" t="n">
        <f aca="false">IF(Замер!$J$140="да",Кухня!$B122,0)</f>
        <v>0</v>
      </c>
      <c r="AR122" s="31" t="n">
        <f aca="false">IF(Замер!$J$140="да",Кухня!$G122,0)</f>
        <v>27.7</v>
      </c>
      <c r="AS122" s="31" t="n">
        <f aca="false">IF(Замер!$J$140="да",Кухня!$H122,0)</f>
        <v>35040.5</v>
      </c>
      <c r="AU122" s="31" t="n">
        <f aca="false">IF(Замер!$J$160="да",Ванна!$B122,0)</f>
        <v>0</v>
      </c>
      <c r="AV122" s="31" t="n">
        <f aca="false">IF(Замер!$J$160="да",Ванна!$G122,0)</f>
        <v>20</v>
      </c>
      <c r="AW122" s="31" t="n">
        <f aca="false">IF(Замер!$J$160="да",Ванна!$H122,0)</f>
        <v>25300</v>
      </c>
      <c r="AY122" s="31" t="n">
        <f aca="false">IF(Замер!$J$180="да",Туалет!$B122,0)</f>
        <v>0</v>
      </c>
      <c r="AZ122" s="31" t="n">
        <f aca="false">IF(Замер!$J$180="да",Туалет!$G122,0)</f>
        <v>0</v>
      </c>
      <c r="BA122" s="31" t="n">
        <f aca="false">IF(Замер!$J$180="да",Туалет!$H122,0)</f>
        <v>0</v>
      </c>
      <c r="BC122" s="31" t="n">
        <f aca="false">IF(Замер!$J$200="да",Балкон!$B122,0)</f>
        <v>0</v>
      </c>
      <c r="BD122" s="31" t="n">
        <f aca="false">IF(Замер!$J$200="да",Балкон!$G122,0)</f>
        <v>0</v>
      </c>
      <c r="BE122" s="31" t="n">
        <f aca="false">IF(Замер!$J$200="да",Балкон!$H122,0)</f>
        <v>0</v>
      </c>
      <c r="BG122" s="31" t="n">
        <f aca="false">IF(Замер!$J$220="да",Помещение_11!$B122,0)</f>
        <v>0</v>
      </c>
      <c r="BH122" s="31" t="n">
        <f aca="false">IF(Замер!$J$220="да",Помещение_11!$G122,0)</f>
        <v>0</v>
      </c>
      <c r="BI122" s="31" t="n">
        <f aca="false">IF(Замер!$J$220="да",Помещение_11!$H122,0)</f>
        <v>0</v>
      </c>
      <c r="BK122" s="31" t="n">
        <f aca="false">IF(Замер!$J$240="да",Помещение_12!$B122,0)</f>
        <v>0</v>
      </c>
      <c r="BL122" s="31" t="n">
        <f aca="false">IF(Замер!$J$240="да",Помещение_12!$G122,0)</f>
        <v>0</v>
      </c>
      <c r="BM122" s="31" t="n">
        <f aca="false">IF(Замер!$J$240="да",Помещение_12!$H122,0)</f>
        <v>0</v>
      </c>
      <c r="BO122" s="31" t="n">
        <f aca="false">IF(Замер!$J$260="да",Помещение_13!$B122,0)</f>
        <v>0</v>
      </c>
      <c r="BP122" s="31" t="n">
        <f aca="false">IF(Замер!$J$260="да",Помещение_13!$G122,0)</f>
        <v>0</v>
      </c>
      <c r="BQ122" s="31" t="n">
        <f aca="false">IF(Замер!$J$260="да",Помещение_13!$H122,0)</f>
        <v>0</v>
      </c>
      <c r="BS122" s="31" t="n">
        <f aca="false">IF(Замер!$J$280="да",Помещение_14!$B122,0)</f>
        <v>0</v>
      </c>
      <c r="BT122" s="31" t="n">
        <f aca="false">IF(Замер!$J$280="да",Помещение_14!$G122,0)</f>
        <v>0</v>
      </c>
      <c r="BU122" s="31" t="n">
        <f aca="false">IF(Замер!$J$280="да",Помещение_14!$H122,0)</f>
        <v>0</v>
      </c>
      <c r="BW122" s="31" t="n">
        <f aca="false">IF(Замер!$J$300="да",Помещение_15!$B122,0)</f>
        <v>0</v>
      </c>
      <c r="BX122" s="31" t="n">
        <f aca="false">IF(Замер!$J$300="да",Помещение_15!$G122,0)</f>
        <v>0</v>
      </c>
      <c r="BY122" s="31" t="n">
        <f aca="false">IF(Замер!$J$300="да",Помещение_15!$H122,0)</f>
        <v>0</v>
      </c>
      <c r="CA122" s="31" t="n">
        <f aca="false">IF(Замер!$J$320="да",Помещение_16!$B122,0)</f>
        <v>0</v>
      </c>
      <c r="CB122" s="31" t="n">
        <f aca="false">IF(Замер!$J$320="да",Помещение_16!$G122,0)</f>
        <v>0</v>
      </c>
      <c r="CC122" s="31" t="n">
        <f aca="false">IF(Замер!$J$320="да",Помещение_16!$H122,0)</f>
        <v>0</v>
      </c>
      <c r="CE122" s="31" t="n">
        <f aca="false">IF(Замер!$J$340="да",Помещение_17!$B122,0)</f>
        <v>0</v>
      </c>
      <c r="CF122" s="31" t="n">
        <f aca="false">IF(Замер!$J$340="да",Помещение_17!$G122,0)</f>
        <v>0</v>
      </c>
      <c r="CG122" s="31" t="n">
        <f aca="false">IF(Замер!$J$340="да",Помещение_17!$H122,0)</f>
        <v>0</v>
      </c>
      <c r="CI122" s="31" t="n">
        <f aca="false">IF(Замер!$J$360="да",Помещение_18!$B122,0)</f>
        <v>0</v>
      </c>
      <c r="CJ122" s="31" t="n">
        <f aca="false">IF(Замер!$J$360="да",Помещение_18!$G122,0)</f>
        <v>0</v>
      </c>
      <c r="CK122" s="31" t="n">
        <f aca="false">IF(Замер!$J$360="да",Помещение_18!$H122,0)</f>
        <v>0</v>
      </c>
      <c r="CM122" s="31" t="n">
        <f aca="false">IF(Замер!$J$380="да",Помещение_19!$B122,0)</f>
        <v>0</v>
      </c>
      <c r="CN122" s="31" t="n">
        <f aca="false">IF(Замер!$J$380="да",Помещение_19!$G122,0)</f>
        <v>0</v>
      </c>
      <c r="CO122" s="31" t="n">
        <f aca="false">IF(Замер!$J$380="да",Помещение_19!$H122,0)</f>
        <v>0</v>
      </c>
      <c r="CQ122" s="31" t="n">
        <f aca="false">IF(Замер!$J$400="да",Помещение_20!$B122,0)</f>
        <v>0</v>
      </c>
      <c r="CR122" s="31" t="n">
        <f aca="false">IF(Замер!$J$400="да",Помещение_20!$G122,0)</f>
        <v>0</v>
      </c>
      <c r="CS122" s="31" t="n">
        <f aca="false">IF(Замер!$J$400="да",Помещение_20!$H122,0)</f>
        <v>0</v>
      </c>
    </row>
    <row r="123" customFormat="false" ht="14.25" hidden="false" customHeight="false" outlineLevel="0" collapsed="false">
      <c r="B123" s="79" t="n">
        <f aca="false">P123</f>
        <v>0</v>
      </c>
      <c r="C123" s="49" t="s">
        <v>427</v>
      </c>
      <c r="D123" s="80" t="str">
        <f aca="false">VLOOKUP(C123,СписокРабот!$B:$E,2,FALSE())</f>
        <v>Окраска стен по обоям 2 слоя</v>
      </c>
      <c r="E123" s="44" t="str">
        <f aca="false">VLOOKUP(C123,СписокРабот!$B:$E,3,FALSE())</f>
        <v>м²</v>
      </c>
      <c r="F123" s="81" t="n">
        <f aca="false">VLOOKUP(C123,СписокРабот!$B:$E,4,FALSE())</f>
        <v>452</v>
      </c>
      <c r="G123" s="84" t="n">
        <f aca="false">Q123</f>
        <v>0</v>
      </c>
      <c r="H123" s="82" t="n">
        <f aca="false">F123*G123</f>
        <v>0</v>
      </c>
      <c r="L123" s="83"/>
      <c r="M123" s="66" t="n">
        <f aca="false">$F123*(100%-$B$3)</f>
        <v>384.2</v>
      </c>
      <c r="N123" s="31" t="n">
        <f aca="false">$G123*$M123</f>
        <v>0</v>
      </c>
      <c r="P123" s="31" t="n">
        <f aca="false">MAX(S123,W123,AA123,AE123,AI123,AM123,AQ123,AU123,AY123,BC123,BG123,BK123,BO123,BS123,BW123,CA123,CE123,CI123,CM123,CQ123)</f>
        <v>0</v>
      </c>
      <c r="Q123" s="31" t="n">
        <f aca="false">IF($S123,T123,0)+IF($W123,X123,0)+IF($AA123,AB123,0)+IF($AE123,AF123,0)+IF($AI123,AJ123,0)+IF($AM123,AN123,0)+IF($AQ123,AR123,0)+IF($AU123,AV123,0)+IF($AY123,AZ123,0)+IF($BC123,BD123,0)+IF($BG123,BH123,0)+IF($BK123,BL123,0)+IF($BO123,BP123,0)+IF($BS123,BT123,0)+IF($BW123,BX123,0)+IF($CA123,CB123,0)+IF($CE123,CF123,0)+IF($CI123,CJ123,0)+IF($CM123,CN123,0)+IF($CQ123,CR123,0)</f>
        <v>0</v>
      </c>
      <c r="R123" s="31" t="n">
        <f aca="false">IF($S123=1,U123,0)+IF($W123,Y123,0)+IF($AA123,AC123,0)+IF($AE123,AG123,0)+IF($AI123,AK123,0)+IF($AM123,AO123,0)+IF($AQ123,AS123,0)+IF($AU123,AW123,0)+IF($AY123,BA123,0)+IF($BC123,BE123,0)+IF($BG123,BI123,0)+IF($BK123,BM123,0)+IF($BO123,BQ123,0)+IF($BS123,BU123,0)+IF($BW123,BY123,0)+IF($CA123,CC123,0)+IF($CE123,CG123,0)+IF($CI123,CK123,0)+IF($CM123,CO123,0)+IF($CQ123,CS123,0)</f>
        <v>0</v>
      </c>
      <c r="S123" s="31" t="n">
        <f aca="false">IF(Замер!$J$20="да",Комната_1!$B123,0)</f>
        <v>0</v>
      </c>
      <c r="T123" s="31" t="n">
        <f aca="false">IF(Замер!$J$20="да",Комната_1!$G123,0)</f>
        <v>52</v>
      </c>
      <c r="U123" s="31" t="n">
        <f aca="false">IF(Замер!$J$20="да",Комната_1!$H123,0)</f>
        <v>23504</v>
      </c>
      <c r="W123" s="31" t="n">
        <f aca="false">IF(Замер!$J$40="да",Комната_2!$B123,0)</f>
        <v>0</v>
      </c>
      <c r="X123" s="31" t="n">
        <f aca="false">IF(Замер!$J$40="да",Комната_2!$G123,0)</f>
        <v>36.8</v>
      </c>
      <c r="Y123" s="31" t="n">
        <f aca="false">IF(Замер!$J$40="да",Комната_2!$H123,0)</f>
        <v>16633.6</v>
      </c>
      <c r="AA123" s="31" t="n">
        <f aca="false">IF(Замер!$J$60="да",Комната_3!$B123,0)</f>
        <v>0</v>
      </c>
      <c r="AB123" s="31" t="n">
        <f aca="false">IF(Замер!$J$60="да",Комната_3!$G123,0)</f>
        <v>35</v>
      </c>
      <c r="AC123" s="31" t="n">
        <f aca="false">IF(Замер!$J$60="да",Комната_3!$H123,0)</f>
        <v>15820</v>
      </c>
      <c r="AE123" s="31" t="n">
        <f aca="false">IF(Замер!$J$80="да",Комната_4!$B123,0)</f>
        <v>0</v>
      </c>
      <c r="AF123" s="31" t="n">
        <f aca="false">IF(Замер!$J$80="да",Комната_4!$G123,0)</f>
        <v>30.9</v>
      </c>
      <c r="AG123" s="31" t="n">
        <f aca="false">IF(Замер!$J$80="да",Комната_4!$H123,0)</f>
        <v>13966.8</v>
      </c>
      <c r="AI123" s="31" t="n">
        <f aca="false">IF(Замер!$J$100="да",Комната_5!$B123,0)</f>
        <v>0</v>
      </c>
      <c r="AJ123" s="31" t="n">
        <f aca="false">IF(Замер!$J$100="да",Комната_5!$G123,0)</f>
        <v>20.4</v>
      </c>
      <c r="AK123" s="31" t="n">
        <f aca="false">IF(Замер!$J$100="да",Комната_5!$H123,0)</f>
        <v>9220.8</v>
      </c>
      <c r="AM123" s="31" t="n">
        <f aca="false">IF(Замер!$J$120="да",Коридор!$B123,0)</f>
        <v>0</v>
      </c>
      <c r="AN123" s="31" t="n">
        <f aca="false">IF(Замер!$J$120="да",Коридор!$G123,0)</f>
        <v>19.5</v>
      </c>
      <c r="AO123" s="31" t="n">
        <f aca="false">IF(Замер!$J$120="да",Коридор!$H123,0)</f>
        <v>8814</v>
      </c>
      <c r="AQ123" s="31" t="n">
        <f aca="false">IF(Замер!$J$140="да",Кухня!$B123,0)</f>
        <v>0</v>
      </c>
      <c r="AR123" s="31" t="n">
        <f aca="false">IF(Замер!$J$140="да",Кухня!$G123,0)</f>
        <v>27.7</v>
      </c>
      <c r="AS123" s="31" t="n">
        <f aca="false">IF(Замер!$J$140="да",Кухня!$H123,0)</f>
        <v>12520.4</v>
      </c>
      <c r="AU123" s="31" t="n">
        <f aca="false">IF(Замер!$J$160="да",Ванна!$B123,0)</f>
        <v>0</v>
      </c>
      <c r="AV123" s="31" t="n">
        <f aca="false">IF(Замер!$J$160="да",Ванна!$G123,0)</f>
        <v>20</v>
      </c>
      <c r="AW123" s="31" t="n">
        <f aca="false">IF(Замер!$J$160="да",Ванна!$H123,0)</f>
        <v>9040</v>
      </c>
      <c r="AY123" s="31" t="n">
        <f aca="false">IF(Замер!$J$180="да",Туалет!$B123,0)</f>
        <v>0</v>
      </c>
      <c r="AZ123" s="31" t="n">
        <f aca="false">IF(Замер!$J$180="да",Туалет!$G123,0)</f>
        <v>0</v>
      </c>
      <c r="BA123" s="31" t="n">
        <f aca="false">IF(Замер!$J$180="да",Туалет!$H123,0)</f>
        <v>0</v>
      </c>
      <c r="BC123" s="31" t="n">
        <f aca="false">IF(Замер!$J$200="да",Балкон!$B123,0)</f>
        <v>0</v>
      </c>
      <c r="BD123" s="31" t="n">
        <f aca="false">IF(Замер!$J$200="да",Балкон!$G123,0)</f>
        <v>0</v>
      </c>
      <c r="BE123" s="31" t="n">
        <f aca="false">IF(Замер!$J$200="да",Балкон!$H123,0)</f>
        <v>0</v>
      </c>
      <c r="BG123" s="31" t="n">
        <f aca="false">IF(Замер!$J$220="да",Помещение_11!$B123,0)</f>
        <v>0</v>
      </c>
      <c r="BH123" s="31" t="n">
        <f aca="false">IF(Замер!$J$220="да",Помещение_11!$G123,0)</f>
        <v>0</v>
      </c>
      <c r="BI123" s="31" t="n">
        <f aca="false">IF(Замер!$J$220="да",Помещение_11!$H123,0)</f>
        <v>0</v>
      </c>
      <c r="BK123" s="31" t="n">
        <f aca="false">IF(Замер!$J$240="да",Помещение_12!$B123,0)</f>
        <v>0</v>
      </c>
      <c r="BL123" s="31" t="n">
        <f aca="false">IF(Замер!$J$240="да",Помещение_12!$G123,0)</f>
        <v>0</v>
      </c>
      <c r="BM123" s="31" t="n">
        <f aca="false">IF(Замер!$J$240="да",Помещение_12!$H123,0)</f>
        <v>0</v>
      </c>
      <c r="BO123" s="31" t="n">
        <f aca="false">IF(Замер!$J$260="да",Помещение_13!$B123,0)</f>
        <v>0</v>
      </c>
      <c r="BP123" s="31" t="n">
        <f aca="false">IF(Замер!$J$260="да",Помещение_13!$G123,0)</f>
        <v>0</v>
      </c>
      <c r="BQ123" s="31" t="n">
        <f aca="false">IF(Замер!$J$260="да",Помещение_13!$H123,0)</f>
        <v>0</v>
      </c>
      <c r="BS123" s="31" t="n">
        <f aca="false">IF(Замер!$J$280="да",Помещение_14!$B123,0)</f>
        <v>0</v>
      </c>
      <c r="BT123" s="31" t="n">
        <f aca="false">IF(Замер!$J$280="да",Помещение_14!$G123,0)</f>
        <v>0</v>
      </c>
      <c r="BU123" s="31" t="n">
        <f aca="false">IF(Замер!$J$280="да",Помещение_14!$H123,0)</f>
        <v>0</v>
      </c>
      <c r="BW123" s="31" t="n">
        <f aca="false">IF(Замер!$J$300="да",Помещение_15!$B123,0)</f>
        <v>0</v>
      </c>
      <c r="BX123" s="31" t="n">
        <f aca="false">IF(Замер!$J$300="да",Помещение_15!$G123,0)</f>
        <v>0</v>
      </c>
      <c r="BY123" s="31" t="n">
        <f aca="false">IF(Замер!$J$300="да",Помещение_15!$H123,0)</f>
        <v>0</v>
      </c>
      <c r="CA123" s="31" t="n">
        <f aca="false">IF(Замер!$J$320="да",Помещение_16!$B123,0)</f>
        <v>0</v>
      </c>
      <c r="CB123" s="31" t="n">
        <f aca="false">IF(Замер!$J$320="да",Помещение_16!$G123,0)</f>
        <v>0</v>
      </c>
      <c r="CC123" s="31" t="n">
        <f aca="false">IF(Замер!$J$320="да",Помещение_16!$H123,0)</f>
        <v>0</v>
      </c>
      <c r="CE123" s="31" t="n">
        <f aca="false">IF(Замер!$J$340="да",Помещение_17!$B123,0)</f>
        <v>0</v>
      </c>
      <c r="CF123" s="31" t="n">
        <f aca="false">IF(Замер!$J$340="да",Помещение_17!$G123,0)</f>
        <v>0</v>
      </c>
      <c r="CG123" s="31" t="n">
        <f aca="false">IF(Замер!$J$340="да",Помещение_17!$H123,0)</f>
        <v>0</v>
      </c>
      <c r="CI123" s="31" t="n">
        <f aca="false">IF(Замер!$J$360="да",Помещение_18!$B123,0)</f>
        <v>0</v>
      </c>
      <c r="CJ123" s="31" t="n">
        <f aca="false">IF(Замер!$J$360="да",Помещение_18!$G123,0)</f>
        <v>0</v>
      </c>
      <c r="CK123" s="31" t="n">
        <f aca="false">IF(Замер!$J$360="да",Помещение_18!$H123,0)</f>
        <v>0</v>
      </c>
      <c r="CM123" s="31" t="n">
        <f aca="false">IF(Замер!$J$380="да",Помещение_19!$B123,0)</f>
        <v>0</v>
      </c>
      <c r="CN123" s="31" t="n">
        <f aca="false">IF(Замер!$J$380="да",Помещение_19!$G123,0)</f>
        <v>0</v>
      </c>
      <c r="CO123" s="31" t="n">
        <f aca="false">IF(Замер!$J$380="да",Помещение_19!$H123,0)</f>
        <v>0</v>
      </c>
      <c r="CQ123" s="31" t="n">
        <f aca="false">IF(Замер!$J$400="да",Помещение_20!$B123,0)</f>
        <v>0</v>
      </c>
      <c r="CR123" s="31" t="n">
        <f aca="false">IF(Замер!$J$400="да",Помещение_20!$G123,0)</f>
        <v>0</v>
      </c>
      <c r="CS123" s="31" t="n">
        <f aca="false">IF(Замер!$J$400="да",Помещение_20!$H123,0)</f>
        <v>0</v>
      </c>
    </row>
    <row r="124" customFormat="false" ht="14.25" hidden="false" customHeight="false" outlineLevel="0" collapsed="false">
      <c r="B124" s="79" t="n">
        <f aca="false">P124</f>
        <v>1</v>
      </c>
      <c r="C124" s="49" t="s">
        <v>79</v>
      </c>
      <c r="D124" s="80" t="str">
        <f aca="false">VLOOKUP(C124,СписокРабот!$B:$E,2,FALSE())</f>
        <v>Окраска стен по шпатлёвке 2 слоя</v>
      </c>
      <c r="E124" s="44" t="str">
        <f aca="false">VLOOKUP(C124,СписокРабот!$B:$E,3,FALSE())</f>
        <v>м²</v>
      </c>
      <c r="F124" s="81" t="n">
        <f aca="false">VLOOKUP(C124,СписокРабот!$B:$E,4,FALSE())</f>
        <v>608</v>
      </c>
      <c r="G124" s="84" t="n">
        <f aca="false">Q124</f>
        <v>15</v>
      </c>
      <c r="H124" s="82" t="n">
        <f aca="false">F124*G124</f>
        <v>9120</v>
      </c>
      <c r="L124" s="83"/>
      <c r="M124" s="66" t="n">
        <f aca="false">$F124*(100%-$B$3)</f>
        <v>516.8</v>
      </c>
      <c r="N124" s="31" t="n">
        <f aca="false">$G124*$M124</f>
        <v>7752</v>
      </c>
      <c r="P124" s="31" t="n">
        <f aca="false">MAX(S124,W124,AA124,AE124,AI124,AM124,AQ124,AU124,AY124,BC124,BG124,BK124,BO124,BS124,BW124,CA124,CE124,CI124,CM124,CQ124)</f>
        <v>1</v>
      </c>
      <c r="Q124" s="31" t="n">
        <f aca="false">IF($S124,T124,0)+IF($W124,X124,0)+IF($AA124,AB124,0)+IF($AE124,AF124,0)+IF($AI124,AJ124,0)+IF($AM124,AN124,0)+IF($AQ124,AR124,0)+IF($AU124,AV124,0)+IF($AY124,AZ124,0)+IF($BC124,BD124,0)+IF($BG124,BH124,0)+IF($BK124,BL124,0)+IF($BO124,BP124,0)+IF($BS124,BT124,0)+IF($BW124,BX124,0)+IF($CA124,CB124,0)+IF($CE124,CF124,0)+IF($CI124,CJ124,0)+IF($CM124,CN124,0)+IF($CQ124,CR124,0)</f>
        <v>15</v>
      </c>
      <c r="R124" s="31" t="n">
        <f aca="false">IF($S124=1,U124,0)+IF($W124,Y124,0)+IF($AA124,AC124,0)+IF($AE124,AG124,0)+IF($AI124,AK124,0)+IF($AM124,AO124,0)+IF($AQ124,AS124,0)+IF($AU124,AW124,0)+IF($AY124,BA124,0)+IF($BC124,BE124,0)+IF($BG124,BI124,0)+IF($BK124,BM124,0)+IF($BO124,BQ124,0)+IF($BS124,BU124,0)+IF($BW124,BY124,0)+IF($CA124,CC124,0)+IF($CE124,CG124,0)+IF($CI124,CK124,0)+IF($CM124,CO124,0)+IF($CQ124,CS124,0)</f>
        <v>9120</v>
      </c>
      <c r="S124" s="31" t="n">
        <f aca="false">IF(Замер!$J$20="да",Комната_1!$B124,0)</f>
        <v>1</v>
      </c>
      <c r="T124" s="31" t="n">
        <f aca="false">IF(Замер!$J$20="да",Комната_1!$G124,0)</f>
        <v>15</v>
      </c>
      <c r="U124" s="31" t="n">
        <f aca="false">IF(Замер!$J$20="да",Комната_1!$H124,0)</f>
        <v>9120</v>
      </c>
      <c r="W124" s="31" t="n">
        <f aca="false">IF(Замер!$J$40="да",Комната_2!$B124,0)</f>
        <v>0</v>
      </c>
      <c r="X124" s="31" t="n">
        <f aca="false">IF(Замер!$J$40="да",Комната_2!$G124,0)</f>
        <v>36.8</v>
      </c>
      <c r="Y124" s="31" t="n">
        <f aca="false">IF(Замер!$J$40="да",Комната_2!$H124,0)</f>
        <v>22374.4</v>
      </c>
      <c r="AA124" s="31" t="n">
        <f aca="false">IF(Замер!$J$60="да",Комната_3!$B124,0)</f>
        <v>0</v>
      </c>
      <c r="AB124" s="31" t="n">
        <f aca="false">IF(Замер!$J$60="да",Комната_3!$G124,0)</f>
        <v>35</v>
      </c>
      <c r="AC124" s="31" t="n">
        <f aca="false">IF(Замер!$J$60="да",Комната_3!$H124,0)</f>
        <v>21280</v>
      </c>
      <c r="AE124" s="31" t="n">
        <f aca="false">IF(Замер!$J$80="да",Комната_4!$B124,0)</f>
        <v>0</v>
      </c>
      <c r="AF124" s="31" t="n">
        <f aca="false">IF(Замер!$J$80="да",Комната_4!$G124,0)</f>
        <v>30.9</v>
      </c>
      <c r="AG124" s="31" t="n">
        <f aca="false">IF(Замер!$J$80="да",Комната_4!$H124,0)</f>
        <v>18787.2</v>
      </c>
      <c r="AI124" s="31" t="n">
        <f aca="false">IF(Замер!$J$100="да",Комната_5!$B124,0)</f>
        <v>0</v>
      </c>
      <c r="AJ124" s="31" t="n">
        <f aca="false">IF(Замер!$J$100="да",Комната_5!$G124,0)</f>
        <v>20.4</v>
      </c>
      <c r="AK124" s="31" t="n">
        <f aca="false">IF(Замер!$J$100="да",Комната_5!$H124,0)</f>
        <v>12403.2</v>
      </c>
      <c r="AM124" s="31" t="n">
        <f aca="false">IF(Замер!$J$120="да",Коридор!$B124,0)</f>
        <v>0</v>
      </c>
      <c r="AN124" s="31" t="n">
        <f aca="false">IF(Замер!$J$120="да",Коридор!$G124,0)</f>
        <v>19.5</v>
      </c>
      <c r="AO124" s="31" t="n">
        <f aca="false">IF(Замер!$J$120="да",Коридор!$H124,0)</f>
        <v>11856</v>
      </c>
      <c r="AQ124" s="31" t="n">
        <f aca="false">IF(Замер!$J$140="да",Кухня!$B124,0)</f>
        <v>0</v>
      </c>
      <c r="AR124" s="31" t="n">
        <f aca="false">IF(Замер!$J$140="да",Кухня!$G124,0)</f>
        <v>27.7</v>
      </c>
      <c r="AS124" s="31" t="n">
        <f aca="false">IF(Замер!$J$140="да",Кухня!$H124,0)</f>
        <v>16841.6</v>
      </c>
      <c r="AU124" s="31" t="n">
        <f aca="false">IF(Замер!$J$160="да",Ванна!$B124,0)</f>
        <v>0</v>
      </c>
      <c r="AV124" s="31" t="n">
        <f aca="false">IF(Замер!$J$160="да",Ванна!$G124,0)</f>
        <v>20</v>
      </c>
      <c r="AW124" s="31" t="n">
        <f aca="false">IF(Замер!$J$160="да",Ванна!$H124,0)</f>
        <v>12160</v>
      </c>
      <c r="AY124" s="31" t="n">
        <f aca="false">IF(Замер!$J$180="да",Туалет!$B124,0)</f>
        <v>0</v>
      </c>
      <c r="AZ124" s="31" t="n">
        <f aca="false">IF(Замер!$J$180="да",Туалет!$G124,0)</f>
        <v>0</v>
      </c>
      <c r="BA124" s="31" t="n">
        <f aca="false">IF(Замер!$J$180="да",Туалет!$H124,0)</f>
        <v>0</v>
      </c>
      <c r="BC124" s="31" t="n">
        <f aca="false">IF(Замер!$J$200="да",Балкон!$B124,0)</f>
        <v>0</v>
      </c>
      <c r="BD124" s="31" t="n">
        <f aca="false">IF(Замер!$J$200="да",Балкон!$G124,0)</f>
        <v>0</v>
      </c>
      <c r="BE124" s="31" t="n">
        <f aca="false">IF(Замер!$J$200="да",Балкон!$H124,0)</f>
        <v>0</v>
      </c>
      <c r="BG124" s="31" t="n">
        <f aca="false">IF(Замер!$J$220="да",Помещение_11!$B124,0)</f>
        <v>0</v>
      </c>
      <c r="BH124" s="31" t="n">
        <f aca="false">IF(Замер!$J$220="да",Помещение_11!$G124,0)</f>
        <v>0</v>
      </c>
      <c r="BI124" s="31" t="n">
        <f aca="false">IF(Замер!$J$220="да",Помещение_11!$H124,0)</f>
        <v>0</v>
      </c>
      <c r="BK124" s="31" t="n">
        <f aca="false">IF(Замер!$J$240="да",Помещение_12!$B124,0)</f>
        <v>0</v>
      </c>
      <c r="BL124" s="31" t="n">
        <f aca="false">IF(Замер!$J$240="да",Помещение_12!$G124,0)</f>
        <v>0</v>
      </c>
      <c r="BM124" s="31" t="n">
        <f aca="false">IF(Замер!$J$240="да",Помещение_12!$H124,0)</f>
        <v>0</v>
      </c>
      <c r="BO124" s="31" t="n">
        <f aca="false">IF(Замер!$J$260="да",Помещение_13!$B124,0)</f>
        <v>0</v>
      </c>
      <c r="BP124" s="31" t="n">
        <f aca="false">IF(Замер!$J$260="да",Помещение_13!$G124,0)</f>
        <v>0</v>
      </c>
      <c r="BQ124" s="31" t="n">
        <f aca="false">IF(Замер!$J$260="да",Помещение_13!$H124,0)</f>
        <v>0</v>
      </c>
      <c r="BS124" s="31" t="n">
        <f aca="false">IF(Замер!$J$280="да",Помещение_14!$B124,0)</f>
        <v>0</v>
      </c>
      <c r="BT124" s="31" t="n">
        <f aca="false">IF(Замер!$J$280="да",Помещение_14!$G124,0)</f>
        <v>0</v>
      </c>
      <c r="BU124" s="31" t="n">
        <f aca="false">IF(Замер!$J$280="да",Помещение_14!$H124,0)</f>
        <v>0</v>
      </c>
      <c r="BW124" s="31" t="n">
        <f aca="false">IF(Замер!$J$300="да",Помещение_15!$B124,0)</f>
        <v>0</v>
      </c>
      <c r="BX124" s="31" t="n">
        <f aca="false">IF(Замер!$J$300="да",Помещение_15!$G124,0)</f>
        <v>0</v>
      </c>
      <c r="BY124" s="31" t="n">
        <f aca="false">IF(Замер!$J$300="да",Помещение_15!$H124,0)</f>
        <v>0</v>
      </c>
      <c r="CA124" s="31" t="n">
        <f aca="false">IF(Замер!$J$320="да",Помещение_16!$B124,0)</f>
        <v>0</v>
      </c>
      <c r="CB124" s="31" t="n">
        <f aca="false">IF(Замер!$J$320="да",Помещение_16!$G124,0)</f>
        <v>0</v>
      </c>
      <c r="CC124" s="31" t="n">
        <f aca="false">IF(Замер!$J$320="да",Помещение_16!$H124,0)</f>
        <v>0</v>
      </c>
      <c r="CE124" s="31" t="n">
        <f aca="false">IF(Замер!$J$340="да",Помещение_17!$B124,0)</f>
        <v>0</v>
      </c>
      <c r="CF124" s="31" t="n">
        <f aca="false">IF(Замер!$J$340="да",Помещение_17!$G124,0)</f>
        <v>0</v>
      </c>
      <c r="CG124" s="31" t="n">
        <f aca="false">IF(Замер!$J$340="да",Помещение_17!$H124,0)</f>
        <v>0</v>
      </c>
      <c r="CI124" s="31" t="n">
        <f aca="false">IF(Замер!$J$360="да",Помещение_18!$B124,0)</f>
        <v>0</v>
      </c>
      <c r="CJ124" s="31" t="n">
        <f aca="false">IF(Замер!$J$360="да",Помещение_18!$G124,0)</f>
        <v>0</v>
      </c>
      <c r="CK124" s="31" t="n">
        <f aca="false">IF(Замер!$J$360="да",Помещение_18!$H124,0)</f>
        <v>0</v>
      </c>
      <c r="CM124" s="31" t="n">
        <f aca="false">IF(Замер!$J$380="да",Помещение_19!$B124,0)</f>
        <v>0</v>
      </c>
      <c r="CN124" s="31" t="n">
        <f aca="false">IF(Замер!$J$380="да",Помещение_19!$G124,0)</f>
        <v>0</v>
      </c>
      <c r="CO124" s="31" t="n">
        <f aca="false">IF(Замер!$J$380="да",Помещение_19!$H124,0)</f>
        <v>0</v>
      </c>
      <c r="CQ124" s="31" t="n">
        <f aca="false">IF(Замер!$J$400="да",Помещение_20!$B124,0)</f>
        <v>0</v>
      </c>
      <c r="CR124" s="31" t="n">
        <f aca="false">IF(Замер!$J$400="да",Помещение_20!$G124,0)</f>
        <v>0</v>
      </c>
      <c r="CS124" s="31" t="n">
        <f aca="false">IF(Замер!$J$400="да",Помещение_20!$H124,0)</f>
        <v>0</v>
      </c>
    </row>
    <row r="125" customFormat="false" ht="14.25" hidden="false" customHeight="false" outlineLevel="0" collapsed="false">
      <c r="B125" s="89" t="n">
        <f aca="false">P125</f>
        <v>0</v>
      </c>
      <c r="C125" s="90" t="s">
        <v>428</v>
      </c>
      <c r="D125" s="91" t="str">
        <f aca="false">VLOOKUP(C125,СписокРабот!$B:$E,2,FALSE())</f>
        <v>Грунтовка откосов 1 слой</v>
      </c>
      <c r="E125" s="92" t="str">
        <f aca="false">VLOOKUP(C125,СписокРабот!$B:$E,3,FALSE())</f>
        <v>п.м</v>
      </c>
      <c r="F125" s="93" t="n">
        <f aca="false">VLOOKUP(C125,СписокРабот!$B:$E,4,FALSE())</f>
        <v>157</v>
      </c>
      <c r="G125" s="94" t="n">
        <f aca="false">Q125</f>
        <v>0</v>
      </c>
      <c r="H125" s="95" t="n">
        <f aca="false">F125*G125</f>
        <v>0</v>
      </c>
      <c r="L125" s="83"/>
      <c r="M125" s="66" t="n">
        <f aca="false">$F125*(100%-$B$3)</f>
        <v>133.45</v>
      </c>
      <c r="N125" s="31" t="n">
        <f aca="false">$G125*$M125</f>
        <v>0</v>
      </c>
      <c r="P125" s="31" t="n">
        <f aca="false">MAX(S125,W125,AA125,AE125,AI125,AM125,AQ125,AU125,AY125,BC125,BG125,BK125,BO125,BS125,BW125,CA125,CE125,CI125,CM125,CQ125)</f>
        <v>0</v>
      </c>
      <c r="Q125" s="31" t="n">
        <f aca="false">IF($S125,T125,0)+IF($W125,X125,0)+IF($AA125,AB125,0)+IF($AE125,AF125,0)+IF($AI125,AJ125,0)+IF($AM125,AN125,0)+IF($AQ125,AR125,0)+IF($AU125,AV125,0)+IF($AY125,AZ125,0)+IF($BC125,BD125,0)+IF($BG125,BH125,0)+IF($BK125,BL125,0)+IF($BO125,BP125,0)+IF($BS125,BT125,0)+IF($BW125,BX125,0)+IF($CA125,CB125,0)+IF($CE125,CF125,0)+IF($CI125,CJ125,0)+IF($CM125,CN125,0)+IF($CQ125,CR125,0)</f>
        <v>0</v>
      </c>
      <c r="R125" s="31" t="n">
        <f aca="false">IF($S125=1,U125,0)+IF($W125,Y125,0)+IF($AA125,AC125,0)+IF($AE125,AG125,0)+IF($AI125,AK125,0)+IF($AM125,AO125,0)+IF($AQ125,AS125,0)+IF($AU125,AW125,0)+IF($AY125,BA125,0)+IF($BC125,BE125,0)+IF($BG125,BI125,0)+IF($BK125,BM125,0)+IF($BO125,BQ125,0)+IF($BS125,BU125,0)+IF($BW125,BY125,0)+IF($CA125,CC125,0)+IF($CE125,CG125,0)+IF($CI125,CK125,0)+IF($CM125,CO125,0)+IF($CQ125,CS125,0)</f>
        <v>0</v>
      </c>
      <c r="S125" s="31" t="n">
        <f aca="false">IF(Замер!$J$20="да",Комната_1!$B125,0)</f>
        <v>0</v>
      </c>
      <c r="T125" s="31" t="n">
        <f aca="false">IF(Замер!$J$20="да",Комната_1!$G125,0)</f>
        <v>18.44</v>
      </c>
      <c r="U125" s="31" t="n">
        <f aca="false">IF(Замер!$J$20="да",Комната_1!$H125,0)</f>
        <v>2895.08</v>
      </c>
      <c r="W125" s="31" t="n">
        <f aca="false">IF(Замер!$J$40="да",Комната_2!$B125,0)</f>
        <v>0</v>
      </c>
      <c r="X125" s="31" t="n">
        <f aca="false">IF(Замер!$J$40="да",Комната_2!$G125,0)</f>
        <v>18.44</v>
      </c>
      <c r="Y125" s="31" t="n">
        <f aca="false">IF(Замер!$J$40="да",Комната_2!$H125,0)</f>
        <v>2895.08</v>
      </c>
      <c r="AA125" s="31" t="n">
        <f aca="false">IF(Замер!$J$60="да",Комната_3!$B125,0)</f>
        <v>0</v>
      </c>
      <c r="AB125" s="31" t="n">
        <f aca="false">IF(Замер!$J$60="да",Комната_3!$G125,0)</f>
        <v>18.44</v>
      </c>
      <c r="AC125" s="31" t="n">
        <f aca="false">IF(Замер!$J$60="да",Комната_3!$H125,0)</f>
        <v>2895.08</v>
      </c>
      <c r="AE125" s="31" t="n">
        <f aca="false">IF(Замер!$J$80="да",Комната_4!$B125,0)</f>
        <v>0</v>
      </c>
      <c r="AF125" s="31" t="n">
        <f aca="false">IF(Замер!$J$80="да",Комната_4!$G125,0)</f>
        <v>0</v>
      </c>
      <c r="AG125" s="31" t="n">
        <f aca="false">IF(Замер!$J$80="да",Комната_4!$H125,0)</f>
        <v>0</v>
      </c>
      <c r="AI125" s="31" t="n">
        <f aca="false">IF(Замер!$J$100="да",Комната_5!$B125,0)</f>
        <v>0</v>
      </c>
      <c r="AJ125" s="31" t="n">
        <f aca="false">IF(Замер!$J$100="да",Комната_5!$G125,0)</f>
        <v>0</v>
      </c>
      <c r="AK125" s="31" t="n">
        <f aca="false">IF(Замер!$J$100="да",Комната_5!$H125,0)</f>
        <v>0</v>
      </c>
      <c r="AM125" s="31" t="n">
        <f aca="false">IF(Замер!$J$120="да",Коридор!$B125,0)</f>
        <v>0</v>
      </c>
      <c r="AN125" s="31" t="n">
        <f aca="false">IF(Замер!$J$120="да",Коридор!$G125,0)</f>
        <v>0</v>
      </c>
      <c r="AO125" s="31" t="n">
        <f aca="false">IF(Замер!$J$120="да",Коридор!$H125,0)</f>
        <v>0</v>
      </c>
      <c r="AQ125" s="31" t="n">
        <f aca="false">IF(Замер!$J$140="да",Кухня!$B125,0)</f>
        <v>0</v>
      </c>
      <c r="AR125" s="31" t="n">
        <f aca="false">IF(Замер!$J$140="да",Кухня!$G125,0)</f>
        <v>0</v>
      </c>
      <c r="AS125" s="31" t="n">
        <f aca="false">IF(Замер!$J$140="да",Кухня!$H125,0)</f>
        <v>0</v>
      </c>
      <c r="AU125" s="31" t="n">
        <f aca="false">IF(Замер!$J$160="да",Ванна!$B125,0)</f>
        <v>0</v>
      </c>
      <c r="AV125" s="31" t="n">
        <f aca="false">IF(Замер!$J$160="да",Ванна!$G125,0)</f>
        <v>0</v>
      </c>
      <c r="AW125" s="31" t="n">
        <f aca="false">IF(Замер!$J$160="да",Ванна!$H125,0)</f>
        <v>0</v>
      </c>
      <c r="AY125" s="31" t="n">
        <f aca="false">IF(Замер!$J$180="да",Туалет!$B125,0)</f>
        <v>0</v>
      </c>
      <c r="AZ125" s="31" t="n">
        <f aca="false">IF(Замер!$J$180="да",Туалет!$G125,0)</f>
        <v>0</v>
      </c>
      <c r="BA125" s="31" t="n">
        <f aca="false">IF(Замер!$J$180="да",Туалет!$H125,0)</f>
        <v>0</v>
      </c>
      <c r="BC125" s="31" t="n">
        <f aca="false">IF(Замер!$J$200="да",Балкон!$B125,0)</f>
        <v>0</v>
      </c>
      <c r="BD125" s="31" t="n">
        <f aca="false">IF(Замер!$J$200="да",Балкон!$G125,0)</f>
        <v>0</v>
      </c>
      <c r="BE125" s="31" t="n">
        <f aca="false">IF(Замер!$J$200="да",Балкон!$H125,0)</f>
        <v>0</v>
      </c>
      <c r="BG125" s="31" t="n">
        <f aca="false">IF(Замер!$J$220="да",Помещение_11!$B125,0)</f>
        <v>0</v>
      </c>
      <c r="BH125" s="31" t="n">
        <f aca="false">IF(Замер!$J$220="да",Помещение_11!$G125,0)</f>
        <v>0</v>
      </c>
      <c r="BI125" s="31" t="n">
        <f aca="false">IF(Замер!$J$220="да",Помещение_11!$H125,0)</f>
        <v>0</v>
      </c>
      <c r="BK125" s="31" t="n">
        <f aca="false">IF(Замер!$J$240="да",Помещение_12!$B125,0)</f>
        <v>0</v>
      </c>
      <c r="BL125" s="31" t="n">
        <f aca="false">IF(Замер!$J$240="да",Помещение_12!$G125,0)</f>
        <v>0</v>
      </c>
      <c r="BM125" s="31" t="n">
        <f aca="false">IF(Замер!$J$240="да",Помещение_12!$H125,0)</f>
        <v>0</v>
      </c>
      <c r="BO125" s="31" t="n">
        <f aca="false">IF(Замер!$J$260="да",Помещение_13!$B125,0)</f>
        <v>0</v>
      </c>
      <c r="BP125" s="31" t="n">
        <f aca="false">IF(Замер!$J$260="да",Помещение_13!$G125,0)</f>
        <v>0</v>
      </c>
      <c r="BQ125" s="31" t="n">
        <f aca="false">IF(Замер!$J$260="да",Помещение_13!$H125,0)</f>
        <v>0</v>
      </c>
      <c r="BS125" s="31" t="n">
        <f aca="false">IF(Замер!$J$280="да",Помещение_14!$B125,0)</f>
        <v>0</v>
      </c>
      <c r="BT125" s="31" t="n">
        <f aca="false">IF(Замер!$J$280="да",Помещение_14!$G125,0)</f>
        <v>0</v>
      </c>
      <c r="BU125" s="31" t="n">
        <f aca="false">IF(Замер!$J$280="да",Помещение_14!$H125,0)</f>
        <v>0</v>
      </c>
      <c r="BW125" s="31" t="n">
        <f aca="false">IF(Замер!$J$300="да",Помещение_15!$B125,0)</f>
        <v>0</v>
      </c>
      <c r="BX125" s="31" t="n">
        <f aca="false">IF(Замер!$J$300="да",Помещение_15!$G125,0)</f>
        <v>0</v>
      </c>
      <c r="BY125" s="31" t="n">
        <f aca="false">IF(Замер!$J$300="да",Помещение_15!$H125,0)</f>
        <v>0</v>
      </c>
      <c r="CA125" s="31" t="n">
        <f aca="false">IF(Замер!$J$320="да",Помещение_16!$B125,0)</f>
        <v>0</v>
      </c>
      <c r="CB125" s="31" t="n">
        <f aca="false">IF(Замер!$J$320="да",Помещение_16!$G125,0)</f>
        <v>0</v>
      </c>
      <c r="CC125" s="31" t="n">
        <f aca="false">IF(Замер!$J$320="да",Помещение_16!$H125,0)</f>
        <v>0</v>
      </c>
      <c r="CE125" s="31" t="n">
        <f aca="false">IF(Замер!$J$340="да",Помещение_17!$B125,0)</f>
        <v>0</v>
      </c>
      <c r="CF125" s="31" t="n">
        <f aca="false">IF(Замер!$J$340="да",Помещение_17!$G125,0)</f>
        <v>0</v>
      </c>
      <c r="CG125" s="31" t="n">
        <f aca="false">IF(Замер!$J$340="да",Помещение_17!$H125,0)</f>
        <v>0</v>
      </c>
      <c r="CI125" s="31" t="n">
        <f aca="false">IF(Замер!$J$360="да",Помещение_18!$B125,0)</f>
        <v>0</v>
      </c>
      <c r="CJ125" s="31" t="n">
        <f aca="false">IF(Замер!$J$360="да",Помещение_18!$G125,0)</f>
        <v>0</v>
      </c>
      <c r="CK125" s="31" t="n">
        <f aca="false">IF(Замер!$J$360="да",Помещение_18!$H125,0)</f>
        <v>0</v>
      </c>
      <c r="CM125" s="31" t="n">
        <f aca="false">IF(Замер!$J$380="да",Помещение_19!$B125,0)</f>
        <v>0</v>
      </c>
      <c r="CN125" s="31" t="n">
        <f aca="false">IF(Замер!$J$380="да",Помещение_19!$G125,0)</f>
        <v>0</v>
      </c>
      <c r="CO125" s="31" t="n">
        <f aca="false">IF(Замер!$J$380="да",Помещение_19!$H125,0)</f>
        <v>0</v>
      </c>
      <c r="CQ125" s="31" t="n">
        <f aca="false">IF(Замер!$J$400="да",Помещение_20!$B125,0)</f>
        <v>0</v>
      </c>
      <c r="CR125" s="31" t="n">
        <f aca="false">IF(Замер!$J$400="да",Помещение_20!$G125,0)</f>
        <v>0</v>
      </c>
      <c r="CS125" s="31" t="n">
        <f aca="false">IF(Замер!$J$400="да",Помещение_20!$H125,0)</f>
        <v>0</v>
      </c>
    </row>
    <row r="126" customFormat="false" ht="14.25" hidden="false" customHeight="false" outlineLevel="0" collapsed="false">
      <c r="B126" s="89" t="n">
        <f aca="false">P126</f>
        <v>0</v>
      </c>
      <c r="C126" s="90" t="s">
        <v>429</v>
      </c>
      <c r="D126" s="91" t="str">
        <f aca="false">VLOOKUP(C126,СписокРабот!$B:$E,2,FALSE())</f>
        <v>Шпатлёвка откосов 2 слоя(шириной до 400 мм)</v>
      </c>
      <c r="E126" s="92" t="str">
        <f aca="false">VLOOKUP(C126,СписокРабот!$B:$E,3,FALSE())</f>
        <v>п.м</v>
      </c>
      <c r="F126" s="93" t="n">
        <f aca="false">VLOOKUP(C126,СписокРабот!$B:$E,4,FALSE())</f>
        <v>1037</v>
      </c>
      <c r="G126" s="94" t="n">
        <f aca="false">Q126</f>
        <v>0</v>
      </c>
      <c r="H126" s="95" t="n">
        <f aca="false">F126*G126</f>
        <v>0</v>
      </c>
      <c r="L126" s="83"/>
      <c r="M126" s="66" t="n">
        <f aca="false">$F126*(100%-$B$3)</f>
        <v>881.45</v>
      </c>
      <c r="N126" s="31" t="n">
        <f aca="false">$G126*$M126</f>
        <v>0</v>
      </c>
      <c r="P126" s="31" t="n">
        <f aca="false">MAX(S126,W126,AA126,AE126,AI126,AM126,AQ126,AU126,AY126,BC126,BG126,BK126,BO126,BS126,BW126,CA126,CE126,CI126,CM126,CQ126)</f>
        <v>0</v>
      </c>
      <c r="Q126" s="31" t="n">
        <f aca="false">IF($S126,T126,0)+IF($W126,X126,0)+IF($AA126,AB126,0)+IF($AE126,AF126,0)+IF($AI126,AJ126,0)+IF($AM126,AN126,0)+IF($AQ126,AR126,0)+IF($AU126,AV126,0)+IF($AY126,AZ126,0)+IF($BC126,BD126,0)+IF($BG126,BH126,0)+IF($BK126,BL126,0)+IF($BO126,BP126,0)+IF($BS126,BT126,0)+IF($BW126,BX126,0)+IF($CA126,CB126,0)+IF($CE126,CF126,0)+IF($CI126,CJ126,0)+IF($CM126,CN126,0)+IF($CQ126,CR126,0)</f>
        <v>0</v>
      </c>
      <c r="R126" s="31" t="n">
        <f aca="false">IF($S126=1,U126,0)+IF($W126,Y126,0)+IF($AA126,AC126,0)+IF($AE126,AG126,0)+IF($AI126,AK126,0)+IF($AM126,AO126,0)+IF($AQ126,AS126,0)+IF($AU126,AW126,0)+IF($AY126,BA126,0)+IF($BC126,BE126,0)+IF($BG126,BI126,0)+IF($BK126,BM126,0)+IF($BO126,BQ126,0)+IF($BS126,BU126,0)+IF($BW126,BY126,0)+IF($CA126,CC126,0)+IF($CE126,CG126,0)+IF($CI126,CK126,0)+IF($CM126,CO126,0)+IF($CQ126,CS126,0)</f>
        <v>0</v>
      </c>
      <c r="S126" s="31" t="n">
        <f aca="false">IF(Замер!$J$20="да",Комната_1!$B126,0)</f>
        <v>0</v>
      </c>
      <c r="T126" s="31" t="n">
        <f aca="false">IF(Замер!$J$20="да",Комната_1!$G126,0)</f>
        <v>18.44</v>
      </c>
      <c r="U126" s="31" t="n">
        <f aca="false">IF(Замер!$J$20="да",Комната_1!$H126,0)</f>
        <v>19122.28</v>
      </c>
      <c r="W126" s="31" t="n">
        <f aca="false">IF(Замер!$J$40="да",Комната_2!$B126,0)</f>
        <v>0</v>
      </c>
      <c r="X126" s="31" t="n">
        <f aca="false">IF(Замер!$J$40="да",Комната_2!$G126,0)</f>
        <v>18.44</v>
      </c>
      <c r="Y126" s="31" t="n">
        <f aca="false">IF(Замер!$J$40="да",Комната_2!$H126,0)</f>
        <v>19122.28</v>
      </c>
      <c r="AA126" s="31" t="n">
        <f aca="false">IF(Замер!$J$60="да",Комната_3!$B126,0)</f>
        <v>0</v>
      </c>
      <c r="AB126" s="31" t="n">
        <f aca="false">IF(Замер!$J$60="да",Комната_3!$G126,0)</f>
        <v>18.44</v>
      </c>
      <c r="AC126" s="31" t="n">
        <f aca="false">IF(Замер!$J$60="да",Комната_3!$H126,0)</f>
        <v>19122.28</v>
      </c>
      <c r="AE126" s="31" t="n">
        <f aca="false">IF(Замер!$J$80="да",Комната_4!$B126,0)</f>
        <v>0</v>
      </c>
      <c r="AF126" s="31" t="n">
        <f aca="false">IF(Замер!$J$80="да",Комната_4!$G126,0)</f>
        <v>0</v>
      </c>
      <c r="AG126" s="31" t="n">
        <f aca="false">IF(Замер!$J$80="да",Комната_4!$H126,0)</f>
        <v>0</v>
      </c>
      <c r="AI126" s="31" t="n">
        <f aca="false">IF(Замер!$J$100="да",Комната_5!$B126,0)</f>
        <v>0</v>
      </c>
      <c r="AJ126" s="31" t="n">
        <f aca="false">IF(Замер!$J$100="да",Комната_5!$G126,0)</f>
        <v>0</v>
      </c>
      <c r="AK126" s="31" t="n">
        <f aca="false">IF(Замер!$J$100="да",Комната_5!$H126,0)</f>
        <v>0</v>
      </c>
      <c r="AM126" s="31" t="n">
        <f aca="false">IF(Замер!$J$120="да",Коридор!$B126,0)</f>
        <v>0</v>
      </c>
      <c r="AN126" s="31" t="n">
        <f aca="false">IF(Замер!$J$120="да",Коридор!$G126,0)</f>
        <v>0</v>
      </c>
      <c r="AO126" s="31" t="n">
        <f aca="false">IF(Замер!$J$120="да",Коридор!$H126,0)</f>
        <v>0</v>
      </c>
      <c r="AQ126" s="31" t="n">
        <f aca="false">IF(Замер!$J$140="да",Кухня!$B126,0)</f>
        <v>0</v>
      </c>
      <c r="AR126" s="31" t="n">
        <f aca="false">IF(Замер!$J$140="да",Кухня!$G126,0)</f>
        <v>0</v>
      </c>
      <c r="AS126" s="31" t="n">
        <f aca="false">IF(Замер!$J$140="да",Кухня!$H126,0)</f>
        <v>0</v>
      </c>
      <c r="AU126" s="31" t="n">
        <f aca="false">IF(Замер!$J$160="да",Ванна!$B126,0)</f>
        <v>0</v>
      </c>
      <c r="AV126" s="31" t="n">
        <f aca="false">IF(Замер!$J$160="да",Ванна!$G126,0)</f>
        <v>0</v>
      </c>
      <c r="AW126" s="31" t="n">
        <f aca="false">IF(Замер!$J$160="да",Ванна!$H126,0)</f>
        <v>0</v>
      </c>
      <c r="AY126" s="31" t="n">
        <f aca="false">IF(Замер!$J$180="да",Туалет!$B126,0)</f>
        <v>0</v>
      </c>
      <c r="AZ126" s="31" t="n">
        <f aca="false">IF(Замер!$J$180="да",Туалет!$G126,0)</f>
        <v>0</v>
      </c>
      <c r="BA126" s="31" t="n">
        <f aca="false">IF(Замер!$J$180="да",Туалет!$H126,0)</f>
        <v>0</v>
      </c>
      <c r="BC126" s="31" t="n">
        <f aca="false">IF(Замер!$J$200="да",Балкон!$B126,0)</f>
        <v>0</v>
      </c>
      <c r="BD126" s="31" t="n">
        <f aca="false">IF(Замер!$J$200="да",Балкон!$G126,0)</f>
        <v>0</v>
      </c>
      <c r="BE126" s="31" t="n">
        <f aca="false">IF(Замер!$J$200="да",Балкон!$H126,0)</f>
        <v>0</v>
      </c>
      <c r="BG126" s="31" t="n">
        <f aca="false">IF(Замер!$J$220="да",Помещение_11!$B126,0)</f>
        <v>0</v>
      </c>
      <c r="BH126" s="31" t="n">
        <f aca="false">IF(Замер!$J$220="да",Помещение_11!$G126,0)</f>
        <v>0</v>
      </c>
      <c r="BI126" s="31" t="n">
        <f aca="false">IF(Замер!$J$220="да",Помещение_11!$H126,0)</f>
        <v>0</v>
      </c>
      <c r="BK126" s="31" t="n">
        <f aca="false">IF(Замер!$J$240="да",Помещение_12!$B126,0)</f>
        <v>0</v>
      </c>
      <c r="BL126" s="31" t="n">
        <f aca="false">IF(Замер!$J$240="да",Помещение_12!$G126,0)</f>
        <v>0</v>
      </c>
      <c r="BM126" s="31" t="n">
        <f aca="false">IF(Замер!$J$240="да",Помещение_12!$H126,0)</f>
        <v>0</v>
      </c>
      <c r="BO126" s="31" t="n">
        <f aca="false">IF(Замер!$J$260="да",Помещение_13!$B126,0)</f>
        <v>0</v>
      </c>
      <c r="BP126" s="31" t="n">
        <f aca="false">IF(Замер!$J$260="да",Помещение_13!$G126,0)</f>
        <v>0</v>
      </c>
      <c r="BQ126" s="31" t="n">
        <f aca="false">IF(Замер!$J$260="да",Помещение_13!$H126,0)</f>
        <v>0</v>
      </c>
      <c r="BS126" s="31" t="n">
        <f aca="false">IF(Замер!$J$280="да",Помещение_14!$B126,0)</f>
        <v>0</v>
      </c>
      <c r="BT126" s="31" t="n">
        <f aca="false">IF(Замер!$J$280="да",Помещение_14!$G126,0)</f>
        <v>0</v>
      </c>
      <c r="BU126" s="31" t="n">
        <f aca="false">IF(Замер!$J$280="да",Помещение_14!$H126,0)</f>
        <v>0</v>
      </c>
      <c r="BW126" s="31" t="n">
        <f aca="false">IF(Замер!$J$300="да",Помещение_15!$B126,0)</f>
        <v>0</v>
      </c>
      <c r="BX126" s="31" t="n">
        <f aca="false">IF(Замер!$J$300="да",Помещение_15!$G126,0)</f>
        <v>0</v>
      </c>
      <c r="BY126" s="31" t="n">
        <f aca="false">IF(Замер!$J$300="да",Помещение_15!$H126,0)</f>
        <v>0</v>
      </c>
      <c r="CA126" s="31" t="n">
        <f aca="false">IF(Замер!$J$320="да",Помещение_16!$B126,0)</f>
        <v>0</v>
      </c>
      <c r="CB126" s="31" t="n">
        <f aca="false">IF(Замер!$J$320="да",Помещение_16!$G126,0)</f>
        <v>0</v>
      </c>
      <c r="CC126" s="31" t="n">
        <f aca="false">IF(Замер!$J$320="да",Помещение_16!$H126,0)</f>
        <v>0</v>
      </c>
      <c r="CE126" s="31" t="n">
        <f aca="false">IF(Замер!$J$340="да",Помещение_17!$B126,0)</f>
        <v>0</v>
      </c>
      <c r="CF126" s="31" t="n">
        <f aca="false">IF(Замер!$J$340="да",Помещение_17!$G126,0)</f>
        <v>0</v>
      </c>
      <c r="CG126" s="31" t="n">
        <f aca="false">IF(Замер!$J$340="да",Помещение_17!$H126,0)</f>
        <v>0</v>
      </c>
      <c r="CI126" s="31" t="n">
        <f aca="false">IF(Замер!$J$360="да",Помещение_18!$B126,0)</f>
        <v>0</v>
      </c>
      <c r="CJ126" s="31" t="n">
        <f aca="false">IF(Замер!$J$360="да",Помещение_18!$G126,0)</f>
        <v>0</v>
      </c>
      <c r="CK126" s="31" t="n">
        <f aca="false">IF(Замер!$J$360="да",Помещение_18!$H126,0)</f>
        <v>0</v>
      </c>
      <c r="CM126" s="31" t="n">
        <f aca="false">IF(Замер!$J$380="да",Помещение_19!$B126,0)</f>
        <v>0</v>
      </c>
      <c r="CN126" s="31" t="n">
        <f aca="false">IF(Замер!$J$380="да",Помещение_19!$G126,0)</f>
        <v>0</v>
      </c>
      <c r="CO126" s="31" t="n">
        <f aca="false">IF(Замер!$J$380="да",Помещение_19!$H126,0)</f>
        <v>0</v>
      </c>
      <c r="CQ126" s="31" t="n">
        <f aca="false">IF(Замер!$J$400="да",Помещение_20!$B126,0)</f>
        <v>0</v>
      </c>
      <c r="CR126" s="31" t="n">
        <f aca="false">IF(Замер!$J$400="да",Помещение_20!$G126,0)</f>
        <v>0</v>
      </c>
      <c r="CS126" s="31" t="n">
        <f aca="false">IF(Замер!$J$400="да",Помещение_20!$H126,0)</f>
        <v>0</v>
      </c>
    </row>
    <row r="127" customFormat="false" ht="14.25" hidden="false" customHeight="false" outlineLevel="0" collapsed="false">
      <c r="B127" s="89" t="n">
        <f aca="false">P127</f>
        <v>0</v>
      </c>
      <c r="C127" s="90" t="s">
        <v>430</v>
      </c>
      <c r="D127" s="91" t="str">
        <f aca="false">VLOOKUP(C127,СписокРабот!$B:$E,2,FALSE())</f>
        <v>Окраска откосов 2 слоя</v>
      </c>
      <c r="E127" s="92" t="str">
        <f aca="false">VLOOKUP(C127,СписокРабот!$B:$E,3,FALSE())</f>
        <v>п.м</v>
      </c>
      <c r="F127" s="93" t="n">
        <f aca="false">VLOOKUP(C127,СписокРабот!$B:$E,4,FALSE())</f>
        <v>608</v>
      </c>
      <c r="G127" s="94" t="n">
        <f aca="false">Q127</f>
        <v>0</v>
      </c>
      <c r="H127" s="95" t="n">
        <f aca="false">F127*G127</f>
        <v>0</v>
      </c>
      <c r="L127" s="83"/>
      <c r="M127" s="66" t="n">
        <f aca="false">$F127*(100%-$B$3)</f>
        <v>516.8</v>
      </c>
      <c r="N127" s="31" t="n">
        <f aca="false">$G127*$M127</f>
        <v>0</v>
      </c>
      <c r="P127" s="31" t="n">
        <f aca="false">MAX(S127,W127,AA127,AE127,AI127,AM127,AQ127,AU127,AY127,BC127,BG127,BK127,BO127,BS127,BW127,CA127,CE127,CI127,CM127,CQ127)</f>
        <v>0</v>
      </c>
      <c r="Q127" s="31" t="n">
        <f aca="false">IF($S127,T127,0)+IF($W127,X127,0)+IF($AA127,AB127,0)+IF($AE127,AF127,0)+IF($AI127,AJ127,0)+IF($AM127,AN127,0)+IF($AQ127,AR127,0)+IF($AU127,AV127,0)+IF($AY127,AZ127,0)+IF($BC127,BD127,0)+IF($BG127,BH127,0)+IF($BK127,BL127,0)+IF($BO127,BP127,0)+IF($BS127,BT127,0)+IF($BW127,BX127,0)+IF($CA127,CB127,0)+IF($CE127,CF127,0)+IF($CI127,CJ127,0)+IF($CM127,CN127,0)+IF($CQ127,CR127,0)</f>
        <v>0</v>
      </c>
      <c r="R127" s="31" t="n">
        <f aca="false">IF($S127=1,U127,0)+IF($W127,Y127,0)+IF($AA127,AC127,0)+IF($AE127,AG127,0)+IF($AI127,AK127,0)+IF($AM127,AO127,0)+IF($AQ127,AS127,0)+IF($AU127,AW127,0)+IF($AY127,BA127,0)+IF($BC127,BE127,0)+IF($BG127,BI127,0)+IF($BK127,BM127,0)+IF($BO127,BQ127,0)+IF($BS127,BU127,0)+IF($BW127,BY127,0)+IF($CA127,CC127,0)+IF($CE127,CG127,0)+IF($CI127,CK127,0)+IF($CM127,CO127,0)+IF($CQ127,CS127,0)</f>
        <v>0</v>
      </c>
      <c r="S127" s="31" t="n">
        <f aca="false">IF(Замер!$J$20="да",Комната_1!$B127,0)</f>
        <v>0</v>
      </c>
      <c r="T127" s="31" t="n">
        <f aca="false">IF(Замер!$J$20="да",Комната_1!$G127,0)</f>
        <v>18.44</v>
      </c>
      <c r="U127" s="31" t="n">
        <f aca="false">IF(Замер!$J$20="да",Комната_1!$H127,0)</f>
        <v>11211.52</v>
      </c>
      <c r="W127" s="31" t="n">
        <f aca="false">IF(Замер!$J$40="да",Комната_2!$B127,0)</f>
        <v>0</v>
      </c>
      <c r="X127" s="31" t="n">
        <f aca="false">IF(Замер!$J$40="да",Комната_2!$G127,0)</f>
        <v>18.44</v>
      </c>
      <c r="Y127" s="31" t="n">
        <f aca="false">IF(Замер!$J$40="да",Комната_2!$H127,0)</f>
        <v>11211.52</v>
      </c>
      <c r="AA127" s="31" t="n">
        <f aca="false">IF(Замер!$J$60="да",Комната_3!$B127,0)</f>
        <v>0</v>
      </c>
      <c r="AB127" s="31" t="n">
        <f aca="false">IF(Замер!$J$60="да",Комната_3!$G127,0)</f>
        <v>18.44</v>
      </c>
      <c r="AC127" s="31" t="n">
        <f aca="false">IF(Замер!$J$60="да",Комната_3!$H127,0)</f>
        <v>11211.52</v>
      </c>
      <c r="AE127" s="31" t="n">
        <f aca="false">IF(Замер!$J$80="да",Комната_4!$B127,0)</f>
        <v>0</v>
      </c>
      <c r="AF127" s="31" t="n">
        <f aca="false">IF(Замер!$J$80="да",Комната_4!$G127,0)</f>
        <v>0</v>
      </c>
      <c r="AG127" s="31" t="n">
        <f aca="false">IF(Замер!$J$80="да",Комната_4!$H127,0)</f>
        <v>0</v>
      </c>
      <c r="AI127" s="31" t="n">
        <f aca="false">IF(Замер!$J$100="да",Комната_5!$B127,0)</f>
        <v>0</v>
      </c>
      <c r="AJ127" s="31" t="n">
        <f aca="false">IF(Замер!$J$100="да",Комната_5!$G127,0)</f>
        <v>0</v>
      </c>
      <c r="AK127" s="31" t="n">
        <f aca="false">IF(Замер!$J$100="да",Комната_5!$H127,0)</f>
        <v>0</v>
      </c>
      <c r="AM127" s="31" t="n">
        <f aca="false">IF(Замер!$J$120="да",Коридор!$B127,0)</f>
        <v>0</v>
      </c>
      <c r="AN127" s="31" t="n">
        <f aca="false">IF(Замер!$J$120="да",Коридор!$G127,0)</f>
        <v>0</v>
      </c>
      <c r="AO127" s="31" t="n">
        <f aca="false">IF(Замер!$J$120="да",Коридор!$H127,0)</f>
        <v>0</v>
      </c>
      <c r="AQ127" s="31" t="n">
        <f aca="false">IF(Замер!$J$140="да",Кухня!$B127,0)</f>
        <v>0</v>
      </c>
      <c r="AR127" s="31" t="n">
        <f aca="false">IF(Замер!$J$140="да",Кухня!$G127,0)</f>
        <v>0</v>
      </c>
      <c r="AS127" s="31" t="n">
        <f aca="false">IF(Замер!$J$140="да",Кухня!$H127,0)</f>
        <v>0</v>
      </c>
      <c r="AU127" s="31" t="n">
        <f aca="false">IF(Замер!$J$160="да",Ванна!$B127,0)</f>
        <v>0</v>
      </c>
      <c r="AV127" s="31" t="n">
        <f aca="false">IF(Замер!$J$160="да",Ванна!$G127,0)</f>
        <v>0</v>
      </c>
      <c r="AW127" s="31" t="n">
        <f aca="false">IF(Замер!$J$160="да",Ванна!$H127,0)</f>
        <v>0</v>
      </c>
      <c r="AY127" s="31" t="n">
        <f aca="false">IF(Замер!$J$180="да",Туалет!$B127,0)</f>
        <v>0</v>
      </c>
      <c r="AZ127" s="31" t="n">
        <f aca="false">IF(Замер!$J$180="да",Туалет!$G127,0)</f>
        <v>0</v>
      </c>
      <c r="BA127" s="31" t="n">
        <f aca="false">IF(Замер!$J$180="да",Туалет!$H127,0)</f>
        <v>0</v>
      </c>
      <c r="BC127" s="31" t="n">
        <f aca="false">IF(Замер!$J$200="да",Балкон!$B127,0)</f>
        <v>0</v>
      </c>
      <c r="BD127" s="31" t="n">
        <f aca="false">IF(Замер!$J$200="да",Балкон!$G127,0)</f>
        <v>0</v>
      </c>
      <c r="BE127" s="31" t="n">
        <f aca="false">IF(Замер!$J$200="да",Балкон!$H127,0)</f>
        <v>0</v>
      </c>
      <c r="BG127" s="31" t="n">
        <f aca="false">IF(Замер!$J$220="да",Помещение_11!$B127,0)</f>
        <v>0</v>
      </c>
      <c r="BH127" s="31" t="n">
        <f aca="false">IF(Замер!$J$220="да",Помещение_11!$G127,0)</f>
        <v>0</v>
      </c>
      <c r="BI127" s="31" t="n">
        <f aca="false">IF(Замер!$J$220="да",Помещение_11!$H127,0)</f>
        <v>0</v>
      </c>
      <c r="BK127" s="31" t="n">
        <f aca="false">IF(Замер!$J$240="да",Помещение_12!$B127,0)</f>
        <v>0</v>
      </c>
      <c r="BL127" s="31" t="n">
        <f aca="false">IF(Замер!$J$240="да",Помещение_12!$G127,0)</f>
        <v>0</v>
      </c>
      <c r="BM127" s="31" t="n">
        <f aca="false">IF(Замер!$J$240="да",Помещение_12!$H127,0)</f>
        <v>0</v>
      </c>
      <c r="BO127" s="31" t="n">
        <f aca="false">IF(Замер!$J$260="да",Помещение_13!$B127,0)</f>
        <v>0</v>
      </c>
      <c r="BP127" s="31" t="n">
        <f aca="false">IF(Замер!$J$260="да",Помещение_13!$G127,0)</f>
        <v>0</v>
      </c>
      <c r="BQ127" s="31" t="n">
        <f aca="false">IF(Замер!$J$260="да",Помещение_13!$H127,0)</f>
        <v>0</v>
      </c>
      <c r="BS127" s="31" t="n">
        <f aca="false">IF(Замер!$J$280="да",Помещение_14!$B127,0)</f>
        <v>0</v>
      </c>
      <c r="BT127" s="31" t="n">
        <f aca="false">IF(Замер!$J$280="да",Помещение_14!$G127,0)</f>
        <v>0</v>
      </c>
      <c r="BU127" s="31" t="n">
        <f aca="false">IF(Замер!$J$280="да",Помещение_14!$H127,0)</f>
        <v>0</v>
      </c>
      <c r="BW127" s="31" t="n">
        <f aca="false">IF(Замер!$J$300="да",Помещение_15!$B127,0)</f>
        <v>0</v>
      </c>
      <c r="BX127" s="31" t="n">
        <f aca="false">IF(Замер!$J$300="да",Помещение_15!$G127,0)</f>
        <v>0</v>
      </c>
      <c r="BY127" s="31" t="n">
        <f aca="false">IF(Замер!$J$300="да",Помещение_15!$H127,0)</f>
        <v>0</v>
      </c>
      <c r="CA127" s="31" t="n">
        <f aca="false">IF(Замер!$J$320="да",Помещение_16!$B127,0)</f>
        <v>0</v>
      </c>
      <c r="CB127" s="31" t="n">
        <f aca="false">IF(Замер!$J$320="да",Помещение_16!$G127,0)</f>
        <v>0</v>
      </c>
      <c r="CC127" s="31" t="n">
        <f aca="false">IF(Замер!$J$320="да",Помещение_16!$H127,0)</f>
        <v>0</v>
      </c>
      <c r="CE127" s="31" t="n">
        <f aca="false">IF(Замер!$J$340="да",Помещение_17!$B127,0)</f>
        <v>0</v>
      </c>
      <c r="CF127" s="31" t="n">
        <f aca="false">IF(Замер!$J$340="да",Помещение_17!$G127,0)</f>
        <v>0</v>
      </c>
      <c r="CG127" s="31" t="n">
        <f aca="false">IF(Замер!$J$340="да",Помещение_17!$H127,0)</f>
        <v>0</v>
      </c>
      <c r="CI127" s="31" t="n">
        <f aca="false">IF(Замер!$J$360="да",Помещение_18!$B127,0)</f>
        <v>0</v>
      </c>
      <c r="CJ127" s="31" t="n">
        <f aca="false">IF(Замер!$J$360="да",Помещение_18!$G127,0)</f>
        <v>0</v>
      </c>
      <c r="CK127" s="31" t="n">
        <f aca="false">IF(Замер!$J$360="да",Помещение_18!$H127,0)</f>
        <v>0</v>
      </c>
      <c r="CM127" s="31" t="n">
        <f aca="false">IF(Замер!$J$380="да",Помещение_19!$B127,0)</f>
        <v>0</v>
      </c>
      <c r="CN127" s="31" t="n">
        <f aca="false">IF(Замер!$J$380="да",Помещение_19!$G127,0)</f>
        <v>0</v>
      </c>
      <c r="CO127" s="31" t="n">
        <f aca="false">IF(Замер!$J$380="да",Помещение_19!$H127,0)</f>
        <v>0</v>
      </c>
      <c r="CQ127" s="31" t="n">
        <f aca="false">IF(Замер!$J$400="да",Помещение_20!$B127,0)</f>
        <v>0</v>
      </c>
      <c r="CR127" s="31" t="n">
        <f aca="false">IF(Замер!$J$400="да",Помещение_20!$G127,0)</f>
        <v>0</v>
      </c>
      <c r="CS127" s="31" t="n">
        <f aca="false">IF(Замер!$J$400="да",Помещение_20!$H127,0)</f>
        <v>0</v>
      </c>
    </row>
    <row r="128" customFormat="false" ht="14.25" hidden="false" customHeight="false" outlineLevel="0" collapsed="false">
      <c r="B128" s="89" t="n">
        <f aca="false">P128</f>
        <v>0</v>
      </c>
      <c r="C128" s="90" t="s">
        <v>431</v>
      </c>
      <c r="D128" s="91" t="str">
        <f aca="false">VLOOKUP(C128,СписокРабот!$B:$E,2,FALSE())</f>
        <v>Проклейка швов ГКЛ с армированием бумажной лентой</v>
      </c>
      <c r="E128" s="92" t="str">
        <f aca="false">VLOOKUP(C128,СписокРабот!$B:$E,3,FALSE())</f>
        <v>п.м</v>
      </c>
      <c r="F128" s="93" t="n">
        <f aca="false">VLOOKUP(C128,СписокРабот!$B:$E,4,FALSE())</f>
        <v>200</v>
      </c>
      <c r="G128" s="94" t="n">
        <f aca="false">Q128</f>
        <v>0</v>
      </c>
      <c r="H128" s="95" t="n">
        <f aca="false">F128*G128</f>
        <v>0</v>
      </c>
      <c r="L128" s="83"/>
      <c r="M128" s="66" t="n">
        <f aca="false">$F128*(100%-$B$3)</f>
        <v>170</v>
      </c>
      <c r="N128" s="31" t="n">
        <f aca="false">$G128*$M128</f>
        <v>0</v>
      </c>
      <c r="P128" s="31" t="n">
        <f aca="false">MAX(S128,W128,AA128,AE128,AI128,AM128,AQ128,AU128,AY128,BC128,BG128,BK128,BO128,BS128,BW128,CA128,CE128,CI128,CM128,CQ128)</f>
        <v>0</v>
      </c>
      <c r="Q128" s="31" t="n">
        <f aca="false">IF($S128,T128,0)+IF($W128,X128,0)+IF($AA128,AB128,0)+IF($AE128,AF128,0)+IF($AI128,AJ128,0)+IF($AM128,AN128,0)+IF($AQ128,AR128,0)+IF($AU128,AV128,0)+IF($AY128,AZ128,0)+IF($BC128,BD128,0)+IF($BG128,BH128,0)+IF($BK128,BL128,0)+IF($BO128,BP128,0)+IF($BS128,BT128,0)+IF($BW128,BX128,0)+IF($CA128,CB128,0)+IF($CE128,CF128,0)+IF($CI128,CJ128,0)+IF($CM128,CN128,0)+IF($CQ128,CR128,0)</f>
        <v>0</v>
      </c>
      <c r="R128" s="31" t="n">
        <f aca="false">IF($S128=1,U128,0)+IF($W128,Y128,0)+IF($AA128,AC128,0)+IF($AE128,AG128,0)+IF($AI128,AK128,0)+IF($AM128,AO128,0)+IF($AQ128,AS128,0)+IF($AU128,AW128,0)+IF($AY128,BA128,0)+IF($BC128,BE128,0)+IF($BG128,BI128,0)+IF($BK128,BM128,0)+IF($BO128,BQ128,0)+IF($BS128,BU128,0)+IF($BW128,BY128,0)+IF($CA128,CC128,0)+IF($CE128,CG128,0)+IF($CI128,CK128,0)+IF($CM128,CO128,0)+IF($CQ128,CS128,0)</f>
        <v>0</v>
      </c>
      <c r="S128" s="31" t="n">
        <f aca="false">IF(Замер!$J$20="да",Комната_1!$B128,0)</f>
        <v>0</v>
      </c>
      <c r="T128" s="31" t="n">
        <f aca="false">IF(Замер!$J$20="да",Комната_1!$G128,0)</f>
        <v>0</v>
      </c>
      <c r="U128" s="31" t="n">
        <f aca="false">IF(Замер!$J$20="да",Комната_1!$H128,0)</f>
        <v>0</v>
      </c>
      <c r="W128" s="31" t="n">
        <f aca="false">IF(Замер!$J$40="да",Комната_2!$B128,0)</f>
        <v>0</v>
      </c>
      <c r="X128" s="31" t="n">
        <f aca="false">IF(Замер!$J$40="да",Комната_2!$G128,0)</f>
        <v>0</v>
      </c>
      <c r="Y128" s="31" t="n">
        <f aca="false">IF(Замер!$J$40="да",Комната_2!$H128,0)</f>
        <v>0</v>
      </c>
      <c r="AA128" s="31" t="n">
        <f aca="false">IF(Замер!$J$60="да",Комната_3!$B128,0)</f>
        <v>0</v>
      </c>
      <c r="AB128" s="31" t="n">
        <f aca="false">IF(Замер!$J$60="да",Комната_3!$G128,0)</f>
        <v>0</v>
      </c>
      <c r="AC128" s="31" t="n">
        <f aca="false">IF(Замер!$J$60="да",Комната_3!$H128,0)</f>
        <v>0</v>
      </c>
      <c r="AE128" s="31" t="n">
        <f aca="false">IF(Замер!$J$80="да",Комната_4!$B128,0)</f>
        <v>0</v>
      </c>
      <c r="AF128" s="31" t="n">
        <f aca="false">IF(Замер!$J$80="да",Комната_4!$G128,0)</f>
        <v>0</v>
      </c>
      <c r="AG128" s="31" t="n">
        <f aca="false">IF(Замер!$J$80="да",Комната_4!$H128,0)</f>
        <v>0</v>
      </c>
      <c r="AI128" s="31" t="n">
        <f aca="false">IF(Замер!$J$100="да",Комната_5!$B128,0)</f>
        <v>0</v>
      </c>
      <c r="AJ128" s="31" t="n">
        <f aca="false">IF(Замер!$J$100="да",Комната_5!$G128,0)</f>
        <v>0</v>
      </c>
      <c r="AK128" s="31" t="n">
        <f aca="false">IF(Замер!$J$100="да",Комната_5!$H128,0)</f>
        <v>0</v>
      </c>
      <c r="AM128" s="31" t="n">
        <f aca="false">IF(Замер!$J$120="да",Коридор!$B128,0)</f>
        <v>0</v>
      </c>
      <c r="AN128" s="31" t="n">
        <f aca="false">IF(Замер!$J$120="да",Коридор!$G128,0)</f>
        <v>0</v>
      </c>
      <c r="AO128" s="31" t="n">
        <f aca="false">IF(Замер!$J$120="да",Коридор!$H128,0)</f>
        <v>0</v>
      </c>
      <c r="AQ128" s="31" t="n">
        <f aca="false">IF(Замер!$J$140="да",Кухня!$B128,0)</f>
        <v>0</v>
      </c>
      <c r="AR128" s="31" t="n">
        <f aca="false">IF(Замер!$J$140="да",Кухня!$G128,0)</f>
        <v>0</v>
      </c>
      <c r="AS128" s="31" t="n">
        <f aca="false">IF(Замер!$J$140="да",Кухня!$H128,0)</f>
        <v>0</v>
      </c>
      <c r="AU128" s="31" t="n">
        <f aca="false">IF(Замер!$J$160="да",Ванна!$B128,0)</f>
        <v>0</v>
      </c>
      <c r="AV128" s="31" t="n">
        <f aca="false">IF(Замер!$J$160="да",Ванна!$G128,0)</f>
        <v>0</v>
      </c>
      <c r="AW128" s="31" t="n">
        <f aca="false">IF(Замер!$J$160="да",Ванна!$H128,0)</f>
        <v>0</v>
      </c>
      <c r="AY128" s="31" t="n">
        <f aca="false">IF(Замер!$J$180="да",Туалет!$B128,0)</f>
        <v>0</v>
      </c>
      <c r="AZ128" s="31" t="n">
        <f aca="false">IF(Замер!$J$180="да",Туалет!$G128,0)</f>
        <v>0</v>
      </c>
      <c r="BA128" s="31" t="n">
        <f aca="false">IF(Замер!$J$180="да",Туалет!$H128,0)</f>
        <v>0</v>
      </c>
      <c r="BC128" s="31" t="n">
        <f aca="false">IF(Замер!$J$200="да",Балкон!$B128,0)</f>
        <v>0</v>
      </c>
      <c r="BD128" s="31" t="n">
        <f aca="false">IF(Замер!$J$200="да",Балкон!$G128,0)</f>
        <v>0</v>
      </c>
      <c r="BE128" s="31" t="n">
        <f aca="false">IF(Замер!$J$200="да",Балкон!$H128,0)</f>
        <v>0</v>
      </c>
      <c r="BG128" s="31" t="n">
        <f aca="false">IF(Замер!$J$220="да",Помещение_11!$B128,0)</f>
        <v>0</v>
      </c>
      <c r="BH128" s="31" t="n">
        <f aca="false">IF(Замер!$J$220="да",Помещение_11!$G128,0)</f>
        <v>0</v>
      </c>
      <c r="BI128" s="31" t="n">
        <f aca="false">IF(Замер!$J$220="да",Помещение_11!$H128,0)</f>
        <v>0</v>
      </c>
      <c r="BK128" s="31" t="n">
        <f aca="false">IF(Замер!$J$240="да",Помещение_12!$B128,0)</f>
        <v>0</v>
      </c>
      <c r="BL128" s="31" t="n">
        <f aca="false">IF(Замер!$J$240="да",Помещение_12!$G128,0)</f>
        <v>0</v>
      </c>
      <c r="BM128" s="31" t="n">
        <f aca="false">IF(Замер!$J$240="да",Помещение_12!$H128,0)</f>
        <v>0</v>
      </c>
      <c r="BO128" s="31" t="n">
        <f aca="false">IF(Замер!$J$260="да",Помещение_13!$B128,0)</f>
        <v>0</v>
      </c>
      <c r="BP128" s="31" t="n">
        <f aca="false">IF(Замер!$J$260="да",Помещение_13!$G128,0)</f>
        <v>0</v>
      </c>
      <c r="BQ128" s="31" t="n">
        <f aca="false">IF(Замер!$J$260="да",Помещение_13!$H128,0)</f>
        <v>0</v>
      </c>
      <c r="BS128" s="31" t="n">
        <f aca="false">IF(Замер!$J$280="да",Помещение_14!$B128,0)</f>
        <v>0</v>
      </c>
      <c r="BT128" s="31" t="n">
        <f aca="false">IF(Замер!$J$280="да",Помещение_14!$G128,0)</f>
        <v>0</v>
      </c>
      <c r="BU128" s="31" t="n">
        <f aca="false">IF(Замер!$J$280="да",Помещение_14!$H128,0)</f>
        <v>0</v>
      </c>
      <c r="BW128" s="31" t="n">
        <f aca="false">IF(Замер!$J$300="да",Помещение_15!$B128,0)</f>
        <v>0</v>
      </c>
      <c r="BX128" s="31" t="n">
        <f aca="false">IF(Замер!$J$300="да",Помещение_15!$G128,0)</f>
        <v>0</v>
      </c>
      <c r="BY128" s="31" t="n">
        <f aca="false">IF(Замер!$J$300="да",Помещение_15!$H128,0)</f>
        <v>0</v>
      </c>
      <c r="CA128" s="31" t="n">
        <f aca="false">IF(Замер!$J$320="да",Помещение_16!$B128,0)</f>
        <v>0</v>
      </c>
      <c r="CB128" s="31" t="n">
        <f aca="false">IF(Замер!$J$320="да",Помещение_16!$G128,0)</f>
        <v>0</v>
      </c>
      <c r="CC128" s="31" t="n">
        <f aca="false">IF(Замер!$J$320="да",Помещение_16!$H128,0)</f>
        <v>0</v>
      </c>
      <c r="CE128" s="31" t="n">
        <f aca="false">IF(Замер!$J$340="да",Помещение_17!$B128,0)</f>
        <v>0</v>
      </c>
      <c r="CF128" s="31" t="n">
        <f aca="false">IF(Замер!$J$340="да",Помещение_17!$G128,0)</f>
        <v>0</v>
      </c>
      <c r="CG128" s="31" t="n">
        <f aca="false">IF(Замер!$J$340="да",Помещение_17!$H128,0)</f>
        <v>0</v>
      </c>
      <c r="CI128" s="31" t="n">
        <f aca="false">IF(Замер!$J$360="да",Помещение_18!$B128,0)</f>
        <v>0</v>
      </c>
      <c r="CJ128" s="31" t="n">
        <f aca="false">IF(Замер!$J$360="да",Помещение_18!$G128,0)</f>
        <v>0</v>
      </c>
      <c r="CK128" s="31" t="n">
        <f aca="false">IF(Замер!$J$360="да",Помещение_18!$H128,0)</f>
        <v>0</v>
      </c>
      <c r="CM128" s="31" t="n">
        <f aca="false">IF(Замер!$J$380="да",Помещение_19!$B128,0)</f>
        <v>0</v>
      </c>
      <c r="CN128" s="31" t="n">
        <f aca="false">IF(Замер!$J$380="да",Помещение_19!$G128,0)</f>
        <v>0</v>
      </c>
      <c r="CO128" s="31" t="n">
        <f aca="false">IF(Замер!$J$380="да",Помещение_19!$H128,0)</f>
        <v>0</v>
      </c>
      <c r="CQ128" s="31" t="n">
        <f aca="false">IF(Замер!$J$400="да",Помещение_20!$B128,0)</f>
        <v>0</v>
      </c>
      <c r="CR128" s="31" t="n">
        <f aca="false">IF(Замер!$J$400="да",Помещение_20!$G128,0)</f>
        <v>0</v>
      </c>
      <c r="CS128" s="31" t="n">
        <f aca="false">IF(Замер!$J$400="да",Помещение_20!$H128,0)</f>
        <v>0</v>
      </c>
    </row>
    <row r="129" customFormat="false" ht="14.25" hidden="false" customHeight="false" outlineLevel="0" collapsed="false">
      <c r="B129" s="79" t="n">
        <f aca="false">P129</f>
        <v>0</v>
      </c>
      <c r="C129" s="49" t="s">
        <v>432</v>
      </c>
      <c r="D129" s="80" t="str">
        <f aca="false">VLOOKUP(C129,СписокРабот!$B:$E,2,FALSE())</f>
        <v>Монтаж малярных уголков/ углоформирующей ленты</v>
      </c>
      <c r="E129" s="44" t="str">
        <f aca="false">VLOOKUP(C129,СписокРабот!$B:$E,3,FALSE())</f>
        <v>п.м</v>
      </c>
      <c r="F129" s="81" t="n">
        <f aca="false">VLOOKUP(C129,СписокРабот!$B:$E,4,FALSE())</f>
        <v>329</v>
      </c>
      <c r="G129" s="84" t="n">
        <f aca="false">Q129</f>
        <v>0</v>
      </c>
      <c r="H129" s="82" t="n">
        <f aca="false">F129*G129</f>
        <v>0</v>
      </c>
      <c r="L129" s="83"/>
      <c r="M129" s="66" t="n">
        <f aca="false">$F129*(100%-$B$3)</f>
        <v>279.65</v>
      </c>
      <c r="N129" s="31" t="n">
        <f aca="false">$G129*$M129</f>
        <v>0</v>
      </c>
      <c r="P129" s="31" t="n">
        <f aca="false">MAX(S129,W129,AA129,AE129,AI129,AM129,AQ129,AU129,AY129,BC129,BG129,BK129,BO129,BS129,BW129,CA129,CE129,CI129,CM129,CQ129)</f>
        <v>0</v>
      </c>
      <c r="Q129" s="31" t="n">
        <f aca="false">IF($S129,T129,0)+IF($W129,X129,0)+IF($AA129,AB129,0)+IF($AE129,AF129,0)+IF($AI129,AJ129,0)+IF($AM129,AN129,0)+IF($AQ129,AR129,0)+IF($AU129,AV129,0)+IF($AY129,AZ129,0)+IF($BC129,BD129,0)+IF($BG129,BH129,0)+IF($BK129,BL129,0)+IF($BO129,BP129,0)+IF($BS129,BT129,0)+IF($BW129,BX129,0)+IF($CA129,CB129,0)+IF($CE129,CF129,0)+IF($CI129,CJ129,0)+IF($CM129,CN129,0)+IF($CQ129,CR129,0)</f>
        <v>0</v>
      </c>
      <c r="R129" s="31" t="n">
        <f aca="false">IF($S129=1,U129,0)+IF($W129,Y129,0)+IF($AA129,AC129,0)+IF($AE129,AG129,0)+IF($AI129,AK129,0)+IF($AM129,AO129,0)+IF($AQ129,AS129,0)+IF($AU129,AW129,0)+IF($AY129,BA129,0)+IF($BC129,BE129,0)+IF($BG129,BI129,0)+IF($BK129,BM129,0)+IF($BO129,BQ129,0)+IF($BS129,BU129,0)+IF($BW129,BY129,0)+IF($CA129,CC129,0)+IF($CE129,CG129,0)+IF($CI129,CK129,0)+IF($CM129,CO129,0)+IF($CQ129,CS129,0)</f>
        <v>0</v>
      </c>
      <c r="S129" s="31" t="n">
        <f aca="false">IF(Замер!$J$20="да",Комната_1!$B129,0)</f>
        <v>0</v>
      </c>
      <c r="T129" s="31" t="n">
        <f aca="false">IF(Замер!$J$20="да",Комната_1!$G129,0)</f>
        <v>0</v>
      </c>
      <c r="U129" s="31" t="n">
        <f aca="false">IF(Замер!$J$20="да",Комната_1!$H129,0)</f>
        <v>0</v>
      </c>
      <c r="W129" s="31" t="n">
        <f aca="false">IF(Замер!$J$40="да",Комната_2!$B129,0)</f>
        <v>0</v>
      </c>
      <c r="X129" s="31" t="n">
        <f aca="false">IF(Замер!$J$40="да",Комната_2!$G129,0)</f>
        <v>0</v>
      </c>
      <c r="Y129" s="31" t="n">
        <f aca="false">IF(Замер!$J$40="да",Комната_2!$H129,0)</f>
        <v>0</v>
      </c>
      <c r="AA129" s="31" t="n">
        <f aca="false">IF(Замер!$J$60="да",Комната_3!$B129,0)</f>
        <v>0</v>
      </c>
      <c r="AB129" s="31" t="n">
        <f aca="false">IF(Замер!$J$60="да",Комната_3!$G129,0)</f>
        <v>0</v>
      </c>
      <c r="AC129" s="31" t="n">
        <f aca="false">IF(Замер!$J$60="да",Комната_3!$H129,0)</f>
        <v>0</v>
      </c>
      <c r="AE129" s="31" t="n">
        <f aca="false">IF(Замер!$J$80="да",Комната_4!$B129,0)</f>
        <v>0</v>
      </c>
      <c r="AF129" s="31" t="n">
        <f aca="false">IF(Замер!$J$80="да",Комната_4!$G129,0)</f>
        <v>0</v>
      </c>
      <c r="AG129" s="31" t="n">
        <f aca="false">IF(Замер!$J$80="да",Комната_4!$H129,0)</f>
        <v>0</v>
      </c>
      <c r="AI129" s="31" t="n">
        <f aca="false">IF(Замер!$J$100="да",Комната_5!$B129,0)</f>
        <v>0</v>
      </c>
      <c r="AJ129" s="31" t="n">
        <f aca="false">IF(Замер!$J$100="да",Комната_5!$G129,0)</f>
        <v>0</v>
      </c>
      <c r="AK129" s="31" t="n">
        <f aca="false">IF(Замер!$J$100="да",Комната_5!$H129,0)</f>
        <v>0</v>
      </c>
      <c r="AM129" s="31" t="n">
        <f aca="false">IF(Замер!$J$120="да",Коридор!$B129,0)</f>
        <v>0</v>
      </c>
      <c r="AN129" s="31" t="n">
        <f aca="false">IF(Замер!$J$120="да",Коридор!$G129,0)</f>
        <v>0</v>
      </c>
      <c r="AO129" s="31" t="n">
        <f aca="false">IF(Замер!$J$120="да",Коридор!$H129,0)</f>
        <v>0</v>
      </c>
      <c r="AQ129" s="31" t="n">
        <f aca="false">IF(Замер!$J$140="да",Кухня!$B129,0)</f>
        <v>0</v>
      </c>
      <c r="AR129" s="31" t="n">
        <f aca="false">IF(Замер!$J$140="да",Кухня!$G129,0)</f>
        <v>0</v>
      </c>
      <c r="AS129" s="31" t="n">
        <f aca="false">IF(Замер!$J$140="да",Кухня!$H129,0)</f>
        <v>0</v>
      </c>
      <c r="AU129" s="31" t="n">
        <f aca="false">IF(Замер!$J$160="да",Ванна!$B129,0)</f>
        <v>0</v>
      </c>
      <c r="AV129" s="31" t="n">
        <f aca="false">IF(Замер!$J$160="да",Ванна!$G129,0)</f>
        <v>0</v>
      </c>
      <c r="AW129" s="31" t="n">
        <f aca="false">IF(Замер!$J$160="да",Ванна!$H129,0)</f>
        <v>0</v>
      </c>
      <c r="AY129" s="31" t="n">
        <f aca="false">IF(Замер!$J$180="да",Туалет!$B129,0)</f>
        <v>0</v>
      </c>
      <c r="AZ129" s="31" t="n">
        <f aca="false">IF(Замер!$J$180="да",Туалет!$G129,0)</f>
        <v>0</v>
      </c>
      <c r="BA129" s="31" t="n">
        <f aca="false">IF(Замер!$J$180="да",Туалет!$H129,0)</f>
        <v>0</v>
      </c>
      <c r="BC129" s="31" t="n">
        <f aca="false">IF(Замер!$J$200="да",Балкон!$B129,0)</f>
        <v>0</v>
      </c>
      <c r="BD129" s="31" t="n">
        <f aca="false">IF(Замер!$J$200="да",Балкон!$G129,0)</f>
        <v>0</v>
      </c>
      <c r="BE129" s="31" t="n">
        <f aca="false">IF(Замер!$J$200="да",Балкон!$H129,0)</f>
        <v>0</v>
      </c>
      <c r="BG129" s="31" t="n">
        <f aca="false">IF(Замер!$J$220="да",Помещение_11!$B129,0)</f>
        <v>0</v>
      </c>
      <c r="BH129" s="31" t="n">
        <f aca="false">IF(Замер!$J$220="да",Помещение_11!$G129,0)</f>
        <v>0</v>
      </c>
      <c r="BI129" s="31" t="n">
        <f aca="false">IF(Замер!$J$220="да",Помещение_11!$H129,0)</f>
        <v>0</v>
      </c>
      <c r="BK129" s="31" t="n">
        <f aca="false">IF(Замер!$J$240="да",Помещение_12!$B129,0)</f>
        <v>0</v>
      </c>
      <c r="BL129" s="31" t="n">
        <f aca="false">IF(Замер!$J$240="да",Помещение_12!$G129,0)</f>
        <v>0</v>
      </c>
      <c r="BM129" s="31" t="n">
        <f aca="false">IF(Замер!$J$240="да",Помещение_12!$H129,0)</f>
        <v>0</v>
      </c>
      <c r="BO129" s="31" t="n">
        <f aca="false">IF(Замер!$J$260="да",Помещение_13!$B129,0)</f>
        <v>0</v>
      </c>
      <c r="BP129" s="31" t="n">
        <f aca="false">IF(Замер!$J$260="да",Помещение_13!$G129,0)</f>
        <v>0</v>
      </c>
      <c r="BQ129" s="31" t="n">
        <f aca="false">IF(Замер!$J$260="да",Помещение_13!$H129,0)</f>
        <v>0</v>
      </c>
      <c r="BS129" s="31" t="n">
        <f aca="false">IF(Замер!$J$280="да",Помещение_14!$B129,0)</f>
        <v>0</v>
      </c>
      <c r="BT129" s="31" t="n">
        <f aca="false">IF(Замер!$J$280="да",Помещение_14!$G129,0)</f>
        <v>0</v>
      </c>
      <c r="BU129" s="31" t="n">
        <f aca="false">IF(Замер!$J$280="да",Помещение_14!$H129,0)</f>
        <v>0</v>
      </c>
      <c r="BW129" s="31" t="n">
        <f aca="false">IF(Замер!$J$300="да",Помещение_15!$B129,0)</f>
        <v>0</v>
      </c>
      <c r="BX129" s="31" t="n">
        <f aca="false">IF(Замер!$J$300="да",Помещение_15!$G129,0)</f>
        <v>0</v>
      </c>
      <c r="BY129" s="31" t="n">
        <f aca="false">IF(Замер!$J$300="да",Помещение_15!$H129,0)</f>
        <v>0</v>
      </c>
      <c r="CA129" s="31" t="n">
        <f aca="false">IF(Замер!$J$320="да",Помещение_16!$B129,0)</f>
        <v>0</v>
      </c>
      <c r="CB129" s="31" t="n">
        <f aca="false">IF(Замер!$J$320="да",Помещение_16!$G129,0)</f>
        <v>0</v>
      </c>
      <c r="CC129" s="31" t="n">
        <f aca="false">IF(Замер!$J$320="да",Помещение_16!$H129,0)</f>
        <v>0</v>
      </c>
      <c r="CE129" s="31" t="n">
        <f aca="false">IF(Замер!$J$340="да",Помещение_17!$B129,0)</f>
        <v>0</v>
      </c>
      <c r="CF129" s="31" t="n">
        <f aca="false">IF(Замер!$J$340="да",Помещение_17!$G129,0)</f>
        <v>0</v>
      </c>
      <c r="CG129" s="31" t="n">
        <f aca="false">IF(Замер!$J$340="да",Помещение_17!$H129,0)</f>
        <v>0</v>
      </c>
      <c r="CI129" s="31" t="n">
        <f aca="false">IF(Замер!$J$360="да",Помещение_18!$B129,0)</f>
        <v>0</v>
      </c>
      <c r="CJ129" s="31" t="n">
        <f aca="false">IF(Замер!$J$360="да",Помещение_18!$G129,0)</f>
        <v>0</v>
      </c>
      <c r="CK129" s="31" t="n">
        <f aca="false">IF(Замер!$J$360="да",Помещение_18!$H129,0)</f>
        <v>0</v>
      </c>
      <c r="CM129" s="31" t="n">
        <f aca="false">IF(Замер!$J$380="да",Помещение_19!$B129,0)</f>
        <v>0</v>
      </c>
      <c r="CN129" s="31" t="n">
        <f aca="false">IF(Замер!$J$380="да",Помещение_19!$G129,0)</f>
        <v>0</v>
      </c>
      <c r="CO129" s="31" t="n">
        <f aca="false">IF(Замер!$J$380="да",Помещение_19!$H129,0)</f>
        <v>0</v>
      </c>
      <c r="CQ129" s="31" t="n">
        <f aca="false">IF(Замер!$J$400="да",Помещение_20!$B129,0)</f>
        <v>0</v>
      </c>
      <c r="CR129" s="31" t="n">
        <f aca="false">IF(Замер!$J$400="да",Помещение_20!$G129,0)</f>
        <v>0</v>
      </c>
      <c r="CS129" s="31" t="n">
        <f aca="false">IF(Замер!$J$400="да",Помещение_20!$H129,0)</f>
        <v>0</v>
      </c>
    </row>
    <row r="130" customFormat="false" ht="14.25" hidden="false" customHeight="false" outlineLevel="0" collapsed="false">
      <c r="B130" s="89" t="n">
        <f aca="false">P130</f>
        <v>0</v>
      </c>
      <c r="C130" s="90" t="s">
        <v>433</v>
      </c>
      <c r="D130" s="91" t="str">
        <f aca="false">VLOOKUP(C130,СписокРабот!$B:$E,2,FALSE())</f>
        <v>Устройство откосов из «панелита»</v>
      </c>
      <c r="E130" s="92" t="str">
        <f aca="false">VLOOKUP(C130,СписокРабот!$B:$E,3,FALSE())</f>
        <v>п.м</v>
      </c>
      <c r="F130" s="93" t="n">
        <f aca="false">VLOOKUP(C130,СписокРабот!$B:$E,4,FALSE())</f>
        <v>829</v>
      </c>
      <c r="G130" s="94" t="n">
        <f aca="false">Q130</f>
        <v>0</v>
      </c>
      <c r="H130" s="95" t="n">
        <f aca="false">F130*G130</f>
        <v>0</v>
      </c>
      <c r="L130" s="83"/>
      <c r="M130" s="66" t="n">
        <f aca="false">$F130*(100%-$B$3)</f>
        <v>704.65</v>
      </c>
      <c r="N130" s="31" t="n">
        <f aca="false">$G130*$M130</f>
        <v>0</v>
      </c>
      <c r="P130" s="31" t="n">
        <f aca="false">MAX(S130,W130,AA130,AE130,AI130,AM130,AQ130,AU130,AY130,BC130,BG130,BK130,BO130,BS130,BW130,CA130,CE130,CI130,CM130,CQ130)</f>
        <v>0</v>
      </c>
      <c r="Q130" s="31" t="n">
        <f aca="false">IF($S130,T130,0)+IF($W130,X130,0)+IF($AA130,AB130,0)+IF($AE130,AF130,0)+IF($AI130,AJ130,0)+IF($AM130,AN130,0)+IF($AQ130,AR130,0)+IF($AU130,AV130,0)+IF($AY130,AZ130,0)+IF($BC130,BD130,0)+IF($BG130,BH130,0)+IF($BK130,BL130,0)+IF($BO130,BP130,0)+IF($BS130,BT130,0)+IF($BW130,BX130,0)+IF($CA130,CB130,0)+IF($CE130,CF130,0)+IF($CI130,CJ130,0)+IF($CM130,CN130,0)+IF($CQ130,CR130,0)</f>
        <v>0</v>
      </c>
      <c r="R130" s="31" t="n">
        <f aca="false">IF($S130=1,U130,0)+IF($W130,Y130,0)+IF($AA130,AC130,0)+IF($AE130,AG130,0)+IF($AI130,AK130,0)+IF($AM130,AO130,0)+IF($AQ130,AS130,0)+IF($AU130,AW130,0)+IF($AY130,BA130,0)+IF($BC130,BE130,0)+IF($BG130,BI130,0)+IF($BK130,BM130,0)+IF($BO130,BQ130,0)+IF($BS130,BU130,0)+IF($BW130,BY130,0)+IF($CA130,CC130,0)+IF($CE130,CG130,0)+IF($CI130,CK130,0)+IF($CM130,CO130,0)+IF($CQ130,CS130,0)</f>
        <v>0</v>
      </c>
      <c r="S130" s="31" t="n">
        <f aca="false">IF(Замер!$J$20="да",Комната_1!$B130,0)</f>
        <v>0</v>
      </c>
      <c r="T130" s="31" t="n">
        <f aca="false">IF(Замер!$J$20="да",Комната_1!$G130,0)</f>
        <v>18.44</v>
      </c>
      <c r="U130" s="31" t="n">
        <f aca="false">IF(Замер!$J$20="да",Комната_1!$H130,0)</f>
        <v>15286.76</v>
      </c>
      <c r="W130" s="31" t="n">
        <f aca="false">IF(Замер!$J$40="да",Комната_2!$B130,0)</f>
        <v>0</v>
      </c>
      <c r="X130" s="31" t="n">
        <f aca="false">IF(Замер!$J$40="да",Комната_2!$G130,0)</f>
        <v>18.44</v>
      </c>
      <c r="Y130" s="31" t="n">
        <f aca="false">IF(Замер!$J$40="да",Комната_2!$H130,0)</f>
        <v>15286.76</v>
      </c>
      <c r="AA130" s="31" t="n">
        <f aca="false">IF(Замер!$J$60="да",Комната_3!$B130,0)</f>
        <v>0</v>
      </c>
      <c r="AB130" s="31" t="n">
        <f aca="false">IF(Замер!$J$60="да",Комната_3!$G130,0)</f>
        <v>18.44</v>
      </c>
      <c r="AC130" s="31" t="n">
        <f aca="false">IF(Замер!$J$60="да",Комната_3!$H130,0)</f>
        <v>15286.76</v>
      </c>
      <c r="AE130" s="31" t="n">
        <f aca="false">IF(Замер!$J$80="да",Комната_4!$B130,0)</f>
        <v>0</v>
      </c>
      <c r="AF130" s="31" t="n">
        <f aca="false">IF(Замер!$J$80="да",Комната_4!$G130,0)</f>
        <v>0</v>
      </c>
      <c r="AG130" s="31" t="n">
        <f aca="false">IF(Замер!$J$80="да",Комната_4!$H130,0)</f>
        <v>0</v>
      </c>
      <c r="AI130" s="31" t="n">
        <f aca="false">IF(Замер!$J$100="да",Комната_5!$B130,0)</f>
        <v>0</v>
      </c>
      <c r="AJ130" s="31" t="n">
        <f aca="false">IF(Замер!$J$100="да",Комната_5!$G130,0)</f>
        <v>0</v>
      </c>
      <c r="AK130" s="31" t="n">
        <f aca="false">IF(Замер!$J$100="да",Комната_5!$H130,0)</f>
        <v>0</v>
      </c>
      <c r="AM130" s="31" t="n">
        <f aca="false">IF(Замер!$J$120="да",Коридор!$B130,0)</f>
        <v>0</v>
      </c>
      <c r="AN130" s="31" t="n">
        <f aca="false">IF(Замер!$J$120="да",Коридор!$G130,0)</f>
        <v>0</v>
      </c>
      <c r="AO130" s="31" t="n">
        <f aca="false">IF(Замер!$J$120="да",Коридор!$H130,0)</f>
        <v>0</v>
      </c>
      <c r="AQ130" s="31" t="n">
        <f aca="false">IF(Замер!$J$140="да",Кухня!$B130,0)</f>
        <v>0</v>
      </c>
      <c r="AR130" s="31" t="n">
        <f aca="false">IF(Замер!$J$140="да",Кухня!$G130,0)</f>
        <v>0</v>
      </c>
      <c r="AS130" s="31" t="n">
        <f aca="false">IF(Замер!$J$140="да",Кухня!$H130,0)</f>
        <v>0</v>
      </c>
      <c r="AU130" s="31" t="n">
        <f aca="false">IF(Замер!$J$160="да",Ванна!$B130,0)</f>
        <v>0</v>
      </c>
      <c r="AV130" s="31" t="n">
        <f aca="false">IF(Замер!$J$160="да",Ванна!$G130,0)</f>
        <v>0</v>
      </c>
      <c r="AW130" s="31" t="n">
        <f aca="false">IF(Замер!$J$160="да",Ванна!$H130,0)</f>
        <v>0</v>
      </c>
      <c r="AY130" s="31" t="n">
        <f aca="false">IF(Замер!$J$180="да",Туалет!$B130,0)</f>
        <v>0</v>
      </c>
      <c r="AZ130" s="31" t="n">
        <f aca="false">IF(Замер!$J$180="да",Туалет!$G130,0)</f>
        <v>0</v>
      </c>
      <c r="BA130" s="31" t="n">
        <f aca="false">IF(Замер!$J$180="да",Туалет!$H130,0)</f>
        <v>0</v>
      </c>
      <c r="BC130" s="31" t="n">
        <f aca="false">IF(Замер!$J$200="да",Балкон!$B130,0)</f>
        <v>0</v>
      </c>
      <c r="BD130" s="31" t="n">
        <f aca="false">IF(Замер!$J$200="да",Балкон!$G130,0)</f>
        <v>0</v>
      </c>
      <c r="BE130" s="31" t="n">
        <f aca="false">IF(Замер!$J$200="да",Балкон!$H130,0)</f>
        <v>0</v>
      </c>
      <c r="BG130" s="31" t="n">
        <f aca="false">IF(Замер!$J$220="да",Помещение_11!$B130,0)</f>
        <v>0</v>
      </c>
      <c r="BH130" s="31" t="n">
        <f aca="false">IF(Замер!$J$220="да",Помещение_11!$G130,0)</f>
        <v>0</v>
      </c>
      <c r="BI130" s="31" t="n">
        <f aca="false">IF(Замер!$J$220="да",Помещение_11!$H130,0)</f>
        <v>0</v>
      </c>
      <c r="BK130" s="31" t="n">
        <f aca="false">IF(Замер!$J$240="да",Помещение_12!$B130,0)</f>
        <v>0</v>
      </c>
      <c r="BL130" s="31" t="n">
        <f aca="false">IF(Замер!$J$240="да",Помещение_12!$G130,0)</f>
        <v>0</v>
      </c>
      <c r="BM130" s="31" t="n">
        <f aca="false">IF(Замер!$J$240="да",Помещение_12!$H130,0)</f>
        <v>0</v>
      </c>
      <c r="BO130" s="31" t="n">
        <f aca="false">IF(Замер!$J$260="да",Помещение_13!$B130,0)</f>
        <v>0</v>
      </c>
      <c r="BP130" s="31" t="n">
        <f aca="false">IF(Замер!$J$260="да",Помещение_13!$G130,0)</f>
        <v>0</v>
      </c>
      <c r="BQ130" s="31" t="n">
        <f aca="false">IF(Замер!$J$260="да",Помещение_13!$H130,0)</f>
        <v>0</v>
      </c>
      <c r="BS130" s="31" t="n">
        <f aca="false">IF(Замер!$J$280="да",Помещение_14!$B130,0)</f>
        <v>0</v>
      </c>
      <c r="BT130" s="31" t="n">
        <f aca="false">IF(Замер!$J$280="да",Помещение_14!$G130,0)</f>
        <v>0</v>
      </c>
      <c r="BU130" s="31" t="n">
        <f aca="false">IF(Замер!$J$280="да",Помещение_14!$H130,0)</f>
        <v>0</v>
      </c>
      <c r="BW130" s="31" t="n">
        <f aca="false">IF(Замер!$J$300="да",Помещение_15!$B130,0)</f>
        <v>0</v>
      </c>
      <c r="BX130" s="31" t="n">
        <f aca="false">IF(Замер!$J$300="да",Помещение_15!$G130,0)</f>
        <v>0</v>
      </c>
      <c r="BY130" s="31" t="n">
        <f aca="false">IF(Замер!$J$300="да",Помещение_15!$H130,0)</f>
        <v>0</v>
      </c>
      <c r="CA130" s="31" t="n">
        <f aca="false">IF(Замер!$J$320="да",Помещение_16!$B130,0)</f>
        <v>0</v>
      </c>
      <c r="CB130" s="31" t="n">
        <f aca="false">IF(Замер!$J$320="да",Помещение_16!$G130,0)</f>
        <v>0</v>
      </c>
      <c r="CC130" s="31" t="n">
        <f aca="false">IF(Замер!$J$320="да",Помещение_16!$H130,0)</f>
        <v>0</v>
      </c>
      <c r="CE130" s="31" t="n">
        <f aca="false">IF(Замер!$J$340="да",Помещение_17!$B130,0)</f>
        <v>0</v>
      </c>
      <c r="CF130" s="31" t="n">
        <f aca="false">IF(Замер!$J$340="да",Помещение_17!$G130,0)</f>
        <v>0</v>
      </c>
      <c r="CG130" s="31" t="n">
        <f aca="false">IF(Замер!$J$340="да",Помещение_17!$H130,0)</f>
        <v>0</v>
      </c>
      <c r="CI130" s="31" t="n">
        <f aca="false">IF(Замер!$J$360="да",Помещение_18!$B130,0)</f>
        <v>0</v>
      </c>
      <c r="CJ130" s="31" t="n">
        <f aca="false">IF(Замер!$J$360="да",Помещение_18!$G130,0)</f>
        <v>0</v>
      </c>
      <c r="CK130" s="31" t="n">
        <f aca="false">IF(Замер!$J$360="да",Помещение_18!$H130,0)</f>
        <v>0</v>
      </c>
      <c r="CM130" s="31" t="n">
        <f aca="false">IF(Замер!$J$380="да",Помещение_19!$B130,0)</f>
        <v>0</v>
      </c>
      <c r="CN130" s="31" t="n">
        <f aca="false">IF(Замер!$J$380="да",Помещение_19!$G130,0)</f>
        <v>0</v>
      </c>
      <c r="CO130" s="31" t="n">
        <f aca="false">IF(Замер!$J$380="да",Помещение_19!$H130,0)</f>
        <v>0</v>
      </c>
      <c r="CQ130" s="31" t="n">
        <f aca="false">IF(Замер!$J$400="да",Помещение_20!$B130,0)</f>
        <v>0</v>
      </c>
      <c r="CR130" s="31" t="n">
        <f aca="false">IF(Замер!$J$400="да",Помещение_20!$G130,0)</f>
        <v>0</v>
      </c>
      <c r="CS130" s="31" t="n">
        <f aca="false">IF(Замер!$J$400="да",Помещение_20!$H130,0)</f>
        <v>0</v>
      </c>
    </row>
    <row r="131" customFormat="false" ht="14.25" hidden="false" customHeight="false" outlineLevel="0" collapsed="false">
      <c r="B131" s="89" t="n">
        <f aca="false">P131</f>
        <v>0</v>
      </c>
      <c r="C131" s="90" t="s">
        <v>434</v>
      </c>
      <c r="D131" s="91" t="str">
        <f aca="false">VLOOKUP(C131,СписокРабот!$B:$E,2,FALSE())</f>
        <v>Декоративная штукатурка типа венецианская / артбетон</v>
      </c>
      <c r="E131" s="92" t="str">
        <f aca="false">VLOOKUP(C131,СписокРабот!$B:$E,3,FALSE())</f>
        <v>м²</v>
      </c>
      <c r="F131" s="93" t="n">
        <f aca="false">VLOOKUP(C131,СписокРабот!$B:$E,4,FALSE())</f>
        <v>10085</v>
      </c>
      <c r="G131" s="94" t="n">
        <f aca="false">Q131</f>
        <v>0</v>
      </c>
      <c r="H131" s="95" t="n">
        <f aca="false">F131*G131</f>
        <v>0</v>
      </c>
      <c r="L131" s="83"/>
      <c r="M131" s="66" t="n">
        <f aca="false">$F131*(100%-$B$3)</f>
        <v>8572.25</v>
      </c>
      <c r="N131" s="31" t="n">
        <f aca="false">$G131*$M131</f>
        <v>0</v>
      </c>
      <c r="P131" s="31" t="n">
        <f aca="false">MAX(S131,W131,AA131,AE131,AI131,AM131,AQ131,AU131,AY131,BC131,BG131,BK131,BO131,BS131,BW131,CA131,CE131,CI131,CM131,CQ131)</f>
        <v>0</v>
      </c>
      <c r="Q131" s="31" t="n">
        <f aca="false">IF($S131,T131,0)+IF($W131,X131,0)+IF($AA131,AB131,0)+IF($AE131,AF131,0)+IF($AI131,AJ131,0)+IF($AM131,AN131,0)+IF($AQ131,AR131,0)+IF($AU131,AV131,0)+IF($AY131,AZ131,0)+IF($BC131,BD131,0)+IF($BG131,BH131,0)+IF($BK131,BL131,0)+IF($BO131,BP131,0)+IF($BS131,BT131,0)+IF($BW131,BX131,0)+IF($CA131,CB131,0)+IF($CE131,CF131,0)+IF($CI131,CJ131,0)+IF($CM131,CN131,0)+IF($CQ131,CR131,0)</f>
        <v>0</v>
      </c>
      <c r="R131" s="31" t="n">
        <f aca="false">IF($S131=1,U131,0)+IF($W131,Y131,0)+IF($AA131,AC131,0)+IF($AE131,AG131,0)+IF($AI131,AK131,0)+IF($AM131,AO131,0)+IF($AQ131,AS131,0)+IF($AU131,AW131,0)+IF($AY131,BA131,0)+IF($BC131,BE131,0)+IF($BG131,BI131,0)+IF($BK131,BM131,0)+IF($BO131,BQ131,0)+IF($BS131,BU131,0)+IF($BW131,BY131,0)+IF($CA131,CC131,0)+IF($CE131,CG131,0)+IF($CI131,CK131,0)+IF($CM131,CO131,0)+IF($CQ131,CS131,0)</f>
        <v>0</v>
      </c>
      <c r="S131" s="31" t="n">
        <f aca="false">IF(Замер!$J$20="да",Комната_1!$B131,0)</f>
        <v>0</v>
      </c>
      <c r="T131" s="31" t="n">
        <f aca="false">IF(Замер!$J$20="да",Комната_1!$G131,0)</f>
        <v>52</v>
      </c>
      <c r="U131" s="31" t="n">
        <f aca="false">IF(Замер!$J$20="да",Комната_1!$H131,0)</f>
        <v>524420</v>
      </c>
      <c r="W131" s="31" t="n">
        <f aca="false">IF(Замер!$J$40="да",Комната_2!$B131,0)</f>
        <v>0</v>
      </c>
      <c r="X131" s="31" t="n">
        <f aca="false">IF(Замер!$J$40="да",Комната_2!$G131,0)</f>
        <v>36.8</v>
      </c>
      <c r="Y131" s="31" t="n">
        <f aca="false">IF(Замер!$J$40="да",Комната_2!$H131,0)</f>
        <v>371128</v>
      </c>
      <c r="AA131" s="31" t="n">
        <f aca="false">IF(Замер!$J$60="да",Комната_3!$B131,0)</f>
        <v>0</v>
      </c>
      <c r="AB131" s="31" t="n">
        <f aca="false">IF(Замер!$J$60="да",Комната_3!$G131,0)</f>
        <v>35</v>
      </c>
      <c r="AC131" s="31" t="n">
        <f aca="false">IF(Замер!$J$60="да",Комната_3!$H131,0)</f>
        <v>352975</v>
      </c>
      <c r="AE131" s="31" t="n">
        <f aca="false">IF(Замер!$J$80="да",Комната_4!$B131,0)</f>
        <v>0</v>
      </c>
      <c r="AF131" s="31" t="n">
        <f aca="false">IF(Замер!$J$80="да",Комната_4!$G131,0)</f>
        <v>30.9</v>
      </c>
      <c r="AG131" s="31" t="n">
        <f aca="false">IF(Замер!$J$80="да",Комната_4!$H131,0)</f>
        <v>311626.5</v>
      </c>
      <c r="AI131" s="31" t="n">
        <f aca="false">IF(Замер!$J$100="да",Комната_5!$B131,0)</f>
        <v>0</v>
      </c>
      <c r="AJ131" s="31" t="n">
        <f aca="false">IF(Замер!$J$100="да",Комната_5!$G131,0)</f>
        <v>20.4</v>
      </c>
      <c r="AK131" s="31" t="n">
        <f aca="false">IF(Замер!$J$100="да",Комната_5!$H131,0)</f>
        <v>205734</v>
      </c>
      <c r="AM131" s="31" t="n">
        <f aca="false">IF(Замер!$J$120="да",Коридор!$B131,0)</f>
        <v>0</v>
      </c>
      <c r="AN131" s="31" t="n">
        <f aca="false">IF(Замер!$J$120="да",Коридор!$G131,0)</f>
        <v>19.5</v>
      </c>
      <c r="AO131" s="31" t="n">
        <f aca="false">IF(Замер!$J$120="да",Коридор!$H131,0)</f>
        <v>196657.5</v>
      </c>
      <c r="AQ131" s="31" t="n">
        <f aca="false">IF(Замер!$J$140="да",Кухня!$B131,0)</f>
        <v>0</v>
      </c>
      <c r="AR131" s="31" t="n">
        <f aca="false">IF(Замер!$J$140="да",Кухня!$G131,0)</f>
        <v>27.7</v>
      </c>
      <c r="AS131" s="31" t="n">
        <f aca="false">IF(Замер!$J$140="да",Кухня!$H131,0)</f>
        <v>279354.5</v>
      </c>
      <c r="AU131" s="31" t="n">
        <f aca="false">IF(Замер!$J$160="да",Ванна!$B131,0)</f>
        <v>0</v>
      </c>
      <c r="AV131" s="31" t="n">
        <f aca="false">IF(Замер!$J$160="да",Ванна!$G131,0)</f>
        <v>20</v>
      </c>
      <c r="AW131" s="31" t="n">
        <f aca="false">IF(Замер!$J$160="да",Ванна!$H131,0)</f>
        <v>201700</v>
      </c>
      <c r="AY131" s="31" t="n">
        <f aca="false">IF(Замер!$J$180="да",Туалет!$B131,0)</f>
        <v>0</v>
      </c>
      <c r="AZ131" s="31" t="n">
        <f aca="false">IF(Замер!$J$180="да",Туалет!$G131,0)</f>
        <v>0</v>
      </c>
      <c r="BA131" s="31" t="n">
        <f aca="false">IF(Замер!$J$180="да",Туалет!$H131,0)</f>
        <v>0</v>
      </c>
      <c r="BC131" s="31" t="n">
        <f aca="false">IF(Замер!$J$200="да",Балкон!$B131,0)</f>
        <v>0</v>
      </c>
      <c r="BD131" s="31" t="n">
        <f aca="false">IF(Замер!$J$200="да",Балкон!$G131,0)</f>
        <v>0</v>
      </c>
      <c r="BE131" s="31" t="n">
        <f aca="false">IF(Замер!$J$200="да",Балкон!$H131,0)</f>
        <v>0</v>
      </c>
      <c r="BG131" s="31" t="n">
        <f aca="false">IF(Замер!$J$220="да",Помещение_11!$B131,0)</f>
        <v>0</v>
      </c>
      <c r="BH131" s="31" t="n">
        <f aca="false">IF(Замер!$J$220="да",Помещение_11!$G131,0)</f>
        <v>0</v>
      </c>
      <c r="BI131" s="31" t="n">
        <f aca="false">IF(Замер!$J$220="да",Помещение_11!$H131,0)</f>
        <v>0</v>
      </c>
      <c r="BK131" s="31" t="n">
        <f aca="false">IF(Замер!$J$240="да",Помещение_12!$B131,0)</f>
        <v>0</v>
      </c>
      <c r="BL131" s="31" t="n">
        <f aca="false">IF(Замер!$J$240="да",Помещение_12!$G131,0)</f>
        <v>0</v>
      </c>
      <c r="BM131" s="31" t="n">
        <f aca="false">IF(Замер!$J$240="да",Помещение_12!$H131,0)</f>
        <v>0</v>
      </c>
      <c r="BO131" s="31" t="n">
        <f aca="false">IF(Замер!$J$260="да",Помещение_13!$B131,0)</f>
        <v>0</v>
      </c>
      <c r="BP131" s="31" t="n">
        <f aca="false">IF(Замер!$J$260="да",Помещение_13!$G131,0)</f>
        <v>0</v>
      </c>
      <c r="BQ131" s="31" t="n">
        <f aca="false">IF(Замер!$J$260="да",Помещение_13!$H131,0)</f>
        <v>0</v>
      </c>
      <c r="BS131" s="31" t="n">
        <f aca="false">IF(Замер!$J$280="да",Помещение_14!$B131,0)</f>
        <v>0</v>
      </c>
      <c r="BT131" s="31" t="n">
        <f aca="false">IF(Замер!$J$280="да",Помещение_14!$G131,0)</f>
        <v>0</v>
      </c>
      <c r="BU131" s="31" t="n">
        <f aca="false">IF(Замер!$J$280="да",Помещение_14!$H131,0)</f>
        <v>0</v>
      </c>
      <c r="BW131" s="31" t="n">
        <f aca="false">IF(Замер!$J$300="да",Помещение_15!$B131,0)</f>
        <v>0</v>
      </c>
      <c r="BX131" s="31" t="n">
        <f aca="false">IF(Замер!$J$300="да",Помещение_15!$G131,0)</f>
        <v>0</v>
      </c>
      <c r="BY131" s="31" t="n">
        <f aca="false">IF(Замер!$J$300="да",Помещение_15!$H131,0)</f>
        <v>0</v>
      </c>
      <c r="CA131" s="31" t="n">
        <f aca="false">IF(Замер!$J$320="да",Помещение_16!$B131,0)</f>
        <v>0</v>
      </c>
      <c r="CB131" s="31" t="n">
        <f aca="false">IF(Замер!$J$320="да",Помещение_16!$G131,0)</f>
        <v>0</v>
      </c>
      <c r="CC131" s="31" t="n">
        <f aca="false">IF(Замер!$J$320="да",Помещение_16!$H131,0)</f>
        <v>0</v>
      </c>
      <c r="CE131" s="31" t="n">
        <f aca="false">IF(Замер!$J$340="да",Помещение_17!$B131,0)</f>
        <v>0</v>
      </c>
      <c r="CF131" s="31" t="n">
        <f aca="false">IF(Замер!$J$340="да",Помещение_17!$G131,0)</f>
        <v>0</v>
      </c>
      <c r="CG131" s="31" t="n">
        <f aca="false">IF(Замер!$J$340="да",Помещение_17!$H131,0)</f>
        <v>0</v>
      </c>
      <c r="CI131" s="31" t="n">
        <f aca="false">IF(Замер!$J$360="да",Помещение_18!$B131,0)</f>
        <v>0</v>
      </c>
      <c r="CJ131" s="31" t="n">
        <f aca="false">IF(Замер!$J$360="да",Помещение_18!$G131,0)</f>
        <v>0</v>
      </c>
      <c r="CK131" s="31" t="n">
        <f aca="false">IF(Замер!$J$360="да",Помещение_18!$H131,0)</f>
        <v>0</v>
      </c>
      <c r="CM131" s="31" t="n">
        <f aca="false">IF(Замер!$J$380="да",Помещение_19!$B131,0)</f>
        <v>0</v>
      </c>
      <c r="CN131" s="31" t="n">
        <f aca="false">IF(Замер!$J$380="да",Помещение_19!$G131,0)</f>
        <v>0</v>
      </c>
      <c r="CO131" s="31" t="n">
        <f aca="false">IF(Замер!$J$380="да",Помещение_19!$H131,0)</f>
        <v>0</v>
      </c>
      <c r="CQ131" s="31" t="n">
        <f aca="false">IF(Замер!$J$400="да",Помещение_20!$B131,0)</f>
        <v>0</v>
      </c>
      <c r="CR131" s="31" t="n">
        <f aca="false">IF(Замер!$J$400="да",Помещение_20!$G131,0)</f>
        <v>0</v>
      </c>
      <c r="CS131" s="31" t="n">
        <f aca="false">IF(Замер!$J$400="да",Помещение_20!$H131,0)</f>
        <v>0</v>
      </c>
    </row>
    <row r="132" customFormat="false" ht="14.25" hidden="false" customHeight="false" outlineLevel="0" collapsed="false">
      <c r="B132" s="89" t="n">
        <f aca="false">P132</f>
        <v>0</v>
      </c>
      <c r="C132" s="90" t="s">
        <v>435</v>
      </c>
      <c r="D132" s="91" t="str">
        <f aca="false">VLOOKUP(C132,СписокРабот!$B:$E,2,FALSE())</f>
        <v>Ошкуривание откосов стен 1 раз</v>
      </c>
      <c r="E132" s="92" t="str">
        <f aca="false">VLOOKUP(C132,СписокРабот!$B:$E,3,FALSE())</f>
        <v>п.м</v>
      </c>
      <c r="F132" s="93" t="n">
        <f aca="false">VLOOKUP(C132,СписокРабот!$B:$E,4,FALSE())</f>
        <v>241</v>
      </c>
      <c r="G132" s="94" t="n">
        <f aca="false">Q132</f>
        <v>0</v>
      </c>
      <c r="H132" s="95" t="n">
        <f aca="false">F132*G132</f>
        <v>0</v>
      </c>
      <c r="L132" s="83"/>
      <c r="M132" s="66" t="n">
        <f aca="false">$F132*(100%-$B$3)</f>
        <v>204.85</v>
      </c>
      <c r="N132" s="31" t="n">
        <f aca="false">$G132*$M132</f>
        <v>0</v>
      </c>
      <c r="P132" s="31" t="n">
        <f aca="false">MAX(S132,W132,AA132,AE132,AI132,AM132,AQ132,AU132,AY132,BC132,BG132,BK132,BO132,BS132,BW132,CA132,CE132,CI132,CM132,CQ132)</f>
        <v>0</v>
      </c>
      <c r="Q132" s="31" t="n">
        <f aca="false">IF($S132,T132,0)+IF($W132,X132,0)+IF($AA132,AB132,0)+IF($AE132,AF132,0)+IF($AI132,AJ132,0)+IF($AM132,AN132,0)+IF($AQ132,AR132,0)+IF($AU132,AV132,0)+IF($AY132,AZ132,0)+IF($BC132,BD132,0)+IF($BG132,BH132,0)+IF($BK132,BL132,0)+IF($BO132,BP132,0)+IF($BS132,BT132,0)+IF($BW132,BX132,0)+IF($CA132,CB132,0)+IF($CE132,CF132,0)+IF($CI132,CJ132,0)+IF($CM132,CN132,0)+IF($CQ132,CR132,0)</f>
        <v>0</v>
      </c>
      <c r="R132" s="31" t="n">
        <f aca="false">IF($S132=1,U132,0)+IF($W132,Y132,0)+IF($AA132,AC132,0)+IF($AE132,AG132,0)+IF($AI132,AK132,0)+IF($AM132,AO132,0)+IF($AQ132,AS132,0)+IF($AU132,AW132,0)+IF($AY132,BA132,0)+IF($BC132,BE132,0)+IF($BG132,BI132,0)+IF($BK132,BM132,0)+IF($BO132,BQ132,0)+IF($BS132,BU132,0)+IF($BW132,BY132,0)+IF($CA132,CC132,0)+IF($CE132,CG132,0)+IF($CI132,CK132,0)+IF($CM132,CO132,0)+IF($CQ132,CS132,0)</f>
        <v>0</v>
      </c>
      <c r="S132" s="31" t="n">
        <f aca="false">IF(Замер!$J$20="да",Комната_1!$B132,0)</f>
        <v>0</v>
      </c>
      <c r="T132" s="31" t="n">
        <f aca="false">IF(Замер!$J$20="да",Комната_1!$G132,0)</f>
        <v>52</v>
      </c>
      <c r="U132" s="31" t="n">
        <f aca="false">IF(Замер!$J$20="да",Комната_1!$H132,0)</f>
        <v>12532</v>
      </c>
      <c r="W132" s="31" t="n">
        <f aca="false">IF(Замер!$J$40="да",Комната_2!$B132,0)</f>
        <v>0</v>
      </c>
      <c r="X132" s="31" t="n">
        <f aca="false">IF(Замер!$J$40="да",Комната_2!$G132,0)</f>
        <v>36.8</v>
      </c>
      <c r="Y132" s="31" t="n">
        <f aca="false">IF(Замер!$J$40="да",Комната_2!$H132,0)</f>
        <v>8868.8</v>
      </c>
      <c r="AA132" s="31" t="n">
        <f aca="false">IF(Замер!$J$60="да",Комната_3!$B132,0)</f>
        <v>0</v>
      </c>
      <c r="AB132" s="31" t="n">
        <f aca="false">IF(Замер!$J$60="да",Комната_3!$G132,0)</f>
        <v>35</v>
      </c>
      <c r="AC132" s="31" t="n">
        <f aca="false">IF(Замер!$J$60="да",Комната_3!$H132,0)</f>
        <v>8435</v>
      </c>
      <c r="AE132" s="31" t="n">
        <f aca="false">IF(Замер!$J$80="да",Комната_4!$B132,0)</f>
        <v>0</v>
      </c>
      <c r="AF132" s="31" t="n">
        <f aca="false">IF(Замер!$J$80="да",Комната_4!$G132,0)</f>
        <v>30.9</v>
      </c>
      <c r="AG132" s="31" t="n">
        <f aca="false">IF(Замер!$J$80="да",Комната_4!$H132,0)</f>
        <v>7446.9</v>
      </c>
      <c r="AI132" s="31" t="n">
        <f aca="false">IF(Замер!$J$100="да",Комната_5!$B132,0)</f>
        <v>0</v>
      </c>
      <c r="AJ132" s="31" t="n">
        <f aca="false">IF(Замер!$J$100="да",Комната_5!$G132,0)</f>
        <v>20.4</v>
      </c>
      <c r="AK132" s="31" t="n">
        <f aca="false">IF(Замер!$J$100="да",Комната_5!$H132,0)</f>
        <v>4916.4</v>
      </c>
      <c r="AM132" s="31" t="n">
        <f aca="false">IF(Замер!$J$120="да",Коридор!$B132,0)</f>
        <v>0</v>
      </c>
      <c r="AN132" s="31" t="n">
        <f aca="false">IF(Замер!$J$120="да",Коридор!$G132,0)</f>
        <v>19.5</v>
      </c>
      <c r="AO132" s="31" t="n">
        <f aca="false">IF(Замер!$J$120="да",Коридор!$H132,0)</f>
        <v>4699.5</v>
      </c>
      <c r="AQ132" s="31" t="n">
        <f aca="false">IF(Замер!$J$140="да",Кухня!$B132,0)</f>
        <v>0</v>
      </c>
      <c r="AR132" s="31" t="n">
        <f aca="false">IF(Замер!$J$140="да",Кухня!$G132,0)</f>
        <v>27.7</v>
      </c>
      <c r="AS132" s="31" t="n">
        <f aca="false">IF(Замер!$J$140="да",Кухня!$H132,0)</f>
        <v>6675.7</v>
      </c>
      <c r="AU132" s="31" t="n">
        <f aca="false">IF(Замер!$J$160="да",Ванна!$B132,0)</f>
        <v>0</v>
      </c>
      <c r="AV132" s="31" t="n">
        <f aca="false">IF(Замер!$J$160="да",Ванна!$G132,0)</f>
        <v>20</v>
      </c>
      <c r="AW132" s="31" t="n">
        <f aca="false">IF(Замер!$J$160="да",Ванна!$H132,0)</f>
        <v>4820</v>
      </c>
      <c r="AY132" s="31" t="n">
        <f aca="false">IF(Замер!$J$180="да",Туалет!$B132,0)</f>
        <v>0</v>
      </c>
      <c r="AZ132" s="31" t="n">
        <f aca="false">IF(Замер!$J$180="да",Туалет!$G132,0)</f>
        <v>0</v>
      </c>
      <c r="BA132" s="31" t="n">
        <f aca="false">IF(Замер!$J$180="да",Туалет!$H132,0)</f>
        <v>0</v>
      </c>
      <c r="BC132" s="31" t="n">
        <f aca="false">IF(Замер!$J$200="да",Балкон!$B132,0)</f>
        <v>0</v>
      </c>
      <c r="BD132" s="31" t="n">
        <f aca="false">IF(Замер!$J$200="да",Балкон!$G132,0)</f>
        <v>0</v>
      </c>
      <c r="BE132" s="31" t="n">
        <f aca="false">IF(Замер!$J$200="да",Балкон!$H132,0)</f>
        <v>0</v>
      </c>
      <c r="BG132" s="31" t="n">
        <f aca="false">IF(Замер!$J$220="да",Помещение_11!$B132,0)</f>
        <v>0</v>
      </c>
      <c r="BH132" s="31" t="n">
        <f aca="false">IF(Замер!$J$220="да",Помещение_11!$G132,0)</f>
        <v>0</v>
      </c>
      <c r="BI132" s="31" t="n">
        <f aca="false">IF(Замер!$J$220="да",Помещение_11!$H132,0)</f>
        <v>0</v>
      </c>
      <c r="BK132" s="31" t="n">
        <f aca="false">IF(Замер!$J$240="да",Помещение_12!$B132,0)</f>
        <v>0</v>
      </c>
      <c r="BL132" s="31" t="n">
        <f aca="false">IF(Замер!$J$240="да",Помещение_12!$G132,0)</f>
        <v>0</v>
      </c>
      <c r="BM132" s="31" t="n">
        <f aca="false">IF(Замер!$J$240="да",Помещение_12!$H132,0)</f>
        <v>0</v>
      </c>
      <c r="BO132" s="31" t="n">
        <f aca="false">IF(Замер!$J$260="да",Помещение_13!$B132,0)</f>
        <v>0</v>
      </c>
      <c r="BP132" s="31" t="n">
        <f aca="false">IF(Замер!$J$260="да",Помещение_13!$G132,0)</f>
        <v>0</v>
      </c>
      <c r="BQ132" s="31" t="n">
        <f aca="false">IF(Замер!$J$260="да",Помещение_13!$H132,0)</f>
        <v>0</v>
      </c>
      <c r="BS132" s="31" t="n">
        <f aca="false">IF(Замер!$J$280="да",Помещение_14!$B132,0)</f>
        <v>0</v>
      </c>
      <c r="BT132" s="31" t="n">
        <f aca="false">IF(Замер!$J$280="да",Помещение_14!$G132,0)</f>
        <v>0</v>
      </c>
      <c r="BU132" s="31" t="n">
        <f aca="false">IF(Замер!$J$280="да",Помещение_14!$H132,0)</f>
        <v>0</v>
      </c>
      <c r="BW132" s="31" t="n">
        <f aca="false">IF(Замер!$J$300="да",Помещение_15!$B132,0)</f>
        <v>0</v>
      </c>
      <c r="BX132" s="31" t="n">
        <f aca="false">IF(Замер!$J$300="да",Помещение_15!$G132,0)</f>
        <v>0</v>
      </c>
      <c r="BY132" s="31" t="n">
        <f aca="false">IF(Замер!$J$300="да",Помещение_15!$H132,0)</f>
        <v>0</v>
      </c>
      <c r="CA132" s="31" t="n">
        <f aca="false">IF(Замер!$J$320="да",Помещение_16!$B132,0)</f>
        <v>0</v>
      </c>
      <c r="CB132" s="31" t="n">
        <f aca="false">IF(Замер!$J$320="да",Помещение_16!$G132,0)</f>
        <v>0</v>
      </c>
      <c r="CC132" s="31" t="n">
        <f aca="false">IF(Замер!$J$320="да",Помещение_16!$H132,0)</f>
        <v>0</v>
      </c>
      <c r="CE132" s="31" t="n">
        <f aca="false">IF(Замер!$J$340="да",Помещение_17!$B132,0)</f>
        <v>0</v>
      </c>
      <c r="CF132" s="31" t="n">
        <f aca="false">IF(Замер!$J$340="да",Помещение_17!$G132,0)</f>
        <v>0</v>
      </c>
      <c r="CG132" s="31" t="n">
        <f aca="false">IF(Замер!$J$340="да",Помещение_17!$H132,0)</f>
        <v>0</v>
      </c>
      <c r="CI132" s="31" t="n">
        <f aca="false">IF(Замер!$J$360="да",Помещение_18!$B132,0)</f>
        <v>0</v>
      </c>
      <c r="CJ132" s="31" t="n">
        <f aca="false">IF(Замер!$J$360="да",Помещение_18!$G132,0)</f>
        <v>0</v>
      </c>
      <c r="CK132" s="31" t="n">
        <f aca="false">IF(Замер!$J$360="да",Помещение_18!$H132,0)</f>
        <v>0</v>
      </c>
      <c r="CM132" s="31" t="n">
        <f aca="false">IF(Замер!$J$380="да",Помещение_19!$B132,0)</f>
        <v>0</v>
      </c>
      <c r="CN132" s="31" t="n">
        <f aca="false">IF(Замер!$J$380="да",Помещение_19!$G132,0)</f>
        <v>0</v>
      </c>
      <c r="CO132" s="31" t="n">
        <f aca="false">IF(Замер!$J$380="да",Помещение_19!$H132,0)</f>
        <v>0</v>
      </c>
      <c r="CQ132" s="31" t="n">
        <f aca="false">IF(Замер!$J$400="да",Помещение_20!$B132,0)</f>
        <v>0</v>
      </c>
      <c r="CR132" s="31" t="n">
        <f aca="false">IF(Замер!$J$400="да",Помещение_20!$G132,0)</f>
        <v>0</v>
      </c>
      <c r="CS132" s="31" t="n">
        <f aca="false">IF(Замер!$J$400="да",Помещение_20!$H132,0)</f>
        <v>0</v>
      </c>
    </row>
    <row r="133" customFormat="false" ht="14.25" hidden="false" customHeight="false" outlineLevel="0" collapsed="false">
      <c r="B133" s="89" t="n">
        <f aca="false">P133</f>
        <v>1</v>
      </c>
      <c r="C133" s="90" t="s">
        <v>81</v>
      </c>
      <c r="D133" s="91" t="str">
        <f aca="false">VLOOKUP(C133,СписокРабот!$B:$E,2,FALSE())</f>
        <v>Обработка стен бетоноконтактом 1 слой</v>
      </c>
      <c r="E133" s="92" t="str">
        <f aca="false">VLOOKUP(C133,СписокРабот!$B:$E,3,FALSE())</f>
        <v>м²</v>
      </c>
      <c r="F133" s="93" t="n">
        <f aca="false">VLOOKUP(C133,СписокРабот!$B:$E,4,FALSE())</f>
        <v>204</v>
      </c>
      <c r="G133" s="94" t="n">
        <f aca="false">Q133</f>
        <v>40</v>
      </c>
      <c r="H133" s="95" t="n">
        <f aca="false">F133*G133</f>
        <v>8160</v>
      </c>
      <c r="L133" s="83"/>
      <c r="M133" s="66" t="n">
        <f aca="false">$F133*(100%-$B$3)</f>
        <v>173.4</v>
      </c>
      <c r="N133" s="31" t="n">
        <f aca="false">$G133*$M133</f>
        <v>6936</v>
      </c>
      <c r="P133" s="31" t="n">
        <f aca="false">MAX(S133,W133,AA133,AE133,AI133,AM133,AQ133,AU133,AY133,BC133,BG133,BK133,BO133,BS133,BW133,CA133,CE133,CI133,CM133,CQ133)</f>
        <v>1</v>
      </c>
      <c r="Q133" s="31" t="n">
        <f aca="false">IF($S133,T133,0)+IF($W133,X133,0)+IF($AA133,AB133,0)+IF($AE133,AF133,0)+IF($AI133,AJ133,0)+IF($AM133,AN133,0)+IF($AQ133,AR133,0)+IF($AU133,AV133,0)+IF($AY133,AZ133,0)+IF($BC133,BD133,0)+IF($BG133,BH133,0)+IF($BK133,BL133,0)+IF($BO133,BP133,0)+IF($BS133,BT133,0)+IF($BW133,BX133,0)+IF($CA133,CB133,0)+IF($CE133,CF133,0)+IF($CI133,CJ133,0)+IF($CM133,CN133,0)+IF($CQ133,CR133,0)</f>
        <v>40</v>
      </c>
      <c r="R133" s="31" t="n">
        <f aca="false">IF($S133=1,U133,0)+IF($W133,Y133,0)+IF($AA133,AC133,0)+IF($AE133,AG133,0)+IF($AI133,AK133,0)+IF($AM133,AO133,0)+IF($AQ133,AS133,0)+IF($AU133,AW133,0)+IF($AY133,BA133,0)+IF($BC133,BE133,0)+IF($BG133,BI133,0)+IF($BK133,BM133,0)+IF($BO133,BQ133,0)+IF($BS133,BU133,0)+IF($BW133,BY133,0)+IF($CA133,CC133,0)+IF($CE133,CG133,0)+IF($CI133,CK133,0)+IF($CM133,CO133,0)+IF($CQ133,CS133,0)</f>
        <v>8160</v>
      </c>
      <c r="S133" s="31" t="n">
        <f aca="false">IF(Замер!$J$20="да",Комната_1!$B133,0)</f>
        <v>1</v>
      </c>
      <c r="T133" s="31" t="n">
        <f aca="false">IF(Замер!$J$20="да",Комната_1!$G133,0)</f>
        <v>40</v>
      </c>
      <c r="U133" s="31" t="n">
        <f aca="false">IF(Замер!$J$20="да",Комната_1!$H133,0)</f>
        <v>8160</v>
      </c>
      <c r="W133" s="31" t="n">
        <f aca="false">IF(Замер!$J$40="да",Комната_2!$B133,0)</f>
        <v>0</v>
      </c>
      <c r="X133" s="31" t="n">
        <f aca="false">IF(Замер!$J$40="да",Комната_2!$G133,0)</f>
        <v>36.8</v>
      </c>
      <c r="Y133" s="31" t="n">
        <f aca="false">IF(Замер!$J$40="да",Комната_2!$H133,0)</f>
        <v>7507.2</v>
      </c>
      <c r="AA133" s="31" t="n">
        <f aca="false">IF(Замер!$J$60="да",Комната_3!$B133,0)</f>
        <v>0</v>
      </c>
      <c r="AB133" s="31" t="n">
        <f aca="false">IF(Замер!$J$60="да",Комната_3!$G133,0)</f>
        <v>35</v>
      </c>
      <c r="AC133" s="31" t="n">
        <f aca="false">IF(Замер!$J$60="да",Комната_3!$H133,0)</f>
        <v>7140</v>
      </c>
      <c r="AE133" s="31" t="n">
        <f aca="false">IF(Замер!$J$80="да",Комната_4!$B133,0)</f>
        <v>0</v>
      </c>
      <c r="AF133" s="31" t="n">
        <f aca="false">IF(Замер!$J$80="да",Комната_4!$G133,0)</f>
        <v>30.9</v>
      </c>
      <c r="AG133" s="31" t="n">
        <f aca="false">IF(Замер!$J$80="да",Комната_4!$H133,0)</f>
        <v>6303.6</v>
      </c>
      <c r="AI133" s="31" t="n">
        <f aca="false">IF(Замер!$J$100="да",Комната_5!$B133,0)</f>
        <v>0</v>
      </c>
      <c r="AJ133" s="31" t="n">
        <f aca="false">IF(Замер!$J$100="да",Комната_5!$G133,0)</f>
        <v>20.4</v>
      </c>
      <c r="AK133" s="31" t="n">
        <f aca="false">IF(Замер!$J$100="да",Комната_5!$H133,0)</f>
        <v>4161.6</v>
      </c>
      <c r="AM133" s="31" t="n">
        <f aca="false">IF(Замер!$J$120="да",Коридор!$B133,0)</f>
        <v>0</v>
      </c>
      <c r="AN133" s="31" t="n">
        <f aca="false">IF(Замер!$J$120="да",Коридор!$G133,0)</f>
        <v>19.5</v>
      </c>
      <c r="AO133" s="31" t="n">
        <f aca="false">IF(Замер!$J$120="да",Коридор!$H133,0)</f>
        <v>3978</v>
      </c>
      <c r="AQ133" s="31" t="n">
        <f aca="false">IF(Замер!$J$140="да",Кухня!$B133,0)</f>
        <v>0</v>
      </c>
      <c r="AR133" s="31" t="n">
        <f aca="false">IF(Замер!$J$140="да",Кухня!$G133,0)</f>
        <v>27.7</v>
      </c>
      <c r="AS133" s="31" t="n">
        <f aca="false">IF(Замер!$J$140="да",Кухня!$H133,0)</f>
        <v>5650.8</v>
      </c>
      <c r="AU133" s="31" t="n">
        <f aca="false">IF(Замер!$J$160="да",Ванна!$B133,0)</f>
        <v>0</v>
      </c>
      <c r="AV133" s="31" t="n">
        <f aca="false">IF(Замер!$J$160="да",Ванна!$G133,0)</f>
        <v>20</v>
      </c>
      <c r="AW133" s="31" t="n">
        <f aca="false">IF(Замер!$J$160="да",Ванна!$H133,0)</f>
        <v>4080</v>
      </c>
      <c r="AY133" s="31" t="n">
        <f aca="false">IF(Замер!$J$180="да",Туалет!$B133,0)</f>
        <v>0</v>
      </c>
      <c r="AZ133" s="31" t="n">
        <f aca="false">IF(Замер!$J$180="да",Туалет!$G133,0)</f>
        <v>0</v>
      </c>
      <c r="BA133" s="31" t="n">
        <f aca="false">IF(Замер!$J$180="да",Туалет!$H133,0)</f>
        <v>0</v>
      </c>
      <c r="BC133" s="31" t="n">
        <f aca="false">IF(Замер!$J$200="да",Балкон!$B133,0)</f>
        <v>0</v>
      </c>
      <c r="BD133" s="31" t="n">
        <f aca="false">IF(Замер!$J$200="да",Балкон!$G133,0)</f>
        <v>0</v>
      </c>
      <c r="BE133" s="31" t="n">
        <f aca="false">IF(Замер!$J$200="да",Балкон!$H133,0)</f>
        <v>0</v>
      </c>
      <c r="BG133" s="31" t="n">
        <f aca="false">IF(Замер!$J$220="да",Помещение_11!$B133,0)</f>
        <v>0</v>
      </c>
      <c r="BH133" s="31" t="n">
        <f aca="false">IF(Замер!$J$220="да",Помещение_11!$G133,0)</f>
        <v>0</v>
      </c>
      <c r="BI133" s="31" t="n">
        <f aca="false">IF(Замер!$J$220="да",Помещение_11!$H133,0)</f>
        <v>0</v>
      </c>
      <c r="BK133" s="31" t="n">
        <f aca="false">IF(Замер!$J$240="да",Помещение_12!$B133,0)</f>
        <v>0</v>
      </c>
      <c r="BL133" s="31" t="n">
        <f aca="false">IF(Замер!$J$240="да",Помещение_12!$G133,0)</f>
        <v>0</v>
      </c>
      <c r="BM133" s="31" t="n">
        <f aca="false">IF(Замер!$J$240="да",Помещение_12!$H133,0)</f>
        <v>0</v>
      </c>
      <c r="BO133" s="31" t="n">
        <f aca="false">IF(Замер!$J$260="да",Помещение_13!$B133,0)</f>
        <v>0</v>
      </c>
      <c r="BP133" s="31" t="n">
        <f aca="false">IF(Замер!$J$260="да",Помещение_13!$G133,0)</f>
        <v>0</v>
      </c>
      <c r="BQ133" s="31" t="n">
        <f aca="false">IF(Замер!$J$260="да",Помещение_13!$H133,0)</f>
        <v>0</v>
      </c>
      <c r="BS133" s="31" t="n">
        <f aca="false">IF(Замер!$J$280="да",Помещение_14!$B133,0)</f>
        <v>0</v>
      </c>
      <c r="BT133" s="31" t="n">
        <f aca="false">IF(Замер!$J$280="да",Помещение_14!$G133,0)</f>
        <v>0</v>
      </c>
      <c r="BU133" s="31" t="n">
        <f aca="false">IF(Замер!$J$280="да",Помещение_14!$H133,0)</f>
        <v>0</v>
      </c>
      <c r="BW133" s="31" t="n">
        <f aca="false">IF(Замер!$J$300="да",Помещение_15!$B133,0)</f>
        <v>0</v>
      </c>
      <c r="BX133" s="31" t="n">
        <f aca="false">IF(Замер!$J$300="да",Помещение_15!$G133,0)</f>
        <v>0</v>
      </c>
      <c r="BY133" s="31" t="n">
        <f aca="false">IF(Замер!$J$300="да",Помещение_15!$H133,0)</f>
        <v>0</v>
      </c>
      <c r="CA133" s="31" t="n">
        <f aca="false">IF(Замер!$J$320="да",Помещение_16!$B133,0)</f>
        <v>0</v>
      </c>
      <c r="CB133" s="31" t="n">
        <f aca="false">IF(Замер!$J$320="да",Помещение_16!$G133,0)</f>
        <v>0</v>
      </c>
      <c r="CC133" s="31" t="n">
        <f aca="false">IF(Замер!$J$320="да",Помещение_16!$H133,0)</f>
        <v>0</v>
      </c>
      <c r="CE133" s="31" t="n">
        <f aca="false">IF(Замер!$J$340="да",Помещение_17!$B133,0)</f>
        <v>0</v>
      </c>
      <c r="CF133" s="31" t="n">
        <f aca="false">IF(Замер!$J$340="да",Помещение_17!$G133,0)</f>
        <v>0</v>
      </c>
      <c r="CG133" s="31" t="n">
        <f aca="false">IF(Замер!$J$340="да",Помещение_17!$H133,0)</f>
        <v>0</v>
      </c>
      <c r="CI133" s="31" t="n">
        <f aca="false">IF(Замер!$J$360="да",Помещение_18!$B133,0)</f>
        <v>0</v>
      </c>
      <c r="CJ133" s="31" t="n">
        <f aca="false">IF(Замер!$J$360="да",Помещение_18!$G133,0)</f>
        <v>0</v>
      </c>
      <c r="CK133" s="31" t="n">
        <f aca="false">IF(Замер!$J$360="да",Помещение_18!$H133,0)</f>
        <v>0</v>
      </c>
      <c r="CM133" s="31" t="n">
        <f aca="false">IF(Замер!$J$380="да",Помещение_19!$B133,0)</f>
        <v>0</v>
      </c>
      <c r="CN133" s="31" t="n">
        <f aca="false">IF(Замер!$J$380="да",Помещение_19!$G133,0)</f>
        <v>0</v>
      </c>
      <c r="CO133" s="31" t="n">
        <f aca="false">IF(Замер!$J$380="да",Помещение_19!$H133,0)</f>
        <v>0</v>
      </c>
      <c r="CQ133" s="31" t="n">
        <f aca="false">IF(Замер!$J$400="да",Помещение_20!$B133,0)</f>
        <v>0</v>
      </c>
      <c r="CR133" s="31" t="n">
        <f aca="false">IF(Замер!$J$400="да",Помещение_20!$G133,0)</f>
        <v>0</v>
      </c>
      <c r="CS133" s="31" t="n">
        <f aca="false">IF(Замер!$J$400="да",Помещение_20!$H133,0)</f>
        <v>0</v>
      </c>
    </row>
    <row r="134" customFormat="false" ht="14.25" hidden="false" customHeight="false" outlineLevel="0" collapsed="false">
      <c r="B134" s="89" t="n">
        <f aca="false">P134</f>
        <v>0</v>
      </c>
      <c r="C134" s="90" t="s">
        <v>436</v>
      </c>
      <c r="D134" s="91" t="str">
        <f aca="false">VLOOKUP(C134,СписокРабот!$B:$E,2,FALSE())</f>
        <v>Монтаж ЗD-панелей из гипса (без покраски)</v>
      </c>
      <c r="E134" s="92" t="str">
        <f aca="false">VLOOKUP(C134,СписокРабот!$B:$E,3,FALSE())</f>
        <v>м²</v>
      </c>
      <c r="F134" s="93" t="n">
        <f aca="false">VLOOKUP(C134,СписокРабот!$B:$E,4,FALSE())</f>
        <v>6322</v>
      </c>
      <c r="G134" s="94" t="n">
        <f aca="false">Q134</f>
        <v>0</v>
      </c>
      <c r="H134" s="95" t="n">
        <f aca="false">F134*G134</f>
        <v>0</v>
      </c>
      <c r="L134" s="83"/>
      <c r="M134" s="66" t="n">
        <f aca="false">$F134*(100%-$B$3)</f>
        <v>5373.7</v>
      </c>
      <c r="N134" s="31" t="n">
        <f aca="false">$G134*$M134</f>
        <v>0</v>
      </c>
      <c r="P134" s="31" t="n">
        <f aca="false">MAX(S134,W134,AA134,AE134,AI134,AM134,AQ134,AU134,AY134,BC134,BG134,BK134,BO134,BS134,BW134,CA134,CE134,CI134,CM134,CQ134)</f>
        <v>0</v>
      </c>
      <c r="Q134" s="31" t="n">
        <f aca="false">IF($S134,T134,0)+IF($W134,X134,0)+IF($AA134,AB134,0)+IF($AE134,AF134,0)+IF($AI134,AJ134,0)+IF($AM134,AN134,0)+IF($AQ134,AR134,0)+IF($AU134,AV134,0)+IF($AY134,AZ134,0)+IF($BC134,BD134,0)+IF($BG134,BH134,0)+IF($BK134,BL134,0)+IF($BO134,BP134,0)+IF($BS134,BT134,0)+IF($BW134,BX134,0)+IF($CA134,CB134,0)+IF($CE134,CF134,0)+IF($CI134,CJ134,0)+IF($CM134,CN134,0)+IF($CQ134,CR134,0)</f>
        <v>0</v>
      </c>
      <c r="R134" s="31" t="n">
        <f aca="false">IF($S134=1,U134,0)+IF($W134,Y134,0)+IF($AA134,AC134,0)+IF($AE134,AG134,0)+IF($AI134,AK134,0)+IF($AM134,AO134,0)+IF($AQ134,AS134,0)+IF($AU134,AW134,0)+IF($AY134,BA134,0)+IF($BC134,BE134,0)+IF($BG134,BI134,0)+IF($BK134,BM134,0)+IF($BO134,BQ134,0)+IF($BS134,BU134,0)+IF($BW134,BY134,0)+IF($CA134,CC134,0)+IF($CE134,CG134,0)+IF($CI134,CK134,0)+IF($CM134,CO134,0)+IF($CQ134,CS134,0)</f>
        <v>0</v>
      </c>
      <c r="S134" s="31" t="n">
        <f aca="false">IF(Замер!$J$20="да",Комната_1!$B134,0)</f>
        <v>0</v>
      </c>
      <c r="T134" s="31" t="n">
        <f aca="false">IF(Замер!$J$20="да",Комната_1!$G134,0)</f>
        <v>52</v>
      </c>
      <c r="U134" s="31" t="n">
        <f aca="false">IF(Замер!$J$20="да",Комната_1!$H134,0)</f>
        <v>328744</v>
      </c>
      <c r="W134" s="31" t="n">
        <f aca="false">IF(Замер!$J$40="да",Комната_2!$B134,0)</f>
        <v>0</v>
      </c>
      <c r="X134" s="31" t="n">
        <f aca="false">IF(Замер!$J$40="да",Комната_2!$G134,0)</f>
        <v>36.8</v>
      </c>
      <c r="Y134" s="31" t="n">
        <f aca="false">IF(Замер!$J$40="да",Комната_2!$H134,0)</f>
        <v>232649.6</v>
      </c>
      <c r="AA134" s="31" t="n">
        <f aca="false">IF(Замер!$J$60="да",Комната_3!$B134,0)</f>
        <v>0</v>
      </c>
      <c r="AB134" s="31" t="n">
        <f aca="false">IF(Замер!$J$60="да",Комната_3!$G134,0)</f>
        <v>35</v>
      </c>
      <c r="AC134" s="31" t="n">
        <f aca="false">IF(Замер!$J$60="да",Комната_3!$H134,0)</f>
        <v>221270</v>
      </c>
      <c r="AE134" s="31" t="n">
        <f aca="false">IF(Замер!$J$80="да",Комната_4!$B134,0)</f>
        <v>0</v>
      </c>
      <c r="AF134" s="31" t="n">
        <f aca="false">IF(Замер!$J$80="да",Комната_4!$G134,0)</f>
        <v>30.9</v>
      </c>
      <c r="AG134" s="31" t="n">
        <f aca="false">IF(Замер!$J$80="да",Комната_4!$H134,0)</f>
        <v>195349.8</v>
      </c>
      <c r="AI134" s="31" t="n">
        <f aca="false">IF(Замер!$J$100="да",Комната_5!$B134,0)</f>
        <v>0</v>
      </c>
      <c r="AJ134" s="31" t="n">
        <f aca="false">IF(Замер!$J$100="да",Комната_5!$G134,0)</f>
        <v>20.4</v>
      </c>
      <c r="AK134" s="31" t="n">
        <f aca="false">IF(Замер!$J$100="да",Комната_5!$H134,0)</f>
        <v>128968.8</v>
      </c>
      <c r="AM134" s="31" t="n">
        <f aca="false">IF(Замер!$J$120="да",Коридор!$B134,0)</f>
        <v>0</v>
      </c>
      <c r="AN134" s="31" t="n">
        <f aca="false">IF(Замер!$J$120="да",Коридор!$G134,0)</f>
        <v>19.5</v>
      </c>
      <c r="AO134" s="31" t="n">
        <f aca="false">IF(Замер!$J$120="да",Коридор!$H134,0)</f>
        <v>123279</v>
      </c>
      <c r="AQ134" s="31" t="n">
        <f aca="false">IF(Замер!$J$140="да",Кухня!$B134,0)</f>
        <v>0</v>
      </c>
      <c r="AR134" s="31" t="n">
        <f aca="false">IF(Замер!$J$140="да",Кухня!$G134,0)</f>
        <v>27.7</v>
      </c>
      <c r="AS134" s="31" t="n">
        <f aca="false">IF(Замер!$J$140="да",Кухня!$H134,0)</f>
        <v>175119.4</v>
      </c>
      <c r="AU134" s="31" t="n">
        <f aca="false">IF(Замер!$J$160="да",Ванна!$B134,0)</f>
        <v>0</v>
      </c>
      <c r="AV134" s="31" t="n">
        <f aca="false">IF(Замер!$J$160="да",Ванна!$G134,0)</f>
        <v>20</v>
      </c>
      <c r="AW134" s="31" t="n">
        <f aca="false">IF(Замер!$J$160="да",Ванна!$H134,0)</f>
        <v>126440</v>
      </c>
      <c r="AY134" s="31" t="n">
        <f aca="false">IF(Замер!$J$180="да",Туалет!$B134,0)</f>
        <v>0</v>
      </c>
      <c r="AZ134" s="31" t="n">
        <f aca="false">IF(Замер!$J$180="да",Туалет!$G134,0)</f>
        <v>0</v>
      </c>
      <c r="BA134" s="31" t="n">
        <f aca="false">IF(Замер!$J$180="да",Туалет!$H134,0)</f>
        <v>0</v>
      </c>
      <c r="BC134" s="31" t="n">
        <f aca="false">IF(Замер!$J$200="да",Балкон!$B134,0)</f>
        <v>0</v>
      </c>
      <c r="BD134" s="31" t="n">
        <f aca="false">IF(Замер!$J$200="да",Балкон!$G134,0)</f>
        <v>0</v>
      </c>
      <c r="BE134" s="31" t="n">
        <f aca="false">IF(Замер!$J$200="да",Балкон!$H134,0)</f>
        <v>0</v>
      </c>
      <c r="BG134" s="31" t="n">
        <f aca="false">IF(Замер!$J$220="да",Помещение_11!$B134,0)</f>
        <v>0</v>
      </c>
      <c r="BH134" s="31" t="n">
        <f aca="false">IF(Замер!$J$220="да",Помещение_11!$G134,0)</f>
        <v>0</v>
      </c>
      <c r="BI134" s="31" t="n">
        <f aca="false">IF(Замер!$J$220="да",Помещение_11!$H134,0)</f>
        <v>0</v>
      </c>
      <c r="BK134" s="31" t="n">
        <f aca="false">IF(Замер!$J$240="да",Помещение_12!$B134,0)</f>
        <v>0</v>
      </c>
      <c r="BL134" s="31" t="n">
        <f aca="false">IF(Замер!$J$240="да",Помещение_12!$G134,0)</f>
        <v>0</v>
      </c>
      <c r="BM134" s="31" t="n">
        <f aca="false">IF(Замер!$J$240="да",Помещение_12!$H134,0)</f>
        <v>0</v>
      </c>
      <c r="BO134" s="31" t="n">
        <f aca="false">IF(Замер!$J$260="да",Помещение_13!$B134,0)</f>
        <v>0</v>
      </c>
      <c r="BP134" s="31" t="n">
        <f aca="false">IF(Замер!$J$260="да",Помещение_13!$G134,0)</f>
        <v>0</v>
      </c>
      <c r="BQ134" s="31" t="n">
        <f aca="false">IF(Замер!$J$260="да",Помещение_13!$H134,0)</f>
        <v>0</v>
      </c>
      <c r="BS134" s="31" t="n">
        <f aca="false">IF(Замер!$J$280="да",Помещение_14!$B134,0)</f>
        <v>0</v>
      </c>
      <c r="BT134" s="31" t="n">
        <f aca="false">IF(Замер!$J$280="да",Помещение_14!$G134,0)</f>
        <v>0</v>
      </c>
      <c r="BU134" s="31" t="n">
        <f aca="false">IF(Замер!$J$280="да",Помещение_14!$H134,0)</f>
        <v>0</v>
      </c>
      <c r="BW134" s="31" t="n">
        <f aca="false">IF(Замер!$J$300="да",Помещение_15!$B134,0)</f>
        <v>0</v>
      </c>
      <c r="BX134" s="31" t="n">
        <f aca="false">IF(Замер!$J$300="да",Помещение_15!$G134,0)</f>
        <v>0</v>
      </c>
      <c r="BY134" s="31" t="n">
        <f aca="false">IF(Замер!$J$300="да",Помещение_15!$H134,0)</f>
        <v>0</v>
      </c>
      <c r="CA134" s="31" t="n">
        <f aca="false">IF(Замер!$J$320="да",Помещение_16!$B134,0)</f>
        <v>0</v>
      </c>
      <c r="CB134" s="31" t="n">
        <f aca="false">IF(Замер!$J$320="да",Помещение_16!$G134,0)</f>
        <v>0</v>
      </c>
      <c r="CC134" s="31" t="n">
        <f aca="false">IF(Замер!$J$320="да",Помещение_16!$H134,0)</f>
        <v>0</v>
      </c>
      <c r="CE134" s="31" t="n">
        <f aca="false">IF(Замер!$J$340="да",Помещение_17!$B134,0)</f>
        <v>0</v>
      </c>
      <c r="CF134" s="31" t="n">
        <f aca="false">IF(Замер!$J$340="да",Помещение_17!$G134,0)</f>
        <v>0</v>
      </c>
      <c r="CG134" s="31" t="n">
        <f aca="false">IF(Замер!$J$340="да",Помещение_17!$H134,0)</f>
        <v>0</v>
      </c>
      <c r="CI134" s="31" t="n">
        <f aca="false">IF(Замер!$J$360="да",Помещение_18!$B134,0)</f>
        <v>0</v>
      </c>
      <c r="CJ134" s="31" t="n">
        <f aca="false">IF(Замер!$J$360="да",Помещение_18!$G134,0)</f>
        <v>0</v>
      </c>
      <c r="CK134" s="31" t="n">
        <f aca="false">IF(Замер!$J$360="да",Помещение_18!$H134,0)</f>
        <v>0</v>
      </c>
      <c r="CM134" s="31" t="n">
        <f aca="false">IF(Замер!$J$380="да",Помещение_19!$B134,0)</f>
        <v>0</v>
      </c>
      <c r="CN134" s="31" t="n">
        <f aca="false">IF(Замер!$J$380="да",Помещение_19!$G134,0)</f>
        <v>0</v>
      </c>
      <c r="CO134" s="31" t="n">
        <f aca="false">IF(Замер!$J$380="да",Помещение_19!$H134,0)</f>
        <v>0</v>
      </c>
      <c r="CQ134" s="31" t="n">
        <f aca="false">IF(Замер!$J$400="да",Помещение_20!$B134,0)</f>
        <v>0</v>
      </c>
      <c r="CR134" s="31" t="n">
        <f aca="false">IF(Замер!$J$400="да",Помещение_20!$G134,0)</f>
        <v>0</v>
      </c>
      <c r="CS134" s="31" t="n">
        <f aca="false">IF(Замер!$J$400="да",Помещение_20!$H134,0)</f>
        <v>0</v>
      </c>
    </row>
    <row r="135" customFormat="false" ht="14.25" hidden="false" customHeight="false" outlineLevel="0" collapsed="false">
      <c r="B135" s="89" t="n">
        <f aca="false">P135</f>
        <v>0</v>
      </c>
      <c r="C135" s="90" t="s">
        <v>437</v>
      </c>
      <c r="D135" s="91" t="str">
        <f aca="false">VLOOKUP(C135,СписокРабот!$B:$E,2,FALSE())</f>
        <v>Окраска 3D-панелей из гипса 2 слоя</v>
      </c>
      <c r="E135" s="92" t="str">
        <f aca="false">VLOOKUP(C135,СписокРабот!$B:$E,3,FALSE())</f>
        <v>м²</v>
      </c>
      <c r="F135" s="93" t="n">
        <f aca="false">VLOOKUP(C135,СписокРабот!$B:$E,4,FALSE())</f>
        <v>1332</v>
      </c>
      <c r="G135" s="94" t="n">
        <f aca="false">Q135</f>
        <v>0</v>
      </c>
      <c r="H135" s="95" t="n">
        <f aca="false">F135*G135</f>
        <v>0</v>
      </c>
      <c r="L135" s="83"/>
      <c r="M135" s="66" t="n">
        <f aca="false">$F135*(100%-$B$3)</f>
        <v>1132.2</v>
      </c>
      <c r="N135" s="31" t="n">
        <f aca="false">$G135*$M135</f>
        <v>0</v>
      </c>
      <c r="P135" s="31" t="n">
        <f aca="false">MAX(S135,W135,AA135,AE135,AI135,AM135,AQ135,AU135,AY135,BC135,BG135,BK135,BO135,BS135,BW135,CA135,CE135,CI135,CM135,CQ135)</f>
        <v>0</v>
      </c>
      <c r="Q135" s="31" t="n">
        <f aca="false">IF($S135,T135,0)+IF($W135,X135,0)+IF($AA135,AB135,0)+IF($AE135,AF135,0)+IF($AI135,AJ135,0)+IF($AM135,AN135,0)+IF($AQ135,AR135,0)+IF($AU135,AV135,0)+IF($AY135,AZ135,0)+IF($BC135,BD135,0)+IF($BG135,BH135,0)+IF($BK135,BL135,0)+IF($BO135,BP135,0)+IF($BS135,BT135,0)+IF($BW135,BX135,0)+IF($CA135,CB135,0)+IF($CE135,CF135,0)+IF($CI135,CJ135,0)+IF($CM135,CN135,0)+IF($CQ135,CR135,0)</f>
        <v>0</v>
      </c>
      <c r="R135" s="31" t="n">
        <f aca="false">IF($S135=1,U135,0)+IF($W135,Y135,0)+IF($AA135,AC135,0)+IF($AE135,AG135,0)+IF($AI135,AK135,0)+IF($AM135,AO135,0)+IF($AQ135,AS135,0)+IF($AU135,AW135,0)+IF($AY135,BA135,0)+IF($BC135,BE135,0)+IF($BG135,BI135,0)+IF($BK135,BM135,0)+IF($BO135,BQ135,0)+IF($BS135,BU135,0)+IF($BW135,BY135,0)+IF($CA135,CC135,0)+IF($CE135,CG135,0)+IF($CI135,CK135,0)+IF($CM135,CO135,0)+IF($CQ135,CS135,0)</f>
        <v>0</v>
      </c>
      <c r="S135" s="31" t="n">
        <f aca="false">IF(Замер!$J$20="да",Комната_1!$B135,0)</f>
        <v>0</v>
      </c>
      <c r="T135" s="31" t="n">
        <f aca="false">IF(Замер!$J$20="да",Комната_1!$G135,0)</f>
        <v>52</v>
      </c>
      <c r="U135" s="31" t="n">
        <f aca="false">IF(Замер!$J$20="да",Комната_1!$H135,0)</f>
        <v>69264</v>
      </c>
      <c r="W135" s="31" t="n">
        <f aca="false">IF(Замер!$J$40="да",Комната_2!$B135,0)</f>
        <v>0</v>
      </c>
      <c r="X135" s="31" t="n">
        <f aca="false">IF(Замер!$J$40="да",Комната_2!$G135,0)</f>
        <v>36.8</v>
      </c>
      <c r="Y135" s="31" t="n">
        <f aca="false">IF(Замер!$J$40="да",Комната_2!$H135,0)</f>
        <v>49017.6</v>
      </c>
      <c r="AA135" s="31" t="n">
        <f aca="false">IF(Замер!$J$60="да",Комната_3!$B135,0)</f>
        <v>0</v>
      </c>
      <c r="AB135" s="31" t="n">
        <f aca="false">IF(Замер!$J$60="да",Комната_3!$G135,0)</f>
        <v>35</v>
      </c>
      <c r="AC135" s="31" t="n">
        <f aca="false">IF(Замер!$J$60="да",Комната_3!$H135,0)</f>
        <v>46620</v>
      </c>
      <c r="AE135" s="31" t="n">
        <f aca="false">IF(Замер!$J$80="да",Комната_4!$B135,0)</f>
        <v>0</v>
      </c>
      <c r="AF135" s="31" t="n">
        <f aca="false">IF(Замер!$J$80="да",Комната_4!$G135,0)</f>
        <v>30.9</v>
      </c>
      <c r="AG135" s="31" t="n">
        <f aca="false">IF(Замер!$J$80="да",Комната_4!$H135,0)</f>
        <v>41158.8</v>
      </c>
      <c r="AI135" s="31" t="n">
        <f aca="false">IF(Замер!$J$100="да",Комната_5!$B135,0)</f>
        <v>0</v>
      </c>
      <c r="AJ135" s="31" t="n">
        <f aca="false">IF(Замер!$J$100="да",Комната_5!$G135,0)</f>
        <v>20.4</v>
      </c>
      <c r="AK135" s="31" t="n">
        <f aca="false">IF(Замер!$J$100="да",Комната_5!$H135,0)</f>
        <v>27172.8</v>
      </c>
      <c r="AM135" s="31" t="n">
        <f aca="false">IF(Замер!$J$120="да",Коридор!$B135,0)</f>
        <v>0</v>
      </c>
      <c r="AN135" s="31" t="n">
        <f aca="false">IF(Замер!$J$120="да",Коридор!$G135,0)</f>
        <v>19.5</v>
      </c>
      <c r="AO135" s="31" t="n">
        <f aca="false">IF(Замер!$J$120="да",Коридор!$H135,0)</f>
        <v>25974</v>
      </c>
      <c r="AQ135" s="31" t="n">
        <f aca="false">IF(Замер!$J$140="да",Кухня!$B135,0)</f>
        <v>0</v>
      </c>
      <c r="AR135" s="31" t="n">
        <f aca="false">IF(Замер!$J$140="да",Кухня!$G135,0)</f>
        <v>27.7</v>
      </c>
      <c r="AS135" s="31" t="n">
        <f aca="false">IF(Замер!$J$140="да",Кухня!$H135,0)</f>
        <v>36896.4</v>
      </c>
      <c r="AU135" s="31" t="n">
        <f aca="false">IF(Замер!$J$160="да",Ванна!$B135,0)</f>
        <v>0</v>
      </c>
      <c r="AV135" s="31" t="n">
        <f aca="false">IF(Замер!$J$160="да",Ванна!$G135,0)</f>
        <v>20</v>
      </c>
      <c r="AW135" s="31" t="n">
        <f aca="false">IF(Замер!$J$160="да",Ванна!$H135,0)</f>
        <v>26640</v>
      </c>
      <c r="AY135" s="31" t="n">
        <f aca="false">IF(Замер!$J$180="да",Туалет!$B135,0)</f>
        <v>0</v>
      </c>
      <c r="AZ135" s="31" t="n">
        <f aca="false">IF(Замер!$J$180="да",Туалет!$G135,0)</f>
        <v>0</v>
      </c>
      <c r="BA135" s="31" t="n">
        <f aca="false">IF(Замер!$J$180="да",Туалет!$H135,0)</f>
        <v>0</v>
      </c>
      <c r="BC135" s="31" t="n">
        <f aca="false">IF(Замер!$J$200="да",Балкон!$B135,0)</f>
        <v>0</v>
      </c>
      <c r="BD135" s="31" t="n">
        <f aca="false">IF(Замер!$J$200="да",Балкон!$G135,0)</f>
        <v>0</v>
      </c>
      <c r="BE135" s="31" t="n">
        <f aca="false">IF(Замер!$J$200="да",Балкон!$H135,0)</f>
        <v>0</v>
      </c>
      <c r="BG135" s="31" t="n">
        <f aca="false">IF(Замер!$J$220="да",Помещение_11!$B135,0)</f>
        <v>0</v>
      </c>
      <c r="BH135" s="31" t="n">
        <f aca="false">IF(Замер!$J$220="да",Помещение_11!$G135,0)</f>
        <v>0</v>
      </c>
      <c r="BI135" s="31" t="n">
        <f aca="false">IF(Замер!$J$220="да",Помещение_11!$H135,0)</f>
        <v>0</v>
      </c>
      <c r="BK135" s="31" t="n">
        <f aca="false">IF(Замер!$J$240="да",Помещение_12!$B135,0)</f>
        <v>0</v>
      </c>
      <c r="BL135" s="31" t="n">
        <f aca="false">IF(Замер!$J$240="да",Помещение_12!$G135,0)</f>
        <v>0</v>
      </c>
      <c r="BM135" s="31" t="n">
        <f aca="false">IF(Замер!$J$240="да",Помещение_12!$H135,0)</f>
        <v>0</v>
      </c>
      <c r="BO135" s="31" t="n">
        <f aca="false">IF(Замер!$J$260="да",Помещение_13!$B135,0)</f>
        <v>0</v>
      </c>
      <c r="BP135" s="31" t="n">
        <f aca="false">IF(Замер!$J$260="да",Помещение_13!$G135,0)</f>
        <v>0</v>
      </c>
      <c r="BQ135" s="31" t="n">
        <f aca="false">IF(Замер!$J$260="да",Помещение_13!$H135,0)</f>
        <v>0</v>
      </c>
      <c r="BS135" s="31" t="n">
        <f aca="false">IF(Замер!$J$280="да",Помещение_14!$B135,0)</f>
        <v>0</v>
      </c>
      <c r="BT135" s="31" t="n">
        <f aca="false">IF(Замер!$J$280="да",Помещение_14!$G135,0)</f>
        <v>0</v>
      </c>
      <c r="BU135" s="31" t="n">
        <f aca="false">IF(Замер!$J$280="да",Помещение_14!$H135,0)</f>
        <v>0</v>
      </c>
      <c r="BW135" s="31" t="n">
        <f aca="false">IF(Замер!$J$300="да",Помещение_15!$B135,0)</f>
        <v>0</v>
      </c>
      <c r="BX135" s="31" t="n">
        <f aca="false">IF(Замер!$J$300="да",Помещение_15!$G135,0)</f>
        <v>0</v>
      </c>
      <c r="BY135" s="31" t="n">
        <f aca="false">IF(Замер!$J$300="да",Помещение_15!$H135,0)</f>
        <v>0</v>
      </c>
      <c r="CA135" s="31" t="n">
        <f aca="false">IF(Замер!$J$320="да",Помещение_16!$B135,0)</f>
        <v>0</v>
      </c>
      <c r="CB135" s="31" t="n">
        <f aca="false">IF(Замер!$J$320="да",Помещение_16!$G135,0)</f>
        <v>0</v>
      </c>
      <c r="CC135" s="31" t="n">
        <f aca="false">IF(Замер!$J$320="да",Помещение_16!$H135,0)</f>
        <v>0</v>
      </c>
      <c r="CE135" s="31" t="n">
        <f aca="false">IF(Замер!$J$340="да",Помещение_17!$B135,0)</f>
        <v>0</v>
      </c>
      <c r="CF135" s="31" t="n">
        <f aca="false">IF(Замер!$J$340="да",Помещение_17!$G135,0)</f>
        <v>0</v>
      </c>
      <c r="CG135" s="31" t="n">
        <f aca="false">IF(Замер!$J$340="да",Помещение_17!$H135,0)</f>
        <v>0</v>
      </c>
      <c r="CI135" s="31" t="n">
        <f aca="false">IF(Замер!$J$360="да",Помещение_18!$B135,0)</f>
        <v>0</v>
      </c>
      <c r="CJ135" s="31" t="n">
        <f aca="false">IF(Замер!$J$360="да",Помещение_18!$G135,0)</f>
        <v>0</v>
      </c>
      <c r="CK135" s="31" t="n">
        <f aca="false">IF(Замер!$J$360="да",Помещение_18!$H135,0)</f>
        <v>0</v>
      </c>
      <c r="CM135" s="31" t="n">
        <f aca="false">IF(Замер!$J$380="да",Помещение_19!$B135,0)</f>
        <v>0</v>
      </c>
      <c r="CN135" s="31" t="n">
        <f aca="false">IF(Замер!$J$380="да",Помещение_19!$G135,0)</f>
        <v>0</v>
      </c>
      <c r="CO135" s="31" t="n">
        <f aca="false">IF(Замер!$J$380="да",Помещение_19!$H135,0)</f>
        <v>0</v>
      </c>
      <c r="CQ135" s="31" t="n">
        <f aca="false">IF(Замер!$J$400="да",Помещение_20!$B135,0)</f>
        <v>0</v>
      </c>
      <c r="CR135" s="31" t="n">
        <f aca="false">IF(Замер!$J$400="да",Помещение_20!$G135,0)</f>
        <v>0</v>
      </c>
      <c r="CS135" s="31" t="n">
        <f aca="false">IF(Замер!$J$400="да",Помещение_20!$H135,0)</f>
        <v>0</v>
      </c>
    </row>
    <row r="136" customFormat="false" ht="14.25" hidden="false" customHeight="false" outlineLevel="0" collapsed="false">
      <c r="B136" s="79" t="n">
        <f aca="false">P136</f>
        <v>0</v>
      </c>
      <c r="C136" s="49" t="s">
        <v>438</v>
      </c>
      <c r="D136" s="80" t="str">
        <f aca="false">VLOOKUP(C136,СписокРабот!$B:$E,2,FALSE())</f>
        <v>Герметизация примык. стена-стена,потолок,пол. Звукоизол. панели, ГКЛ</v>
      </c>
      <c r="E136" s="44" t="str">
        <f aca="false">VLOOKUP(C136,СписокРабот!$B:$E,3,FALSE())</f>
        <v>п.м</v>
      </c>
      <c r="F136" s="81" t="n">
        <f aca="false">VLOOKUP(C136,СписокРабот!$B:$E,4,FALSE())</f>
        <v>270</v>
      </c>
      <c r="G136" s="84" t="n">
        <f aca="false">Q136</f>
        <v>0</v>
      </c>
      <c r="H136" s="82" t="n">
        <f aca="false">F136*G136</f>
        <v>0</v>
      </c>
      <c r="L136" s="83"/>
      <c r="M136" s="66" t="n">
        <f aca="false">$F136*(100%-$B$3)</f>
        <v>229.5</v>
      </c>
      <c r="N136" s="31" t="n">
        <f aca="false">$G136*$M136</f>
        <v>0</v>
      </c>
      <c r="P136" s="31" t="n">
        <f aca="false">MAX(S136,W136,AA136,AE136,AI136,AM136,AQ136,AU136,AY136,BC136,BG136,BK136,BO136,BS136,BW136,CA136,CE136,CI136,CM136,CQ136)</f>
        <v>0</v>
      </c>
      <c r="Q136" s="31" t="n">
        <f aca="false">IF($S136,T136,0)+IF($W136,X136,0)+IF($AA136,AB136,0)+IF($AE136,AF136,0)+IF($AI136,AJ136,0)+IF($AM136,AN136,0)+IF($AQ136,AR136,0)+IF($AU136,AV136,0)+IF($AY136,AZ136,0)+IF($BC136,BD136,0)+IF($BG136,BH136,0)+IF($BK136,BL136,0)+IF($BO136,BP136,0)+IF($BS136,BT136,0)+IF($BW136,BX136,0)+IF($CA136,CB136,0)+IF($CE136,CF136,0)+IF($CI136,CJ136,0)+IF($CM136,CN136,0)+IF($CQ136,CR136,0)</f>
        <v>0</v>
      </c>
      <c r="R136" s="31" t="n">
        <f aca="false">IF($S136=1,U136,0)+IF($W136,Y136,0)+IF($AA136,AC136,0)+IF($AE136,AG136,0)+IF($AI136,AK136,0)+IF($AM136,AO136,0)+IF($AQ136,AS136,0)+IF($AU136,AW136,0)+IF($AY136,BA136,0)+IF($BC136,BE136,0)+IF($BG136,BI136,0)+IF($BK136,BM136,0)+IF($BO136,BQ136,0)+IF($BS136,BU136,0)+IF($BW136,BY136,0)+IF($CA136,CC136,0)+IF($CE136,CG136,0)+IF($CI136,CK136,0)+IF($CM136,CO136,0)+IF($CQ136,CS136,0)</f>
        <v>0</v>
      </c>
      <c r="S136" s="31" t="n">
        <f aca="false">IF(Замер!$J$20="да",Комната_1!$B136,0)</f>
        <v>0</v>
      </c>
      <c r="T136" s="31" t="n">
        <f aca="false">IF(Замер!$J$20="да",Комната_1!$G136,0)</f>
        <v>52</v>
      </c>
      <c r="U136" s="31" t="n">
        <f aca="false">IF(Замер!$J$20="да",Комната_1!$H136,0)</f>
        <v>14040</v>
      </c>
      <c r="W136" s="31" t="n">
        <f aca="false">IF(Замер!$J$40="да",Комната_2!$B136,0)</f>
        <v>0</v>
      </c>
      <c r="X136" s="31" t="n">
        <f aca="false">IF(Замер!$J$40="да",Комната_2!$G136,0)</f>
        <v>36.8</v>
      </c>
      <c r="Y136" s="31" t="n">
        <f aca="false">IF(Замер!$J$40="да",Комната_2!$H136,0)</f>
        <v>9936</v>
      </c>
      <c r="AA136" s="31" t="n">
        <f aca="false">IF(Замер!$J$60="да",Комната_3!$B136,0)</f>
        <v>0</v>
      </c>
      <c r="AB136" s="31" t="n">
        <f aca="false">IF(Замер!$J$60="да",Комната_3!$G136,0)</f>
        <v>35</v>
      </c>
      <c r="AC136" s="31" t="n">
        <f aca="false">IF(Замер!$J$60="да",Комната_3!$H136,0)</f>
        <v>9450</v>
      </c>
      <c r="AE136" s="31" t="n">
        <f aca="false">IF(Замер!$J$80="да",Комната_4!$B136,0)</f>
        <v>0</v>
      </c>
      <c r="AF136" s="31" t="n">
        <f aca="false">IF(Замер!$J$80="да",Комната_4!$G136,0)</f>
        <v>30.9</v>
      </c>
      <c r="AG136" s="31" t="n">
        <f aca="false">IF(Замер!$J$80="да",Комната_4!$H136,0)</f>
        <v>8343</v>
      </c>
      <c r="AI136" s="31" t="n">
        <f aca="false">IF(Замер!$J$100="да",Комната_5!$B136,0)</f>
        <v>0</v>
      </c>
      <c r="AJ136" s="31" t="n">
        <f aca="false">IF(Замер!$J$100="да",Комната_5!$G136,0)</f>
        <v>20.4</v>
      </c>
      <c r="AK136" s="31" t="n">
        <f aca="false">IF(Замер!$J$100="да",Комната_5!$H136,0)</f>
        <v>5508</v>
      </c>
      <c r="AM136" s="31" t="n">
        <f aca="false">IF(Замер!$J$120="да",Коридор!$B136,0)</f>
        <v>0</v>
      </c>
      <c r="AN136" s="31" t="n">
        <f aca="false">IF(Замер!$J$120="да",Коридор!$G136,0)</f>
        <v>19.5</v>
      </c>
      <c r="AO136" s="31" t="n">
        <f aca="false">IF(Замер!$J$120="да",Коридор!$H136,0)</f>
        <v>5265</v>
      </c>
      <c r="AQ136" s="31" t="n">
        <f aca="false">IF(Замер!$J$140="да",Кухня!$B136,0)</f>
        <v>0</v>
      </c>
      <c r="AR136" s="31" t="n">
        <f aca="false">IF(Замер!$J$140="да",Кухня!$G136,0)</f>
        <v>27.7</v>
      </c>
      <c r="AS136" s="31" t="n">
        <f aca="false">IF(Замер!$J$140="да",Кухня!$H136,0)</f>
        <v>7479</v>
      </c>
      <c r="AU136" s="31" t="n">
        <f aca="false">IF(Замер!$J$160="да",Ванна!$B136,0)</f>
        <v>0</v>
      </c>
      <c r="AV136" s="31" t="n">
        <f aca="false">IF(Замер!$J$160="да",Ванна!$G136,0)</f>
        <v>20</v>
      </c>
      <c r="AW136" s="31" t="n">
        <f aca="false">IF(Замер!$J$160="да",Ванна!$H136,0)</f>
        <v>5400</v>
      </c>
      <c r="AY136" s="31" t="n">
        <f aca="false">IF(Замер!$J$180="да",Туалет!$B136,0)</f>
        <v>0</v>
      </c>
      <c r="AZ136" s="31" t="n">
        <f aca="false">IF(Замер!$J$180="да",Туалет!$G136,0)</f>
        <v>0</v>
      </c>
      <c r="BA136" s="31" t="n">
        <f aca="false">IF(Замер!$J$180="да",Туалет!$H136,0)</f>
        <v>0</v>
      </c>
      <c r="BC136" s="31" t="n">
        <f aca="false">IF(Замер!$J$200="да",Балкон!$B136,0)</f>
        <v>0</v>
      </c>
      <c r="BD136" s="31" t="n">
        <f aca="false">IF(Замер!$J$200="да",Балкон!$G136,0)</f>
        <v>0</v>
      </c>
      <c r="BE136" s="31" t="n">
        <f aca="false">IF(Замер!$J$200="да",Балкон!$H136,0)</f>
        <v>0</v>
      </c>
      <c r="BG136" s="31" t="n">
        <f aca="false">IF(Замер!$J$220="да",Помещение_11!$B136,0)</f>
        <v>0</v>
      </c>
      <c r="BH136" s="31" t="n">
        <f aca="false">IF(Замер!$J$220="да",Помещение_11!$G136,0)</f>
        <v>0</v>
      </c>
      <c r="BI136" s="31" t="n">
        <f aca="false">IF(Замер!$J$220="да",Помещение_11!$H136,0)</f>
        <v>0</v>
      </c>
      <c r="BK136" s="31" t="n">
        <f aca="false">IF(Замер!$J$240="да",Помещение_12!$B136,0)</f>
        <v>0</v>
      </c>
      <c r="BL136" s="31" t="n">
        <f aca="false">IF(Замер!$J$240="да",Помещение_12!$G136,0)</f>
        <v>0</v>
      </c>
      <c r="BM136" s="31" t="n">
        <f aca="false">IF(Замер!$J$240="да",Помещение_12!$H136,0)</f>
        <v>0</v>
      </c>
      <c r="BO136" s="31" t="n">
        <f aca="false">IF(Замер!$J$260="да",Помещение_13!$B136,0)</f>
        <v>0</v>
      </c>
      <c r="BP136" s="31" t="n">
        <f aca="false">IF(Замер!$J$260="да",Помещение_13!$G136,0)</f>
        <v>0</v>
      </c>
      <c r="BQ136" s="31" t="n">
        <f aca="false">IF(Замер!$J$260="да",Помещение_13!$H136,0)</f>
        <v>0</v>
      </c>
      <c r="BS136" s="31" t="n">
        <f aca="false">IF(Замер!$J$280="да",Помещение_14!$B136,0)</f>
        <v>0</v>
      </c>
      <c r="BT136" s="31" t="n">
        <f aca="false">IF(Замер!$J$280="да",Помещение_14!$G136,0)</f>
        <v>0</v>
      </c>
      <c r="BU136" s="31" t="n">
        <f aca="false">IF(Замер!$J$280="да",Помещение_14!$H136,0)</f>
        <v>0</v>
      </c>
      <c r="BW136" s="31" t="n">
        <f aca="false">IF(Замер!$J$300="да",Помещение_15!$B136,0)</f>
        <v>0</v>
      </c>
      <c r="BX136" s="31" t="n">
        <f aca="false">IF(Замер!$J$300="да",Помещение_15!$G136,0)</f>
        <v>0</v>
      </c>
      <c r="BY136" s="31" t="n">
        <f aca="false">IF(Замер!$J$300="да",Помещение_15!$H136,0)</f>
        <v>0</v>
      </c>
      <c r="CA136" s="31" t="n">
        <f aca="false">IF(Замер!$J$320="да",Помещение_16!$B136,0)</f>
        <v>0</v>
      </c>
      <c r="CB136" s="31" t="n">
        <f aca="false">IF(Замер!$J$320="да",Помещение_16!$G136,0)</f>
        <v>0</v>
      </c>
      <c r="CC136" s="31" t="n">
        <f aca="false">IF(Замер!$J$320="да",Помещение_16!$H136,0)</f>
        <v>0</v>
      </c>
      <c r="CE136" s="31" t="n">
        <f aca="false">IF(Замер!$J$340="да",Помещение_17!$B136,0)</f>
        <v>0</v>
      </c>
      <c r="CF136" s="31" t="n">
        <f aca="false">IF(Замер!$J$340="да",Помещение_17!$G136,0)</f>
        <v>0</v>
      </c>
      <c r="CG136" s="31" t="n">
        <f aca="false">IF(Замер!$J$340="да",Помещение_17!$H136,0)</f>
        <v>0</v>
      </c>
      <c r="CI136" s="31" t="n">
        <f aca="false">IF(Замер!$J$360="да",Помещение_18!$B136,0)</f>
        <v>0</v>
      </c>
      <c r="CJ136" s="31" t="n">
        <f aca="false">IF(Замер!$J$360="да",Помещение_18!$G136,0)</f>
        <v>0</v>
      </c>
      <c r="CK136" s="31" t="n">
        <f aca="false">IF(Замер!$J$360="да",Помещение_18!$H136,0)</f>
        <v>0</v>
      </c>
      <c r="CM136" s="31" t="n">
        <f aca="false">IF(Замер!$J$380="да",Помещение_19!$B136,0)</f>
        <v>0</v>
      </c>
      <c r="CN136" s="31" t="n">
        <f aca="false">IF(Замер!$J$380="да",Помещение_19!$G136,0)</f>
        <v>0</v>
      </c>
      <c r="CO136" s="31" t="n">
        <f aca="false">IF(Замер!$J$380="да",Помещение_19!$H136,0)</f>
        <v>0</v>
      </c>
      <c r="CQ136" s="31" t="n">
        <f aca="false">IF(Замер!$J$400="да",Помещение_20!$B136,0)</f>
        <v>0</v>
      </c>
      <c r="CR136" s="31" t="n">
        <f aca="false">IF(Замер!$J$400="да",Помещение_20!$G136,0)</f>
        <v>0</v>
      </c>
      <c r="CS136" s="31" t="n">
        <f aca="false">IF(Замер!$J$400="да",Помещение_20!$H136,0)</f>
        <v>0</v>
      </c>
    </row>
    <row r="137" customFormat="false" ht="14.25" hidden="false" customHeight="false" outlineLevel="0" collapsed="false">
      <c r="B137" s="79" t="n">
        <f aca="false">P137</f>
        <v>0</v>
      </c>
      <c r="C137" s="49" t="s">
        <v>439</v>
      </c>
      <c r="D137" s="80" t="str">
        <f aca="false">VLOOKUP(C137,СписокРабот!$B:$E,2,FALSE())</f>
        <v>Монтаж стеновых панелей (типа «панелит»)</v>
      </c>
      <c r="E137" s="44" t="str">
        <f aca="false">VLOOKUP(C137,СписокРабот!$B:$E,3,FALSE())</f>
        <v>м²</v>
      </c>
      <c r="F137" s="81" t="n">
        <f aca="false">VLOOKUP(C137,СписокРабот!$B:$E,4,FALSE())</f>
        <v>693</v>
      </c>
      <c r="G137" s="84" t="n">
        <f aca="false">Q137</f>
        <v>0</v>
      </c>
      <c r="H137" s="82" t="n">
        <f aca="false">F137*G137</f>
        <v>0</v>
      </c>
      <c r="L137" s="83"/>
      <c r="M137" s="66" t="n">
        <f aca="false">$F137*(100%-$B$3)</f>
        <v>589.05</v>
      </c>
      <c r="N137" s="31" t="n">
        <f aca="false">$G137*$M137</f>
        <v>0</v>
      </c>
      <c r="P137" s="31" t="n">
        <f aca="false">MAX(S137,W137,AA137,AE137,AI137,AM137,AQ137,AU137,AY137,BC137,BG137,BK137,BO137,BS137,BW137,CA137,CE137,CI137,CM137,CQ137)</f>
        <v>0</v>
      </c>
      <c r="Q137" s="31" t="n">
        <f aca="false">IF($S137,T137,0)+IF($W137,X137,0)+IF($AA137,AB137,0)+IF($AE137,AF137,0)+IF($AI137,AJ137,0)+IF($AM137,AN137,0)+IF($AQ137,AR137,0)+IF($AU137,AV137,0)+IF($AY137,AZ137,0)+IF($BC137,BD137,0)+IF($BG137,BH137,0)+IF($BK137,BL137,0)+IF($BO137,BP137,0)+IF($BS137,BT137,0)+IF($BW137,BX137,0)+IF($CA137,CB137,0)+IF($CE137,CF137,0)+IF($CI137,CJ137,0)+IF($CM137,CN137,0)+IF($CQ137,CR137,0)</f>
        <v>0</v>
      </c>
      <c r="R137" s="31" t="n">
        <f aca="false">IF($S137=1,U137,0)+IF($W137,Y137,0)+IF($AA137,AC137,0)+IF($AE137,AG137,0)+IF($AI137,AK137,0)+IF($AM137,AO137,0)+IF($AQ137,AS137,0)+IF($AU137,AW137,0)+IF($AY137,BA137,0)+IF($BC137,BE137,0)+IF($BG137,BI137,0)+IF($BK137,BM137,0)+IF($BO137,BQ137,0)+IF($BS137,BU137,0)+IF($BW137,BY137,0)+IF($CA137,CC137,0)+IF($CE137,CG137,0)+IF($CI137,CK137,0)+IF($CM137,CO137,0)+IF($CQ137,CS137,0)</f>
        <v>0</v>
      </c>
      <c r="S137" s="31" t="n">
        <f aca="false">IF(Замер!$J$20="да",Комната_1!$B137,0)</f>
        <v>0</v>
      </c>
      <c r="T137" s="31" t="n">
        <f aca="false">IF(Замер!$J$20="да",Комната_1!$G137,0)</f>
        <v>52</v>
      </c>
      <c r="U137" s="31" t="n">
        <f aca="false">IF(Замер!$J$20="да",Комната_1!$H137,0)</f>
        <v>36036</v>
      </c>
      <c r="W137" s="31" t="n">
        <f aca="false">IF(Замер!$J$40="да",Комната_2!$B137,0)</f>
        <v>0</v>
      </c>
      <c r="X137" s="31" t="n">
        <f aca="false">IF(Замер!$J$40="да",Комната_2!$G137,0)</f>
        <v>36.8</v>
      </c>
      <c r="Y137" s="31" t="n">
        <f aca="false">IF(Замер!$J$40="да",Комната_2!$H137,0)</f>
        <v>25502.4</v>
      </c>
      <c r="AA137" s="31" t="n">
        <f aca="false">IF(Замер!$J$60="да",Комната_3!$B137,0)</f>
        <v>0</v>
      </c>
      <c r="AB137" s="31" t="n">
        <f aca="false">IF(Замер!$J$60="да",Комната_3!$G137,0)</f>
        <v>35</v>
      </c>
      <c r="AC137" s="31" t="n">
        <f aca="false">IF(Замер!$J$60="да",Комната_3!$H137,0)</f>
        <v>24255</v>
      </c>
      <c r="AE137" s="31" t="n">
        <f aca="false">IF(Замер!$J$80="да",Комната_4!$B137,0)</f>
        <v>0</v>
      </c>
      <c r="AF137" s="31" t="n">
        <f aca="false">IF(Замер!$J$80="да",Комната_4!$G137,0)</f>
        <v>30.9</v>
      </c>
      <c r="AG137" s="31" t="n">
        <f aca="false">IF(Замер!$J$80="да",Комната_4!$H137,0)</f>
        <v>21413.7</v>
      </c>
      <c r="AI137" s="31" t="n">
        <f aca="false">IF(Замер!$J$100="да",Комната_5!$B137,0)</f>
        <v>0</v>
      </c>
      <c r="AJ137" s="31" t="n">
        <f aca="false">IF(Замер!$J$100="да",Комната_5!$G137,0)</f>
        <v>20.4</v>
      </c>
      <c r="AK137" s="31" t="n">
        <f aca="false">IF(Замер!$J$100="да",Комната_5!$H137,0)</f>
        <v>14137.2</v>
      </c>
      <c r="AM137" s="31" t="n">
        <f aca="false">IF(Замер!$J$120="да",Коридор!$B137,0)</f>
        <v>0</v>
      </c>
      <c r="AN137" s="31" t="n">
        <f aca="false">IF(Замер!$J$120="да",Коридор!$G137,0)</f>
        <v>19.5</v>
      </c>
      <c r="AO137" s="31" t="n">
        <f aca="false">IF(Замер!$J$120="да",Коридор!$H137,0)</f>
        <v>13513.5</v>
      </c>
      <c r="AQ137" s="31" t="n">
        <f aca="false">IF(Замер!$J$140="да",Кухня!$B137,0)</f>
        <v>0</v>
      </c>
      <c r="AR137" s="31" t="n">
        <f aca="false">IF(Замер!$J$140="да",Кухня!$G137,0)</f>
        <v>27.7</v>
      </c>
      <c r="AS137" s="31" t="n">
        <f aca="false">IF(Замер!$J$140="да",Кухня!$H137,0)</f>
        <v>19196.1</v>
      </c>
      <c r="AU137" s="31" t="n">
        <f aca="false">IF(Замер!$J$160="да",Ванна!$B137,0)</f>
        <v>0</v>
      </c>
      <c r="AV137" s="31" t="n">
        <f aca="false">IF(Замер!$J$160="да",Ванна!$G137,0)</f>
        <v>20</v>
      </c>
      <c r="AW137" s="31" t="n">
        <f aca="false">IF(Замер!$J$160="да",Ванна!$H137,0)</f>
        <v>13860</v>
      </c>
      <c r="AY137" s="31" t="n">
        <f aca="false">IF(Замер!$J$180="да",Туалет!$B137,0)</f>
        <v>0</v>
      </c>
      <c r="AZ137" s="31" t="n">
        <f aca="false">IF(Замер!$J$180="да",Туалет!$G137,0)</f>
        <v>0</v>
      </c>
      <c r="BA137" s="31" t="n">
        <f aca="false">IF(Замер!$J$180="да",Туалет!$H137,0)</f>
        <v>0</v>
      </c>
      <c r="BC137" s="31" t="n">
        <f aca="false">IF(Замер!$J$200="да",Балкон!$B137,0)</f>
        <v>0</v>
      </c>
      <c r="BD137" s="31" t="n">
        <f aca="false">IF(Замер!$J$200="да",Балкон!$G137,0)</f>
        <v>0</v>
      </c>
      <c r="BE137" s="31" t="n">
        <f aca="false">IF(Замер!$J$200="да",Балкон!$H137,0)</f>
        <v>0</v>
      </c>
      <c r="BG137" s="31" t="n">
        <f aca="false">IF(Замер!$J$220="да",Помещение_11!$B137,0)</f>
        <v>0</v>
      </c>
      <c r="BH137" s="31" t="n">
        <f aca="false">IF(Замер!$J$220="да",Помещение_11!$G137,0)</f>
        <v>0</v>
      </c>
      <c r="BI137" s="31" t="n">
        <f aca="false">IF(Замер!$J$220="да",Помещение_11!$H137,0)</f>
        <v>0</v>
      </c>
      <c r="BK137" s="31" t="n">
        <f aca="false">IF(Замер!$J$240="да",Помещение_12!$B137,0)</f>
        <v>0</v>
      </c>
      <c r="BL137" s="31" t="n">
        <f aca="false">IF(Замер!$J$240="да",Помещение_12!$G137,0)</f>
        <v>0</v>
      </c>
      <c r="BM137" s="31" t="n">
        <f aca="false">IF(Замер!$J$240="да",Помещение_12!$H137,0)</f>
        <v>0</v>
      </c>
      <c r="BO137" s="31" t="n">
        <f aca="false">IF(Замер!$J$260="да",Помещение_13!$B137,0)</f>
        <v>0</v>
      </c>
      <c r="BP137" s="31" t="n">
        <f aca="false">IF(Замер!$J$260="да",Помещение_13!$G137,0)</f>
        <v>0</v>
      </c>
      <c r="BQ137" s="31" t="n">
        <f aca="false">IF(Замер!$J$260="да",Помещение_13!$H137,0)</f>
        <v>0</v>
      </c>
      <c r="BS137" s="31" t="n">
        <f aca="false">IF(Замер!$J$280="да",Помещение_14!$B137,0)</f>
        <v>0</v>
      </c>
      <c r="BT137" s="31" t="n">
        <f aca="false">IF(Замер!$J$280="да",Помещение_14!$G137,0)</f>
        <v>0</v>
      </c>
      <c r="BU137" s="31" t="n">
        <f aca="false">IF(Замер!$J$280="да",Помещение_14!$H137,0)</f>
        <v>0</v>
      </c>
      <c r="BW137" s="31" t="n">
        <f aca="false">IF(Замер!$J$300="да",Помещение_15!$B137,0)</f>
        <v>0</v>
      </c>
      <c r="BX137" s="31" t="n">
        <f aca="false">IF(Замер!$J$300="да",Помещение_15!$G137,0)</f>
        <v>0</v>
      </c>
      <c r="BY137" s="31" t="n">
        <f aca="false">IF(Замер!$J$300="да",Помещение_15!$H137,0)</f>
        <v>0</v>
      </c>
      <c r="CA137" s="31" t="n">
        <f aca="false">IF(Замер!$J$320="да",Помещение_16!$B137,0)</f>
        <v>0</v>
      </c>
      <c r="CB137" s="31" t="n">
        <f aca="false">IF(Замер!$J$320="да",Помещение_16!$G137,0)</f>
        <v>0</v>
      </c>
      <c r="CC137" s="31" t="n">
        <f aca="false">IF(Замер!$J$320="да",Помещение_16!$H137,0)</f>
        <v>0</v>
      </c>
      <c r="CE137" s="31" t="n">
        <f aca="false">IF(Замер!$J$340="да",Помещение_17!$B137,0)</f>
        <v>0</v>
      </c>
      <c r="CF137" s="31" t="n">
        <f aca="false">IF(Замер!$J$340="да",Помещение_17!$G137,0)</f>
        <v>0</v>
      </c>
      <c r="CG137" s="31" t="n">
        <f aca="false">IF(Замер!$J$340="да",Помещение_17!$H137,0)</f>
        <v>0</v>
      </c>
      <c r="CI137" s="31" t="n">
        <f aca="false">IF(Замер!$J$360="да",Помещение_18!$B137,0)</f>
        <v>0</v>
      </c>
      <c r="CJ137" s="31" t="n">
        <f aca="false">IF(Замер!$J$360="да",Помещение_18!$G137,0)</f>
        <v>0</v>
      </c>
      <c r="CK137" s="31" t="n">
        <f aca="false">IF(Замер!$J$360="да",Помещение_18!$H137,0)</f>
        <v>0</v>
      </c>
      <c r="CM137" s="31" t="n">
        <f aca="false">IF(Замер!$J$380="да",Помещение_19!$B137,0)</f>
        <v>0</v>
      </c>
      <c r="CN137" s="31" t="n">
        <f aca="false">IF(Замер!$J$380="да",Помещение_19!$G137,0)</f>
        <v>0</v>
      </c>
      <c r="CO137" s="31" t="n">
        <f aca="false">IF(Замер!$J$380="да",Помещение_19!$H137,0)</f>
        <v>0</v>
      </c>
      <c r="CQ137" s="31" t="n">
        <f aca="false">IF(Замер!$J$400="да",Помещение_20!$B137,0)</f>
        <v>0</v>
      </c>
      <c r="CR137" s="31" t="n">
        <f aca="false">IF(Замер!$J$400="да",Помещение_20!$G137,0)</f>
        <v>0</v>
      </c>
      <c r="CS137" s="31" t="n">
        <f aca="false">IF(Замер!$J$400="да",Помещение_20!$H137,0)</f>
        <v>0</v>
      </c>
    </row>
    <row r="138" customFormat="false" ht="14.25" hidden="false" customHeight="false" outlineLevel="0" collapsed="false">
      <c r="B138" s="79" t="n">
        <f aca="false">P138</f>
        <v>0</v>
      </c>
      <c r="C138" s="49" t="s">
        <v>440</v>
      </c>
      <c r="D138" s="80" t="str">
        <f aca="false">VLOOKUP(C138,СписокРабот!$B:$E,2,FALSE())</f>
        <v>Устройство звукоизоляции стен системой ЗИПС вектор</v>
      </c>
      <c r="E138" s="44" t="str">
        <f aca="false">VLOOKUP(C138,СписокРабот!$B:$E,3,FALSE())</f>
        <v>м²</v>
      </c>
      <c r="F138" s="81" t="n">
        <f aca="false">VLOOKUP(C138,СписокРабот!$B:$E,4,FALSE())</f>
        <v>2278</v>
      </c>
      <c r="G138" s="84" t="n">
        <f aca="false">Q138</f>
        <v>0</v>
      </c>
      <c r="H138" s="82" t="n">
        <f aca="false">F138*G138</f>
        <v>0</v>
      </c>
      <c r="L138" s="83"/>
      <c r="M138" s="66" t="n">
        <f aca="false">$F138*(100%-$B$3)</f>
        <v>1936.3</v>
      </c>
      <c r="N138" s="31" t="n">
        <f aca="false">$G138*$M138</f>
        <v>0</v>
      </c>
      <c r="P138" s="31" t="n">
        <f aca="false">MAX(S138,W138,AA138,AE138,AI138,AM138,AQ138,AU138,AY138,BC138,BG138,BK138,BO138,BS138,BW138,CA138,CE138,CI138,CM138,CQ138)</f>
        <v>0</v>
      </c>
      <c r="Q138" s="31" t="n">
        <f aca="false">IF($S138,T138,0)+IF($W138,X138,0)+IF($AA138,AB138,0)+IF($AE138,AF138,0)+IF($AI138,AJ138,0)+IF($AM138,AN138,0)+IF($AQ138,AR138,0)+IF($AU138,AV138,0)+IF($AY138,AZ138,0)+IF($BC138,BD138,0)+IF($BG138,BH138,0)+IF($BK138,BL138,0)+IF($BO138,BP138,0)+IF($BS138,BT138,0)+IF($BW138,BX138,0)+IF($CA138,CB138,0)+IF($CE138,CF138,0)+IF($CI138,CJ138,0)+IF($CM138,CN138,0)+IF($CQ138,CR138,0)</f>
        <v>0</v>
      </c>
      <c r="R138" s="31" t="n">
        <f aca="false">IF($S138=1,U138,0)+IF($W138,Y138,0)+IF($AA138,AC138,0)+IF($AE138,AG138,0)+IF($AI138,AK138,0)+IF($AM138,AO138,0)+IF($AQ138,AS138,0)+IF($AU138,AW138,0)+IF($AY138,BA138,0)+IF($BC138,BE138,0)+IF($BG138,BI138,0)+IF($BK138,BM138,0)+IF($BO138,BQ138,0)+IF($BS138,BU138,0)+IF($BW138,BY138,0)+IF($CA138,CC138,0)+IF($CE138,CG138,0)+IF($CI138,CK138,0)+IF($CM138,CO138,0)+IF($CQ138,CS138,0)</f>
        <v>0</v>
      </c>
      <c r="S138" s="31" t="n">
        <f aca="false">IF(Замер!$J$20="да",Комната_1!$B138,0)</f>
        <v>0</v>
      </c>
      <c r="T138" s="31" t="n">
        <f aca="false">IF(Замер!$J$20="да",Комната_1!$G138,0)</f>
        <v>52</v>
      </c>
      <c r="U138" s="31" t="n">
        <f aca="false">IF(Замер!$J$20="да",Комната_1!$H138,0)</f>
        <v>118456</v>
      </c>
      <c r="W138" s="31" t="n">
        <f aca="false">IF(Замер!$J$40="да",Комната_2!$B138,0)</f>
        <v>0</v>
      </c>
      <c r="X138" s="31" t="n">
        <f aca="false">IF(Замер!$J$40="да",Комната_2!$G138,0)</f>
        <v>36.8</v>
      </c>
      <c r="Y138" s="31" t="n">
        <f aca="false">IF(Замер!$J$40="да",Комната_2!$H138,0)</f>
        <v>83830.4</v>
      </c>
      <c r="AA138" s="31" t="n">
        <f aca="false">IF(Замер!$J$60="да",Комната_3!$B138,0)</f>
        <v>0</v>
      </c>
      <c r="AB138" s="31" t="n">
        <f aca="false">IF(Замер!$J$60="да",Комната_3!$G138,0)</f>
        <v>35</v>
      </c>
      <c r="AC138" s="31" t="n">
        <f aca="false">IF(Замер!$J$60="да",Комната_3!$H138,0)</f>
        <v>79730</v>
      </c>
      <c r="AE138" s="31" t="n">
        <f aca="false">IF(Замер!$J$80="да",Комната_4!$B138,0)</f>
        <v>0</v>
      </c>
      <c r="AF138" s="31" t="n">
        <f aca="false">IF(Замер!$J$80="да",Комната_4!$G138,0)</f>
        <v>30.9</v>
      </c>
      <c r="AG138" s="31" t="n">
        <f aca="false">IF(Замер!$J$80="да",Комната_4!$H138,0)</f>
        <v>70390.2</v>
      </c>
      <c r="AI138" s="31" t="n">
        <f aca="false">IF(Замер!$J$100="да",Комната_5!$B138,0)</f>
        <v>0</v>
      </c>
      <c r="AJ138" s="31" t="n">
        <f aca="false">IF(Замер!$J$100="да",Комната_5!$G138,0)</f>
        <v>20.4</v>
      </c>
      <c r="AK138" s="31" t="n">
        <f aca="false">IF(Замер!$J$100="да",Комната_5!$H138,0)</f>
        <v>46471.2</v>
      </c>
      <c r="AM138" s="31" t="n">
        <f aca="false">IF(Замер!$J$120="да",Коридор!$B138,0)</f>
        <v>0</v>
      </c>
      <c r="AN138" s="31" t="n">
        <f aca="false">IF(Замер!$J$120="да",Коридор!$G138,0)</f>
        <v>19.5</v>
      </c>
      <c r="AO138" s="31" t="n">
        <f aca="false">IF(Замер!$J$120="да",Коридор!$H138,0)</f>
        <v>44421</v>
      </c>
      <c r="AQ138" s="31" t="n">
        <f aca="false">IF(Замер!$J$140="да",Кухня!$B138,0)</f>
        <v>0</v>
      </c>
      <c r="AR138" s="31" t="n">
        <f aca="false">IF(Замер!$J$140="да",Кухня!$G138,0)</f>
        <v>27.7</v>
      </c>
      <c r="AS138" s="31" t="n">
        <f aca="false">IF(Замер!$J$140="да",Кухня!$H138,0)</f>
        <v>63100.6</v>
      </c>
      <c r="AU138" s="31" t="n">
        <f aca="false">IF(Замер!$J$160="да",Ванна!$B138,0)</f>
        <v>0</v>
      </c>
      <c r="AV138" s="31" t="n">
        <f aca="false">IF(Замер!$J$160="да",Ванна!$G138,0)</f>
        <v>20</v>
      </c>
      <c r="AW138" s="31" t="n">
        <f aca="false">IF(Замер!$J$160="да",Ванна!$H138,0)</f>
        <v>45560</v>
      </c>
      <c r="AY138" s="31" t="n">
        <f aca="false">IF(Замер!$J$180="да",Туалет!$B138,0)</f>
        <v>0</v>
      </c>
      <c r="AZ138" s="31" t="n">
        <f aca="false">IF(Замер!$J$180="да",Туалет!$G138,0)</f>
        <v>0</v>
      </c>
      <c r="BA138" s="31" t="n">
        <f aca="false">IF(Замер!$J$180="да",Туалет!$H138,0)</f>
        <v>0</v>
      </c>
      <c r="BC138" s="31" t="n">
        <f aca="false">IF(Замер!$J$200="да",Балкон!$B138,0)</f>
        <v>0</v>
      </c>
      <c r="BD138" s="31" t="n">
        <f aca="false">IF(Замер!$J$200="да",Балкон!$G138,0)</f>
        <v>0</v>
      </c>
      <c r="BE138" s="31" t="n">
        <f aca="false">IF(Замер!$J$200="да",Балкон!$H138,0)</f>
        <v>0</v>
      </c>
      <c r="BG138" s="31" t="n">
        <f aca="false">IF(Замер!$J$220="да",Помещение_11!$B138,0)</f>
        <v>0</v>
      </c>
      <c r="BH138" s="31" t="n">
        <f aca="false">IF(Замер!$J$220="да",Помещение_11!$G138,0)</f>
        <v>0</v>
      </c>
      <c r="BI138" s="31" t="n">
        <f aca="false">IF(Замер!$J$220="да",Помещение_11!$H138,0)</f>
        <v>0</v>
      </c>
      <c r="BK138" s="31" t="n">
        <f aca="false">IF(Замер!$J$240="да",Помещение_12!$B138,0)</f>
        <v>0</v>
      </c>
      <c r="BL138" s="31" t="n">
        <f aca="false">IF(Замер!$J$240="да",Помещение_12!$G138,0)</f>
        <v>0</v>
      </c>
      <c r="BM138" s="31" t="n">
        <f aca="false">IF(Замер!$J$240="да",Помещение_12!$H138,0)</f>
        <v>0</v>
      </c>
      <c r="BO138" s="31" t="n">
        <f aca="false">IF(Замер!$J$260="да",Помещение_13!$B138,0)</f>
        <v>0</v>
      </c>
      <c r="BP138" s="31" t="n">
        <f aca="false">IF(Замер!$J$260="да",Помещение_13!$G138,0)</f>
        <v>0</v>
      </c>
      <c r="BQ138" s="31" t="n">
        <f aca="false">IF(Замер!$J$260="да",Помещение_13!$H138,0)</f>
        <v>0</v>
      </c>
      <c r="BS138" s="31" t="n">
        <f aca="false">IF(Замер!$J$280="да",Помещение_14!$B138,0)</f>
        <v>0</v>
      </c>
      <c r="BT138" s="31" t="n">
        <f aca="false">IF(Замер!$J$280="да",Помещение_14!$G138,0)</f>
        <v>0</v>
      </c>
      <c r="BU138" s="31" t="n">
        <f aca="false">IF(Замер!$J$280="да",Помещение_14!$H138,0)</f>
        <v>0</v>
      </c>
      <c r="BW138" s="31" t="n">
        <f aca="false">IF(Замер!$J$300="да",Помещение_15!$B138,0)</f>
        <v>0</v>
      </c>
      <c r="BX138" s="31" t="n">
        <f aca="false">IF(Замер!$J$300="да",Помещение_15!$G138,0)</f>
        <v>0</v>
      </c>
      <c r="BY138" s="31" t="n">
        <f aca="false">IF(Замер!$J$300="да",Помещение_15!$H138,0)</f>
        <v>0</v>
      </c>
      <c r="CA138" s="31" t="n">
        <f aca="false">IF(Замер!$J$320="да",Помещение_16!$B138,0)</f>
        <v>0</v>
      </c>
      <c r="CB138" s="31" t="n">
        <f aca="false">IF(Замер!$J$320="да",Помещение_16!$G138,0)</f>
        <v>0</v>
      </c>
      <c r="CC138" s="31" t="n">
        <f aca="false">IF(Замер!$J$320="да",Помещение_16!$H138,0)</f>
        <v>0</v>
      </c>
      <c r="CE138" s="31" t="n">
        <f aca="false">IF(Замер!$J$340="да",Помещение_17!$B138,0)</f>
        <v>0</v>
      </c>
      <c r="CF138" s="31" t="n">
        <f aca="false">IF(Замер!$J$340="да",Помещение_17!$G138,0)</f>
        <v>0</v>
      </c>
      <c r="CG138" s="31" t="n">
        <f aca="false">IF(Замер!$J$340="да",Помещение_17!$H138,0)</f>
        <v>0</v>
      </c>
      <c r="CI138" s="31" t="n">
        <f aca="false">IF(Замер!$J$360="да",Помещение_18!$B138,0)</f>
        <v>0</v>
      </c>
      <c r="CJ138" s="31" t="n">
        <f aca="false">IF(Замер!$J$360="да",Помещение_18!$G138,0)</f>
        <v>0</v>
      </c>
      <c r="CK138" s="31" t="n">
        <f aca="false">IF(Замер!$J$360="да",Помещение_18!$H138,0)</f>
        <v>0</v>
      </c>
      <c r="CM138" s="31" t="n">
        <f aca="false">IF(Замер!$J$380="да",Помещение_19!$B138,0)</f>
        <v>0</v>
      </c>
      <c r="CN138" s="31" t="n">
        <f aca="false">IF(Замер!$J$380="да",Помещение_19!$G138,0)</f>
        <v>0</v>
      </c>
      <c r="CO138" s="31" t="n">
        <f aca="false">IF(Замер!$J$380="да",Помещение_19!$H138,0)</f>
        <v>0</v>
      </c>
      <c r="CQ138" s="31" t="n">
        <f aca="false">IF(Замер!$J$400="да",Помещение_20!$B138,0)</f>
        <v>0</v>
      </c>
      <c r="CR138" s="31" t="n">
        <f aca="false">IF(Замер!$J$400="да",Помещение_20!$G138,0)</f>
        <v>0</v>
      </c>
      <c r="CS138" s="31" t="n">
        <f aca="false">IF(Замер!$J$400="да",Помещение_20!$H138,0)</f>
        <v>0</v>
      </c>
    </row>
    <row r="139" customFormat="false" ht="14.25" hidden="false" customHeight="false" outlineLevel="0" collapsed="false">
      <c r="B139" s="89" t="n">
        <f aca="false">P139</f>
        <v>0</v>
      </c>
      <c r="C139" s="90" t="s">
        <v>441</v>
      </c>
      <c r="D139" s="91" t="str">
        <f aca="false">VLOOKUP(C139,СписокРабот!$B:$E,2,FALSE())</f>
        <v>Оклейка стен фото обои, фреска/ текстильные обои</v>
      </c>
      <c r="E139" s="92" t="str">
        <f aca="false">VLOOKUP(C139,СписокРабот!$B:$E,3,FALSE())</f>
        <v>м²</v>
      </c>
      <c r="F139" s="93" t="n">
        <f aca="false">VLOOKUP(C139,СписокРабот!$B:$E,4,FALSE())</f>
        <v>6411</v>
      </c>
      <c r="G139" s="94" t="n">
        <f aca="false">Q139</f>
        <v>0</v>
      </c>
      <c r="H139" s="95" t="n">
        <f aca="false">F139*G139</f>
        <v>0</v>
      </c>
      <c r="L139" s="83"/>
      <c r="M139" s="66" t="n">
        <f aca="false">$F139*(100%-$B$3)</f>
        <v>5449.35</v>
      </c>
      <c r="N139" s="31" t="n">
        <f aca="false">$G139*$M139</f>
        <v>0</v>
      </c>
      <c r="P139" s="31" t="n">
        <f aca="false">MAX(S139,W139,AA139,AE139,AI139,AM139,AQ139,AU139,AY139,BC139,BG139,BK139,BO139,BS139,BW139,CA139,CE139,CI139,CM139,CQ139)</f>
        <v>0</v>
      </c>
      <c r="Q139" s="31" t="n">
        <f aca="false">IF($S139,T139,0)+IF($W139,X139,0)+IF($AA139,AB139,0)+IF($AE139,AF139,0)+IF($AI139,AJ139,0)+IF($AM139,AN139,0)+IF($AQ139,AR139,0)+IF($AU139,AV139,0)+IF($AY139,AZ139,0)+IF($BC139,BD139,0)+IF($BG139,BH139,0)+IF($BK139,BL139,0)+IF($BO139,BP139,0)+IF($BS139,BT139,0)+IF($BW139,BX139,0)+IF($CA139,CB139,0)+IF($CE139,CF139,0)+IF($CI139,CJ139,0)+IF($CM139,CN139,0)+IF($CQ139,CR139,0)</f>
        <v>0</v>
      </c>
      <c r="R139" s="31" t="n">
        <f aca="false">IF($S139=1,U139,0)+IF($W139,Y139,0)+IF($AA139,AC139,0)+IF($AE139,AG139,0)+IF($AI139,AK139,0)+IF($AM139,AO139,0)+IF($AQ139,AS139,0)+IF($AU139,AW139,0)+IF($AY139,BA139,0)+IF($BC139,BE139,0)+IF($BG139,BI139,0)+IF($BK139,BM139,0)+IF($BO139,BQ139,0)+IF($BS139,BU139,0)+IF($BW139,BY139,0)+IF($CA139,CC139,0)+IF($CE139,CG139,0)+IF($CI139,CK139,0)+IF($CM139,CO139,0)+IF($CQ139,CS139,0)</f>
        <v>0</v>
      </c>
      <c r="S139" s="31" t="n">
        <f aca="false">IF(Замер!$J$20="да",Комната_1!$B139,0)</f>
        <v>0</v>
      </c>
      <c r="T139" s="31" t="n">
        <f aca="false">IF(Замер!$J$20="да",Комната_1!$G139,0)</f>
        <v>52</v>
      </c>
      <c r="U139" s="31" t="n">
        <f aca="false">IF(Замер!$J$20="да",Комната_1!$H139,0)</f>
        <v>333372</v>
      </c>
      <c r="W139" s="31" t="n">
        <f aca="false">IF(Замер!$J$40="да",Комната_2!$B139,0)</f>
        <v>0</v>
      </c>
      <c r="X139" s="31" t="n">
        <f aca="false">IF(Замер!$J$40="да",Комната_2!$G139,0)</f>
        <v>36.8</v>
      </c>
      <c r="Y139" s="31" t="n">
        <f aca="false">IF(Замер!$J$40="да",Комната_2!$H139,0)</f>
        <v>235924.8</v>
      </c>
      <c r="AA139" s="31" t="n">
        <f aca="false">IF(Замер!$J$60="да",Комната_3!$B139,0)</f>
        <v>0</v>
      </c>
      <c r="AB139" s="31" t="n">
        <f aca="false">IF(Замер!$J$60="да",Комната_3!$G139,0)</f>
        <v>35</v>
      </c>
      <c r="AC139" s="31" t="n">
        <f aca="false">IF(Замер!$J$60="да",Комната_3!$H139,0)</f>
        <v>224385</v>
      </c>
      <c r="AE139" s="31" t="n">
        <f aca="false">IF(Замер!$J$80="да",Комната_4!$B139,0)</f>
        <v>0</v>
      </c>
      <c r="AF139" s="31" t="n">
        <f aca="false">IF(Замер!$J$80="да",Комната_4!$G139,0)</f>
        <v>30.9</v>
      </c>
      <c r="AG139" s="31" t="n">
        <f aca="false">IF(Замер!$J$80="да",Комната_4!$H139,0)</f>
        <v>198099.9</v>
      </c>
      <c r="AI139" s="31" t="n">
        <f aca="false">IF(Замер!$J$100="да",Комната_5!$B139,0)</f>
        <v>0</v>
      </c>
      <c r="AJ139" s="31" t="n">
        <f aca="false">IF(Замер!$J$100="да",Комната_5!$G139,0)</f>
        <v>20.4</v>
      </c>
      <c r="AK139" s="31" t="n">
        <f aca="false">IF(Замер!$J$100="да",Комната_5!$H139,0)</f>
        <v>130784.4</v>
      </c>
      <c r="AM139" s="31" t="n">
        <f aca="false">IF(Замер!$J$120="да",Коридор!$B139,0)</f>
        <v>0</v>
      </c>
      <c r="AN139" s="31" t="n">
        <f aca="false">IF(Замер!$J$120="да",Коридор!$G139,0)</f>
        <v>19.5</v>
      </c>
      <c r="AO139" s="31" t="n">
        <f aca="false">IF(Замер!$J$120="да",Коридор!$H139,0)</f>
        <v>125014.5</v>
      </c>
      <c r="AQ139" s="31" t="n">
        <f aca="false">IF(Замер!$J$140="да",Кухня!$B139,0)</f>
        <v>0</v>
      </c>
      <c r="AR139" s="31" t="n">
        <f aca="false">IF(Замер!$J$140="да",Кухня!$G139,0)</f>
        <v>27.7</v>
      </c>
      <c r="AS139" s="31" t="n">
        <f aca="false">IF(Замер!$J$140="да",Кухня!$H139,0)</f>
        <v>177584.7</v>
      </c>
      <c r="AU139" s="31" t="n">
        <f aca="false">IF(Замер!$J$160="да",Ванна!$B139,0)</f>
        <v>0</v>
      </c>
      <c r="AV139" s="31" t="n">
        <f aca="false">IF(Замер!$J$160="да",Ванна!$G139,0)</f>
        <v>20</v>
      </c>
      <c r="AW139" s="31" t="n">
        <f aca="false">IF(Замер!$J$160="да",Ванна!$H139,0)</f>
        <v>128220</v>
      </c>
      <c r="AY139" s="31" t="n">
        <f aca="false">IF(Замер!$J$180="да",Туалет!$B139,0)</f>
        <v>0</v>
      </c>
      <c r="AZ139" s="31" t="n">
        <f aca="false">IF(Замер!$J$180="да",Туалет!$G139,0)</f>
        <v>0</v>
      </c>
      <c r="BA139" s="31" t="n">
        <f aca="false">IF(Замер!$J$180="да",Туалет!$H139,0)</f>
        <v>0</v>
      </c>
      <c r="BC139" s="31" t="n">
        <f aca="false">IF(Замер!$J$200="да",Балкон!$B139,0)</f>
        <v>0</v>
      </c>
      <c r="BD139" s="31" t="n">
        <f aca="false">IF(Замер!$J$200="да",Балкон!$G139,0)</f>
        <v>0</v>
      </c>
      <c r="BE139" s="31" t="n">
        <f aca="false">IF(Замер!$J$200="да",Балкон!$H139,0)</f>
        <v>0</v>
      </c>
      <c r="BG139" s="31" t="n">
        <f aca="false">IF(Замер!$J$220="да",Помещение_11!$B139,0)</f>
        <v>0</v>
      </c>
      <c r="BH139" s="31" t="n">
        <f aca="false">IF(Замер!$J$220="да",Помещение_11!$G139,0)</f>
        <v>0</v>
      </c>
      <c r="BI139" s="31" t="n">
        <f aca="false">IF(Замер!$J$220="да",Помещение_11!$H139,0)</f>
        <v>0</v>
      </c>
      <c r="BK139" s="31" t="n">
        <f aca="false">IF(Замер!$J$240="да",Помещение_12!$B139,0)</f>
        <v>0</v>
      </c>
      <c r="BL139" s="31" t="n">
        <f aca="false">IF(Замер!$J$240="да",Помещение_12!$G139,0)</f>
        <v>0</v>
      </c>
      <c r="BM139" s="31" t="n">
        <f aca="false">IF(Замер!$J$240="да",Помещение_12!$H139,0)</f>
        <v>0</v>
      </c>
      <c r="BO139" s="31" t="n">
        <f aca="false">IF(Замер!$J$260="да",Помещение_13!$B139,0)</f>
        <v>0</v>
      </c>
      <c r="BP139" s="31" t="n">
        <f aca="false">IF(Замер!$J$260="да",Помещение_13!$G139,0)</f>
        <v>0</v>
      </c>
      <c r="BQ139" s="31" t="n">
        <f aca="false">IF(Замер!$J$260="да",Помещение_13!$H139,0)</f>
        <v>0</v>
      </c>
      <c r="BS139" s="31" t="n">
        <f aca="false">IF(Замер!$J$280="да",Помещение_14!$B139,0)</f>
        <v>0</v>
      </c>
      <c r="BT139" s="31" t="n">
        <f aca="false">IF(Замер!$J$280="да",Помещение_14!$G139,0)</f>
        <v>0</v>
      </c>
      <c r="BU139" s="31" t="n">
        <f aca="false">IF(Замер!$J$280="да",Помещение_14!$H139,0)</f>
        <v>0</v>
      </c>
      <c r="BW139" s="31" t="n">
        <f aca="false">IF(Замер!$J$300="да",Помещение_15!$B139,0)</f>
        <v>0</v>
      </c>
      <c r="BX139" s="31" t="n">
        <f aca="false">IF(Замер!$J$300="да",Помещение_15!$G139,0)</f>
        <v>0</v>
      </c>
      <c r="BY139" s="31" t="n">
        <f aca="false">IF(Замер!$J$300="да",Помещение_15!$H139,0)</f>
        <v>0</v>
      </c>
      <c r="CA139" s="31" t="n">
        <f aca="false">IF(Замер!$J$320="да",Помещение_16!$B139,0)</f>
        <v>0</v>
      </c>
      <c r="CB139" s="31" t="n">
        <f aca="false">IF(Замер!$J$320="да",Помещение_16!$G139,0)</f>
        <v>0</v>
      </c>
      <c r="CC139" s="31" t="n">
        <f aca="false">IF(Замер!$J$320="да",Помещение_16!$H139,0)</f>
        <v>0</v>
      </c>
      <c r="CE139" s="31" t="n">
        <f aca="false">IF(Замер!$J$340="да",Помещение_17!$B139,0)</f>
        <v>0</v>
      </c>
      <c r="CF139" s="31" t="n">
        <f aca="false">IF(Замер!$J$340="да",Помещение_17!$G139,0)</f>
        <v>0</v>
      </c>
      <c r="CG139" s="31" t="n">
        <f aca="false">IF(Замер!$J$340="да",Помещение_17!$H139,0)</f>
        <v>0</v>
      </c>
      <c r="CI139" s="31" t="n">
        <f aca="false">IF(Замер!$J$360="да",Помещение_18!$B139,0)</f>
        <v>0</v>
      </c>
      <c r="CJ139" s="31" t="n">
        <f aca="false">IF(Замер!$J$360="да",Помещение_18!$G139,0)</f>
        <v>0</v>
      </c>
      <c r="CK139" s="31" t="n">
        <f aca="false">IF(Замер!$J$360="да",Помещение_18!$H139,0)</f>
        <v>0</v>
      </c>
      <c r="CM139" s="31" t="n">
        <f aca="false">IF(Замер!$J$380="да",Помещение_19!$B139,0)</f>
        <v>0</v>
      </c>
      <c r="CN139" s="31" t="n">
        <f aca="false">IF(Замер!$J$380="да",Помещение_19!$G139,0)</f>
        <v>0</v>
      </c>
      <c r="CO139" s="31" t="n">
        <f aca="false">IF(Замер!$J$380="да",Помещение_19!$H139,0)</f>
        <v>0</v>
      </c>
      <c r="CQ139" s="31" t="n">
        <f aca="false">IF(Замер!$J$400="да",Помещение_20!$B139,0)</f>
        <v>0</v>
      </c>
      <c r="CR139" s="31" t="n">
        <f aca="false">IF(Замер!$J$400="да",Помещение_20!$G139,0)</f>
        <v>0</v>
      </c>
      <c r="CS139" s="31" t="n">
        <f aca="false">IF(Замер!$J$400="да",Помещение_20!$H139,0)</f>
        <v>0</v>
      </c>
    </row>
    <row r="140" customFormat="false" ht="14.25" hidden="false" customHeight="false" outlineLevel="0" collapsed="false">
      <c r="B140" s="79" t="n">
        <f aca="false">P140</f>
        <v>0</v>
      </c>
      <c r="C140" s="49" t="s">
        <v>442</v>
      </c>
      <c r="D140" s="80" t="str">
        <f aca="false">VLOOKUP(C140,СписокРабот!$B:$E,2,FALSE())</f>
        <v>Монтаж молдингов на стены полиуретан</v>
      </c>
      <c r="E140" s="44" t="str">
        <f aca="false">VLOOKUP(C140,СписокРабот!$B:$E,3,FALSE())</f>
        <v>п.м</v>
      </c>
      <c r="F140" s="81" t="n">
        <f aca="false">VLOOKUP(C140,СписокРабот!$B:$E,4,FALSE())</f>
        <v>893</v>
      </c>
      <c r="G140" s="84" t="n">
        <f aca="false">Q140</f>
        <v>0</v>
      </c>
      <c r="H140" s="82" t="n">
        <f aca="false">F140*G140</f>
        <v>0</v>
      </c>
      <c r="L140" s="83"/>
      <c r="M140" s="66" t="n">
        <f aca="false">$F140*(100%-$B$3)</f>
        <v>759.05</v>
      </c>
      <c r="N140" s="31" t="n">
        <f aca="false">$G140*$M140</f>
        <v>0</v>
      </c>
      <c r="P140" s="31" t="n">
        <f aca="false">MAX(S140,W140,AA140,AE140,AI140,AM140,AQ140,AU140,AY140,BC140,BG140,BK140,BO140,BS140,BW140,CA140,CE140,CI140,CM140,CQ140)</f>
        <v>0</v>
      </c>
      <c r="Q140" s="31" t="n">
        <f aca="false">IF($S140,T140,0)+IF($W140,X140,0)+IF($AA140,AB140,0)+IF($AE140,AF140,0)+IF($AI140,AJ140,0)+IF($AM140,AN140,0)+IF($AQ140,AR140,0)+IF($AU140,AV140,0)+IF($AY140,AZ140,0)+IF($BC140,BD140,0)+IF($BG140,BH140,0)+IF($BK140,BL140,0)+IF($BO140,BP140,0)+IF($BS140,BT140,0)+IF($BW140,BX140,0)+IF($CA140,CB140,0)+IF($CE140,CF140,0)+IF($CI140,CJ140,0)+IF($CM140,CN140,0)+IF($CQ140,CR140,0)</f>
        <v>0</v>
      </c>
      <c r="R140" s="31" t="n">
        <f aca="false">IF($S140=1,U140,0)+IF($W140,Y140,0)+IF($AA140,AC140,0)+IF($AE140,AG140,0)+IF($AI140,AK140,0)+IF($AM140,AO140,0)+IF($AQ140,AS140,0)+IF($AU140,AW140,0)+IF($AY140,BA140,0)+IF($BC140,BE140,0)+IF($BG140,BI140,0)+IF($BK140,BM140,0)+IF($BO140,BQ140,0)+IF($BS140,BU140,0)+IF($BW140,BY140,0)+IF($CA140,CC140,0)+IF($CE140,CG140,0)+IF($CI140,CK140,0)+IF($CM140,CO140,0)+IF($CQ140,CS140,0)</f>
        <v>0</v>
      </c>
      <c r="S140" s="31" t="n">
        <f aca="false">IF(Замер!$J$20="да",Комната_1!$B140,0)</f>
        <v>0</v>
      </c>
      <c r="T140" s="31" t="n">
        <f aca="false">IF(Замер!$J$20="да",Комната_1!$G140,0)</f>
        <v>0</v>
      </c>
      <c r="U140" s="31" t="n">
        <f aca="false">IF(Замер!$J$20="да",Комната_1!$H140,0)</f>
        <v>0</v>
      </c>
      <c r="W140" s="31" t="n">
        <f aca="false">IF(Замер!$J$40="да",Комната_2!$B140,0)</f>
        <v>0</v>
      </c>
      <c r="X140" s="31" t="n">
        <f aca="false">IF(Замер!$J$40="да",Комната_2!$G140,0)</f>
        <v>0</v>
      </c>
      <c r="Y140" s="31" t="n">
        <f aca="false">IF(Замер!$J$40="да",Комната_2!$H140,0)</f>
        <v>0</v>
      </c>
      <c r="AA140" s="31" t="n">
        <f aca="false">IF(Замер!$J$60="да",Комната_3!$B140,0)</f>
        <v>0</v>
      </c>
      <c r="AB140" s="31" t="n">
        <f aca="false">IF(Замер!$J$60="да",Комната_3!$G140,0)</f>
        <v>0</v>
      </c>
      <c r="AC140" s="31" t="n">
        <f aca="false">IF(Замер!$J$60="да",Комната_3!$H140,0)</f>
        <v>0</v>
      </c>
      <c r="AE140" s="31" t="n">
        <f aca="false">IF(Замер!$J$80="да",Комната_4!$B140,0)</f>
        <v>0</v>
      </c>
      <c r="AF140" s="31" t="n">
        <f aca="false">IF(Замер!$J$80="да",Комната_4!$G140,0)</f>
        <v>0</v>
      </c>
      <c r="AG140" s="31" t="n">
        <f aca="false">IF(Замер!$J$80="да",Комната_4!$H140,0)</f>
        <v>0</v>
      </c>
      <c r="AI140" s="31" t="n">
        <f aca="false">IF(Замер!$J$100="да",Комната_5!$B140,0)</f>
        <v>0</v>
      </c>
      <c r="AJ140" s="31" t="n">
        <f aca="false">IF(Замер!$J$100="да",Комната_5!$G140,0)</f>
        <v>0</v>
      </c>
      <c r="AK140" s="31" t="n">
        <f aca="false">IF(Замер!$J$100="да",Комната_5!$H140,0)</f>
        <v>0</v>
      </c>
      <c r="AM140" s="31" t="n">
        <f aca="false">IF(Замер!$J$120="да",Коридор!$B140,0)</f>
        <v>0</v>
      </c>
      <c r="AN140" s="31" t="n">
        <f aca="false">IF(Замер!$J$120="да",Коридор!$G140,0)</f>
        <v>0</v>
      </c>
      <c r="AO140" s="31" t="n">
        <f aca="false">IF(Замер!$J$120="да",Коридор!$H140,0)</f>
        <v>0</v>
      </c>
      <c r="AQ140" s="31" t="n">
        <f aca="false">IF(Замер!$J$140="да",Кухня!$B140,0)</f>
        <v>0</v>
      </c>
      <c r="AR140" s="31" t="n">
        <f aca="false">IF(Замер!$J$140="да",Кухня!$G140,0)</f>
        <v>0</v>
      </c>
      <c r="AS140" s="31" t="n">
        <f aca="false">IF(Замер!$J$140="да",Кухня!$H140,0)</f>
        <v>0</v>
      </c>
      <c r="AU140" s="31" t="n">
        <f aca="false">IF(Замер!$J$160="да",Ванна!$B140,0)</f>
        <v>0</v>
      </c>
      <c r="AV140" s="31" t="n">
        <f aca="false">IF(Замер!$J$160="да",Ванна!$G140,0)</f>
        <v>0</v>
      </c>
      <c r="AW140" s="31" t="n">
        <f aca="false">IF(Замер!$J$160="да",Ванна!$H140,0)</f>
        <v>0</v>
      </c>
      <c r="AY140" s="31" t="n">
        <f aca="false">IF(Замер!$J$180="да",Туалет!$B140,0)</f>
        <v>0</v>
      </c>
      <c r="AZ140" s="31" t="n">
        <f aca="false">IF(Замер!$J$180="да",Туалет!$G140,0)</f>
        <v>0</v>
      </c>
      <c r="BA140" s="31" t="n">
        <f aca="false">IF(Замер!$J$180="да",Туалет!$H140,0)</f>
        <v>0</v>
      </c>
      <c r="BC140" s="31" t="n">
        <f aca="false">IF(Замер!$J$200="да",Балкон!$B140,0)</f>
        <v>0</v>
      </c>
      <c r="BD140" s="31" t="n">
        <f aca="false">IF(Замер!$J$200="да",Балкон!$G140,0)</f>
        <v>0</v>
      </c>
      <c r="BE140" s="31" t="n">
        <f aca="false">IF(Замер!$J$200="да",Балкон!$H140,0)</f>
        <v>0</v>
      </c>
      <c r="BG140" s="31" t="n">
        <f aca="false">IF(Замер!$J$220="да",Помещение_11!$B140,0)</f>
        <v>0</v>
      </c>
      <c r="BH140" s="31" t="n">
        <f aca="false">IF(Замер!$J$220="да",Помещение_11!$G140,0)</f>
        <v>0</v>
      </c>
      <c r="BI140" s="31" t="n">
        <f aca="false">IF(Замер!$J$220="да",Помещение_11!$H140,0)</f>
        <v>0</v>
      </c>
      <c r="BK140" s="31" t="n">
        <f aca="false">IF(Замер!$J$240="да",Помещение_12!$B140,0)</f>
        <v>0</v>
      </c>
      <c r="BL140" s="31" t="n">
        <f aca="false">IF(Замер!$J$240="да",Помещение_12!$G140,0)</f>
        <v>0</v>
      </c>
      <c r="BM140" s="31" t="n">
        <f aca="false">IF(Замер!$J$240="да",Помещение_12!$H140,0)</f>
        <v>0</v>
      </c>
      <c r="BO140" s="31" t="n">
        <f aca="false">IF(Замер!$J$260="да",Помещение_13!$B140,0)</f>
        <v>0</v>
      </c>
      <c r="BP140" s="31" t="n">
        <f aca="false">IF(Замер!$J$260="да",Помещение_13!$G140,0)</f>
        <v>0</v>
      </c>
      <c r="BQ140" s="31" t="n">
        <f aca="false">IF(Замер!$J$260="да",Помещение_13!$H140,0)</f>
        <v>0</v>
      </c>
      <c r="BS140" s="31" t="n">
        <f aca="false">IF(Замер!$J$280="да",Помещение_14!$B140,0)</f>
        <v>0</v>
      </c>
      <c r="BT140" s="31" t="n">
        <f aca="false">IF(Замер!$J$280="да",Помещение_14!$G140,0)</f>
        <v>0</v>
      </c>
      <c r="BU140" s="31" t="n">
        <f aca="false">IF(Замер!$J$280="да",Помещение_14!$H140,0)</f>
        <v>0</v>
      </c>
      <c r="BW140" s="31" t="n">
        <f aca="false">IF(Замер!$J$300="да",Помещение_15!$B140,0)</f>
        <v>0</v>
      </c>
      <c r="BX140" s="31" t="n">
        <f aca="false">IF(Замер!$J$300="да",Помещение_15!$G140,0)</f>
        <v>0</v>
      </c>
      <c r="BY140" s="31" t="n">
        <f aca="false">IF(Замер!$J$300="да",Помещение_15!$H140,0)</f>
        <v>0</v>
      </c>
      <c r="CA140" s="31" t="n">
        <f aca="false">IF(Замер!$J$320="да",Помещение_16!$B140,0)</f>
        <v>0</v>
      </c>
      <c r="CB140" s="31" t="n">
        <f aca="false">IF(Замер!$J$320="да",Помещение_16!$G140,0)</f>
        <v>0</v>
      </c>
      <c r="CC140" s="31" t="n">
        <f aca="false">IF(Замер!$J$320="да",Помещение_16!$H140,0)</f>
        <v>0</v>
      </c>
      <c r="CE140" s="31" t="n">
        <f aca="false">IF(Замер!$J$340="да",Помещение_17!$B140,0)</f>
        <v>0</v>
      </c>
      <c r="CF140" s="31" t="n">
        <f aca="false">IF(Замер!$J$340="да",Помещение_17!$G140,0)</f>
        <v>0</v>
      </c>
      <c r="CG140" s="31" t="n">
        <f aca="false">IF(Замер!$J$340="да",Помещение_17!$H140,0)</f>
        <v>0</v>
      </c>
      <c r="CI140" s="31" t="n">
        <f aca="false">IF(Замер!$J$360="да",Помещение_18!$B140,0)</f>
        <v>0</v>
      </c>
      <c r="CJ140" s="31" t="n">
        <f aca="false">IF(Замер!$J$360="да",Помещение_18!$G140,0)</f>
        <v>0</v>
      </c>
      <c r="CK140" s="31" t="n">
        <f aca="false">IF(Замер!$J$360="да",Помещение_18!$H140,0)</f>
        <v>0</v>
      </c>
      <c r="CM140" s="31" t="n">
        <f aca="false">IF(Замер!$J$380="да",Помещение_19!$B140,0)</f>
        <v>0</v>
      </c>
      <c r="CN140" s="31" t="n">
        <f aca="false">IF(Замер!$J$380="да",Помещение_19!$G140,0)</f>
        <v>0</v>
      </c>
      <c r="CO140" s="31" t="n">
        <f aca="false">IF(Замер!$J$380="да",Помещение_19!$H140,0)</f>
        <v>0</v>
      </c>
      <c r="CQ140" s="31" t="n">
        <f aca="false">IF(Замер!$J$400="да",Помещение_20!$B140,0)</f>
        <v>0</v>
      </c>
      <c r="CR140" s="31" t="n">
        <f aca="false">IF(Замер!$J$400="да",Помещение_20!$G140,0)</f>
        <v>0</v>
      </c>
      <c r="CS140" s="31" t="n">
        <f aca="false">IF(Замер!$J$400="да",Помещение_20!$H140,0)</f>
        <v>0</v>
      </c>
    </row>
    <row r="141" customFormat="false" ht="14.25" hidden="false" customHeight="false" outlineLevel="0" collapsed="false">
      <c r="B141" s="79" t="n">
        <f aca="false">P141</f>
        <v>0</v>
      </c>
      <c r="C141" s="49" t="s">
        <v>443</v>
      </c>
      <c r="D141" s="80" t="str">
        <f aca="false">VLOOKUP(C141,СписокРабот!$B:$E,2,FALSE())</f>
        <v>Монтаж колонн капитель</v>
      </c>
      <c r="E141" s="44" t="str">
        <f aca="false">VLOOKUP(C141,СписокРабот!$B:$E,3,FALSE())</f>
        <v>ед.</v>
      </c>
      <c r="F141" s="81" t="n">
        <f aca="false">VLOOKUP(C141,СписокРабот!$B:$E,4,FALSE())</f>
        <v>4306</v>
      </c>
      <c r="G141" s="49" t="n">
        <f aca="false">Q141</f>
        <v>0</v>
      </c>
      <c r="H141" s="82" t="n">
        <f aca="false">F141*G141</f>
        <v>0</v>
      </c>
      <c r="L141" s="83"/>
      <c r="M141" s="66" t="n">
        <f aca="false">$F141*(100%-$B$3)</f>
        <v>3660.1</v>
      </c>
      <c r="N141" s="31" t="n">
        <f aca="false">$G141*$M141</f>
        <v>0</v>
      </c>
      <c r="P141" s="31" t="n">
        <f aca="false">MAX(S141,W141,AA141,AE141,AI141,AM141,AQ141,AU141,AY141,BC141,BG141,BK141,BO141,BS141,BW141,CA141,CE141,CI141,CM141,CQ141)</f>
        <v>0</v>
      </c>
      <c r="Q141" s="31" t="n">
        <f aca="false">IF($S141,T141,0)+IF($W141,X141,0)+IF($AA141,AB141,0)+IF($AE141,AF141,0)+IF($AI141,AJ141,0)+IF($AM141,AN141,0)+IF($AQ141,AR141,0)+IF($AU141,AV141,0)+IF($AY141,AZ141,0)+IF($BC141,BD141,0)+IF($BG141,BH141,0)+IF($BK141,BL141,0)+IF($BO141,BP141,0)+IF($BS141,BT141,0)+IF($BW141,BX141,0)+IF($CA141,CB141,0)+IF($CE141,CF141,0)+IF($CI141,CJ141,0)+IF($CM141,CN141,0)+IF($CQ141,CR141,0)</f>
        <v>0</v>
      </c>
      <c r="R141" s="31" t="n">
        <f aca="false">IF($S141=1,U141,0)+IF($W141,Y141,0)+IF($AA141,AC141,0)+IF($AE141,AG141,0)+IF($AI141,AK141,0)+IF($AM141,AO141,0)+IF($AQ141,AS141,0)+IF($AU141,AW141,0)+IF($AY141,BA141,0)+IF($BC141,BE141,0)+IF($BG141,BI141,0)+IF($BK141,BM141,0)+IF($BO141,BQ141,0)+IF($BS141,BU141,0)+IF($BW141,BY141,0)+IF($CA141,CC141,0)+IF($CE141,CG141,0)+IF($CI141,CK141,0)+IF($CM141,CO141,0)+IF($CQ141,CS141,0)</f>
        <v>0</v>
      </c>
      <c r="S141" s="31" t="n">
        <f aca="false">IF(Замер!$J$20="да",Комната_1!$B141,0)</f>
        <v>0</v>
      </c>
      <c r="T141" s="31" t="n">
        <f aca="false">IF(Замер!$J$20="да",Комната_1!$G141,0)</f>
        <v>0</v>
      </c>
      <c r="U141" s="31" t="n">
        <f aca="false">IF(Замер!$J$20="да",Комната_1!$H141,0)</f>
        <v>0</v>
      </c>
      <c r="W141" s="31" t="n">
        <f aca="false">IF(Замер!$J$40="да",Комната_2!$B141,0)</f>
        <v>0</v>
      </c>
      <c r="X141" s="31" t="n">
        <f aca="false">IF(Замер!$J$40="да",Комната_2!$G141,0)</f>
        <v>0</v>
      </c>
      <c r="Y141" s="31" t="n">
        <f aca="false">IF(Замер!$J$40="да",Комната_2!$H141,0)</f>
        <v>0</v>
      </c>
      <c r="AA141" s="31" t="n">
        <f aca="false">IF(Замер!$J$60="да",Комната_3!$B141,0)</f>
        <v>0</v>
      </c>
      <c r="AB141" s="31" t="n">
        <f aca="false">IF(Замер!$J$60="да",Комната_3!$G141,0)</f>
        <v>0</v>
      </c>
      <c r="AC141" s="31" t="n">
        <f aca="false">IF(Замер!$J$60="да",Комната_3!$H141,0)</f>
        <v>0</v>
      </c>
      <c r="AE141" s="31" t="n">
        <f aca="false">IF(Замер!$J$80="да",Комната_4!$B141,0)</f>
        <v>0</v>
      </c>
      <c r="AF141" s="31" t="n">
        <f aca="false">IF(Замер!$J$80="да",Комната_4!$G141,0)</f>
        <v>0</v>
      </c>
      <c r="AG141" s="31" t="n">
        <f aca="false">IF(Замер!$J$80="да",Комната_4!$H141,0)</f>
        <v>0</v>
      </c>
      <c r="AI141" s="31" t="n">
        <f aca="false">IF(Замер!$J$100="да",Комната_5!$B141,0)</f>
        <v>0</v>
      </c>
      <c r="AJ141" s="31" t="n">
        <f aca="false">IF(Замер!$J$100="да",Комната_5!$G141,0)</f>
        <v>0</v>
      </c>
      <c r="AK141" s="31" t="n">
        <f aca="false">IF(Замер!$J$100="да",Комната_5!$H141,0)</f>
        <v>0</v>
      </c>
      <c r="AM141" s="31" t="n">
        <f aca="false">IF(Замер!$J$120="да",Коридор!$B141,0)</f>
        <v>0</v>
      </c>
      <c r="AN141" s="31" t="n">
        <f aca="false">IF(Замер!$J$120="да",Коридор!$G141,0)</f>
        <v>0</v>
      </c>
      <c r="AO141" s="31" t="n">
        <f aca="false">IF(Замер!$J$120="да",Коридор!$H141,0)</f>
        <v>0</v>
      </c>
      <c r="AQ141" s="31" t="n">
        <f aca="false">IF(Замер!$J$140="да",Кухня!$B141,0)</f>
        <v>0</v>
      </c>
      <c r="AR141" s="31" t="n">
        <f aca="false">IF(Замер!$J$140="да",Кухня!$G141,0)</f>
        <v>0</v>
      </c>
      <c r="AS141" s="31" t="n">
        <f aca="false">IF(Замер!$J$140="да",Кухня!$H141,0)</f>
        <v>0</v>
      </c>
      <c r="AU141" s="31" t="n">
        <f aca="false">IF(Замер!$J$160="да",Ванна!$B141,0)</f>
        <v>0</v>
      </c>
      <c r="AV141" s="31" t="n">
        <f aca="false">IF(Замер!$J$160="да",Ванна!$G141,0)</f>
        <v>0</v>
      </c>
      <c r="AW141" s="31" t="n">
        <f aca="false">IF(Замер!$J$160="да",Ванна!$H141,0)</f>
        <v>0</v>
      </c>
      <c r="AY141" s="31" t="n">
        <f aca="false">IF(Замер!$J$180="да",Туалет!$B141,0)</f>
        <v>0</v>
      </c>
      <c r="AZ141" s="31" t="n">
        <f aca="false">IF(Замер!$J$180="да",Туалет!$G141,0)</f>
        <v>0</v>
      </c>
      <c r="BA141" s="31" t="n">
        <f aca="false">IF(Замер!$J$180="да",Туалет!$H141,0)</f>
        <v>0</v>
      </c>
      <c r="BC141" s="31" t="n">
        <f aca="false">IF(Замер!$J$200="да",Балкон!$B141,0)</f>
        <v>0</v>
      </c>
      <c r="BD141" s="31" t="n">
        <f aca="false">IF(Замер!$J$200="да",Балкон!$G141,0)</f>
        <v>0</v>
      </c>
      <c r="BE141" s="31" t="n">
        <f aca="false">IF(Замер!$J$200="да",Балкон!$H141,0)</f>
        <v>0</v>
      </c>
      <c r="BG141" s="31" t="n">
        <f aca="false">IF(Замер!$J$220="да",Помещение_11!$B141,0)</f>
        <v>0</v>
      </c>
      <c r="BH141" s="31" t="n">
        <f aca="false">IF(Замер!$J$220="да",Помещение_11!$G141,0)</f>
        <v>0</v>
      </c>
      <c r="BI141" s="31" t="n">
        <f aca="false">IF(Замер!$J$220="да",Помещение_11!$H141,0)</f>
        <v>0</v>
      </c>
      <c r="BK141" s="31" t="n">
        <f aca="false">IF(Замер!$J$240="да",Помещение_12!$B141,0)</f>
        <v>0</v>
      </c>
      <c r="BL141" s="31" t="n">
        <f aca="false">IF(Замер!$J$240="да",Помещение_12!$G141,0)</f>
        <v>0</v>
      </c>
      <c r="BM141" s="31" t="n">
        <f aca="false">IF(Замер!$J$240="да",Помещение_12!$H141,0)</f>
        <v>0</v>
      </c>
      <c r="BO141" s="31" t="n">
        <f aca="false">IF(Замер!$J$260="да",Помещение_13!$B141,0)</f>
        <v>0</v>
      </c>
      <c r="BP141" s="31" t="n">
        <f aca="false">IF(Замер!$J$260="да",Помещение_13!$G141,0)</f>
        <v>0</v>
      </c>
      <c r="BQ141" s="31" t="n">
        <f aca="false">IF(Замер!$J$260="да",Помещение_13!$H141,0)</f>
        <v>0</v>
      </c>
      <c r="BS141" s="31" t="n">
        <f aca="false">IF(Замер!$J$280="да",Помещение_14!$B141,0)</f>
        <v>0</v>
      </c>
      <c r="BT141" s="31" t="n">
        <f aca="false">IF(Замер!$J$280="да",Помещение_14!$G141,0)</f>
        <v>0</v>
      </c>
      <c r="BU141" s="31" t="n">
        <f aca="false">IF(Замер!$J$280="да",Помещение_14!$H141,0)</f>
        <v>0</v>
      </c>
      <c r="BW141" s="31" t="n">
        <f aca="false">IF(Замер!$J$300="да",Помещение_15!$B141,0)</f>
        <v>0</v>
      </c>
      <c r="BX141" s="31" t="n">
        <f aca="false">IF(Замер!$J$300="да",Помещение_15!$G141,0)</f>
        <v>0</v>
      </c>
      <c r="BY141" s="31" t="n">
        <f aca="false">IF(Замер!$J$300="да",Помещение_15!$H141,0)</f>
        <v>0</v>
      </c>
      <c r="CA141" s="31" t="n">
        <f aca="false">IF(Замер!$J$320="да",Помещение_16!$B141,0)</f>
        <v>0</v>
      </c>
      <c r="CB141" s="31" t="n">
        <f aca="false">IF(Замер!$J$320="да",Помещение_16!$G141,0)</f>
        <v>0</v>
      </c>
      <c r="CC141" s="31" t="n">
        <f aca="false">IF(Замер!$J$320="да",Помещение_16!$H141,0)</f>
        <v>0</v>
      </c>
      <c r="CE141" s="31" t="n">
        <f aca="false">IF(Замер!$J$340="да",Помещение_17!$B141,0)</f>
        <v>0</v>
      </c>
      <c r="CF141" s="31" t="n">
        <f aca="false">IF(Замер!$J$340="да",Помещение_17!$G141,0)</f>
        <v>0</v>
      </c>
      <c r="CG141" s="31" t="n">
        <f aca="false">IF(Замер!$J$340="да",Помещение_17!$H141,0)</f>
        <v>0</v>
      </c>
      <c r="CI141" s="31" t="n">
        <f aca="false">IF(Замер!$J$360="да",Помещение_18!$B141,0)</f>
        <v>0</v>
      </c>
      <c r="CJ141" s="31" t="n">
        <f aca="false">IF(Замер!$J$360="да",Помещение_18!$G141,0)</f>
        <v>0</v>
      </c>
      <c r="CK141" s="31" t="n">
        <f aca="false">IF(Замер!$J$360="да",Помещение_18!$H141,0)</f>
        <v>0</v>
      </c>
      <c r="CM141" s="31" t="n">
        <f aca="false">IF(Замер!$J$380="да",Помещение_19!$B141,0)</f>
        <v>0</v>
      </c>
      <c r="CN141" s="31" t="n">
        <f aca="false">IF(Замер!$J$380="да",Помещение_19!$G141,0)</f>
        <v>0</v>
      </c>
      <c r="CO141" s="31" t="n">
        <f aca="false">IF(Замер!$J$380="да",Помещение_19!$H141,0)</f>
        <v>0</v>
      </c>
      <c r="CQ141" s="31" t="n">
        <f aca="false">IF(Замер!$J$400="да",Помещение_20!$B141,0)</f>
        <v>0</v>
      </c>
      <c r="CR141" s="31" t="n">
        <f aca="false">IF(Замер!$J$400="да",Помещение_20!$G141,0)</f>
        <v>0</v>
      </c>
      <c r="CS141" s="31" t="n">
        <f aca="false">IF(Замер!$J$400="да",Помещение_20!$H141,0)</f>
        <v>0</v>
      </c>
    </row>
    <row r="142" customFormat="false" ht="14.25" hidden="false" customHeight="false" outlineLevel="0" collapsed="false">
      <c r="B142" s="79" t="n">
        <f aca="false">P142</f>
        <v>0</v>
      </c>
      <c r="C142" s="49" t="s">
        <v>444</v>
      </c>
      <c r="D142" s="80" t="str">
        <f aca="false">VLOOKUP(C142,СписокРабот!$B:$E,2,FALSE())</f>
        <v>Монтаж пробкового покрытия на клею (пол, стены)</v>
      </c>
      <c r="E142" s="44" t="str">
        <f aca="false">VLOOKUP(C142,СписокРабот!$B:$E,3,FALSE())</f>
        <v>м²</v>
      </c>
      <c r="F142" s="81" t="n">
        <f aca="false">VLOOKUP(C142,СписокРабот!$B:$E,4,FALSE())</f>
        <v>4232</v>
      </c>
      <c r="G142" s="84" t="n">
        <f aca="false">Q142</f>
        <v>0</v>
      </c>
      <c r="H142" s="82" t="n">
        <f aca="false">F142*G142</f>
        <v>0</v>
      </c>
      <c r="L142" s="83"/>
      <c r="M142" s="66" t="n">
        <f aca="false">$F142*(100%-$B$3)</f>
        <v>3597.2</v>
      </c>
      <c r="N142" s="31" t="n">
        <f aca="false">$G142*$M142</f>
        <v>0</v>
      </c>
      <c r="P142" s="31" t="n">
        <f aca="false">MAX(S142,W142,AA142,AE142,AI142,AM142,AQ142,AU142,AY142,BC142,BG142,BK142,BO142,BS142,BW142,CA142,CE142,CI142,CM142,CQ142)</f>
        <v>0</v>
      </c>
      <c r="Q142" s="31" t="n">
        <f aca="false">IF($S142,T142,0)+IF($W142,X142,0)+IF($AA142,AB142,0)+IF($AE142,AF142,0)+IF($AI142,AJ142,0)+IF($AM142,AN142,0)+IF($AQ142,AR142,0)+IF($AU142,AV142,0)+IF($AY142,AZ142,0)+IF($BC142,BD142,0)+IF($BG142,BH142,0)+IF($BK142,BL142,0)+IF($BO142,BP142,0)+IF($BS142,BT142,0)+IF($BW142,BX142,0)+IF($CA142,CB142,0)+IF($CE142,CF142,0)+IF($CI142,CJ142,0)+IF($CM142,CN142,0)+IF($CQ142,CR142,0)</f>
        <v>0</v>
      </c>
      <c r="R142" s="31" t="n">
        <f aca="false">IF($S142=1,U142,0)+IF($W142,Y142,0)+IF($AA142,AC142,0)+IF($AE142,AG142,0)+IF($AI142,AK142,0)+IF($AM142,AO142,0)+IF($AQ142,AS142,0)+IF($AU142,AW142,0)+IF($AY142,BA142,0)+IF($BC142,BE142,0)+IF($BG142,BI142,0)+IF($BK142,BM142,0)+IF($BO142,BQ142,0)+IF($BS142,BU142,0)+IF($BW142,BY142,0)+IF($CA142,CC142,0)+IF($CE142,CG142,0)+IF($CI142,CK142,0)+IF($CM142,CO142,0)+IF($CQ142,CS142,0)</f>
        <v>0</v>
      </c>
      <c r="S142" s="31" t="n">
        <f aca="false">IF(Замер!$J$20="да",Комната_1!$B142,0)</f>
        <v>0</v>
      </c>
      <c r="T142" s="31" t="n">
        <f aca="false">IF(Замер!$J$20="да",Комната_1!$G142,0)</f>
        <v>0</v>
      </c>
      <c r="U142" s="31" t="n">
        <f aca="false">IF(Замер!$J$20="да",Комната_1!$H142,0)</f>
        <v>0</v>
      </c>
      <c r="W142" s="31" t="n">
        <f aca="false">IF(Замер!$J$40="да",Комната_2!$B142,0)</f>
        <v>0</v>
      </c>
      <c r="X142" s="31" t="n">
        <f aca="false">IF(Замер!$J$40="да",Комната_2!$G142,0)</f>
        <v>0</v>
      </c>
      <c r="Y142" s="31" t="n">
        <f aca="false">IF(Замер!$J$40="да",Комната_2!$H142,0)</f>
        <v>0</v>
      </c>
      <c r="AA142" s="31" t="n">
        <f aca="false">IF(Замер!$J$60="да",Комната_3!$B142,0)</f>
        <v>0</v>
      </c>
      <c r="AB142" s="31" t="n">
        <f aca="false">IF(Замер!$J$60="да",Комната_3!$G142,0)</f>
        <v>0</v>
      </c>
      <c r="AC142" s="31" t="n">
        <f aca="false">IF(Замер!$J$60="да",Комната_3!$H142,0)</f>
        <v>0</v>
      </c>
      <c r="AE142" s="31" t="n">
        <f aca="false">IF(Замер!$J$80="да",Комната_4!$B142,0)</f>
        <v>0</v>
      </c>
      <c r="AF142" s="31" t="n">
        <f aca="false">IF(Замер!$J$80="да",Комната_4!$G142,0)</f>
        <v>0</v>
      </c>
      <c r="AG142" s="31" t="n">
        <f aca="false">IF(Замер!$J$80="да",Комната_4!$H142,0)</f>
        <v>0</v>
      </c>
      <c r="AI142" s="31" t="n">
        <f aca="false">IF(Замер!$J$100="да",Комната_5!$B142,0)</f>
        <v>0</v>
      </c>
      <c r="AJ142" s="31" t="n">
        <f aca="false">IF(Замер!$J$100="да",Комната_5!$G142,0)</f>
        <v>0</v>
      </c>
      <c r="AK142" s="31" t="n">
        <f aca="false">IF(Замер!$J$100="да",Комната_5!$H142,0)</f>
        <v>0</v>
      </c>
      <c r="AM142" s="31" t="n">
        <f aca="false">IF(Замер!$J$120="да",Коридор!$B142,0)</f>
        <v>0</v>
      </c>
      <c r="AN142" s="31" t="n">
        <f aca="false">IF(Замер!$J$120="да",Коридор!$G142,0)</f>
        <v>0</v>
      </c>
      <c r="AO142" s="31" t="n">
        <f aca="false">IF(Замер!$J$120="да",Коридор!$H142,0)</f>
        <v>0</v>
      </c>
      <c r="AQ142" s="31" t="n">
        <f aca="false">IF(Замер!$J$140="да",Кухня!$B142,0)</f>
        <v>0</v>
      </c>
      <c r="AR142" s="31" t="n">
        <f aca="false">IF(Замер!$J$140="да",Кухня!$G142,0)</f>
        <v>0</v>
      </c>
      <c r="AS142" s="31" t="n">
        <f aca="false">IF(Замер!$J$140="да",Кухня!$H142,0)</f>
        <v>0</v>
      </c>
      <c r="AU142" s="31" t="n">
        <f aca="false">IF(Замер!$J$160="да",Ванна!$B142,0)</f>
        <v>0</v>
      </c>
      <c r="AV142" s="31" t="n">
        <f aca="false">IF(Замер!$J$160="да",Ванна!$G142,0)</f>
        <v>0</v>
      </c>
      <c r="AW142" s="31" t="n">
        <f aca="false">IF(Замер!$J$160="да",Ванна!$H142,0)</f>
        <v>0</v>
      </c>
      <c r="AY142" s="31" t="n">
        <f aca="false">IF(Замер!$J$180="да",Туалет!$B142,0)</f>
        <v>0</v>
      </c>
      <c r="AZ142" s="31" t="n">
        <f aca="false">IF(Замер!$J$180="да",Туалет!$G142,0)</f>
        <v>0</v>
      </c>
      <c r="BA142" s="31" t="n">
        <f aca="false">IF(Замер!$J$180="да",Туалет!$H142,0)</f>
        <v>0</v>
      </c>
      <c r="BC142" s="31" t="n">
        <f aca="false">IF(Замер!$J$200="да",Балкон!$B142,0)</f>
        <v>0</v>
      </c>
      <c r="BD142" s="31" t="n">
        <f aca="false">IF(Замер!$J$200="да",Балкон!$G142,0)</f>
        <v>0</v>
      </c>
      <c r="BE142" s="31" t="n">
        <f aca="false">IF(Замер!$J$200="да",Балкон!$H142,0)</f>
        <v>0</v>
      </c>
      <c r="BG142" s="31" t="n">
        <f aca="false">IF(Замер!$J$220="да",Помещение_11!$B142,0)</f>
        <v>0</v>
      </c>
      <c r="BH142" s="31" t="n">
        <f aca="false">IF(Замер!$J$220="да",Помещение_11!$G142,0)</f>
        <v>0</v>
      </c>
      <c r="BI142" s="31" t="n">
        <f aca="false">IF(Замер!$J$220="да",Помещение_11!$H142,0)</f>
        <v>0</v>
      </c>
      <c r="BK142" s="31" t="n">
        <f aca="false">IF(Замер!$J$240="да",Помещение_12!$B142,0)</f>
        <v>0</v>
      </c>
      <c r="BL142" s="31" t="n">
        <f aca="false">IF(Замер!$J$240="да",Помещение_12!$G142,0)</f>
        <v>0</v>
      </c>
      <c r="BM142" s="31" t="n">
        <f aca="false">IF(Замер!$J$240="да",Помещение_12!$H142,0)</f>
        <v>0</v>
      </c>
      <c r="BO142" s="31" t="n">
        <f aca="false">IF(Замер!$J$260="да",Помещение_13!$B142,0)</f>
        <v>0</v>
      </c>
      <c r="BP142" s="31" t="n">
        <f aca="false">IF(Замер!$J$260="да",Помещение_13!$G142,0)</f>
        <v>0</v>
      </c>
      <c r="BQ142" s="31" t="n">
        <f aca="false">IF(Замер!$J$260="да",Помещение_13!$H142,0)</f>
        <v>0</v>
      </c>
      <c r="BS142" s="31" t="n">
        <f aca="false">IF(Замер!$J$280="да",Помещение_14!$B142,0)</f>
        <v>0</v>
      </c>
      <c r="BT142" s="31" t="n">
        <f aca="false">IF(Замер!$J$280="да",Помещение_14!$G142,0)</f>
        <v>0</v>
      </c>
      <c r="BU142" s="31" t="n">
        <f aca="false">IF(Замер!$J$280="да",Помещение_14!$H142,0)</f>
        <v>0</v>
      </c>
      <c r="BW142" s="31" t="n">
        <f aca="false">IF(Замер!$J$300="да",Помещение_15!$B142,0)</f>
        <v>0</v>
      </c>
      <c r="BX142" s="31" t="n">
        <f aca="false">IF(Замер!$J$300="да",Помещение_15!$G142,0)</f>
        <v>0</v>
      </c>
      <c r="BY142" s="31" t="n">
        <f aca="false">IF(Замер!$J$300="да",Помещение_15!$H142,0)</f>
        <v>0</v>
      </c>
      <c r="CA142" s="31" t="n">
        <f aca="false">IF(Замер!$J$320="да",Помещение_16!$B142,0)</f>
        <v>0</v>
      </c>
      <c r="CB142" s="31" t="n">
        <f aca="false">IF(Замер!$J$320="да",Помещение_16!$G142,0)</f>
        <v>0</v>
      </c>
      <c r="CC142" s="31" t="n">
        <f aca="false">IF(Замер!$J$320="да",Помещение_16!$H142,0)</f>
        <v>0</v>
      </c>
      <c r="CE142" s="31" t="n">
        <f aca="false">IF(Замер!$J$340="да",Помещение_17!$B142,0)</f>
        <v>0</v>
      </c>
      <c r="CF142" s="31" t="n">
        <f aca="false">IF(Замер!$J$340="да",Помещение_17!$G142,0)</f>
        <v>0</v>
      </c>
      <c r="CG142" s="31" t="n">
        <f aca="false">IF(Замер!$J$340="да",Помещение_17!$H142,0)</f>
        <v>0</v>
      </c>
      <c r="CI142" s="31" t="n">
        <f aca="false">IF(Замер!$J$360="да",Помещение_18!$B142,0)</f>
        <v>0</v>
      </c>
      <c r="CJ142" s="31" t="n">
        <f aca="false">IF(Замер!$J$360="да",Помещение_18!$G142,0)</f>
        <v>0</v>
      </c>
      <c r="CK142" s="31" t="n">
        <f aca="false">IF(Замер!$J$360="да",Помещение_18!$H142,0)</f>
        <v>0</v>
      </c>
      <c r="CM142" s="31" t="n">
        <f aca="false">IF(Замер!$J$380="да",Помещение_19!$B142,0)</f>
        <v>0</v>
      </c>
      <c r="CN142" s="31" t="n">
        <f aca="false">IF(Замер!$J$380="да",Помещение_19!$G142,0)</f>
        <v>0</v>
      </c>
      <c r="CO142" s="31" t="n">
        <f aca="false">IF(Замер!$J$380="да",Помещение_19!$H142,0)</f>
        <v>0</v>
      </c>
      <c r="CQ142" s="31" t="n">
        <f aca="false">IF(Замер!$J$400="да",Помещение_20!$B142,0)</f>
        <v>0</v>
      </c>
      <c r="CR142" s="31" t="n">
        <f aca="false">IF(Замер!$J$400="да",Помещение_20!$G142,0)</f>
        <v>0</v>
      </c>
      <c r="CS142" s="31" t="n">
        <f aca="false">IF(Замер!$J$400="да",Помещение_20!$H142,0)</f>
        <v>0</v>
      </c>
    </row>
    <row r="143" customFormat="false" ht="14.25" hidden="false" customHeight="false" outlineLevel="0" collapsed="false">
      <c r="B143" s="79" t="n">
        <f aca="false">P143</f>
        <v>0</v>
      </c>
      <c r="C143" s="49" t="s">
        <v>445</v>
      </c>
      <c r="D143" s="80" t="str">
        <f aca="false">VLOOKUP(C143,СписокРабот!$B:$E,2,FALSE())</f>
        <v>Окраска оконной рамы/ решетчатых конструкций 2 слоя</v>
      </c>
      <c r="E143" s="44" t="str">
        <f aca="false">VLOOKUP(C143,СписокРабот!$B:$E,3,FALSE())</f>
        <v>м²</v>
      </c>
      <c r="F143" s="81" t="n">
        <f aca="false">VLOOKUP(C143,СписокРабот!$B:$E,4,FALSE())</f>
        <v>1525</v>
      </c>
      <c r="G143" s="84" t="n">
        <f aca="false">Q143</f>
        <v>0</v>
      </c>
      <c r="H143" s="82" t="n">
        <f aca="false">F143*G143</f>
        <v>0</v>
      </c>
      <c r="L143" s="83"/>
      <c r="M143" s="66" t="n">
        <f aca="false">$F143*(100%-$B$3)</f>
        <v>1296.25</v>
      </c>
      <c r="N143" s="31" t="n">
        <f aca="false">$G143*$M143</f>
        <v>0</v>
      </c>
      <c r="P143" s="31" t="n">
        <f aca="false">MAX(S143,W143,AA143,AE143,AI143,AM143,AQ143,AU143,AY143,BC143,BG143,BK143,BO143,BS143,BW143,CA143,CE143,CI143,CM143,CQ143)</f>
        <v>0</v>
      </c>
      <c r="Q143" s="31" t="n">
        <f aca="false">IF($S143,T143,0)+IF($W143,X143,0)+IF($AA143,AB143,0)+IF($AE143,AF143,0)+IF($AI143,AJ143,0)+IF($AM143,AN143,0)+IF($AQ143,AR143,0)+IF($AU143,AV143,0)+IF($AY143,AZ143,0)+IF($BC143,BD143,0)+IF($BG143,BH143,0)+IF($BK143,BL143,0)+IF($BO143,BP143,0)+IF($BS143,BT143,0)+IF($BW143,BX143,0)+IF($CA143,CB143,0)+IF($CE143,CF143,0)+IF($CI143,CJ143,0)+IF($CM143,CN143,0)+IF($CQ143,CR143,0)</f>
        <v>0</v>
      </c>
      <c r="R143" s="31" t="n">
        <f aca="false">IF($S143=1,U143,0)+IF($W143,Y143,0)+IF($AA143,AC143,0)+IF($AE143,AG143,0)+IF($AI143,AK143,0)+IF($AM143,AO143,0)+IF($AQ143,AS143,0)+IF($AU143,AW143,0)+IF($AY143,BA143,0)+IF($BC143,BE143,0)+IF($BG143,BI143,0)+IF($BK143,BM143,0)+IF($BO143,BQ143,0)+IF($BS143,BU143,0)+IF($BW143,BY143,0)+IF($CA143,CC143,0)+IF($CE143,CG143,0)+IF($CI143,CK143,0)+IF($CM143,CO143,0)+IF($CQ143,CS143,0)</f>
        <v>0</v>
      </c>
      <c r="S143" s="31" t="n">
        <f aca="false">IF(Замер!$J$20="да",Комната_1!$B143,0)</f>
        <v>0</v>
      </c>
      <c r="T143" s="31" t="n">
        <f aca="false">IF(Замер!$J$20="да",Комната_1!$G143,0)</f>
        <v>0</v>
      </c>
      <c r="U143" s="31" t="n">
        <f aca="false">IF(Замер!$J$20="да",Комната_1!$H143,0)</f>
        <v>0</v>
      </c>
      <c r="W143" s="31" t="n">
        <f aca="false">IF(Замер!$J$40="да",Комната_2!$B143,0)</f>
        <v>0</v>
      </c>
      <c r="X143" s="31" t="n">
        <f aca="false">IF(Замер!$J$40="да",Комната_2!$G143,0)</f>
        <v>0</v>
      </c>
      <c r="Y143" s="31" t="n">
        <f aca="false">IF(Замер!$J$40="да",Комната_2!$H143,0)</f>
        <v>0</v>
      </c>
      <c r="AA143" s="31" t="n">
        <f aca="false">IF(Замер!$J$60="да",Комната_3!$B143,0)</f>
        <v>0</v>
      </c>
      <c r="AB143" s="31" t="n">
        <f aca="false">IF(Замер!$J$60="да",Комната_3!$G143,0)</f>
        <v>0</v>
      </c>
      <c r="AC143" s="31" t="n">
        <f aca="false">IF(Замер!$J$60="да",Комната_3!$H143,0)</f>
        <v>0</v>
      </c>
      <c r="AE143" s="31" t="n">
        <f aca="false">IF(Замер!$J$80="да",Комната_4!$B143,0)</f>
        <v>0</v>
      </c>
      <c r="AF143" s="31" t="n">
        <f aca="false">IF(Замер!$J$80="да",Комната_4!$G143,0)</f>
        <v>0</v>
      </c>
      <c r="AG143" s="31" t="n">
        <f aca="false">IF(Замер!$J$80="да",Комната_4!$H143,0)</f>
        <v>0</v>
      </c>
      <c r="AI143" s="31" t="n">
        <f aca="false">IF(Замер!$J$100="да",Комната_5!$B143,0)</f>
        <v>0</v>
      </c>
      <c r="AJ143" s="31" t="n">
        <f aca="false">IF(Замер!$J$100="да",Комната_5!$G143,0)</f>
        <v>0</v>
      </c>
      <c r="AK143" s="31" t="n">
        <f aca="false">IF(Замер!$J$100="да",Комната_5!$H143,0)</f>
        <v>0</v>
      </c>
      <c r="AM143" s="31" t="n">
        <f aca="false">IF(Замер!$J$120="да",Коридор!$B143,0)</f>
        <v>0</v>
      </c>
      <c r="AN143" s="31" t="n">
        <f aca="false">IF(Замер!$J$120="да",Коридор!$G143,0)</f>
        <v>0</v>
      </c>
      <c r="AO143" s="31" t="n">
        <f aca="false">IF(Замер!$J$120="да",Коридор!$H143,0)</f>
        <v>0</v>
      </c>
      <c r="AQ143" s="31" t="n">
        <f aca="false">IF(Замер!$J$140="да",Кухня!$B143,0)</f>
        <v>0</v>
      </c>
      <c r="AR143" s="31" t="n">
        <f aca="false">IF(Замер!$J$140="да",Кухня!$G143,0)</f>
        <v>0</v>
      </c>
      <c r="AS143" s="31" t="n">
        <f aca="false">IF(Замер!$J$140="да",Кухня!$H143,0)</f>
        <v>0</v>
      </c>
      <c r="AU143" s="31" t="n">
        <f aca="false">IF(Замер!$J$160="да",Ванна!$B143,0)</f>
        <v>0</v>
      </c>
      <c r="AV143" s="31" t="n">
        <f aca="false">IF(Замер!$J$160="да",Ванна!$G143,0)</f>
        <v>0</v>
      </c>
      <c r="AW143" s="31" t="n">
        <f aca="false">IF(Замер!$J$160="да",Ванна!$H143,0)</f>
        <v>0</v>
      </c>
      <c r="AY143" s="31" t="n">
        <f aca="false">IF(Замер!$J$180="да",Туалет!$B143,0)</f>
        <v>0</v>
      </c>
      <c r="AZ143" s="31" t="n">
        <f aca="false">IF(Замер!$J$180="да",Туалет!$G143,0)</f>
        <v>0</v>
      </c>
      <c r="BA143" s="31" t="n">
        <f aca="false">IF(Замер!$J$180="да",Туалет!$H143,0)</f>
        <v>0</v>
      </c>
      <c r="BC143" s="31" t="n">
        <f aca="false">IF(Замер!$J$200="да",Балкон!$B143,0)</f>
        <v>0</v>
      </c>
      <c r="BD143" s="31" t="n">
        <f aca="false">IF(Замер!$J$200="да",Балкон!$G143,0)</f>
        <v>0</v>
      </c>
      <c r="BE143" s="31" t="n">
        <f aca="false">IF(Замер!$J$200="да",Балкон!$H143,0)</f>
        <v>0</v>
      </c>
      <c r="BG143" s="31" t="n">
        <f aca="false">IF(Замер!$J$220="да",Помещение_11!$B143,0)</f>
        <v>0</v>
      </c>
      <c r="BH143" s="31" t="n">
        <f aca="false">IF(Замер!$J$220="да",Помещение_11!$G143,0)</f>
        <v>0</v>
      </c>
      <c r="BI143" s="31" t="n">
        <f aca="false">IF(Замер!$J$220="да",Помещение_11!$H143,0)</f>
        <v>0</v>
      </c>
      <c r="BK143" s="31" t="n">
        <f aca="false">IF(Замер!$J$240="да",Помещение_12!$B143,0)</f>
        <v>0</v>
      </c>
      <c r="BL143" s="31" t="n">
        <f aca="false">IF(Замер!$J$240="да",Помещение_12!$G143,0)</f>
        <v>0</v>
      </c>
      <c r="BM143" s="31" t="n">
        <f aca="false">IF(Замер!$J$240="да",Помещение_12!$H143,0)</f>
        <v>0</v>
      </c>
      <c r="BO143" s="31" t="n">
        <f aca="false">IF(Замер!$J$260="да",Помещение_13!$B143,0)</f>
        <v>0</v>
      </c>
      <c r="BP143" s="31" t="n">
        <f aca="false">IF(Замер!$J$260="да",Помещение_13!$G143,0)</f>
        <v>0</v>
      </c>
      <c r="BQ143" s="31" t="n">
        <f aca="false">IF(Замер!$J$260="да",Помещение_13!$H143,0)</f>
        <v>0</v>
      </c>
      <c r="BS143" s="31" t="n">
        <f aca="false">IF(Замер!$J$280="да",Помещение_14!$B143,0)</f>
        <v>0</v>
      </c>
      <c r="BT143" s="31" t="n">
        <f aca="false">IF(Замер!$J$280="да",Помещение_14!$G143,0)</f>
        <v>0</v>
      </c>
      <c r="BU143" s="31" t="n">
        <f aca="false">IF(Замер!$J$280="да",Помещение_14!$H143,0)</f>
        <v>0</v>
      </c>
      <c r="BW143" s="31" t="n">
        <f aca="false">IF(Замер!$J$300="да",Помещение_15!$B143,0)</f>
        <v>0</v>
      </c>
      <c r="BX143" s="31" t="n">
        <f aca="false">IF(Замер!$J$300="да",Помещение_15!$G143,0)</f>
        <v>0</v>
      </c>
      <c r="BY143" s="31" t="n">
        <f aca="false">IF(Замер!$J$300="да",Помещение_15!$H143,0)</f>
        <v>0</v>
      </c>
      <c r="CA143" s="31" t="n">
        <f aca="false">IF(Замер!$J$320="да",Помещение_16!$B143,0)</f>
        <v>0</v>
      </c>
      <c r="CB143" s="31" t="n">
        <f aca="false">IF(Замер!$J$320="да",Помещение_16!$G143,0)</f>
        <v>0</v>
      </c>
      <c r="CC143" s="31" t="n">
        <f aca="false">IF(Замер!$J$320="да",Помещение_16!$H143,0)</f>
        <v>0</v>
      </c>
      <c r="CE143" s="31" t="n">
        <f aca="false">IF(Замер!$J$340="да",Помещение_17!$B143,0)</f>
        <v>0</v>
      </c>
      <c r="CF143" s="31" t="n">
        <f aca="false">IF(Замер!$J$340="да",Помещение_17!$G143,0)</f>
        <v>0</v>
      </c>
      <c r="CG143" s="31" t="n">
        <f aca="false">IF(Замер!$J$340="да",Помещение_17!$H143,0)</f>
        <v>0</v>
      </c>
      <c r="CI143" s="31" t="n">
        <f aca="false">IF(Замер!$J$360="да",Помещение_18!$B143,0)</f>
        <v>0</v>
      </c>
      <c r="CJ143" s="31" t="n">
        <f aca="false">IF(Замер!$J$360="да",Помещение_18!$G143,0)</f>
        <v>0</v>
      </c>
      <c r="CK143" s="31" t="n">
        <f aca="false">IF(Замер!$J$360="да",Помещение_18!$H143,0)</f>
        <v>0</v>
      </c>
      <c r="CM143" s="31" t="n">
        <f aca="false">IF(Замер!$J$380="да",Помещение_19!$B143,0)</f>
        <v>0</v>
      </c>
      <c r="CN143" s="31" t="n">
        <f aca="false">IF(Замер!$J$380="да",Помещение_19!$G143,0)</f>
        <v>0</v>
      </c>
      <c r="CO143" s="31" t="n">
        <f aca="false">IF(Замер!$J$380="да",Помещение_19!$H143,0)</f>
        <v>0</v>
      </c>
      <c r="CQ143" s="31" t="n">
        <f aca="false">IF(Замер!$J$400="да",Помещение_20!$B143,0)</f>
        <v>0</v>
      </c>
      <c r="CR143" s="31" t="n">
        <f aca="false">IF(Замер!$J$400="да",Помещение_20!$G143,0)</f>
        <v>0</v>
      </c>
      <c r="CS143" s="31" t="n">
        <f aca="false">IF(Замер!$J$400="да",Помещение_20!$H143,0)</f>
        <v>0</v>
      </c>
    </row>
    <row r="144" customFormat="false" ht="14.25" hidden="false" customHeight="false" outlineLevel="0" collapsed="false">
      <c r="B144" s="79" t="n">
        <f aca="false">P144</f>
        <v>0</v>
      </c>
      <c r="C144" s="49" t="s">
        <v>446</v>
      </c>
      <c r="D144" s="80" t="str">
        <f aca="false">VLOOKUP(C144,СписокРабот!$B:$E,2,FALSE())</f>
        <v>Установка пластик. подоконников. Искуственный камень применять К-2,2</v>
      </c>
      <c r="E144" s="44" t="str">
        <f aca="false">VLOOKUP(C144,СписокРабот!$B:$E,3,FALSE())</f>
        <v>п.м</v>
      </c>
      <c r="F144" s="81" t="n">
        <f aca="false">VLOOKUP(C144,СписокРабот!$B:$E,4,FALSE())</f>
        <v>2098</v>
      </c>
      <c r="G144" s="49" t="n">
        <f aca="false">Q144</f>
        <v>0</v>
      </c>
      <c r="H144" s="82" t="n">
        <f aca="false">F144*G144</f>
        <v>0</v>
      </c>
      <c r="L144" s="83"/>
      <c r="M144" s="66" t="n">
        <f aca="false">$F144*(100%-$B$3)</f>
        <v>1783.3</v>
      </c>
      <c r="N144" s="31" t="n">
        <f aca="false">$G144*$M144</f>
        <v>0</v>
      </c>
      <c r="P144" s="31" t="n">
        <f aca="false">MAX(S144,W144,AA144,AE144,AI144,AM144,AQ144,AU144,AY144,BC144,BG144,BK144,BO144,BS144,BW144,CA144,CE144,CI144,CM144,CQ144)</f>
        <v>0</v>
      </c>
      <c r="Q144" s="31" t="n">
        <f aca="false">IF($S144,T144,0)+IF($W144,X144,0)+IF($AA144,AB144,0)+IF($AE144,AF144,0)+IF($AI144,AJ144,0)+IF($AM144,AN144,0)+IF($AQ144,AR144,0)+IF($AU144,AV144,0)+IF($AY144,AZ144,0)+IF($BC144,BD144,0)+IF($BG144,BH144,0)+IF($BK144,BL144,0)+IF($BO144,BP144,0)+IF($BS144,BT144,0)+IF($BW144,BX144,0)+IF($CA144,CB144,0)+IF($CE144,CF144,0)+IF($CI144,CJ144,0)+IF($CM144,CN144,0)+IF($CQ144,CR144,0)</f>
        <v>0</v>
      </c>
      <c r="R144" s="31" t="n">
        <f aca="false">IF($S144=1,U144,0)+IF($W144,Y144,0)+IF($AA144,AC144,0)+IF($AE144,AG144,0)+IF($AI144,AK144,0)+IF($AM144,AO144,0)+IF($AQ144,AS144,0)+IF($AU144,AW144,0)+IF($AY144,BA144,0)+IF($BC144,BE144,0)+IF($BG144,BI144,0)+IF($BK144,BM144,0)+IF($BO144,BQ144,0)+IF($BS144,BU144,0)+IF($BW144,BY144,0)+IF($CA144,CC144,0)+IF($CE144,CG144,0)+IF($CI144,CK144,0)+IF($CM144,CO144,0)+IF($CQ144,CS144,0)</f>
        <v>0</v>
      </c>
      <c r="S144" s="31" t="n">
        <f aca="false">IF(Замер!$J$20="да",Комната_1!$B144,0)</f>
        <v>0</v>
      </c>
      <c r="T144" s="31" t="n">
        <f aca="false">IF(Замер!$J$20="да",Комната_1!$G144,0)</f>
        <v>3</v>
      </c>
      <c r="U144" s="31" t="n">
        <f aca="false">IF(Замер!$J$20="да",Комната_1!$H144,0)</f>
        <v>6294</v>
      </c>
      <c r="W144" s="31" t="n">
        <f aca="false">IF(Замер!$J$40="да",Комната_2!$B144,0)</f>
        <v>0</v>
      </c>
      <c r="X144" s="31" t="n">
        <f aca="false">IF(Замер!$J$40="да",Комната_2!$G144,0)</f>
        <v>1</v>
      </c>
      <c r="Y144" s="31" t="n">
        <f aca="false">IF(Замер!$J$40="да",Комната_2!$H144,0)</f>
        <v>2098</v>
      </c>
      <c r="AA144" s="31" t="n">
        <f aca="false">IF(Замер!$J$60="да",Комната_3!$B144,0)</f>
        <v>0</v>
      </c>
      <c r="AB144" s="31" t="n">
        <f aca="false">IF(Замер!$J$60="да",Комната_3!$G144,0)</f>
        <v>2</v>
      </c>
      <c r="AC144" s="31" t="n">
        <f aca="false">IF(Замер!$J$60="да",Комната_3!$H144,0)</f>
        <v>4196</v>
      </c>
      <c r="AE144" s="31" t="n">
        <f aca="false">IF(Замер!$J$80="да",Комната_4!$B144,0)</f>
        <v>0</v>
      </c>
      <c r="AF144" s="31" t="n">
        <f aca="false">IF(Замер!$J$80="да",Комната_4!$G144,0)</f>
        <v>0</v>
      </c>
      <c r="AG144" s="31" t="n">
        <f aca="false">IF(Замер!$J$80="да",Комната_4!$H144,0)</f>
        <v>0</v>
      </c>
      <c r="AI144" s="31" t="n">
        <f aca="false">IF(Замер!$J$100="да",Комната_5!$B144,0)</f>
        <v>0</v>
      </c>
      <c r="AJ144" s="31" t="n">
        <f aca="false">IF(Замер!$J$100="да",Комната_5!$G144,0)</f>
        <v>0</v>
      </c>
      <c r="AK144" s="31" t="n">
        <f aca="false">IF(Замер!$J$100="да",Комната_5!$H144,0)</f>
        <v>0</v>
      </c>
      <c r="AM144" s="31" t="n">
        <f aca="false">IF(Замер!$J$120="да",Коридор!$B144,0)</f>
        <v>0</v>
      </c>
      <c r="AN144" s="31" t="n">
        <f aca="false">IF(Замер!$J$120="да",Коридор!$G144,0)</f>
        <v>0</v>
      </c>
      <c r="AO144" s="31" t="n">
        <f aca="false">IF(Замер!$J$120="да",Коридор!$H144,0)</f>
        <v>0</v>
      </c>
      <c r="AQ144" s="31" t="n">
        <f aca="false">IF(Замер!$J$140="да",Кухня!$B144,0)</f>
        <v>0</v>
      </c>
      <c r="AR144" s="31" t="n">
        <f aca="false">IF(Замер!$J$140="да",Кухня!$G144,0)</f>
        <v>0</v>
      </c>
      <c r="AS144" s="31" t="n">
        <f aca="false">IF(Замер!$J$140="да",Кухня!$H144,0)</f>
        <v>0</v>
      </c>
      <c r="AU144" s="31" t="n">
        <f aca="false">IF(Замер!$J$160="да",Ванна!$B144,0)</f>
        <v>0</v>
      </c>
      <c r="AV144" s="31" t="n">
        <f aca="false">IF(Замер!$J$160="да",Ванна!$G144,0)</f>
        <v>0</v>
      </c>
      <c r="AW144" s="31" t="n">
        <f aca="false">IF(Замер!$J$160="да",Ванна!$H144,0)</f>
        <v>0</v>
      </c>
      <c r="AY144" s="31" t="n">
        <f aca="false">IF(Замер!$J$180="да",Туалет!$B144,0)</f>
        <v>0</v>
      </c>
      <c r="AZ144" s="31" t="n">
        <f aca="false">IF(Замер!$J$180="да",Туалет!$G144,0)</f>
        <v>0</v>
      </c>
      <c r="BA144" s="31" t="n">
        <f aca="false">IF(Замер!$J$180="да",Туалет!$H144,0)</f>
        <v>0</v>
      </c>
      <c r="BC144" s="31" t="n">
        <f aca="false">IF(Замер!$J$200="да",Балкон!$B144,0)</f>
        <v>0</v>
      </c>
      <c r="BD144" s="31" t="n">
        <f aca="false">IF(Замер!$J$200="да",Балкон!$G144,0)</f>
        <v>0</v>
      </c>
      <c r="BE144" s="31" t="n">
        <f aca="false">IF(Замер!$J$200="да",Балкон!$H144,0)</f>
        <v>0</v>
      </c>
      <c r="BG144" s="31" t="n">
        <f aca="false">IF(Замер!$J$220="да",Помещение_11!$B144,0)</f>
        <v>0</v>
      </c>
      <c r="BH144" s="31" t="n">
        <f aca="false">IF(Замер!$J$220="да",Помещение_11!$G144,0)</f>
        <v>0</v>
      </c>
      <c r="BI144" s="31" t="n">
        <f aca="false">IF(Замер!$J$220="да",Помещение_11!$H144,0)</f>
        <v>0</v>
      </c>
      <c r="BK144" s="31" t="n">
        <f aca="false">IF(Замер!$J$240="да",Помещение_12!$B144,0)</f>
        <v>0</v>
      </c>
      <c r="BL144" s="31" t="n">
        <f aca="false">IF(Замер!$J$240="да",Помещение_12!$G144,0)</f>
        <v>0</v>
      </c>
      <c r="BM144" s="31" t="n">
        <f aca="false">IF(Замер!$J$240="да",Помещение_12!$H144,0)</f>
        <v>0</v>
      </c>
      <c r="BO144" s="31" t="n">
        <f aca="false">IF(Замер!$J$260="да",Помещение_13!$B144,0)</f>
        <v>0</v>
      </c>
      <c r="BP144" s="31" t="n">
        <f aca="false">IF(Замер!$J$260="да",Помещение_13!$G144,0)</f>
        <v>0</v>
      </c>
      <c r="BQ144" s="31" t="n">
        <f aca="false">IF(Замер!$J$260="да",Помещение_13!$H144,0)</f>
        <v>0</v>
      </c>
      <c r="BS144" s="31" t="n">
        <f aca="false">IF(Замер!$J$280="да",Помещение_14!$B144,0)</f>
        <v>0</v>
      </c>
      <c r="BT144" s="31" t="n">
        <f aca="false">IF(Замер!$J$280="да",Помещение_14!$G144,0)</f>
        <v>0</v>
      </c>
      <c r="BU144" s="31" t="n">
        <f aca="false">IF(Замер!$J$280="да",Помещение_14!$H144,0)</f>
        <v>0</v>
      </c>
      <c r="BW144" s="31" t="n">
        <f aca="false">IF(Замер!$J$300="да",Помещение_15!$B144,0)</f>
        <v>0</v>
      </c>
      <c r="BX144" s="31" t="n">
        <f aca="false">IF(Замер!$J$300="да",Помещение_15!$G144,0)</f>
        <v>0</v>
      </c>
      <c r="BY144" s="31" t="n">
        <f aca="false">IF(Замер!$J$300="да",Помещение_15!$H144,0)</f>
        <v>0</v>
      </c>
      <c r="CA144" s="31" t="n">
        <f aca="false">IF(Замер!$J$320="да",Помещение_16!$B144,0)</f>
        <v>0</v>
      </c>
      <c r="CB144" s="31" t="n">
        <f aca="false">IF(Замер!$J$320="да",Помещение_16!$G144,0)</f>
        <v>0</v>
      </c>
      <c r="CC144" s="31" t="n">
        <f aca="false">IF(Замер!$J$320="да",Помещение_16!$H144,0)</f>
        <v>0</v>
      </c>
      <c r="CE144" s="31" t="n">
        <f aca="false">IF(Замер!$J$340="да",Помещение_17!$B144,0)</f>
        <v>0</v>
      </c>
      <c r="CF144" s="31" t="n">
        <f aca="false">IF(Замер!$J$340="да",Помещение_17!$G144,0)</f>
        <v>0</v>
      </c>
      <c r="CG144" s="31" t="n">
        <f aca="false">IF(Замер!$J$340="да",Помещение_17!$H144,0)</f>
        <v>0</v>
      </c>
      <c r="CI144" s="31" t="n">
        <f aca="false">IF(Замер!$J$360="да",Помещение_18!$B144,0)</f>
        <v>0</v>
      </c>
      <c r="CJ144" s="31" t="n">
        <f aca="false">IF(Замер!$J$360="да",Помещение_18!$G144,0)</f>
        <v>0</v>
      </c>
      <c r="CK144" s="31" t="n">
        <f aca="false">IF(Замер!$J$360="да",Помещение_18!$H144,0)</f>
        <v>0</v>
      </c>
      <c r="CM144" s="31" t="n">
        <f aca="false">IF(Замер!$J$380="да",Помещение_19!$B144,0)</f>
        <v>0</v>
      </c>
      <c r="CN144" s="31" t="n">
        <f aca="false">IF(Замер!$J$380="да",Помещение_19!$G144,0)</f>
        <v>0</v>
      </c>
      <c r="CO144" s="31" t="n">
        <f aca="false">IF(Замер!$J$380="да",Помещение_19!$H144,0)</f>
        <v>0</v>
      </c>
      <c r="CQ144" s="31" t="n">
        <f aca="false">IF(Замер!$J$400="да",Помещение_20!$B144,0)</f>
        <v>0</v>
      </c>
      <c r="CR144" s="31" t="n">
        <f aca="false">IF(Замер!$J$400="да",Помещение_20!$G144,0)</f>
        <v>0</v>
      </c>
      <c r="CS144" s="31" t="n">
        <f aca="false">IF(Замер!$J$400="да",Помещение_20!$H144,0)</f>
        <v>0</v>
      </c>
    </row>
    <row r="145" customFormat="false" ht="14.25" hidden="false" customHeight="false" outlineLevel="0" collapsed="false">
      <c r="B145" s="89" t="n">
        <f aca="false">P145</f>
        <v>0</v>
      </c>
      <c r="C145" s="90" t="s">
        <v>447</v>
      </c>
      <c r="D145" s="91" t="str">
        <f aca="false">VLOOKUP(C145,СписокРабот!$B:$E,2,FALSE())</f>
        <v>Устр-во демпферной ленты на каркас (стены,потолок, пол)</v>
      </c>
      <c r="E145" s="92" t="str">
        <f aca="false">VLOOKUP(C145,СписокРабот!$B:$E,3,FALSE())</f>
        <v>п.м</v>
      </c>
      <c r="F145" s="93" t="n">
        <f aca="false">VLOOKUP(C145,СписокРабот!$B:$E,4,FALSE())</f>
        <v>105</v>
      </c>
      <c r="G145" s="102" t="n">
        <f aca="false">Q145</f>
        <v>0</v>
      </c>
      <c r="H145" s="95" t="n">
        <f aca="false">F145*G145</f>
        <v>0</v>
      </c>
      <c r="L145" s="83"/>
      <c r="M145" s="66" t="n">
        <f aca="false">$F145*(100%-$B$3)</f>
        <v>89.25</v>
      </c>
      <c r="N145" s="31" t="n">
        <f aca="false">$G145*$M145</f>
        <v>0</v>
      </c>
      <c r="P145" s="31" t="n">
        <f aca="false">MAX(S145,W145,AA145,AE145,AI145,AM145,AQ145,AU145,AY145,BC145,BG145,BK145,BO145,BS145,BW145,CA145,CE145,CI145,CM145,CQ145)</f>
        <v>0</v>
      </c>
      <c r="Q145" s="31" t="n">
        <f aca="false">IF($S145,T145,0)+IF($W145,X145,0)+IF($AA145,AB145,0)+IF($AE145,AF145,0)+IF($AI145,AJ145,0)+IF($AM145,AN145,0)+IF($AQ145,AR145,0)+IF($AU145,AV145,0)+IF($AY145,AZ145,0)+IF($BC145,BD145,0)+IF($BG145,BH145,0)+IF($BK145,BL145,0)+IF($BO145,BP145,0)+IF($BS145,BT145,0)+IF($BW145,BX145,0)+IF($CA145,CB145,0)+IF($CE145,CF145,0)+IF($CI145,CJ145,0)+IF($CM145,CN145,0)+IF($CQ145,CR145,0)</f>
        <v>0</v>
      </c>
      <c r="R145" s="31" t="n">
        <f aca="false">IF($S145=1,U145,0)+IF($W145,Y145,0)+IF($AA145,AC145,0)+IF($AE145,AG145,0)+IF($AI145,AK145,0)+IF($AM145,AO145,0)+IF($AQ145,AS145,0)+IF($AU145,AW145,0)+IF($AY145,BA145,0)+IF($BC145,BE145,0)+IF($BG145,BI145,0)+IF($BK145,BM145,0)+IF($BO145,BQ145,0)+IF($BS145,BU145,0)+IF($BW145,BY145,0)+IF($CA145,CC145,0)+IF($CE145,CG145,0)+IF($CI145,CK145,0)+IF($CM145,CO145,0)+IF($CQ145,CS145,0)</f>
        <v>0</v>
      </c>
      <c r="S145" s="31" t="n">
        <f aca="false">IF(Замер!$J$20="да",Комната_1!$B145,0)</f>
        <v>0</v>
      </c>
      <c r="T145" s="31" t="n">
        <f aca="false">IF(Замер!$J$20="да",Комната_1!$G145,0)</f>
        <v>3</v>
      </c>
      <c r="U145" s="31" t="n">
        <f aca="false">IF(Замер!$J$20="да",Комната_1!$H145,0)</f>
        <v>315</v>
      </c>
      <c r="W145" s="31" t="n">
        <f aca="false">IF(Замер!$J$40="да",Комната_2!$B145,0)</f>
        <v>0</v>
      </c>
      <c r="X145" s="31" t="n">
        <f aca="false">IF(Замер!$J$40="да",Комната_2!$G145,0)</f>
        <v>1</v>
      </c>
      <c r="Y145" s="31" t="n">
        <f aca="false">IF(Замер!$J$40="да",Комната_2!$H145,0)</f>
        <v>105</v>
      </c>
      <c r="AA145" s="31" t="n">
        <f aca="false">IF(Замер!$J$60="да",Комната_3!$B145,0)</f>
        <v>0</v>
      </c>
      <c r="AB145" s="31" t="n">
        <f aca="false">IF(Замер!$J$60="да",Комната_3!$G145,0)</f>
        <v>2</v>
      </c>
      <c r="AC145" s="31" t="n">
        <f aca="false">IF(Замер!$J$60="да",Комната_3!$H145,0)</f>
        <v>210</v>
      </c>
      <c r="AE145" s="31" t="n">
        <f aca="false">IF(Замер!$J$80="да",Комната_4!$B145,0)</f>
        <v>0</v>
      </c>
      <c r="AF145" s="31" t="n">
        <f aca="false">IF(Замер!$J$80="да",Комната_4!$G145,0)</f>
        <v>0</v>
      </c>
      <c r="AG145" s="31" t="n">
        <f aca="false">IF(Замер!$J$80="да",Комната_4!$H145,0)</f>
        <v>0</v>
      </c>
      <c r="AI145" s="31" t="n">
        <f aca="false">IF(Замер!$J$100="да",Комната_5!$B145,0)</f>
        <v>0</v>
      </c>
      <c r="AJ145" s="31" t="n">
        <f aca="false">IF(Замер!$J$100="да",Комната_5!$G145,0)</f>
        <v>0</v>
      </c>
      <c r="AK145" s="31" t="n">
        <f aca="false">IF(Замер!$J$100="да",Комната_5!$H145,0)</f>
        <v>0</v>
      </c>
      <c r="AM145" s="31" t="n">
        <f aca="false">IF(Замер!$J$120="да",Коридор!$B145,0)</f>
        <v>0</v>
      </c>
      <c r="AN145" s="31" t="n">
        <f aca="false">IF(Замер!$J$120="да",Коридор!$G145,0)</f>
        <v>0</v>
      </c>
      <c r="AO145" s="31" t="n">
        <f aca="false">IF(Замер!$J$120="да",Коридор!$H145,0)</f>
        <v>0</v>
      </c>
      <c r="AQ145" s="31" t="n">
        <f aca="false">IF(Замер!$J$140="да",Кухня!$B145,0)</f>
        <v>0</v>
      </c>
      <c r="AR145" s="31" t="n">
        <f aca="false">IF(Замер!$J$140="да",Кухня!$G145,0)</f>
        <v>0</v>
      </c>
      <c r="AS145" s="31" t="n">
        <f aca="false">IF(Замер!$J$140="да",Кухня!$H145,0)</f>
        <v>0</v>
      </c>
      <c r="AU145" s="31" t="n">
        <f aca="false">IF(Замер!$J$160="да",Ванна!$B145,0)</f>
        <v>0</v>
      </c>
      <c r="AV145" s="31" t="n">
        <f aca="false">IF(Замер!$J$160="да",Ванна!$G145,0)</f>
        <v>0</v>
      </c>
      <c r="AW145" s="31" t="n">
        <f aca="false">IF(Замер!$J$160="да",Ванна!$H145,0)</f>
        <v>0</v>
      </c>
      <c r="AY145" s="31" t="n">
        <f aca="false">IF(Замер!$J$180="да",Туалет!$B145,0)</f>
        <v>0</v>
      </c>
      <c r="AZ145" s="31" t="n">
        <f aca="false">IF(Замер!$J$180="да",Туалет!$G145,0)</f>
        <v>0</v>
      </c>
      <c r="BA145" s="31" t="n">
        <f aca="false">IF(Замер!$J$180="да",Туалет!$H145,0)</f>
        <v>0</v>
      </c>
      <c r="BC145" s="31" t="n">
        <f aca="false">IF(Замер!$J$200="да",Балкон!$B145,0)</f>
        <v>0</v>
      </c>
      <c r="BD145" s="31" t="n">
        <f aca="false">IF(Замер!$J$200="да",Балкон!$G145,0)</f>
        <v>0</v>
      </c>
      <c r="BE145" s="31" t="n">
        <f aca="false">IF(Замер!$J$200="да",Балкон!$H145,0)</f>
        <v>0</v>
      </c>
      <c r="BG145" s="31" t="n">
        <f aca="false">IF(Замер!$J$220="да",Помещение_11!$B145,0)</f>
        <v>0</v>
      </c>
      <c r="BH145" s="31" t="n">
        <f aca="false">IF(Замер!$J$220="да",Помещение_11!$G145,0)</f>
        <v>0</v>
      </c>
      <c r="BI145" s="31" t="n">
        <f aca="false">IF(Замер!$J$220="да",Помещение_11!$H145,0)</f>
        <v>0</v>
      </c>
      <c r="BK145" s="31" t="n">
        <f aca="false">IF(Замер!$J$240="да",Помещение_12!$B145,0)</f>
        <v>0</v>
      </c>
      <c r="BL145" s="31" t="n">
        <f aca="false">IF(Замер!$J$240="да",Помещение_12!$G145,0)</f>
        <v>0</v>
      </c>
      <c r="BM145" s="31" t="n">
        <f aca="false">IF(Замер!$J$240="да",Помещение_12!$H145,0)</f>
        <v>0</v>
      </c>
      <c r="BO145" s="31" t="n">
        <f aca="false">IF(Замер!$J$260="да",Помещение_13!$B145,0)</f>
        <v>0</v>
      </c>
      <c r="BP145" s="31" t="n">
        <f aca="false">IF(Замер!$J$260="да",Помещение_13!$G145,0)</f>
        <v>0</v>
      </c>
      <c r="BQ145" s="31" t="n">
        <f aca="false">IF(Замер!$J$260="да",Помещение_13!$H145,0)</f>
        <v>0</v>
      </c>
      <c r="BS145" s="31" t="n">
        <f aca="false">IF(Замер!$J$280="да",Помещение_14!$B145,0)</f>
        <v>0</v>
      </c>
      <c r="BT145" s="31" t="n">
        <f aca="false">IF(Замер!$J$280="да",Помещение_14!$G145,0)</f>
        <v>0</v>
      </c>
      <c r="BU145" s="31" t="n">
        <f aca="false">IF(Замер!$J$280="да",Помещение_14!$H145,0)</f>
        <v>0</v>
      </c>
      <c r="BW145" s="31" t="n">
        <f aca="false">IF(Замер!$J$300="да",Помещение_15!$B145,0)</f>
        <v>0</v>
      </c>
      <c r="BX145" s="31" t="n">
        <f aca="false">IF(Замер!$J$300="да",Помещение_15!$G145,0)</f>
        <v>0</v>
      </c>
      <c r="BY145" s="31" t="n">
        <f aca="false">IF(Замер!$J$300="да",Помещение_15!$H145,0)</f>
        <v>0</v>
      </c>
      <c r="CA145" s="31" t="n">
        <f aca="false">IF(Замер!$J$320="да",Помещение_16!$B145,0)</f>
        <v>0</v>
      </c>
      <c r="CB145" s="31" t="n">
        <f aca="false">IF(Замер!$J$320="да",Помещение_16!$G145,0)</f>
        <v>0</v>
      </c>
      <c r="CC145" s="31" t="n">
        <f aca="false">IF(Замер!$J$320="да",Помещение_16!$H145,0)</f>
        <v>0</v>
      </c>
      <c r="CE145" s="31" t="n">
        <f aca="false">IF(Замер!$J$340="да",Помещение_17!$B145,0)</f>
        <v>0</v>
      </c>
      <c r="CF145" s="31" t="n">
        <f aca="false">IF(Замер!$J$340="да",Помещение_17!$G145,0)</f>
        <v>0</v>
      </c>
      <c r="CG145" s="31" t="n">
        <f aca="false">IF(Замер!$J$340="да",Помещение_17!$H145,0)</f>
        <v>0</v>
      </c>
      <c r="CI145" s="31" t="n">
        <f aca="false">IF(Замер!$J$360="да",Помещение_18!$B145,0)</f>
        <v>0</v>
      </c>
      <c r="CJ145" s="31" t="n">
        <f aca="false">IF(Замер!$J$360="да",Помещение_18!$G145,0)</f>
        <v>0</v>
      </c>
      <c r="CK145" s="31" t="n">
        <f aca="false">IF(Замер!$J$360="да",Помещение_18!$H145,0)</f>
        <v>0</v>
      </c>
      <c r="CM145" s="31" t="n">
        <f aca="false">IF(Замер!$J$380="да",Помещение_19!$B145,0)</f>
        <v>0</v>
      </c>
      <c r="CN145" s="31" t="n">
        <f aca="false">IF(Замер!$J$380="да",Помещение_19!$G145,0)</f>
        <v>0</v>
      </c>
      <c r="CO145" s="31" t="n">
        <f aca="false">IF(Замер!$J$380="да",Помещение_19!$H145,0)</f>
        <v>0</v>
      </c>
      <c r="CQ145" s="31" t="n">
        <f aca="false">IF(Замер!$J$400="да",Помещение_20!$B145,0)</f>
        <v>0</v>
      </c>
      <c r="CR145" s="31" t="n">
        <f aca="false">IF(Замер!$J$400="да",Помещение_20!$G145,0)</f>
        <v>0</v>
      </c>
      <c r="CS145" s="31" t="n">
        <f aca="false">IF(Замер!$J$400="да",Помещение_20!$H145,0)</f>
        <v>0</v>
      </c>
    </row>
    <row r="146" customFormat="false" ht="14.25" hidden="false" customHeight="false" outlineLevel="0" collapsed="false">
      <c r="B146" s="79" t="n">
        <f aca="false">P146</f>
        <v>0</v>
      </c>
      <c r="C146" s="49" t="s">
        <v>448</v>
      </c>
      <c r="D146" s="80" t="str">
        <f aca="false">VLOOKUP(C146,СписокРабот!$B:$E,2,FALSE())</f>
        <v>Подготовка дверного проема, расширение</v>
      </c>
      <c r="E146" s="44" t="str">
        <f aca="false">VLOOKUP(C146,СписокРабот!$B:$E,3,FALSE())</f>
        <v>п.м</v>
      </c>
      <c r="F146" s="81" t="n">
        <f aca="false">VLOOKUP(C146,СписокРабот!$B:$E,4,FALSE())</f>
        <v>1552</v>
      </c>
      <c r="G146" s="84" t="n">
        <f aca="false">Q146</f>
        <v>0</v>
      </c>
      <c r="H146" s="82" t="n">
        <f aca="false">F146*G146</f>
        <v>0</v>
      </c>
      <c r="L146" s="83"/>
      <c r="M146" s="66" t="n">
        <f aca="false">$F146*(100%-$B$3)</f>
        <v>1319.2</v>
      </c>
      <c r="N146" s="31" t="n">
        <f aca="false">$G146*$M146</f>
        <v>0</v>
      </c>
      <c r="P146" s="31" t="n">
        <f aca="false">MAX(S146,W146,AA146,AE146,AI146,AM146,AQ146,AU146,AY146,BC146,BG146,BK146,BO146,BS146,BW146,CA146,CE146,CI146,CM146,CQ146)</f>
        <v>0</v>
      </c>
      <c r="Q146" s="31" t="n">
        <f aca="false">IF($S146,T146,0)+IF($W146,X146,0)+IF($AA146,AB146,0)+IF($AE146,AF146,0)+IF($AI146,AJ146,0)+IF($AM146,AN146,0)+IF($AQ146,AR146,0)+IF($AU146,AV146,0)+IF($AY146,AZ146,0)+IF($BC146,BD146,0)+IF($BG146,BH146,0)+IF($BK146,BL146,0)+IF($BO146,BP146,0)+IF($BS146,BT146,0)+IF($BW146,BX146,0)+IF($CA146,CB146,0)+IF($CE146,CF146,0)+IF($CI146,CJ146,0)+IF($CM146,CN146,0)+IF($CQ146,CR146,0)</f>
        <v>0</v>
      </c>
      <c r="R146" s="31" t="n">
        <f aca="false">IF($S146=1,U146,0)+IF($W146,Y146,0)+IF($AA146,AC146,0)+IF($AE146,AG146,0)+IF($AI146,AK146,0)+IF($AM146,AO146,0)+IF($AQ146,AS146,0)+IF($AU146,AW146,0)+IF($AY146,BA146,0)+IF($BC146,BE146,0)+IF($BG146,BI146,0)+IF($BK146,BM146,0)+IF($BO146,BQ146,0)+IF($BS146,BU146,0)+IF($BW146,BY146,0)+IF($CA146,CC146,0)+IF($CE146,CG146,0)+IF($CI146,CK146,0)+IF($CM146,CO146,0)+IF($CQ146,CS146,0)</f>
        <v>0</v>
      </c>
      <c r="S146" s="31" t="n">
        <f aca="false">IF(Замер!$J$20="да",Комната_1!$B146,0)</f>
        <v>0</v>
      </c>
      <c r="T146" s="31" t="n">
        <f aca="false">IF(Замер!$J$20="да",Комната_1!$G146,0)</f>
        <v>0</v>
      </c>
      <c r="U146" s="31" t="n">
        <f aca="false">IF(Замер!$J$20="да",Комната_1!$H146,0)</f>
        <v>0</v>
      </c>
      <c r="W146" s="31" t="n">
        <f aca="false">IF(Замер!$J$40="да",Комната_2!$B146,0)</f>
        <v>0</v>
      </c>
      <c r="X146" s="31" t="n">
        <f aca="false">IF(Замер!$J$40="да",Комната_2!$G146,0)</f>
        <v>0</v>
      </c>
      <c r="Y146" s="31" t="n">
        <f aca="false">IF(Замер!$J$40="да",Комната_2!$H146,0)</f>
        <v>0</v>
      </c>
      <c r="AA146" s="31" t="n">
        <f aca="false">IF(Замер!$J$60="да",Комната_3!$B146,0)</f>
        <v>0</v>
      </c>
      <c r="AB146" s="31" t="n">
        <f aca="false">IF(Замер!$J$60="да",Комната_3!$G146,0)</f>
        <v>0</v>
      </c>
      <c r="AC146" s="31" t="n">
        <f aca="false">IF(Замер!$J$60="да",Комната_3!$H146,0)</f>
        <v>0</v>
      </c>
      <c r="AE146" s="31" t="n">
        <f aca="false">IF(Замер!$J$80="да",Комната_4!$B146,0)</f>
        <v>0</v>
      </c>
      <c r="AF146" s="31" t="n">
        <f aca="false">IF(Замер!$J$80="да",Комната_4!$G146,0)</f>
        <v>0</v>
      </c>
      <c r="AG146" s="31" t="n">
        <f aca="false">IF(Замер!$J$80="да",Комната_4!$H146,0)</f>
        <v>0</v>
      </c>
      <c r="AI146" s="31" t="n">
        <f aca="false">IF(Замер!$J$100="да",Комната_5!$B146,0)</f>
        <v>0</v>
      </c>
      <c r="AJ146" s="31" t="n">
        <f aca="false">IF(Замер!$J$100="да",Комната_5!$G146,0)</f>
        <v>0</v>
      </c>
      <c r="AK146" s="31" t="n">
        <f aca="false">IF(Замер!$J$100="да",Комната_5!$H146,0)</f>
        <v>0</v>
      </c>
      <c r="AM146" s="31" t="n">
        <f aca="false">IF(Замер!$J$120="да",Коридор!$B146,0)</f>
        <v>0</v>
      </c>
      <c r="AN146" s="31" t="n">
        <f aca="false">IF(Замер!$J$120="да",Коридор!$G146,0)</f>
        <v>0</v>
      </c>
      <c r="AO146" s="31" t="n">
        <f aca="false">IF(Замер!$J$120="да",Коридор!$H146,0)</f>
        <v>0</v>
      </c>
      <c r="AQ146" s="31" t="n">
        <f aca="false">IF(Замер!$J$140="да",Кухня!$B146,0)</f>
        <v>0</v>
      </c>
      <c r="AR146" s="31" t="n">
        <f aca="false">IF(Замер!$J$140="да",Кухня!$G146,0)</f>
        <v>0</v>
      </c>
      <c r="AS146" s="31" t="n">
        <f aca="false">IF(Замер!$J$140="да",Кухня!$H146,0)</f>
        <v>0</v>
      </c>
      <c r="AU146" s="31" t="n">
        <f aca="false">IF(Замер!$J$160="да",Ванна!$B146,0)</f>
        <v>0</v>
      </c>
      <c r="AV146" s="31" t="n">
        <f aca="false">IF(Замер!$J$160="да",Ванна!$G146,0)</f>
        <v>0</v>
      </c>
      <c r="AW146" s="31" t="n">
        <f aca="false">IF(Замер!$J$160="да",Ванна!$H146,0)</f>
        <v>0</v>
      </c>
      <c r="AY146" s="31" t="n">
        <f aca="false">IF(Замер!$J$180="да",Туалет!$B146,0)</f>
        <v>0</v>
      </c>
      <c r="AZ146" s="31" t="n">
        <f aca="false">IF(Замер!$J$180="да",Туалет!$G146,0)</f>
        <v>0</v>
      </c>
      <c r="BA146" s="31" t="n">
        <f aca="false">IF(Замер!$J$180="да",Туалет!$H146,0)</f>
        <v>0</v>
      </c>
      <c r="BC146" s="31" t="n">
        <f aca="false">IF(Замер!$J$200="да",Балкон!$B146,0)</f>
        <v>0</v>
      </c>
      <c r="BD146" s="31" t="n">
        <f aca="false">IF(Замер!$J$200="да",Балкон!$G146,0)</f>
        <v>0</v>
      </c>
      <c r="BE146" s="31" t="n">
        <f aca="false">IF(Замер!$J$200="да",Балкон!$H146,0)</f>
        <v>0</v>
      </c>
      <c r="BG146" s="31" t="n">
        <f aca="false">IF(Замер!$J$220="да",Помещение_11!$B146,0)</f>
        <v>0</v>
      </c>
      <c r="BH146" s="31" t="n">
        <f aca="false">IF(Замер!$J$220="да",Помещение_11!$G146,0)</f>
        <v>0</v>
      </c>
      <c r="BI146" s="31" t="n">
        <f aca="false">IF(Замер!$J$220="да",Помещение_11!$H146,0)</f>
        <v>0</v>
      </c>
      <c r="BK146" s="31" t="n">
        <f aca="false">IF(Замер!$J$240="да",Помещение_12!$B146,0)</f>
        <v>0</v>
      </c>
      <c r="BL146" s="31" t="n">
        <f aca="false">IF(Замер!$J$240="да",Помещение_12!$G146,0)</f>
        <v>0</v>
      </c>
      <c r="BM146" s="31" t="n">
        <f aca="false">IF(Замер!$J$240="да",Помещение_12!$H146,0)</f>
        <v>0</v>
      </c>
      <c r="BO146" s="31" t="n">
        <f aca="false">IF(Замер!$J$260="да",Помещение_13!$B146,0)</f>
        <v>0</v>
      </c>
      <c r="BP146" s="31" t="n">
        <f aca="false">IF(Замер!$J$260="да",Помещение_13!$G146,0)</f>
        <v>0</v>
      </c>
      <c r="BQ146" s="31" t="n">
        <f aca="false">IF(Замер!$J$260="да",Помещение_13!$H146,0)</f>
        <v>0</v>
      </c>
      <c r="BS146" s="31" t="n">
        <f aca="false">IF(Замер!$J$280="да",Помещение_14!$B146,0)</f>
        <v>0</v>
      </c>
      <c r="BT146" s="31" t="n">
        <f aca="false">IF(Замер!$J$280="да",Помещение_14!$G146,0)</f>
        <v>0</v>
      </c>
      <c r="BU146" s="31" t="n">
        <f aca="false">IF(Замер!$J$280="да",Помещение_14!$H146,0)</f>
        <v>0</v>
      </c>
      <c r="BW146" s="31" t="n">
        <f aca="false">IF(Замер!$J$300="да",Помещение_15!$B146,0)</f>
        <v>0</v>
      </c>
      <c r="BX146" s="31" t="n">
        <f aca="false">IF(Замер!$J$300="да",Помещение_15!$G146,0)</f>
        <v>0</v>
      </c>
      <c r="BY146" s="31" t="n">
        <f aca="false">IF(Замер!$J$300="да",Помещение_15!$H146,0)</f>
        <v>0</v>
      </c>
      <c r="CA146" s="31" t="n">
        <f aca="false">IF(Замер!$J$320="да",Помещение_16!$B146,0)</f>
        <v>0</v>
      </c>
      <c r="CB146" s="31" t="n">
        <f aca="false">IF(Замер!$J$320="да",Помещение_16!$G146,0)</f>
        <v>0</v>
      </c>
      <c r="CC146" s="31" t="n">
        <f aca="false">IF(Замер!$J$320="да",Помещение_16!$H146,0)</f>
        <v>0</v>
      </c>
      <c r="CE146" s="31" t="n">
        <f aca="false">IF(Замер!$J$340="да",Помещение_17!$B146,0)</f>
        <v>0</v>
      </c>
      <c r="CF146" s="31" t="n">
        <f aca="false">IF(Замер!$J$340="да",Помещение_17!$G146,0)</f>
        <v>0</v>
      </c>
      <c r="CG146" s="31" t="n">
        <f aca="false">IF(Замер!$J$340="да",Помещение_17!$H146,0)</f>
        <v>0</v>
      </c>
      <c r="CI146" s="31" t="n">
        <f aca="false">IF(Замер!$J$360="да",Помещение_18!$B146,0)</f>
        <v>0</v>
      </c>
      <c r="CJ146" s="31" t="n">
        <f aca="false">IF(Замер!$J$360="да",Помещение_18!$G146,0)</f>
        <v>0</v>
      </c>
      <c r="CK146" s="31" t="n">
        <f aca="false">IF(Замер!$J$360="да",Помещение_18!$H146,0)</f>
        <v>0</v>
      </c>
      <c r="CM146" s="31" t="n">
        <f aca="false">IF(Замер!$J$380="да",Помещение_19!$B146,0)</f>
        <v>0</v>
      </c>
      <c r="CN146" s="31" t="n">
        <f aca="false">IF(Замер!$J$380="да",Помещение_19!$G146,0)</f>
        <v>0</v>
      </c>
      <c r="CO146" s="31" t="n">
        <f aca="false">IF(Замер!$J$380="да",Помещение_19!$H146,0)</f>
        <v>0</v>
      </c>
      <c r="CQ146" s="31" t="n">
        <f aca="false">IF(Замер!$J$400="да",Помещение_20!$B146,0)</f>
        <v>0</v>
      </c>
      <c r="CR146" s="31" t="n">
        <f aca="false">IF(Замер!$J$400="да",Помещение_20!$G146,0)</f>
        <v>0</v>
      </c>
      <c r="CS146" s="31" t="n">
        <f aca="false">IF(Замер!$J$400="да",Помещение_20!$H146,0)</f>
        <v>0</v>
      </c>
    </row>
    <row r="147" customFormat="false" ht="14.25" hidden="false" customHeight="false" outlineLevel="0" collapsed="false">
      <c r="B147" s="79" t="n">
        <f aca="false">P147</f>
        <v>0</v>
      </c>
      <c r="C147" s="49" t="s">
        <v>449</v>
      </c>
      <c r="D147" s="80" t="str">
        <f aca="false">VLOOKUP(C147,СписокРабот!$B:$E,2,FALSE())</f>
        <v>Подготовка дверного проема, сужение</v>
      </c>
      <c r="E147" s="44" t="str">
        <f aca="false">VLOOKUP(C147,СписокРабот!$B:$E,3,FALSE())</f>
        <v>п.м</v>
      </c>
      <c r="F147" s="81" t="n">
        <f aca="false">VLOOKUP(C147,СписокРабот!$B:$E,4,FALSE())</f>
        <v>1129</v>
      </c>
      <c r="G147" s="84" t="n">
        <f aca="false">Q147</f>
        <v>0</v>
      </c>
      <c r="H147" s="82" t="n">
        <f aca="false">F147*G147</f>
        <v>0</v>
      </c>
      <c r="L147" s="83"/>
      <c r="M147" s="66" t="n">
        <f aca="false">$F147*(100%-$B$3)</f>
        <v>959.65</v>
      </c>
      <c r="N147" s="31" t="n">
        <f aca="false">$G147*$M147</f>
        <v>0</v>
      </c>
      <c r="P147" s="31" t="n">
        <f aca="false">MAX(S147,W147,AA147,AE147,AI147,AM147,AQ147,AU147,AY147,BC147,BG147,BK147,BO147,BS147,BW147,CA147,CE147,CI147,CM147,CQ147)</f>
        <v>0</v>
      </c>
      <c r="Q147" s="31" t="n">
        <f aca="false">IF($S147,T147,0)+IF($W147,X147,0)+IF($AA147,AB147,0)+IF($AE147,AF147,0)+IF($AI147,AJ147,0)+IF($AM147,AN147,0)+IF($AQ147,AR147,0)+IF($AU147,AV147,0)+IF($AY147,AZ147,0)+IF($BC147,BD147,0)+IF($BG147,BH147,0)+IF($BK147,BL147,0)+IF($BO147,BP147,0)+IF($BS147,BT147,0)+IF($BW147,BX147,0)+IF($CA147,CB147,0)+IF($CE147,CF147,0)+IF($CI147,CJ147,0)+IF($CM147,CN147,0)+IF($CQ147,CR147,0)</f>
        <v>0</v>
      </c>
      <c r="R147" s="31" t="n">
        <f aca="false">IF($S147=1,U147,0)+IF($W147,Y147,0)+IF($AA147,AC147,0)+IF($AE147,AG147,0)+IF($AI147,AK147,0)+IF($AM147,AO147,0)+IF($AQ147,AS147,0)+IF($AU147,AW147,0)+IF($AY147,BA147,0)+IF($BC147,BE147,0)+IF($BG147,BI147,0)+IF($BK147,BM147,0)+IF($BO147,BQ147,0)+IF($BS147,BU147,0)+IF($BW147,BY147,0)+IF($CA147,CC147,0)+IF($CE147,CG147,0)+IF($CI147,CK147,0)+IF($CM147,CO147,0)+IF($CQ147,CS147,0)</f>
        <v>0</v>
      </c>
      <c r="S147" s="31" t="n">
        <f aca="false">IF(Замер!$J$20="да",Комната_1!$B147,0)</f>
        <v>0</v>
      </c>
      <c r="T147" s="31" t="n">
        <f aca="false">IF(Замер!$J$20="да",Комната_1!$G147,0)</f>
        <v>0</v>
      </c>
      <c r="U147" s="31" t="n">
        <f aca="false">IF(Замер!$J$20="да",Комната_1!$H147,0)</f>
        <v>0</v>
      </c>
      <c r="W147" s="31" t="n">
        <f aca="false">IF(Замер!$J$40="да",Комната_2!$B147,0)</f>
        <v>0</v>
      </c>
      <c r="X147" s="31" t="n">
        <f aca="false">IF(Замер!$J$40="да",Комната_2!$G147,0)</f>
        <v>0</v>
      </c>
      <c r="Y147" s="31" t="n">
        <f aca="false">IF(Замер!$J$40="да",Комната_2!$H147,0)</f>
        <v>0</v>
      </c>
      <c r="AA147" s="31" t="n">
        <f aca="false">IF(Замер!$J$60="да",Комната_3!$B147,0)</f>
        <v>0</v>
      </c>
      <c r="AB147" s="31" t="n">
        <f aca="false">IF(Замер!$J$60="да",Комната_3!$G147,0)</f>
        <v>0</v>
      </c>
      <c r="AC147" s="31" t="n">
        <f aca="false">IF(Замер!$J$60="да",Комната_3!$H147,0)</f>
        <v>0</v>
      </c>
      <c r="AE147" s="31" t="n">
        <f aca="false">IF(Замер!$J$80="да",Комната_4!$B147,0)</f>
        <v>0</v>
      </c>
      <c r="AF147" s="31" t="n">
        <f aca="false">IF(Замер!$J$80="да",Комната_4!$G147,0)</f>
        <v>0</v>
      </c>
      <c r="AG147" s="31" t="n">
        <f aca="false">IF(Замер!$J$80="да",Комната_4!$H147,0)</f>
        <v>0</v>
      </c>
      <c r="AI147" s="31" t="n">
        <f aca="false">IF(Замер!$J$100="да",Комната_5!$B147,0)</f>
        <v>0</v>
      </c>
      <c r="AJ147" s="31" t="n">
        <f aca="false">IF(Замер!$J$100="да",Комната_5!$G147,0)</f>
        <v>0</v>
      </c>
      <c r="AK147" s="31" t="n">
        <f aca="false">IF(Замер!$J$100="да",Комната_5!$H147,0)</f>
        <v>0</v>
      </c>
      <c r="AM147" s="31" t="n">
        <f aca="false">IF(Замер!$J$120="да",Коридор!$B147,0)</f>
        <v>0</v>
      </c>
      <c r="AN147" s="31" t="n">
        <f aca="false">IF(Замер!$J$120="да",Коридор!$G147,0)</f>
        <v>0</v>
      </c>
      <c r="AO147" s="31" t="n">
        <f aca="false">IF(Замер!$J$120="да",Коридор!$H147,0)</f>
        <v>0</v>
      </c>
      <c r="AQ147" s="31" t="n">
        <f aca="false">IF(Замер!$J$140="да",Кухня!$B147,0)</f>
        <v>0</v>
      </c>
      <c r="AR147" s="31" t="n">
        <f aca="false">IF(Замер!$J$140="да",Кухня!$G147,0)</f>
        <v>0</v>
      </c>
      <c r="AS147" s="31" t="n">
        <f aca="false">IF(Замер!$J$140="да",Кухня!$H147,0)</f>
        <v>0</v>
      </c>
      <c r="AU147" s="31" t="n">
        <f aca="false">IF(Замер!$J$160="да",Ванна!$B147,0)</f>
        <v>0</v>
      </c>
      <c r="AV147" s="31" t="n">
        <f aca="false">IF(Замер!$J$160="да",Ванна!$G147,0)</f>
        <v>0</v>
      </c>
      <c r="AW147" s="31" t="n">
        <f aca="false">IF(Замер!$J$160="да",Ванна!$H147,0)</f>
        <v>0</v>
      </c>
      <c r="AY147" s="31" t="n">
        <f aca="false">IF(Замер!$J$180="да",Туалет!$B147,0)</f>
        <v>0</v>
      </c>
      <c r="AZ147" s="31" t="n">
        <f aca="false">IF(Замер!$J$180="да",Туалет!$G147,0)</f>
        <v>0</v>
      </c>
      <c r="BA147" s="31" t="n">
        <f aca="false">IF(Замер!$J$180="да",Туалет!$H147,0)</f>
        <v>0</v>
      </c>
      <c r="BC147" s="31" t="n">
        <f aca="false">IF(Замер!$J$200="да",Балкон!$B147,0)</f>
        <v>0</v>
      </c>
      <c r="BD147" s="31" t="n">
        <f aca="false">IF(Замер!$J$200="да",Балкон!$G147,0)</f>
        <v>0</v>
      </c>
      <c r="BE147" s="31" t="n">
        <f aca="false">IF(Замер!$J$200="да",Балкон!$H147,0)</f>
        <v>0</v>
      </c>
      <c r="BG147" s="31" t="n">
        <f aca="false">IF(Замер!$J$220="да",Помещение_11!$B147,0)</f>
        <v>0</v>
      </c>
      <c r="BH147" s="31" t="n">
        <f aca="false">IF(Замер!$J$220="да",Помещение_11!$G147,0)</f>
        <v>0</v>
      </c>
      <c r="BI147" s="31" t="n">
        <f aca="false">IF(Замер!$J$220="да",Помещение_11!$H147,0)</f>
        <v>0</v>
      </c>
      <c r="BK147" s="31" t="n">
        <f aca="false">IF(Замер!$J$240="да",Помещение_12!$B147,0)</f>
        <v>0</v>
      </c>
      <c r="BL147" s="31" t="n">
        <f aca="false">IF(Замер!$J$240="да",Помещение_12!$G147,0)</f>
        <v>0</v>
      </c>
      <c r="BM147" s="31" t="n">
        <f aca="false">IF(Замер!$J$240="да",Помещение_12!$H147,0)</f>
        <v>0</v>
      </c>
      <c r="BO147" s="31" t="n">
        <f aca="false">IF(Замер!$J$260="да",Помещение_13!$B147,0)</f>
        <v>0</v>
      </c>
      <c r="BP147" s="31" t="n">
        <f aca="false">IF(Замер!$J$260="да",Помещение_13!$G147,0)</f>
        <v>0</v>
      </c>
      <c r="BQ147" s="31" t="n">
        <f aca="false">IF(Замер!$J$260="да",Помещение_13!$H147,0)</f>
        <v>0</v>
      </c>
      <c r="BS147" s="31" t="n">
        <f aca="false">IF(Замер!$J$280="да",Помещение_14!$B147,0)</f>
        <v>0</v>
      </c>
      <c r="BT147" s="31" t="n">
        <f aca="false">IF(Замер!$J$280="да",Помещение_14!$G147,0)</f>
        <v>0</v>
      </c>
      <c r="BU147" s="31" t="n">
        <f aca="false">IF(Замер!$J$280="да",Помещение_14!$H147,0)</f>
        <v>0</v>
      </c>
      <c r="BW147" s="31" t="n">
        <f aca="false">IF(Замер!$J$300="да",Помещение_15!$B147,0)</f>
        <v>0</v>
      </c>
      <c r="BX147" s="31" t="n">
        <f aca="false">IF(Замер!$J$300="да",Помещение_15!$G147,0)</f>
        <v>0</v>
      </c>
      <c r="BY147" s="31" t="n">
        <f aca="false">IF(Замер!$J$300="да",Помещение_15!$H147,0)</f>
        <v>0</v>
      </c>
      <c r="CA147" s="31" t="n">
        <f aca="false">IF(Замер!$J$320="да",Помещение_16!$B147,0)</f>
        <v>0</v>
      </c>
      <c r="CB147" s="31" t="n">
        <f aca="false">IF(Замер!$J$320="да",Помещение_16!$G147,0)</f>
        <v>0</v>
      </c>
      <c r="CC147" s="31" t="n">
        <f aca="false">IF(Замер!$J$320="да",Помещение_16!$H147,0)</f>
        <v>0</v>
      </c>
      <c r="CE147" s="31" t="n">
        <f aca="false">IF(Замер!$J$340="да",Помещение_17!$B147,0)</f>
        <v>0</v>
      </c>
      <c r="CF147" s="31" t="n">
        <f aca="false">IF(Замер!$J$340="да",Помещение_17!$G147,0)</f>
        <v>0</v>
      </c>
      <c r="CG147" s="31" t="n">
        <f aca="false">IF(Замер!$J$340="да",Помещение_17!$H147,0)</f>
        <v>0</v>
      </c>
      <c r="CI147" s="31" t="n">
        <f aca="false">IF(Замер!$J$360="да",Помещение_18!$B147,0)</f>
        <v>0</v>
      </c>
      <c r="CJ147" s="31" t="n">
        <f aca="false">IF(Замер!$J$360="да",Помещение_18!$G147,0)</f>
        <v>0</v>
      </c>
      <c r="CK147" s="31" t="n">
        <f aca="false">IF(Замер!$J$360="да",Помещение_18!$H147,0)</f>
        <v>0</v>
      </c>
      <c r="CM147" s="31" t="n">
        <f aca="false">IF(Замер!$J$380="да",Помещение_19!$B147,0)</f>
        <v>0</v>
      </c>
      <c r="CN147" s="31" t="n">
        <f aca="false">IF(Замер!$J$380="да",Помещение_19!$G147,0)</f>
        <v>0</v>
      </c>
      <c r="CO147" s="31" t="n">
        <f aca="false">IF(Замер!$J$380="да",Помещение_19!$H147,0)</f>
        <v>0</v>
      </c>
      <c r="CQ147" s="31" t="n">
        <f aca="false">IF(Замер!$J$400="да",Помещение_20!$B147,0)</f>
        <v>0</v>
      </c>
      <c r="CR147" s="31" t="n">
        <f aca="false">IF(Замер!$J$400="да",Помещение_20!$G147,0)</f>
        <v>0</v>
      </c>
      <c r="CS147" s="31" t="n">
        <f aca="false">IF(Замер!$J$400="да",Помещение_20!$H147,0)</f>
        <v>0</v>
      </c>
    </row>
    <row r="148" customFormat="false" ht="14.25" hidden="false" customHeight="false" outlineLevel="0" collapsed="false">
      <c r="B148" s="79" t="n">
        <f aca="false">P148</f>
        <v>0</v>
      </c>
      <c r="C148" s="49" t="s">
        <v>450</v>
      </c>
      <c r="D148" s="80" t="str">
        <f aca="false">VLOOKUP(C148,СписокРабот!$B:$E,2,FALSE())</f>
        <v>Установка дверных блоков</v>
      </c>
      <c r="E148" s="44" t="str">
        <f aca="false">VLOOKUP(C148,СписокРабот!$B:$E,3,FALSE())</f>
        <v>ед.</v>
      </c>
      <c r="F148" s="81" t="n">
        <f aca="false">VLOOKUP(C148,СписокРабот!$B:$E,4,FALSE())</f>
        <v>8799</v>
      </c>
      <c r="G148" s="49" t="n">
        <f aca="false">Q148</f>
        <v>0</v>
      </c>
      <c r="H148" s="82" t="n">
        <f aca="false">F148*G148</f>
        <v>0</v>
      </c>
      <c r="L148" s="83"/>
      <c r="M148" s="66" t="n">
        <f aca="false">$F148*(100%-$B$3)</f>
        <v>7479.15</v>
      </c>
      <c r="N148" s="31" t="n">
        <f aca="false">$G148*$M148</f>
        <v>0</v>
      </c>
      <c r="P148" s="31" t="n">
        <f aca="false">MAX(S148,W148,AA148,AE148,AI148,AM148,AQ148,AU148,AY148,BC148,BG148,BK148,BO148,BS148,BW148,CA148,CE148,CI148,CM148,CQ148)</f>
        <v>0</v>
      </c>
      <c r="Q148" s="31" t="n">
        <f aca="false">IF($S148,T148,0)+IF($W148,X148,0)+IF($AA148,AB148,0)+IF($AE148,AF148,0)+IF($AI148,AJ148,0)+IF($AM148,AN148,0)+IF($AQ148,AR148,0)+IF($AU148,AV148,0)+IF($AY148,AZ148,0)+IF($BC148,BD148,0)+IF($BG148,BH148,0)+IF($BK148,BL148,0)+IF($BO148,BP148,0)+IF($BS148,BT148,0)+IF($BW148,BX148,0)+IF($CA148,CB148,0)+IF($CE148,CF148,0)+IF($CI148,CJ148,0)+IF($CM148,CN148,0)+IF($CQ148,CR148,0)</f>
        <v>0</v>
      </c>
      <c r="R148" s="31" t="n">
        <f aca="false">IF($S148=1,U148,0)+IF($W148,Y148,0)+IF($AA148,AC148,0)+IF($AE148,AG148,0)+IF($AI148,AK148,0)+IF($AM148,AO148,0)+IF($AQ148,AS148,0)+IF($AU148,AW148,0)+IF($AY148,BA148,0)+IF($BC148,BE148,0)+IF($BG148,BI148,0)+IF($BK148,BM148,0)+IF($BO148,BQ148,0)+IF($BS148,BU148,0)+IF($BW148,BY148,0)+IF($CA148,CC148,0)+IF($CE148,CG148,0)+IF($CI148,CK148,0)+IF($CM148,CO148,0)+IF($CQ148,CS148,0)</f>
        <v>0</v>
      </c>
      <c r="S148" s="31" t="n">
        <f aca="false">IF(Замер!$J$20="да",Комната_1!$B148,0)</f>
        <v>0</v>
      </c>
      <c r="T148" s="31" t="n">
        <f aca="false">IF(Замер!$J$20="да",Комната_1!$G148,0)</f>
        <v>1</v>
      </c>
      <c r="U148" s="31" t="n">
        <f aca="false">IF(Замер!$J$20="да",Комната_1!$H148,0)</f>
        <v>8799</v>
      </c>
      <c r="W148" s="31" t="n">
        <f aca="false">IF(Замер!$J$40="да",Комната_2!$B148,0)</f>
        <v>0</v>
      </c>
      <c r="X148" s="31" t="n">
        <f aca="false">IF(Замер!$J$40="да",Комната_2!$G148,0)</f>
        <v>1</v>
      </c>
      <c r="Y148" s="31" t="n">
        <f aca="false">IF(Замер!$J$40="да",Комната_2!$H148,0)</f>
        <v>8799</v>
      </c>
      <c r="AA148" s="31" t="n">
        <f aca="false">IF(Замер!$J$60="да",Комната_3!$B148,0)</f>
        <v>0</v>
      </c>
      <c r="AB148" s="31" t="n">
        <f aca="false">IF(Замер!$J$60="да",Комната_3!$G148,0)</f>
        <v>1</v>
      </c>
      <c r="AC148" s="31" t="n">
        <f aca="false">IF(Замер!$J$60="да",Комната_3!$H148,0)</f>
        <v>8799</v>
      </c>
      <c r="AE148" s="31" t="n">
        <f aca="false">IF(Замер!$J$80="да",Комната_4!$B148,0)</f>
        <v>0</v>
      </c>
      <c r="AF148" s="31" t="n">
        <f aca="false">IF(Замер!$J$80="да",Комната_4!$G148,0)</f>
        <v>7</v>
      </c>
      <c r="AG148" s="31" t="n">
        <f aca="false">IF(Замер!$J$80="да",Комната_4!$H148,0)</f>
        <v>61593</v>
      </c>
      <c r="AI148" s="31" t="n">
        <f aca="false">IF(Замер!$J$100="да",Комната_5!$B148,0)</f>
        <v>0</v>
      </c>
      <c r="AJ148" s="31" t="n">
        <f aca="false">IF(Замер!$J$100="да",Комната_5!$G148,0)</f>
        <v>1</v>
      </c>
      <c r="AK148" s="31" t="n">
        <f aca="false">IF(Замер!$J$100="да",Комната_5!$H148,0)</f>
        <v>8799</v>
      </c>
      <c r="AM148" s="31" t="n">
        <f aca="false">IF(Замер!$J$120="да",Коридор!$B148,0)</f>
        <v>0</v>
      </c>
      <c r="AN148" s="31" t="n">
        <f aca="false">IF(Замер!$J$120="да",Коридор!$G148,0)</f>
        <v>1</v>
      </c>
      <c r="AO148" s="31" t="n">
        <f aca="false">IF(Замер!$J$120="да",Коридор!$H148,0)</f>
        <v>8799</v>
      </c>
      <c r="AQ148" s="31" t="n">
        <f aca="false">IF(Замер!$J$140="да",Кухня!$B148,0)</f>
        <v>0</v>
      </c>
      <c r="AR148" s="31" t="n">
        <f aca="false">IF(Замер!$J$140="да",Кухня!$G148,0)</f>
        <v>1</v>
      </c>
      <c r="AS148" s="31" t="n">
        <f aca="false">IF(Замер!$J$140="да",Кухня!$H148,0)</f>
        <v>8799</v>
      </c>
      <c r="AU148" s="31" t="n">
        <f aca="false">IF(Замер!$J$160="да",Ванна!$B148,0)</f>
        <v>0</v>
      </c>
      <c r="AV148" s="31" t="n">
        <f aca="false">IF(Замер!$J$160="да",Ванна!$G148,0)</f>
        <v>1</v>
      </c>
      <c r="AW148" s="31" t="n">
        <f aca="false">IF(Замер!$J$160="да",Ванна!$H148,0)</f>
        <v>8799</v>
      </c>
      <c r="AY148" s="31" t="n">
        <f aca="false">IF(Замер!$J$180="да",Туалет!$B148,0)</f>
        <v>0</v>
      </c>
      <c r="AZ148" s="31" t="n">
        <f aca="false">IF(Замер!$J$180="да",Туалет!$G148,0)</f>
        <v>0</v>
      </c>
      <c r="BA148" s="31" t="n">
        <f aca="false">IF(Замер!$J$180="да",Туалет!$H148,0)</f>
        <v>0</v>
      </c>
      <c r="BC148" s="31" t="n">
        <f aca="false">IF(Замер!$J$200="да",Балкон!$B148,0)</f>
        <v>0</v>
      </c>
      <c r="BD148" s="31" t="n">
        <f aca="false">IF(Замер!$J$200="да",Балкон!$G148,0)</f>
        <v>0</v>
      </c>
      <c r="BE148" s="31" t="n">
        <f aca="false">IF(Замер!$J$200="да",Балкон!$H148,0)</f>
        <v>0</v>
      </c>
      <c r="BG148" s="31" t="n">
        <f aca="false">IF(Замер!$J$220="да",Помещение_11!$B148,0)</f>
        <v>0</v>
      </c>
      <c r="BH148" s="31" t="n">
        <f aca="false">IF(Замер!$J$220="да",Помещение_11!$G148,0)</f>
        <v>0</v>
      </c>
      <c r="BI148" s="31" t="n">
        <f aca="false">IF(Замер!$J$220="да",Помещение_11!$H148,0)</f>
        <v>0</v>
      </c>
      <c r="BK148" s="31" t="n">
        <f aca="false">IF(Замер!$J$240="да",Помещение_12!$B148,0)</f>
        <v>0</v>
      </c>
      <c r="BL148" s="31" t="n">
        <f aca="false">IF(Замер!$J$240="да",Помещение_12!$G148,0)</f>
        <v>0</v>
      </c>
      <c r="BM148" s="31" t="n">
        <f aca="false">IF(Замер!$J$240="да",Помещение_12!$H148,0)</f>
        <v>0</v>
      </c>
      <c r="BO148" s="31" t="n">
        <f aca="false">IF(Замер!$J$260="да",Помещение_13!$B148,0)</f>
        <v>0</v>
      </c>
      <c r="BP148" s="31" t="n">
        <f aca="false">IF(Замер!$J$260="да",Помещение_13!$G148,0)</f>
        <v>0</v>
      </c>
      <c r="BQ148" s="31" t="n">
        <f aca="false">IF(Замер!$J$260="да",Помещение_13!$H148,0)</f>
        <v>0</v>
      </c>
      <c r="BS148" s="31" t="n">
        <f aca="false">IF(Замер!$J$280="да",Помещение_14!$B148,0)</f>
        <v>0</v>
      </c>
      <c r="BT148" s="31" t="n">
        <f aca="false">IF(Замер!$J$280="да",Помещение_14!$G148,0)</f>
        <v>0</v>
      </c>
      <c r="BU148" s="31" t="n">
        <f aca="false">IF(Замер!$J$280="да",Помещение_14!$H148,0)</f>
        <v>0</v>
      </c>
      <c r="BW148" s="31" t="n">
        <f aca="false">IF(Замер!$J$300="да",Помещение_15!$B148,0)</f>
        <v>0</v>
      </c>
      <c r="BX148" s="31" t="n">
        <f aca="false">IF(Замер!$J$300="да",Помещение_15!$G148,0)</f>
        <v>0</v>
      </c>
      <c r="BY148" s="31" t="n">
        <f aca="false">IF(Замер!$J$300="да",Помещение_15!$H148,0)</f>
        <v>0</v>
      </c>
      <c r="CA148" s="31" t="n">
        <f aca="false">IF(Замер!$J$320="да",Помещение_16!$B148,0)</f>
        <v>0</v>
      </c>
      <c r="CB148" s="31" t="n">
        <f aca="false">IF(Замер!$J$320="да",Помещение_16!$G148,0)</f>
        <v>0</v>
      </c>
      <c r="CC148" s="31" t="n">
        <f aca="false">IF(Замер!$J$320="да",Помещение_16!$H148,0)</f>
        <v>0</v>
      </c>
      <c r="CE148" s="31" t="n">
        <f aca="false">IF(Замер!$J$340="да",Помещение_17!$B148,0)</f>
        <v>0</v>
      </c>
      <c r="CF148" s="31" t="n">
        <f aca="false">IF(Замер!$J$340="да",Помещение_17!$G148,0)</f>
        <v>0</v>
      </c>
      <c r="CG148" s="31" t="n">
        <f aca="false">IF(Замер!$J$340="да",Помещение_17!$H148,0)</f>
        <v>0</v>
      </c>
      <c r="CI148" s="31" t="n">
        <f aca="false">IF(Замер!$J$360="да",Помещение_18!$B148,0)</f>
        <v>0</v>
      </c>
      <c r="CJ148" s="31" t="n">
        <f aca="false">IF(Замер!$J$360="да",Помещение_18!$G148,0)</f>
        <v>0</v>
      </c>
      <c r="CK148" s="31" t="n">
        <f aca="false">IF(Замер!$J$360="да",Помещение_18!$H148,0)</f>
        <v>0</v>
      </c>
      <c r="CM148" s="31" t="n">
        <f aca="false">IF(Замер!$J$380="да",Помещение_19!$B148,0)</f>
        <v>0</v>
      </c>
      <c r="CN148" s="31" t="n">
        <f aca="false">IF(Замер!$J$380="да",Помещение_19!$G148,0)</f>
        <v>0</v>
      </c>
      <c r="CO148" s="31" t="n">
        <f aca="false">IF(Замер!$J$380="да",Помещение_19!$H148,0)</f>
        <v>0</v>
      </c>
      <c r="CQ148" s="31" t="n">
        <f aca="false">IF(Замер!$J$400="да",Помещение_20!$B148,0)</f>
        <v>0</v>
      </c>
      <c r="CR148" s="31" t="n">
        <f aca="false">IF(Замер!$J$400="да",Помещение_20!$G148,0)</f>
        <v>0</v>
      </c>
      <c r="CS148" s="31" t="n">
        <f aca="false">IF(Замер!$J$400="да",Помещение_20!$H148,0)</f>
        <v>0</v>
      </c>
    </row>
    <row r="149" customFormat="false" ht="14.25" hidden="false" customHeight="false" outlineLevel="0" collapsed="false">
      <c r="B149" s="79" t="n">
        <f aca="false">P149</f>
        <v>0</v>
      </c>
      <c r="C149" s="49" t="s">
        <v>451</v>
      </c>
      <c r="D149" s="80" t="str">
        <f aca="false">VLOOKUP(C149,СписокРабот!$B:$E,2,FALSE())</f>
        <v>Навеска дверных полотен (с врезкой петель)</v>
      </c>
      <c r="E149" s="44" t="str">
        <f aca="false">VLOOKUP(C149,СписокРабот!$B:$E,3,FALSE())</f>
        <v>ед.</v>
      </c>
      <c r="F149" s="81" t="n">
        <f aca="false">VLOOKUP(C149,СписокРабот!$B:$E,4,FALSE())</f>
        <v>5385</v>
      </c>
      <c r="G149" s="49" t="n">
        <f aca="false">Q149</f>
        <v>0</v>
      </c>
      <c r="H149" s="82" t="n">
        <f aca="false">F149*G149</f>
        <v>0</v>
      </c>
      <c r="L149" s="83"/>
      <c r="M149" s="66" t="n">
        <f aca="false">$F149*(100%-$B$3)</f>
        <v>4577.25</v>
      </c>
      <c r="N149" s="31" t="n">
        <f aca="false">$G149*$M149</f>
        <v>0</v>
      </c>
      <c r="P149" s="31" t="n">
        <f aca="false">MAX(S149,W149,AA149,AE149,AI149,AM149,AQ149,AU149,AY149,BC149,BG149,BK149,BO149,BS149,BW149,CA149,CE149,CI149,CM149,CQ149)</f>
        <v>0</v>
      </c>
      <c r="Q149" s="31" t="n">
        <f aca="false">IF($S149,T149,0)+IF($W149,X149,0)+IF($AA149,AB149,0)+IF($AE149,AF149,0)+IF($AI149,AJ149,0)+IF($AM149,AN149,0)+IF($AQ149,AR149,0)+IF($AU149,AV149,0)+IF($AY149,AZ149,0)+IF($BC149,BD149,0)+IF($BG149,BH149,0)+IF($BK149,BL149,0)+IF($BO149,BP149,0)+IF($BS149,BT149,0)+IF($BW149,BX149,0)+IF($CA149,CB149,0)+IF($CE149,CF149,0)+IF($CI149,CJ149,0)+IF($CM149,CN149,0)+IF($CQ149,CR149,0)</f>
        <v>0</v>
      </c>
      <c r="R149" s="31" t="n">
        <f aca="false">IF($S149=1,U149,0)+IF($W149,Y149,0)+IF($AA149,AC149,0)+IF($AE149,AG149,0)+IF($AI149,AK149,0)+IF($AM149,AO149,0)+IF($AQ149,AS149,0)+IF($AU149,AW149,0)+IF($AY149,BA149,0)+IF($BC149,BE149,0)+IF($BG149,BI149,0)+IF($BK149,BM149,0)+IF($BO149,BQ149,0)+IF($BS149,BU149,0)+IF($BW149,BY149,0)+IF($CA149,CC149,0)+IF($CE149,CG149,0)+IF($CI149,CK149,0)+IF($CM149,CO149,0)+IF($CQ149,CS149,0)</f>
        <v>0</v>
      </c>
      <c r="S149" s="31" t="n">
        <f aca="false">IF(Замер!$J$20="да",Комната_1!$B149,0)</f>
        <v>0</v>
      </c>
      <c r="T149" s="31" t="n">
        <f aca="false">IF(Замер!$J$20="да",Комната_1!$G149,0)</f>
        <v>1</v>
      </c>
      <c r="U149" s="31" t="n">
        <f aca="false">IF(Замер!$J$20="да",Комната_1!$H149,0)</f>
        <v>5385</v>
      </c>
      <c r="W149" s="31" t="n">
        <f aca="false">IF(Замер!$J$40="да",Комната_2!$B149,0)</f>
        <v>0</v>
      </c>
      <c r="X149" s="31" t="n">
        <f aca="false">IF(Замер!$J$40="да",Комната_2!$G149,0)</f>
        <v>1</v>
      </c>
      <c r="Y149" s="31" t="n">
        <f aca="false">IF(Замер!$J$40="да",Комната_2!$H149,0)</f>
        <v>5385</v>
      </c>
      <c r="AA149" s="31" t="n">
        <f aca="false">IF(Замер!$J$60="да",Комната_3!$B149,0)</f>
        <v>0</v>
      </c>
      <c r="AB149" s="31" t="n">
        <f aca="false">IF(Замер!$J$60="да",Комната_3!$G149,0)</f>
        <v>1</v>
      </c>
      <c r="AC149" s="31" t="n">
        <f aca="false">IF(Замер!$J$60="да",Комната_3!$H149,0)</f>
        <v>5385</v>
      </c>
      <c r="AE149" s="31" t="n">
        <f aca="false">IF(Замер!$J$80="да",Комната_4!$B149,0)</f>
        <v>0</v>
      </c>
      <c r="AF149" s="31" t="n">
        <f aca="false">IF(Замер!$J$80="да",Комната_4!$G149,0)</f>
        <v>7</v>
      </c>
      <c r="AG149" s="31" t="n">
        <f aca="false">IF(Замер!$J$80="да",Комната_4!$H149,0)</f>
        <v>37695</v>
      </c>
      <c r="AI149" s="31" t="n">
        <f aca="false">IF(Замер!$J$100="да",Комната_5!$B149,0)</f>
        <v>0</v>
      </c>
      <c r="AJ149" s="31" t="n">
        <f aca="false">IF(Замер!$J$100="да",Комната_5!$G149,0)</f>
        <v>1</v>
      </c>
      <c r="AK149" s="31" t="n">
        <f aca="false">IF(Замер!$J$100="да",Комната_5!$H149,0)</f>
        <v>5385</v>
      </c>
      <c r="AM149" s="31" t="n">
        <f aca="false">IF(Замер!$J$120="да",Коридор!$B149,0)</f>
        <v>0</v>
      </c>
      <c r="AN149" s="31" t="n">
        <f aca="false">IF(Замер!$J$120="да",Коридор!$G149,0)</f>
        <v>1</v>
      </c>
      <c r="AO149" s="31" t="n">
        <f aca="false">IF(Замер!$J$120="да",Коридор!$H149,0)</f>
        <v>5385</v>
      </c>
      <c r="AQ149" s="31" t="n">
        <f aca="false">IF(Замер!$J$140="да",Кухня!$B149,0)</f>
        <v>0</v>
      </c>
      <c r="AR149" s="31" t="n">
        <f aca="false">IF(Замер!$J$140="да",Кухня!$G149,0)</f>
        <v>1</v>
      </c>
      <c r="AS149" s="31" t="n">
        <f aca="false">IF(Замер!$J$140="да",Кухня!$H149,0)</f>
        <v>5385</v>
      </c>
      <c r="AU149" s="31" t="n">
        <f aca="false">IF(Замер!$J$160="да",Ванна!$B149,0)</f>
        <v>0</v>
      </c>
      <c r="AV149" s="31" t="n">
        <f aca="false">IF(Замер!$J$160="да",Ванна!$G149,0)</f>
        <v>1</v>
      </c>
      <c r="AW149" s="31" t="n">
        <f aca="false">IF(Замер!$J$160="да",Ванна!$H149,0)</f>
        <v>5385</v>
      </c>
      <c r="AY149" s="31" t="n">
        <f aca="false">IF(Замер!$J$180="да",Туалет!$B149,0)</f>
        <v>0</v>
      </c>
      <c r="AZ149" s="31" t="n">
        <f aca="false">IF(Замер!$J$180="да",Туалет!$G149,0)</f>
        <v>0</v>
      </c>
      <c r="BA149" s="31" t="n">
        <f aca="false">IF(Замер!$J$180="да",Туалет!$H149,0)</f>
        <v>0</v>
      </c>
      <c r="BC149" s="31" t="n">
        <f aca="false">IF(Замер!$J$200="да",Балкон!$B149,0)</f>
        <v>0</v>
      </c>
      <c r="BD149" s="31" t="n">
        <f aca="false">IF(Замер!$J$200="да",Балкон!$G149,0)</f>
        <v>0</v>
      </c>
      <c r="BE149" s="31" t="n">
        <f aca="false">IF(Замер!$J$200="да",Балкон!$H149,0)</f>
        <v>0</v>
      </c>
      <c r="BG149" s="31" t="n">
        <f aca="false">IF(Замер!$J$220="да",Помещение_11!$B149,0)</f>
        <v>0</v>
      </c>
      <c r="BH149" s="31" t="n">
        <f aca="false">IF(Замер!$J$220="да",Помещение_11!$G149,0)</f>
        <v>0</v>
      </c>
      <c r="BI149" s="31" t="n">
        <f aca="false">IF(Замер!$J$220="да",Помещение_11!$H149,0)</f>
        <v>0</v>
      </c>
      <c r="BK149" s="31" t="n">
        <f aca="false">IF(Замер!$J$240="да",Помещение_12!$B149,0)</f>
        <v>0</v>
      </c>
      <c r="BL149" s="31" t="n">
        <f aca="false">IF(Замер!$J$240="да",Помещение_12!$G149,0)</f>
        <v>0</v>
      </c>
      <c r="BM149" s="31" t="n">
        <f aca="false">IF(Замер!$J$240="да",Помещение_12!$H149,0)</f>
        <v>0</v>
      </c>
      <c r="BO149" s="31" t="n">
        <f aca="false">IF(Замер!$J$260="да",Помещение_13!$B149,0)</f>
        <v>0</v>
      </c>
      <c r="BP149" s="31" t="n">
        <f aca="false">IF(Замер!$J$260="да",Помещение_13!$G149,0)</f>
        <v>0</v>
      </c>
      <c r="BQ149" s="31" t="n">
        <f aca="false">IF(Замер!$J$260="да",Помещение_13!$H149,0)</f>
        <v>0</v>
      </c>
      <c r="BS149" s="31" t="n">
        <f aca="false">IF(Замер!$J$280="да",Помещение_14!$B149,0)</f>
        <v>0</v>
      </c>
      <c r="BT149" s="31" t="n">
        <f aca="false">IF(Замер!$J$280="да",Помещение_14!$G149,0)</f>
        <v>0</v>
      </c>
      <c r="BU149" s="31" t="n">
        <f aca="false">IF(Замер!$J$280="да",Помещение_14!$H149,0)</f>
        <v>0</v>
      </c>
      <c r="BW149" s="31" t="n">
        <f aca="false">IF(Замер!$J$300="да",Помещение_15!$B149,0)</f>
        <v>0</v>
      </c>
      <c r="BX149" s="31" t="n">
        <f aca="false">IF(Замер!$J$300="да",Помещение_15!$G149,0)</f>
        <v>0</v>
      </c>
      <c r="BY149" s="31" t="n">
        <f aca="false">IF(Замер!$J$300="да",Помещение_15!$H149,0)</f>
        <v>0</v>
      </c>
      <c r="CA149" s="31" t="n">
        <f aca="false">IF(Замер!$J$320="да",Помещение_16!$B149,0)</f>
        <v>0</v>
      </c>
      <c r="CB149" s="31" t="n">
        <f aca="false">IF(Замер!$J$320="да",Помещение_16!$G149,0)</f>
        <v>0</v>
      </c>
      <c r="CC149" s="31" t="n">
        <f aca="false">IF(Замер!$J$320="да",Помещение_16!$H149,0)</f>
        <v>0</v>
      </c>
      <c r="CE149" s="31" t="n">
        <f aca="false">IF(Замер!$J$340="да",Помещение_17!$B149,0)</f>
        <v>0</v>
      </c>
      <c r="CF149" s="31" t="n">
        <f aca="false">IF(Замер!$J$340="да",Помещение_17!$G149,0)</f>
        <v>0</v>
      </c>
      <c r="CG149" s="31" t="n">
        <f aca="false">IF(Замер!$J$340="да",Помещение_17!$H149,0)</f>
        <v>0</v>
      </c>
      <c r="CI149" s="31" t="n">
        <f aca="false">IF(Замер!$J$360="да",Помещение_18!$B149,0)</f>
        <v>0</v>
      </c>
      <c r="CJ149" s="31" t="n">
        <f aca="false">IF(Замер!$J$360="да",Помещение_18!$G149,0)</f>
        <v>0</v>
      </c>
      <c r="CK149" s="31" t="n">
        <f aca="false">IF(Замер!$J$360="да",Помещение_18!$H149,0)</f>
        <v>0</v>
      </c>
      <c r="CM149" s="31" t="n">
        <f aca="false">IF(Замер!$J$380="да",Помещение_19!$B149,0)</f>
        <v>0</v>
      </c>
      <c r="CN149" s="31" t="n">
        <f aca="false">IF(Замер!$J$380="да",Помещение_19!$G149,0)</f>
        <v>0</v>
      </c>
      <c r="CO149" s="31" t="n">
        <f aca="false">IF(Замер!$J$380="да",Помещение_19!$H149,0)</f>
        <v>0</v>
      </c>
      <c r="CQ149" s="31" t="n">
        <f aca="false">IF(Замер!$J$400="да",Помещение_20!$B149,0)</f>
        <v>0</v>
      </c>
      <c r="CR149" s="31" t="n">
        <f aca="false">IF(Замер!$J$400="да",Помещение_20!$G149,0)</f>
        <v>0</v>
      </c>
      <c r="CS149" s="31" t="n">
        <f aca="false">IF(Замер!$J$400="да",Помещение_20!$H149,0)</f>
        <v>0</v>
      </c>
    </row>
    <row r="150" customFormat="false" ht="14.25" hidden="false" customHeight="false" outlineLevel="0" collapsed="false">
      <c r="B150" s="79" t="n">
        <f aca="false">P150</f>
        <v>0</v>
      </c>
      <c r="C150" s="49" t="s">
        <v>452</v>
      </c>
      <c r="D150" s="80" t="str">
        <f aca="false">VLOOKUP(C150,СписокРабот!$B:$E,2,FALSE())</f>
        <v>Установка замков</v>
      </c>
      <c r="E150" s="44" t="str">
        <f aca="false">VLOOKUP(C150,СписокРабот!$B:$E,3,FALSE())</f>
        <v>ед.</v>
      </c>
      <c r="F150" s="81" t="n">
        <f aca="false">VLOOKUP(C150,СписокРабот!$B:$E,4,FALSE())</f>
        <v>2924</v>
      </c>
      <c r="G150" s="49" t="n">
        <f aca="false">Q150</f>
        <v>0</v>
      </c>
      <c r="H150" s="82" t="n">
        <f aca="false">F150*G150</f>
        <v>0</v>
      </c>
      <c r="L150" s="83"/>
      <c r="M150" s="66" t="n">
        <f aca="false">$F150*(100%-$B$3)</f>
        <v>2485.4</v>
      </c>
      <c r="N150" s="31" t="n">
        <f aca="false">$G150*$M150</f>
        <v>0</v>
      </c>
      <c r="P150" s="31" t="n">
        <f aca="false">MAX(S150,W150,AA150,AE150,AI150,AM150,AQ150,AU150,AY150,BC150,BG150,BK150,BO150,BS150,BW150,CA150,CE150,CI150,CM150,CQ150)</f>
        <v>0</v>
      </c>
      <c r="Q150" s="31" t="n">
        <f aca="false">IF($S150,T150,0)+IF($W150,X150,0)+IF($AA150,AB150,0)+IF($AE150,AF150,0)+IF($AI150,AJ150,0)+IF($AM150,AN150,0)+IF($AQ150,AR150,0)+IF($AU150,AV150,0)+IF($AY150,AZ150,0)+IF($BC150,BD150,0)+IF($BG150,BH150,0)+IF($BK150,BL150,0)+IF($BO150,BP150,0)+IF($BS150,BT150,0)+IF($BW150,BX150,0)+IF($CA150,CB150,0)+IF($CE150,CF150,0)+IF($CI150,CJ150,0)+IF($CM150,CN150,0)+IF($CQ150,CR150,0)</f>
        <v>0</v>
      </c>
      <c r="R150" s="31" t="n">
        <f aca="false">IF($S150=1,U150,0)+IF($W150,Y150,0)+IF($AA150,AC150,0)+IF($AE150,AG150,0)+IF($AI150,AK150,0)+IF($AM150,AO150,0)+IF($AQ150,AS150,0)+IF($AU150,AW150,0)+IF($AY150,BA150,0)+IF($BC150,BE150,0)+IF($BG150,BI150,0)+IF($BK150,BM150,0)+IF($BO150,BQ150,0)+IF($BS150,BU150,0)+IF($BW150,BY150,0)+IF($CA150,CC150,0)+IF($CE150,CG150,0)+IF($CI150,CK150,0)+IF($CM150,CO150,0)+IF($CQ150,CS150,0)</f>
        <v>0</v>
      </c>
      <c r="S150" s="31" t="n">
        <f aca="false">IF(Замер!$J$20="да",Комната_1!$B150,0)</f>
        <v>0</v>
      </c>
      <c r="T150" s="31" t="n">
        <f aca="false">IF(Замер!$J$20="да",Комната_1!$G150,0)</f>
        <v>1</v>
      </c>
      <c r="U150" s="31" t="n">
        <f aca="false">IF(Замер!$J$20="да",Комната_1!$H150,0)</f>
        <v>2924</v>
      </c>
      <c r="W150" s="31" t="n">
        <f aca="false">IF(Замер!$J$40="да",Комната_2!$B150,0)</f>
        <v>0</v>
      </c>
      <c r="X150" s="31" t="n">
        <f aca="false">IF(Замер!$J$40="да",Комната_2!$G150,0)</f>
        <v>1</v>
      </c>
      <c r="Y150" s="31" t="n">
        <f aca="false">IF(Замер!$J$40="да",Комната_2!$H150,0)</f>
        <v>2924</v>
      </c>
      <c r="AA150" s="31" t="n">
        <f aca="false">IF(Замер!$J$60="да",Комната_3!$B150,0)</f>
        <v>0</v>
      </c>
      <c r="AB150" s="31" t="n">
        <f aca="false">IF(Замер!$J$60="да",Комната_3!$G150,0)</f>
        <v>1</v>
      </c>
      <c r="AC150" s="31" t="n">
        <f aca="false">IF(Замер!$J$60="да",Комната_3!$H150,0)</f>
        <v>2924</v>
      </c>
      <c r="AE150" s="31" t="n">
        <f aca="false">IF(Замер!$J$80="да",Комната_4!$B150,0)</f>
        <v>0</v>
      </c>
      <c r="AF150" s="31" t="n">
        <f aca="false">IF(Замер!$J$80="да",Комната_4!$G150,0)</f>
        <v>7</v>
      </c>
      <c r="AG150" s="31" t="n">
        <f aca="false">IF(Замер!$J$80="да",Комната_4!$H150,0)</f>
        <v>20468</v>
      </c>
      <c r="AI150" s="31" t="n">
        <f aca="false">IF(Замер!$J$100="да",Комната_5!$B150,0)</f>
        <v>0</v>
      </c>
      <c r="AJ150" s="31" t="n">
        <f aca="false">IF(Замер!$J$100="да",Комната_5!$G150,0)</f>
        <v>1</v>
      </c>
      <c r="AK150" s="31" t="n">
        <f aca="false">IF(Замер!$J$100="да",Комната_5!$H150,0)</f>
        <v>2924</v>
      </c>
      <c r="AM150" s="31" t="n">
        <f aca="false">IF(Замер!$J$120="да",Коридор!$B150,0)</f>
        <v>0</v>
      </c>
      <c r="AN150" s="31" t="n">
        <f aca="false">IF(Замер!$J$120="да",Коридор!$G150,0)</f>
        <v>1</v>
      </c>
      <c r="AO150" s="31" t="n">
        <f aca="false">IF(Замер!$J$120="да",Коридор!$H150,0)</f>
        <v>2924</v>
      </c>
      <c r="AQ150" s="31" t="n">
        <f aca="false">IF(Замер!$J$140="да",Кухня!$B150,0)</f>
        <v>0</v>
      </c>
      <c r="AR150" s="31" t="n">
        <f aca="false">IF(Замер!$J$140="да",Кухня!$G150,0)</f>
        <v>1</v>
      </c>
      <c r="AS150" s="31" t="n">
        <f aca="false">IF(Замер!$J$140="да",Кухня!$H150,0)</f>
        <v>2924</v>
      </c>
      <c r="AU150" s="31" t="n">
        <f aca="false">IF(Замер!$J$160="да",Ванна!$B150,0)</f>
        <v>0</v>
      </c>
      <c r="AV150" s="31" t="n">
        <f aca="false">IF(Замер!$J$160="да",Ванна!$G150,0)</f>
        <v>1</v>
      </c>
      <c r="AW150" s="31" t="n">
        <f aca="false">IF(Замер!$J$160="да",Ванна!$H150,0)</f>
        <v>2924</v>
      </c>
      <c r="AY150" s="31" t="n">
        <f aca="false">IF(Замер!$J$180="да",Туалет!$B150,0)</f>
        <v>0</v>
      </c>
      <c r="AZ150" s="31" t="n">
        <f aca="false">IF(Замер!$J$180="да",Туалет!$G150,0)</f>
        <v>0</v>
      </c>
      <c r="BA150" s="31" t="n">
        <f aca="false">IF(Замер!$J$180="да",Туалет!$H150,0)</f>
        <v>0</v>
      </c>
      <c r="BC150" s="31" t="n">
        <f aca="false">IF(Замер!$J$200="да",Балкон!$B150,0)</f>
        <v>0</v>
      </c>
      <c r="BD150" s="31" t="n">
        <f aca="false">IF(Замер!$J$200="да",Балкон!$G150,0)</f>
        <v>0</v>
      </c>
      <c r="BE150" s="31" t="n">
        <f aca="false">IF(Замер!$J$200="да",Балкон!$H150,0)</f>
        <v>0</v>
      </c>
      <c r="BG150" s="31" t="n">
        <f aca="false">IF(Замер!$J$220="да",Помещение_11!$B150,0)</f>
        <v>0</v>
      </c>
      <c r="BH150" s="31" t="n">
        <f aca="false">IF(Замер!$J$220="да",Помещение_11!$G150,0)</f>
        <v>0</v>
      </c>
      <c r="BI150" s="31" t="n">
        <f aca="false">IF(Замер!$J$220="да",Помещение_11!$H150,0)</f>
        <v>0</v>
      </c>
      <c r="BK150" s="31" t="n">
        <f aca="false">IF(Замер!$J$240="да",Помещение_12!$B150,0)</f>
        <v>0</v>
      </c>
      <c r="BL150" s="31" t="n">
        <f aca="false">IF(Замер!$J$240="да",Помещение_12!$G150,0)</f>
        <v>0</v>
      </c>
      <c r="BM150" s="31" t="n">
        <f aca="false">IF(Замер!$J$240="да",Помещение_12!$H150,0)</f>
        <v>0</v>
      </c>
      <c r="BO150" s="31" t="n">
        <f aca="false">IF(Замер!$J$260="да",Помещение_13!$B150,0)</f>
        <v>0</v>
      </c>
      <c r="BP150" s="31" t="n">
        <f aca="false">IF(Замер!$J$260="да",Помещение_13!$G150,0)</f>
        <v>0</v>
      </c>
      <c r="BQ150" s="31" t="n">
        <f aca="false">IF(Замер!$J$260="да",Помещение_13!$H150,0)</f>
        <v>0</v>
      </c>
      <c r="BS150" s="31" t="n">
        <f aca="false">IF(Замер!$J$280="да",Помещение_14!$B150,0)</f>
        <v>0</v>
      </c>
      <c r="BT150" s="31" t="n">
        <f aca="false">IF(Замер!$J$280="да",Помещение_14!$G150,0)</f>
        <v>0</v>
      </c>
      <c r="BU150" s="31" t="n">
        <f aca="false">IF(Замер!$J$280="да",Помещение_14!$H150,0)</f>
        <v>0</v>
      </c>
      <c r="BW150" s="31" t="n">
        <f aca="false">IF(Замер!$J$300="да",Помещение_15!$B150,0)</f>
        <v>0</v>
      </c>
      <c r="BX150" s="31" t="n">
        <f aca="false">IF(Замер!$J$300="да",Помещение_15!$G150,0)</f>
        <v>0</v>
      </c>
      <c r="BY150" s="31" t="n">
        <f aca="false">IF(Замер!$J$300="да",Помещение_15!$H150,0)</f>
        <v>0</v>
      </c>
      <c r="CA150" s="31" t="n">
        <f aca="false">IF(Замер!$J$320="да",Помещение_16!$B150,0)</f>
        <v>0</v>
      </c>
      <c r="CB150" s="31" t="n">
        <f aca="false">IF(Замер!$J$320="да",Помещение_16!$G150,0)</f>
        <v>0</v>
      </c>
      <c r="CC150" s="31" t="n">
        <f aca="false">IF(Замер!$J$320="да",Помещение_16!$H150,0)</f>
        <v>0</v>
      </c>
      <c r="CE150" s="31" t="n">
        <f aca="false">IF(Замер!$J$340="да",Помещение_17!$B150,0)</f>
        <v>0</v>
      </c>
      <c r="CF150" s="31" t="n">
        <f aca="false">IF(Замер!$J$340="да",Помещение_17!$G150,0)</f>
        <v>0</v>
      </c>
      <c r="CG150" s="31" t="n">
        <f aca="false">IF(Замер!$J$340="да",Помещение_17!$H150,0)</f>
        <v>0</v>
      </c>
      <c r="CI150" s="31" t="n">
        <f aca="false">IF(Замер!$J$360="да",Помещение_18!$B150,0)</f>
        <v>0</v>
      </c>
      <c r="CJ150" s="31" t="n">
        <f aca="false">IF(Замер!$J$360="да",Помещение_18!$G150,0)</f>
        <v>0</v>
      </c>
      <c r="CK150" s="31" t="n">
        <f aca="false">IF(Замер!$J$360="да",Помещение_18!$H150,0)</f>
        <v>0</v>
      </c>
      <c r="CM150" s="31" t="n">
        <f aca="false">IF(Замер!$J$380="да",Помещение_19!$B150,0)</f>
        <v>0</v>
      </c>
      <c r="CN150" s="31" t="n">
        <f aca="false">IF(Замер!$J$380="да",Помещение_19!$G150,0)</f>
        <v>0</v>
      </c>
      <c r="CO150" s="31" t="n">
        <f aca="false">IF(Замер!$J$380="да",Помещение_19!$H150,0)</f>
        <v>0</v>
      </c>
      <c r="CQ150" s="31" t="n">
        <f aca="false">IF(Замер!$J$400="да",Помещение_20!$B150,0)</f>
        <v>0</v>
      </c>
      <c r="CR150" s="31" t="n">
        <f aca="false">IF(Замер!$J$400="да",Помещение_20!$G150,0)</f>
        <v>0</v>
      </c>
      <c r="CS150" s="31" t="n">
        <f aca="false">IF(Замер!$J$400="да",Помещение_20!$H150,0)</f>
        <v>0</v>
      </c>
    </row>
    <row r="151" customFormat="false" ht="14.25" hidden="false" customHeight="false" outlineLevel="0" collapsed="false">
      <c r="B151" s="79" t="n">
        <f aca="false">P151</f>
        <v>0</v>
      </c>
      <c r="C151" s="49" t="s">
        <v>453</v>
      </c>
      <c r="D151" s="80" t="str">
        <f aca="false">VLOOKUP(C151,СписокРабот!$B:$E,2,FALSE())</f>
        <v>Установка фурнитуры</v>
      </c>
      <c r="E151" s="44" t="str">
        <f aca="false">VLOOKUP(C151,СписокРабот!$B:$E,3,FALSE())</f>
        <v>ед.</v>
      </c>
      <c r="F151" s="81" t="n">
        <f aca="false">VLOOKUP(C151,СписокРабот!$B:$E,4,FALSE())</f>
        <v>582</v>
      </c>
      <c r="G151" s="49" t="n">
        <f aca="false">Q151</f>
        <v>0</v>
      </c>
      <c r="H151" s="82" t="n">
        <f aca="false">F151*G151</f>
        <v>0</v>
      </c>
      <c r="L151" s="83"/>
      <c r="M151" s="66" t="n">
        <f aca="false">$F151*(100%-$B$3)</f>
        <v>494.7</v>
      </c>
      <c r="N151" s="31" t="n">
        <f aca="false">$G151*$M151</f>
        <v>0</v>
      </c>
      <c r="P151" s="31" t="n">
        <f aca="false">MAX(S151,W151,AA151,AE151,AI151,AM151,AQ151,AU151,AY151,BC151,BG151,BK151,BO151,BS151,BW151,CA151,CE151,CI151,CM151,CQ151)</f>
        <v>0</v>
      </c>
      <c r="Q151" s="31" t="n">
        <f aca="false">IF($S151,T151,0)+IF($W151,X151,0)+IF($AA151,AB151,0)+IF($AE151,AF151,0)+IF($AI151,AJ151,0)+IF($AM151,AN151,0)+IF($AQ151,AR151,0)+IF($AU151,AV151,0)+IF($AY151,AZ151,0)+IF($BC151,BD151,0)+IF($BG151,BH151,0)+IF($BK151,BL151,0)+IF($BO151,BP151,0)+IF($BS151,BT151,0)+IF($BW151,BX151,0)+IF($CA151,CB151,0)+IF($CE151,CF151,0)+IF($CI151,CJ151,0)+IF($CM151,CN151,0)+IF($CQ151,CR151,0)</f>
        <v>0</v>
      </c>
      <c r="R151" s="31" t="n">
        <f aca="false">IF($S151=1,U151,0)+IF($W151,Y151,0)+IF($AA151,AC151,0)+IF($AE151,AG151,0)+IF($AI151,AK151,0)+IF($AM151,AO151,0)+IF($AQ151,AS151,0)+IF($AU151,AW151,0)+IF($AY151,BA151,0)+IF($BC151,BE151,0)+IF($BG151,BI151,0)+IF($BK151,BM151,0)+IF($BO151,BQ151,0)+IF($BS151,BU151,0)+IF($BW151,BY151,0)+IF($CA151,CC151,0)+IF($CE151,CG151,0)+IF($CI151,CK151,0)+IF($CM151,CO151,0)+IF($CQ151,CS151,0)</f>
        <v>0</v>
      </c>
      <c r="S151" s="31" t="n">
        <f aca="false">IF(Замер!$J$20="да",Комната_1!$B151,0)</f>
        <v>0</v>
      </c>
      <c r="T151" s="31" t="n">
        <f aca="false">IF(Замер!$J$20="да",Комната_1!$G151,0)</f>
        <v>1</v>
      </c>
      <c r="U151" s="31" t="n">
        <f aca="false">IF(Замер!$J$20="да",Комната_1!$H151,0)</f>
        <v>582</v>
      </c>
      <c r="W151" s="31" t="n">
        <f aca="false">IF(Замер!$J$40="да",Комната_2!$B151,0)</f>
        <v>0</v>
      </c>
      <c r="X151" s="31" t="n">
        <f aca="false">IF(Замер!$J$40="да",Комната_2!$G151,0)</f>
        <v>1</v>
      </c>
      <c r="Y151" s="31" t="n">
        <f aca="false">IF(Замер!$J$40="да",Комната_2!$H151,0)</f>
        <v>582</v>
      </c>
      <c r="AA151" s="31" t="n">
        <f aca="false">IF(Замер!$J$60="да",Комната_3!$B151,0)</f>
        <v>0</v>
      </c>
      <c r="AB151" s="31" t="n">
        <f aca="false">IF(Замер!$J$60="да",Комната_3!$G151,0)</f>
        <v>1</v>
      </c>
      <c r="AC151" s="31" t="n">
        <f aca="false">IF(Замер!$J$60="да",Комната_3!$H151,0)</f>
        <v>582</v>
      </c>
      <c r="AE151" s="31" t="n">
        <f aca="false">IF(Замер!$J$80="да",Комната_4!$B151,0)</f>
        <v>0</v>
      </c>
      <c r="AF151" s="31" t="n">
        <f aca="false">IF(Замер!$J$80="да",Комната_4!$G151,0)</f>
        <v>7</v>
      </c>
      <c r="AG151" s="31" t="n">
        <f aca="false">IF(Замер!$J$80="да",Комната_4!$H151,0)</f>
        <v>4074</v>
      </c>
      <c r="AI151" s="31" t="n">
        <f aca="false">IF(Замер!$J$100="да",Комната_5!$B151,0)</f>
        <v>0</v>
      </c>
      <c r="AJ151" s="31" t="n">
        <f aca="false">IF(Замер!$J$100="да",Комната_5!$G151,0)</f>
        <v>1</v>
      </c>
      <c r="AK151" s="31" t="n">
        <f aca="false">IF(Замер!$J$100="да",Комната_5!$H151,0)</f>
        <v>582</v>
      </c>
      <c r="AM151" s="31" t="n">
        <f aca="false">IF(Замер!$J$120="да",Коридор!$B151,0)</f>
        <v>0</v>
      </c>
      <c r="AN151" s="31" t="n">
        <f aca="false">IF(Замер!$J$120="да",Коридор!$G151,0)</f>
        <v>1</v>
      </c>
      <c r="AO151" s="31" t="n">
        <f aca="false">IF(Замер!$J$120="да",Коридор!$H151,0)</f>
        <v>582</v>
      </c>
      <c r="AQ151" s="31" t="n">
        <f aca="false">IF(Замер!$J$140="да",Кухня!$B151,0)</f>
        <v>0</v>
      </c>
      <c r="AR151" s="31" t="n">
        <f aca="false">IF(Замер!$J$140="да",Кухня!$G151,0)</f>
        <v>1</v>
      </c>
      <c r="AS151" s="31" t="n">
        <f aca="false">IF(Замер!$J$140="да",Кухня!$H151,0)</f>
        <v>582</v>
      </c>
      <c r="AU151" s="31" t="n">
        <f aca="false">IF(Замер!$J$160="да",Ванна!$B151,0)</f>
        <v>0</v>
      </c>
      <c r="AV151" s="31" t="n">
        <f aca="false">IF(Замер!$J$160="да",Ванна!$G151,0)</f>
        <v>1</v>
      </c>
      <c r="AW151" s="31" t="n">
        <f aca="false">IF(Замер!$J$160="да",Ванна!$H151,0)</f>
        <v>582</v>
      </c>
      <c r="AY151" s="31" t="n">
        <f aca="false">IF(Замер!$J$180="да",Туалет!$B151,0)</f>
        <v>0</v>
      </c>
      <c r="AZ151" s="31" t="n">
        <f aca="false">IF(Замер!$J$180="да",Туалет!$G151,0)</f>
        <v>0</v>
      </c>
      <c r="BA151" s="31" t="n">
        <f aca="false">IF(Замер!$J$180="да",Туалет!$H151,0)</f>
        <v>0</v>
      </c>
      <c r="BC151" s="31" t="n">
        <f aca="false">IF(Замер!$J$200="да",Балкон!$B151,0)</f>
        <v>0</v>
      </c>
      <c r="BD151" s="31" t="n">
        <f aca="false">IF(Замер!$J$200="да",Балкон!$G151,0)</f>
        <v>0</v>
      </c>
      <c r="BE151" s="31" t="n">
        <f aca="false">IF(Замер!$J$200="да",Балкон!$H151,0)</f>
        <v>0</v>
      </c>
      <c r="BG151" s="31" t="n">
        <f aca="false">IF(Замер!$J$220="да",Помещение_11!$B151,0)</f>
        <v>0</v>
      </c>
      <c r="BH151" s="31" t="n">
        <f aca="false">IF(Замер!$J$220="да",Помещение_11!$G151,0)</f>
        <v>0</v>
      </c>
      <c r="BI151" s="31" t="n">
        <f aca="false">IF(Замер!$J$220="да",Помещение_11!$H151,0)</f>
        <v>0</v>
      </c>
      <c r="BK151" s="31" t="n">
        <f aca="false">IF(Замер!$J$240="да",Помещение_12!$B151,0)</f>
        <v>0</v>
      </c>
      <c r="BL151" s="31" t="n">
        <f aca="false">IF(Замер!$J$240="да",Помещение_12!$G151,0)</f>
        <v>0</v>
      </c>
      <c r="BM151" s="31" t="n">
        <f aca="false">IF(Замер!$J$240="да",Помещение_12!$H151,0)</f>
        <v>0</v>
      </c>
      <c r="BO151" s="31" t="n">
        <f aca="false">IF(Замер!$J$260="да",Помещение_13!$B151,0)</f>
        <v>0</v>
      </c>
      <c r="BP151" s="31" t="n">
        <f aca="false">IF(Замер!$J$260="да",Помещение_13!$G151,0)</f>
        <v>0</v>
      </c>
      <c r="BQ151" s="31" t="n">
        <f aca="false">IF(Замер!$J$260="да",Помещение_13!$H151,0)</f>
        <v>0</v>
      </c>
      <c r="BS151" s="31" t="n">
        <f aca="false">IF(Замер!$J$280="да",Помещение_14!$B151,0)</f>
        <v>0</v>
      </c>
      <c r="BT151" s="31" t="n">
        <f aca="false">IF(Замер!$J$280="да",Помещение_14!$G151,0)</f>
        <v>0</v>
      </c>
      <c r="BU151" s="31" t="n">
        <f aca="false">IF(Замер!$J$280="да",Помещение_14!$H151,0)</f>
        <v>0</v>
      </c>
      <c r="BW151" s="31" t="n">
        <f aca="false">IF(Замер!$J$300="да",Помещение_15!$B151,0)</f>
        <v>0</v>
      </c>
      <c r="BX151" s="31" t="n">
        <f aca="false">IF(Замер!$J$300="да",Помещение_15!$G151,0)</f>
        <v>0</v>
      </c>
      <c r="BY151" s="31" t="n">
        <f aca="false">IF(Замер!$J$300="да",Помещение_15!$H151,0)</f>
        <v>0</v>
      </c>
      <c r="CA151" s="31" t="n">
        <f aca="false">IF(Замер!$J$320="да",Помещение_16!$B151,0)</f>
        <v>0</v>
      </c>
      <c r="CB151" s="31" t="n">
        <f aca="false">IF(Замер!$J$320="да",Помещение_16!$G151,0)</f>
        <v>0</v>
      </c>
      <c r="CC151" s="31" t="n">
        <f aca="false">IF(Замер!$J$320="да",Помещение_16!$H151,0)</f>
        <v>0</v>
      </c>
      <c r="CE151" s="31" t="n">
        <f aca="false">IF(Замер!$J$340="да",Помещение_17!$B151,0)</f>
        <v>0</v>
      </c>
      <c r="CF151" s="31" t="n">
        <f aca="false">IF(Замер!$J$340="да",Помещение_17!$G151,0)</f>
        <v>0</v>
      </c>
      <c r="CG151" s="31" t="n">
        <f aca="false">IF(Замер!$J$340="да",Помещение_17!$H151,0)</f>
        <v>0</v>
      </c>
      <c r="CI151" s="31" t="n">
        <f aca="false">IF(Замер!$J$360="да",Помещение_18!$B151,0)</f>
        <v>0</v>
      </c>
      <c r="CJ151" s="31" t="n">
        <f aca="false">IF(Замер!$J$360="да",Помещение_18!$G151,0)</f>
        <v>0</v>
      </c>
      <c r="CK151" s="31" t="n">
        <f aca="false">IF(Замер!$J$360="да",Помещение_18!$H151,0)</f>
        <v>0</v>
      </c>
      <c r="CM151" s="31" t="n">
        <f aca="false">IF(Замер!$J$380="да",Помещение_19!$B151,0)</f>
        <v>0</v>
      </c>
      <c r="CN151" s="31" t="n">
        <f aca="false">IF(Замер!$J$380="да",Помещение_19!$G151,0)</f>
        <v>0</v>
      </c>
      <c r="CO151" s="31" t="n">
        <f aca="false">IF(Замер!$J$380="да",Помещение_19!$H151,0)</f>
        <v>0</v>
      </c>
      <c r="CQ151" s="31" t="n">
        <f aca="false">IF(Замер!$J$400="да",Помещение_20!$B151,0)</f>
        <v>0</v>
      </c>
      <c r="CR151" s="31" t="n">
        <f aca="false">IF(Замер!$J$400="да",Помещение_20!$G151,0)</f>
        <v>0</v>
      </c>
      <c r="CS151" s="31" t="n">
        <f aca="false">IF(Замер!$J$400="да",Помещение_20!$H151,0)</f>
        <v>0</v>
      </c>
    </row>
    <row r="152" customFormat="false" ht="14.25" hidden="false" customHeight="false" outlineLevel="0" collapsed="false">
      <c r="B152" s="79" t="n">
        <f aca="false">P152</f>
        <v>0</v>
      </c>
      <c r="C152" s="49" t="s">
        <v>454</v>
      </c>
      <c r="D152" s="80" t="str">
        <f aca="false">VLOOKUP(C152,СписокРабот!$B:$E,2,FALSE())</f>
        <v>Изготовление арок из гипсокартона</v>
      </c>
      <c r="E152" s="44" t="str">
        <f aca="false">VLOOKUP(C152,СписокРабот!$B:$E,3,FALSE())</f>
        <v>ед.</v>
      </c>
      <c r="F152" s="81" t="n">
        <f aca="false">VLOOKUP(C152,СписокРабот!$B:$E,4,FALSE())</f>
        <v>5052</v>
      </c>
      <c r="G152" s="49" t="n">
        <f aca="false">Q152</f>
        <v>0</v>
      </c>
      <c r="H152" s="82" t="n">
        <f aca="false">F152*G152</f>
        <v>0</v>
      </c>
      <c r="L152" s="83"/>
      <c r="M152" s="66" t="n">
        <f aca="false">$F152*(100%-$B$3)</f>
        <v>4294.2</v>
      </c>
      <c r="N152" s="31" t="n">
        <f aca="false">$G152*$M152</f>
        <v>0</v>
      </c>
      <c r="P152" s="31" t="n">
        <f aca="false">MAX(S152,W152,AA152,AE152,AI152,AM152,AQ152,AU152,AY152,BC152,BG152,BK152,BO152,BS152,BW152,CA152,CE152,CI152,CM152,CQ152)</f>
        <v>0</v>
      </c>
      <c r="Q152" s="31" t="n">
        <f aca="false">IF($S152,T152,0)+IF($W152,X152,0)+IF($AA152,AB152,0)+IF($AE152,AF152,0)+IF($AI152,AJ152,0)+IF($AM152,AN152,0)+IF($AQ152,AR152,0)+IF($AU152,AV152,0)+IF($AY152,AZ152,0)+IF($BC152,BD152,0)+IF($BG152,BH152,0)+IF($BK152,BL152,0)+IF($BO152,BP152,0)+IF($BS152,BT152,0)+IF($BW152,BX152,0)+IF($CA152,CB152,0)+IF($CE152,CF152,0)+IF($CI152,CJ152,0)+IF($CM152,CN152,0)+IF($CQ152,CR152,0)</f>
        <v>0</v>
      </c>
      <c r="R152" s="31" t="n">
        <f aca="false">IF($S152=1,U152,0)+IF($W152,Y152,0)+IF($AA152,AC152,0)+IF($AE152,AG152,0)+IF($AI152,AK152,0)+IF($AM152,AO152,0)+IF($AQ152,AS152,0)+IF($AU152,AW152,0)+IF($AY152,BA152,0)+IF($BC152,BE152,0)+IF($BG152,BI152,0)+IF($BK152,BM152,0)+IF($BO152,BQ152,0)+IF($BS152,BU152,0)+IF($BW152,BY152,0)+IF($CA152,CC152,0)+IF($CE152,CG152,0)+IF($CI152,CK152,0)+IF($CM152,CO152,0)+IF($CQ152,CS152,0)</f>
        <v>0</v>
      </c>
      <c r="S152" s="31" t="n">
        <f aca="false">IF(Замер!$J$20="да",Комната_1!$B152,0)</f>
        <v>0</v>
      </c>
      <c r="T152" s="31" t="n">
        <f aca="false">IF(Замер!$J$20="да",Комната_1!$G152,0)</f>
        <v>0</v>
      </c>
      <c r="U152" s="31" t="n">
        <f aca="false">IF(Замер!$J$20="да",Комната_1!$H152,0)</f>
        <v>0</v>
      </c>
      <c r="W152" s="31" t="n">
        <f aca="false">IF(Замер!$J$40="да",Комната_2!$B152,0)</f>
        <v>0</v>
      </c>
      <c r="X152" s="31" t="n">
        <f aca="false">IF(Замер!$J$40="да",Комната_2!$G152,0)</f>
        <v>0</v>
      </c>
      <c r="Y152" s="31" t="n">
        <f aca="false">IF(Замер!$J$40="да",Комната_2!$H152,0)</f>
        <v>0</v>
      </c>
      <c r="AA152" s="31" t="n">
        <f aca="false">IF(Замер!$J$60="да",Комната_3!$B152,0)</f>
        <v>0</v>
      </c>
      <c r="AB152" s="31" t="n">
        <f aca="false">IF(Замер!$J$60="да",Комната_3!$G152,0)</f>
        <v>0</v>
      </c>
      <c r="AC152" s="31" t="n">
        <f aca="false">IF(Замер!$J$60="да",Комната_3!$H152,0)</f>
        <v>0</v>
      </c>
      <c r="AE152" s="31" t="n">
        <f aca="false">IF(Замер!$J$80="да",Комната_4!$B152,0)</f>
        <v>0</v>
      </c>
      <c r="AF152" s="31" t="n">
        <f aca="false">IF(Замер!$J$80="да",Комната_4!$G152,0)</f>
        <v>0</v>
      </c>
      <c r="AG152" s="31" t="n">
        <f aca="false">IF(Замер!$J$80="да",Комната_4!$H152,0)</f>
        <v>0</v>
      </c>
      <c r="AI152" s="31" t="n">
        <f aca="false">IF(Замер!$J$100="да",Комната_5!$B152,0)</f>
        <v>0</v>
      </c>
      <c r="AJ152" s="31" t="n">
        <f aca="false">IF(Замер!$J$100="да",Комната_5!$G152,0)</f>
        <v>0</v>
      </c>
      <c r="AK152" s="31" t="n">
        <f aca="false">IF(Замер!$J$100="да",Комната_5!$H152,0)</f>
        <v>0</v>
      </c>
      <c r="AM152" s="31" t="n">
        <f aca="false">IF(Замер!$J$120="да",Коридор!$B152,0)</f>
        <v>0</v>
      </c>
      <c r="AN152" s="31" t="n">
        <f aca="false">IF(Замер!$J$120="да",Коридор!$G152,0)</f>
        <v>0</v>
      </c>
      <c r="AO152" s="31" t="n">
        <f aca="false">IF(Замер!$J$120="да",Коридор!$H152,0)</f>
        <v>0</v>
      </c>
      <c r="AQ152" s="31" t="n">
        <f aca="false">IF(Замер!$J$140="да",Кухня!$B152,0)</f>
        <v>0</v>
      </c>
      <c r="AR152" s="31" t="n">
        <f aca="false">IF(Замер!$J$140="да",Кухня!$G152,0)</f>
        <v>0</v>
      </c>
      <c r="AS152" s="31" t="n">
        <f aca="false">IF(Замер!$J$140="да",Кухня!$H152,0)</f>
        <v>0</v>
      </c>
      <c r="AU152" s="31" t="n">
        <f aca="false">IF(Замер!$J$160="да",Ванна!$B152,0)</f>
        <v>0</v>
      </c>
      <c r="AV152" s="31" t="n">
        <f aca="false">IF(Замер!$J$160="да",Ванна!$G152,0)</f>
        <v>0</v>
      </c>
      <c r="AW152" s="31" t="n">
        <f aca="false">IF(Замер!$J$160="да",Ванна!$H152,0)</f>
        <v>0</v>
      </c>
      <c r="AY152" s="31" t="n">
        <f aca="false">IF(Замер!$J$180="да",Туалет!$B152,0)</f>
        <v>0</v>
      </c>
      <c r="AZ152" s="31" t="n">
        <f aca="false">IF(Замер!$J$180="да",Туалет!$G152,0)</f>
        <v>0</v>
      </c>
      <c r="BA152" s="31" t="n">
        <f aca="false">IF(Замер!$J$180="да",Туалет!$H152,0)</f>
        <v>0</v>
      </c>
      <c r="BC152" s="31" t="n">
        <f aca="false">IF(Замер!$J$200="да",Балкон!$B152,0)</f>
        <v>0</v>
      </c>
      <c r="BD152" s="31" t="n">
        <f aca="false">IF(Замер!$J$200="да",Балкон!$G152,0)</f>
        <v>0</v>
      </c>
      <c r="BE152" s="31" t="n">
        <f aca="false">IF(Замер!$J$200="да",Балкон!$H152,0)</f>
        <v>0</v>
      </c>
      <c r="BG152" s="31" t="n">
        <f aca="false">IF(Замер!$J$220="да",Помещение_11!$B152,0)</f>
        <v>0</v>
      </c>
      <c r="BH152" s="31" t="n">
        <f aca="false">IF(Замер!$J$220="да",Помещение_11!$G152,0)</f>
        <v>0</v>
      </c>
      <c r="BI152" s="31" t="n">
        <f aca="false">IF(Замер!$J$220="да",Помещение_11!$H152,0)</f>
        <v>0</v>
      </c>
      <c r="BK152" s="31" t="n">
        <f aca="false">IF(Замер!$J$240="да",Помещение_12!$B152,0)</f>
        <v>0</v>
      </c>
      <c r="BL152" s="31" t="n">
        <f aca="false">IF(Замер!$J$240="да",Помещение_12!$G152,0)</f>
        <v>0</v>
      </c>
      <c r="BM152" s="31" t="n">
        <f aca="false">IF(Замер!$J$240="да",Помещение_12!$H152,0)</f>
        <v>0</v>
      </c>
      <c r="BO152" s="31" t="n">
        <f aca="false">IF(Замер!$J$260="да",Помещение_13!$B152,0)</f>
        <v>0</v>
      </c>
      <c r="BP152" s="31" t="n">
        <f aca="false">IF(Замер!$J$260="да",Помещение_13!$G152,0)</f>
        <v>0</v>
      </c>
      <c r="BQ152" s="31" t="n">
        <f aca="false">IF(Замер!$J$260="да",Помещение_13!$H152,0)</f>
        <v>0</v>
      </c>
      <c r="BS152" s="31" t="n">
        <f aca="false">IF(Замер!$J$280="да",Помещение_14!$B152,0)</f>
        <v>0</v>
      </c>
      <c r="BT152" s="31" t="n">
        <f aca="false">IF(Замер!$J$280="да",Помещение_14!$G152,0)</f>
        <v>0</v>
      </c>
      <c r="BU152" s="31" t="n">
        <f aca="false">IF(Замер!$J$280="да",Помещение_14!$H152,0)</f>
        <v>0</v>
      </c>
      <c r="BW152" s="31" t="n">
        <f aca="false">IF(Замер!$J$300="да",Помещение_15!$B152,0)</f>
        <v>0</v>
      </c>
      <c r="BX152" s="31" t="n">
        <f aca="false">IF(Замер!$J$300="да",Помещение_15!$G152,0)</f>
        <v>0</v>
      </c>
      <c r="BY152" s="31" t="n">
        <f aca="false">IF(Замер!$J$300="да",Помещение_15!$H152,0)</f>
        <v>0</v>
      </c>
      <c r="CA152" s="31" t="n">
        <f aca="false">IF(Замер!$J$320="да",Помещение_16!$B152,0)</f>
        <v>0</v>
      </c>
      <c r="CB152" s="31" t="n">
        <f aca="false">IF(Замер!$J$320="да",Помещение_16!$G152,0)</f>
        <v>0</v>
      </c>
      <c r="CC152" s="31" t="n">
        <f aca="false">IF(Замер!$J$320="да",Помещение_16!$H152,0)</f>
        <v>0</v>
      </c>
      <c r="CE152" s="31" t="n">
        <f aca="false">IF(Замер!$J$340="да",Помещение_17!$B152,0)</f>
        <v>0</v>
      </c>
      <c r="CF152" s="31" t="n">
        <f aca="false">IF(Замер!$J$340="да",Помещение_17!$G152,0)</f>
        <v>0</v>
      </c>
      <c r="CG152" s="31" t="n">
        <f aca="false">IF(Замер!$J$340="да",Помещение_17!$H152,0)</f>
        <v>0</v>
      </c>
      <c r="CI152" s="31" t="n">
        <f aca="false">IF(Замер!$J$360="да",Помещение_18!$B152,0)</f>
        <v>0</v>
      </c>
      <c r="CJ152" s="31" t="n">
        <f aca="false">IF(Замер!$J$360="да",Помещение_18!$G152,0)</f>
        <v>0</v>
      </c>
      <c r="CK152" s="31" t="n">
        <f aca="false">IF(Замер!$J$360="да",Помещение_18!$H152,0)</f>
        <v>0</v>
      </c>
      <c r="CM152" s="31" t="n">
        <f aca="false">IF(Замер!$J$380="да",Помещение_19!$B152,0)</f>
        <v>0</v>
      </c>
      <c r="CN152" s="31" t="n">
        <f aca="false">IF(Замер!$J$380="да",Помещение_19!$G152,0)</f>
        <v>0</v>
      </c>
      <c r="CO152" s="31" t="n">
        <f aca="false">IF(Замер!$J$380="да",Помещение_19!$H152,0)</f>
        <v>0</v>
      </c>
      <c r="CQ152" s="31" t="n">
        <f aca="false">IF(Замер!$J$400="да",Помещение_20!$B152,0)</f>
        <v>0</v>
      </c>
      <c r="CR152" s="31" t="n">
        <f aca="false">IF(Замер!$J$400="да",Помещение_20!$G152,0)</f>
        <v>0</v>
      </c>
      <c r="CS152" s="31" t="n">
        <f aca="false">IF(Замер!$J$400="да",Помещение_20!$H152,0)</f>
        <v>0</v>
      </c>
    </row>
    <row r="153" customFormat="false" ht="14.25" hidden="false" customHeight="false" outlineLevel="0" collapsed="false">
      <c r="B153" s="79" t="n">
        <f aca="false">P153</f>
        <v>0</v>
      </c>
      <c r="C153" s="49" t="s">
        <v>455</v>
      </c>
      <c r="D153" s="80" t="str">
        <f aca="false">VLOOKUP(C153,СписокРабот!$B:$E,2,FALSE())</f>
        <v>Установка готовых арок (стандартных)</v>
      </c>
      <c r="E153" s="44" t="str">
        <f aca="false">VLOOKUP(C153,СписокРабот!$B:$E,3,FALSE())</f>
        <v>ед.</v>
      </c>
      <c r="F153" s="81" t="n">
        <f aca="false">VLOOKUP(C153,СписокРабот!$B:$E,4,FALSE())</f>
        <v>5052</v>
      </c>
      <c r="G153" s="49" t="n">
        <f aca="false">Q153</f>
        <v>0</v>
      </c>
      <c r="H153" s="82" t="n">
        <f aca="false">F153*G153</f>
        <v>0</v>
      </c>
      <c r="L153" s="83"/>
      <c r="M153" s="66" t="n">
        <f aca="false">$F153*(100%-$B$3)</f>
        <v>4294.2</v>
      </c>
      <c r="N153" s="31" t="n">
        <f aca="false">$G153*$M153</f>
        <v>0</v>
      </c>
      <c r="P153" s="31" t="n">
        <f aca="false">MAX(S153,W153,AA153,AE153,AI153,AM153,AQ153,AU153,AY153,BC153,BG153,BK153,BO153,BS153,BW153,CA153,CE153,CI153,CM153,CQ153)</f>
        <v>0</v>
      </c>
      <c r="Q153" s="31" t="n">
        <f aca="false">IF($S153,T153,0)+IF($W153,X153,0)+IF($AA153,AB153,0)+IF($AE153,AF153,0)+IF($AI153,AJ153,0)+IF($AM153,AN153,0)+IF($AQ153,AR153,0)+IF($AU153,AV153,0)+IF($AY153,AZ153,0)+IF($BC153,BD153,0)+IF($BG153,BH153,0)+IF($BK153,BL153,0)+IF($BO153,BP153,0)+IF($BS153,BT153,0)+IF($BW153,BX153,0)+IF($CA153,CB153,0)+IF($CE153,CF153,0)+IF($CI153,CJ153,0)+IF($CM153,CN153,0)+IF($CQ153,CR153,0)</f>
        <v>0</v>
      </c>
      <c r="R153" s="31" t="n">
        <f aca="false">IF($S153=1,U153,0)+IF($W153,Y153,0)+IF($AA153,AC153,0)+IF($AE153,AG153,0)+IF($AI153,AK153,0)+IF($AM153,AO153,0)+IF($AQ153,AS153,0)+IF($AU153,AW153,0)+IF($AY153,BA153,0)+IF($BC153,BE153,0)+IF($BG153,BI153,0)+IF($BK153,BM153,0)+IF($BO153,BQ153,0)+IF($BS153,BU153,0)+IF($BW153,BY153,0)+IF($CA153,CC153,0)+IF($CE153,CG153,0)+IF($CI153,CK153,0)+IF($CM153,CO153,0)+IF($CQ153,CS153,0)</f>
        <v>0</v>
      </c>
      <c r="S153" s="31" t="n">
        <f aca="false">IF(Замер!$J$20="да",Комната_1!$B153,0)</f>
        <v>0</v>
      </c>
      <c r="T153" s="31" t="n">
        <f aca="false">IF(Замер!$J$20="да",Комната_1!$G153,0)</f>
        <v>0</v>
      </c>
      <c r="U153" s="31" t="n">
        <f aca="false">IF(Замер!$J$20="да",Комната_1!$H153,0)</f>
        <v>0</v>
      </c>
      <c r="W153" s="31" t="n">
        <f aca="false">IF(Замер!$J$40="да",Комната_2!$B153,0)</f>
        <v>0</v>
      </c>
      <c r="X153" s="31" t="n">
        <f aca="false">IF(Замер!$J$40="да",Комната_2!$G153,0)</f>
        <v>0</v>
      </c>
      <c r="Y153" s="31" t="n">
        <f aca="false">IF(Замер!$J$40="да",Комната_2!$H153,0)</f>
        <v>0</v>
      </c>
      <c r="AA153" s="31" t="n">
        <f aca="false">IF(Замер!$J$60="да",Комната_3!$B153,0)</f>
        <v>0</v>
      </c>
      <c r="AB153" s="31" t="n">
        <f aca="false">IF(Замер!$J$60="да",Комната_3!$G153,0)</f>
        <v>0</v>
      </c>
      <c r="AC153" s="31" t="n">
        <f aca="false">IF(Замер!$J$60="да",Комната_3!$H153,0)</f>
        <v>0</v>
      </c>
      <c r="AE153" s="31" t="n">
        <f aca="false">IF(Замер!$J$80="да",Комната_4!$B153,0)</f>
        <v>0</v>
      </c>
      <c r="AF153" s="31" t="n">
        <f aca="false">IF(Замер!$J$80="да",Комната_4!$G153,0)</f>
        <v>0</v>
      </c>
      <c r="AG153" s="31" t="n">
        <f aca="false">IF(Замер!$J$80="да",Комната_4!$H153,0)</f>
        <v>0</v>
      </c>
      <c r="AI153" s="31" t="n">
        <f aca="false">IF(Замер!$J$100="да",Комната_5!$B153,0)</f>
        <v>0</v>
      </c>
      <c r="AJ153" s="31" t="n">
        <f aca="false">IF(Замер!$J$100="да",Комната_5!$G153,0)</f>
        <v>0</v>
      </c>
      <c r="AK153" s="31" t="n">
        <f aca="false">IF(Замер!$J$100="да",Комната_5!$H153,0)</f>
        <v>0</v>
      </c>
      <c r="AM153" s="31" t="n">
        <f aca="false">IF(Замер!$J$120="да",Коридор!$B153,0)</f>
        <v>0</v>
      </c>
      <c r="AN153" s="31" t="n">
        <f aca="false">IF(Замер!$J$120="да",Коридор!$G153,0)</f>
        <v>0</v>
      </c>
      <c r="AO153" s="31" t="n">
        <f aca="false">IF(Замер!$J$120="да",Коридор!$H153,0)</f>
        <v>0</v>
      </c>
      <c r="AQ153" s="31" t="n">
        <f aca="false">IF(Замер!$J$140="да",Кухня!$B153,0)</f>
        <v>0</v>
      </c>
      <c r="AR153" s="31" t="n">
        <f aca="false">IF(Замер!$J$140="да",Кухня!$G153,0)</f>
        <v>0</v>
      </c>
      <c r="AS153" s="31" t="n">
        <f aca="false">IF(Замер!$J$140="да",Кухня!$H153,0)</f>
        <v>0</v>
      </c>
      <c r="AU153" s="31" t="n">
        <f aca="false">IF(Замер!$J$160="да",Ванна!$B153,0)</f>
        <v>0</v>
      </c>
      <c r="AV153" s="31" t="n">
        <f aca="false">IF(Замер!$J$160="да",Ванна!$G153,0)</f>
        <v>0</v>
      </c>
      <c r="AW153" s="31" t="n">
        <f aca="false">IF(Замер!$J$160="да",Ванна!$H153,0)</f>
        <v>0</v>
      </c>
      <c r="AY153" s="31" t="n">
        <f aca="false">IF(Замер!$J$180="да",Туалет!$B153,0)</f>
        <v>0</v>
      </c>
      <c r="AZ153" s="31" t="n">
        <f aca="false">IF(Замер!$J$180="да",Туалет!$G153,0)</f>
        <v>0</v>
      </c>
      <c r="BA153" s="31" t="n">
        <f aca="false">IF(Замер!$J$180="да",Туалет!$H153,0)</f>
        <v>0</v>
      </c>
      <c r="BC153" s="31" t="n">
        <f aca="false">IF(Замер!$J$200="да",Балкон!$B153,0)</f>
        <v>0</v>
      </c>
      <c r="BD153" s="31" t="n">
        <f aca="false">IF(Замер!$J$200="да",Балкон!$G153,0)</f>
        <v>0</v>
      </c>
      <c r="BE153" s="31" t="n">
        <f aca="false">IF(Замер!$J$200="да",Балкон!$H153,0)</f>
        <v>0</v>
      </c>
      <c r="BG153" s="31" t="n">
        <f aca="false">IF(Замер!$J$220="да",Помещение_11!$B153,0)</f>
        <v>0</v>
      </c>
      <c r="BH153" s="31" t="n">
        <f aca="false">IF(Замер!$J$220="да",Помещение_11!$G153,0)</f>
        <v>0</v>
      </c>
      <c r="BI153" s="31" t="n">
        <f aca="false">IF(Замер!$J$220="да",Помещение_11!$H153,0)</f>
        <v>0</v>
      </c>
      <c r="BK153" s="31" t="n">
        <f aca="false">IF(Замер!$J$240="да",Помещение_12!$B153,0)</f>
        <v>0</v>
      </c>
      <c r="BL153" s="31" t="n">
        <f aca="false">IF(Замер!$J$240="да",Помещение_12!$G153,0)</f>
        <v>0</v>
      </c>
      <c r="BM153" s="31" t="n">
        <f aca="false">IF(Замер!$J$240="да",Помещение_12!$H153,0)</f>
        <v>0</v>
      </c>
      <c r="BO153" s="31" t="n">
        <f aca="false">IF(Замер!$J$260="да",Помещение_13!$B153,0)</f>
        <v>0</v>
      </c>
      <c r="BP153" s="31" t="n">
        <f aca="false">IF(Замер!$J$260="да",Помещение_13!$G153,0)</f>
        <v>0</v>
      </c>
      <c r="BQ153" s="31" t="n">
        <f aca="false">IF(Замер!$J$260="да",Помещение_13!$H153,0)</f>
        <v>0</v>
      </c>
      <c r="BS153" s="31" t="n">
        <f aca="false">IF(Замер!$J$280="да",Помещение_14!$B153,0)</f>
        <v>0</v>
      </c>
      <c r="BT153" s="31" t="n">
        <f aca="false">IF(Замер!$J$280="да",Помещение_14!$G153,0)</f>
        <v>0</v>
      </c>
      <c r="BU153" s="31" t="n">
        <f aca="false">IF(Замер!$J$280="да",Помещение_14!$H153,0)</f>
        <v>0</v>
      </c>
      <c r="BW153" s="31" t="n">
        <f aca="false">IF(Замер!$J$300="да",Помещение_15!$B153,0)</f>
        <v>0</v>
      </c>
      <c r="BX153" s="31" t="n">
        <f aca="false">IF(Замер!$J$300="да",Помещение_15!$G153,0)</f>
        <v>0</v>
      </c>
      <c r="BY153" s="31" t="n">
        <f aca="false">IF(Замер!$J$300="да",Помещение_15!$H153,0)</f>
        <v>0</v>
      </c>
      <c r="CA153" s="31" t="n">
        <f aca="false">IF(Замер!$J$320="да",Помещение_16!$B153,0)</f>
        <v>0</v>
      </c>
      <c r="CB153" s="31" t="n">
        <f aca="false">IF(Замер!$J$320="да",Помещение_16!$G153,0)</f>
        <v>0</v>
      </c>
      <c r="CC153" s="31" t="n">
        <f aca="false">IF(Замер!$J$320="да",Помещение_16!$H153,0)</f>
        <v>0</v>
      </c>
      <c r="CE153" s="31" t="n">
        <f aca="false">IF(Замер!$J$340="да",Помещение_17!$B153,0)</f>
        <v>0</v>
      </c>
      <c r="CF153" s="31" t="n">
        <f aca="false">IF(Замер!$J$340="да",Помещение_17!$G153,0)</f>
        <v>0</v>
      </c>
      <c r="CG153" s="31" t="n">
        <f aca="false">IF(Замер!$J$340="да",Помещение_17!$H153,0)</f>
        <v>0</v>
      </c>
      <c r="CI153" s="31" t="n">
        <f aca="false">IF(Замер!$J$360="да",Помещение_18!$B153,0)</f>
        <v>0</v>
      </c>
      <c r="CJ153" s="31" t="n">
        <f aca="false">IF(Замер!$J$360="да",Помещение_18!$G153,0)</f>
        <v>0</v>
      </c>
      <c r="CK153" s="31" t="n">
        <f aca="false">IF(Замер!$J$360="да",Помещение_18!$H153,0)</f>
        <v>0</v>
      </c>
      <c r="CM153" s="31" t="n">
        <f aca="false">IF(Замер!$J$380="да",Помещение_19!$B153,0)</f>
        <v>0</v>
      </c>
      <c r="CN153" s="31" t="n">
        <f aca="false">IF(Замер!$J$380="да",Помещение_19!$G153,0)</f>
        <v>0</v>
      </c>
      <c r="CO153" s="31" t="n">
        <f aca="false">IF(Замер!$J$380="да",Помещение_19!$H153,0)</f>
        <v>0</v>
      </c>
      <c r="CQ153" s="31" t="n">
        <f aca="false">IF(Замер!$J$400="да",Помещение_20!$B153,0)</f>
        <v>0</v>
      </c>
      <c r="CR153" s="31" t="n">
        <f aca="false">IF(Замер!$J$400="да",Помещение_20!$G153,0)</f>
        <v>0</v>
      </c>
      <c r="CS153" s="31" t="n">
        <f aca="false">IF(Замер!$J$400="да",Помещение_20!$H153,0)</f>
        <v>0</v>
      </c>
    </row>
    <row r="154" customFormat="false" ht="14.25" hidden="false" customHeight="false" outlineLevel="0" collapsed="false">
      <c r="B154" s="89" t="n">
        <f aca="false">P154</f>
        <v>0</v>
      </c>
      <c r="C154" s="90" t="s">
        <v>456</v>
      </c>
      <c r="D154" s="91" t="str">
        <f aca="false">VLOOKUP(C154,СписокРабот!$B:$E,2,FALSE())</f>
        <v>Устройство наличника</v>
      </c>
      <c r="E154" s="92" t="str">
        <f aca="false">VLOOKUP(C154,СписокРабот!$B:$E,3,FALSE())</f>
        <v>п.м</v>
      </c>
      <c r="F154" s="93" t="n">
        <f aca="false">VLOOKUP(C154,СписокРабот!$B:$E,4,FALSE())</f>
        <v>749</v>
      </c>
      <c r="G154" s="94" t="n">
        <f aca="false">Q154</f>
        <v>0</v>
      </c>
      <c r="H154" s="95" t="n">
        <f aca="false">F154*G154</f>
        <v>0</v>
      </c>
      <c r="L154" s="83"/>
      <c r="M154" s="66" t="n">
        <f aca="false">$F154*(100%-$B$3)</f>
        <v>636.65</v>
      </c>
      <c r="N154" s="31" t="n">
        <f aca="false">$G154*$M154</f>
        <v>0</v>
      </c>
      <c r="P154" s="31" t="n">
        <f aca="false">MAX(S154,W154,AA154,AE154,AI154,AM154,AQ154,AU154,AY154,BC154,BG154,BK154,BO154,BS154,BW154,CA154,CE154,CI154,CM154,CQ154)</f>
        <v>0</v>
      </c>
      <c r="Q154" s="31" t="n">
        <f aca="false">IF($S154,T154,0)+IF($W154,X154,0)+IF($AA154,AB154,0)+IF($AE154,AF154,0)+IF($AI154,AJ154,0)+IF($AM154,AN154,0)+IF($AQ154,AR154,0)+IF($AU154,AV154,0)+IF($AY154,AZ154,0)+IF($BC154,BD154,0)+IF($BG154,BH154,0)+IF($BK154,BL154,0)+IF($BO154,BP154,0)+IF($BS154,BT154,0)+IF($BW154,BX154,0)+IF($CA154,CB154,0)+IF($CE154,CF154,0)+IF($CI154,CJ154,0)+IF($CM154,CN154,0)+IF($CQ154,CR154,0)</f>
        <v>0</v>
      </c>
      <c r="R154" s="31" t="n">
        <f aca="false">IF($S154=1,U154,0)+IF($W154,Y154,0)+IF($AA154,AC154,0)+IF($AE154,AG154,0)+IF($AI154,AK154,0)+IF($AM154,AO154,0)+IF($AQ154,AS154,0)+IF($AU154,AW154,0)+IF($AY154,BA154,0)+IF($BC154,BE154,0)+IF($BG154,BI154,0)+IF($BK154,BM154,0)+IF($BO154,BQ154,0)+IF($BS154,BU154,0)+IF($BW154,BY154,0)+IF($CA154,CC154,0)+IF($CE154,CG154,0)+IF($CI154,CK154,0)+IF($CM154,CO154,0)+IF($CQ154,CS154,0)</f>
        <v>0</v>
      </c>
      <c r="S154" s="31" t="n">
        <f aca="false">IF(Замер!$J$20="да",Комната_1!$B154,0)</f>
        <v>0</v>
      </c>
      <c r="T154" s="31" t="n">
        <f aca="false">IF(Замер!$J$20="да",Комната_1!$G154,0)</f>
        <v>0</v>
      </c>
      <c r="U154" s="31" t="n">
        <f aca="false">IF(Замер!$J$20="да",Комната_1!$H154,0)</f>
        <v>0</v>
      </c>
      <c r="W154" s="31" t="n">
        <f aca="false">IF(Замер!$J$40="да",Комната_2!$B154,0)</f>
        <v>0</v>
      </c>
      <c r="X154" s="31" t="n">
        <f aca="false">IF(Замер!$J$40="да",Комната_2!$G154,0)</f>
        <v>0</v>
      </c>
      <c r="Y154" s="31" t="n">
        <f aca="false">IF(Замер!$J$40="да",Комната_2!$H154,0)</f>
        <v>0</v>
      </c>
      <c r="AA154" s="31" t="n">
        <f aca="false">IF(Замер!$J$60="да",Комната_3!$B154,0)</f>
        <v>0</v>
      </c>
      <c r="AB154" s="31" t="n">
        <f aca="false">IF(Замер!$J$60="да",Комната_3!$G154,0)</f>
        <v>0</v>
      </c>
      <c r="AC154" s="31" t="n">
        <f aca="false">IF(Замер!$J$60="да",Комната_3!$H154,0)</f>
        <v>0</v>
      </c>
      <c r="AE154" s="31" t="n">
        <f aca="false">IF(Замер!$J$80="да",Комната_4!$B154,0)</f>
        <v>0</v>
      </c>
      <c r="AF154" s="31" t="n">
        <f aca="false">IF(Замер!$J$80="да",Комната_4!$G154,0)</f>
        <v>0</v>
      </c>
      <c r="AG154" s="31" t="n">
        <f aca="false">IF(Замер!$J$80="да",Комната_4!$H154,0)</f>
        <v>0</v>
      </c>
      <c r="AI154" s="31" t="n">
        <f aca="false">IF(Замер!$J$100="да",Комната_5!$B154,0)</f>
        <v>0</v>
      </c>
      <c r="AJ154" s="31" t="n">
        <f aca="false">IF(Замер!$J$100="да",Комната_5!$G154,0)</f>
        <v>0</v>
      </c>
      <c r="AK154" s="31" t="n">
        <f aca="false">IF(Замер!$J$100="да",Комната_5!$H154,0)</f>
        <v>0</v>
      </c>
      <c r="AM154" s="31" t="n">
        <f aca="false">IF(Замер!$J$120="да",Коридор!$B154,0)</f>
        <v>0</v>
      </c>
      <c r="AN154" s="31" t="n">
        <f aca="false">IF(Замер!$J$120="да",Коридор!$G154,0)</f>
        <v>0</v>
      </c>
      <c r="AO154" s="31" t="n">
        <f aca="false">IF(Замер!$J$120="да",Коридор!$H154,0)</f>
        <v>0</v>
      </c>
      <c r="AQ154" s="31" t="n">
        <f aca="false">IF(Замер!$J$140="да",Кухня!$B154,0)</f>
        <v>0</v>
      </c>
      <c r="AR154" s="31" t="n">
        <f aca="false">IF(Замер!$J$140="да",Кухня!$G154,0)</f>
        <v>0</v>
      </c>
      <c r="AS154" s="31" t="n">
        <f aca="false">IF(Замер!$J$140="да",Кухня!$H154,0)</f>
        <v>0</v>
      </c>
      <c r="AU154" s="31" t="n">
        <f aca="false">IF(Замер!$J$160="да",Ванна!$B154,0)</f>
        <v>0</v>
      </c>
      <c r="AV154" s="31" t="n">
        <f aca="false">IF(Замер!$J$160="да",Ванна!$G154,0)</f>
        <v>0</v>
      </c>
      <c r="AW154" s="31" t="n">
        <f aca="false">IF(Замер!$J$160="да",Ванна!$H154,0)</f>
        <v>0</v>
      </c>
      <c r="AY154" s="31" t="n">
        <f aca="false">IF(Замер!$J$180="да",Туалет!$B154,0)</f>
        <v>0</v>
      </c>
      <c r="AZ154" s="31" t="n">
        <f aca="false">IF(Замер!$J$180="да",Туалет!$G154,0)</f>
        <v>0</v>
      </c>
      <c r="BA154" s="31" t="n">
        <f aca="false">IF(Замер!$J$180="да",Туалет!$H154,0)</f>
        <v>0</v>
      </c>
      <c r="BC154" s="31" t="n">
        <f aca="false">IF(Замер!$J$200="да",Балкон!$B154,0)</f>
        <v>0</v>
      </c>
      <c r="BD154" s="31" t="n">
        <f aca="false">IF(Замер!$J$200="да",Балкон!$G154,0)</f>
        <v>0</v>
      </c>
      <c r="BE154" s="31" t="n">
        <f aca="false">IF(Замер!$J$200="да",Балкон!$H154,0)</f>
        <v>0</v>
      </c>
      <c r="BG154" s="31" t="n">
        <f aca="false">IF(Замер!$J$220="да",Помещение_11!$B154,0)</f>
        <v>0</v>
      </c>
      <c r="BH154" s="31" t="n">
        <f aca="false">IF(Замер!$J$220="да",Помещение_11!$G154,0)</f>
        <v>0</v>
      </c>
      <c r="BI154" s="31" t="n">
        <f aca="false">IF(Замер!$J$220="да",Помещение_11!$H154,0)</f>
        <v>0</v>
      </c>
      <c r="BK154" s="31" t="n">
        <f aca="false">IF(Замер!$J$240="да",Помещение_12!$B154,0)</f>
        <v>0</v>
      </c>
      <c r="BL154" s="31" t="n">
        <f aca="false">IF(Замер!$J$240="да",Помещение_12!$G154,0)</f>
        <v>0</v>
      </c>
      <c r="BM154" s="31" t="n">
        <f aca="false">IF(Замер!$J$240="да",Помещение_12!$H154,0)</f>
        <v>0</v>
      </c>
      <c r="BO154" s="31" t="n">
        <f aca="false">IF(Замер!$J$260="да",Помещение_13!$B154,0)</f>
        <v>0</v>
      </c>
      <c r="BP154" s="31" t="n">
        <f aca="false">IF(Замер!$J$260="да",Помещение_13!$G154,0)</f>
        <v>0</v>
      </c>
      <c r="BQ154" s="31" t="n">
        <f aca="false">IF(Замер!$J$260="да",Помещение_13!$H154,0)</f>
        <v>0</v>
      </c>
      <c r="BS154" s="31" t="n">
        <f aca="false">IF(Замер!$J$280="да",Помещение_14!$B154,0)</f>
        <v>0</v>
      </c>
      <c r="BT154" s="31" t="n">
        <f aca="false">IF(Замер!$J$280="да",Помещение_14!$G154,0)</f>
        <v>0</v>
      </c>
      <c r="BU154" s="31" t="n">
        <f aca="false">IF(Замер!$J$280="да",Помещение_14!$H154,0)</f>
        <v>0</v>
      </c>
      <c r="BW154" s="31" t="n">
        <f aca="false">IF(Замер!$J$300="да",Помещение_15!$B154,0)</f>
        <v>0</v>
      </c>
      <c r="BX154" s="31" t="n">
        <f aca="false">IF(Замер!$J$300="да",Помещение_15!$G154,0)</f>
        <v>0</v>
      </c>
      <c r="BY154" s="31" t="n">
        <f aca="false">IF(Замер!$J$300="да",Помещение_15!$H154,0)</f>
        <v>0</v>
      </c>
      <c r="CA154" s="31" t="n">
        <f aca="false">IF(Замер!$J$320="да",Помещение_16!$B154,0)</f>
        <v>0</v>
      </c>
      <c r="CB154" s="31" t="n">
        <f aca="false">IF(Замер!$J$320="да",Помещение_16!$G154,0)</f>
        <v>0</v>
      </c>
      <c r="CC154" s="31" t="n">
        <f aca="false">IF(Замер!$J$320="да",Помещение_16!$H154,0)</f>
        <v>0</v>
      </c>
      <c r="CE154" s="31" t="n">
        <f aca="false">IF(Замер!$J$340="да",Помещение_17!$B154,0)</f>
        <v>0</v>
      </c>
      <c r="CF154" s="31" t="n">
        <f aca="false">IF(Замер!$J$340="да",Помещение_17!$G154,0)</f>
        <v>0</v>
      </c>
      <c r="CG154" s="31" t="n">
        <f aca="false">IF(Замер!$J$340="да",Помещение_17!$H154,0)</f>
        <v>0</v>
      </c>
      <c r="CI154" s="31" t="n">
        <f aca="false">IF(Замер!$J$360="да",Помещение_18!$B154,0)</f>
        <v>0</v>
      </c>
      <c r="CJ154" s="31" t="n">
        <f aca="false">IF(Замер!$J$360="да",Помещение_18!$G154,0)</f>
        <v>0</v>
      </c>
      <c r="CK154" s="31" t="n">
        <f aca="false">IF(Замер!$J$360="да",Помещение_18!$H154,0)</f>
        <v>0</v>
      </c>
      <c r="CM154" s="31" t="n">
        <f aca="false">IF(Замер!$J$380="да",Помещение_19!$B154,0)</f>
        <v>0</v>
      </c>
      <c r="CN154" s="31" t="n">
        <f aca="false">IF(Замер!$J$380="да",Помещение_19!$G154,0)</f>
        <v>0</v>
      </c>
      <c r="CO154" s="31" t="n">
        <f aca="false">IF(Замер!$J$380="да",Помещение_19!$H154,0)</f>
        <v>0</v>
      </c>
      <c r="CQ154" s="31" t="n">
        <f aca="false">IF(Замер!$J$400="да",Помещение_20!$B154,0)</f>
        <v>0</v>
      </c>
      <c r="CR154" s="31" t="n">
        <f aca="false">IF(Замер!$J$400="да",Помещение_20!$G154,0)</f>
        <v>0</v>
      </c>
      <c r="CS154" s="31" t="n">
        <f aca="false">IF(Замер!$J$400="да",Помещение_20!$H154,0)</f>
        <v>0</v>
      </c>
    </row>
    <row r="155" customFormat="false" ht="14.25" hidden="false" customHeight="false" outlineLevel="0" collapsed="false">
      <c r="B155" s="89" t="n">
        <f aca="false">P155</f>
        <v>0</v>
      </c>
      <c r="C155" s="90" t="s">
        <v>457</v>
      </c>
      <c r="D155" s="91" t="str">
        <f aca="false">VLOOKUP(C155,СписокРабот!$B:$E,2,FALSE())</f>
        <v>Устройство добора</v>
      </c>
      <c r="E155" s="92" t="str">
        <f aca="false">VLOOKUP(C155,СписокРабот!$B:$E,3,FALSE())</f>
        <v>п.м</v>
      </c>
      <c r="F155" s="93" t="n">
        <f aca="false">VLOOKUP(C155,СписокРабот!$B:$E,4,FALSE())</f>
        <v>450</v>
      </c>
      <c r="G155" s="94" t="n">
        <f aca="false">Q155</f>
        <v>0</v>
      </c>
      <c r="H155" s="95" t="n">
        <f aca="false">F155*G155</f>
        <v>0</v>
      </c>
      <c r="L155" s="83"/>
      <c r="M155" s="66" t="n">
        <f aca="false">$F155*(100%-$B$3)</f>
        <v>382.5</v>
      </c>
      <c r="N155" s="31" t="n">
        <f aca="false">$G155*$M155</f>
        <v>0</v>
      </c>
      <c r="P155" s="31" t="n">
        <f aca="false">MAX(S155,W155,AA155,AE155,AI155,AM155,AQ155,AU155,AY155,BC155,BG155,BK155,BO155,BS155,BW155,CA155,CE155,CI155,CM155,CQ155)</f>
        <v>0</v>
      </c>
      <c r="Q155" s="31" t="n">
        <f aca="false">IF($S155,T155,0)+IF($W155,X155,0)+IF($AA155,AB155,0)+IF($AE155,AF155,0)+IF($AI155,AJ155,0)+IF($AM155,AN155,0)+IF($AQ155,AR155,0)+IF($AU155,AV155,0)+IF($AY155,AZ155,0)+IF($BC155,BD155,0)+IF($BG155,BH155,0)+IF($BK155,BL155,0)+IF($BO155,BP155,0)+IF($BS155,BT155,0)+IF($BW155,BX155,0)+IF($CA155,CB155,0)+IF($CE155,CF155,0)+IF($CI155,CJ155,0)+IF($CM155,CN155,0)+IF($CQ155,CR155,0)</f>
        <v>0</v>
      </c>
      <c r="R155" s="31" t="n">
        <f aca="false">IF($S155=1,U155,0)+IF($W155,Y155,0)+IF($AA155,AC155,0)+IF($AE155,AG155,0)+IF($AI155,AK155,0)+IF($AM155,AO155,0)+IF($AQ155,AS155,0)+IF($AU155,AW155,0)+IF($AY155,BA155,0)+IF($BC155,BE155,0)+IF($BG155,BI155,0)+IF($BK155,BM155,0)+IF($BO155,BQ155,0)+IF($BS155,BU155,0)+IF($BW155,BY155,0)+IF($CA155,CC155,0)+IF($CE155,CG155,0)+IF($CI155,CK155,0)+IF($CM155,CO155,0)+IF($CQ155,CS155,0)</f>
        <v>0</v>
      </c>
      <c r="S155" s="31" t="n">
        <f aca="false">IF(Замер!$J$20="да",Комната_1!$B155,0)</f>
        <v>0</v>
      </c>
      <c r="T155" s="31" t="n">
        <f aca="false">IF(Замер!$J$20="да",Комната_1!$G155,0)</f>
        <v>0</v>
      </c>
      <c r="U155" s="31" t="n">
        <f aca="false">IF(Замер!$J$20="да",Комната_1!$H155,0)</f>
        <v>0</v>
      </c>
      <c r="W155" s="31" t="n">
        <f aca="false">IF(Замер!$J$40="да",Комната_2!$B155,0)</f>
        <v>0</v>
      </c>
      <c r="X155" s="31" t="n">
        <f aca="false">IF(Замер!$J$40="да",Комната_2!$G155,0)</f>
        <v>0</v>
      </c>
      <c r="Y155" s="31" t="n">
        <f aca="false">IF(Замер!$J$40="да",Комната_2!$H155,0)</f>
        <v>0</v>
      </c>
      <c r="AA155" s="31" t="n">
        <f aca="false">IF(Замер!$J$60="да",Комната_3!$B155,0)</f>
        <v>0</v>
      </c>
      <c r="AB155" s="31" t="n">
        <f aca="false">IF(Замер!$J$60="да",Комната_3!$G155,0)</f>
        <v>0</v>
      </c>
      <c r="AC155" s="31" t="n">
        <f aca="false">IF(Замер!$J$60="да",Комната_3!$H155,0)</f>
        <v>0</v>
      </c>
      <c r="AE155" s="31" t="n">
        <f aca="false">IF(Замер!$J$80="да",Комната_4!$B155,0)</f>
        <v>0</v>
      </c>
      <c r="AF155" s="31" t="n">
        <f aca="false">IF(Замер!$J$80="да",Комната_4!$G155,0)</f>
        <v>0</v>
      </c>
      <c r="AG155" s="31" t="n">
        <f aca="false">IF(Замер!$J$80="да",Комната_4!$H155,0)</f>
        <v>0</v>
      </c>
      <c r="AI155" s="31" t="n">
        <f aca="false">IF(Замер!$J$100="да",Комната_5!$B155,0)</f>
        <v>0</v>
      </c>
      <c r="AJ155" s="31" t="n">
        <f aca="false">IF(Замер!$J$100="да",Комната_5!$G155,0)</f>
        <v>0</v>
      </c>
      <c r="AK155" s="31" t="n">
        <f aca="false">IF(Замер!$J$100="да",Комната_5!$H155,0)</f>
        <v>0</v>
      </c>
      <c r="AM155" s="31" t="n">
        <f aca="false">IF(Замер!$J$120="да",Коридор!$B155,0)</f>
        <v>0</v>
      </c>
      <c r="AN155" s="31" t="n">
        <f aca="false">IF(Замер!$J$120="да",Коридор!$G155,0)</f>
        <v>0</v>
      </c>
      <c r="AO155" s="31" t="n">
        <f aca="false">IF(Замер!$J$120="да",Коридор!$H155,0)</f>
        <v>0</v>
      </c>
      <c r="AQ155" s="31" t="n">
        <f aca="false">IF(Замер!$J$140="да",Кухня!$B155,0)</f>
        <v>0</v>
      </c>
      <c r="AR155" s="31" t="n">
        <f aca="false">IF(Замер!$J$140="да",Кухня!$G155,0)</f>
        <v>0</v>
      </c>
      <c r="AS155" s="31" t="n">
        <f aca="false">IF(Замер!$J$140="да",Кухня!$H155,0)</f>
        <v>0</v>
      </c>
      <c r="AU155" s="31" t="n">
        <f aca="false">IF(Замер!$J$160="да",Ванна!$B155,0)</f>
        <v>0</v>
      </c>
      <c r="AV155" s="31" t="n">
        <f aca="false">IF(Замер!$J$160="да",Ванна!$G155,0)</f>
        <v>0</v>
      </c>
      <c r="AW155" s="31" t="n">
        <f aca="false">IF(Замер!$J$160="да",Ванна!$H155,0)</f>
        <v>0</v>
      </c>
      <c r="AY155" s="31" t="n">
        <f aca="false">IF(Замер!$J$180="да",Туалет!$B155,0)</f>
        <v>0</v>
      </c>
      <c r="AZ155" s="31" t="n">
        <f aca="false">IF(Замер!$J$180="да",Туалет!$G155,0)</f>
        <v>0</v>
      </c>
      <c r="BA155" s="31" t="n">
        <f aca="false">IF(Замер!$J$180="да",Туалет!$H155,0)</f>
        <v>0</v>
      </c>
      <c r="BC155" s="31" t="n">
        <f aca="false">IF(Замер!$J$200="да",Балкон!$B155,0)</f>
        <v>0</v>
      </c>
      <c r="BD155" s="31" t="n">
        <f aca="false">IF(Замер!$J$200="да",Балкон!$G155,0)</f>
        <v>0</v>
      </c>
      <c r="BE155" s="31" t="n">
        <f aca="false">IF(Замер!$J$200="да",Балкон!$H155,0)</f>
        <v>0</v>
      </c>
      <c r="BG155" s="31" t="n">
        <f aca="false">IF(Замер!$J$220="да",Помещение_11!$B155,0)</f>
        <v>0</v>
      </c>
      <c r="BH155" s="31" t="n">
        <f aca="false">IF(Замер!$J$220="да",Помещение_11!$G155,0)</f>
        <v>0</v>
      </c>
      <c r="BI155" s="31" t="n">
        <f aca="false">IF(Замер!$J$220="да",Помещение_11!$H155,0)</f>
        <v>0</v>
      </c>
      <c r="BK155" s="31" t="n">
        <f aca="false">IF(Замер!$J$240="да",Помещение_12!$B155,0)</f>
        <v>0</v>
      </c>
      <c r="BL155" s="31" t="n">
        <f aca="false">IF(Замер!$J$240="да",Помещение_12!$G155,0)</f>
        <v>0</v>
      </c>
      <c r="BM155" s="31" t="n">
        <f aca="false">IF(Замер!$J$240="да",Помещение_12!$H155,0)</f>
        <v>0</v>
      </c>
      <c r="BO155" s="31" t="n">
        <f aca="false">IF(Замер!$J$260="да",Помещение_13!$B155,0)</f>
        <v>0</v>
      </c>
      <c r="BP155" s="31" t="n">
        <f aca="false">IF(Замер!$J$260="да",Помещение_13!$G155,0)</f>
        <v>0</v>
      </c>
      <c r="BQ155" s="31" t="n">
        <f aca="false">IF(Замер!$J$260="да",Помещение_13!$H155,0)</f>
        <v>0</v>
      </c>
      <c r="BS155" s="31" t="n">
        <f aca="false">IF(Замер!$J$280="да",Помещение_14!$B155,0)</f>
        <v>0</v>
      </c>
      <c r="BT155" s="31" t="n">
        <f aca="false">IF(Замер!$J$280="да",Помещение_14!$G155,0)</f>
        <v>0</v>
      </c>
      <c r="BU155" s="31" t="n">
        <f aca="false">IF(Замер!$J$280="да",Помещение_14!$H155,0)</f>
        <v>0</v>
      </c>
      <c r="BW155" s="31" t="n">
        <f aca="false">IF(Замер!$J$300="да",Помещение_15!$B155,0)</f>
        <v>0</v>
      </c>
      <c r="BX155" s="31" t="n">
        <f aca="false">IF(Замер!$J$300="да",Помещение_15!$G155,0)</f>
        <v>0</v>
      </c>
      <c r="BY155" s="31" t="n">
        <f aca="false">IF(Замер!$J$300="да",Помещение_15!$H155,0)</f>
        <v>0</v>
      </c>
      <c r="CA155" s="31" t="n">
        <f aca="false">IF(Замер!$J$320="да",Помещение_16!$B155,0)</f>
        <v>0</v>
      </c>
      <c r="CB155" s="31" t="n">
        <f aca="false">IF(Замер!$J$320="да",Помещение_16!$G155,0)</f>
        <v>0</v>
      </c>
      <c r="CC155" s="31" t="n">
        <f aca="false">IF(Замер!$J$320="да",Помещение_16!$H155,0)</f>
        <v>0</v>
      </c>
      <c r="CE155" s="31" t="n">
        <f aca="false">IF(Замер!$J$340="да",Помещение_17!$B155,0)</f>
        <v>0</v>
      </c>
      <c r="CF155" s="31" t="n">
        <f aca="false">IF(Замер!$J$340="да",Помещение_17!$G155,0)</f>
        <v>0</v>
      </c>
      <c r="CG155" s="31" t="n">
        <f aca="false">IF(Замер!$J$340="да",Помещение_17!$H155,0)</f>
        <v>0</v>
      </c>
      <c r="CI155" s="31" t="n">
        <f aca="false">IF(Замер!$J$360="да",Помещение_18!$B155,0)</f>
        <v>0</v>
      </c>
      <c r="CJ155" s="31" t="n">
        <f aca="false">IF(Замер!$J$360="да",Помещение_18!$G155,0)</f>
        <v>0</v>
      </c>
      <c r="CK155" s="31" t="n">
        <f aca="false">IF(Замер!$J$360="да",Помещение_18!$H155,0)</f>
        <v>0</v>
      </c>
      <c r="CM155" s="31" t="n">
        <f aca="false">IF(Замер!$J$380="да",Помещение_19!$B155,0)</f>
        <v>0</v>
      </c>
      <c r="CN155" s="31" t="n">
        <f aca="false">IF(Замер!$J$380="да",Помещение_19!$G155,0)</f>
        <v>0</v>
      </c>
      <c r="CO155" s="31" t="n">
        <f aca="false">IF(Замер!$J$380="да",Помещение_19!$H155,0)</f>
        <v>0</v>
      </c>
      <c r="CQ155" s="31" t="n">
        <f aca="false">IF(Замер!$J$400="да",Помещение_20!$B155,0)</f>
        <v>0</v>
      </c>
      <c r="CR155" s="31" t="n">
        <f aca="false">IF(Замер!$J$400="да",Помещение_20!$G155,0)</f>
        <v>0</v>
      </c>
      <c r="CS155" s="31" t="n">
        <f aca="false">IF(Замер!$J$400="да",Помещение_20!$H155,0)</f>
        <v>0</v>
      </c>
    </row>
    <row r="156" customFormat="false" ht="14.25" hidden="false" customHeight="false" outlineLevel="0" collapsed="false">
      <c r="B156" s="89" t="n">
        <f aca="false">P156</f>
        <v>0</v>
      </c>
      <c r="C156" s="90" t="s">
        <v>458</v>
      </c>
      <c r="D156" s="91" t="str">
        <f aca="false">VLOOKUP(C156,СписокРабот!$B:$E,2,FALSE())</f>
        <v>Оклейка примыканий гидроизоляционной лентой </v>
      </c>
      <c r="E156" s="92" t="str">
        <f aca="false">VLOOKUP(C156,СписокРабот!$B:$E,3,FALSE())</f>
        <v>п.м.</v>
      </c>
      <c r="F156" s="93" t="n">
        <f aca="false">VLOOKUP(C156,СписокРабот!$B:$E,4,FALSE())</f>
        <v>483</v>
      </c>
      <c r="G156" s="102" t="n">
        <f aca="false">Q156</f>
        <v>0</v>
      </c>
      <c r="H156" s="95" t="n">
        <f aca="false">F156*G156</f>
        <v>0</v>
      </c>
      <c r="L156" s="83"/>
      <c r="M156" s="66" t="n">
        <f aca="false">$F156*(100%-$B$3)</f>
        <v>410.55</v>
      </c>
      <c r="N156" s="31" t="n">
        <f aca="false">$G156*$M156</f>
        <v>0</v>
      </c>
      <c r="P156" s="31" t="n">
        <f aca="false">MAX(S156,W156,AA156,AE156,AI156,AM156,AQ156,AU156,AY156,BC156,BG156,BK156,BO156,BS156,BW156,CA156,CE156,CI156,CM156,CQ156)</f>
        <v>0</v>
      </c>
      <c r="Q156" s="31" t="n">
        <f aca="false">IF($S156,T156,0)+IF($W156,X156,0)+IF($AA156,AB156,0)+IF($AE156,AF156,0)+IF($AI156,AJ156,0)+IF($AM156,AN156,0)+IF($AQ156,AR156,0)+IF($AU156,AV156,0)+IF($AY156,AZ156,0)+IF($BC156,BD156,0)+IF($BG156,BH156,0)+IF($BK156,BL156,0)+IF($BO156,BP156,0)+IF($BS156,BT156,0)+IF($BW156,BX156,0)+IF($CA156,CB156,0)+IF($CE156,CF156,0)+IF($CI156,CJ156,0)+IF($CM156,CN156,0)+IF($CQ156,CR156,0)</f>
        <v>0</v>
      </c>
      <c r="R156" s="31" t="n">
        <f aca="false">IF($S156=1,U156,0)+IF($W156,Y156,0)+IF($AA156,AC156,0)+IF($AE156,AG156,0)+IF($AI156,AK156,0)+IF($AM156,AO156,0)+IF($AQ156,AS156,0)+IF($AU156,AW156,0)+IF($AY156,BA156,0)+IF($BC156,BE156,0)+IF($BG156,BI156,0)+IF($BK156,BM156,0)+IF($BO156,BQ156,0)+IF($BS156,BU156,0)+IF($BW156,BY156,0)+IF($CA156,CC156,0)+IF($CE156,CG156,0)+IF($CI156,CK156,0)+IF($CM156,CO156,0)+IF($CQ156,CS156,0)</f>
        <v>0</v>
      </c>
      <c r="S156" s="31" t="n">
        <f aca="false">IF(Замер!$J$20="да",Комната_1!$B156,0)</f>
        <v>0</v>
      </c>
      <c r="T156" s="31" t="n">
        <f aca="false">IF(Замер!$J$20="да",Комната_1!$G156,0)</f>
        <v>0</v>
      </c>
      <c r="U156" s="31" t="n">
        <f aca="false">IF(Замер!$J$20="да",Комната_1!$H156,0)</f>
        <v>0</v>
      </c>
      <c r="W156" s="31" t="n">
        <f aca="false">IF(Замер!$J$40="да",Комната_2!$B156,0)</f>
        <v>0</v>
      </c>
      <c r="X156" s="31" t="n">
        <f aca="false">IF(Замер!$J$40="да",Комната_2!$G156,0)</f>
        <v>0</v>
      </c>
      <c r="Y156" s="31" t="n">
        <f aca="false">IF(Замер!$J$40="да",Комната_2!$H156,0)</f>
        <v>0</v>
      </c>
      <c r="AA156" s="31" t="n">
        <f aca="false">IF(Замер!$J$60="да",Комната_3!$B156,0)</f>
        <v>0</v>
      </c>
      <c r="AB156" s="31" t="n">
        <f aca="false">IF(Замер!$J$60="да",Комната_3!$G156,0)</f>
        <v>0</v>
      </c>
      <c r="AC156" s="31" t="n">
        <f aca="false">IF(Замер!$J$60="да",Комната_3!$H156,0)</f>
        <v>0</v>
      </c>
      <c r="AE156" s="31" t="n">
        <f aca="false">IF(Замер!$J$80="да",Комната_4!$B156,0)</f>
        <v>0</v>
      </c>
      <c r="AF156" s="31" t="n">
        <f aca="false">IF(Замер!$J$80="да",Комната_4!$G156,0)</f>
        <v>0</v>
      </c>
      <c r="AG156" s="31" t="n">
        <f aca="false">IF(Замер!$J$80="да",Комната_4!$H156,0)</f>
        <v>0</v>
      </c>
      <c r="AI156" s="31" t="n">
        <f aca="false">IF(Замер!$J$100="да",Комната_5!$B156,0)</f>
        <v>0</v>
      </c>
      <c r="AJ156" s="31" t="n">
        <f aca="false">IF(Замер!$J$100="да",Комната_5!$G156,0)</f>
        <v>0</v>
      </c>
      <c r="AK156" s="31" t="n">
        <f aca="false">IF(Замер!$J$100="да",Комната_5!$H156,0)</f>
        <v>0</v>
      </c>
      <c r="AM156" s="31" t="n">
        <f aca="false">IF(Замер!$J$120="да",Коридор!$B156,0)</f>
        <v>0</v>
      </c>
      <c r="AN156" s="31" t="n">
        <f aca="false">IF(Замер!$J$120="да",Коридор!$G156,0)</f>
        <v>0</v>
      </c>
      <c r="AO156" s="31" t="n">
        <f aca="false">IF(Замер!$J$120="да",Коридор!$H156,0)</f>
        <v>0</v>
      </c>
      <c r="AQ156" s="31" t="n">
        <f aca="false">IF(Замер!$J$140="да",Кухня!$B156,0)</f>
        <v>0</v>
      </c>
      <c r="AR156" s="31" t="n">
        <f aca="false">IF(Замер!$J$140="да",Кухня!$G156,0)</f>
        <v>0</v>
      </c>
      <c r="AS156" s="31" t="n">
        <f aca="false">IF(Замер!$J$140="да",Кухня!$H156,0)</f>
        <v>0</v>
      </c>
      <c r="AU156" s="31" t="n">
        <f aca="false">IF(Замер!$J$160="да",Ванна!$B156,0)</f>
        <v>0</v>
      </c>
      <c r="AV156" s="31" t="n">
        <f aca="false">IF(Замер!$J$160="да",Ванна!$G156,0)</f>
        <v>0</v>
      </c>
      <c r="AW156" s="31" t="n">
        <f aca="false">IF(Замер!$J$160="да",Ванна!$H156,0)</f>
        <v>0</v>
      </c>
      <c r="AY156" s="31" t="n">
        <f aca="false">IF(Замер!$J$180="да",Туалет!$B156,0)</f>
        <v>0</v>
      </c>
      <c r="AZ156" s="31" t="n">
        <f aca="false">IF(Замер!$J$180="да",Туалет!$G156,0)</f>
        <v>0</v>
      </c>
      <c r="BA156" s="31" t="n">
        <f aca="false">IF(Замер!$J$180="да",Туалет!$H156,0)</f>
        <v>0</v>
      </c>
      <c r="BC156" s="31" t="n">
        <f aca="false">IF(Замер!$J$200="да",Балкон!$B156,0)</f>
        <v>0</v>
      </c>
      <c r="BD156" s="31" t="n">
        <f aca="false">IF(Замер!$J$200="да",Балкон!$G156,0)</f>
        <v>0</v>
      </c>
      <c r="BE156" s="31" t="n">
        <f aca="false">IF(Замер!$J$200="да",Балкон!$H156,0)</f>
        <v>0</v>
      </c>
      <c r="BG156" s="31" t="n">
        <f aca="false">IF(Замер!$J$220="да",Помещение_11!$B156,0)</f>
        <v>0</v>
      </c>
      <c r="BH156" s="31" t="n">
        <f aca="false">IF(Замер!$J$220="да",Помещение_11!$G156,0)</f>
        <v>0</v>
      </c>
      <c r="BI156" s="31" t="n">
        <f aca="false">IF(Замер!$J$220="да",Помещение_11!$H156,0)</f>
        <v>0</v>
      </c>
      <c r="BK156" s="31" t="n">
        <f aca="false">IF(Замер!$J$240="да",Помещение_12!$B156,0)</f>
        <v>0</v>
      </c>
      <c r="BL156" s="31" t="n">
        <f aca="false">IF(Замер!$J$240="да",Помещение_12!$G156,0)</f>
        <v>0</v>
      </c>
      <c r="BM156" s="31" t="n">
        <f aca="false">IF(Замер!$J$240="да",Помещение_12!$H156,0)</f>
        <v>0</v>
      </c>
      <c r="BO156" s="31" t="n">
        <f aca="false">IF(Замер!$J$260="да",Помещение_13!$B156,0)</f>
        <v>0</v>
      </c>
      <c r="BP156" s="31" t="n">
        <f aca="false">IF(Замер!$J$260="да",Помещение_13!$G156,0)</f>
        <v>0</v>
      </c>
      <c r="BQ156" s="31" t="n">
        <f aca="false">IF(Замер!$J$260="да",Помещение_13!$H156,0)</f>
        <v>0</v>
      </c>
      <c r="BS156" s="31" t="n">
        <f aca="false">IF(Замер!$J$280="да",Помещение_14!$B156,0)</f>
        <v>0</v>
      </c>
      <c r="BT156" s="31" t="n">
        <f aca="false">IF(Замер!$J$280="да",Помещение_14!$G156,0)</f>
        <v>0</v>
      </c>
      <c r="BU156" s="31" t="n">
        <f aca="false">IF(Замер!$J$280="да",Помещение_14!$H156,0)</f>
        <v>0</v>
      </c>
      <c r="BW156" s="31" t="n">
        <f aca="false">IF(Замер!$J$300="да",Помещение_15!$B156,0)</f>
        <v>0</v>
      </c>
      <c r="BX156" s="31" t="n">
        <f aca="false">IF(Замер!$J$300="да",Помещение_15!$G156,0)</f>
        <v>0</v>
      </c>
      <c r="BY156" s="31" t="n">
        <f aca="false">IF(Замер!$J$300="да",Помещение_15!$H156,0)</f>
        <v>0</v>
      </c>
      <c r="CA156" s="31" t="n">
        <f aca="false">IF(Замер!$J$320="да",Помещение_16!$B156,0)</f>
        <v>0</v>
      </c>
      <c r="CB156" s="31" t="n">
        <f aca="false">IF(Замер!$J$320="да",Помещение_16!$G156,0)</f>
        <v>0</v>
      </c>
      <c r="CC156" s="31" t="n">
        <f aca="false">IF(Замер!$J$320="да",Помещение_16!$H156,0)</f>
        <v>0</v>
      </c>
      <c r="CE156" s="31" t="n">
        <f aca="false">IF(Замер!$J$340="да",Помещение_17!$B156,0)</f>
        <v>0</v>
      </c>
      <c r="CF156" s="31" t="n">
        <f aca="false">IF(Замер!$J$340="да",Помещение_17!$G156,0)</f>
        <v>0</v>
      </c>
      <c r="CG156" s="31" t="n">
        <f aca="false">IF(Замер!$J$340="да",Помещение_17!$H156,0)</f>
        <v>0</v>
      </c>
      <c r="CI156" s="31" t="n">
        <f aca="false">IF(Замер!$J$360="да",Помещение_18!$B156,0)</f>
        <v>0</v>
      </c>
      <c r="CJ156" s="31" t="n">
        <f aca="false">IF(Замер!$J$360="да",Помещение_18!$G156,0)</f>
        <v>0</v>
      </c>
      <c r="CK156" s="31" t="n">
        <f aca="false">IF(Замер!$J$360="да",Помещение_18!$H156,0)</f>
        <v>0</v>
      </c>
      <c r="CM156" s="31" t="n">
        <f aca="false">IF(Замер!$J$380="да",Помещение_19!$B156,0)</f>
        <v>0</v>
      </c>
      <c r="CN156" s="31" t="n">
        <f aca="false">IF(Замер!$J$380="да",Помещение_19!$G156,0)</f>
        <v>0</v>
      </c>
      <c r="CO156" s="31" t="n">
        <f aca="false">IF(Замер!$J$380="да",Помещение_19!$H156,0)</f>
        <v>0</v>
      </c>
      <c r="CQ156" s="31" t="n">
        <f aca="false">IF(Замер!$J$400="да",Помещение_20!$B156,0)</f>
        <v>0</v>
      </c>
      <c r="CR156" s="31" t="n">
        <f aca="false">IF(Замер!$J$400="да",Помещение_20!$G156,0)</f>
        <v>0</v>
      </c>
      <c r="CS156" s="31" t="n">
        <f aca="false">IF(Замер!$J$400="да",Помещение_20!$H156,0)</f>
        <v>0</v>
      </c>
    </row>
    <row r="157" customFormat="false" ht="14.25" hidden="false" customHeight="false" outlineLevel="0" collapsed="false">
      <c r="B157" s="89" t="n">
        <f aca="false">P157</f>
        <v>0</v>
      </c>
      <c r="C157" s="90" t="s">
        <v>459</v>
      </c>
      <c r="D157" s="91" t="str">
        <f aca="false">VLOOKUP(C157,СписокРабот!$B:$E,2,FALSE())</f>
        <v>Установка дверных ограничителей/ декоративных порожков</v>
      </c>
      <c r="E157" s="92" t="str">
        <f aca="false">VLOOKUP(C157,СписокРабот!$B:$E,3,FALSE())</f>
        <v>ед.</v>
      </c>
      <c r="F157" s="93" t="n">
        <f aca="false">VLOOKUP(C157,СписокРабот!$B:$E,4,FALSE())</f>
        <v>441</v>
      </c>
      <c r="G157" s="102" t="n">
        <f aca="false">Q157</f>
        <v>0</v>
      </c>
      <c r="H157" s="95" t="n">
        <f aca="false">F157*G157</f>
        <v>0</v>
      </c>
      <c r="L157" s="83"/>
      <c r="M157" s="66" t="n">
        <f aca="false">$F157*(100%-$B$3)</f>
        <v>374.85</v>
      </c>
      <c r="N157" s="31" t="n">
        <f aca="false">$G157*$M157</f>
        <v>0</v>
      </c>
      <c r="P157" s="31" t="n">
        <f aca="false">MAX(S157,W157,AA157,AE157,AI157,AM157,AQ157,AU157,AY157,BC157,BG157,BK157,BO157,BS157,BW157,CA157,CE157,CI157,CM157,CQ157)</f>
        <v>0</v>
      </c>
      <c r="Q157" s="31" t="n">
        <f aca="false">IF($S157,T157,0)+IF($W157,X157,0)+IF($AA157,AB157,0)+IF($AE157,AF157,0)+IF($AI157,AJ157,0)+IF($AM157,AN157,0)+IF($AQ157,AR157,0)+IF($AU157,AV157,0)+IF($AY157,AZ157,0)+IF($BC157,BD157,0)+IF($BG157,BH157,0)+IF($BK157,BL157,0)+IF($BO157,BP157,0)+IF($BS157,BT157,0)+IF($BW157,BX157,0)+IF($CA157,CB157,0)+IF($CE157,CF157,0)+IF($CI157,CJ157,0)+IF($CM157,CN157,0)+IF($CQ157,CR157,0)</f>
        <v>0</v>
      </c>
      <c r="R157" s="31" t="n">
        <f aca="false">IF($S157=1,U157,0)+IF($W157,Y157,0)+IF($AA157,AC157,0)+IF($AE157,AG157,0)+IF($AI157,AK157,0)+IF($AM157,AO157,0)+IF($AQ157,AS157,0)+IF($AU157,AW157,0)+IF($AY157,BA157,0)+IF($BC157,BE157,0)+IF($BG157,BI157,0)+IF($BK157,BM157,0)+IF($BO157,BQ157,0)+IF($BS157,BU157,0)+IF($BW157,BY157,0)+IF($CA157,CC157,0)+IF($CE157,CG157,0)+IF($CI157,CK157,0)+IF($CM157,CO157,0)+IF($CQ157,CS157,0)</f>
        <v>0</v>
      </c>
      <c r="S157" s="31" t="n">
        <f aca="false">IF(Замер!$J$20="да",Комната_1!$B157,0)</f>
        <v>0</v>
      </c>
      <c r="T157" s="31" t="n">
        <f aca="false">IF(Замер!$J$20="да",Комната_1!$G157,0)</f>
        <v>1</v>
      </c>
      <c r="U157" s="31" t="n">
        <f aca="false">IF(Замер!$J$20="да",Комната_1!$H157,0)</f>
        <v>441</v>
      </c>
      <c r="W157" s="31" t="n">
        <f aca="false">IF(Замер!$J$40="да",Комната_2!$B157,0)</f>
        <v>0</v>
      </c>
      <c r="X157" s="31" t="n">
        <f aca="false">IF(Замер!$J$40="да",Комната_2!$G157,0)</f>
        <v>1</v>
      </c>
      <c r="Y157" s="31" t="n">
        <f aca="false">IF(Замер!$J$40="да",Комната_2!$H157,0)</f>
        <v>441</v>
      </c>
      <c r="AA157" s="31" t="n">
        <f aca="false">IF(Замер!$J$60="да",Комната_3!$B157,0)</f>
        <v>0</v>
      </c>
      <c r="AB157" s="31" t="n">
        <f aca="false">IF(Замер!$J$60="да",Комната_3!$G157,0)</f>
        <v>1</v>
      </c>
      <c r="AC157" s="31" t="n">
        <f aca="false">IF(Замер!$J$60="да",Комната_3!$H157,0)</f>
        <v>441</v>
      </c>
      <c r="AE157" s="31" t="n">
        <f aca="false">IF(Замер!$J$80="да",Комната_4!$B157,0)</f>
        <v>0</v>
      </c>
      <c r="AF157" s="31" t="n">
        <f aca="false">IF(Замер!$J$80="да",Комната_4!$G157,0)</f>
        <v>7</v>
      </c>
      <c r="AG157" s="31" t="n">
        <f aca="false">IF(Замер!$J$80="да",Комната_4!$H157,0)</f>
        <v>3087</v>
      </c>
      <c r="AI157" s="31" t="n">
        <f aca="false">IF(Замер!$J$100="да",Комната_5!$B157,0)</f>
        <v>0</v>
      </c>
      <c r="AJ157" s="31" t="n">
        <f aca="false">IF(Замер!$J$100="да",Комната_5!$G157,0)</f>
        <v>1</v>
      </c>
      <c r="AK157" s="31" t="n">
        <f aca="false">IF(Замер!$J$100="да",Комната_5!$H157,0)</f>
        <v>441</v>
      </c>
      <c r="AM157" s="31" t="n">
        <f aca="false">IF(Замер!$J$120="да",Коридор!$B157,0)</f>
        <v>0</v>
      </c>
      <c r="AN157" s="31" t="n">
        <f aca="false">IF(Замер!$J$120="да",Коридор!$G157,0)</f>
        <v>1</v>
      </c>
      <c r="AO157" s="31" t="n">
        <f aca="false">IF(Замер!$J$120="да",Коридор!$H157,0)</f>
        <v>441</v>
      </c>
      <c r="AQ157" s="31" t="n">
        <f aca="false">IF(Замер!$J$140="да",Кухня!$B157,0)</f>
        <v>0</v>
      </c>
      <c r="AR157" s="31" t="n">
        <f aca="false">IF(Замер!$J$140="да",Кухня!$G157,0)</f>
        <v>1</v>
      </c>
      <c r="AS157" s="31" t="n">
        <f aca="false">IF(Замер!$J$140="да",Кухня!$H157,0)</f>
        <v>441</v>
      </c>
      <c r="AU157" s="31" t="n">
        <f aca="false">IF(Замер!$J$160="да",Ванна!$B157,0)</f>
        <v>0</v>
      </c>
      <c r="AV157" s="31" t="n">
        <f aca="false">IF(Замер!$J$160="да",Ванна!$G157,0)</f>
        <v>1</v>
      </c>
      <c r="AW157" s="31" t="n">
        <f aca="false">IF(Замер!$J$160="да",Ванна!$H157,0)</f>
        <v>441</v>
      </c>
      <c r="AY157" s="31" t="n">
        <f aca="false">IF(Замер!$J$180="да",Туалет!$B157,0)</f>
        <v>0</v>
      </c>
      <c r="AZ157" s="31" t="n">
        <f aca="false">IF(Замер!$J$180="да",Туалет!$G157,0)</f>
        <v>0</v>
      </c>
      <c r="BA157" s="31" t="n">
        <f aca="false">IF(Замер!$J$180="да",Туалет!$H157,0)</f>
        <v>0</v>
      </c>
      <c r="BC157" s="31" t="n">
        <f aca="false">IF(Замер!$J$200="да",Балкон!$B157,0)</f>
        <v>0</v>
      </c>
      <c r="BD157" s="31" t="n">
        <f aca="false">IF(Замер!$J$200="да",Балкон!$G157,0)</f>
        <v>0</v>
      </c>
      <c r="BE157" s="31" t="n">
        <f aca="false">IF(Замер!$J$200="да",Балкон!$H157,0)</f>
        <v>0</v>
      </c>
      <c r="BG157" s="31" t="n">
        <f aca="false">IF(Замер!$J$220="да",Помещение_11!$B157,0)</f>
        <v>0</v>
      </c>
      <c r="BH157" s="31" t="n">
        <f aca="false">IF(Замер!$J$220="да",Помещение_11!$G157,0)</f>
        <v>0</v>
      </c>
      <c r="BI157" s="31" t="n">
        <f aca="false">IF(Замер!$J$220="да",Помещение_11!$H157,0)</f>
        <v>0</v>
      </c>
      <c r="BK157" s="31" t="n">
        <f aca="false">IF(Замер!$J$240="да",Помещение_12!$B157,0)</f>
        <v>0</v>
      </c>
      <c r="BL157" s="31" t="n">
        <f aca="false">IF(Замер!$J$240="да",Помещение_12!$G157,0)</f>
        <v>0</v>
      </c>
      <c r="BM157" s="31" t="n">
        <f aca="false">IF(Замер!$J$240="да",Помещение_12!$H157,0)</f>
        <v>0</v>
      </c>
      <c r="BO157" s="31" t="n">
        <f aca="false">IF(Замер!$J$260="да",Помещение_13!$B157,0)</f>
        <v>0</v>
      </c>
      <c r="BP157" s="31" t="n">
        <f aca="false">IF(Замер!$J$260="да",Помещение_13!$G157,0)</f>
        <v>0</v>
      </c>
      <c r="BQ157" s="31" t="n">
        <f aca="false">IF(Замер!$J$260="да",Помещение_13!$H157,0)</f>
        <v>0</v>
      </c>
      <c r="BS157" s="31" t="n">
        <f aca="false">IF(Замер!$J$280="да",Помещение_14!$B157,0)</f>
        <v>0</v>
      </c>
      <c r="BT157" s="31" t="n">
        <f aca="false">IF(Замер!$J$280="да",Помещение_14!$G157,0)</f>
        <v>0</v>
      </c>
      <c r="BU157" s="31" t="n">
        <f aca="false">IF(Замер!$J$280="да",Помещение_14!$H157,0)</f>
        <v>0</v>
      </c>
      <c r="BW157" s="31" t="n">
        <f aca="false">IF(Замер!$J$300="да",Помещение_15!$B157,0)</f>
        <v>0</v>
      </c>
      <c r="BX157" s="31" t="n">
        <f aca="false">IF(Замер!$J$300="да",Помещение_15!$G157,0)</f>
        <v>0</v>
      </c>
      <c r="BY157" s="31" t="n">
        <f aca="false">IF(Замер!$J$300="да",Помещение_15!$H157,0)</f>
        <v>0</v>
      </c>
      <c r="CA157" s="31" t="n">
        <f aca="false">IF(Замер!$J$320="да",Помещение_16!$B157,0)</f>
        <v>0</v>
      </c>
      <c r="CB157" s="31" t="n">
        <f aca="false">IF(Замер!$J$320="да",Помещение_16!$G157,0)</f>
        <v>0</v>
      </c>
      <c r="CC157" s="31" t="n">
        <f aca="false">IF(Замер!$J$320="да",Помещение_16!$H157,0)</f>
        <v>0</v>
      </c>
      <c r="CE157" s="31" t="n">
        <f aca="false">IF(Замер!$J$340="да",Помещение_17!$B157,0)</f>
        <v>0</v>
      </c>
      <c r="CF157" s="31" t="n">
        <f aca="false">IF(Замер!$J$340="да",Помещение_17!$G157,0)</f>
        <v>0</v>
      </c>
      <c r="CG157" s="31" t="n">
        <f aca="false">IF(Замер!$J$340="да",Помещение_17!$H157,0)</f>
        <v>0</v>
      </c>
      <c r="CI157" s="31" t="n">
        <f aca="false">IF(Замер!$J$360="да",Помещение_18!$B157,0)</f>
        <v>0</v>
      </c>
      <c r="CJ157" s="31" t="n">
        <f aca="false">IF(Замер!$J$360="да",Помещение_18!$G157,0)</f>
        <v>0</v>
      </c>
      <c r="CK157" s="31" t="n">
        <f aca="false">IF(Замер!$J$360="да",Помещение_18!$H157,0)</f>
        <v>0</v>
      </c>
      <c r="CM157" s="31" t="n">
        <f aca="false">IF(Замер!$J$380="да",Помещение_19!$B157,0)</f>
        <v>0</v>
      </c>
      <c r="CN157" s="31" t="n">
        <f aca="false">IF(Замер!$J$380="да",Помещение_19!$G157,0)</f>
        <v>0</v>
      </c>
      <c r="CO157" s="31" t="n">
        <f aca="false">IF(Замер!$J$380="да",Помещение_19!$H157,0)</f>
        <v>0</v>
      </c>
      <c r="CQ157" s="31" t="n">
        <f aca="false">IF(Замер!$J$400="да",Помещение_20!$B157,0)</f>
        <v>0</v>
      </c>
      <c r="CR157" s="31" t="n">
        <f aca="false">IF(Замер!$J$400="да",Помещение_20!$G157,0)</f>
        <v>0</v>
      </c>
      <c r="CS157" s="31" t="n">
        <f aca="false">IF(Замер!$J$400="да",Помещение_20!$H157,0)</f>
        <v>0</v>
      </c>
    </row>
    <row r="158" customFormat="false" ht="14.25" hidden="false" customHeight="false" outlineLevel="0" collapsed="false">
      <c r="B158" s="89" t="n">
        <f aca="false">P158</f>
        <v>0</v>
      </c>
      <c r="C158" s="90" t="s">
        <v>460</v>
      </c>
      <c r="D158" s="91" t="str">
        <f aca="false">VLOOKUP(C158,СписокРабот!$B:$E,2,FALSE())</f>
        <v>Монтаж рольставни </v>
      </c>
      <c r="E158" s="92" t="str">
        <f aca="false">VLOOKUP(C158,СписокРабот!$B:$E,3,FALSE())</f>
        <v>ед.</v>
      </c>
      <c r="F158" s="93" t="n">
        <f aca="false">VLOOKUP(C158,СписокРабот!$B:$E,4,FALSE())</f>
        <v>5418</v>
      </c>
      <c r="G158" s="102" t="n">
        <f aca="false">Q158</f>
        <v>0</v>
      </c>
      <c r="H158" s="95" t="n">
        <f aca="false">F158*G158</f>
        <v>0</v>
      </c>
      <c r="L158" s="83"/>
      <c r="M158" s="66" t="n">
        <f aca="false">$F158*(100%-$B$3)</f>
        <v>4605.3</v>
      </c>
      <c r="N158" s="31" t="n">
        <f aca="false">$G158*$M158</f>
        <v>0</v>
      </c>
      <c r="P158" s="31" t="n">
        <f aca="false">MAX(S158,W158,AA158,AE158,AI158,AM158,AQ158,AU158,AY158,BC158,BG158,BK158,BO158,BS158,BW158,CA158,CE158,CI158,CM158,CQ158)</f>
        <v>0</v>
      </c>
      <c r="Q158" s="31" t="n">
        <f aca="false">IF($S158,T158,0)+IF($W158,X158,0)+IF($AA158,AB158,0)+IF($AE158,AF158,0)+IF($AI158,AJ158,0)+IF($AM158,AN158,0)+IF($AQ158,AR158,0)+IF($AU158,AV158,0)+IF($AY158,AZ158,0)+IF($BC158,BD158,0)+IF($BG158,BH158,0)+IF($BK158,BL158,0)+IF($BO158,BP158,0)+IF($BS158,BT158,0)+IF($BW158,BX158,0)+IF($CA158,CB158,0)+IF($CE158,CF158,0)+IF($CI158,CJ158,0)+IF($CM158,CN158,0)+IF($CQ158,CR158,0)</f>
        <v>0</v>
      </c>
      <c r="R158" s="31" t="n">
        <f aca="false">IF($S158=1,U158,0)+IF($W158,Y158,0)+IF($AA158,AC158,0)+IF($AE158,AG158,0)+IF($AI158,AK158,0)+IF($AM158,AO158,0)+IF($AQ158,AS158,0)+IF($AU158,AW158,0)+IF($AY158,BA158,0)+IF($BC158,BE158,0)+IF($BG158,BI158,0)+IF($BK158,BM158,0)+IF($BO158,BQ158,0)+IF($BS158,BU158,0)+IF($BW158,BY158,0)+IF($CA158,CC158,0)+IF($CE158,CG158,0)+IF($CI158,CK158,0)+IF($CM158,CO158,0)+IF($CQ158,CS158,0)</f>
        <v>0</v>
      </c>
      <c r="S158" s="31" t="n">
        <f aca="false">IF(Замер!$J$20="да",Комната_1!$B158,0)</f>
        <v>0</v>
      </c>
      <c r="T158" s="31" t="n">
        <f aca="false">IF(Замер!$J$20="да",Комната_1!$G158,0)</f>
        <v>0</v>
      </c>
      <c r="U158" s="31" t="n">
        <f aca="false">IF(Замер!$J$20="да",Комната_1!$H158,0)</f>
        <v>0</v>
      </c>
      <c r="W158" s="31" t="n">
        <f aca="false">IF(Замер!$J$40="да",Комната_2!$B158,0)</f>
        <v>0</v>
      </c>
      <c r="X158" s="31" t="n">
        <f aca="false">IF(Замер!$J$40="да",Комната_2!$G158,0)</f>
        <v>0</v>
      </c>
      <c r="Y158" s="31" t="n">
        <f aca="false">IF(Замер!$J$40="да",Комната_2!$H158,0)</f>
        <v>0</v>
      </c>
      <c r="AA158" s="31" t="n">
        <f aca="false">IF(Замер!$J$60="да",Комната_3!$B158,0)</f>
        <v>0</v>
      </c>
      <c r="AB158" s="31" t="n">
        <f aca="false">IF(Замер!$J$60="да",Комната_3!$G158,0)</f>
        <v>0</v>
      </c>
      <c r="AC158" s="31" t="n">
        <f aca="false">IF(Замер!$J$60="да",Комната_3!$H158,0)</f>
        <v>0</v>
      </c>
      <c r="AE158" s="31" t="n">
        <f aca="false">IF(Замер!$J$80="да",Комната_4!$B158,0)</f>
        <v>0</v>
      </c>
      <c r="AF158" s="31" t="n">
        <f aca="false">IF(Замер!$J$80="да",Комната_4!$G158,0)</f>
        <v>0</v>
      </c>
      <c r="AG158" s="31" t="n">
        <f aca="false">IF(Замер!$J$80="да",Комната_4!$H158,0)</f>
        <v>0</v>
      </c>
      <c r="AI158" s="31" t="n">
        <f aca="false">IF(Замер!$J$100="да",Комната_5!$B158,0)</f>
        <v>0</v>
      </c>
      <c r="AJ158" s="31" t="n">
        <f aca="false">IF(Замер!$J$100="да",Комната_5!$G158,0)</f>
        <v>0</v>
      </c>
      <c r="AK158" s="31" t="n">
        <f aca="false">IF(Замер!$J$100="да",Комната_5!$H158,0)</f>
        <v>0</v>
      </c>
      <c r="AM158" s="31" t="n">
        <f aca="false">IF(Замер!$J$120="да",Коридор!$B158,0)</f>
        <v>0</v>
      </c>
      <c r="AN158" s="31" t="n">
        <f aca="false">IF(Замер!$J$120="да",Коридор!$G158,0)</f>
        <v>0</v>
      </c>
      <c r="AO158" s="31" t="n">
        <f aca="false">IF(Замер!$J$120="да",Коридор!$H158,0)</f>
        <v>0</v>
      </c>
      <c r="AQ158" s="31" t="n">
        <f aca="false">IF(Замер!$J$140="да",Кухня!$B158,0)</f>
        <v>0</v>
      </c>
      <c r="AR158" s="31" t="n">
        <f aca="false">IF(Замер!$J$140="да",Кухня!$G158,0)</f>
        <v>0</v>
      </c>
      <c r="AS158" s="31" t="n">
        <f aca="false">IF(Замер!$J$140="да",Кухня!$H158,0)</f>
        <v>0</v>
      </c>
      <c r="AU158" s="31" t="n">
        <f aca="false">IF(Замер!$J$160="да",Ванна!$B158,0)</f>
        <v>0</v>
      </c>
      <c r="AV158" s="31" t="n">
        <f aca="false">IF(Замер!$J$160="да",Ванна!$G158,0)</f>
        <v>0</v>
      </c>
      <c r="AW158" s="31" t="n">
        <f aca="false">IF(Замер!$J$160="да",Ванна!$H158,0)</f>
        <v>0</v>
      </c>
      <c r="AY158" s="31" t="n">
        <f aca="false">IF(Замер!$J$180="да",Туалет!$B158,0)</f>
        <v>0</v>
      </c>
      <c r="AZ158" s="31" t="n">
        <f aca="false">IF(Замер!$J$180="да",Туалет!$G158,0)</f>
        <v>0</v>
      </c>
      <c r="BA158" s="31" t="n">
        <f aca="false">IF(Замер!$J$180="да",Туалет!$H158,0)</f>
        <v>0</v>
      </c>
      <c r="BC158" s="31" t="n">
        <f aca="false">IF(Замер!$J$200="да",Балкон!$B158,0)</f>
        <v>0</v>
      </c>
      <c r="BD158" s="31" t="n">
        <f aca="false">IF(Замер!$J$200="да",Балкон!$G158,0)</f>
        <v>0</v>
      </c>
      <c r="BE158" s="31" t="n">
        <f aca="false">IF(Замер!$J$200="да",Балкон!$H158,0)</f>
        <v>0</v>
      </c>
      <c r="BG158" s="31" t="n">
        <f aca="false">IF(Замер!$J$220="да",Помещение_11!$B158,0)</f>
        <v>0</v>
      </c>
      <c r="BH158" s="31" t="n">
        <f aca="false">IF(Замер!$J$220="да",Помещение_11!$G158,0)</f>
        <v>0</v>
      </c>
      <c r="BI158" s="31" t="n">
        <f aca="false">IF(Замер!$J$220="да",Помещение_11!$H158,0)</f>
        <v>0</v>
      </c>
      <c r="BK158" s="31" t="n">
        <f aca="false">IF(Замер!$J$240="да",Помещение_12!$B158,0)</f>
        <v>0</v>
      </c>
      <c r="BL158" s="31" t="n">
        <f aca="false">IF(Замер!$J$240="да",Помещение_12!$G158,0)</f>
        <v>0</v>
      </c>
      <c r="BM158" s="31" t="n">
        <f aca="false">IF(Замер!$J$240="да",Помещение_12!$H158,0)</f>
        <v>0</v>
      </c>
      <c r="BO158" s="31" t="n">
        <f aca="false">IF(Замер!$J$260="да",Помещение_13!$B158,0)</f>
        <v>0</v>
      </c>
      <c r="BP158" s="31" t="n">
        <f aca="false">IF(Замер!$J$260="да",Помещение_13!$G158,0)</f>
        <v>0</v>
      </c>
      <c r="BQ158" s="31" t="n">
        <f aca="false">IF(Замер!$J$260="да",Помещение_13!$H158,0)</f>
        <v>0</v>
      </c>
      <c r="BS158" s="31" t="n">
        <f aca="false">IF(Замер!$J$280="да",Помещение_14!$B158,0)</f>
        <v>0</v>
      </c>
      <c r="BT158" s="31" t="n">
        <f aca="false">IF(Замер!$J$280="да",Помещение_14!$G158,0)</f>
        <v>0</v>
      </c>
      <c r="BU158" s="31" t="n">
        <f aca="false">IF(Замер!$J$280="да",Помещение_14!$H158,0)</f>
        <v>0</v>
      </c>
      <c r="BW158" s="31" t="n">
        <f aca="false">IF(Замер!$J$300="да",Помещение_15!$B158,0)</f>
        <v>0</v>
      </c>
      <c r="BX158" s="31" t="n">
        <f aca="false">IF(Замер!$J$300="да",Помещение_15!$G158,0)</f>
        <v>0</v>
      </c>
      <c r="BY158" s="31" t="n">
        <f aca="false">IF(Замер!$J$300="да",Помещение_15!$H158,0)</f>
        <v>0</v>
      </c>
      <c r="CA158" s="31" t="n">
        <f aca="false">IF(Замер!$J$320="да",Помещение_16!$B158,0)</f>
        <v>0</v>
      </c>
      <c r="CB158" s="31" t="n">
        <f aca="false">IF(Замер!$J$320="да",Помещение_16!$G158,0)</f>
        <v>0</v>
      </c>
      <c r="CC158" s="31" t="n">
        <f aca="false">IF(Замер!$J$320="да",Помещение_16!$H158,0)</f>
        <v>0</v>
      </c>
      <c r="CE158" s="31" t="n">
        <f aca="false">IF(Замер!$J$340="да",Помещение_17!$B158,0)</f>
        <v>0</v>
      </c>
      <c r="CF158" s="31" t="n">
        <f aca="false">IF(Замер!$J$340="да",Помещение_17!$G158,0)</f>
        <v>0</v>
      </c>
      <c r="CG158" s="31" t="n">
        <f aca="false">IF(Замер!$J$340="да",Помещение_17!$H158,0)</f>
        <v>0</v>
      </c>
      <c r="CI158" s="31" t="n">
        <f aca="false">IF(Замер!$J$360="да",Помещение_18!$B158,0)</f>
        <v>0</v>
      </c>
      <c r="CJ158" s="31" t="n">
        <f aca="false">IF(Замер!$J$360="да",Помещение_18!$G158,0)</f>
        <v>0</v>
      </c>
      <c r="CK158" s="31" t="n">
        <f aca="false">IF(Замер!$J$360="да",Помещение_18!$H158,0)</f>
        <v>0</v>
      </c>
      <c r="CM158" s="31" t="n">
        <f aca="false">IF(Замер!$J$380="да",Помещение_19!$B158,0)</f>
        <v>0</v>
      </c>
      <c r="CN158" s="31" t="n">
        <f aca="false">IF(Замер!$J$380="да",Помещение_19!$G158,0)</f>
        <v>0</v>
      </c>
      <c r="CO158" s="31" t="n">
        <f aca="false">IF(Замер!$J$380="да",Помещение_19!$H158,0)</f>
        <v>0</v>
      </c>
      <c r="CQ158" s="31" t="n">
        <f aca="false">IF(Замер!$J$400="да",Помещение_20!$B158,0)</f>
        <v>0</v>
      </c>
      <c r="CR158" s="31" t="n">
        <f aca="false">IF(Замер!$J$400="да",Помещение_20!$G158,0)</f>
        <v>0</v>
      </c>
      <c r="CS158" s="31" t="n">
        <f aca="false">IF(Замер!$J$400="да",Помещение_20!$H158,0)</f>
        <v>0</v>
      </c>
    </row>
    <row r="159" customFormat="false" ht="14.25" hidden="false" customHeight="false" outlineLevel="0" collapsed="false">
      <c r="B159" s="79" t="n">
        <f aca="false">P159</f>
        <v>0</v>
      </c>
      <c r="C159" s="49" t="s">
        <v>461</v>
      </c>
      <c r="D159" s="80" t="str">
        <f aca="false">VLOOKUP(C159,СписокРабот!$B:$E,2,FALSE())</f>
        <v>Монтаж каркаса (обрешетка)</v>
      </c>
      <c r="E159" s="44" t="str">
        <f aca="false">VLOOKUP(C159,СписокРабот!$B:$E,3,FALSE())</f>
        <v>м²</v>
      </c>
      <c r="F159" s="81" t="n">
        <f aca="false">VLOOKUP(C159,СписокРабот!$B:$E,4,FALSE())</f>
        <v>950</v>
      </c>
      <c r="G159" s="84" t="n">
        <f aca="false">Q159</f>
        <v>0</v>
      </c>
      <c r="H159" s="82" t="n">
        <f aca="false">F159*G159</f>
        <v>0</v>
      </c>
      <c r="L159" s="83"/>
      <c r="M159" s="66" t="n">
        <f aca="false">$F159*(100%-$B$3)</f>
        <v>807.5</v>
      </c>
      <c r="N159" s="31" t="n">
        <f aca="false">$G159*$M159</f>
        <v>0</v>
      </c>
      <c r="P159" s="31" t="n">
        <f aca="false">MAX(S159,W159,AA159,AE159,AI159,AM159,AQ159,AU159,AY159,BC159,BG159,BK159,BO159,BS159,BW159,CA159,CE159,CI159,CM159,CQ159)</f>
        <v>0</v>
      </c>
      <c r="Q159" s="31" t="n">
        <f aca="false">IF($S159,T159,0)+IF($W159,X159,0)+IF($AA159,AB159,0)+IF($AE159,AF159,0)+IF($AI159,AJ159,0)+IF($AM159,AN159,0)+IF($AQ159,AR159,0)+IF($AU159,AV159,0)+IF($AY159,AZ159,0)+IF($BC159,BD159,0)+IF($BG159,BH159,0)+IF($BK159,BL159,0)+IF($BO159,BP159,0)+IF($BS159,BT159,0)+IF($BW159,BX159,0)+IF($CA159,CB159,0)+IF($CE159,CF159,0)+IF($CI159,CJ159,0)+IF($CM159,CN159,0)+IF($CQ159,CR159,0)</f>
        <v>0</v>
      </c>
      <c r="R159" s="31" t="n">
        <f aca="false">IF($S159=1,U159,0)+IF($W159,Y159,0)+IF($AA159,AC159,0)+IF($AE159,AG159,0)+IF($AI159,AK159,0)+IF($AM159,AO159,0)+IF($AQ159,AS159,0)+IF($AU159,AW159,0)+IF($AY159,BA159,0)+IF($BC159,BE159,0)+IF($BG159,BI159,0)+IF($BK159,BM159,0)+IF($BO159,BQ159,0)+IF($BS159,BU159,0)+IF($BW159,BY159,0)+IF($CA159,CC159,0)+IF($CE159,CG159,0)+IF($CI159,CK159,0)+IF($CM159,CO159,0)+IF($CQ159,CS159,0)</f>
        <v>0</v>
      </c>
      <c r="S159" s="31" t="n">
        <f aca="false">IF(Замер!$J$20="да",Комната_1!$B159,0)</f>
        <v>0</v>
      </c>
      <c r="T159" s="31" t="n">
        <f aca="false">IF(Замер!$J$20="да",Комната_1!$G159,0)</f>
        <v>52</v>
      </c>
      <c r="U159" s="31" t="n">
        <f aca="false">IF(Замер!$J$20="да",Комната_1!$H159,0)</f>
        <v>49400</v>
      </c>
      <c r="W159" s="31" t="n">
        <f aca="false">IF(Замер!$J$40="да",Комната_2!$B159,0)</f>
        <v>0</v>
      </c>
      <c r="X159" s="31" t="n">
        <f aca="false">IF(Замер!$J$40="да",Комната_2!$G159,0)</f>
        <v>36.8</v>
      </c>
      <c r="Y159" s="31" t="n">
        <f aca="false">IF(Замер!$J$40="да",Комната_2!$H159,0)</f>
        <v>34960</v>
      </c>
      <c r="AA159" s="31" t="n">
        <f aca="false">IF(Замер!$J$60="да",Комната_3!$B159,0)</f>
        <v>0</v>
      </c>
      <c r="AB159" s="31" t="n">
        <f aca="false">IF(Замер!$J$60="да",Комната_3!$G159,0)</f>
        <v>35</v>
      </c>
      <c r="AC159" s="31" t="n">
        <f aca="false">IF(Замер!$J$60="да",Комната_3!$H159,0)</f>
        <v>33250</v>
      </c>
      <c r="AE159" s="31" t="n">
        <f aca="false">IF(Замер!$J$80="да",Комната_4!$B159,0)</f>
        <v>0</v>
      </c>
      <c r="AF159" s="31" t="n">
        <f aca="false">IF(Замер!$J$80="да",Комната_4!$G159,0)</f>
        <v>30.9</v>
      </c>
      <c r="AG159" s="31" t="n">
        <f aca="false">IF(Замер!$J$80="да",Комната_4!$H159,0)</f>
        <v>29355</v>
      </c>
      <c r="AI159" s="31" t="n">
        <f aca="false">IF(Замер!$J$100="да",Комната_5!$B159,0)</f>
        <v>0</v>
      </c>
      <c r="AJ159" s="31" t="n">
        <f aca="false">IF(Замер!$J$100="да",Комната_5!$G159,0)</f>
        <v>20.4</v>
      </c>
      <c r="AK159" s="31" t="n">
        <f aca="false">IF(Замер!$J$100="да",Комната_5!$H159,0)</f>
        <v>19380</v>
      </c>
      <c r="AM159" s="31" t="n">
        <f aca="false">IF(Замер!$J$120="да",Коридор!$B159,0)</f>
        <v>0</v>
      </c>
      <c r="AN159" s="31" t="n">
        <f aca="false">IF(Замер!$J$120="да",Коридор!$G159,0)</f>
        <v>19.5</v>
      </c>
      <c r="AO159" s="31" t="n">
        <f aca="false">IF(Замер!$J$120="да",Коридор!$H159,0)</f>
        <v>18525</v>
      </c>
      <c r="AQ159" s="31" t="n">
        <f aca="false">IF(Замер!$J$140="да",Кухня!$B159,0)</f>
        <v>0</v>
      </c>
      <c r="AR159" s="31" t="n">
        <f aca="false">IF(Замер!$J$140="да",Кухня!$G159,0)</f>
        <v>27.7</v>
      </c>
      <c r="AS159" s="31" t="n">
        <f aca="false">IF(Замер!$J$140="да",Кухня!$H159,0)</f>
        <v>26315</v>
      </c>
      <c r="AU159" s="31" t="n">
        <f aca="false">IF(Замер!$J$160="да",Ванна!$B159,0)</f>
        <v>0</v>
      </c>
      <c r="AV159" s="31" t="n">
        <f aca="false">IF(Замер!$J$160="да",Ванна!$G159,0)</f>
        <v>20</v>
      </c>
      <c r="AW159" s="31" t="n">
        <f aca="false">IF(Замер!$J$160="да",Ванна!$H159,0)</f>
        <v>19000</v>
      </c>
      <c r="AY159" s="31" t="n">
        <f aca="false">IF(Замер!$J$180="да",Туалет!$B159,0)</f>
        <v>0</v>
      </c>
      <c r="AZ159" s="31" t="n">
        <f aca="false">IF(Замер!$J$180="да",Туалет!$G159,0)</f>
        <v>0</v>
      </c>
      <c r="BA159" s="31" t="n">
        <f aca="false">IF(Замер!$J$180="да",Туалет!$H159,0)</f>
        <v>0</v>
      </c>
      <c r="BC159" s="31" t="n">
        <f aca="false">IF(Замер!$J$200="да",Балкон!$B159,0)</f>
        <v>0</v>
      </c>
      <c r="BD159" s="31" t="n">
        <f aca="false">IF(Замер!$J$200="да",Балкон!$G159,0)</f>
        <v>0</v>
      </c>
      <c r="BE159" s="31" t="n">
        <f aca="false">IF(Замер!$J$200="да",Балкон!$H159,0)</f>
        <v>0</v>
      </c>
      <c r="BG159" s="31" t="n">
        <f aca="false">IF(Замер!$J$220="да",Помещение_11!$B159,0)</f>
        <v>0</v>
      </c>
      <c r="BH159" s="31" t="n">
        <f aca="false">IF(Замер!$J$220="да",Помещение_11!$G159,0)</f>
        <v>0</v>
      </c>
      <c r="BI159" s="31" t="n">
        <f aca="false">IF(Замер!$J$220="да",Помещение_11!$H159,0)</f>
        <v>0</v>
      </c>
      <c r="BK159" s="31" t="n">
        <f aca="false">IF(Замер!$J$240="да",Помещение_12!$B159,0)</f>
        <v>0</v>
      </c>
      <c r="BL159" s="31" t="n">
        <f aca="false">IF(Замер!$J$240="да",Помещение_12!$G159,0)</f>
        <v>0</v>
      </c>
      <c r="BM159" s="31" t="n">
        <f aca="false">IF(Замер!$J$240="да",Помещение_12!$H159,0)</f>
        <v>0</v>
      </c>
      <c r="BO159" s="31" t="n">
        <f aca="false">IF(Замер!$J$260="да",Помещение_13!$B159,0)</f>
        <v>0</v>
      </c>
      <c r="BP159" s="31" t="n">
        <f aca="false">IF(Замер!$J$260="да",Помещение_13!$G159,0)</f>
        <v>0</v>
      </c>
      <c r="BQ159" s="31" t="n">
        <f aca="false">IF(Замер!$J$260="да",Помещение_13!$H159,0)</f>
        <v>0</v>
      </c>
      <c r="BS159" s="31" t="n">
        <f aca="false">IF(Замер!$J$280="да",Помещение_14!$B159,0)</f>
        <v>0</v>
      </c>
      <c r="BT159" s="31" t="n">
        <f aca="false">IF(Замер!$J$280="да",Помещение_14!$G159,0)</f>
        <v>0</v>
      </c>
      <c r="BU159" s="31" t="n">
        <f aca="false">IF(Замер!$J$280="да",Помещение_14!$H159,0)</f>
        <v>0</v>
      </c>
      <c r="BW159" s="31" t="n">
        <f aca="false">IF(Замер!$J$300="да",Помещение_15!$B159,0)</f>
        <v>0</v>
      </c>
      <c r="BX159" s="31" t="n">
        <f aca="false">IF(Замер!$J$300="да",Помещение_15!$G159,0)</f>
        <v>0</v>
      </c>
      <c r="BY159" s="31" t="n">
        <f aca="false">IF(Замер!$J$300="да",Помещение_15!$H159,0)</f>
        <v>0</v>
      </c>
      <c r="CA159" s="31" t="n">
        <f aca="false">IF(Замер!$J$320="да",Помещение_16!$B159,0)</f>
        <v>0</v>
      </c>
      <c r="CB159" s="31" t="n">
        <f aca="false">IF(Замер!$J$320="да",Помещение_16!$G159,0)</f>
        <v>0</v>
      </c>
      <c r="CC159" s="31" t="n">
        <f aca="false">IF(Замер!$J$320="да",Помещение_16!$H159,0)</f>
        <v>0</v>
      </c>
      <c r="CE159" s="31" t="n">
        <f aca="false">IF(Замер!$J$340="да",Помещение_17!$B159,0)</f>
        <v>0</v>
      </c>
      <c r="CF159" s="31" t="n">
        <f aca="false">IF(Замер!$J$340="да",Помещение_17!$G159,0)</f>
        <v>0</v>
      </c>
      <c r="CG159" s="31" t="n">
        <f aca="false">IF(Замер!$J$340="да",Помещение_17!$H159,0)</f>
        <v>0</v>
      </c>
      <c r="CI159" s="31" t="n">
        <f aca="false">IF(Замер!$J$360="да",Помещение_18!$B159,0)</f>
        <v>0</v>
      </c>
      <c r="CJ159" s="31" t="n">
        <f aca="false">IF(Замер!$J$360="да",Помещение_18!$G159,0)</f>
        <v>0</v>
      </c>
      <c r="CK159" s="31" t="n">
        <f aca="false">IF(Замер!$J$360="да",Помещение_18!$H159,0)</f>
        <v>0</v>
      </c>
      <c r="CM159" s="31" t="n">
        <f aca="false">IF(Замер!$J$380="да",Помещение_19!$B159,0)</f>
        <v>0</v>
      </c>
      <c r="CN159" s="31" t="n">
        <f aca="false">IF(Замер!$J$380="да",Помещение_19!$G159,0)</f>
        <v>0</v>
      </c>
      <c r="CO159" s="31" t="n">
        <f aca="false">IF(Замер!$J$380="да",Помещение_19!$H159,0)</f>
        <v>0</v>
      </c>
      <c r="CQ159" s="31" t="n">
        <f aca="false">IF(Замер!$J$400="да",Помещение_20!$B159,0)</f>
        <v>0</v>
      </c>
      <c r="CR159" s="31" t="n">
        <f aca="false">IF(Замер!$J$400="да",Помещение_20!$G159,0)</f>
        <v>0</v>
      </c>
      <c r="CS159" s="31" t="n">
        <f aca="false">IF(Замер!$J$400="да",Помещение_20!$H159,0)</f>
        <v>0</v>
      </c>
    </row>
    <row r="160" customFormat="false" ht="14.25" hidden="false" customHeight="false" outlineLevel="0" collapsed="false">
      <c r="B160" s="79" t="n">
        <f aca="false">P160</f>
        <v>0</v>
      </c>
      <c r="C160" s="49" t="s">
        <v>462</v>
      </c>
      <c r="D160" s="80" t="str">
        <f aca="false">VLOOKUP(C160,СписокРабот!$B:$E,2,FALSE())</f>
        <v>Монтаж вагонки,панелей МДФ/на клей К-1,5 </v>
      </c>
      <c r="E160" s="44" t="str">
        <f aca="false">VLOOKUP(C160,СписокРабот!$B:$E,3,FALSE())</f>
        <v>м²</v>
      </c>
      <c r="F160" s="81" t="n">
        <f aca="false">VLOOKUP(C160,СписокРабот!$B:$E,4,FALSE())</f>
        <v>1457</v>
      </c>
      <c r="G160" s="84" t="n">
        <f aca="false">Q160</f>
        <v>0</v>
      </c>
      <c r="H160" s="82" t="n">
        <f aca="false">F160*G160</f>
        <v>0</v>
      </c>
      <c r="L160" s="83"/>
      <c r="M160" s="66" t="n">
        <f aca="false">$F160*(100%-$B$3)</f>
        <v>1238.45</v>
      </c>
      <c r="N160" s="31" t="n">
        <f aca="false">$G160*$M160</f>
        <v>0</v>
      </c>
      <c r="P160" s="31" t="n">
        <f aca="false">MAX(S160,W160,AA160,AE160,AI160,AM160,AQ160,AU160,AY160,BC160,BG160,BK160,BO160,BS160,BW160,CA160,CE160,CI160,CM160,CQ160)</f>
        <v>0</v>
      </c>
      <c r="Q160" s="31" t="n">
        <f aca="false">IF($S160,T160,0)+IF($W160,X160,0)+IF($AA160,AB160,0)+IF($AE160,AF160,0)+IF($AI160,AJ160,0)+IF($AM160,AN160,0)+IF($AQ160,AR160,0)+IF($AU160,AV160,0)+IF($AY160,AZ160,0)+IF($BC160,BD160,0)+IF($BG160,BH160,0)+IF($BK160,BL160,0)+IF($BO160,BP160,0)+IF($BS160,BT160,0)+IF($BW160,BX160,0)+IF($CA160,CB160,0)+IF($CE160,CF160,0)+IF($CI160,CJ160,0)+IF($CM160,CN160,0)+IF($CQ160,CR160,0)</f>
        <v>0</v>
      </c>
      <c r="R160" s="31" t="n">
        <f aca="false">IF($S160=1,U160,0)+IF($W160,Y160,0)+IF($AA160,AC160,0)+IF($AE160,AG160,0)+IF($AI160,AK160,0)+IF($AM160,AO160,0)+IF($AQ160,AS160,0)+IF($AU160,AW160,0)+IF($AY160,BA160,0)+IF($BC160,BE160,0)+IF($BG160,BI160,0)+IF($BK160,BM160,0)+IF($BO160,BQ160,0)+IF($BS160,BU160,0)+IF($BW160,BY160,0)+IF($CA160,CC160,0)+IF($CE160,CG160,0)+IF($CI160,CK160,0)+IF($CM160,CO160,0)+IF($CQ160,CS160,0)</f>
        <v>0</v>
      </c>
      <c r="S160" s="31" t="n">
        <f aca="false">IF(Замер!$J$20="да",Комната_1!$B160,0)</f>
        <v>0</v>
      </c>
      <c r="T160" s="31" t="n">
        <f aca="false">IF(Замер!$J$20="да",Комната_1!$G160,0)</f>
        <v>52</v>
      </c>
      <c r="U160" s="31" t="n">
        <f aca="false">IF(Замер!$J$20="да",Комната_1!$H160,0)</f>
        <v>75764</v>
      </c>
      <c r="W160" s="31" t="n">
        <f aca="false">IF(Замер!$J$40="да",Комната_2!$B160,0)</f>
        <v>0</v>
      </c>
      <c r="X160" s="31" t="n">
        <f aca="false">IF(Замер!$J$40="да",Комната_2!$G160,0)</f>
        <v>36.8</v>
      </c>
      <c r="Y160" s="31" t="n">
        <f aca="false">IF(Замер!$J$40="да",Комната_2!$H160,0)</f>
        <v>53617.6</v>
      </c>
      <c r="AA160" s="31" t="n">
        <f aca="false">IF(Замер!$J$60="да",Комната_3!$B160,0)</f>
        <v>0</v>
      </c>
      <c r="AB160" s="31" t="n">
        <f aca="false">IF(Замер!$J$60="да",Комната_3!$G160,0)</f>
        <v>35</v>
      </c>
      <c r="AC160" s="31" t="n">
        <f aca="false">IF(Замер!$J$60="да",Комната_3!$H160,0)</f>
        <v>50995</v>
      </c>
      <c r="AE160" s="31" t="n">
        <f aca="false">IF(Замер!$J$80="да",Комната_4!$B160,0)</f>
        <v>0</v>
      </c>
      <c r="AF160" s="31" t="n">
        <f aca="false">IF(Замер!$J$80="да",Комната_4!$G160,0)</f>
        <v>30.9</v>
      </c>
      <c r="AG160" s="31" t="n">
        <f aca="false">IF(Замер!$J$80="да",Комната_4!$H160,0)</f>
        <v>45021.3</v>
      </c>
      <c r="AI160" s="31" t="n">
        <f aca="false">IF(Замер!$J$100="да",Комната_5!$B160,0)</f>
        <v>0</v>
      </c>
      <c r="AJ160" s="31" t="n">
        <f aca="false">IF(Замер!$J$100="да",Комната_5!$G160,0)</f>
        <v>20.4</v>
      </c>
      <c r="AK160" s="31" t="n">
        <f aca="false">IF(Замер!$J$100="да",Комната_5!$H160,0)</f>
        <v>29722.8</v>
      </c>
      <c r="AM160" s="31" t="n">
        <f aca="false">IF(Замер!$J$120="да",Коридор!$B160,0)</f>
        <v>0</v>
      </c>
      <c r="AN160" s="31" t="n">
        <f aca="false">IF(Замер!$J$120="да",Коридор!$G160,0)</f>
        <v>19.5</v>
      </c>
      <c r="AO160" s="31" t="n">
        <f aca="false">IF(Замер!$J$120="да",Коридор!$H160,0)</f>
        <v>28411.5</v>
      </c>
      <c r="AQ160" s="31" t="n">
        <f aca="false">IF(Замер!$J$140="да",Кухня!$B160,0)</f>
        <v>0</v>
      </c>
      <c r="AR160" s="31" t="n">
        <f aca="false">IF(Замер!$J$140="да",Кухня!$G160,0)</f>
        <v>27.7</v>
      </c>
      <c r="AS160" s="31" t="n">
        <f aca="false">IF(Замер!$J$140="да",Кухня!$H160,0)</f>
        <v>40358.9</v>
      </c>
      <c r="AU160" s="31" t="n">
        <f aca="false">IF(Замер!$J$160="да",Ванна!$B160,0)</f>
        <v>0</v>
      </c>
      <c r="AV160" s="31" t="n">
        <f aca="false">IF(Замер!$J$160="да",Ванна!$G160,0)</f>
        <v>20</v>
      </c>
      <c r="AW160" s="31" t="n">
        <f aca="false">IF(Замер!$J$160="да",Ванна!$H160,0)</f>
        <v>29140</v>
      </c>
      <c r="AY160" s="31" t="n">
        <f aca="false">IF(Замер!$J$180="да",Туалет!$B160,0)</f>
        <v>0</v>
      </c>
      <c r="AZ160" s="31" t="n">
        <f aca="false">IF(Замер!$J$180="да",Туалет!$G160,0)</f>
        <v>0</v>
      </c>
      <c r="BA160" s="31" t="n">
        <f aca="false">IF(Замер!$J$180="да",Туалет!$H160,0)</f>
        <v>0</v>
      </c>
      <c r="BC160" s="31" t="n">
        <f aca="false">IF(Замер!$J$200="да",Балкон!$B160,0)</f>
        <v>0</v>
      </c>
      <c r="BD160" s="31" t="n">
        <f aca="false">IF(Замер!$J$200="да",Балкон!$G160,0)</f>
        <v>0</v>
      </c>
      <c r="BE160" s="31" t="n">
        <f aca="false">IF(Замер!$J$200="да",Балкон!$H160,0)</f>
        <v>0</v>
      </c>
      <c r="BG160" s="31" t="n">
        <f aca="false">IF(Замер!$J$220="да",Помещение_11!$B160,0)</f>
        <v>0</v>
      </c>
      <c r="BH160" s="31" t="n">
        <f aca="false">IF(Замер!$J$220="да",Помещение_11!$G160,0)</f>
        <v>0</v>
      </c>
      <c r="BI160" s="31" t="n">
        <f aca="false">IF(Замер!$J$220="да",Помещение_11!$H160,0)</f>
        <v>0</v>
      </c>
      <c r="BK160" s="31" t="n">
        <f aca="false">IF(Замер!$J$240="да",Помещение_12!$B160,0)</f>
        <v>0</v>
      </c>
      <c r="BL160" s="31" t="n">
        <f aca="false">IF(Замер!$J$240="да",Помещение_12!$G160,0)</f>
        <v>0</v>
      </c>
      <c r="BM160" s="31" t="n">
        <f aca="false">IF(Замер!$J$240="да",Помещение_12!$H160,0)</f>
        <v>0</v>
      </c>
      <c r="BO160" s="31" t="n">
        <f aca="false">IF(Замер!$J$260="да",Помещение_13!$B160,0)</f>
        <v>0</v>
      </c>
      <c r="BP160" s="31" t="n">
        <f aca="false">IF(Замер!$J$260="да",Помещение_13!$G160,0)</f>
        <v>0</v>
      </c>
      <c r="BQ160" s="31" t="n">
        <f aca="false">IF(Замер!$J$260="да",Помещение_13!$H160,0)</f>
        <v>0</v>
      </c>
      <c r="BS160" s="31" t="n">
        <f aca="false">IF(Замер!$J$280="да",Помещение_14!$B160,0)</f>
        <v>0</v>
      </c>
      <c r="BT160" s="31" t="n">
        <f aca="false">IF(Замер!$J$280="да",Помещение_14!$G160,0)</f>
        <v>0</v>
      </c>
      <c r="BU160" s="31" t="n">
        <f aca="false">IF(Замер!$J$280="да",Помещение_14!$H160,0)</f>
        <v>0</v>
      </c>
      <c r="BW160" s="31" t="n">
        <f aca="false">IF(Замер!$J$300="да",Помещение_15!$B160,0)</f>
        <v>0</v>
      </c>
      <c r="BX160" s="31" t="n">
        <f aca="false">IF(Замер!$J$300="да",Помещение_15!$G160,0)</f>
        <v>0</v>
      </c>
      <c r="BY160" s="31" t="n">
        <f aca="false">IF(Замер!$J$300="да",Помещение_15!$H160,0)</f>
        <v>0</v>
      </c>
      <c r="CA160" s="31" t="n">
        <f aca="false">IF(Замер!$J$320="да",Помещение_16!$B160,0)</f>
        <v>0</v>
      </c>
      <c r="CB160" s="31" t="n">
        <f aca="false">IF(Замер!$J$320="да",Помещение_16!$G160,0)</f>
        <v>0</v>
      </c>
      <c r="CC160" s="31" t="n">
        <f aca="false">IF(Замер!$J$320="да",Помещение_16!$H160,0)</f>
        <v>0</v>
      </c>
      <c r="CE160" s="31" t="n">
        <f aca="false">IF(Замер!$J$340="да",Помещение_17!$B160,0)</f>
        <v>0</v>
      </c>
      <c r="CF160" s="31" t="n">
        <f aca="false">IF(Замер!$J$340="да",Помещение_17!$G160,0)</f>
        <v>0</v>
      </c>
      <c r="CG160" s="31" t="n">
        <f aca="false">IF(Замер!$J$340="да",Помещение_17!$H160,0)</f>
        <v>0</v>
      </c>
      <c r="CI160" s="31" t="n">
        <f aca="false">IF(Замер!$J$360="да",Помещение_18!$B160,0)</f>
        <v>0</v>
      </c>
      <c r="CJ160" s="31" t="n">
        <f aca="false">IF(Замер!$J$360="да",Помещение_18!$G160,0)</f>
        <v>0</v>
      </c>
      <c r="CK160" s="31" t="n">
        <f aca="false">IF(Замер!$J$360="да",Помещение_18!$H160,0)</f>
        <v>0</v>
      </c>
      <c r="CM160" s="31" t="n">
        <f aca="false">IF(Замер!$J$380="да",Помещение_19!$B160,0)</f>
        <v>0</v>
      </c>
      <c r="CN160" s="31" t="n">
        <f aca="false">IF(Замер!$J$380="да",Помещение_19!$G160,0)</f>
        <v>0</v>
      </c>
      <c r="CO160" s="31" t="n">
        <f aca="false">IF(Замер!$J$380="да",Помещение_19!$H160,0)</f>
        <v>0</v>
      </c>
      <c r="CQ160" s="31" t="n">
        <f aca="false">IF(Замер!$J$400="да",Помещение_20!$B160,0)</f>
        <v>0</v>
      </c>
      <c r="CR160" s="31" t="n">
        <f aca="false">IF(Замер!$J$400="да",Помещение_20!$G160,0)</f>
        <v>0</v>
      </c>
      <c r="CS160" s="31" t="n">
        <f aca="false">IF(Замер!$J$400="да",Помещение_20!$H160,0)</f>
        <v>0</v>
      </c>
    </row>
    <row r="161" customFormat="false" ht="14.25" hidden="false" customHeight="false" outlineLevel="0" collapsed="false">
      <c r="B161" s="89" t="n">
        <f aca="false">P161</f>
        <v>0</v>
      </c>
      <c r="C161" s="90" t="s">
        <v>463</v>
      </c>
      <c r="D161" s="91" t="str">
        <f aca="false">VLOOKUP(C161,СписокРабот!$B:$E,2,FALSE())</f>
        <v>Монтаж карниза</v>
      </c>
      <c r="E161" s="92" t="str">
        <f aca="false">VLOOKUP(C161,СписокРабот!$B:$E,3,FALSE())</f>
        <v>п.м</v>
      </c>
      <c r="F161" s="93" t="n">
        <f aca="false">VLOOKUP(C161,СписокРабот!$B:$E,4,FALSE())</f>
        <v>1486</v>
      </c>
      <c r="G161" s="94" t="n">
        <f aca="false">Q161</f>
        <v>0</v>
      </c>
      <c r="H161" s="95" t="n">
        <f aca="false">F161*G161</f>
        <v>0</v>
      </c>
      <c r="L161" s="83"/>
      <c r="M161" s="66" t="n">
        <f aca="false">$F161*(100%-$B$3)</f>
        <v>1263.1</v>
      </c>
      <c r="N161" s="31" t="n">
        <f aca="false">$G161*$M161</f>
        <v>0</v>
      </c>
      <c r="P161" s="31" t="n">
        <f aca="false">MAX(S161,W161,AA161,AE161,AI161,AM161,AQ161,AU161,AY161,BC161,BG161,BK161,BO161,BS161,BW161,CA161,CE161,CI161,CM161,CQ161)</f>
        <v>0</v>
      </c>
      <c r="Q161" s="31" t="n">
        <f aca="false">IF($S161,T161,0)+IF($W161,X161,0)+IF($AA161,AB161,0)+IF($AE161,AF161,0)+IF($AI161,AJ161,0)+IF($AM161,AN161,0)+IF($AQ161,AR161,0)+IF($AU161,AV161,0)+IF($AY161,AZ161,0)+IF($BC161,BD161,0)+IF($BG161,BH161,0)+IF($BK161,BL161,0)+IF($BO161,BP161,0)+IF($BS161,BT161,0)+IF($BW161,BX161,0)+IF($CA161,CB161,0)+IF($CE161,CF161,0)+IF($CI161,CJ161,0)+IF($CM161,CN161,0)+IF($CQ161,CR161,0)</f>
        <v>0</v>
      </c>
      <c r="R161" s="31" t="n">
        <f aca="false">IF($S161=1,U161,0)+IF($W161,Y161,0)+IF($AA161,AC161,0)+IF($AE161,AG161,0)+IF($AI161,AK161,0)+IF($AM161,AO161,0)+IF($AQ161,AS161,0)+IF($AU161,AW161,0)+IF($AY161,BA161,0)+IF($BC161,BE161,0)+IF($BG161,BI161,0)+IF($BK161,BM161,0)+IF($BO161,BQ161,0)+IF($BS161,BU161,0)+IF($BW161,BY161,0)+IF($CA161,CC161,0)+IF($CE161,CG161,0)+IF($CI161,CK161,0)+IF($CM161,CO161,0)+IF($CQ161,CS161,0)</f>
        <v>0</v>
      </c>
      <c r="S161" s="31" t="n">
        <f aca="false">IF(Замер!$J$20="да",Комната_1!$B161,0)</f>
        <v>0</v>
      </c>
      <c r="T161" s="31" t="n">
        <f aca="false">IF(Замер!$J$20="да",Комната_1!$G161,0)</f>
        <v>0</v>
      </c>
      <c r="U161" s="31" t="n">
        <f aca="false">IF(Замер!$J$20="да",Комната_1!$H161,0)</f>
        <v>0</v>
      </c>
      <c r="W161" s="31" t="n">
        <f aca="false">IF(Замер!$J$40="да",Комната_2!$B161,0)</f>
        <v>0</v>
      </c>
      <c r="X161" s="31" t="n">
        <f aca="false">IF(Замер!$J$40="да",Комната_2!$G161,0)</f>
        <v>0</v>
      </c>
      <c r="Y161" s="31" t="n">
        <f aca="false">IF(Замер!$J$40="да",Комната_2!$H161,0)</f>
        <v>0</v>
      </c>
      <c r="AA161" s="31" t="n">
        <f aca="false">IF(Замер!$J$60="да",Комната_3!$B161,0)</f>
        <v>0</v>
      </c>
      <c r="AB161" s="31" t="n">
        <f aca="false">IF(Замер!$J$60="да",Комната_3!$G161,0)</f>
        <v>0</v>
      </c>
      <c r="AC161" s="31" t="n">
        <f aca="false">IF(Замер!$J$60="да",Комната_3!$H161,0)</f>
        <v>0</v>
      </c>
      <c r="AE161" s="31" t="n">
        <f aca="false">IF(Замер!$J$80="да",Комната_4!$B161,0)</f>
        <v>0</v>
      </c>
      <c r="AF161" s="31" t="n">
        <f aca="false">IF(Замер!$J$80="да",Комната_4!$G161,0)</f>
        <v>0</v>
      </c>
      <c r="AG161" s="31" t="n">
        <f aca="false">IF(Замер!$J$80="да",Комната_4!$H161,0)</f>
        <v>0</v>
      </c>
      <c r="AI161" s="31" t="n">
        <f aca="false">IF(Замер!$J$100="да",Комната_5!$B161,0)</f>
        <v>0</v>
      </c>
      <c r="AJ161" s="31" t="n">
        <f aca="false">IF(Замер!$J$100="да",Комната_5!$G161,0)</f>
        <v>0</v>
      </c>
      <c r="AK161" s="31" t="n">
        <f aca="false">IF(Замер!$J$100="да",Комната_5!$H161,0)</f>
        <v>0</v>
      </c>
      <c r="AM161" s="31" t="n">
        <f aca="false">IF(Замер!$J$120="да",Коридор!$B161,0)</f>
        <v>0</v>
      </c>
      <c r="AN161" s="31" t="n">
        <f aca="false">IF(Замер!$J$120="да",Коридор!$G161,0)</f>
        <v>0</v>
      </c>
      <c r="AO161" s="31" t="n">
        <f aca="false">IF(Замер!$J$120="да",Коридор!$H161,0)</f>
        <v>0</v>
      </c>
      <c r="AQ161" s="31" t="n">
        <f aca="false">IF(Замер!$J$140="да",Кухня!$B161,0)</f>
        <v>0</v>
      </c>
      <c r="AR161" s="31" t="n">
        <f aca="false">IF(Замер!$J$140="да",Кухня!$G161,0)</f>
        <v>0</v>
      </c>
      <c r="AS161" s="31" t="n">
        <f aca="false">IF(Замер!$J$140="да",Кухня!$H161,0)</f>
        <v>0</v>
      </c>
      <c r="AU161" s="31" t="n">
        <f aca="false">IF(Замер!$J$160="да",Ванна!$B161,0)</f>
        <v>0</v>
      </c>
      <c r="AV161" s="31" t="n">
        <f aca="false">IF(Замер!$J$160="да",Ванна!$G161,0)</f>
        <v>0</v>
      </c>
      <c r="AW161" s="31" t="n">
        <f aca="false">IF(Замер!$J$160="да",Ванна!$H161,0)</f>
        <v>0</v>
      </c>
      <c r="AY161" s="31" t="n">
        <f aca="false">IF(Замер!$J$180="да",Туалет!$B161,0)</f>
        <v>0</v>
      </c>
      <c r="AZ161" s="31" t="n">
        <f aca="false">IF(Замер!$J$180="да",Туалет!$G161,0)</f>
        <v>0</v>
      </c>
      <c r="BA161" s="31" t="n">
        <f aca="false">IF(Замер!$J$180="да",Туалет!$H161,0)</f>
        <v>0</v>
      </c>
      <c r="BC161" s="31" t="n">
        <f aca="false">IF(Замер!$J$200="да",Балкон!$B161,0)</f>
        <v>0</v>
      </c>
      <c r="BD161" s="31" t="n">
        <f aca="false">IF(Замер!$J$200="да",Балкон!$G161,0)</f>
        <v>0</v>
      </c>
      <c r="BE161" s="31" t="n">
        <f aca="false">IF(Замер!$J$200="да",Балкон!$H161,0)</f>
        <v>0</v>
      </c>
      <c r="BG161" s="31" t="n">
        <f aca="false">IF(Замер!$J$220="да",Помещение_11!$B161,0)</f>
        <v>0</v>
      </c>
      <c r="BH161" s="31" t="n">
        <f aca="false">IF(Замер!$J$220="да",Помещение_11!$G161,0)</f>
        <v>0</v>
      </c>
      <c r="BI161" s="31" t="n">
        <f aca="false">IF(Замер!$J$220="да",Помещение_11!$H161,0)</f>
        <v>0</v>
      </c>
      <c r="BK161" s="31" t="n">
        <f aca="false">IF(Замер!$J$240="да",Помещение_12!$B161,0)</f>
        <v>0</v>
      </c>
      <c r="BL161" s="31" t="n">
        <f aca="false">IF(Замер!$J$240="да",Помещение_12!$G161,0)</f>
        <v>0</v>
      </c>
      <c r="BM161" s="31" t="n">
        <f aca="false">IF(Замер!$J$240="да",Помещение_12!$H161,0)</f>
        <v>0</v>
      </c>
      <c r="BO161" s="31" t="n">
        <f aca="false">IF(Замер!$J$260="да",Помещение_13!$B161,0)</f>
        <v>0</v>
      </c>
      <c r="BP161" s="31" t="n">
        <f aca="false">IF(Замер!$J$260="да",Помещение_13!$G161,0)</f>
        <v>0</v>
      </c>
      <c r="BQ161" s="31" t="n">
        <f aca="false">IF(Замер!$J$260="да",Помещение_13!$H161,0)</f>
        <v>0</v>
      </c>
      <c r="BS161" s="31" t="n">
        <f aca="false">IF(Замер!$J$280="да",Помещение_14!$B161,0)</f>
        <v>0</v>
      </c>
      <c r="BT161" s="31" t="n">
        <f aca="false">IF(Замер!$J$280="да",Помещение_14!$G161,0)</f>
        <v>0</v>
      </c>
      <c r="BU161" s="31" t="n">
        <f aca="false">IF(Замер!$J$280="да",Помещение_14!$H161,0)</f>
        <v>0</v>
      </c>
      <c r="BW161" s="31" t="n">
        <f aca="false">IF(Замер!$J$300="да",Помещение_15!$B161,0)</f>
        <v>0</v>
      </c>
      <c r="BX161" s="31" t="n">
        <f aca="false">IF(Замер!$J$300="да",Помещение_15!$G161,0)</f>
        <v>0</v>
      </c>
      <c r="BY161" s="31" t="n">
        <f aca="false">IF(Замер!$J$300="да",Помещение_15!$H161,0)</f>
        <v>0</v>
      </c>
      <c r="CA161" s="31" t="n">
        <f aca="false">IF(Замер!$J$320="да",Помещение_16!$B161,0)</f>
        <v>0</v>
      </c>
      <c r="CB161" s="31" t="n">
        <f aca="false">IF(Замер!$J$320="да",Помещение_16!$G161,0)</f>
        <v>0</v>
      </c>
      <c r="CC161" s="31" t="n">
        <f aca="false">IF(Замер!$J$320="да",Помещение_16!$H161,0)</f>
        <v>0</v>
      </c>
      <c r="CE161" s="31" t="n">
        <f aca="false">IF(Замер!$J$340="да",Помещение_17!$B161,0)</f>
        <v>0</v>
      </c>
      <c r="CF161" s="31" t="n">
        <f aca="false">IF(Замер!$J$340="да",Помещение_17!$G161,0)</f>
        <v>0</v>
      </c>
      <c r="CG161" s="31" t="n">
        <f aca="false">IF(Замер!$J$340="да",Помещение_17!$H161,0)</f>
        <v>0</v>
      </c>
      <c r="CI161" s="31" t="n">
        <f aca="false">IF(Замер!$J$360="да",Помещение_18!$B161,0)</f>
        <v>0</v>
      </c>
      <c r="CJ161" s="31" t="n">
        <f aca="false">IF(Замер!$J$360="да",Помещение_18!$G161,0)</f>
        <v>0</v>
      </c>
      <c r="CK161" s="31" t="n">
        <f aca="false">IF(Замер!$J$360="да",Помещение_18!$H161,0)</f>
        <v>0</v>
      </c>
      <c r="CM161" s="31" t="n">
        <f aca="false">IF(Замер!$J$380="да",Помещение_19!$B161,0)</f>
        <v>0</v>
      </c>
      <c r="CN161" s="31" t="n">
        <f aca="false">IF(Замер!$J$380="да",Помещение_19!$G161,0)</f>
        <v>0</v>
      </c>
      <c r="CO161" s="31" t="n">
        <f aca="false">IF(Замер!$J$380="да",Помещение_19!$H161,0)</f>
        <v>0</v>
      </c>
      <c r="CQ161" s="31" t="n">
        <f aca="false">IF(Замер!$J$400="да",Помещение_20!$B161,0)</f>
        <v>0</v>
      </c>
      <c r="CR161" s="31" t="n">
        <f aca="false">IF(Замер!$J$400="да",Помещение_20!$G161,0)</f>
        <v>0</v>
      </c>
      <c r="CS161" s="31" t="n">
        <f aca="false">IF(Замер!$J$400="да",Помещение_20!$H161,0)</f>
        <v>0</v>
      </c>
    </row>
    <row r="162" customFormat="false" ht="14.25" hidden="false" customHeight="false" outlineLevel="0" collapsed="false">
      <c r="B162" s="79" t="n">
        <f aca="false">P162</f>
        <v>0</v>
      </c>
      <c r="C162" s="49" t="s">
        <v>464</v>
      </c>
      <c r="D162" s="80" t="str">
        <f aca="false">VLOOKUP(C162,СписокРабот!$B:$E,2,FALSE())</f>
        <v>Устройство перегородки ГКЛ на мет. каркасе облицов.в 1 слой с каждой стороны </v>
      </c>
      <c r="E162" s="44" t="str">
        <f aca="false">VLOOKUP(C162,СписокРабот!$B:$E,3,FALSE())</f>
        <v>м²</v>
      </c>
      <c r="F162" s="81" t="n">
        <f aca="false">VLOOKUP(C162,СписокРабот!$B:$E,4,FALSE())</f>
        <v>3655</v>
      </c>
      <c r="G162" s="84" t="n">
        <f aca="false">Q162</f>
        <v>0</v>
      </c>
      <c r="H162" s="82" t="n">
        <f aca="false">F162*G162</f>
        <v>0</v>
      </c>
      <c r="L162" s="83"/>
      <c r="M162" s="66" t="n">
        <f aca="false">$F162*(100%-$B$3)</f>
        <v>3106.75</v>
      </c>
      <c r="N162" s="31" t="n">
        <f aca="false">$G162*$M162</f>
        <v>0</v>
      </c>
      <c r="P162" s="31" t="n">
        <f aca="false">MAX(S162,W162,AA162,AE162,AI162,AM162,AQ162,AU162,AY162,BC162,BG162,BK162,BO162,BS162,BW162,CA162,CE162,CI162,CM162,CQ162)</f>
        <v>0</v>
      </c>
      <c r="Q162" s="31" t="n">
        <f aca="false">IF($S162,T162,0)+IF($W162,X162,0)+IF($AA162,AB162,0)+IF($AE162,AF162,0)+IF($AI162,AJ162,0)+IF($AM162,AN162,0)+IF($AQ162,AR162,0)+IF($AU162,AV162,0)+IF($AY162,AZ162,0)+IF($BC162,BD162,0)+IF($BG162,BH162,0)+IF($BK162,BL162,0)+IF($BO162,BP162,0)+IF($BS162,BT162,0)+IF($BW162,BX162,0)+IF($CA162,CB162,0)+IF($CE162,CF162,0)+IF($CI162,CJ162,0)+IF($CM162,CN162,0)+IF($CQ162,CR162,0)</f>
        <v>0</v>
      </c>
      <c r="R162" s="31" t="n">
        <f aca="false">IF($S162=1,U162,0)+IF($W162,Y162,0)+IF($AA162,AC162,0)+IF($AE162,AG162,0)+IF($AI162,AK162,0)+IF($AM162,AO162,0)+IF($AQ162,AS162,0)+IF($AU162,AW162,0)+IF($AY162,BA162,0)+IF($BC162,BE162,0)+IF($BG162,BI162,0)+IF($BK162,BM162,0)+IF($BO162,BQ162,0)+IF($BS162,BU162,0)+IF($BW162,BY162,0)+IF($CA162,CC162,0)+IF($CE162,CG162,0)+IF($CI162,CK162,0)+IF($CM162,CO162,0)+IF($CQ162,CS162,0)</f>
        <v>0</v>
      </c>
      <c r="S162" s="31" t="n">
        <f aca="false">IF(Замер!$J$20="да",Комната_1!$B162,0)</f>
        <v>0</v>
      </c>
      <c r="T162" s="31" t="n">
        <f aca="false">IF(Замер!$J$20="да",Комната_1!$G162,0)</f>
        <v>52</v>
      </c>
      <c r="U162" s="31" t="n">
        <f aca="false">IF(Замер!$J$20="да",Комната_1!$H162,0)</f>
        <v>190060</v>
      </c>
      <c r="W162" s="31" t="n">
        <f aca="false">IF(Замер!$J$40="да",Комната_2!$B162,0)</f>
        <v>0</v>
      </c>
      <c r="X162" s="31" t="n">
        <f aca="false">IF(Замер!$J$40="да",Комната_2!$G162,0)</f>
        <v>36.8</v>
      </c>
      <c r="Y162" s="31" t="n">
        <f aca="false">IF(Замер!$J$40="да",Комната_2!$H162,0)</f>
        <v>134504</v>
      </c>
      <c r="AA162" s="31" t="n">
        <f aca="false">IF(Замер!$J$60="да",Комната_3!$B162,0)</f>
        <v>0</v>
      </c>
      <c r="AB162" s="31" t="n">
        <f aca="false">IF(Замер!$J$60="да",Комната_3!$G162,0)</f>
        <v>35</v>
      </c>
      <c r="AC162" s="31" t="n">
        <f aca="false">IF(Замер!$J$60="да",Комната_3!$H162,0)</f>
        <v>127925</v>
      </c>
      <c r="AE162" s="31" t="n">
        <f aca="false">IF(Замер!$J$80="да",Комната_4!$B162,0)</f>
        <v>0</v>
      </c>
      <c r="AF162" s="31" t="n">
        <f aca="false">IF(Замер!$J$80="да",Комната_4!$G162,0)</f>
        <v>30.9</v>
      </c>
      <c r="AG162" s="31" t="n">
        <f aca="false">IF(Замер!$J$80="да",Комната_4!$H162,0)</f>
        <v>112939.5</v>
      </c>
      <c r="AI162" s="31" t="n">
        <f aca="false">IF(Замер!$J$100="да",Комната_5!$B162,0)</f>
        <v>0</v>
      </c>
      <c r="AJ162" s="31" t="n">
        <f aca="false">IF(Замер!$J$100="да",Комната_5!$G162,0)</f>
        <v>20.4</v>
      </c>
      <c r="AK162" s="31" t="n">
        <f aca="false">IF(Замер!$J$100="да",Комната_5!$H162,0)</f>
        <v>74562</v>
      </c>
      <c r="AM162" s="31" t="n">
        <f aca="false">IF(Замер!$J$120="да",Коридор!$B162,0)</f>
        <v>0</v>
      </c>
      <c r="AN162" s="31" t="n">
        <f aca="false">IF(Замер!$J$120="да",Коридор!$G162,0)</f>
        <v>19.5</v>
      </c>
      <c r="AO162" s="31" t="n">
        <f aca="false">IF(Замер!$J$120="да",Коридор!$H162,0)</f>
        <v>71272.5</v>
      </c>
      <c r="AQ162" s="31" t="n">
        <f aca="false">IF(Замер!$J$140="да",Кухня!$B162,0)</f>
        <v>0</v>
      </c>
      <c r="AR162" s="31" t="n">
        <f aca="false">IF(Замер!$J$140="да",Кухня!$G162,0)</f>
        <v>27.7</v>
      </c>
      <c r="AS162" s="31" t="n">
        <f aca="false">IF(Замер!$J$140="да",Кухня!$H162,0)</f>
        <v>101243.5</v>
      </c>
      <c r="AU162" s="31" t="n">
        <f aca="false">IF(Замер!$J$160="да",Ванна!$B162,0)</f>
        <v>0</v>
      </c>
      <c r="AV162" s="31" t="n">
        <f aca="false">IF(Замер!$J$160="да",Ванна!$G162,0)</f>
        <v>20</v>
      </c>
      <c r="AW162" s="31" t="n">
        <f aca="false">IF(Замер!$J$160="да",Ванна!$H162,0)</f>
        <v>73100</v>
      </c>
      <c r="AY162" s="31" t="n">
        <f aca="false">IF(Замер!$J$180="да",Туалет!$B162,0)</f>
        <v>0</v>
      </c>
      <c r="AZ162" s="31" t="n">
        <f aca="false">IF(Замер!$J$180="да",Туалет!$G162,0)</f>
        <v>0</v>
      </c>
      <c r="BA162" s="31" t="n">
        <f aca="false">IF(Замер!$J$180="да",Туалет!$H162,0)</f>
        <v>0</v>
      </c>
      <c r="BC162" s="31" t="n">
        <f aca="false">IF(Замер!$J$200="да",Балкон!$B162,0)</f>
        <v>0</v>
      </c>
      <c r="BD162" s="31" t="n">
        <f aca="false">IF(Замер!$J$200="да",Балкон!$G162,0)</f>
        <v>0</v>
      </c>
      <c r="BE162" s="31" t="n">
        <f aca="false">IF(Замер!$J$200="да",Балкон!$H162,0)</f>
        <v>0</v>
      </c>
      <c r="BG162" s="31" t="n">
        <f aca="false">IF(Замер!$J$220="да",Помещение_11!$B162,0)</f>
        <v>0</v>
      </c>
      <c r="BH162" s="31" t="n">
        <f aca="false">IF(Замер!$J$220="да",Помещение_11!$G162,0)</f>
        <v>0</v>
      </c>
      <c r="BI162" s="31" t="n">
        <f aca="false">IF(Замер!$J$220="да",Помещение_11!$H162,0)</f>
        <v>0</v>
      </c>
      <c r="BK162" s="31" t="n">
        <f aca="false">IF(Замер!$J$240="да",Помещение_12!$B162,0)</f>
        <v>0</v>
      </c>
      <c r="BL162" s="31" t="n">
        <f aca="false">IF(Замер!$J$240="да",Помещение_12!$G162,0)</f>
        <v>0</v>
      </c>
      <c r="BM162" s="31" t="n">
        <f aca="false">IF(Замер!$J$240="да",Помещение_12!$H162,0)</f>
        <v>0</v>
      </c>
      <c r="BO162" s="31" t="n">
        <f aca="false">IF(Замер!$J$260="да",Помещение_13!$B162,0)</f>
        <v>0</v>
      </c>
      <c r="BP162" s="31" t="n">
        <f aca="false">IF(Замер!$J$260="да",Помещение_13!$G162,0)</f>
        <v>0</v>
      </c>
      <c r="BQ162" s="31" t="n">
        <f aca="false">IF(Замер!$J$260="да",Помещение_13!$H162,0)</f>
        <v>0</v>
      </c>
      <c r="BS162" s="31" t="n">
        <f aca="false">IF(Замер!$J$280="да",Помещение_14!$B162,0)</f>
        <v>0</v>
      </c>
      <c r="BT162" s="31" t="n">
        <f aca="false">IF(Замер!$J$280="да",Помещение_14!$G162,0)</f>
        <v>0</v>
      </c>
      <c r="BU162" s="31" t="n">
        <f aca="false">IF(Замер!$J$280="да",Помещение_14!$H162,0)</f>
        <v>0</v>
      </c>
      <c r="BW162" s="31" t="n">
        <f aca="false">IF(Замер!$J$300="да",Помещение_15!$B162,0)</f>
        <v>0</v>
      </c>
      <c r="BX162" s="31" t="n">
        <f aca="false">IF(Замер!$J$300="да",Помещение_15!$G162,0)</f>
        <v>0</v>
      </c>
      <c r="BY162" s="31" t="n">
        <f aca="false">IF(Замер!$J$300="да",Помещение_15!$H162,0)</f>
        <v>0</v>
      </c>
      <c r="CA162" s="31" t="n">
        <f aca="false">IF(Замер!$J$320="да",Помещение_16!$B162,0)</f>
        <v>0</v>
      </c>
      <c r="CB162" s="31" t="n">
        <f aca="false">IF(Замер!$J$320="да",Помещение_16!$G162,0)</f>
        <v>0</v>
      </c>
      <c r="CC162" s="31" t="n">
        <f aca="false">IF(Замер!$J$320="да",Помещение_16!$H162,0)</f>
        <v>0</v>
      </c>
      <c r="CE162" s="31" t="n">
        <f aca="false">IF(Замер!$J$340="да",Помещение_17!$B162,0)</f>
        <v>0</v>
      </c>
      <c r="CF162" s="31" t="n">
        <f aca="false">IF(Замер!$J$340="да",Помещение_17!$G162,0)</f>
        <v>0</v>
      </c>
      <c r="CG162" s="31" t="n">
        <f aca="false">IF(Замер!$J$340="да",Помещение_17!$H162,0)</f>
        <v>0</v>
      </c>
      <c r="CI162" s="31" t="n">
        <f aca="false">IF(Замер!$J$360="да",Помещение_18!$B162,0)</f>
        <v>0</v>
      </c>
      <c r="CJ162" s="31" t="n">
        <f aca="false">IF(Замер!$J$360="да",Помещение_18!$G162,0)</f>
        <v>0</v>
      </c>
      <c r="CK162" s="31" t="n">
        <f aca="false">IF(Замер!$J$360="да",Помещение_18!$H162,0)</f>
        <v>0</v>
      </c>
      <c r="CM162" s="31" t="n">
        <f aca="false">IF(Замер!$J$380="да",Помещение_19!$B162,0)</f>
        <v>0</v>
      </c>
      <c r="CN162" s="31" t="n">
        <f aca="false">IF(Замер!$J$380="да",Помещение_19!$G162,0)</f>
        <v>0</v>
      </c>
      <c r="CO162" s="31" t="n">
        <f aca="false">IF(Замер!$J$380="да",Помещение_19!$H162,0)</f>
        <v>0</v>
      </c>
      <c r="CQ162" s="31" t="n">
        <f aca="false">IF(Замер!$J$400="да",Помещение_20!$B162,0)</f>
        <v>0</v>
      </c>
      <c r="CR162" s="31" t="n">
        <f aca="false">IF(Замер!$J$400="да",Помещение_20!$G162,0)</f>
        <v>0</v>
      </c>
      <c r="CS162" s="31" t="n">
        <f aca="false">IF(Замер!$J$400="да",Помещение_20!$H162,0)</f>
        <v>0</v>
      </c>
    </row>
    <row r="163" customFormat="false" ht="14.25" hidden="false" customHeight="false" outlineLevel="0" collapsed="false">
      <c r="B163" s="79" t="n">
        <f aca="false">P163</f>
        <v>0</v>
      </c>
      <c r="C163" s="49" t="s">
        <v>465</v>
      </c>
      <c r="D163" s="80" t="str">
        <f aca="false">VLOOKUP(C163,СписокРабот!$B:$E,2,FALSE())</f>
        <v>Разметка стен перед укладкой  плитки /разметка перегородок</v>
      </c>
      <c r="E163" s="44" t="str">
        <f aca="false">VLOOKUP(C163,СписокРабот!$B:$E,3,FALSE())</f>
        <v>м²</v>
      </c>
      <c r="F163" s="81" t="n">
        <f aca="false">VLOOKUP(C163,СписокРабот!$B:$E,4,FALSE())</f>
        <v>345</v>
      </c>
      <c r="G163" s="84" t="n">
        <f aca="false">Q163</f>
        <v>0</v>
      </c>
      <c r="H163" s="82" t="n">
        <f aca="false">F163*G163</f>
        <v>0</v>
      </c>
      <c r="L163" s="83"/>
      <c r="M163" s="66" t="n">
        <f aca="false">$F163*(100%-$B$3)</f>
        <v>293.25</v>
      </c>
      <c r="N163" s="31" t="n">
        <f aca="false">$G163*$M163</f>
        <v>0</v>
      </c>
      <c r="P163" s="31" t="n">
        <f aca="false">MAX(S163,W163,AA163,AE163,AI163,AM163,AQ163,AU163,AY163,BC163,BG163,BK163,BO163,BS163,BW163,CA163,CE163,CI163,CM163,CQ163)</f>
        <v>0</v>
      </c>
      <c r="Q163" s="31" t="n">
        <f aca="false">IF($S163,T163,0)+IF($W163,X163,0)+IF($AA163,AB163,0)+IF($AE163,AF163,0)+IF($AI163,AJ163,0)+IF($AM163,AN163,0)+IF($AQ163,AR163,0)+IF($AU163,AV163,0)+IF($AY163,AZ163,0)+IF($BC163,BD163,0)+IF($BG163,BH163,0)+IF($BK163,BL163,0)+IF($BO163,BP163,0)+IF($BS163,BT163,0)+IF($BW163,BX163,0)+IF($CA163,CB163,0)+IF($CE163,CF163,0)+IF($CI163,CJ163,0)+IF($CM163,CN163,0)+IF($CQ163,CR163,0)</f>
        <v>0</v>
      </c>
      <c r="R163" s="31" t="n">
        <f aca="false">IF($S163=1,U163,0)+IF($W163,Y163,0)+IF($AA163,AC163,0)+IF($AE163,AG163,0)+IF($AI163,AK163,0)+IF($AM163,AO163,0)+IF($AQ163,AS163,0)+IF($AU163,AW163,0)+IF($AY163,BA163,0)+IF($BC163,BE163,0)+IF($BG163,BI163,0)+IF($BK163,BM163,0)+IF($BO163,BQ163,0)+IF($BS163,BU163,0)+IF($BW163,BY163,0)+IF($CA163,CC163,0)+IF($CE163,CG163,0)+IF($CI163,CK163,0)+IF($CM163,CO163,0)+IF($CQ163,CS163,0)</f>
        <v>0</v>
      </c>
      <c r="S163" s="31" t="n">
        <f aca="false">IF(Замер!$J$20="да",Комната_1!$B163,0)</f>
        <v>0</v>
      </c>
      <c r="T163" s="31" t="n">
        <f aca="false">IF(Замер!$J$20="да",Комната_1!$G163,0)</f>
        <v>52</v>
      </c>
      <c r="U163" s="31" t="n">
        <f aca="false">IF(Замер!$J$20="да",Комната_1!$H163,0)</f>
        <v>17940</v>
      </c>
      <c r="W163" s="31" t="n">
        <f aca="false">IF(Замер!$J$40="да",Комната_2!$B163,0)</f>
        <v>0</v>
      </c>
      <c r="X163" s="31" t="n">
        <f aca="false">IF(Замер!$J$40="да",Комната_2!$G163,0)</f>
        <v>36.8</v>
      </c>
      <c r="Y163" s="31" t="n">
        <f aca="false">IF(Замер!$J$40="да",Комната_2!$H163,0)</f>
        <v>12696</v>
      </c>
      <c r="AA163" s="31" t="n">
        <f aca="false">IF(Замер!$J$60="да",Комната_3!$B163,0)</f>
        <v>0</v>
      </c>
      <c r="AB163" s="31" t="n">
        <f aca="false">IF(Замер!$J$60="да",Комната_3!$G163,0)</f>
        <v>35</v>
      </c>
      <c r="AC163" s="31" t="n">
        <f aca="false">IF(Замер!$J$60="да",Комната_3!$H163,0)</f>
        <v>12075</v>
      </c>
      <c r="AE163" s="31" t="n">
        <f aca="false">IF(Замер!$J$80="да",Комната_4!$B163,0)</f>
        <v>0</v>
      </c>
      <c r="AF163" s="31" t="n">
        <f aca="false">IF(Замер!$J$80="да",Комната_4!$G163,0)</f>
        <v>30.9</v>
      </c>
      <c r="AG163" s="31" t="n">
        <f aca="false">IF(Замер!$J$80="да",Комната_4!$H163,0)</f>
        <v>10660.5</v>
      </c>
      <c r="AI163" s="31" t="n">
        <f aca="false">IF(Замер!$J$100="да",Комната_5!$B163,0)</f>
        <v>0</v>
      </c>
      <c r="AJ163" s="31" t="n">
        <f aca="false">IF(Замер!$J$100="да",Комната_5!$G163,0)</f>
        <v>20.4</v>
      </c>
      <c r="AK163" s="31" t="n">
        <f aca="false">IF(Замер!$J$100="да",Комната_5!$H163,0)</f>
        <v>7038</v>
      </c>
      <c r="AM163" s="31" t="n">
        <f aca="false">IF(Замер!$J$120="да",Коридор!$B163,0)</f>
        <v>0</v>
      </c>
      <c r="AN163" s="31" t="n">
        <f aca="false">IF(Замер!$J$120="да",Коридор!$G163,0)</f>
        <v>19.5</v>
      </c>
      <c r="AO163" s="31" t="n">
        <f aca="false">IF(Замер!$J$120="да",Коридор!$H163,0)</f>
        <v>6727.5</v>
      </c>
      <c r="AQ163" s="31" t="n">
        <f aca="false">IF(Замер!$J$140="да",Кухня!$B163,0)</f>
        <v>0</v>
      </c>
      <c r="AR163" s="31" t="n">
        <f aca="false">IF(Замер!$J$140="да",Кухня!$G163,0)</f>
        <v>27.7</v>
      </c>
      <c r="AS163" s="31" t="n">
        <f aca="false">IF(Замер!$J$140="да",Кухня!$H163,0)</f>
        <v>9556.5</v>
      </c>
      <c r="AU163" s="31" t="n">
        <f aca="false">IF(Замер!$J$160="да",Ванна!$B163,0)</f>
        <v>0</v>
      </c>
      <c r="AV163" s="31" t="n">
        <f aca="false">IF(Замер!$J$160="да",Ванна!$G163,0)</f>
        <v>20</v>
      </c>
      <c r="AW163" s="31" t="n">
        <f aca="false">IF(Замер!$J$160="да",Ванна!$H163,0)</f>
        <v>6900</v>
      </c>
      <c r="AY163" s="31" t="n">
        <f aca="false">IF(Замер!$J$180="да",Туалет!$B163,0)</f>
        <v>0</v>
      </c>
      <c r="AZ163" s="31" t="n">
        <f aca="false">IF(Замер!$J$180="да",Туалет!$G163,0)</f>
        <v>0</v>
      </c>
      <c r="BA163" s="31" t="n">
        <f aca="false">IF(Замер!$J$180="да",Туалет!$H163,0)</f>
        <v>0</v>
      </c>
      <c r="BC163" s="31" t="n">
        <f aca="false">IF(Замер!$J$200="да",Балкон!$B163,0)</f>
        <v>0</v>
      </c>
      <c r="BD163" s="31" t="n">
        <f aca="false">IF(Замер!$J$200="да",Балкон!$G163,0)</f>
        <v>0</v>
      </c>
      <c r="BE163" s="31" t="n">
        <f aca="false">IF(Замер!$J$200="да",Балкон!$H163,0)</f>
        <v>0</v>
      </c>
      <c r="BG163" s="31" t="n">
        <f aca="false">IF(Замер!$J$220="да",Помещение_11!$B163,0)</f>
        <v>0</v>
      </c>
      <c r="BH163" s="31" t="n">
        <f aca="false">IF(Замер!$J$220="да",Помещение_11!$G163,0)</f>
        <v>0</v>
      </c>
      <c r="BI163" s="31" t="n">
        <f aca="false">IF(Замер!$J$220="да",Помещение_11!$H163,0)</f>
        <v>0</v>
      </c>
      <c r="BK163" s="31" t="n">
        <f aca="false">IF(Замер!$J$240="да",Помещение_12!$B163,0)</f>
        <v>0</v>
      </c>
      <c r="BL163" s="31" t="n">
        <f aca="false">IF(Замер!$J$240="да",Помещение_12!$G163,0)</f>
        <v>0</v>
      </c>
      <c r="BM163" s="31" t="n">
        <f aca="false">IF(Замер!$J$240="да",Помещение_12!$H163,0)</f>
        <v>0</v>
      </c>
      <c r="BO163" s="31" t="n">
        <f aca="false">IF(Замер!$J$260="да",Помещение_13!$B163,0)</f>
        <v>0</v>
      </c>
      <c r="BP163" s="31" t="n">
        <f aca="false">IF(Замер!$J$260="да",Помещение_13!$G163,0)</f>
        <v>0</v>
      </c>
      <c r="BQ163" s="31" t="n">
        <f aca="false">IF(Замер!$J$260="да",Помещение_13!$H163,0)</f>
        <v>0</v>
      </c>
      <c r="BS163" s="31" t="n">
        <f aca="false">IF(Замер!$J$280="да",Помещение_14!$B163,0)</f>
        <v>0</v>
      </c>
      <c r="BT163" s="31" t="n">
        <f aca="false">IF(Замер!$J$280="да",Помещение_14!$G163,0)</f>
        <v>0</v>
      </c>
      <c r="BU163" s="31" t="n">
        <f aca="false">IF(Замер!$J$280="да",Помещение_14!$H163,0)</f>
        <v>0</v>
      </c>
      <c r="BW163" s="31" t="n">
        <f aca="false">IF(Замер!$J$300="да",Помещение_15!$B163,0)</f>
        <v>0</v>
      </c>
      <c r="BX163" s="31" t="n">
        <f aca="false">IF(Замер!$J$300="да",Помещение_15!$G163,0)</f>
        <v>0</v>
      </c>
      <c r="BY163" s="31" t="n">
        <f aca="false">IF(Замер!$J$300="да",Помещение_15!$H163,0)</f>
        <v>0</v>
      </c>
      <c r="CA163" s="31" t="n">
        <f aca="false">IF(Замер!$J$320="да",Помещение_16!$B163,0)</f>
        <v>0</v>
      </c>
      <c r="CB163" s="31" t="n">
        <f aca="false">IF(Замер!$J$320="да",Помещение_16!$G163,0)</f>
        <v>0</v>
      </c>
      <c r="CC163" s="31" t="n">
        <f aca="false">IF(Замер!$J$320="да",Помещение_16!$H163,0)</f>
        <v>0</v>
      </c>
      <c r="CE163" s="31" t="n">
        <f aca="false">IF(Замер!$J$340="да",Помещение_17!$B163,0)</f>
        <v>0</v>
      </c>
      <c r="CF163" s="31" t="n">
        <f aca="false">IF(Замер!$J$340="да",Помещение_17!$G163,0)</f>
        <v>0</v>
      </c>
      <c r="CG163" s="31" t="n">
        <f aca="false">IF(Замер!$J$340="да",Помещение_17!$H163,0)</f>
        <v>0</v>
      </c>
      <c r="CI163" s="31" t="n">
        <f aca="false">IF(Замер!$J$360="да",Помещение_18!$B163,0)</f>
        <v>0</v>
      </c>
      <c r="CJ163" s="31" t="n">
        <f aca="false">IF(Замер!$J$360="да",Помещение_18!$G163,0)</f>
        <v>0</v>
      </c>
      <c r="CK163" s="31" t="n">
        <f aca="false">IF(Замер!$J$360="да",Помещение_18!$H163,0)</f>
        <v>0</v>
      </c>
      <c r="CM163" s="31" t="n">
        <f aca="false">IF(Замер!$J$380="да",Помещение_19!$B163,0)</f>
        <v>0</v>
      </c>
      <c r="CN163" s="31" t="n">
        <f aca="false">IF(Замер!$J$380="да",Помещение_19!$G163,0)</f>
        <v>0</v>
      </c>
      <c r="CO163" s="31" t="n">
        <f aca="false">IF(Замер!$J$380="да",Помещение_19!$H163,0)</f>
        <v>0</v>
      </c>
      <c r="CQ163" s="31" t="n">
        <f aca="false">IF(Замер!$J$400="да",Помещение_20!$B163,0)</f>
        <v>0</v>
      </c>
      <c r="CR163" s="31" t="n">
        <f aca="false">IF(Замер!$J$400="да",Помещение_20!$G163,0)</f>
        <v>0</v>
      </c>
      <c r="CS163" s="31" t="n">
        <f aca="false">IF(Замер!$J$400="да",Помещение_20!$H163,0)</f>
        <v>0</v>
      </c>
    </row>
    <row r="164" customFormat="false" ht="14.25" hidden="false" customHeight="false" outlineLevel="0" collapsed="false">
      <c r="B164" s="79" t="n">
        <f aca="false">P164</f>
        <v>0</v>
      </c>
      <c r="C164" s="49" t="s">
        <v>466</v>
      </c>
      <c r="D164" s="80" t="str">
        <f aca="false">VLOOKUP(C164,СписокРабот!$B:$E,2,FALSE())</f>
        <v>Штукатурка стен под правило гипсовым раствором визуальное выравнивание</v>
      </c>
      <c r="E164" s="44" t="str">
        <f aca="false">VLOOKUP(C164,СписокРабот!$B:$E,3,FALSE())</f>
        <v>м²</v>
      </c>
      <c r="F164" s="81" t="n">
        <f aca="false">VLOOKUP(C164,СписокРабот!$B:$E,4,FALSE())</f>
        <v>988</v>
      </c>
      <c r="G164" s="84" t="n">
        <f aca="false">Q164</f>
        <v>0</v>
      </c>
      <c r="H164" s="82" t="n">
        <f aca="false">F164*G164</f>
        <v>0</v>
      </c>
      <c r="L164" s="83"/>
      <c r="M164" s="66" t="n">
        <f aca="false">$F164*(100%-$B$3)</f>
        <v>839.8</v>
      </c>
      <c r="N164" s="31" t="n">
        <f aca="false">$G164*$M164</f>
        <v>0</v>
      </c>
      <c r="P164" s="31" t="n">
        <f aca="false">MAX(S164,W164,AA164,AE164,AI164,AM164,AQ164,AU164,AY164,BC164,BG164,BK164,BO164,BS164,BW164,CA164,CE164,CI164,CM164,CQ164)</f>
        <v>0</v>
      </c>
      <c r="Q164" s="31" t="n">
        <f aca="false">IF($S164,T164,0)+IF($W164,X164,0)+IF($AA164,AB164,0)+IF($AE164,AF164,0)+IF($AI164,AJ164,0)+IF($AM164,AN164,0)+IF($AQ164,AR164,0)+IF($AU164,AV164,0)+IF($AY164,AZ164,0)+IF($BC164,BD164,0)+IF($BG164,BH164,0)+IF($BK164,BL164,0)+IF($BO164,BP164,0)+IF($BS164,BT164,0)+IF($BW164,BX164,0)+IF($CA164,CB164,0)+IF($CE164,CF164,0)+IF($CI164,CJ164,0)+IF($CM164,CN164,0)+IF($CQ164,CR164,0)</f>
        <v>0</v>
      </c>
      <c r="R164" s="31" t="n">
        <f aca="false">IF($S164=1,U164,0)+IF($W164,Y164,0)+IF($AA164,AC164,0)+IF($AE164,AG164,0)+IF($AI164,AK164,0)+IF($AM164,AO164,0)+IF($AQ164,AS164,0)+IF($AU164,AW164,0)+IF($AY164,BA164,0)+IF($BC164,BE164,0)+IF($BG164,BI164,0)+IF($BK164,BM164,0)+IF($BO164,BQ164,0)+IF($BS164,BU164,0)+IF($BW164,BY164,0)+IF($CA164,CC164,0)+IF($CE164,CG164,0)+IF($CI164,CK164,0)+IF($CM164,CO164,0)+IF($CQ164,CS164,0)</f>
        <v>0</v>
      </c>
      <c r="S164" s="31" t="n">
        <f aca="false">IF(Замер!$J$20="да",Комната_1!$B164,0)</f>
        <v>0</v>
      </c>
      <c r="T164" s="31" t="n">
        <f aca="false">IF(Замер!$J$20="да",Комната_1!$G164,0)</f>
        <v>52</v>
      </c>
      <c r="U164" s="31" t="n">
        <f aca="false">IF(Замер!$J$20="да",Комната_1!$H164,0)</f>
        <v>51376</v>
      </c>
      <c r="W164" s="31" t="n">
        <f aca="false">IF(Замер!$J$40="да",Комната_2!$B164,0)</f>
        <v>0</v>
      </c>
      <c r="X164" s="31" t="n">
        <f aca="false">IF(Замер!$J$40="да",Комната_2!$G164,0)</f>
        <v>36.8</v>
      </c>
      <c r="Y164" s="31" t="n">
        <f aca="false">IF(Замер!$J$40="да",Комната_2!$H164,0)</f>
        <v>36358.4</v>
      </c>
      <c r="AA164" s="31" t="n">
        <f aca="false">IF(Замер!$J$60="да",Комната_3!$B164,0)</f>
        <v>0</v>
      </c>
      <c r="AB164" s="31" t="n">
        <f aca="false">IF(Замер!$J$60="да",Комната_3!$G164,0)</f>
        <v>35</v>
      </c>
      <c r="AC164" s="31" t="n">
        <f aca="false">IF(Замер!$J$60="да",Комната_3!$H164,0)</f>
        <v>34580</v>
      </c>
      <c r="AE164" s="31" t="n">
        <f aca="false">IF(Замер!$J$80="да",Комната_4!$B164,0)</f>
        <v>0</v>
      </c>
      <c r="AF164" s="31" t="n">
        <f aca="false">IF(Замер!$J$80="да",Комната_4!$G164,0)</f>
        <v>30.9</v>
      </c>
      <c r="AG164" s="31" t="n">
        <f aca="false">IF(Замер!$J$80="да",Комната_4!$H164,0)</f>
        <v>30529.2</v>
      </c>
      <c r="AI164" s="31" t="n">
        <f aca="false">IF(Замер!$J$100="да",Комната_5!$B164,0)</f>
        <v>0</v>
      </c>
      <c r="AJ164" s="31" t="n">
        <f aca="false">IF(Замер!$J$100="да",Комната_5!$G164,0)</f>
        <v>20.4</v>
      </c>
      <c r="AK164" s="31" t="n">
        <f aca="false">IF(Замер!$J$100="да",Комната_5!$H164,0)</f>
        <v>20155.2</v>
      </c>
      <c r="AM164" s="31" t="n">
        <f aca="false">IF(Замер!$J$120="да",Коридор!$B164,0)</f>
        <v>0</v>
      </c>
      <c r="AN164" s="31" t="n">
        <f aca="false">IF(Замер!$J$120="да",Коридор!$G164,0)</f>
        <v>19.5</v>
      </c>
      <c r="AO164" s="31" t="n">
        <f aca="false">IF(Замер!$J$120="да",Коридор!$H164,0)</f>
        <v>19266</v>
      </c>
      <c r="AQ164" s="31" t="n">
        <f aca="false">IF(Замер!$J$140="да",Кухня!$B164,0)</f>
        <v>0</v>
      </c>
      <c r="AR164" s="31" t="n">
        <f aca="false">IF(Замер!$J$140="да",Кухня!$G164,0)</f>
        <v>27.7</v>
      </c>
      <c r="AS164" s="31" t="n">
        <f aca="false">IF(Замер!$J$140="да",Кухня!$H164,0)</f>
        <v>27367.6</v>
      </c>
      <c r="AU164" s="31" t="n">
        <f aca="false">IF(Замер!$J$160="да",Ванна!$B164,0)</f>
        <v>0</v>
      </c>
      <c r="AV164" s="31" t="n">
        <f aca="false">IF(Замер!$J$160="да",Ванна!$G164,0)</f>
        <v>20</v>
      </c>
      <c r="AW164" s="31" t="n">
        <f aca="false">IF(Замер!$J$160="да",Ванна!$H164,0)</f>
        <v>19760</v>
      </c>
      <c r="AY164" s="31" t="n">
        <f aca="false">IF(Замер!$J$180="да",Туалет!$B164,0)</f>
        <v>0</v>
      </c>
      <c r="AZ164" s="31" t="n">
        <f aca="false">IF(Замер!$J$180="да",Туалет!$G164,0)</f>
        <v>0</v>
      </c>
      <c r="BA164" s="31" t="n">
        <f aca="false">IF(Замер!$J$180="да",Туалет!$H164,0)</f>
        <v>0</v>
      </c>
      <c r="BC164" s="31" t="n">
        <f aca="false">IF(Замер!$J$200="да",Балкон!$B164,0)</f>
        <v>0</v>
      </c>
      <c r="BD164" s="31" t="n">
        <f aca="false">IF(Замер!$J$200="да",Балкон!$G164,0)</f>
        <v>0</v>
      </c>
      <c r="BE164" s="31" t="n">
        <f aca="false">IF(Замер!$J$200="да",Балкон!$H164,0)</f>
        <v>0</v>
      </c>
      <c r="BG164" s="31" t="n">
        <f aca="false">IF(Замер!$J$220="да",Помещение_11!$B164,0)</f>
        <v>0</v>
      </c>
      <c r="BH164" s="31" t="n">
        <f aca="false">IF(Замер!$J$220="да",Помещение_11!$G164,0)</f>
        <v>0</v>
      </c>
      <c r="BI164" s="31" t="n">
        <f aca="false">IF(Замер!$J$220="да",Помещение_11!$H164,0)</f>
        <v>0</v>
      </c>
      <c r="BK164" s="31" t="n">
        <f aca="false">IF(Замер!$J$240="да",Помещение_12!$B164,0)</f>
        <v>0</v>
      </c>
      <c r="BL164" s="31" t="n">
        <f aca="false">IF(Замер!$J$240="да",Помещение_12!$G164,0)</f>
        <v>0</v>
      </c>
      <c r="BM164" s="31" t="n">
        <f aca="false">IF(Замер!$J$240="да",Помещение_12!$H164,0)</f>
        <v>0</v>
      </c>
      <c r="BO164" s="31" t="n">
        <f aca="false">IF(Замер!$J$260="да",Помещение_13!$B164,0)</f>
        <v>0</v>
      </c>
      <c r="BP164" s="31" t="n">
        <f aca="false">IF(Замер!$J$260="да",Помещение_13!$G164,0)</f>
        <v>0</v>
      </c>
      <c r="BQ164" s="31" t="n">
        <f aca="false">IF(Замер!$J$260="да",Помещение_13!$H164,0)</f>
        <v>0</v>
      </c>
      <c r="BS164" s="31" t="n">
        <f aca="false">IF(Замер!$J$280="да",Помещение_14!$B164,0)</f>
        <v>0</v>
      </c>
      <c r="BT164" s="31" t="n">
        <f aca="false">IF(Замер!$J$280="да",Помещение_14!$G164,0)</f>
        <v>0</v>
      </c>
      <c r="BU164" s="31" t="n">
        <f aca="false">IF(Замер!$J$280="да",Помещение_14!$H164,0)</f>
        <v>0</v>
      </c>
      <c r="BW164" s="31" t="n">
        <f aca="false">IF(Замер!$J$300="да",Помещение_15!$B164,0)</f>
        <v>0</v>
      </c>
      <c r="BX164" s="31" t="n">
        <f aca="false">IF(Замер!$J$300="да",Помещение_15!$G164,0)</f>
        <v>0</v>
      </c>
      <c r="BY164" s="31" t="n">
        <f aca="false">IF(Замер!$J$300="да",Помещение_15!$H164,0)</f>
        <v>0</v>
      </c>
      <c r="CA164" s="31" t="n">
        <f aca="false">IF(Замер!$J$320="да",Помещение_16!$B164,0)</f>
        <v>0</v>
      </c>
      <c r="CB164" s="31" t="n">
        <f aca="false">IF(Замер!$J$320="да",Помещение_16!$G164,0)</f>
        <v>0</v>
      </c>
      <c r="CC164" s="31" t="n">
        <f aca="false">IF(Замер!$J$320="да",Помещение_16!$H164,0)</f>
        <v>0</v>
      </c>
      <c r="CE164" s="31" t="n">
        <f aca="false">IF(Замер!$J$340="да",Помещение_17!$B164,0)</f>
        <v>0</v>
      </c>
      <c r="CF164" s="31" t="n">
        <f aca="false">IF(Замер!$J$340="да",Помещение_17!$G164,0)</f>
        <v>0</v>
      </c>
      <c r="CG164" s="31" t="n">
        <f aca="false">IF(Замер!$J$340="да",Помещение_17!$H164,0)</f>
        <v>0</v>
      </c>
      <c r="CI164" s="31" t="n">
        <f aca="false">IF(Замер!$J$360="да",Помещение_18!$B164,0)</f>
        <v>0</v>
      </c>
      <c r="CJ164" s="31" t="n">
        <f aca="false">IF(Замер!$J$360="да",Помещение_18!$G164,0)</f>
        <v>0</v>
      </c>
      <c r="CK164" s="31" t="n">
        <f aca="false">IF(Замер!$J$360="да",Помещение_18!$H164,0)</f>
        <v>0</v>
      </c>
      <c r="CM164" s="31" t="n">
        <f aca="false">IF(Замер!$J$380="да",Помещение_19!$B164,0)</f>
        <v>0</v>
      </c>
      <c r="CN164" s="31" t="n">
        <f aca="false">IF(Замер!$J$380="да",Помещение_19!$G164,0)</f>
        <v>0</v>
      </c>
      <c r="CO164" s="31" t="n">
        <f aca="false">IF(Замер!$J$380="да",Помещение_19!$H164,0)</f>
        <v>0</v>
      </c>
      <c r="CQ164" s="31" t="n">
        <f aca="false">IF(Замер!$J$400="да",Помещение_20!$B164,0)</f>
        <v>0</v>
      </c>
      <c r="CR164" s="31" t="n">
        <f aca="false">IF(Замер!$J$400="да",Помещение_20!$G164,0)</f>
        <v>0</v>
      </c>
      <c r="CS164" s="31" t="n">
        <f aca="false">IF(Замер!$J$400="да",Помещение_20!$H164,0)</f>
        <v>0</v>
      </c>
    </row>
    <row r="165" customFormat="false" ht="14.25" hidden="false" customHeight="false" outlineLevel="0" collapsed="false">
      <c r="B165" s="89" t="n">
        <f aca="false">P165</f>
        <v>0</v>
      </c>
      <c r="C165" s="90" t="s">
        <v>467</v>
      </c>
      <c r="D165" s="91" t="str">
        <f aca="false">VLOOKUP(C165,СписокРабот!$B:$E,2,FALSE())</f>
        <v>Обработка стен антиплесень 1 слой</v>
      </c>
      <c r="E165" s="92" t="str">
        <f aca="false">VLOOKUP(C165,СписокРабот!$B:$E,3,FALSE())</f>
        <v>м²</v>
      </c>
      <c r="F165" s="93" t="n">
        <f aca="false">VLOOKUP(C165,СписокРабот!$B:$E,4,FALSE())</f>
        <v>420</v>
      </c>
      <c r="G165" s="94" t="n">
        <f aca="false">Q165</f>
        <v>0</v>
      </c>
      <c r="H165" s="95" t="n">
        <f aca="false">F165*G165</f>
        <v>0</v>
      </c>
      <c r="L165" s="83"/>
      <c r="M165" s="66" t="n">
        <f aca="false">$F165*(100%-$B$3)</f>
        <v>357</v>
      </c>
      <c r="N165" s="31" t="n">
        <f aca="false">$G165*$M165</f>
        <v>0</v>
      </c>
      <c r="P165" s="31" t="n">
        <f aca="false">MAX(S165,W165,AA165,AE165,AI165,AM165,AQ165,AU165,AY165,BC165,BG165,BK165,BO165,BS165,BW165,CA165,CE165,CI165,CM165,CQ165)</f>
        <v>0</v>
      </c>
      <c r="Q165" s="31" t="n">
        <f aca="false">IF($S165,T165,0)+IF($W165,X165,0)+IF($AA165,AB165,0)+IF($AE165,AF165,0)+IF($AI165,AJ165,0)+IF($AM165,AN165,0)+IF($AQ165,AR165,0)+IF($AU165,AV165,0)+IF($AY165,AZ165,0)+IF($BC165,BD165,0)+IF($BG165,BH165,0)+IF($BK165,BL165,0)+IF($BO165,BP165,0)+IF($BS165,BT165,0)+IF($BW165,BX165,0)+IF($CA165,CB165,0)+IF($CE165,CF165,0)+IF($CI165,CJ165,0)+IF($CM165,CN165,0)+IF($CQ165,CR165,0)</f>
        <v>0</v>
      </c>
      <c r="R165" s="31" t="n">
        <f aca="false">IF($S165=1,U165,0)+IF($W165,Y165,0)+IF($AA165,AC165,0)+IF($AE165,AG165,0)+IF($AI165,AK165,0)+IF($AM165,AO165,0)+IF($AQ165,AS165,0)+IF($AU165,AW165,0)+IF($AY165,BA165,0)+IF($BC165,BE165,0)+IF($BG165,BI165,0)+IF($BK165,BM165,0)+IF($BO165,BQ165,0)+IF($BS165,BU165,0)+IF($BW165,BY165,0)+IF($CA165,CC165,0)+IF($CE165,CG165,0)+IF($CI165,CK165,0)+IF($CM165,CO165,0)+IF($CQ165,CS165,0)</f>
        <v>0</v>
      </c>
      <c r="S165" s="31" t="n">
        <f aca="false">IF(Замер!$J$20="да",Комната_1!$B165,0)</f>
        <v>0</v>
      </c>
      <c r="T165" s="31" t="n">
        <f aca="false">IF(Замер!$J$20="да",Комната_1!$G165,0)</f>
        <v>0</v>
      </c>
      <c r="U165" s="31" t="n">
        <f aca="false">IF(Замер!$J$20="да",Комната_1!$H165,0)</f>
        <v>0</v>
      </c>
      <c r="W165" s="31" t="n">
        <f aca="false">IF(Замер!$J$40="да",Комната_2!$B165,0)</f>
        <v>0</v>
      </c>
      <c r="X165" s="31" t="n">
        <f aca="false">IF(Замер!$J$40="да",Комната_2!$G165,0)</f>
        <v>0</v>
      </c>
      <c r="Y165" s="31" t="n">
        <f aca="false">IF(Замер!$J$40="да",Комната_2!$H165,0)</f>
        <v>0</v>
      </c>
      <c r="AA165" s="31" t="n">
        <f aca="false">IF(Замер!$J$60="да",Комната_3!$B165,0)</f>
        <v>0</v>
      </c>
      <c r="AB165" s="31" t="n">
        <f aca="false">IF(Замер!$J$60="да",Комната_3!$G165,0)</f>
        <v>0</v>
      </c>
      <c r="AC165" s="31" t="n">
        <f aca="false">IF(Замер!$J$60="да",Комната_3!$H165,0)</f>
        <v>0</v>
      </c>
      <c r="AE165" s="31" t="n">
        <f aca="false">IF(Замер!$J$80="да",Комната_4!$B165,0)</f>
        <v>0</v>
      </c>
      <c r="AF165" s="31" t="n">
        <f aca="false">IF(Замер!$J$80="да",Комната_4!$G165,0)</f>
        <v>0</v>
      </c>
      <c r="AG165" s="31" t="n">
        <f aca="false">IF(Замер!$J$80="да",Комната_4!$H165,0)</f>
        <v>0</v>
      </c>
      <c r="AI165" s="31" t="n">
        <f aca="false">IF(Замер!$J$100="да",Комната_5!$B165,0)</f>
        <v>0</v>
      </c>
      <c r="AJ165" s="31" t="n">
        <f aca="false">IF(Замер!$J$100="да",Комната_5!$G165,0)</f>
        <v>0</v>
      </c>
      <c r="AK165" s="31" t="n">
        <f aca="false">IF(Замер!$J$100="да",Комната_5!$H165,0)</f>
        <v>0</v>
      </c>
      <c r="AM165" s="31" t="n">
        <f aca="false">IF(Замер!$J$120="да",Коридор!$B165,0)</f>
        <v>0</v>
      </c>
      <c r="AN165" s="31" t="n">
        <f aca="false">IF(Замер!$J$120="да",Коридор!$G165,0)</f>
        <v>0</v>
      </c>
      <c r="AO165" s="31" t="n">
        <f aca="false">IF(Замер!$J$120="да",Коридор!$H165,0)</f>
        <v>0</v>
      </c>
      <c r="AQ165" s="31" t="n">
        <f aca="false">IF(Замер!$J$140="да",Кухня!$B165,0)</f>
        <v>0</v>
      </c>
      <c r="AR165" s="31" t="n">
        <f aca="false">IF(Замер!$J$140="да",Кухня!$G165,0)</f>
        <v>0</v>
      </c>
      <c r="AS165" s="31" t="n">
        <f aca="false">IF(Замер!$J$140="да",Кухня!$H165,0)</f>
        <v>0</v>
      </c>
      <c r="AU165" s="31" t="n">
        <f aca="false">IF(Замер!$J$160="да",Ванна!$B165,0)</f>
        <v>0</v>
      </c>
      <c r="AV165" s="31" t="n">
        <f aca="false">IF(Замер!$J$160="да",Ванна!$G165,0)</f>
        <v>0</v>
      </c>
      <c r="AW165" s="31" t="n">
        <f aca="false">IF(Замер!$J$160="да",Ванна!$H165,0)</f>
        <v>0</v>
      </c>
      <c r="AY165" s="31" t="n">
        <f aca="false">IF(Замер!$J$180="да",Туалет!$B165,0)</f>
        <v>0</v>
      </c>
      <c r="AZ165" s="31" t="n">
        <f aca="false">IF(Замер!$J$180="да",Туалет!$G165,0)</f>
        <v>0</v>
      </c>
      <c r="BA165" s="31" t="n">
        <f aca="false">IF(Замер!$J$180="да",Туалет!$H165,0)</f>
        <v>0</v>
      </c>
      <c r="BC165" s="31" t="n">
        <f aca="false">IF(Замер!$J$200="да",Балкон!$B165,0)</f>
        <v>0</v>
      </c>
      <c r="BD165" s="31" t="n">
        <f aca="false">IF(Замер!$J$200="да",Балкон!$G165,0)</f>
        <v>0</v>
      </c>
      <c r="BE165" s="31" t="n">
        <f aca="false">IF(Замер!$J$200="да",Балкон!$H165,0)</f>
        <v>0</v>
      </c>
      <c r="BG165" s="31" t="n">
        <f aca="false">IF(Замер!$J$220="да",Помещение_11!$B165,0)</f>
        <v>0</v>
      </c>
      <c r="BH165" s="31" t="n">
        <f aca="false">IF(Замер!$J$220="да",Помещение_11!$G165,0)</f>
        <v>0</v>
      </c>
      <c r="BI165" s="31" t="n">
        <f aca="false">IF(Замер!$J$220="да",Помещение_11!$H165,0)</f>
        <v>0</v>
      </c>
      <c r="BK165" s="31" t="n">
        <f aca="false">IF(Замер!$J$240="да",Помещение_12!$B165,0)</f>
        <v>0</v>
      </c>
      <c r="BL165" s="31" t="n">
        <f aca="false">IF(Замер!$J$240="да",Помещение_12!$G165,0)</f>
        <v>0</v>
      </c>
      <c r="BM165" s="31" t="n">
        <f aca="false">IF(Замер!$J$240="да",Помещение_12!$H165,0)</f>
        <v>0</v>
      </c>
      <c r="BO165" s="31" t="n">
        <f aca="false">IF(Замер!$J$260="да",Помещение_13!$B165,0)</f>
        <v>0</v>
      </c>
      <c r="BP165" s="31" t="n">
        <f aca="false">IF(Замер!$J$260="да",Помещение_13!$G165,0)</f>
        <v>0</v>
      </c>
      <c r="BQ165" s="31" t="n">
        <f aca="false">IF(Замер!$J$260="да",Помещение_13!$H165,0)</f>
        <v>0</v>
      </c>
      <c r="BS165" s="31" t="n">
        <f aca="false">IF(Замер!$J$280="да",Помещение_14!$B165,0)</f>
        <v>0</v>
      </c>
      <c r="BT165" s="31" t="n">
        <f aca="false">IF(Замер!$J$280="да",Помещение_14!$G165,0)</f>
        <v>0</v>
      </c>
      <c r="BU165" s="31" t="n">
        <f aca="false">IF(Замер!$J$280="да",Помещение_14!$H165,0)</f>
        <v>0</v>
      </c>
      <c r="BW165" s="31" t="n">
        <f aca="false">IF(Замер!$J$300="да",Помещение_15!$B165,0)</f>
        <v>0</v>
      </c>
      <c r="BX165" s="31" t="n">
        <f aca="false">IF(Замер!$J$300="да",Помещение_15!$G165,0)</f>
        <v>0</v>
      </c>
      <c r="BY165" s="31" t="n">
        <f aca="false">IF(Замер!$J$300="да",Помещение_15!$H165,0)</f>
        <v>0</v>
      </c>
      <c r="CA165" s="31" t="n">
        <f aca="false">IF(Замер!$J$320="да",Помещение_16!$B165,0)</f>
        <v>0</v>
      </c>
      <c r="CB165" s="31" t="n">
        <f aca="false">IF(Замер!$J$320="да",Помещение_16!$G165,0)</f>
        <v>0</v>
      </c>
      <c r="CC165" s="31" t="n">
        <f aca="false">IF(Замер!$J$320="да",Помещение_16!$H165,0)</f>
        <v>0</v>
      </c>
      <c r="CE165" s="31" t="n">
        <f aca="false">IF(Замер!$J$340="да",Помещение_17!$B165,0)</f>
        <v>0</v>
      </c>
      <c r="CF165" s="31" t="n">
        <f aca="false">IF(Замер!$J$340="да",Помещение_17!$G165,0)</f>
        <v>0</v>
      </c>
      <c r="CG165" s="31" t="n">
        <f aca="false">IF(Замер!$J$340="да",Помещение_17!$H165,0)</f>
        <v>0</v>
      </c>
      <c r="CI165" s="31" t="n">
        <f aca="false">IF(Замер!$J$360="да",Помещение_18!$B165,0)</f>
        <v>0</v>
      </c>
      <c r="CJ165" s="31" t="n">
        <f aca="false">IF(Замер!$J$360="да",Помещение_18!$G165,0)</f>
        <v>0</v>
      </c>
      <c r="CK165" s="31" t="n">
        <f aca="false">IF(Замер!$J$360="да",Помещение_18!$H165,0)</f>
        <v>0</v>
      </c>
      <c r="CM165" s="31" t="n">
        <f aca="false">IF(Замер!$J$380="да",Помещение_19!$B165,0)</f>
        <v>0</v>
      </c>
      <c r="CN165" s="31" t="n">
        <f aca="false">IF(Замер!$J$380="да",Помещение_19!$G165,0)</f>
        <v>0</v>
      </c>
      <c r="CO165" s="31" t="n">
        <f aca="false">IF(Замер!$J$380="да",Помещение_19!$H165,0)</f>
        <v>0</v>
      </c>
      <c r="CQ165" s="31" t="n">
        <f aca="false">IF(Замер!$J$400="да",Помещение_20!$B165,0)</f>
        <v>0</v>
      </c>
      <c r="CR165" s="31" t="n">
        <f aca="false">IF(Замер!$J$400="да",Помещение_20!$G165,0)</f>
        <v>0</v>
      </c>
      <c r="CS165" s="31" t="n">
        <f aca="false">IF(Замер!$J$400="да",Помещение_20!$H165,0)</f>
        <v>0</v>
      </c>
    </row>
    <row r="166" customFormat="false" ht="14.25" hidden="false" customHeight="false" outlineLevel="0" collapsed="false">
      <c r="B166" s="79" t="n">
        <f aca="false">P166</f>
        <v>0</v>
      </c>
      <c r="C166" s="49" t="s">
        <v>468</v>
      </c>
      <c r="D166" s="80" t="str">
        <f aca="false">VLOOKUP(C166,СписокРабот!$B:$E,2,FALSE())</f>
        <v>Штукатурка стен цементно-песчаным раствором до 30мм</v>
      </c>
      <c r="E166" s="44" t="str">
        <f aca="false">VLOOKUP(C166,СписокРабот!$B:$E,3,FALSE())</f>
        <v>м²</v>
      </c>
      <c r="F166" s="81" t="n">
        <f aca="false">VLOOKUP(C166,СписокРабот!$B:$E,4,FALSE())</f>
        <v>2166</v>
      </c>
      <c r="G166" s="84" t="n">
        <f aca="false">Q166</f>
        <v>0</v>
      </c>
      <c r="H166" s="82" t="n">
        <f aca="false">F166*G166</f>
        <v>0</v>
      </c>
      <c r="L166" s="83"/>
      <c r="M166" s="66" t="n">
        <f aca="false">$F166*(100%-$B$3)</f>
        <v>1841.1</v>
      </c>
      <c r="N166" s="31" t="n">
        <f aca="false">$G166*$M166</f>
        <v>0</v>
      </c>
      <c r="P166" s="31" t="n">
        <f aca="false">MAX(S166,W166,AA166,AE166,AI166,AM166,AQ166,AU166,AY166,BC166,BG166,BK166,BO166,BS166,BW166,CA166,CE166,CI166,CM166,CQ166)</f>
        <v>0</v>
      </c>
      <c r="Q166" s="31" t="n">
        <f aca="false">IF($S166,T166,0)+IF($W166,X166,0)+IF($AA166,AB166,0)+IF($AE166,AF166,0)+IF($AI166,AJ166,0)+IF($AM166,AN166,0)+IF($AQ166,AR166,0)+IF($AU166,AV166,0)+IF($AY166,AZ166,0)+IF($BC166,BD166,0)+IF($BG166,BH166,0)+IF($BK166,BL166,0)+IF($BO166,BP166,0)+IF($BS166,BT166,0)+IF($BW166,BX166,0)+IF($CA166,CB166,0)+IF($CE166,CF166,0)+IF($CI166,CJ166,0)+IF($CM166,CN166,0)+IF($CQ166,CR166,0)</f>
        <v>0</v>
      </c>
      <c r="R166" s="31" t="n">
        <f aca="false">IF($S166=1,U166,0)+IF($W166,Y166,0)+IF($AA166,AC166,0)+IF($AE166,AG166,0)+IF($AI166,AK166,0)+IF($AM166,AO166,0)+IF($AQ166,AS166,0)+IF($AU166,AW166,0)+IF($AY166,BA166,0)+IF($BC166,BE166,0)+IF($BG166,BI166,0)+IF($BK166,BM166,0)+IF($BO166,BQ166,0)+IF($BS166,BU166,0)+IF($BW166,BY166,0)+IF($CA166,CC166,0)+IF($CE166,CG166,0)+IF($CI166,CK166,0)+IF($CM166,CO166,0)+IF($CQ166,CS166,0)</f>
        <v>0</v>
      </c>
      <c r="S166" s="31" t="n">
        <f aca="false">IF(Замер!$J$20="да",Комната_1!$B166,0)</f>
        <v>0</v>
      </c>
      <c r="T166" s="31" t="n">
        <f aca="false">IF(Замер!$J$20="да",Комната_1!$G166,0)</f>
        <v>52</v>
      </c>
      <c r="U166" s="31" t="n">
        <f aca="false">IF(Замер!$J$20="да",Комната_1!$H166,0)</f>
        <v>112632</v>
      </c>
      <c r="W166" s="31" t="n">
        <f aca="false">IF(Замер!$J$40="да",Комната_2!$B166,0)</f>
        <v>0</v>
      </c>
      <c r="X166" s="31" t="n">
        <f aca="false">IF(Замер!$J$40="да",Комната_2!$G166,0)</f>
        <v>36.8</v>
      </c>
      <c r="Y166" s="31" t="n">
        <f aca="false">IF(Замер!$J$40="да",Комната_2!$H166,0)</f>
        <v>79708.8</v>
      </c>
      <c r="AA166" s="31" t="n">
        <f aca="false">IF(Замер!$J$60="да",Комната_3!$B166,0)</f>
        <v>0</v>
      </c>
      <c r="AB166" s="31" t="n">
        <f aca="false">IF(Замер!$J$60="да",Комната_3!$G166,0)</f>
        <v>35</v>
      </c>
      <c r="AC166" s="31" t="n">
        <f aca="false">IF(Замер!$J$60="да",Комната_3!$H166,0)</f>
        <v>75810</v>
      </c>
      <c r="AE166" s="31" t="n">
        <f aca="false">IF(Замер!$J$80="да",Комната_4!$B166,0)</f>
        <v>0</v>
      </c>
      <c r="AF166" s="31" t="n">
        <f aca="false">IF(Замер!$J$80="да",Комната_4!$G166,0)</f>
        <v>30.9</v>
      </c>
      <c r="AG166" s="31" t="n">
        <f aca="false">IF(Замер!$J$80="да",Комната_4!$H166,0)</f>
        <v>66929.4</v>
      </c>
      <c r="AI166" s="31" t="n">
        <f aca="false">IF(Замер!$J$100="да",Комната_5!$B166,0)</f>
        <v>0</v>
      </c>
      <c r="AJ166" s="31" t="n">
        <f aca="false">IF(Замер!$J$100="да",Комната_5!$G166,0)</f>
        <v>20.4</v>
      </c>
      <c r="AK166" s="31" t="n">
        <f aca="false">IF(Замер!$J$100="да",Комната_5!$H166,0)</f>
        <v>44186.4</v>
      </c>
      <c r="AM166" s="31" t="n">
        <f aca="false">IF(Замер!$J$120="да",Коридор!$B166,0)</f>
        <v>0</v>
      </c>
      <c r="AN166" s="31" t="n">
        <f aca="false">IF(Замер!$J$120="да",Коридор!$G166,0)</f>
        <v>19.5</v>
      </c>
      <c r="AO166" s="31" t="n">
        <f aca="false">IF(Замер!$J$120="да",Коридор!$H166,0)</f>
        <v>42237</v>
      </c>
      <c r="AQ166" s="31" t="n">
        <f aca="false">IF(Замер!$J$140="да",Кухня!$B166,0)</f>
        <v>0</v>
      </c>
      <c r="AR166" s="31" t="n">
        <f aca="false">IF(Замер!$J$140="да",Кухня!$G166,0)</f>
        <v>27.7</v>
      </c>
      <c r="AS166" s="31" t="n">
        <f aca="false">IF(Замер!$J$140="да",Кухня!$H166,0)</f>
        <v>59998.2</v>
      </c>
      <c r="AU166" s="31" t="n">
        <f aca="false">IF(Замер!$J$160="да",Ванна!$B166,0)</f>
        <v>0</v>
      </c>
      <c r="AV166" s="31" t="n">
        <f aca="false">IF(Замер!$J$160="да",Ванна!$G166,0)</f>
        <v>20</v>
      </c>
      <c r="AW166" s="31" t="n">
        <f aca="false">IF(Замер!$J$160="да",Ванна!$H166,0)</f>
        <v>43320</v>
      </c>
      <c r="AY166" s="31" t="n">
        <f aca="false">IF(Замер!$J$180="да",Туалет!$B166,0)</f>
        <v>0</v>
      </c>
      <c r="AZ166" s="31" t="n">
        <f aca="false">IF(Замер!$J$180="да",Туалет!$G166,0)</f>
        <v>0</v>
      </c>
      <c r="BA166" s="31" t="n">
        <f aca="false">IF(Замер!$J$180="да",Туалет!$H166,0)</f>
        <v>0</v>
      </c>
      <c r="BC166" s="31" t="n">
        <f aca="false">IF(Замер!$J$200="да",Балкон!$B166,0)</f>
        <v>0</v>
      </c>
      <c r="BD166" s="31" t="n">
        <f aca="false">IF(Замер!$J$200="да",Балкон!$G166,0)</f>
        <v>0</v>
      </c>
      <c r="BE166" s="31" t="n">
        <f aca="false">IF(Замер!$J$200="да",Балкон!$H166,0)</f>
        <v>0</v>
      </c>
      <c r="BG166" s="31" t="n">
        <f aca="false">IF(Замер!$J$220="да",Помещение_11!$B166,0)</f>
        <v>0</v>
      </c>
      <c r="BH166" s="31" t="n">
        <f aca="false">IF(Замер!$J$220="да",Помещение_11!$G166,0)</f>
        <v>0</v>
      </c>
      <c r="BI166" s="31" t="n">
        <f aca="false">IF(Замер!$J$220="да",Помещение_11!$H166,0)</f>
        <v>0</v>
      </c>
      <c r="BK166" s="31" t="n">
        <f aca="false">IF(Замер!$J$240="да",Помещение_12!$B166,0)</f>
        <v>0</v>
      </c>
      <c r="BL166" s="31" t="n">
        <f aca="false">IF(Замер!$J$240="да",Помещение_12!$G166,0)</f>
        <v>0</v>
      </c>
      <c r="BM166" s="31" t="n">
        <f aca="false">IF(Замер!$J$240="да",Помещение_12!$H166,0)</f>
        <v>0</v>
      </c>
      <c r="BO166" s="31" t="n">
        <f aca="false">IF(Замер!$J$260="да",Помещение_13!$B166,0)</f>
        <v>0</v>
      </c>
      <c r="BP166" s="31" t="n">
        <f aca="false">IF(Замер!$J$260="да",Помещение_13!$G166,0)</f>
        <v>0</v>
      </c>
      <c r="BQ166" s="31" t="n">
        <f aca="false">IF(Замер!$J$260="да",Помещение_13!$H166,0)</f>
        <v>0</v>
      </c>
      <c r="BS166" s="31" t="n">
        <f aca="false">IF(Замер!$J$280="да",Помещение_14!$B166,0)</f>
        <v>0</v>
      </c>
      <c r="BT166" s="31" t="n">
        <f aca="false">IF(Замер!$J$280="да",Помещение_14!$G166,0)</f>
        <v>0</v>
      </c>
      <c r="BU166" s="31" t="n">
        <f aca="false">IF(Замер!$J$280="да",Помещение_14!$H166,0)</f>
        <v>0</v>
      </c>
      <c r="BW166" s="31" t="n">
        <f aca="false">IF(Замер!$J$300="да",Помещение_15!$B166,0)</f>
        <v>0</v>
      </c>
      <c r="BX166" s="31" t="n">
        <f aca="false">IF(Замер!$J$300="да",Помещение_15!$G166,0)</f>
        <v>0</v>
      </c>
      <c r="BY166" s="31" t="n">
        <f aca="false">IF(Замер!$J$300="да",Помещение_15!$H166,0)</f>
        <v>0</v>
      </c>
      <c r="CA166" s="31" t="n">
        <f aca="false">IF(Замер!$J$320="да",Помещение_16!$B166,0)</f>
        <v>0</v>
      </c>
      <c r="CB166" s="31" t="n">
        <f aca="false">IF(Замер!$J$320="да",Помещение_16!$G166,0)</f>
        <v>0</v>
      </c>
      <c r="CC166" s="31" t="n">
        <f aca="false">IF(Замер!$J$320="да",Помещение_16!$H166,0)</f>
        <v>0</v>
      </c>
      <c r="CE166" s="31" t="n">
        <f aca="false">IF(Замер!$J$340="да",Помещение_17!$B166,0)</f>
        <v>0</v>
      </c>
      <c r="CF166" s="31" t="n">
        <f aca="false">IF(Замер!$J$340="да",Помещение_17!$G166,0)</f>
        <v>0</v>
      </c>
      <c r="CG166" s="31" t="n">
        <f aca="false">IF(Замер!$J$340="да",Помещение_17!$H166,0)</f>
        <v>0</v>
      </c>
      <c r="CI166" s="31" t="n">
        <f aca="false">IF(Замер!$J$360="да",Помещение_18!$B166,0)</f>
        <v>0</v>
      </c>
      <c r="CJ166" s="31" t="n">
        <f aca="false">IF(Замер!$J$360="да",Помещение_18!$G166,0)</f>
        <v>0</v>
      </c>
      <c r="CK166" s="31" t="n">
        <f aca="false">IF(Замер!$J$360="да",Помещение_18!$H166,0)</f>
        <v>0</v>
      </c>
      <c r="CM166" s="31" t="n">
        <f aca="false">IF(Замер!$J$380="да",Помещение_19!$B166,0)</f>
        <v>0</v>
      </c>
      <c r="CN166" s="31" t="n">
        <f aca="false">IF(Замер!$J$380="да",Помещение_19!$G166,0)</f>
        <v>0</v>
      </c>
      <c r="CO166" s="31" t="n">
        <f aca="false">IF(Замер!$J$380="да",Помещение_19!$H166,0)</f>
        <v>0</v>
      </c>
      <c r="CQ166" s="31" t="n">
        <f aca="false">IF(Замер!$J$400="да",Помещение_20!$B166,0)</f>
        <v>0</v>
      </c>
      <c r="CR166" s="31" t="n">
        <f aca="false">IF(Замер!$J$400="да",Помещение_20!$G166,0)</f>
        <v>0</v>
      </c>
      <c r="CS166" s="31" t="n">
        <f aca="false">IF(Замер!$J$400="да",Помещение_20!$H166,0)</f>
        <v>0</v>
      </c>
    </row>
    <row r="167" customFormat="false" ht="14.25" hidden="false" customHeight="false" outlineLevel="0" collapsed="false">
      <c r="B167" s="79" t="n">
        <f aca="false">P167</f>
        <v>0</v>
      </c>
      <c r="C167" s="49" t="s">
        <v>469</v>
      </c>
      <c r="D167" s="80" t="str">
        <f aca="false">VLOOKUP(C167,СписокРабот!$B:$E,2,FALSE())</f>
        <v>Штукатурка стен цементно-песчаным раствором от 30мм до 40 мм</v>
      </c>
      <c r="E167" s="44" t="str">
        <f aca="false">VLOOKUP(C167,СписокРабот!$B:$E,3,FALSE())</f>
        <v>м²</v>
      </c>
      <c r="F167" s="81" t="n">
        <f aca="false">VLOOKUP(C167,СписокРабот!$B:$E,4,FALSE())</f>
        <v>2815</v>
      </c>
      <c r="G167" s="84" t="n">
        <f aca="false">Q167</f>
        <v>0</v>
      </c>
      <c r="H167" s="82" t="n">
        <f aca="false">F167*G167</f>
        <v>0</v>
      </c>
      <c r="L167" s="83"/>
      <c r="M167" s="66" t="n">
        <f aca="false">$F167*(100%-$B$3)</f>
        <v>2392.75</v>
      </c>
      <c r="N167" s="31" t="n">
        <f aca="false">$G167*$M167</f>
        <v>0</v>
      </c>
      <c r="P167" s="31" t="n">
        <f aca="false">MAX(S167,W167,AA167,AE167,AI167,AM167,AQ167,AU167,AY167,BC167,BG167,BK167,BO167,BS167,BW167,CA167,CE167,CI167,CM167,CQ167)</f>
        <v>0</v>
      </c>
      <c r="Q167" s="31" t="n">
        <f aca="false">IF($S167,T167,0)+IF($W167,X167,0)+IF($AA167,AB167,0)+IF($AE167,AF167,0)+IF($AI167,AJ167,0)+IF($AM167,AN167,0)+IF($AQ167,AR167,0)+IF($AU167,AV167,0)+IF($AY167,AZ167,0)+IF($BC167,BD167,0)+IF($BG167,BH167,0)+IF($BK167,BL167,0)+IF($BO167,BP167,0)+IF($BS167,BT167,0)+IF($BW167,BX167,0)+IF($CA167,CB167,0)+IF($CE167,CF167,0)+IF($CI167,CJ167,0)+IF($CM167,CN167,0)+IF($CQ167,CR167,0)</f>
        <v>0</v>
      </c>
      <c r="R167" s="31" t="n">
        <f aca="false">IF($S167=1,U167,0)+IF($W167,Y167,0)+IF($AA167,AC167,0)+IF($AE167,AG167,0)+IF($AI167,AK167,0)+IF($AM167,AO167,0)+IF($AQ167,AS167,0)+IF($AU167,AW167,0)+IF($AY167,BA167,0)+IF($BC167,BE167,0)+IF($BG167,BI167,0)+IF($BK167,BM167,0)+IF($BO167,BQ167,0)+IF($BS167,BU167,0)+IF($BW167,BY167,0)+IF($CA167,CC167,0)+IF($CE167,CG167,0)+IF($CI167,CK167,0)+IF($CM167,CO167,0)+IF($CQ167,CS167,0)</f>
        <v>0</v>
      </c>
      <c r="S167" s="31" t="n">
        <f aca="false">IF(Замер!$J$20="да",Комната_1!$B167,0)</f>
        <v>0</v>
      </c>
      <c r="T167" s="31" t="n">
        <f aca="false">IF(Замер!$J$20="да",Комната_1!$G167,0)</f>
        <v>52</v>
      </c>
      <c r="U167" s="31" t="n">
        <f aca="false">IF(Замер!$J$20="да",Комната_1!$H167,0)</f>
        <v>146380</v>
      </c>
      <c r="W167" s="31" t="n">
        <f aca="false">IF(Замер!$J$40="да",Комната_2!$B167,0)</f>
        <v>0</v>
      </c>
      <c r="X167" s="31" t="n">
        <f aca="false">IF(Замер!$J$40="да",Комната_2!$G167,0)</f>
        <v>36.8</v>
      </c>
      <c r="Y167" s="31" t="n">
        <f aca="false">IF(Замер!$J$40="да",Комната_2!$H167,0)</f>
        <v>103592</v>
      </c>
      <c r="AA167" s="31" t="n">
        <f aca="false">IF(Замер!$J$60="да",Комната_3!$B167,0)</f>
        <v>0</v>
      </c>
      <c r="AB167" s="31" t="n">
        <f aca="false">IF(Замер!$J$60="да",Комната_3!$G167,0)</f>
        <v>35</v>
      </c>
      <c r="AC167" s="31" t="n">
        <f aca="false">IF(Замер!$J$60="да",Комната_3!$H167,0)</f>
        <v>98525</v>
      </c>
      <c r="AE167" s="31" t="n">
        <f aca="false">IF(Замер!$J$80="да",Комната_4!$B167,0)</f>
        <v>0</v>
      </c>
      <c r="AF167" s="31" t="n">
        <f aca="false">IF(Замер!$J$80="да",Комната_4!$G167,0)</f>
        <v>30.9</v>
      </c>
      <c r="AG167" s="31" t="n">
        <f aca="false">IF(Замер!$J$80="да",Комната_4!$H167,0)</f>
        <v>86983.5</v>
      </c>
      <c r="AI167" s="31" t="n">
        <f aca="false">IF(Замер!$J$100="да",Комната_5!$B167,0)</f>
        <v>0</v>
      </c>
      <c r="AJ167" s="31" t="n">
        <f aca="false">IF(Замер!$J$100="да",Комната_5!$G167,0)</f>
        <v>20.4</v>
      </c>
      <c r="AK167" s="31" t="n">
        <f aca="false">IF(Замер!$J$100="да",Комната_5!$H167,0)</f>
        <v>57426</v>
      </c>
      <c r="AM167" s="31" t="n">
        <f aca="false">IF(Замер!$J$120="да",Коридор!$B167,0)</f>
        <v>0</v>
      </c>
      <c r="AN167" s="31" t="n">
        <f aca="false">IF(Замер!$J$120="да",Коридор!$G167,0)</f>
        <v>19.5</v>
      </c>
      <c r="AO167" s="31" t="n">
        <f aca="false">IF(Замер!$J$120="да",Коридор!$H167,0)</f>
        <v>54892.5</v>
      </c>
      <c r="AQ167" s="31" t="n">
        <f aca="false">IF(Замер!$J$140="да",Кухня!$B167,0)</f>
        <v>0</v>
      </c>
      <c r="AR167" s="31" t="n">
        <f aca="false">IF(Замер!$J$140="да",Кухня!$G167,0)</f>
        <v>27.7</v>
      </c>
      <c r="AS167" s="31" t="n">
        <f aca="false">IF(Замер!$J$140="да",Кухня!$H167,0)</f>
        <v>77975.5</v>
      </c>
      <c r="AU167" s="31" t="n">
        <f aca="false">IF(Замер!$J$160="да",Ванна!$B167,0)</f>
        <v>0</v>
      </c>
      <c r="AV167" s="31" t="n">
        <f aca="false">IF(Замер!$J$160="да",Ванна!$G167,0)</f>
        <v>20</v>
      </c>
      <c r="AW167" s="31" t="n">
        <f aca="false">IF(Замер!$J$160="да",Ванна!$H167,0)</f>
        <v>56300</v>
      </c>
      <c r="AY167" s="31" t="n">
        <f aca="false">IF(Замер!$J$180="да",Туалет!$B167,0)</f>
        <v>0</v>
      </c>
      <c r="AZ167" s="31" t="n">
        <f aca="false">IF(Замер!$J$180="да",Туалет!$G167,0)</f>
        <v>0</v>
      </c>
      <c r="BA167" s="31" t="n">
        <f aca="false">IF(Замер!$J$180="да",Туалет!$H167,0)</f>
        <v>0</v>
      </c>
      <c r="BC167" s="31" t="n">
        <f aca="false">IF(Замер!$J$200="да",Балкон!$B167,0)</f>
        <v>0</v>
      </c>
      <c r="BD167" s="31" t="n">
        <f aca="false">IF(Замер!$J$200="да",Балкон!$G167,0)</f>
        <v>0</v>
      </c>
      <c r="BE167" s="31" t="n">
        <f aca="false">IF(Замер!$J$200="да",Балкон!$H167,0)</f>
        <v>0</v>
      </c>
      <c r="BG167" s="31" t="n">
        <f aca="false">IF(Замер!$J$220="да",Помещение_11!$B167,0)</f>
        <v>0</v>
      </c>
      <c r="BH167" s="31" t="n">
        <f aca="false">IF(Замер!$J$220="да",Помещение_11!$G167,0)</f>
        <v>0</v>
      </c>
      <c r="BI167" s="31" t="n">
        <f aca="false">IF(Замер!$J$220="да",Помещение_11!$H167,0)</f>
        <v>0</v>
      </c>
      <c r="BK167" s="31" t="n">
        <f aca="false">IF(Замер!$J$240="да",Помещение_12!$B167,0)</f>
        <v>0</v>
      </c>
      <c r="BL167" s="31" t="n">
        <f aca="false">IF(Замер!$J$240="да",Помещение_12!$G167,0)</f>
        <v>0</v>
      </c>
      <c r="BM167" s="31" t="n">
        <f aca="false">IF(Замер!$J$240="да",Помещение_12!$H167,0)</f>
        <v>0</v>
      </c>
      <c r="BO167" s="31" t="n">
        <f aca="false">IF(Замер!$J$260="да",Помещение_13!$B167,0)</f>
        <v>0</v>
      </c>
      <c r="BP167" s="31" t="n">
        <f aca="false">IF(Замер!$J$260="да",Помещение_13!$G167,0)</f>
        <v>0</v>
      </c>
      <c r="BQ167" s="31" t="n">
        <f aca="false">IF(Замер!$J$260="да",Помещение_13!$H167,0)</f>
        <v>0</v>
      </c>
      <c r="BS167" s="31" t="n">
        <f aca="false">IF(Замер!$J$280="да",Помещение_14!$B167,0)</f>
        <v>0</v>
      </c>
      <c r="BT167" s="31" t="n">
        <f aca="false">IF(Замер!$J$280="да",Помещение_14!$G167,0)</f>
        <v>0</v>
      </c>
      <c r="BU167" s="31" t="n">
        <f aca="false">IF(Замер!$J$280="да",Помещение_14!$H167,0)</f>
        <v>0</v>
      </c>
      <c r="BW167" s="31" t="n">
        <f aca="false">IF(Замер!$J$300="да",Помещение_15!$B167,0)</f>
        <v>0</v>
      </c>
      <c r="BX167" s="31" t="n">
        <f aca="false">IF(Замер!$J$300="да",Помещение_15!$G167,0)</f>
        <v>0</v>
      </c>
      <c r="BY167" s="31" t="n">
        <f aca="false">IF(Замер!$J$300="да",Помещение_15!$H167,0)</f>
        <v>0</v>
      </c>
      <c r="CA167" s="31" t="n">
        <f aca="false">IF(Замер!$J$320="да",Помещение_16!$B167,0)</f>
        <v>0</v>
      </c>
      <c r="CB167" s="31" t="n">
        <f aca="false">IF(Замер!$J$320="да",Помещение_16!$G167,0)</f>
        <v>0</v>
      </c>
      <c r="CC167" s="31" t="n">
        <f aca="false">IF(Замер!$J$320="да",Помещение_16!$H167,0)</f>
        <v>0</v>
      </c>
      <c r="CE167" s="31" t="n">
        <f aca="false">IF(Замер!$J$340="да",Помещение_17!$B167,0)</f>
        <v>0</v>
      </c>
      <c r="CF167" s="31" t="n">
        <f aca="false">IF(Замер!$J$340="да",Помещение_17!$G167,0)</f>
        <v>0</v>
      </c>
      <c r="CG167" s="31" t="n">
        <f aca="false">IF(Замер!$J$340="да",Помещение_17!$H167,0)</f>
        <v>0</v>
      </c>
      <c r="CI167" s="31" t="n">
        <f aca="false">IF(Замер!$J$360="да",Помещение_18!$B167,0)</f>
        <v>0</v>
      </c>
      <c r="CJ167" s="31" t="n">
        <f aca="false">IF(Замер!$J$360="да",Помещение_18!$G167,0)</f>
        <v>0</v>
      </c>
      <c r="CK167" s="31" t="n">
        <f aca="false">IF(Замер!$J$360="да",Помещение_18!$H167,0)</f>
        <v>0</v>
      </c>
      <c r="CM167" s="31" t="n">
        <f aca="false">IF(Замер!$J$380="да",Помещение_19!$B167,0)</f>
        <v>0</v>
      </c>
      <c r="CN167" s="31" t="n">
        <f aca="false">IF(Замер!$J$380="да",Помещение_19!$G167,0)</f>
        <v>0</v>
      </c>
      <c r="CO167" s="31" t="n">
        <f aca="false">IF(Замер!$J$380="да",Помещение_19!$H167,0)</f>
        <v>0</v>
      </c>
      <c r="CQ167" s="31" t="n">
        <f aca="false">IF(Замер!$J$400="да",Помещение_20!$B167,0)</f>
        <v>0</v>
      </c>
      <c r="CR167" s="31" t="n">
        <f aca="false">IF(Замер!$J$400="да",Помещение_20!$G167,0)</f>
        <v>0</v>
      </c>
      <c r="CS167" s="31" t="n">
        <f aca="false">IF(Замер!$J$400="да",Помещение_20!$H167,0)</f>
        <v>0</v>
      </c>
    </row>
    <row r="168" customFormat="false" ht="14.25" hidden="false" customHeight="false" outlineLevel="0" collapsed="false">
      <c r="B168" s="89" t="n">
        <f aca="false">P168</f>
        <v>0</v>
      </c>
      <c r="C168" s="90" t="s">
        <v>470</v>
      </c>
      <c r="D168" s="91" t="str">
        <f aca="false">VLOOKUP(C168,СписокРабот!$B:$E,2,FALSE())</f>
        <v>Подготовка основания перегородок из ц/п р-ра</v>
      </c>
      <c r="E168" s="92" t="str">
        <f aca="false">VLOOKUP(C168,СписокРабот!$B:$E,3,FALSE())</f>
        <v>п.м</v>
      </c>
      <c r="F168" s="93" t="n">
        <f aca="false">VLOOKUP(C168,СписокРабот!$B:$E,4,FALSE())</f>
        <v>1428</v>
      </c>
      <c r="G168" s="94" t="n">
        <f aca="false">Q168</f>
        <v>0</v>
      </c>
      <c r="H168" s="95" t="n">
        <f aca="false">F168*G168</f>
        <v>0</v>
      </c>
      <c r="L168" s="83"/>
      <c r="M168" s="66" t="n">
        <f aca="false">$F168*(100%-$B$3)</f>
        <v>1213.8</v>
      </c>
      <c r="N168" s="31" t="n">
        <f aca="false">$G168*$M168</f>
        <v>0</v>
      </c>
      <c r="P168" s="31" t="n">
        <f aca="false">MAX(S168,W168,AA168,AE168,AI168,AM168,AQ168,AU168,AY168,BC168,BG168,BK168,BO168,BS168,BW168,CA168,CE168,CI168,CM168,CQ168)</f>
        <v>0</v>
      </c>
      <c r="Q168" s="31" t="n">
        <f aca="false">IF($S168,T168,0)+IF($W168,X168,0)+IF($AA168,AB168,0)+IF($AE168,AF168,0)+IF($AI168,AJ168,0)+IF($AM168,AN168,0)+IF($AQ168,AR168,0)+IF($AU168,AV168,0)+IF($AY168,AZ168,0)+IF($BC168,BD168,0)+IF($BG168,BH168,0)+IF($BK168,BL168,0)+IF($BO168,BP168,0)+IF($BS168,BT168,0)+IF($BW168,BX168,0)+IF($CA168,CB168,0)+IF($CE168,CF168,0)+IF($CI168,CJ168,0)+IF($CM168,CN168,0)+IF($CQ168,CR168,0)</f>
        <v>0</v>
      </c>
      <c r="R168" s="31" t="n">
        <f aca="false">IF($S168=1,U168,0)+IF($W168,Y168,0)+IF($AA168,AC168,0)+IF($AE168,AG168,0)+IF($AI168,AK168,0)+IF($AM168,AO168,0)+IF($AQ168,AS168,0)+IF($AU168,AW168,0)+IF($AY168,BA168,0)+IF($BC168,BE168,0)+IF($BG168,BI168,0)+IF($BK168,BM168,0)+IF($BO168,BQ168,0)+IF($BS168,BU168,0)+IF($BW168,BY168,0)+IF($CA168,CC168,0)+IF($CE168,CG168,0)+IF($CI168,CK168,0)+IF($CM168,CO168,0)+IF($CQ168,CS168,0)</f>
        <v>0</v>
      </c>
      <c r="S168" s="31" t="n">
        <f aca="false">IF(Замер!$J$20="да",Комната_1!$B168,0)</f>
        <v>0</v>
      </c>
      <c r="T168" s="31" t="n">
        <f aca="false">IF(Замер!$J$20="да",Комната_1!$G168,0)</f>
        <v>6.32</v>
      </c>
      <c r="U168" s="31" t="n">
        <f aca="false">IF(Замер!$J$20="да",Комната_1!$H168,0)</f>
        <v>9024.96</v>
      </c>
      <c r="W168" s="31" t="n">
        <f aca="false">IF(Замер!$J$40="да",Комната_2!$B168,0)</f>
        <v>0</v>
      </c>
      <c r="X168" s="31" t="n">
        <f aca="false">IF(Замер!$J$40="да",Комната_2!$G168,0)</f>
        <v>6.32</v>
      </c>
      <c r="Y168" s="31" t="n">
        <f aca="false">IF(Замер!$J$40="да",Комната_2!$H168,0)</f>
        <v>9024.96</v>
      </c>
      <c r="AA168" s="31" t="n">
        <f aca="false">IF(Замер!$J$60="да",Комната_3!$B168,0)</f>
        <v>0</v>
      </c>
      <c r="AB168" s="31" t="n">
        <f aca="false">IF(Замер!$J$60="да",Комната_3!$G168,0)</f>
        <v>6.32</v>
      </c>
      <c r="AC168" s="31" t="n">
        <f aca="false">IF(Замер!$J$60="да",Комната_3!$H168,0)</f>
        <v>9024.96</v>
      </c>
      <c r="AE168" s="31" t="n">
        <f aca="false">IF(Замер!$J$80="да",Комната_4!$B168,0)</f>
        <v>0</v>
      </c>
      <c r="AF168" s="31" t="n">
        <f aca="false">IF(Замер!$J$80="да",Комната_4!$G168,0)</f>
        <v>0</v>
      </c>
      <c r="AG168" s="31" t="n">
        <f aca="false">IF(Замер!$J$80="да",Комната_4!$H168,0)</f>
        <v>0</v>
      </c>
      <c r="AI168" s="31" t="n">
        <f aca="false">IF(Замер!$J$100="да",Комната_5!$B168,0)</f>
        <v>0</v>
      </c>
      <c r="AJ168" s="31" t="n">
        <f aca="false">IF(Замер!$J$100="да",Комната_5!$G168,0)</f>
        <v>0</v>
      </c>
      <c r="AK168" s="31" t="n">
        <f aca="false">IF(Замер!$J$100="да",Комната_5!$H168,0)</f>
        <v>0</v>
      </c>
      <c r="AM168" s="31" t="n">
        <f aca="false">IF(Замер!$J$120="да",Коридор!$B168,0)</f>
        <v>0</v>
      </c>
      <c r="AN168" s="31" t="n">
        <f aca="false">IF(Замер!$J$120="да",Коридор!$G168,0)</f>
        <v>0</v>
      </c>
      <c r="AO168" s="31" t="n">
        <f aca="false">IF(Замер!$J$120="да",Коридор!$H168,0)</f>
        <v>0</v>
      </c>
      <c r="AQ168" s="31" t="n">
        <f aca="false">IF(Замер!$J$140="да",Кухня!$B168,0)</f>
        <v>0</v>
      </c>
      <c r="AR168" s="31" t="n">
        <f aca="false">IF(Замер!$J$140="да",Кухня!$G168,0)</f>
        <v>0</v>
      </c>
      <c r="AS168" s="31" t="n">
        <f aca="false">IF(Замер!$J$140="да",Кухня!$H168,0)</f>
        <v>0</v>
      </c>
      <c r="AU168" s="31" t="n">
        <f aca="false">IF(Замер!$J$160="да",Ванна!$B168,0)</f>
        <v>0</v>
      </c>
      <c r="AV168" s="31" t="n">
        <f aca="false">IF(Замер!$J$160="да",Ванна!$G168,0)</f>
        <v>0</v>
      </c>
      <c r="AW168" s="31" t="n">
        <f aca="false">IF(Замер!$J$160="да",Ванна!$H168,0)</f>
        <v>0</v>
      </c>
      <c r="AY168" s="31" t="n">
        <f aca="false">IF(Замер!$J$180="да",Туалет!$B168,0)</f>
        <v>0</v>
      </c>
      <c r="AZ168" s="31" t="n">
        <f aca="false">IF(Замер!$J$180="да",Туалет!$G168,0)</f>
        <v>0</v>
      </c>
      <c r="BA168" s="31" t="n">
        <f aca="false">IF(Замер!$J$180="да",Туалет!$H168,0)</f>
        <v>0</v>
      </c>
      <c r="BC168" s="31" t="n">
        <f aca="false">IF(Замер!$J$200="да",Балкон!$B168,0)</f>
        <v>0</v>
      </c>
      <c r="BD168" s="31" t="n">
        <f aca="false">IF(Замер!$J$200="да",Балкон!$G168,0)</f>
        <v>0</v>
      </c>
      <c r="BE168" s="31" t="n">
        <f aca="false">IF(Замер!$J$200="да",Балкон!$H168,0)</f>
        <v>0</v>
      </c>
      <c r="BG168" s="31" t="n">
        <f aca="false">IF(Замер!$J$220="да",Помещение_11!$B168,0)</f>
        <v>0</v>
      </c>
      <c r="BH168" s="31" t="n">
        <f aca="false">IF(Замер!$J$220="да",Помещение_11!$G168,0)</f>
        <v>0</v>
      </c>
      <c r="BI168" s="31" t="n">
        <f aca="false">IF(Замер!$J$220="да",Помещение_11!$H168,0)</f>
        <v>0</v>
      </c>
      <c r="BK168" s="31" t="n">
        <f aca="false">IF(Замер!$J$240="да",Помещение_12!$B168,0)</f>
        <v>0</v>
      </c>
      <c r="BL168" s="31" t="n">
        <f aca="false">IF(Замер!$J$240="да",Помещение_12!$G168,0)</f>
        <v>0</v>
      </c>
      <c r="BM168" s="31" t="n">
        <f aca="false">IF(Замер!$J$240="да",Помещение_12!$H168,0)</f>
        <v>0</v>
      </c>
      <c r="BO168" s="31" t="n">
        <f aca="false">IF(Замер!$J$260="да",Помещение_13!$B168,0)</f>
        <v>0</v>
      </c>
      <c r="BP168" s="31" t="n">
        <f aca="false">IF(Замер!$J$260="да",Помещение_13!$G168,0)</f>
        <v>0</v>
      </c>
      <c r="BQ168" s="31" t="n">
        <f aca="false">IF(Замер!$J$260="да",Помещение_13!$H168,0)</f>
        <v>0</v>
      </c>
      <c r="BS168" s="31" t="n">
        <f aca="false">IF(Замер!$J$280="да",Помещение_14!$B168,0)</f>
        <v>0</v>
      </c>
      <c r="BT168" s="31" t="n">
        <f aca="false">IF(Замер!$J$280="да",Помещение_14!$G168,0)</f>
        <v>0</v>
      </c>
      <c r="BU168" s="31" t="n">
        <f aca="false">IF(Замер!$J$280="да",Помещение_14!$H168,0)</f>
        <v>0</v>
      </c>
      <c r="BW168" s="31" t="n">
        <f aca="false">IF(Замер!$J$300="да",Помещение_15!$B168,0)</f>
        <v>0</v>
      </c>
      <c r="BX168" s="31" t="n">
        <f aca="false">IF(Замер!$J$300="да",Помещение_15!$G168,0)</f>
        <v>0</v>
      </c>
      <c r="BY168" s="31" t="n">
        <f aca="false">IF(Замер!$J$300="да",Помещение_15!$H168,0)</f>
        <v>0</v>
      </c>
      <c r="CA168" s="31" t="n">
        <f aca="false">IF(Замер!$J$320="да",Помещение_16!$B168,0)</f>
        <v>0</v>
      </c>
      <c r="CB168" s="31" t="n">
        <f aca="false">IF(Замер!$J$320="да",Помещение_16!$G168,0)</f>
        <v>0</v>
      </c>
      <c r="CC168" s="31" t="n">
        <f aca="false">IF(Замер!$J$320="да",Помещение_16!$H168,0)</f>
        <v>0</v>
      </c>
      <c r="CE168" s="31" t="n">
        <f aca="false">IF(Замер!$J$340="да",Помещение_17!$B168,0)</f>
        <v>0</v>
      </c>
      <c r="CF168" s="31" t="n">
        <f aca="false">IF(Замер!$J$340="да",Помещение_17!$G168,0)</f>
        <v>0</v>
      </c>
      <c r="CG168" s="31" t="n">
        <f aca="false">IF(Замер!$J$340="да",Помещение_17!$H168,0)</f>
        <v>0</v>
      </c>
      <c r="CI168" s="31" t="n">
        <f aca="false">IF(Замер!$J$360="да",Помещение_18!$B168,0)</f>
        <v>0</v>
      </c>
      <c r="CJ168" s="31" t="n">
        <f aca="false">IF(Замер!$J$360="да",Помещение_18!$G168,0)</f>
        <v>0</v>
      </c>
      <c r="CK168" s="31" t="n">
        <f aca="false">IF(Замер!$J$360="да",Помещение_18!$H168,0)</f>
        <v>0</v>
      </c>
      <c r="CM168" s="31" t="n">
        <f aca="false">IF(Замер!$J$380="да",Помещение_19!$B168,0)</f>
        <v>0</v>
      </c>
      <c r="CN168" s="31" t="n">
        <f aca="false">IF(Замер!$J$380="да",Помещение_19!$G168,0)</f>
        <v>0</v>
      </c>
      <c r="CO168" s="31" t="n">
        <f aca="false">IF(Замер!$J$380="да",Помещение_19!$H168,0)</f>
        <v>0</v>
      </c>
      <c r="CQ168" s="31" t="n">
        <f aca="false">IF(Замер!$J$400="да",Помещение_20!$B168,0)</f>
        <v>0</v>
      </c>
      <c r="CR168" s="31" t="n">
        <f aca="false">IF(Замер!$J$400="да",Помещение_20!$G168,0)</f>
        <v>0</v>
      </c>
      <c r="CS168" s="31" t="n">
        <f aca="false">IF(Замер!$J$400="да",Помещение_20!$H168,0)</f>
        <v>0</v>
      </c>
    </row>
    <row r="169" customFormat="false" ht="14.25" hidden="false" customHeight="false" outlineLevel="0" collapsed="false">
      <c r="B169" s="79" t="n">
        <f aca="false">P169</f>
        <v>0</v>
      </c>
      <c r="C169" s="49" t="s">
        <v>471</v>
      </c>
      <c r="D169" s="80" t="str">
        <f aca="false">VLOOKUP(C169,СписокРабот!$B:$E,2,FALSE())</f>
        <v>Установка оконных блоков (стандартные)</v>
      </c>
      <c r="E169" s="44" t="str">
        <f aca="false">VLOOKUP(C169,СписокРабот!$B:$E,3,FALSE())</f>
        <v>ед.</v>
      </c>
      <c r="F169" s="81" t="n">
        <f aca="false">VLOOKUP(C169,СписокРабот!$B:$E,4,FALSE())</f>
        <v>5501</v>
      </c>
      <c r="G169" s="49" t="n">
        <f aca="false">Q169</f>
        <v>0</v>
      </c>
      <c r="H169" s="82" t="n">
        <f aca="false">F169*G169</f>
        <v>0</v>
      </c>
      <c r="L169" s="83"/>
      <c r="M169" s="66" t="n">
        <f aca="false">$F169*(100%-$B$3)</f>
        <v>4675.85</v>
      </c>
      <c r="N169" s="31" t="n">
        <f aca="false">$G169*$M169</f>
        <v>0</v>
      </c>
      <c r="P169" s="31" t="n">
        <f aca="false">MAX(S169,W169,AA169,AE169,AI169,AM169,AQ169,AU169,AY169,BC169,BG169,BK169,BO169,BS169,BW169,CA169,CE169,CI169,CM169,CQ169)</f>
        <v>0</v>
      </c>
      <c r="Q169" s="31" t="n">
        <f aca="false">IF($S169,T169,0)+IF($W169,X169,0)+IF($AA169,AB169,0)+IF($AE169,AF169,0)+IF($AI169,AJ169,0)+IF($AM169,AN169,0)+IF($AQ169,AR169,0)+IF($AU169,AV169,0)+IF($AY169,AZ169,0)+IF($BC169,BD169,0)+IF($BG169,BH169,0)+IF($BK169,BL169,0)+IF($BO169,BP169,0)+IF($BS169,BT169,0)+IF($BW169,BX169,0)+IF($CA169,CB169,0)+IF($CE169,CF169,0)+IF($CI169,CJ169,0)+IF($CM169,CN169,0)+IF($CQ169,CR169,0)</f>
        <v>0</v>
      </c>
      <c r="R169" s="31" t="n">
        <f aca="false">IF($S169=1,U169,0)+IF($W169,Y169,0)+IF($AA169,AC169,0)+IF($AE169,AG169,0)+IF($AI169,AK169,0)+IF($AM169,AO169,0)+IF($AQ169,AS169,0)+IF($AU169,AW169,0)+IF($AY169,BA169,0)+IF($BC169,BE169,0)+IF($BG169,BI169,0)+IF($BK169,BM169,0)+IF($BO169,BQ169,0)+IF($BS169,BU169,0)+IF($BW169,BY169,0)+IF($CA169,CC169,0)+IF($CE169,CG169,0)+IF($CI169,CK169,0)+IF($CM169,CO169,0)+IF($CQ169,CS169,0)</f>
        <v>0</v>
      </c>
      <c r="S169" s="31" t="n">
        <f aca="false">IF(Замер!$J$20="да",Комната_1!$B169,0)</f>
        <v>0</v>
      </c>
      <c r="T169" s="31" t="n">
        <f aca="false">IF(Замер!$J$20="да",Комната_1!$G169,0)</f>
        <v>0</v>
      </c>
      <c r="U169" s="31" t="n">
        <f aca="false">IF(Замер!$J$20="да",Комната_1!$H169,0)</f>
        <v>0</v>
      </c>
      <c r="W169" s="31" t="n">
        <f aca="false">IF(Замер!$J$40="да",Комната_2!$B169,0)</f>
        <v>0</v>
      </c>
      <c r="X169" s="31" t="n">
        <f aca="false">IF(Замер!$J$40="да",Комната_2!$G169,0)</f>
        <v>0</v>
      </c>
      <c r="Y169" s="31" t="n">
        <f aca="false">IF(Замер!$J$40="да",Комната_2!$H169,0)</f>
        <v>0</v>
      </c>
      <c r="AA169" s="31" t="n">
        <f aca="false">IF(Замер!$J$60="да",Комната_3!$B169,0)</f>
        <v>0</v>
      </c>
      <c r="AB169" s="31" t="n">
        <f aca="false">IF(Замер!$J$60="да",Комната_3!$G169,0)</f>
        <v>0</v>
      </c>
      <c r="AC169" s="31" t="n">
        <f aca="false">IF(Замер!$J$60="да",Комната_3!$H169,0)</f>
        <v>0</v>
      </c>
      <c r="AE169" s="31" t="n">
        <f aca="false">IF(Замер!$J$80="да",Комната_4!$B169,0)</f>
        <v>0</v>
      </c>
      <c r="AF169" s="31" t="n">
        <f aca="false">IF(Замер!$J$80="да",Комната_4!$G169,0)</f>
        <v>1</v>
      </c>
      <c r="AG169" s="31" t="n">
        <f aca="false">IF(Замер!$J$80="да",Комната_4!$H169,0)</f>
        <v>5501</v>
      </c>
      <c r="AI169" s="31" t="n">
        <f aca="false">IF(Замер!$J$100="да",Комната_5!$B169,0)</f>
        <v>0</v>
      </c>
      <c r="AJ169" s="31" t="n">
        <f aca="false">IF(Замер!$J$100="да",Комната_5!$G169,0)</f>
        <v>1</v>
      </c>
      <c r="AK169" s="31" t="n">
        <f aca="false">IF(Замер!$J$100="да",Комната_5!$H169,0)</f>
        <v>5501</v>
      </c>
      <c r="AM169" s="31" t="n">
        <f aca="false">IF(Замер!$J$120="да",Коридор!$B169,0)</f>
        <v>0</v>
      </c>
      <c r="AN169" s="31" t="n">
        <f aca="false">IF(Замер!$J$120="да",Коридор!$G169,0)</f>
        <v>1</v>
      </c>
      <c r="AO169" s="31" t="n">
        <f aca="false">IF(Замер!$J$120="да",Коридор!$H169,0)</f>
        <v>5501</v>
      </c>
      <c r="AQ169" s="31" t="n">
        <f aca="false">IF(Замер!$J$140="да",Кухня!$B169,0)</f>
        <v>0</v>
      </c>
      <c r="AR169" s="31" t="n">
        <f aca="false">IF(Замер!$J$140="да",Кухня!$G169,0)</f>
        <v>1</v>
      </c>
      <c r="AS169" s="31" t="n">
        <f aca="false">IF(Замер!$J$140="да",Кухня!$H169,0)</f>
        <v>5501</v>
      </c>
      <c r="AU169" s="31" t="n">
        <f aca="false">IF(Замер!$J$160="да",Ванна!$B169,0)</f>
        <v>0</v>
      </c>
      <c r="AV169" s="31" t="n">
        <f aca="false">IF(Замер!$J$160="да",Ванна!$G169,0)</f>
        <v>1</v>
      </c>
      <c r="AW169" s="31" t="n">
        <f aca="false">IF(Замер!$J$160="да",Ванна!$H169,0)</f>
        <v>5501</v>
      </c>
      <c r="AY169" s="31" t="n">
        <f aca="false">IF(Замер!$J$180="да",Туалет!$B169,0)</f>
        <v>0</v>
      </c>
      <c r="AZ169" s="31" t="n">
        <f aca="false">IF(Замер!$J$180="да",Туалет!$G169,0)</f>
        <v>0</v>
      </c>
      <c r="BA169" s="31" t="n">
        <f aca="false">IF(Замер!$J$180="да",Туалет!$H169,0)</f>
        <v>0</v>
      </c>
      <c r="BC169" s="31" t="n">
        <f aca="false">IF(Замер!$J$200="да",Балкон!$B169,0)</f>
        <v>0</v>
      </c>
      <c r="BD169" s="31" t="n">
        <f aca="false">IF(Замер!$J$200="да",Балкон!$G169,0)</f>
        <v>0</v>
      </c>
      <c r="BE169" s="31" t="n">
        <f aca="false">IF(Замер!$J$200="да",Балкон!$H169,0)</f>
        <v>0</v>
      </c>
      <c r="BG169" s="31" t="n">
        <f aca="false">IF(Замер!$J$220="да",Помещение_11!$B169,0)</f>
        <v>0</v>
      </c>
      <c r="BH169" s="31" t="n">
        <f aca="false">IF(Замер!$J$220="да",Помещение_11!$G169,0)</f>
        <v>0</v>
      </c>
      <c r="BI169" s="31" t="n">
        <f aca="false">IF(Замер!$J$220="да",Помещение_11!$H169,0)</f>
        <v>0</v>
      </c>
      <c r="BK169" s="31" t="n">
        <f aca="false">IF(Замер!$J$240="да",Помещение_12!$B169,0)</f>
        <v>0</v>
      </c>
      <c r="BL169" s="31" t="n">
        <f aca="false">IF(Замер!$J$240="да",Помещение_12!$G169,0)</f>
        <v>0</v>
      </c>
      <c r="BM169" s="31" t="n">
        <f aca="false">IF(Замер!$J$240="да",Помещение_12!$H169,0)</f>
        <v>0</v>
      </c>
      <c r="BO169" s="31" t="n">
        <f aca="false">IF(Замер!$J$260="да",Помещение_13!$B169,0)</f>
        <v>0</v>
      </c>
      <c r="BP169" s="31" t="n">
        <f aca="false">IF(Замер!$J$260="да",Помещение_13!$G169,0)</f>
        <v>0</v>
      </c>
      <c r="BQ169" s="31" t="n">
        <f aca="false">IF(Замер!$J$260="да",Помещение_13!$H169,0)</f>
        <v>0</v>
      </c>
      <c r="BS169" s="31" t="n">
        <f aca="false">IF(Замер!$J$280="да",Помещение_14!$B169,0)</f>
        <v>0</v>
      </c>
      <c r="BT169" s="31" t="n">
        <f aca="false">IF(Замер!$J$280="да",Помещение_14!$G169,0)</f>
        <v>0</v>
      </c>
      <c r="BU169" s="31" t="n">
        <f aca="false">IF(Замер!$J$280="да",Помещение_14!$H169,0)</f>
        <v>0</v>
      </c>
      <c r="BW169" s="31" t="n">
        <f aca="false">IF(Замер!$J$300="да",Помещение_15!$B169,0)</f>
        <v>0</v>
      </c>
      <c r="BX169" s="31" t="n">
        <f aca="false">IF(Замер!$J$300="да",Помещение_15!$G169,0)</f>
        <v>0</v>
      </c>
      <c r="BY169" s="31" t="n">
        <f aca="false">IF(Замер!$J$300="да",Помещение_15!$H169,0)</f>
        <v>0</v>
      </c>
      <c r="CA169" s="31" t="n">
        <f aca="false">IF(Замер!$J$320="да",Помещение_16!$B169,0)</f>
        <v>0</v>
      </c>
      <c r="CB169" s="31" t="n">
        <f aca="false">IF(Замер!$J$320="да",Помещение_16!$G169,0)</f>
        <v>0</v>
      </c>
      <c r="CC169" s="31" t="n">
        <f aca="false">IF(Замер!$J$320="да",Помещение_16!$H169,0)</f>
        <v>0</v>
      </c>
      <c r="CE169" s="31" t="n">
        <f aca="false">IF(Замер!$J$340="да",Помещение_17!$B169,0)</f>
        <v>0</v>
      </c>
      <c r="CF169" s="31" t="n">
        <f aca="false">IF(Замер!$J$340="да",Помещение_17!$G169,0)</f>
        <v>0</v>
      </c>
      <c r="CG169" s="31" t="n">
        <f aca="false">IF(Замер!$J$340="да",Помещение_17!$H169,0)</f>
        <v>0</v>
      </c>
      <c r="CI169" s="31" t="n">
        <f aca="false">IF(Замер!$J$360="да",Помещение_18!$B169,0)</f>
        <v>0</v>
      </c>
      <c r="CJ169" s="31" t="n">
        <f aca="false">IF(Замер!$J$360="да",Помещение_18!$G169,0)</f>
        <v>0</v>
      </c>
      <c r="CK169" s="31" t="n">
        <f aca="false">IF(Замер!$J$360="да",Помещение_18!$H169,0)</f>
        <v>0</v>
      </c>
      <c r="CM169" s="31" t="n">
        <f aca="false">IF(Замер!$J$380="да",Помещение_19!$B169,0)</f>
        <v>0</v>
      </c>
      <c r="CN169" s="31" t="n">
        <f aca="false">IF(Замер!$J$380="да",Помещение_19!$G169,0)</f>
        <v>0</v>
      </c>
      <c r="CO169" s="31" t="n">
        <f aca="false">IF(Замер!$J$380="да",Помещение_19!$H169,0)</f>
        <v>0</v>
      </c>
      <c r="CQ169" s="31" t="n">
        <f aca="false">IF(Замер!$J$400="да",Помещение_20!$B169,0)</f>
        <v>0</v>
      </c>
      <c r="CR169" s="31" t="n">
        <f aca="false">IF(Замер!$J$400="да",Помещение_20!$G169,0)</f>
        <v>0</v>
      </c>
      <c r="CS169" s="31" t="n">
        <f aca="false">IF(Замер!$J$400="да",Помещение_20!$H169,0)</f>
        <v>0</v>
      </c>
    </row>
    <row r="170" customFormat="false" ht="14.25" hidden="false" customHeight="false" outlineLevel="0" collapsed="false">
      <c r="B170" s="89" t="n">
        <f aca="false">P170</f>
        <v>0</v>
      </c>
      <c r="C170" s="90" t="s">
        <v>472</v>
      </c>
      <c r="D170" s="91" t="str">
        <f aca="false">VLOOKUP(C170,СписокРабот!$B:$E,2,FALSE())</f>
        <v>Монтаж закладных на потолке и стенах для крепления дверей и карнизов</v>
      </c>
      <c r="E170" s="92" t="str">
        <f aca="false">VLOOKUP(C170,СписокРабот!$B:$E,3,FALSE())</f>
        <v>п.м</v>
      </c>
      <c r="F170" s="93" t="n">
        <f aca="false">VLOOKUP(C170,СписокРабот!$B:$E,4,FALSE())</f>
        <v>4232</v>
      </c>
      <c r="G170" s="94" t="n">
        <f aca="false">Q170</f>
        <v>0</v>
      </c>
      <c r="H170" s="95" t="n">
        <f aca="false">F170*G170</f>
        <v>0</v>
      </c>
      <c r="L170" s="83"/>
      <c r="M170" s="66" t="n">
        <f aca="false">$F170*(100%-$B$3)</f>
        <v>3597.2</v>
      </c>
      <c r="N170" s="31" t="n">
        <f aca="false">$G170*$M170</f>
        <v>0</v>
      </c>
      <c r="P170" s="31" t="n">
        <f aca="false">MAX(S170,W170,AA170,AE170,AI170,AM170,AQ170,AU170,AY170,BC170,BG170,BK170,BO170,BS170,BW170,CA170,CE170,CI170,CM170,CQ170)</f>
        <v>0</v>
      </c>
      <c r="Q170" s="31" t="n">
        <f aca="false">IF($S170,T170,0)+IF($W170,X170,0)+IF($AA170,AB170,0)+IF($AE170,AF170,0)+IF($AI170,AJ170,0)+IF($AM170,AN170,0)+IF($AQ170,AR170,0)+IF($AU170,AV170,0)+IF($AY170,AZ170,0)+IF($BC170,BD170,0)+IF($BG170,BH170,0)+IF($BK170,BL170,0)+IF($BO170,BP170,0)+IF($BS170,BT170,0)+IF($BW170,BX170,0)+IF($CA170,CB170,0)+IF($CE170,CF170,0)+IF($CI170,CJ170,0)+IF($CM170,CN170,0)+IF($CQ170,CR170,0)</f>
        <v>0</v>
      </c>
      <c r="R170" s="31" t="n">
        <f aca="false">IF($S170=1,U170,0)+IF($W170,Y170,0)+IF($AA170,AC170,0)+IF($AE170,AG170,0)+IF($AI170,AK170,0)+IF($AM170,AO170,0)+IF($AQ170,AS170,0)+IF($AU170,AW170,0)+IF($AY170,BA170,0)+IF($BC170,BE170,0)+IF($BG170,BI170,0)+IF($BK170,BM170,0)+IF($BO170,BQ170,0)+IF($BS170,BU170,0)+IF($BW170,BY170,0)+IF($CA170,CC170,0)+IF($CE170,CG170,0)+IF($CI170,CK170,0)+IF($CM170,CO170,0)+IF($CQ170,CS170,0)</f>
        <v>0</v>
      </c>
      <c r="S170" s="31" t="n">
        <f aca="false">IF(Замер!$J$20="да",Комната_1!$B170,0)</f>
        <v>0</v>
      </c>
      <c r="T170" s="31" t="n">
        <f aca="false">IF(Замер!$J$20="да",Комната_1!$G170,0)</f>
        <v>0</v>
      </c>
      <c r="U170" s="31" t="n">
        <f aca="false">IF(Замер!$J$20="да",Комната_1!$H170,0)</f>
        <v>0</v>
      </c>
      <c r="W170" s="31" t="n">
        <f aca="false">IF(Замер!$J$40="да",Комната_2!$B170,0)</f>
        <v>0</v>
      </c>
      <c r="X170" s="31" t="n">
        <f aca="false">IF(Замер!$J$40="да",Комната_2!$G170,0)</f>
        <v>0</v>
      </c>
      <c r="Y170" s="31" t="n">
        <f aca="false">IF(Замер!$J$40="да",Комната_2!$H170,0)</f>
        <v>0</v>
      </c>
      <c r="AA170" s="31" t="n">
        <f aca="false">IF(Замер!$J$60="да",Комната_3!$B170,0)</f>
        <v>0</v>
      </c>
      <c r="AB170" s="31" t="n">
        <f aca="false">IF(Замер!$J$60="да",Комната_3!$G170,0)</f>
        <v>0</v>
      </c>
      <c r="AC170" s="31" t="n">
        <f aca="false">IF(Замер!$J$60="да",Комната_3!$H170,0)</f>
        <v>0</v>
      </c>
      <c r="AE170" s="31" t="n">
        <f aca="false">IF(Замер!$J$80="да",Комната_4!$B170,0)</f>
        <v>0</v>
      </c>
      <c r="AF170" s="31" t="n">
        <f aca="false">IF(Замер!$J$80="да",Комната_4!$G170,0)</f>
        <v>0</v>
      </c>
      <c r="AG170" s="31" t="n">
        <f aca="false">IF(Замер!$J$80="да",Комната_4!$H170,0)</f>
        <v>0</v>
      </c>
      <c r="AI170" s="31" t="n">
        <f aca="false">IF(Замер!$J$100="да",Комната_5!$B170,0)</f>
        <v>0</v>
      </c>
      <c r="AJ170" s="31" t="n">
        <f aca="false">IF(Замер!$J$100="да",Комната_5!$G170,0)</f>
        <v>0</v>
      </c>
      <c r="AK170" s="31" t="n">
        <f aca="false">IF(Замер!$J$100="да",Комната_5!$H170,0)</f>
        <v>0</v>
      </c>
      <c r="AM170" s="31" t="n">
        <f aca="false">IF(Замер!$J$120="да",Коридор!$B170,0)</f>
        <v>0</v>
      </c>
      <c r="AN170" s="31" t="n">
        <f aca="false">IF(Замер!$J$120="да",Коридор!$G170,0)</f>
        <v>0</v>
      </c>
      <c r="AO170" s="31" t="n">
        <f aca="false">IF(Замер!$J$120="да",Коридор!$H170,0)</f>
        <v>0</v>
      </c>
      <c r="AQ170" s="31" t="n">
        <f aca="false">IF(Замер!$J$140="да",Кухня!$B170,0)</f>
        <v>0</v>
      </c>
      <c r="AR170" s="31" t="n">
        <f aca="false">IF(Замер!$J$140="да",Кухня!$G170,0)</f>
        <v>0</v>
      </c>
      <c r="AS170" s="31" t="n">
        <f aca="false">IF(Замер!$J$140="да",Кухня!$H170,0)</f>
        <v>0</v>
      </c>
      <c r="AU170" s="31" t="n">
        <f aca="false">IF(Замер!$J$160="да",Ванна!$B170,0)</f>
        <v>0</v>
      </c>
      <c r="AV170" s="31" t="n">
        <f aca="false">IF(Замер!$J$160="да",Ванна!$G170,0)</f>
        <v>0</v>
      </c>
      <c r="AW170" s="31" t="n">
        <f aca="false">IF(Замер!$J$160="да",Ванна!$H170,0)</f>
        <v>0</v>
      </c>
      <c r="AY170" s="31" t="n">
        <f aca="false">IF(Замер!$J$180="да",Туалет!$B170,0)</f>
        <v>0</v>
      </c>
      <c r="AZ170" s="31" t="n">
        <f aca="false">IF(Замер!$J$180="да",Туалет!$G170,0)</f>
        <v>0</v>
      </c>
      <c r="BA170" s="31" t="n">
        <f aca="false">IF(Замер!$J$180="да",Туалет!$H170,0)</f>
        <v>0</v>
      </c>
      <c r="BC170" s="31" t="n">
        <f aca="false">IF(Замер!$J$200="да",Балкон!$B170,0)</f>
        <v>0</v>
      </c>
      <c r="BD170" s="31" t="n">
        <f aca="false">IF(Замер!$J$200="да",Балкон!$G170,0)</f>
        <v>0</v>
      </c>
      <c r="BE170" s="31" t="n">
        <f aca="false">IF(Замер!$J$200="да",Балкон!$H170,0)</f>
        <v>0</v>
      </c>
      <c r="BG170" s="31" t="n">
        <f aca="false">IF(Замер!$J$220="да",Помещение_11!$B170,0)</f>
        <v>0</v>
      </c>
      <c r="BH170" s="31" t="n">
        <f aca="false">IF(Замер!$J$220="да",Помещение_11!$G170,0)</f>
        <v>0</v>
      </c>
      <c r="BI170" s="31" t="n">
        <f aca="false">IF(Замер!$J$220="да",Помещение_11!$H170,0)</f>
        <v>0</v>
      </c>
      <c r="BK170" s="31" t="n">
        <f aca="false">IF(Замер!$J$240="да",Помещение_12!$B170,0)</f>
        <v>0</v>
      </c>
      <c r="BL170" s="31" t="n">
        <f aca="false">IF(Замер!$J$240="да",Помещение_12!$G170,0)</f>
        <v>0</v>
      </c>
      <c r="BM170" s="31" t="n">
        <f aca="false">IF(Замер!$J$240="да",Помещение_12!$H170,0)</f>
        <v>0</v>
      </c>
      <c r="BO170" s="31" t="n">
        <f aca="false">IF(Замер!$J$260="да",Помещение_13!$B170,0)</f>
        <v>0</v>
      </c>
      <c r="BP170" s="31" t="n">
        <f aca="false">IF(Замер!$J$260="да",Помещение_13!$G170,0)</f>
        <v>0</v>
      </c>
      <c r="BQ170" s="31" t="n">
        <f aca="false">IF(Замер!$J$260="да",Помещение_13!$H170,0)</f>
        <v>0</v>
      </c>
      <c r="BS170" s="31" t="n">
        <f aca="false">IF(Замер!$J$280="да",Помещение_14!$B170,0)</f>
        <v>0</v>
      </c>
      <c r="BT170" s="31" t="n">
        <f aca="false">IF(Замер!$J$280="да",Помещение_14!$G170,0)</f>
        <v>0</v>
      </c>
      <c r="BU170" s="31" t="n">
        <f aca="false">IF(Замер!$J$280="да",Помещение_14!$H170,0)</f>
        <v>0</v>
      </c>
      <c r="BW170" s="31" t="n">
        <f aca="false">IF(Замер!$J$300="да",Помещение_15!$B170,0)</f>
        <v>0</v>
      </c>
      <c r="BX170" s="31" t="n">
        <f aca="false">IF(Замер!$J$300="да",Помещение_15!$G170,0)</f>
        <v>0</v>
      </c>
      <c r="BY170" s="31" t="n">
        <f aca="false">IF(Замер!$J$300="да",Помещение_15!$H170,0)</f>
        <v>0</v>
      </c>
      <c r="CA170" s="31" t="n">
        <f aca="false">IF(Замер!$J$320="да",Помещение_16!$B170,0)</f>
        <v>0</v>
      </c>
      <c r="CB170" s="31" t="n">
        <f aca="false">IF(Замер!$J$320="да",Помещение_16!$G170,0)</f>
        <v>0</v>
      </c>
      <c r="CC170" s="31" t="n">
        <f aca="false">IF(Замер!$J$320="да",Помещение_16!$H170,0)</f>
        <v>0</v>
      </c>
      <c r="CE170" s="31" t="n">
        <f aca="false">IF(Замер!$J$340="да",Помещение_17!$B170,0)</f>
        <v>0</v>
      </c>
      <c r="CF170" s="31" t="n">
        <f aca="false">IF(Замер!$J$340="да",Помещение_17!$G170,0)</f>
        <v>0</v>
      </c>
      <c r="CG170" s="31" t="n">
        <f aca="false">IF(Замер!$J$340="да",Помещение_17!$H170,0)</f>
        <v>0</v>
      </c>
      <c r="CI170" s="31" t="n">
        <f aca="false">IF(Замер!$J$360="да",Помещение_18!$B170,0)</f>
        <v>0</v>
      </c>
      <c r="CJ170" s="31" t="n">
        <f aca="false">IF(Замер!$J$360="да",Помещение_18!$G170,0)</f>
        <v>0</v>
      </c>
      <c r="CK170" s="31" t="n">
        <f aca="false">IF(Замер!$J$360="да",Помещение_18!$H170,0)</f>
        <v>0</v>
      </c>
      <c r="CM170" s="31" t="n">
        <f aca="false">IF(Замер!$J$380="да",Помещение_19!$B170,0)</f>
        <v>0</v>
      </c>
      <c r="CN170" s="31" t="n">
        <f aca="false">IF(Замер!$J$380="да",Помещение_19!$G170,0)</f>
        <v>0</v>
      </c>
      <c r="CO170" s="31" t="n">
        <f aca="false">IF(Замер!$J$380="да",Помещение_19!$H170,0)</f>
        <v>0</v>
      </c>
      <c r="CQ170" s="31" t="n">
        <f aca="false">IF(Замер!$J$400="да",Помещение_20!$B170,0)</f>
        <v>0</v>
      </c>
      <c r="CR170" s="31" t="n">
        <f aca="false">IF(Замер!$J$400="да",Помещение_20!$G170,0)</f>
        <v>0</v>
      </c>
      <c r="CS170" s="31" t="n">
        <f aca="false">IF(Замер!$J$400="да",Помещение_20!$H170,0)</f>
        <v>0</v>
      </c>
    </row>
    <row r="171" customFormat="false" ht="14.25" hidden="false" customHeight="false" outlineLevel="0" collapsed="false">
      <c r="B171" s="89" t="n">
        <f aca="false">P171</f>
        <v>0</v>
      </c>
      <c r="C171" s="90" t="s">
        <v>473</v>
      </c>
      <c r="D171" s="91" t="str">
        <f aca="false">VLOOKUP(C171,СписокРабот!$B:$E,2,FALSE())</f>
        <v>Оклейка откосов стен сеткой «строби»/ «паутинка»/ «стеклохолст»</v>
      </c>
      <c r="E171" s="92" t="str">
        <f aca="false">VLOOKUP(C171,СписокРабот!$B:$E,3,FALSE())</f>
        <v>п.м</v>
      </c>
      <c r="F171" s="93" t="n">
        <f aca="false">VLOOKUP(C171,СписокРабот!$B:$E,4,FALSE())</f>
        <v>496</v>
      </c>
      <c r="G171" s="94" t="n">
        <f aca="false">Q171</f>
        <v>0</v>
      </c>
      <c r="H171" s="95" t="n">
        <f aca="false">F171*G171</f>
        <v>0</v>
      </c>
      <c r="L171" s="83"/>
      <c r="M171" s="66" t="n">
        <f aca="false">$F171*(100%-$B$3)</f>
        <v>421.6</v>
      </c>
      <c r="N171" s="31" t="n">
        <f aca="false">$G171*$M171</f>
        <v>0</v>
      </c>
      <c r="P171" s="31" t="n">
        <f aca="false">MAX(S171,W171,AA171,AE171,AI171,AM171,AQ171,AU171,AY171,BC171,BG171,BK171,BO171,BS171,BW171,CA171,CE171,CI171,CM171,CQ171)</f>
        <v>0</v>
      </c>
      <c r="Q171" s="31" t="n">
        <f aca="false">IF($S171,T171,0)+IF($W171,X171,0)+IF($AA171,AB171,0)+IF($AE171,AF171,0)+IF($AI171,AJ171,0)+IF($AM171,AN171,0)+IF($AQ171,AR171,0)+IF($AU171,AV171,0)+IF($AY171,AZ171,0)+IF($BC171,BD171,0)+IF($BG171,BH171,0)+IF($BK171,BL171,0)+IF($BO171,BP171,0)+IF($BS171,BT171,0)+IF($BW171,BX171,0)+IF($CA171,CB171,0)+IF($CE171,CF171,0)+IF($CI171,CJ171,0)+IF($CM171,CN171,0)+IF($CQ171,CR171,0)</f>
        <v>0</v>
      </c>
      <c r="R171" s="31" t="n">
        <f aca="false">IF($S171=1,U171,0)+IF($W171,Y171,0)+IF($AA171,AC171,0)+IF($AE171,AG171,0)+IF($AI171,AK171,0)+IF($AM171,AO171,0)+IF($AQ171,AS171,0)+IF($AU171,AW171,0)+IF($AY171,BA171,0)+IF($BC171,BE171,0)+IF($BG171,BI171,0)+IF($BK171,BM171,0)+IF($BO171,BQ171,0)+IF($BS171,BU171,0)+IF($BW171,BY171,0)+IF($CA171,CC171,0)+IF($CE171,CG171,0)+IF($CI171,CK171,0)+IF($CM171,CO171,0)+IF($CQ171,CS171,0)</f>
        <v>0</v>
      </c>
      <c r="S171" s="31" t="n">
        <f aca="false">IF(Замер!$J$20="да",Комната_1!$B171,0)</f>
        <v>0</v>
      </c>
      <c r="T171" s="31" t="n">
        <f aca="false">IF(Замер!$J$20="да",Комната_1!$G171,0)</f>
        <v>0</v>
      </c>
      <c r="U171" s="31" t="n">
        <f aca="false">IF(Замер!$J$20="да",Комната_1!$H171,0)</f>
        <v>0</v>
      </c>
      <c r="W171" s="31" t="n">
        <f aca="false">IF(Замер!$J$40="да",Комната_2!$B171,0)</f>
        <v>0</v>
      </c>
      <c r="X171" s="31" t="n">
        <f aca="false">IF(Замер!$J$40="да",Комната_2!$G171,0)</f>
        <v>0</v>
      </c>
      <c r="Y171" s="31" t="n">
        <f aca="false">IF(Замер!$J$40="да",Комната_2!$H171,0)</f>
        <v>0</v>
      </c>
      <c r="AA171" s="31" t="n">
        <f aca="false">IF(Замер!$J$60="да",Комната_3!$B171,0)</f>
        <v>0</v>
      </c>
      <c r="AB171" s="31" t="n">
        <f aca="false">IF(Замер!$J$60="да",Комната_3!$G171,0)</f>
        <v>0</v>
      </c>
      <c r="AC171" s="31" t="n">
        <f aca="false">IF(Замер!$J$60="да",Комната_3!$H171,0)</f>
        <v>0</v>
      </c>
      <c r="AE171" s="31" t="n">
        <f aca="false">IF(Замер!$J$80="да",Комната_4!$B171,0)</f>
        <v>0</v>
      </c>
      <c r="AF171" s="31" t="n">
        <f aca="false">IF(Замер!$J$80="да",Комната_4!$G171,0)</f>
        <v>1</v>
      </c>
      <c r="AG171" s="31" t="n">
        <f aca="false">IF(Замер!$J$80="да",Комната_4!$H171,0)</f>
        <v>496</v>
      </c>
      <c r="AI171" s="31" t="n">
        <f aca="false">IF(Замер!$J$100="да",Комната_5!$B171,0)</f>
        <v>0</v>
      </c>
      <c r="AJ171" s="31" t="n">
        <f aca="false">IF(Замер!$J$100="да",Комната_5!$G171,0)</f>
        <v>1</v>
      </c>
      <c r="AK171" s="31" t="n">
        <f aca="false">IF(Замер!$J$100="да",Комната_5!$H171,0)</f>
        <v>496</v>
      </c>
      <c r="AM171" s="31" t="n">
        <f aca="false">IF(Замер!$J$120="да",Коридор!$B171,0)</f>
        <v>0</v>
      </c>
      <c r="AN171" s="31" t="n">
        <f aca="false">IF(Замер!$J$120="да",Коридор!$G171,0)</f>
        <v>1</v>
      </c>
      <c r="AO171" s="31" t="n">
        <f aca="false">IF(Замер!$J$120="да",Коридор!$H171,0)</f>
        <v>496</v>
      </c>
      <c r="AQ171" s="31" t="n">
        <f aca="false">IF(Замер!$J$140="да",Кухня!$B171,0)</f>
        <v>0</v>
      </c>
      <c r="AR171" s="31" t="n">
        <f aca="false">IF(Замер!$J$140="да",Кухня!$G171,0)</f>
        <v>1</v>
      </c>
      <c r="AS171" s="31" t="n">
        <f aca="false">IF(Замер!$J$140="да",Кухня!$H171,0)</f>
        <v>496</v>
      </c>
      <c r="AU171" s="31" t="n">
        <f aca="false">IF(Замер!$J$160="да",Ванна!$B171,0)</f>
        <v>0</v>
      </c>
      <c r="AV171" s="31" t="n">
        <f aca="false">IF(Замер!$J$160="да",Ванна!$G171,0)</f>
        <v>1</v>
      </c>
      <c r="AW171" s="31" t="n">
        <f aca="false">IF(Замер!$J$160="да",Ванна!$H171,0)</f>
        <v>496</v>
      </c>
      <c r="AY171" s="31" t="n">
        <f aca="false">IF(Замер!$J$180="да",Туалет!$B171,0)</f>
        <v>0</v>
      </c>
      <c r="AZ171" s="31" t="n">
        <f aca="false">IF(Замер!$J$180="да",Туалет!$G171,0)</f>
        <v>0</v>
      </c>
      <c r="BA171" s="31" t="n">
        <f aca="false">IF(Замер!$J$180="да",Туалет!$H171,0)</f>
        <v>0</v>
      </c>
      <c r="BC171" s="31" t="n">
        <f aca="false">IF(Замер!$J$200="да",Балкон!$B171,0)</f>
        <v>0</v>
      </c>
      <c r="BD171" s="31" t="n">
        <f aca="false">IF(Замер!$J$200="да",Балкон!$G171,0)</f>
        <v>0</v>
      </c>
      <c r="BE171" s="31" t="n">
        <f aca="false">IF(Замер!$J$200="да",Балкон!$H171,0)</f>
        <v>0</v>
      </c>
      <c r="BG171" s="31" t="n">
        <f aca="false">IF(Замер!$J$220="да",Помещение_11!$B171,0)</f>
        <v>0</v>
      </c>
      <c r="BH171" s="31" t="n">
        <f aca="false">IF(Замер!$J$220="да",Помещение_11!$G171,0)</f>
        <v>0</v>
      </c>
      <c r="BI171" s="31" t="n">
        <f aca="false">IF(Замер!$J$220="да",Помещение_11!$H171,0)</f>
        <v>0</v>
      </c>
      <c r="BK171" s="31" t="n">
        <f aca="false">IF(Замер!$J$240="да",Помещение_12!$B171,0)</f>
        <v>0</v>
      </c>
      <c r="BL171" s="31" t="n">
        <f aca="false">IF(Замер!$J$240="да",Помещение_12!$G171,0)</f>
        <v>0</v>
      </c>
      <c r="BM171" s="31" t="n">
        <f aca="false">IF(Замер!$J$240="да",Помещение_12!$H171,0)</f>
        <v>0</v>
      </c>
      <c r="BO171" s="31" t="n">
        <f aca="false">IF(Замер!$J$260="да",Помещение_13!$B171,0)</f>
        <v>0</v>
      </c>
      <c r="BP171" s="31" t="n">
        <f aca="false">IF(Замер!$J$260="да",Помещение_13!$G171,0)</f>
        <v>0</v>
      </c>
      <c r="BQ171" s="31" t="n">
        <f aca="false">IF(Замер!$J$260="да",Помещение_13!$H171,0)</f>
        <v>0</v>
      </c>
      <c r="BS171" s="31" t="n">
        <f aca="false">IF(Замер!$J$280="да",Помещение_14!$B171,0)</f>
        <v>0</v>
      </c>
      <c r="BT171" s="31" t="n">
        <f aca="false">IF(Замер!$J$280="да",Помещение_14!$G171,0)</f>
        <v>0</v>
      </c>
      <c r="BU171" s="31" t="n">
        <f aca="false">IF(Замер!$J$280="да",Помещение_14!$H171,0)</f>
        <v>0</v>
      </c>
      <c r="BW171" s="31" t="n">
        <f aca="false">IF(Замер!$J$300="да",Помещение_15!$B171,0)</f>
        <v>0</v>
      </c>
      <c r="BX171" s="31" t="n">
        <f aca="false">IF(Замер!$J$300="да",Помещение_15!$G171,0)</f>
        <v>0</v>
      </c>
      <c r="BY171" s="31" t="n">
        <f aca="false">IF(Замер!$J$300="да",Помещение_15!$H171,0)</f>
        <v>0</v>
      </c>
      <c r="CA171" s="31" t="n">
        <f aca="false">IF(Замер!$J$320="да",Помещение_16!$B171,0)</f>
        <v>0</v>
      </c>
      <c r="CB171" s="31" t="n">
        <f aca="false">IF(Замер!$J$320="да",Помещение_16!$G171,0)</f>
        <v>0</v>
      </c>
      <c r="CC171" s="31" t="n">
        <f aca="false">IF(Замер!$J$320="да",Помещение_16!$H171,0)</f>
        <v>0</v>
      </c>
      <c r="CE171" s="31" t="n">
        <f aca="false">IF(Замер!$J$340="да",Помещение_17!$B171,0)</f>
        <v>0</v>
      </c>
      <c r="CF171" s="31" t="n">
        <f aca="false">IF(Замер!$J$340="да",Помещение_17!$G171,0)</f>
        <v>0</v>
      </c>
      <c r="CG171" s="31" t="n">
        <f aca="false">IF(Замер!$J$340="да",Помещение_17!$H171,0)</f>
        <v>0</v>
      </c>
      <c r="CI171" s="31" t="n">
        <f aca="false">IF(Замер!$J$360="да",Помещение_18!$B171,0)</f>
        <v>0</v>
      </c>
      <c r="CJ171" s="31" t="n">
        <f aca="false">IF(Замер!$J$360="да",Помещение_18!$G171,0)</f>
        <v>0</v>
      </c>
      <c r="CK171" s="31" t="n">
        <f aca="false">IF(Замер!$J$360="да",Помещение_18!$H171,0)</f>
        <v>0</v>
      </c>
      <c r="CM171" s="31" t="n">
        <f aca="false">IF(Замер!$J$380="да",Помещение_19!$B171,0)</f>
        <v>0</v>
      </c>
      <c r="CN171" s="31" t="n">
        <f aca="false">IF(Замер!$J$380="да",Помещение_19!$G171,0)</f>
        <v>0</v>
      </c>
      <c r="CO171" s="31" t="n">
        <f aca="false">IF(Замер!$J$380="да",Помещение_19!$H171,0)</f>
        <v>0</v>
      </c>
      <c r="CQ171" s="31" t="n">
        <f aca="false">IF(Замер!$J$400="да",Помещение_20!$B171,0)</f>
        <v>0</v>
      </c>
      <c r="CR171" s="31" t="n">
        <f aca="false">IF(Замер!$J$400="да",Помещение_20!$G171,0)</f>
        <v>0</v>
      </c>
      <c r="CS171" s="31" t="n">
        <f aca="false">IF(Замер!$J$400="да",Помещение_20!$H171,0)</f>
        <v>0</v>
      </c>
    </row>
    <row r="172" customFormat="false" ht="14.25" hidden="false" customHeight="false" outlineLevel="0" collapsed="false">
      <c r="B172" s="79" t="n">
        <f aca="false">P172</f>
        <v>0</v>
      </c>
      <c r="C172" s="49" t="s">
        <v>474</v>
      </c>
      <c r="D172" s="80" t="str">
        <f aca="false">VLOOKUP(C172,СписокРабот!$B:$E,2,FALSE())</f>
        <v>Шпатлёвка и окраска декоративного молдинга</v>
      </c>
      <c r="E172" s="44" t="str">
        <f aca="false">VLOOKUP(C172,СписокРабот!$B:$E,3,FALSE())</f>
        <v>п.м</v>
      </c>
      <c r="F172" s="81" t="n">
        <f aca="false">VLOOKUP(C172,СписокРабот!$B:$E,4,FALSE())</f>
        <v>637</v>
      </c>
      <c r="G172" s="84" t="n">
        <f aca="false">Q172</f>
        <v>0</v>
      </c>
      <c r="H172" s="82" t="n">
        <f aca="false">F172*G172</f>
        <v>0</v>
      </c>
      <c r="L172" s="83"/>
      <c r="M172" s="66" t="n">
        <f aca="false">$F172*(100%-$B$3)</f>
        <v>541.45</v>
      </c>
      <c r="N172" s="31" t="n">
        <f aca="false">$G172*$M172</f>
        <v>0</v>
      </c>
      <c r="P172" s="31" t="n">
        <f aca="false">MAX(S172,W172,AA172,AE172,AI172,AM172,AQ172,AU172,AY172,BC172,BG172,BK172,BO172,BS172,BW172,CA172,CE172,CI172,CM172,CQ172)</f>
        <v>0</v>
      </c>
      <c r="Q172" s="31" t="n">
        <f aca="false">IF($S172,T172,0)+IF($W172,X172,0)+IF($AA172,AB172,0)+IF($AE172,AF172,0)+IF($AI172,AJ172,0)+IF($AM172,AN172,0)+IF($AQ172,AR172,0)+IF($AU172,AV172,0)+IF($AY172,AZ172,0)+IF($BC172,BD172,0)+IF($BG172,BH172,0)+IF($BK172,BL172,0)+IF($BO172,BP172,0)+IF($BS172,BT172,0)+IF($BW172,BX172,0)+IF($CA172,CB172,0)+IF($CE172,CF172,0)+IF($CI172,CJ172,0)+IF($CM172,CN172,0)+IF($CQ172,CR172,0)</f>
        <v>0</v>
      </c>
      <c r="R172" s="31" t="n">
        <f aca="false">IF($S172=1,U172,0)+IF($W172,Y172,0)+IF($AA172,AC172,0)+IF($AE172,AG172,0)+IF($AI172,AK172,0)+IF($AM172,AO172,0)+IF($AQ172,AS172,0)+IF($AU172,AW172,0)+IF($AY172,BA172,0)+IF($BC172,BE172,0)+IF($BG172,BI172,0)+IF($BK172,BM172,0)+IF($BO172,BQ172,0)+IF($BS172,BU172,0)+IF($BW172,BY172,0)+IF($CA172,CC172,0)+IF($CE172,CG172,0)+IF($CI172,CK172,0)+IF($CM172,CO172,0)+IF($CQ172,CS172,0)</f>
        <v>0</v>
      </c>
      <c r="S172" s="31" t="n">
        <f aca="false">IF(Замер!$J$20="да",Комната_1!$B172,0)</f>
        <v>0</v>
      </c>
      <c r="T172" s="31" t="n">
        <f aca="false">IF(Замер!$J$20="да",Комната_1!$G172,0)</f>
        <v>0</v>
      </c>
      <c r="U172" s="31" t="n">
        <f aca="false">IF(Замер!$J$20="да",Комната_1!$H172,0)</f>
        <v>0</v>
      </c>
      <c r="W172" s="31" t="n">
        <f aca="false">IF(Замер!$J$40="да",Комната_2!$B172,0)</f>
        <v>0</v>
      </c>
      <c r="X172" s="31" t="n">
        <f aca="false">IF(Замер!$J$40="да",Комната_2!$G172,0)</f>
        <v>0</v>
      </c>
      <c r="Y172" s="31" t="n">
        <f aca="false">IF(Замер!$J$40="да",Комната_2!$H172,0)</f>
        <v>0</v>
      </c>
      <c r="AA172" s="31" t="n">
        <f aca="false">IF(Замер!$J$60="да",Комната_3!$B172,0)</f>
        <v>0</v>
      </c>
      <c r="AB172" s="31" t="n">
        <f aca="false">IF(Замер!$J$60="да",Комната_3!$G172,0)</f>
        <v>0</v>
      </c>
      <c r="AC172" s="31" t="n">
        <f aca="false">IF(Замер!$J$60="да",Комната_3!$H172,0)</f>
        <v>0</v>
      </c>
      <c r="AE172" s="31" t="n">
        <f aca="false">IF(Замер!$J$80="да",Комната_4!$B172,0)</f>
        <v>0</v>
      </c>
      <c r="AF172" s="31" t="n">
        <f aca="false">IF(Замер!$J$80="да",Комната_4!$G172,0)</f>
        <v>0</v>
      </c>
      <c r="AG172" s="31" t="n">
        <f aca="false">IF(Замер!$J$80="да",Комната_4!$H172,0)</f>
        <v>0</v>
      </c>
      <c r="AI172" s="31" t="n">
        <f aca="false">IF(Замер!$J$100="да",Комната_5!$B172,0)</f>
        <v>0</v>
      </c>
      <c r="AJ172" s="31" t="n">
        <f aca="false">IF(Замер!$J$100="да",Комната_5!$G172,0)</f>
        <v>0</v>
      </c>
      <c r="AK172" s="31" t="n">
        <f aca="false">IF(Замер!$J$100="да",Комната_5!$H172,0)</f>
        <v>0</v>
      </c>
      <c r="AM172" s="31" t="n">
        <f aca="false">IF(Замер!$J$120="да",Коридор!$B172,0)</f>
        <v>0</v>
      </c>
      <c r="AN172" s="31" t="n">
        <f aca="false">IF(Замер!$J$120="да",Коридор!$G172,0)</f>
        <v>0</v>
      </c>
      <c r="AO172" s="31" t="n">
        <f aca="false">IF(Замер!$J$120="да",Коридор!$H172,0)</f>
        <v>0</v>
      </c>
      <c r="AQ172" s="31" t="n">
        <f aca="false">IF(Замер!$J$140="да",Кухня!$B172,0)</f>
        <v>0</v>
      </c>
      <c r="AR172" s="31" t="n">
        <f aca="false">IF(Замер!$J$140="да",Кухня!$G172,0)</f>
        <v>0</v>
      </c>
      <c r="AS172" s="31" t="n">
        <f aca="false">IF(Замер!$J$140="да",Кухня!$H172,0)</f>
        <v>0</v>
      </c>
      <c r="AU172" s="31" t="n">
        <f aca="false">IF(Замер!$J$160="да",Ванна!$B172,0)</f>
        <v>0</v>
      </c>
      <c r="AV172" s="31" t="n">
        <f aca="false">IF(Замер!$J$160="да",Ванна!$G172,0)</f>
        <v>0</v>
      </c>
      <c r="AW172" s="31" t="n">
        <f aca="false">IF(Замер!$J$160="да",Ванна!$H172,0)</f>
        <v>0</v>
      </c>
      <c r="AY172" s="31" t="n">
        <f aca="false">IF(Замер!$J$180="да",Туалет!$B172,0)</f>
        <v>0</v>
      </c>
      <c r="AZ172" s="31" t="n">
        <f aca="false">IF(Замер!$J$180="да",Туалет!$G172,0)</f>
        <v>0</v>
      </c>
      <c r="BA172" s="31" t="n">
        <f aca="false">IF(Замер!$J$180="да",Туалет!$H172,0)</f>
        <v>0</v>
      </c>
      <c r="BC172" s="31" t="n">
        <f aca="false">IF(Замер!$J$200="да",Балкон!$B172,0)</f>
        <v>0</v>
      </c>
      <c r="BD172" s="31" t="n">
        <f aca="false">IF(Замер!$J$200="да",Балкон!$G172,0)</f>
        <v>0</v>
      </c>
      <c r="BE172" s="31" t="n">
        <f aca="false">IF(Замер!$J$200="да",Балкон!$H172,0)</f>
        <v>0</v>
      </c>
      <c r="BG172" s="31" t="n">
        <f aca="false">IF(Замер!$J$220="да",Помещение_11!$B172,0)</f>
        <v>0</v>
      </c>
      <c r="BH172" s="31" t="n">
        <f aca="false">IF(Замер!$J$220="да",Помещение_11!$G172,0)</f>
        <v>0</v>
      </c>
      <c r="BI172" s="31" t="n">
        <f aca="false">IF(Замер!$J$220="да",Помещение_11!$H172,0)</f>
        <v>0</v>
      </c>
      <c r="BK172" s="31" t="n">
        <f aca="false">IF(Замер!$J$240="да",Помещение_12!$B172,0)</f>
        <v>0</v>
      </c>
      <c r="BL172" s="31" t="n">
        <f aca="false">IF(Замер!$J$240="да",Помещение_12!$G172,0)</f>
        <v>0</v>
      </c>
      <c r="BM172" s="31" t="n">
        <f aca="false">IF(Замер!$J$240="да",Помещение_12!$H172,0)</f>
        <v>0</v>
      </c>
      <c r="BO172" s="31" t="n">
        <f aca="false">IF(Замер!$J$260="да",Помещение_13!$B172,0)</f>
        <v>0</v>
      </c>
      <c r="BP172" s="31" t="n">
        <f aca="false">IF(Замер!$J$260="да",Помещение_13!$G172,0)</f>
        <v>0</v>
      </c>
      <c r="BQ172" s="31" t="n">
        <f aca="false">IF(Замер!$J$260="да",Помещение_13!$H172,0)</f>
        <v>0</v>
      </c>
      <c r="BS172" s="31" t="n">
        <f aca="false">IF(Замер!$J$280="да",Помещение_14!$B172,0)</f>
        <v>0</v>
      </c>
      <c r="BT172" s="31" t="n">
        <f aca="false">IF(Замер!$J$280="да",Помещение_14!$G172,0)</f>
        <v>0</v>
      </c>
      <c r="BU172" s="31" t="n">
        <f aca="false">IF(Замер!$J$280="да",Помещение_14!$H172,0)</f>
        <v>0</v>
      </c>
      <c r="BW172" s="31" t="n">
        <f aca="false">IF(Замер!$J$300="да",Помещение_15!$B172,0)</f>
        <v>0</v>
      </c>
      <c r="BX172" s="31" t="n">
        <f aca="false">IF(Замер!$J$300="да",Помещение_15!$G172,0)</f>
        <v>0</v>
      </c>
      <c r="BY172" s="31" t="n">
        <f aca="false">IF(Замер!$J$300="да",Помещение_15!$H172,0)</f>
        <v>0</v>
      </c>
      <c r="CA172" s="31" t="n">
        <f aca="false">IF(Замер!$J$320="да",Помещение_16!$B172,0)</f>
        <v>0</v>
      </c>
      <c r="CB172" s="31" t="n">
        <f aca="false">IF(Замер!$J$320="да",Помещение_16!$G172,0)</f>
        <v>0</v>
      </c>
      <c r="CC172" s="31" t="n">
        <f aca="false">IF(Замер!$J$320="да",Помещение_16!$H172,0)</f>
        <v>0</v>
      </c>
      <c r="CE172" s="31" t="n">
        <f aca="false">IF(Замер!$J$340="да",Помещение_17!$B172,0)</f>
        <v>0</v>
      </c>
      <c r="CF172" s="31" t="n">
        <f aca="false">IF(Замер!$J$340="да",Помещение_17!$G172,0)</f>
        <v>0</v>
      </c>
      <c r="CG172" s="31" t="n">
        <f aca="false">IF(Замер!$J$340="да",Помещение_17!$H172,0)</f>
        <v>0</v>
      </c>
      <c r="CI172" s="31" t="n">
        <f aca="false">IF(Замер!$J$360="да",Помещение_18!$B172,0)</f>
        <v>0</v>
      </c>
      <c r="CJ172" s="31" t="n">
        <f aca="false">IF(Замер!$J$360="да",Помещение_18!$G172,0)</f>
        <v>0</v>
      </c>
      <c r="CK172" s="31" t="n">
        <f aca="false">IF(Замер!$J$360="да",Помещение_18!$H172,0)</f>
        <v>0</v>
      </c>
      <c r="CM172" s="31" t="n">
        <f aca="false">IF(Замер!$J$380="да",Помещение_19!$B172,0)</f>
        <v>0</v>
      </c>
      <c r="CN172" s="31" t="n">
        <f aca="false">IF(Замер!$J$380="да",Помещение_19!$G172,0)</f>
        <v>0</v>
      </c>
      <c r="CO172" s="31" t="n">
        <f aca="false">IF(Замер!$J$380="да",Помещение_19!$H172,0)</f>
        <v>0</v>
      </c>
      <c r="CQ172" s="31" t="n">
        <f aca="false">IF(Замер!$J$400="да",Помещение_20!$B172,0)</f>
        <v>0</v>
      </c>
      <c r="CR172" s="31" t="n">
        <f aca="false">IF(Замер!$J$400="да",Помещение_20!$G172,0)</f>
        <v>0</v>
      </c>
      <c r="CS172" s="31" t="n">
        <f aca="false">IF(Замер!$J$400="да",Помещение_20!$H172,0)</f>
        <v>0</v>
      </c>
    </row>
    <row r="173" customFormat="false" ht="14.25" hidden="false" customHeight="false" outlineLevel="0" collapsed="false">
      <c r="B173" s="79" t="n">
        <f aca="false">P173</f>
        <v>0</v>
      </c>
      <c r="C173" s="49" t="s">
        <v>475</v>
      </c>
      <c r="D173" s="80" t="str">
        <f aca="false">VLOOKUP(C173,СписокРабот!$B:$E,2,FALSE())</f>
        <v>Монтаж декоративного бруса / реек на потолок / стены (40х80х2800)</v>
      </c>
      <c r="E173" s="44" t="str">
        <f aca="false">VLOOKUP(C173,СписокРабот!$B:$E,3,FALSE())</f>
        <v>ед.</v>
      </c>
      <c r="F173" s="81" t="n">
        <f aca="false">VLOOKUP(C173,СписокРабот!$B:$E,4,FALSE())</f>
        <v>2642</v>
      </c>
      <c r="G173" s="84" t="n">
        <f aca="false">Q173</f>
        <v>0</v>
      </c>
      <c r="H173" s="82" t="n">
        <f aca="false">F173*G173</f>
        <v>0</v>
      </c>
      <c r="L173" s="83"/>
      <c r="M173" s="66" t="n">
        <f aca="false">$F173*(100%-$B$3)</f>
        <v>2245.7</v>
      </c>
      <c r="N173" s="31" t="n">
        <f aca="false">$G173*$M173</f>
        <v>0</v>
      </c>
      <c r="P173" s="31" t="n">
        <f aca="false">MAX(S173,W173,AA173,AE173,AI173,AM173,AQ173,AU173,AY173,BC173,BG173,BK173,BO173,BS173,BW173,CA173,CE173,CI173,CM173,CQ173)</f>
        <v>0</v>
      </c>
      <c r="Q173" s="31" t="n">
        <f aca="false">IF($S173,T173,0)+IF($W173,X173,0)+IF($AA173,AB173,0)+IF($AE173,AF173,0)+IF($AI173,AJ173,0)+IF($AM173,AN173,0)+IF($AQ173,AR173,0)+IF($AU173,AV173,0)+IF($AY173,AZ173,0)+IF($BC173,BD173,0)+IF($BG173,BH173,0)+IF($BK173,BL173,0)+IF($BO173,BP173,0)+IF($BS173,BT173,0)+IF($BW173,BX173,0)+IF($CA173,CB173,0)+IF($CE173,CF173,0)+IF($CI173,CJ173,0)+IF($CM173,CN173,0)+IF($CQ173,CR173,0)</f>
        <v>0</v>
      </c>
      <c r="R173" s="31" t="n">
        <f aca="false">IF($S173=1,U173,0)+IF($W173,Y173,0)+IF($AA173,AC173,0)+IF($AE173,AG173,0)+IF($AI173,AK173,0)+IF($AM173,AO173,0)+IF($AQ173,AS173,0)+IF($AU173,AW173,0)+IF($AY173,BA173,0)+IF($BC173,BE173,0)+IF($BG173,BI173,0)+IF($BK173,BM173,0)+IF($BO173,BQ173,0)+IF($BS173,BU173,0)+IF($BW173,BY173,0)+IF($CA173,CC173,0)+IF($CE173,CG173,0)+IF($CI173,CK173,0)+IF($CM173,CO173,0)+IF($CQ173,CS173,0)</f>
        <v>0</v>
      </c>
      <c r="S173" s="31" t="n">
        <f aca="false">IF(Замер!$J$20="да",Комната_1!$B173,0)</f>
        <v>0</v>
      </c>
      <c r="T173" s="31" t="n">
        <f aca="false">IF(Замер!$J$20="да",Комната_1!$G173,0)</f>
        <v>0</v>
      </c>
      <c r="U173" s="31" t="n">
        <f aca="false">IF(Замер!$J$20="да",Комната_1!$H173,0)</f>
        <v>0</v>
      </c>
      <c r="W173" s="31" t="n">
        <f aca="false">IF(Замер!$J$40="да",Комната_2!$B173,0)</f>
        <v>0</v>
      </c>
      <c r="X173" s="31" t="n">
        <f aca="false">IF(Замер!$J$40="да",Комната_2!$G173,0)</f>
        <v>0</v>
      </c>
      <c r="Y173" s="31" t="n">
        <f aca="false">IF(Замер!$J$40="да",Комната_2!$H173,0)</f>
        <v>0</v>
      </c>
      <c r="AA173" s="31" t="n">
        <f aca="false">IF(Замер!$J$60="да",Комната_3!$B173,0)</f>
        <v>0</v>
      </c>
      <c r="AB173" s="31" t="n">
        <f aca="false">IF(Замер!$J$60="да",Комната_3!$G173,0)</f>
        <v>0</v>
      </c>
      <c r="AC173" s="31" t="n">
        <f aca="false">IF(Замер!$J$60="да",Комната_3!$H173,0)</f>
        <v>0</v>
      </c>
      <c r="AE173" s="31" t="n">
        <f aca="false">IF(Замер!$J$80="да",Комната_4!$B173,0)</f>
        <v>0</v>
      </c>
      <c r="AF173" s="31" t="n">
        <f aca="false">IF(Замер!$J$80="да",Комната_4!$G173,0)</f>
        <v>0</v>
      </c>
      <c r="AG173" s="31" t="n">
        <f aca="false">IF(Замер!$J$80="да",Комната_4!$H173,0)</f>
        <v>0</v>
      </c>
      <c r="AI173" s="31" t="n">
        <f aca="false">IF(Замер!$J$100="да",Комната_5!$B173,0)</f>
        <v>0</v>
      </c>
      <c r="AJ173" s="31" t="n">
        <f aca="false">IF(Замер!$J$100="да",Комната_5!$G173,0)</f>
        <v>0</v>
      </c>
      <c r="AK173" s="31" t="n">
        <f aca="false">IF(Замер!$J$100="да",Комната_5!$H173,0)</f>
        <v>0</v>
      </c>
      <c r="AM173" s="31" t="n">
        <f aca="false">IF(Замер!$J$120="да",Коридор!$B173,0)</f>
        <v>0</v>
      </c>
      <c r="AN173" s="31" t="n">
        <f aca="false">IF(Замер!$J$120="да",Коридор!$G173,0)</f>
        <v>0</v>
      </c>
      <c r="AO173" s="31" t="n">
        <f aca="false">IF(Замер!$J$120="да",Коридор!$H173,0)</f>
        <v>0</v>
      </c>
      <c r="AQ173" s="31" t="n">
        <f aca="false">IF(Замер!$J$140="да",Кухня!$B173,0)</f>
        <v>0</v>
      </c>
      <c r="AR173" s="31" t="n">
        <f aca="false">IF(Замер!$J$140="да",Кухня!$G173,0)</f>
        <v>0</v>
      </c>
      <c r="AS173" s="31" t="n">
        <f aca="false">IF(Замер!$J$140="да",Кухня!$H173,0)</f>
        <v>0</v>
      </c>
      <c r="AU173" s="31" t="n">
        <f aca="false">IF(Замер!$J$160="да",Ванна!$B173,0)</f>
        <v>0</v>
      </c>
      <c r="AV173" s="31" t="n">
        <f aca="false">IF(Замер!$J$160="да",Ванна!$G173,0)</f>
        <v>0</v>
      </c>
      <c r="AW173" s="31" t="n">
        <f aca="false">IF(Замер!$J$160="да",Ванна!$H173,0)</f>
        <v>0</v>
      </c>
      <c r="AY173" s="31" t="n">
        <f aca="false">IF(Замер!$J$180="да",Туалет!$B173,0)</f>
        <v>0</v>
      </c>
      <c r="AZ173" s="31" t="n">
        <f aca="false">IF(Замер!$J$180="да",Туалет!$G173,0)</f>
        <v>0</v>
      </c>
      <c r="BA173" s="31" t="n">
        <f aca="false">IF(Замер!$J$180="да",Туалет!$H173,0)</f>
        <v>0</v>
      </c>
      <c r="BC173" s="31" t="n">
        <f aca="false">IF(Замер!$J$200="да",Балкон!$B173,0)</f>
        <v>0</v>
      </c>
      <c r="BD173" s="31" t="n">
        <f aca="false">IF(Замер!$J$200="да",Балкон!$G173,0)</f>
        <v>0</v>
      </c>
      <c r="BE173" s="31" t="n">
        <f aca="false">IF(Замер!$J$200="да",Балкон!$H173,0)</f>
        <v>0</v>
      </c>
      <c r="BG173" s="31" t="n">
        <f aca="false">IF(Замер!$J$220="да",Помещение_11!$B173,0)</f>
        <v>0</v>
      </c>
      <c r="BH173" s="31" t="n">
        <f aca="false">IF(Замер!$J$220="да",Помещение_11!$G173,0)</f>
        <v>0</v>
      </c>
      <c r="BI173" s="31" t="n">
        <f aca="false">IF(Замер!$J$220="да",Помещение_11!$H173,0)</f>
        <v>0</v>
      </c>
      <c r="BK173" s="31" t="n">
        <f aca="false">IF(Замер!$J$240="да",Помещение_12!$B173,0)</f>
        <v>0</v>
      </c>
      <c r="BL173" s="31" t="n">
        <f aca="false">IF(Замер!$J$240="да",Помещение_12!$G173,0)</f>
        <v>0</v>
      </c>
      <c r="BM173" s="31" t="n">
        <f aca="false">IF(Замер!$J$240="да",Помещение_12!$H173,0)</f>
        <v>0</v>
      </c>
      <c r="BO173" s="31" t="n">
        <f aca="false">IF(Замер!$J$260="да",Помещение_13!$B173,0)</f>
        <v>0</v>
      </c>
      <c r="BP173" s="31" t="n">
        <f aca="false">IF(Замер!$J$260="да",Помещение_13!$G173,0)</f>
        <v>0</v>
      </c>
      <c r="BQ173" s="31" t="n">
        <f aca="false">IF(Замер!$J$260="да",Помещение_13!$H173,0)</f>
        <v>0</v>
      </c>
      <c r="BS173" s="31" t="n">
        <f aca="false">IF(Замер!$J$280="да",Помещение_14!$B173,0)</f>
        <v>0</v>
      </c>
      <c r="BT173" s="31" t="n">
        <f aca="false">IF(Замер!$J$280="да",Помещение_14!$G173,0)</f>
        <v>0</v>
      </c>
      <c r="BU173" s="31" t="n">
        <f aca="false">IF(Замер!$J$280="да",Помещение_14!$H173,0)</f>
        <v>0</v>
      </c>
      <c r="BW173" s="31" t="n">
        <f aca="false">IF(Замер!$J$300="да",Помещение_15!$B173,0)</f>
        <v>0</v>
      </c>
      <c r="BX173" s="31" t="n">
        <f aca="false">IF(Замер!$J$300="да",Помещение_15!$G173,0)</f>
        <v>0</v>
      </c>
      <c r="BY173" s="31" t="n">
        <f aca="false">IF(Замер!$J$300="да",Помещение_15!$H173,0)</f>
        <v>0</v>
      </c>
      <c r="CA173" s="31" t="n">
        <f aca="false">IF(Замер!$J$320="да",Помещение_16!$B173,0)</f>
        <v>0</v>
      </c>
      <c r="CB173" s="31" t="n">
        <f aca="false">IF(Замер!$J$320="да",Помещение_16!$G173,0)</f>
        <v>0</v>
      </c>
      <c r="CC173" s="31" t="n">
        <f aca="false">IF(Замер!$J$320="да",Помещение_16!$H173,0)</f>
        <v>0</v>
      </c>
      <c r="CE173" s="31" t="n">
        <f aca="false">IF(Замер!$J$340="да",Помещение_17!$B173,0)</f>
        <v>0</v>
      </c>
      <c r="CF173" s="31" t="n">
        <f aca="false">IF(Замер!$J$340="да",Помещение_17!$G173,0)</f>
        <v>0</v>
      </c>
      <c r="CG173" s="31" t="n">
        <f aca="false">IF(Замер!$J$340="да",Помещение_17!$H173,0)</f>
        <v>0</v>
      </c>
      <c r="CI173" s="31" t="n">
        <f aca="false">IF(Замер!$J$360="да",Помещение_18!$B173,0)</f>
        <v>0</v>
      </c>
      <c r="CJ173" s="31" t="n">
        <f aca="false">IF(Замер!$J$360="да",Помещение_18!$G173,0)</f>
        <v>0</v>
      </c>
      <c r="CK173" s="31" t="n">
        <f aca="false">IF(Замер!$J$360="да",Помещение_18!$H173,0)</f>
        <v>0</v>
      </c>
      <c r="CM173" s="31" t="n">
        <f aca="false">IF(Замер!$J$380="да",Помещение_19!$B173,0)</f>
        <v>0</v>
      </c>
      <c r="CN173" s="31" t="n">
        <f aca="false">IF(Замер!$J$380="да",Помещение_19!$G173,0)</f>
        <v>0</v>
      </c>
      <c r="CO173" s="31" t="n">
        <f aca="false">IF(Замер!$J$380="да",Помещение_19!$H173,0)</f>
        <v>0</v>
      </c>
      <c r="CQ173" s="31" t="n">
        <f aca="false">IF(Замер!$J$400="да",Помещение_20!$B173,0)</f>
        <v>0</v>
      </c>
      <c r="CR173" s="31" t="n">
        <f aca="false">IF(Замер!$J$400="да",Помещение_20!$G173,0)</f>
        <v>0</v>
      </c>
      <c r="CS173" s="31" t="n">
        <f aca="false">IF(Замер!$J$400="да",Помещение_20!$H173,0)</f>
        <v>0</v>
      </c>
    </row>
    <row r="174" customFormat="false" ht="14.25" hidden="false" customHeight="false" outlineLevel="0" collapsed="false">
      <c r="B174" s="79" t="n">
        <f aca="false">P174</f>
        <v>0</v>
      </c>
      <c r="C174" s="49" t="s">
        <v>476</v>
      </c>
      <c r="D174" s="80" t="str">
        <f aca="false">VLOOKUP(C174,СписокРабот!$B:$E,2,FALSE())</f>
        <v>Монтаж реечных перегородок (40х60х2800)</v>
      </c>
      <c r="E174" s="44" t="str">
        <f aca="false">VLOOKUP(C174,СписокРабот!$B:$E,3,FALSE())</f>
        <v>ед.</v>
      </c>
      <c r="F174" s="81" t="n">
        <f aca="false">VLOOKUP(C174,СписокРабот!$B:$E,4,FALSE())</f>
        <v>3883</v>
      </c>
      <c r="G174" s="84" t="n">
        <f aca="false">Q174</f>
        <v>0</v>
      </c>
      <c r="H174" s="82" t="n">
        <f aca="false">F174*G174</f>
        <v>0</v>
      </c>
      <c r="L174" s="83"/>
      <c r="M174" s="66" t="n">
        <f aca="false">$F174*(100%-$B$3)</f>
        <v>3300.55</v>
      </c>
      <c r="N174" s="31" t="n">
        <f aca="false">$G174*$M174</f>
        <v>0</v>
      </c>
      <c r="P174" s="31" t="n">
        <f aca="false">MAX(S174,W174,AA174,AE174,AI174,AM174,AQ174,AU174,AY174,BC174,BG174,BK174,BO174,BS174,BW174,CA174,CE174,CI174,CM174,CQ174)</f>
        <v>0</v>
      </c>
      <c r="Q174" s="31" t="n">
        <f aca="false">IF($S174,T174,0)+IF($W174,X174,0)+IF($AA174,AB174,0)+IF($AE174,AF174,0)+IF($AI174,AJ174,0)+IF($AM174,AN174,0)+IF($AQ174,AR174,0)+IF($AU174,AV174,0)+IF($AY174,AZ174,0)+IF($BC174,BD174,0)+IF($BG174,BH174,0)+IF($BK174,BL174,0)+IF($BO174,BP174,0)+IF($BS174,BT174,0)+IF($BW174,BX174,0)+IF($CA174,CB174,0)+IF($CE174,CF174,0)+IF($CI174,CJ174,0)+IF($CM174,CN174,0)+IF($CQ174,CR174,0)</f>
        <v>0</v>
      </c>
      <c r="R174" s="31" t="n">
        <f aca="false">IF($S174=1,U174,0)+IF($W174,Y174,0)+IF($AA174,AC174,0)+IF($AE174,AG174,0)+IF($AI174,AK174,0)+IF($AM174,AO174,0)+IF($AQ174,AS174,0)+IF($AU174,AW174,0)+IF($AY174,BA174,0)+IF($BC174,BE174,0)+IF($BG174,BI174,0)+IF($BK174,BM174,0)+IF($BO174,BQ174,0)+IF($BS174,BU174,0)+IF($BW174,BY174,0)+IF($CA174,CC174,0)+IF($CE174,CG174,0)+IF($CI174,CK174,0)+IF($CM174,CO174,0)+IF($CQ174,CS174,0)</f>
        <v>0</v>
      </c>
      <c r="S174" s="31" t="n">
        <f aca="false">IF(Замер!$J$20="да",Комната_1!$B174,0)</f>
        <v>0</v>
      </c>
      <c r="T174" s="31" t="n">
        <f aca="false">IF(Замер!$J$20="да",Комната_1!$G174,0)</f>
        <v>0</v>
      </c>
      <c r="U174" s="31" t="n">
        <f aca="false">IF(Замер!$J$20="да",Комната_1!$H174,0)</f>
        <v>0</v>
      </c>
      <c r="W174" s="31" t="n">
        <f aca="false">IF(Замер!$J$40="да",Комната_2!$B174,0)</f>
        <v>0</v>
      </c>
      <c r="X174" s="31" t="n">
        <f aca="false">IF(Замер!$J$40="да",Комната_2!$G174,0)</f>
        <v>0</v>
      </c>
      <c r="Y174" s="31" t="n">
        <f aca="false">IF(Замер!$J$40="да",Комната_2!$H174,0)</f>
        <v>0</v>
      </c>
      <c r="AA174" s="31" t="n">
        <f aca="false">IF(Замер!$J$60="да",Комната_3!$B174,0)</f>
        <v>0</v>
      </c>
      <c r="AB174" s="31" t="n">
        <f aca="false">IF(Замер!$J$60="да",Комната_3!$G174,0)</f>
        <v>0</v>
      </c>
      <c r="AC174" s="31" t="n">
        <f aca="false">IF(Замер!$J$60="да",Комната_3!$H174,0)</f>
        <v>0</v>
      </c>
      <c r="AE174" s="31" t="n">
        <f aca="false">IF(Замер!$J$80="да",Комната_4!$B174,0)</f>
        <v>0</v>
      </c>
      <c r="AF174" s="31" t="n">
        <f aca="false">IF(Замер!$J$80="да",Комната_4!$G174,0)</f>
        <v>0</v>
      </c>
      <c r="AG174" s="31" t="n">
        <f aca="false">IF(Замер!$J$80="да",Комната_4!$H174,0)</f>
        <v>0</v>
      </c>
      <c r="AI174" s="31" t="n">
        <f aca="false">IF(Замер!$J$100="да",Комната_5!$B174,0)</f>
        <v>0</v>
      </c>
      <c r="AJ174" s="31" t="n">
        <f aca="false">IF(Замер!$J$100="да",Комната_5!$G174,0)</f>
        <v>0</v>
      </c>
      <c r="AK174" s="31" t="n">
        <f aca="false">IF(Замер!$J$100="да",Комната_5!$H174,0)</f>
        <v>0</v>
      </c>
      <c r="AM174" s="31" t="n">
        <f aca="false">IF(Замер!$J$120="да",Коридор!$B174,0)</f>
        <v>0</v>
      </c>
      <c r="AN174" s="31" t="n">
        <f aca="false">IF(Замер!$J$120="да",Коридор!$G174,0)</f>
        <v>0</v>
      </c>
      <c r="AO174" s="31" t="n">
        <f aca="false">IF(Замер!$J$120="да",Коридор!$H174,0)</f>
        <v>0</v>
      </c>
      <c r="AQ174" s="31" t="n">
        <f aca="false">IF(Замер!$J$140="да",Кухня!$B174,0)</f>
        <v>0</v>
      </c>
      <c r="AR174" s="31" t="n">
        <f aca="false">IF(Замер!$J$140="да",Кухня!$G174,0)</f>
        <v>0</v>
      </c>
      <c r="AS174" s="31" t="n">
        <f aca="false">IF(Замер!$J$140="да",Кухня!$H174,0)</f>
        <v>0</v>
      </c>
      <c r="AU174" s="31" t="n">
        <f aca="false">IF(Замер!$J$160="да",Ванна!$B174,0)</f>
        <v>0</v>
      </c>
      <c r="AV174" s="31" t="n">
        <f aca="false">IF(Замер!$J$160="да",Ванна!$G174,0)</f>
        <v>0</v>
      </c>
      <c r="AW174" s="31" t="n">
        <f aca="false">IF(Замер!$J$160="да",Ванна!$H174,0)</f>
        <v>0</v>
      </c>
      <c r="AY174" s="31" t="n">
        <f aca="false">IF(Замер!$J$180="да",Туалет!$B174,0)</f>
        <v>0</v>
      </c>
      <c r="AZ174" s="31" t="n">
        <f aca="false">IF(Замер!$J$180="да",Туалет!$G174,0)</f>
        <v>0</v>
      </c>
      <c r="BA174" s="31" t="n">
        <f aca="false">IF(Замер!$J$180="да",Туалет!$H174,0)</f>
        <v>0</v>
      </c>
      <c r="BC174" s="31" t="n">
        <f aca="false">IF(Замер!$J$200="да",Балкон!$B174,0)</f>
        <v>0</v>
      </c>
      <c r="BD174" s="31" t="n">
        <f aca="false">IF(Замер!$J$200="да",Балкон!$G174,0)</f>
        <v>0</v>
      </c>
      <c r="BE174" s="31" t="n">
        <f aca="false">IF(Замер!$J$200="да",Балкон!$H174,0)</f>
        <v>0</v>
      </c>
      <c r="BG174" s="31" t="n">
        <f aca="false">IF(Замер!$J$220="да",Помещение_11!$B174,0)</f>
        <v>0</v>
      </c>
      <c r="BH174" s="31" t="n">
        <f aca="false">IF(Замер!$J$220="да",Помещение_11!$G174,0)</f>
        <v>0</v>
      </c>
      <c r="BI174" s="31" t="n">
        <f aca="false">IF(Замер!$J$220="да",Помещение_11!$H174,0)</f>
        <v>0</v>
      </c>
      <c r="BK174" s="31" t="n">
        <f aca="false">IF(Замер!$J$240="да",Помещение_12!$B174,0)</f>
        <v>0</v>
      </c>
      <c r="BL174" s="31" t="n">
        <f aca="false">IF(Замер!$J$240="да",Помещение_12!$G174,0)</f>
        <v>0</v>
      </c>
      <c r="BM174" s="31" t="n">
        <f aca="false">IF(Замер!$J$240="да",Помещение_12!$H174,0)</f>
        <v>0</v>
      </c>
      <c r="BO174" s="31" t="n">
        <f aca="false">IF(Замер!$J$260="да",Помещение_13!$B174,0)</f>
        <v>0</v>
      </c>
      <c r="BP174" s="31" t="n">
        <f aca="false">IF(Замер!$J$260="да",Помещение_13!$G174,0)</f>
        <v>0</v>
      </c>
      <c r="BQ174" s="31" t="n">
        <f aca="false">IF(Замер!$J$260="да",Помещение_13!$H174,0)</f>
        <v>0</v>
      </c>
      <c r="BS174" s="31" t="n">
        <f aca="false">IF(Замер!$J$280="да",Помещение_14!$B174,0)</f>
        <v>0</v>
      </c>
      <c r="BT174" s="31" t="n">
        <f aca="false">IF(Замер!$J$280="да",Помещение_14!$G174,0)</f>
        <v>0</v>
      </c>
      <c r="BU174" s="31" t="n">
        <f aca="false">IF(Замер!$J$280="да",Помещение_14!$H174,0)</f>
        <v>0</v>
      </c>
      <c r="BW174" s="31" t="n">
        <f aca="false">IF(Замер!$J$300="да",Помещение_15!$B174,0)</f>
        <v>0</v>
      </c>
      <c r="BX174" s="31" t="n">
        <f aca="false">IF(Замер!$J$300="да",Помещение_15!$G174,0)</f>
        <v>0</v>
      </c>
      <c r="BY174" s="31" t="n">
        <f aca="false">IF(Замер!$J$300="да",Помещение_15!$H174,0)</f>
        <v>0</v>
      </c>
      <c r="CA174" s="31" t="n">
        <f aca="false">IF(Замер!$J$320="да",Помещение_16!$B174,0)</f>
        <v>0</v>
      </c>
      <c r="CB174" s="31" t="n">
        <f aca="false">IF(Замер!$J$320="да",Помещение_16!$G174,0)</f>
        <v>0</v>
      </c>
      <c r="CC174" s="31" t="n">
        <f aca="false">IF(Замер!$J$320="да",Помещение_16!$H174,0)</f>
        <v>0</v>
      </c>
      <c r="CE174" s="31" t="n">
        <f aca="false">IF(Замер!$J$340="да",Помещение_17!$B174,0)</f>
        <v>0</v>
      </c>
      <c r="CF174" s="31" t="n">
        <f aca="false">IF(Замер!$J$340="да",Помещение_17!$G174,0)</f>
        <v>0</v>
      </c>
      <c r="CG174" s="31" t="n">
        <f aca="false">IF(Замер!$J$340="да",Помещение_17!$H174,0)</f>
        <v>0</v>
      </c>
      <c r="CI174" s="31" t="n">
        <f aca="false">IF(Замер!$J$360="да",Помещение_18!$B174,0)</f>
        <v>0</v>
      </c>
      <c r="CJ174" s="31" t="n">
        <f aca="false">IF(Замер!$J$360="да",Помещение_18!$G174,0)</f>
        <v>0</v>
      </c>
      <c r="CK174" s="31" t="n">
        <f aca="false">IF(Замер!$J$360="да",Помещение_18!$H174,0)</f>
        <v>0</v>
      </c>
      <c r="CM174" s="31" t="n">
        <f aca="false">IF(Замер!$J$380="да",Помещение_19!$B174,0)</f>
        <v>0</v>
      </c>
      <c r="CN174" s="31" t="n">
        <f aca="false">IF(Замер!$J$380="да",Помещение_19!$G174,0)</f>
        <v>0</v>
      </c>
      <c r="CO174" s="31" t="n">
        <f aca="false">IF(Замер!$J$380="да",Помещение_19!$H174,0)</f>
        <v>0</v>
      </c>
      <c r="CQ174" s="31" t="n">
        <f aca="false">IF(Замер!$J$400="да",Помещение_20!$B174,0)</f>
        <v>0</v>
      </c>
      <c r="CR174" s="31" t="n">
        <f aca="false">IF(Замер!$J$400="да",Помещение_20!$G174,0)</f>
        <v>0</v>
      </c>
      <c r="CS174" s="31" t="n">
        <f aca="false">IF(Замер!$J$400="да",Помещение_20!$H174,0)</f>
        <v>0</v>
      </c>
    </row>
    <row r="175" customFormat="false" ht="14.25" hidden="false" customHeight="false" outlineLevel="0" collapsed="false">
      <c r="B175" s="79" t="n">
        <f aca="false">P175</f>
        <v>0</v>
      </c>
      <c r="C175" s="49" t="s">
        <v>477</v>
      </c>
      <c r="D175" s="80" t="str">
        <f aca="false">VLOOKUP(C175,СписокРабот!$B:$E,2,FALSE())</f>
        <v>Декоративная шткатурка типа карта мира</v>
      </c>
      <c r="E175" s="44" t="str">
        <f aca="false">VLOOKUP(C175,СписокРабот!$B:$E,3,FALSE())</f>
        <v>м²</v>
      </c>
      <c r="F175" s="81" t="n">
        <f aca="false">VLOOKUP(C175,СписокРабот!$B:$E,4,FALSE())</f>
        <v>4892</v>
      </c>
      <c r="G175" s="84" t="n">
        <f aca="false">Q175</f>
        <v>0</v>
      </c>
      <c r="H175" s="82" t="n">
        <f aca="false">F175*G175</f>
        <v>0</v>
      </c>
      <c r="L175" s="83"/>
      <c r="M175" s="66" t="n">
        <f aca="false">$F175*(100%-$B$3)</f>
        <v>4158.2</v>
      </c>
      <c r="N175" s="31" t="n">
        <f aca="false">$G175*$M175</f>
        <v>0</v>
      </c>
      <c r="P175" s="31" t="n">
        <f aca="false">MAX(S175,W175,AA175,AE175,AI175,AM175,AQ175,AU175,AY175,BC175,BG175,BK175,BO175,BS175,BW175,CA175,CE175,CI175,CM175,CQ175)</f>
        <v>0</v>
      </c>
      <c r="Q175" s="31" t="n">
        <f aca="false">IF($S175,T175,0)+IF($W175,X175,0)+IF($AA175,AB175,0)+IF($AE175,AF175,0)+IF($AI175,AJ175,0)+IF($AM175,AN175,0)+IF($AQ175,AR175,0)+IF($AU175,AV175,0)+IF($AY175,AZ175,0)+IF($BC175,BD175,0)+IF($BG175,BH175,0)+IF($BK175,BL175,0)+IF($BO175,BP175,0)+IF($BS175,BT175,0)+IF($BW175,BX175,0)+IF($CA175,CB175,0)+IF($CE175,CF175,0)+IF($CI175,CJ175,0)+IF($CM175,CN175,0)+IF($CQ175,CR175,0)</f>
        <v>0</v>
      </c>
      <c r="R175" s="31" t="n">
        <f aca="false">IF($S175=1,U175,0)+IF($W175,Y175,0)+IF($AA175,AC175,0)+IF($AE175,AG175,0)+IF($AI175,AK175,0)+IF($AM175,AO175,0)+IF($AQ175,AS175,0)+IF($AU175,AW175,0)+IF($AY175,BA175,0)+IF($BC175,BE175,0)+IF($BG175,BI175,0)+IF($BK175,BM175,0)+IF($BO175,BQ175,0)+IF($BS175,BU175,0)+IF($BW175,BY175,0)+IF($CA175,CC175,0)+IF($CE175,CG175,0)+IF($CI175,CK175,0)+IF($CM175,CO175,0)+IF($CQ175,CS175,0)</f>
        <v>0</v>
      </c>
      <c r="S175" s="31" t="n">
        <f aca="false">IF(Замер!$J$20="да",Комната_1!$B175,0)</f>
        <v>0</v>
      </c>
      <c r="T175" s="31" t="n">
        <f aca="false">IF(Замер!$J$20="да",Комната_1!$G175,0)</f>
        <v>0</v>
      </c>
      <c r="U175" s="31" t="n">
        <f aca="false">IF(Замер!$J$20="да",Комната_1!$H175,0)</f>
        <v>0</v>
      </c>
      <c r="W175" s="31" t="n">
        <f aca="false">IF(Замер!$J$40="да",Комната_2!$B175,0)</f>
        <v>0</v>
      </c>
      <c r="X175" s="31" t="n">
        <f aca="false">IF(Замер!$J$40="да",Комната_2!$G175,0)</f>
        <v>0</v>
      </c>
      <c r="Y175" s="31" t="n">
        <f aca="false">IF(Замер!$J$40="да",Комната_2!$H175,0)</f>
        <v>0</v>
      </c>
      <c r="AA175" s="31" t="n">
        <f aca="false">IF(Замер!$J$60="да",Комната_3!$B175,0)</f>
        <v>0</v>
      </c>
      <c r="AB175" s="31" t="n">
        <f aca="false">IF(Замер!$J$60="да",Комната_3!$G175,0)</f>
        <v>0</v>
      </c>
      <c r="AC175" s="31" t="n">
        <f aca="false">IF(Замер!$J$60="да",Комната_3!$H175,0)</f>
        <v>0</v>
      </c>
      <c r="AE175" s="31" t="n">
        <f aca="false">IF(Замер!$J$80="да",Комната_4!$B175,0)</f>
        <v>0</v>
      </c>
      <c r="AF175" s="31" t="n">
        <f aca="false">IF(Замер!$J$80="да",Комната_4!$G175,0)</f>
        <v>0</v>
      </c>
      <c r="AG175" s="31" t="n">
        <f aca="false">IF(Замер!$J$80="да",Комната_4!$H175,0)</f>
        <v>0</v>
      </c>
      <c r="AI175" s="31" t="n">
        <f aca="false">IF(Замер!$J$100="да",Комната_5!$B175,0)</f>
        <v>0</v>
      </c>
      <c r="AJ175" s="31" t="n">
        <f aca="false">IF(Замер!$J$100="да",Комната_5!$G175,0)</f>
        <v>0</v>
      </c>
      <c r="AK175" s="31" t="n">
        <f aca="false">IF(Замер!$J$100="да",Комната_5!$H175,0)</f>
        <v>0</v>
      </c>
      <c r="AM175" s="31" t="n">
        <f aca="false">IF(Замер!$J$120="да",Коридор!$B175,0)</f>
        <v>0</v>
      </c>
      <c r="AN175" s="31" t="n">
        <f aca="false">IF(Замер!$J$120="да",Коридор!$G175,0)</f>
        <v>0</v>
      </c>
      <c r="AO175" s="31" t="n">
        <f aca="false">IF(Замер!$J$120="да",Коридор!$H175,0)</f>
        <v>0</v>
      </c>
      <c r="AQ175" s="31" t="n">
        <f aca="false">IF(Замер!$J$140="да",Кухня!$B175,0)</f>
        <v>0</v>
      </c>
      <c r="AR175" s="31" t="n">
        <f aca="false">IF(Замер!$J$140="да",Кухня!$G175,0)</f>
        <v>0</v>
      </c>
      <c r="AS175" s="31" t="n">
        <f aca="false">IF(Замер!$J$140="да",Кухня!$H175,0)</f>
        <v>0</v>
      </c>
      <c r="AU175" s="31" t="n">
        <f aca="false">IF(Замер!$J$160="да",Ванна!$B175,0)</f>
        <v>0</v>
      </c>
      <c r="AV175" s="31" t="n">
        <f aca="false">IF(Замер!$J$160="да",Ванна!$G175,0)</f>
        <v>0</v>
      </c>
      <c r="AW175" s="31" t="n">
        <f aca="false">IF(Замер!$J$160="да",Ванна!$H175,0)</f>
        <v>0</v>
      </c>
      <c r="AY175" s="31" t="n">
        <f aca="false">IF(Замер!$J$180="да",Туалет!$B175,0)</f>
        <v>0</v>
      </c>
      <c r="AZ175" s="31" t="n">
        <f aca="false">IF(Замер!$J$180="да",Туалет!$G175,0)</f>
        <v>0</v>
      </c>
      <c r="BA175" s="31" t="n">
        <f aca="false">IF(Замер!$J$180="да",Туалет!$H175,0)</f>
        <v>0</v>
      </c>
      <c r="BC175" s="31" t="n">
        <f aca="false">IF(Замер!$J$200="да",Балкон!$B175,0)</f>
        <v>0</v>
      </c>
      <c r="BD175" s="31" t="n">
        <f aca="false">IF(Замер!$J$200="да",Балкон!$G175,0)</f>
        <v>0</v>
      </c>
      <c r="BE175" s="31" t="n">
        <f aca="false">IF(Замер!$J$200="да",Балкон!$H175,0)</f>
        <v>0</v>
      </c>
      <c r="BG175" s="31" t="n">
        <f aca="false">IF(Замер!$J$220="да",Помещение_11!$B175,0)</f>
        <v>0</v>
      </c>
      <c r="BH175" s="31" t="n">
        <f aca="false">IF(Замер!$J$220="да",Помещение_11!$G175,0)</f>
        <v>0</v>
      </c>
      <c r="BI175" s="31" t="n">
        <f aca="false">IF(Замер!$J$220="да",Помещение_11!$H175,0)</f>
        <v>0</v>
      </c>
      <c r="BK175" s="31" t="n">
        <f aca="false">IF(Замер!$J$240="да",Помещение_12!$B175,0)</f>
        <v>0</v>
      </c>
      <c r="BL175" s="31" t="n">
        <f aca="false">IF(Замер!$J$240="да",Помещение_12!$G175,0)</f>
        <v>0</v>
      </c>
      <c r="BM175" s="31" t="n">
        <f aca="false">IF(Замер!$J$240="да",Помещение_12!$H175,0)</f>
        <v>0</v>
      </c>
      <c r="BO175" s="31" t="n">
        <f aca="false">IF(Замер!$J$260="да",Помещение_13!$B175,0)</f>
        <v>0</v>
      </c>
      <c r="BP175" s="31" t="n">
        <f aca="false">IF(Замер!$J$260="да",Помещение_13!$G175,0)</f>
        <v>0</v>
      </c>
      <c r="BQ175" s="31" t="n">
        <f aca="false">IF(Замер!$J$260="да",Помещение_13!$H175,0)</f>
        <v>0</v>
      </c>
      <c r="BS175" s="31" t="n">
        <f aca="false">IF(Замер!$J$280="да",Помещение_14!$B175,0)</f>
        <v>0</v>
      </c>
      <c r="BT175" s="31" t="n">
        <f aca="false">IF(Замер!$J$280="да",Помещение_14!$G175,0)</f>
        <v>0</v>
      </c>
      <c r="BU175" s="31" t="n">
        <f aca="false">IF(Замер!$J$280="да",Помещение_14!$H175,0)</f>
        <v>0</v>
      </c>
      <c r="BW175" s="31" t="n">
        <f aca="false">IF(Замер!$J$300="да",Помещение_15!$B175,0)</f>
        <v>0</v>
      </c>
      <c r="BX175" s="31" t="n">
        <f aca="false">IF(Замер!$J$300="да",Помещение_15!$G175,0)</f>
        <v>0</v>
      </c>
      <c r="BY175" s="31" t="n">
        <f aca="false">IF(Замер!$J$300="да",Помещение_15!$H175,0)</f>
        <v>0</v>
      </c>
      <c r="CA175" s="31" t="n">
        <f aca="false">IF(Замер!$J$320="да",Помещение_16!$B175,0)</f>
        <v>0</v>
      </c>
      <c r="CB175" s="31" t="n">
        <f aca="false">IF(Замер!$J$320="да",Помещение_16!$G175,0)</f>
        <v>0</v>
      </c>
      <c r="CC175" s="31" t="n">
        <f aca="false">IF(Замер!$J$320="да",Помещение_16!$H175,0)</f>
        <v>0</v>
      </c>
      <c r="CE175" s="31" t="n">
        <f aca="false">IF(Замер!$J$340="да",Помещение_17!$B175,0)</f>
        <v>0</v>
      </c>
      <c r="CF175" s="31" t="n">
        <f aca="false">IF(Замер!$J$340="да",Помещение_17!$G175,0)</f>
        <v>0</v>
      </c>
      <c r="CG175" s="31" t="n">
        <f aca="false">IF(Замер!$J$340="да",Помещение_17!$H175,0)</f>
        <v>0</v>
      </c>
      <c r="CI175" s="31" t="n">
        <f aca="false">IF(Замер!$J$360="да",Помещение_18!$B175,0)</f>
        <v>0</v>
      </c>
      <c r="CJ175" s="31" t="n">
        <f aca="false">IF(Замер!$J$360="да",Помещение_18!$G175,0)</f>
        <v>0</v>
      </c>
      <c r="CK175" s="31" t="n">
        <f aca="false">IF(Замер!$J$360="да",Помещение_18!$H175,0)</f>
        <v>0</v>
      </c>
      <c r="CM175" s="31" t="n">
        <f aca="false">IF(Замер!$J$380="да",Помещение_19!$B175,0)</f>
        <v>0</v>
      </c>
      <c r="CN175" s="31" t="n">
        <f aca="false">IF(Замер!$J$380="да",Помещение_19!$G175,0)</f>
        <v>0</v>
      </c>
      <c r="CO175" s="31" t="n">
        <f aca="false">IF(Замер!$J$380="да",Помещение_19!$H175,0)</f>
        <v>0</v>
      </c>
      <c r="CQ175" s="31" t="n">
        <f aca="false">IF(Замер!$J$400="да",Помещение_20!$B175,0)</f>
        <v>0</v>
      </c>
      <c r="CR175" s="31" t="n">
        <f aca="false">IF(Замер!$J$400="да",Помещение_20!$G175,0)</f>
        <v>0</v>
      </c>
      <c r="CS175" s="31" t="n">
        <f aca="false">IF(Замер!$J$400="да",Помещение_20!$H175,0)</f>
        <v>0</v>
      </c>
    </row>
    <row r="176" customFormat="false" ht="14.25" hidden="false" customHeight="false" outlineLevel="0" collapsed="false">
      <c r="B176" s="79" t="n">
        <f aca="false">P176</f>
        <v>0</v>
      </c>
      <c r="C176" s="49" t="s">
        <v>478</v>
      </c>
      <c r="D176" s="80" t="str">
        <f aca="false">VLOOKUP(C176,СписокРабот!$B:$E,2,FALSE())</f>
        <v>Расшивка примыканий стен пол в бетонной плите (межпанельные стыки)</v>
      </c>
      <c r="E176" s="44" t="str">
        <f aca="false">VLOOKUP(C176,СписокРабот!$B:$E,3,FALSE())</f>
        <v>п.м</v>
      </c>
      <c r="F176" s="81" t="n">
        <f aca="false">VLOOKUP(C176,СписокРабот!$B:$E,4,FALSE())</f>
        <v>245</v>
      </c>
      <c r="G176" s="84" t="n">
        <f aca="false">Q176</f>
        <v>0</v>
      </c>
      <c r="H176" s="82" t="n">
        <f aca="false">F176*G176</f>
        <v>0</v>
      </c>
      <c r="L176" s="83"/>
      <c r="M176" s="66" t="n">
        <f aca="false">$F176*(100%-$B$3)</f>
        <v>208.25</v>
      </c>
      <c r="N176" s="31" t="n">
        <f aca="false">$G176*$M176</f>
        <v>0</v>
      </c>
      <c r="P176" s="31" t="n">
        <f aca="false">MAX(S176,W176,AA176,AE176,AI176,AM176,AQ176,AU176,AY176,BC176,BG176,BK176,BO176,BS176,BW176,CA176,CE176,CI176,CM176,CQ176)</f>
        <v>0</v>
      </c>
      <c r="Q176" s="31" t="n">
        <f aca="false">IF($S176,T176,0)+IF($W176,X176,0)+IF($AA176,AB176,0)+IF($AE176,AF176,0)+IF($AI176,AJ176,0)+IF($AM176,AN176,0)+IF($AQ176,AR176,0)+IF($AU176,AV176,0)+IF($AY176,AZ176,0)+IF($BC176,BD176,0)+IF($BG176,BH176,0)+IF($BK176,BL176,0)+IF($BO176,BP176,0)+IF($BS176,BT176,0)+IF($BW176,BX176,0)+IF($CA176,CB176,0)+IF($CE176,CF176,0)+IF($CI176,CJ176,0)+IF($CM176,CN176,0)+IF($CQ176,CR176,0)</f>
        <v>0</v>
      </c>
      <c r="R176" s="31" t="n">
        <f aca="false">IF($S176=1,U176,0)+IF($W176,Y176,0)+IF($AA176,AC176,0)+IF($AE176,AG176,0)+IF($AI176,AK176,0)+IF($AM176,AO176,0)+IF($AQ176,AS176,0)+IF($AU176,AW176,0)+IF($AY176,BA176,0)+IF($BC176,BE176,0)+IF($BG176,BI176,0)+IF($BK176,BM176,0)+IF($BO176,BQ176,0)+IF($BS176,BU176,0)+IF($BW176,BY176,0)+IF($CA176,CC176,0)+IF($CE176,CG176,0)+IF($CI176,CK176,0)+IF($CM176,CO176,0)+IF($CQ176,CS176,0)</f>
        <v>0</v>
      </c>
      <c r="S176" s="31" t="n">
        <f aca="false">IF(Замер!$J$20="да",Комната_1!$B176,0)</f>
        <v>0</v>
      </c>
      <c r="T176" s="31" t="n">
        <f aca="false">IF(Замер!$J$20="да",Комната_1!$G176,0)</f>
        <v>0</v>
      </c>
      <c r="U176" s="31" t="n">
        <f aca="false">IF(Замер!$J$20="да",Комната_1!$H176,0)</f>
        <v>0</v>
      </c>
      <c r="W176" s="31" t="n">
        <f aca="false">IF(Замер!$J$40="да",Комната_2!$B176,0)</f>
        <v>0</v>
      </c>
      <c r="X176" s="31" t="n">
        <f aca="false">IF(Замер!$J$40="да",Комната_2!$G176,0)</f>
        <v>0</v>
      </c>
      <c r="Y176" s="31" t="n">
        <f aca="false">IF(Замер!$J$40="да",Комната_2!$H176,0)</f>
        <v>0</v>
      </c>
      <c r="AA176" s="31" t="n">
        <f aca="false">IF(Замер!$J$60="да",Комната_3!$B176,0)</f>
        <v>0</v>
      </c>
      <c r="AB176" s="31" t="n">
        <f aca="false">IF(Замер!$J$60="да",Комната_3!$G176,0)</f>
        <v>0</v>
      </c>
      <c r="AC176" s="31" t="n">
        <f aca="false">IF(Замер!$J$60="да",Комната_3!$H176,0)</f>
        <v>0</v>
      </c>
      <c r="AE176" s="31" t="n">
        <f aca="false">IF(Замер!$J$80="да",Комната_4!$B176,0)</f>
        <v>0</v>
      </c>
      <c r="AF176" s="31" t="n">
        <f aca="false">IF(Замер!$J$80="да",Комната_4!$G176,0)</f>
        <v>0</v>
      </c>
      <c r="AG176" s="31" t="n">
        <f aca="false">IF(Замер!$J$80="да",Комната_4!$H176,0)</f>
        <v>0</v>
      </c>
      <c r="AI176" s="31" t="n">
        <f aca="false">IF(Замер!$J$100="да",Комната_5!$B176,0)</f>
        <v>0</v>
      </c>
      <c r="AJ176" s="31" t="n">
        <f aca="false">IF(Замер!$J$100="да",Комната_5!$G176,0)</f>
        <v>0</v>
      </c>
      <c r="AK176" s="31" t="n">
        <f aca="false">IF(Замер!$J$100="да",Комната_5!$H176,0)</f>
        <v>0</v>
      </c>
      <c r="AM176" s="31" t="n">
        <f aca="false">IF(Замер!$J$120="да",Коридор!$B176,0)</f>
        <v>0</v>
      </c>
      <c r="AN176" s="31" t="n">
        <f aca="false">IF(Замер!$J$120="да",Коридор!$G176,0)</f>
        <v>0</v>
      </c>
      <c r="AO176" s="31" t="n">
        <f aca="false">IF(Замер!$J$120="да",Коридор!$H176,0)</f>
        <v>0</v>
      </c>
      <c r="AQ176" s="31" t="n">
        <f aca="false">IF(Замер!$J$140="да",Кухня!$B176,0)</f>
        <v>0</v>
      </c>
      <c r="AR176" s="31" t="n">
        <f aca="false">IF(Замер!$J$140="да",Кухня!$G176,0)</f>
        <v>0</v>
      </c>
      <c r="AS176" s="31" t="n">
        <f aca="false">IF(Замер!$J$140="да",Кухня!$H176,0)</f>
        <v>0</v>
      </c>
      <c r="AU176" s="31" t="n">
        <f aca="false">IF(Замер!$J$160="да",Ванна!$B176,0)</f>
        <v>0</v>
      </c>
      <c r="AV176" s="31" t="n">
        <f aca="false">IF(Замер!$J$160="да",Ванна!$G176,0)</f>
        <v>0</v>
      </c>
      <c r="AW176" s="31" t="n">
        <f aca="false">IF(Замер!$J$160="да",Ванна!$H176,0)</f>
        <v>0</v>
      </c>
      <c r="AY176" s="31" t="n">
        <f aca="false">IF(Замер!$J$180="да",Туалет!$B176,0)</f>
        <v>0</v>
      </c>
      <c r="AZ176" s="31" t="n">
        <f aca="false">IF(Замер!$J$180="да",Туалет!$G176,0)</f>
        <v>0</v>
      </c>
      <c r="BA176" s="31" t="n">
        <f aca="false">IF(Замер!$J$180="да",Туалет!$H176,0)</f>
        <v>0</v>
      </c>
      <c r="BC176" s="31" t="n">
        <f aca="false">IF(Замер!$J$200="да",Балкон!$B176,0)</f>
        <v>0</v>
      </c>
      <c r="BD176" s="31" t="n">
        <f aca="false">IF(Замер!$J$200="да",Балкон!$G176,0)</f>
        <v>0</v>
      </c>
      <c r="BE176" s="31" t="n">
        <f aca="false">IF(Замер!$J$200="да",Балкон!$H176,0)</f>
        <v>0</v>
      </c>
      <c r="BG176" s="31" t="n">
        <f aca="false">IF(Замер!$J$220="да",Помещение_11!$B176,0)</f>
        <v>0</v>
      </c>
      <c r="BH176" s="31" t="n">
        <f aca="false">IF(Замер!$J$220="да",Помещение_11!$G176,0)</f>
        <v>0</v>
      </c>
      <c r="BI176" s="31" t="n">
        <f aca="false">IF(Замер!$J$220="да",Помещение_11!$H176,0)</f>
        <v>0</v>
      </c>
      <c r="BK176" s="31" t="n">
        <f aca="false">IF(Замер!$J$240="да",Помещение_12!$B176,0)</f>
        <v>0</v>
      </c>
      <c r="BL176" s="31" t="n">
        <f aca="false">IF(Замер!$J$240="да",Помещение_12!$G176,0)</f>
        <v>0</v>
      </c>
      <c r="BM176" s="31" t="n">
        <f aca="false">IF(Замер!$J$240="да",Помещение_12!$H176,0)</f>
        <v>0</v>
      </c>
      <c r="BO176" s="31" t="n">
        <f aca="false">IF(Замер!$J$260="да",Помещение_13!$B176,0)</f>
        <v>0</v>
      </c>
      <c r="BP176" s="31" t="n">
        <f aca="false">IF(Замер!$J$260="да",Помещение_13!$G176,0)</f>
        <v>0</v>
      </c>
      <c r="BQ176" s="31" t="n">
        <f aca="false">IF(Замер!$J$260="да",Помещение_13!$H176,0)</f>
        <v>0</v>
      </c>
      <c r="BS176" s="31" t="n">
        <f aca="false">IF(Замер!$J$280="да",Помещение_14!$B176,0)</f>
        <v>0</v>
      </c>
      <c r="BT176" s="31" t="n">
        <f aca="false">IF(Замер!$J$280="да",Помещение_14!$G176,0)</f>
        <v>0</v>
      </c>
      <c r="BU176" s="31" t="n">
        <f aca="false">IF(Замер!$J$280="да",Помещение_14!$H176,0)</f>
        <v>0</v>
      </c>
      <c r="BW176" s="31" t="n">
        <f aca="false">IF(Замер!$J$300="да",Помещение_15!$B176,0)</f>
        <v>0</v>
      </c>
      <c r="BX176" s="31" t="n">
        <f aca="false">IF(Замер!$J$300="да",Помещение_15!$G176,0)</f>
        <v>0</v>
      </c>
      <c r="BY176" s="31" t="n">
        <f aca="false">IF(Замер!$J$300="да",Помещение_15!$H176,0)</f>
        <v>0</v>
      </c>
      <c r="CA176" s="31" t="n">
        <f aca="false">IF(Замер!$J$320="да",Помещение_16!$B176,0)</f>
        <v>0</v>
      </c>
      <c r="CB176" s="31" t="n">
        <f aca="false">IF(Замер!$J$320="да",Помещение_16!$G176,0)</f>
        <v>0</v>
      </c>
      <c r="CC176" s="31" t="n">
        <f aca="false">IF(Замер!$J$320="да",Помещение_16!$H176,0)</f>
        <v>0</v>
      </c>
      <c r="CE176" s="31" t="n">
        <f aca="false">IF(Замер!$J$340="да",Помещение_17!$B176,0)</f>
        <v>0</v>
      </c>
      <c r="CF176" s="31" t="n">
        <f aca="false">IF(Замер!$J$340="да",Помещение_17!$G176,0)</f>
        <v>0</v>
      </c>
      <c r="CG176" s="31" t="n">
        <f aca="false">IF(Замер!$J$340="да",Помещение_17!$H176,0)</f>
        <v>0</v>
      </c>
      <c r="CI176" s="31" t="n">
        <f aca="false">IF(Замер!$J$360="да",Помещение_18!$B176,0)</f>
        <v>0</v>
      </c>
      <c r="CJ176" s="31" t="n">
        <f aca="false">IF(Замер!$J$360="да",Помещение_18!$G176,0)</f>
        <v>0</v>
      </c>
      <c r="CK176" s="31" t="n">
        <f aca="false">IF(Замер!$J$360="да",Помещение_18!$H176,0)</f>
        <v>0</v>
      </c>
      <c r="CM176" s="31" t="n">
        <f aca="false">IF(Замер!$J$380="да",Помещение_19!$B176,0)</f>
        <v>0</v>
      </c>
      <c r="CN176" s="31" t="n">
        <f aca="false">IF(Замер!$J$380="да",Помещение_19!$G176,0)</f>
        <v>0</v>
      </c>
      <c r="CO176" s="31" t="n">
        <f aca="false">IF(Замер!$J$380="да",Помещение_19!$H176,0)</f>
        <v>0</v>
      </c>
      <c r="CQ176" s="31" t="n">
        <f aca="false">IF(Замер!$J$400="да",Помещение_20!$B176,0)</f>
        <v>0</v>
      </c>
      <c r="CR176" s="31" t="n">
        <f aca="false">IF(Замер!$J$400="да",Помещение_20!$G176,0)</f>
        <v>0</v>
      </c>
      <c r="CS176" s="31" t="n">
        <f aca="false">IF(Замер!$J$400="да",Помещение_20!$H176,0)</f>
        <v>0</v>
      </c>
    </row>
    <row r="177" customFormat="false" ht="14.25" hidden="false" customHeight="false" outlineLevel="0" collapsed="false">
      <c r="B177" s="79" t="n">
        <f aca="false">P177</f>
        <v>0</v>
      </c>
      <c r="C177" s="49" t="s">
        <v>479</v>
      </c>
      <c r="D177" s="80" t="str">
        <f aca="false">VLOOKUP(C177,СписокРабот!$B:$E,2,FALSE())</f>
        <v>Заделка примыканий стен пол в бетонной плите (межпанельные стыки)</v>
      </c>
      <c r="E177" s="44" t="str">
        <f aca="false">VLOOKUP(C177,СписокРабот!$B:$E,3,FALSE())</f>
        <v>п.м</v>
      </c>
      <c r="F177" s="81" t="n">
        <f aca="false">VLOOKUP(C177,СписокРабот!$B:$E,4,FALSE())</f>
        <v>623</v>
      </c>
      <c r="G177" s="84" t="n">
        <f aca="false">Q177</f>
        <v>0</v>
      </c>
      <c r="H177" s="82" t="n">
        <f aca="false">F177*G177</f>
        <v>0</v>
      </c>
      <c r="L177" s="83"/>
      <c r="M177" s="66" t="n">
        <f aca="false">$F177*(100%-$B$3)</f>
        <v>529.55</v>
      </c>
      <c r="N177" s="31" t="n">
        <f aca="false">$G177*$M177</f>
        <v>0</v>
      </c>
      <c r="P177" s="31" t="n">
        <f aca="false">MAX(S177,W177,AA177,AE177,AI177,AM177,AQ177,AU177,AY177,BC177,BG177,BK177,BO177,BS177,BW177,CA177,CE177,CI177,CM177,CQ177)</f>
        <v>0</v>
      </c>
      <c r="Q177" s="31" t="n">
        <f aca="false">IF($S177,T177,0)+IF($W177,X177,0)+IF($AA177,AB177,0)+IF($AE177,AF177,0)+IF($AI177,AJ177,0)+IF($AM177,AN177,0)+IF($AQ177,AR177,0)+IF($AU177,AV177,0)+IF($AY177,AZ177,0)+IF($BC177,BD177,0)+IF($BG177,BH177,0)+IF($BK177,BL177,0)+IF($BO177,BP177,0)+IF($BS177,BT177,0)+IF($BW177,BX177,0)+IF($CA177,CB177,0)+IF($CE177,CF177,0)+IF($CI177,CJ177,0)+IF($CM177,CN177,0)+IF($CQ177,CR177,0)</f>
        <v>0</v>
      </c>
      <c r="R177" s="31" t="n">
        <f aca="false">IF($S177=1,U177,0)+IF($W177,Y177,0)+IF($AA177,AC177,0)+IF($AE177,AG177,0)+IF($AI177,AK177,0)+IF($AM177,AO177,0)+IF($AQ177,AS177,0)+IF($AU177,AW177,0)+IF($AY177,BA177,0)+IF($BC177,BE177,0)+IF($BG177,BI177,0)+IF($BK177,BM177,0)+IF($BO177,BQ177,0)+IF($BS177,BU177,0)+IF($BW177,BY177,0)+IF($CA177,CC177,0)+IF($CE177,CG177,0)+IF($CI177,CK177,0)+IF($CM177,CO177,0)+IF($CQ177,CS177,0)</f>
        <v>0</v>
      </c>
      <c r="S177" s="31" t="n">
        <f aca="false">IF(Замер!$J$20="да",Комната_1!$B177,0)</f>
        <v>0</v>
      </c>
      <c r="T177" s="31" t="n">
        <f aca="false">IF(Замер!$J$20="да",Комната_1!$G177,0)</f>
        <v>0</v>
      </c>
      <c r="U177" s="31" t="n">
        <f aca="false">IF(Замер!$J$20="да",Комната_1!$H177,0)</f>
        <v>0</v>
      </c>
      <c r="W177" s="31" t="n">
        <f aca="false">IF(Замер!$J$40="да",Комната_2!$B177,0)</f>
        <v>0</v>
      </c>
      <c r="X177" s="31" t="n">
        <f aca="false">IF(Замер!$J$40="да",Комната_2!$G177,0)</f>
        <v>0</v>
      </c>
      <c r="Y177" s="31" t="n">
        <f aca="false">IF(Замер!$J$40="да",Комната_2!$H177,0)</f>
        <v>0</v>
      </c>
      <c r="AA177" s="31" t="n">
        <f aca="false">IF(Замер!$J$60="да",Комната_3!$B177,0)</f>
        <v>0</v>
      </c>
      <c r="AB177" s="31" t="n">
        <f aca="false">IF(Замер!$J$60="да",Комната_3!$G177,0)</f>
        <v>0</v>
      </c>
      <c r="AC177" s="31" t="n">
        <f aca="false">IF(Замер!$J$60="да",Комната_3!$H177,0)</f>
        <v>0</v>
      </c>
      <c r="AE177" s="31" t="n">
        <f aca="false">IF(Замер!$J$80="да",Комната_4!$B177,0)</f>
        <v>0</v>
      </c>
      <c r="AF177" s="31" t="n">
        <f aca="false">IF(Замер!$J$80="да",Комната_4!$G177,0)</f>
        <v>0</v>
      </c>
      <c r="AG177" s="31" t="n">
        <f aca="false">IF(Замер!$J$80="да",Комната_4!$H177,0)</f>
        <v>0</v>
      </c>
      <c r="AI177" s="31" t="n">
        <f aca="false">IF(Замер!$J$100="да",Комната_5!$B177,0)</f>
        <v>0</v>
      </c>
      <c r="AJ177" s="31" t="n">
        <f aca="false">IF(Замер!$J$100="да",Комната_5!$G177,0)</f>
        <v>0</v>
      </c>
      <c r="AK177" s="31" t="n">
        <f aca="false">IF(Замер!$J$100="да",Комната_5!$H177,0)</f>
        <v>0</v>
      </c>
      <c r="AM177" s="31" t="n">
        <f aca="false">IF(Замер!$J$120="да",Коридор!$B177,0)</f>
        <v>0</v>
      </c>
      <c r="AN177" s="31" t="n">
        <f aca="false">IF(Замер!$J$120="да",Коридор!$G177,0)</f>
        <v>0</v>
      </c>
      <c r="AO177" s="31" t="n">
        <f aca="false">IF(Замер!$J$120="да",Коридор!$H177,0)</f>
        <v>0</v>
      </c>
      <c r="AQ177" s="31" t="n">
        <f aca="false">IF(Замер!$J$140="да",Кухня!$B177,0)</f>
        <v>0</v>
      </c>
      <c r="AR177" s="31" t="n">
        <f aca="false">IF(Замер!$J$140="да",Кухня!$G177,0)</f>
        <v>0</v>
      </c>
      <c r="AS177" s="31" t="n">
        <f aca="false">IF(Замер!$J$140="да",Кухня!$H177,0)</f>
        <v>0</v>
      </c>
      <c r="AU177" s="31" t="n">
        <f aca="false">IF(Замер!$J$160="да",Ванна!$B177,0)</f>
        <v>0</v>
      </c>
      <c r="AV177" s="31" t="n">
        <f aca="false">IF(Замер!$J$160="да",Ванна!$G177,0)</f>
        <v>0</v>
      </c>
      <c r="AW177" s="31" t="n">
        <f aca="false">IF(Замер!$J$160="да",Ванна!$H177,0)</f>
        <v>0</v>
      </c>
      <c r="AY177" s="31" t="n">
        <f aca="false">IF(Замер!$J$180="да",Туалет!$B177,0)</f>
        <v>0</v>
      </c>
      <c r="AZ177" s="31" t="n">
        <f aca="false">IF(Замер!$J$180="да",Туалет!$G177,0)</f>
        <v>0</v>
      </c>
      <c r="BA177" s="31" t="n">
        <f aca="false">IF(Замер!$J$180="да",Туалет!$H177,0)</f>
        <v>0</v>
      </c>
      <c r="BC177" s="31" t="n">
        <f aca="false">IF(Замер!$J$200="да",Балкон!$B177,0)</f>
        <v>0</v>
      </c>
      <c r="BD177" s="31" t="n">
        <f aca="false">IF(Замер!$J$200="да",Балкон!$G177,0)</f>
        <v>0</v>
      </c>
      <c r="BE177" s="31" t="n">
        <f aca="false">IF(Замер!$J$200="да",Балкон!$H177,0)</f>
        <v>0</v>
      </c>
      <c r="BG177" s="31" t="n">
        <f aca="false">IF(Замер!$J$220="да",Помещение_11!$B177,0)</f>
        <v>0</v>
      </c>
      <c r="BH177" s="31" t="n">
        <f aca="false">IF(Замер!$J$220="да",Помещение_11!$G177,0)</f>
        <v>0</v>
      </c>
      <c r="BI177" s="31" t="n">
        <f aca="false">IF(Замер!$J$220="да",Помещение_11!$H177,0)</f>
        <v>0</v>
      </c>
      <c r="BK177" s="31" t="n">
        <f aca="false">IF(Замер!$J$240="да",Помещение_12!$B177,0)</f>
        <v>0</v>
      </c>
      <c r="BL177" s="31" t="n">
        <f aca="false">IF(Замер!$J$240="да",Помещение_12!$G177,0)</f>
        <v>0</v>
      </c>
      <c r="BM177" s="31" t="n">
        <f aca="false">IF(Замер!$J$240="да",Помещение_12!$H177,0)</f>
        <v>0</v>
      </c>
      <c r="BO177" s="31" t="n">
        <f aca="false">IF(Замер!$J$260="да",Помещение_13!$B177,0)</f>
        <v>0</v>
      </c>
      <c r="BP177" s="31" t="n">
        <f aca="false">IF(Замер!$J$260="да",Помещение_13!$G177,0)</f>
        <v>0</v>
      </c>
      <c r="BQ177" s="31" t="n">
        <f aca="false">IF(Замер!$J$260="да",Помещение_13!$H177,0)</f>
        <v>0</v>
      </c>
      <c r="BS177" s="31" t="n">
        <f aca="false">IF(Замер!$J$280="да",Помещение_14!$B177,0)</f>
        <v>0</v>
      </c>
      <c r="BT177" s="31" t="n">
        <f aca="false">IF(Замер!$J$280="да",Помещение_14!$G177,0)</f>
        <v>0</v>
      </c>
      <c r="BU177" s="31" t="n">
        <f aca="false">IF(Замер!$J$280="да",Помещение_14!$H177,0)</f>
        <v>0</v>
      </c>
      <c r="BW177" s="31" t="n">
        <f aca="false">IF(Замер!$J$300="да",Помещение_15!$B177,0)</f>
        <v>0</v>
      </c>
      <c r="BX177" s="31" t="n">
        <f aca="false">IF(Замер!$J$300="да",Помещение_15!$G177,0)</f>
        <v>0</v>
      </c>
      <c r="BY177" s="31" t="n">
        <f aca="false">IF(Замер!$J$300="да",Помещение_15!$H177,0)</f>
        <v>0</v>
      </c>
      <c r="CA177" s="31" t="n">
        <f aca="false">IF(Замер!$J$320="да",Помещение_16!$B177,0)</f>
        <v>0</v>
      </c>
      <c r="CB177" s="31" t="n">
        <f aca="false">IF(Замер!$J$320="да",Помещение_16!$G177,0)</f>
        <v>0</v>
      </c>
      <c r="CC177" s="31" t="n">
        <f aca="false">IF(Замер!$J$320="да",Помещение_16!$H177,0)</f>
        <v>0</v>
      </c>
      <c r="CE177" s="31" t="n">
        <f aca="false">IF(Замер!$J$340="да",Помещение_17!$B177,0)</f>
        <v>0</v>
      </c>
      <c r="CF177" s="31" t="n">
        <f aca="false">IF(Замер!$J$340="да",Помещение_17!$G177,0)</f>
        <v>0</v>
      </c>
      <c r="CG177" s="31" t="n">
        <f aca="false">IF(Замер!$J$340="да",Помещение_17!$H177,0)</f>
        <v>0</v>
      </c>
      <c r="CI177" s="31" t="n">
        <f aca="false">IF(Замер!$J$360="да",Помещение_18!$B177,0)</f>
        <v>0</v>
      </c>
      <c r="CJ177" s="31" t="n">
        <f aca="false">IF(Замер!$J$360="да",Помещение_18!$G177,0)</f>
        <v>0</v>
      </c>
      <c r="CK177" s="31" t="n">
        <f aca="false">IF(Замер!$J$360="да",Помещение_18!$H177,0)</f>
        <v>0</v>
      </c>
      <c r="CM177" s="31" t="n">
        <f aca="false">IF(Замер!$J$380="да",Помещение_19!$B177,0)</f>
        <v>0</v>
      </c>
      <c r="CN177" s="31" t="n">
        <f aca="false">IF(Замер!$J$380="да",Помещение_19!$G177,0)</f>
        <v>0</v>
      </c>
      <c r="CO177" s="31" t="n">
        <f aca="false">IF(Замер!$J$380="да",Помещение_19!$H177,0)</f>
        <v>0</v>
      </c>
      <c r="CQ177" s="31" t="n">
        <f aca="false">IF(Замер!$J$400="да",Помещение_20!$B177,0)</f>
        <v>0</v>
      </c>
      <c r="CR177" s="31" t="n">
        <f aca="false">IF(Замер!$J$400="да",Помещение_20!$G177,0)</f>
        <v>0</v>
      </c>
      <c r="CS177" s="31" t="n">
        <f aca="false">IF(Замер!$J$400="да",Помещение_20!$H177,0)</f>
        <v>0</v>
      </c>
    </row>
    <row r="178" customFormat="false" ht="14.25" hidden="false" customHeight="false" outlineLevel="0" collapsed="false">
      <c r="B178" s="79" t="n">
        <f aca="false">P178</f>
        <v>0</v>
      </c>
      <c r="C178" s="49" t="s">
        <v>480</v>
      </c>
      <c r="D178" s="80" t="str">
        <f aca="false">VLOOKUP(C178,СписокРабот!$B:$E,2,FALSE())</f>
        <v>Монтаж дверей скрытого монтажа</v>
      </c>
      <c r="E178" s="44" t="str">
        <f aca="false">VLOOKUP(C178,СписокРабот!$B:$E,3,FALSE())</f>
        <v>ед.</v>
      </c>
      <c r="F178" s="81" t="n">
        <f aca="false">VLOOKUP(C178,СписокРабот!$B:$E,4,FALSE())</f>
        <v>12116</v>
      </c>
      <c r="G178" s="84" t="n">
        <f aca="false">Q178</f>
        <v>0</v>
      </c>
      <c r="H178" s="82" t="n">
        <f aca="false">F178*G178</f>
        <v>0</v>
      </c>
      <c r="L178" s="83"/>
      <c r="M178" s="66" t="n">
        <f aca="false">$F178*(100%-$B$3)</f>
        <v>10298.6</v>
      </c>
      <c r="N178" s="31" t="n">
        <f aca="false">$G178*$M178</f>
        <v>0</v>
      </c>
      <c r="P178" s="31" t="n">
        <f aca="false">MAX(S178,W178,AA178,AE178,AI178,AM178,AQ178,AU178,AY178,BC178,BG178,BK178,BO178,BS178,BW178,CA178,CE178,CI178,CM178,CQ178)</f>
        <v>0</v>
      </c>
      <c r="Q178" s="31" t="n">
        <f aca="false">IF($S178,T178,0)+IF($W178,X178,0)+IF($AA178,AB178,0)+IF($AE178,AF178,0)+IF($AI178,AJ178,0)+IF($AM178,AN178,0)+IF($AQ178,AR178,0)+IF($AU178,AV178,0)+IF($AY178,AZ178,0)+IF($BC178,BD178,0)+IF($BG178,BH178,0)+IF($BK178,BL178,0)+IF($BO178,BP178,0)+IF($BS178,BT178,0)+IF($BW178,BX178,0)+IF($CA178,CB178,0)+IF($CE178,CF178,0)+IF($CI178,CJ178,0)+IF($CM178,CN178,0)+IF($CQ178,CR178,0)</f>
        <v>0</v>
      </c>
      <c r="R178" s="31" t="n">
        <f aca="false">IF($S178=1,U178,0)+IF($W178,Y178,0)+IF($AA178,AC178,0)+IF($AE178,AG178,0)+IF($AI178,AK178,0)+IF($AM178,AO178,0)+IF($AQ178,AS178,0)+IF($AU178,AW178,0)+IF($AY178,BA178,0)+IF($BC178,BE178,0)+IF($BG178,BI178,0)+IF($BK178,BM178,0)+IF($BO178,BQ178,0)+IF($BS178,BU178,0)+IF($BW178,BY178,0)+IF($CA178,CC178,0)+IF($CE178,CG178,0)+IF($CI178,CK178,0)+IF($CM178,CO178,0)+IF($CQ178,CS178,0)</f>
        <v>0</v>
      </c>
      <c r="S178" s="31" t="n">
        <f aca="false">IF(Замер!$J$20="да",Комната_1!$B178,0)</f>
        <v>0</v>
      </c>
      <c r="T178" s="31" t="n">
        <f aca="false">IF(Замер!$J$20="да",Комната_1!$G178,0)</f>
        <v>0</v>
      </c>
      <c r="U178" s="31" t="n">
        <f aca="false">IF(Замер!$J$20="да",Комната_1!$H178,0)</f>
        <v>0</v>
      </c>
      <c r="W178" s="31" t="n">
        <f aca="false">IF(Замер!$J$40="да",Комната_2!$B178,0)</f>
        <v>0</v>
      </c>
      <c r="X178" s="31" t="n">
        <f aca="false">IF(Замер!$J$40="да",Комната_2!$G178,0)</f>
        <v>0</v>
      </c>
      <c r="Y178" s="31" t="n">
        <f aca="false">IF(Замер!$J$40="да",Комната_2!$H178,0)</f>
        <v>0</v>
      </c>
      <c r="AA178" s="31" t="n">
        <f aca="false">IF(Замер!$J$60="да",Комната_3!$B178,0)</f>
        <v>0</v>
      </c>
      <c r="AB178" s="31" t="n">
        <f aca="false">IF(Замер!$J$60="да",Комната_3!$G178,0)</f>
        <v>0</v>
      </c>
      <c r="AC178" s="31" t="n">
        <f aca="false">IF(Замер!$J$60="да",Комната_3!$H178,0)</f>
        <v>0</v>
      </c>
      <c r="AE178" s="31" t="n">
        <f aca="false">IF(Замер!$J$80="да",Комната_4!$B178,0)</f>
        <v>0</v>
      </c>
      <c r="AF178" s="31" t="n">
        <f aca="false">IF(Замер!$J$80="да",Комната_4!$G178,0)</f>
        <v>0</v>
      </c>
      <c r="AG178" s="31" t="n">
        <f aca="false">IF(Замер!$J$80="да",Комната_4!$H178,0)</f>
        <v>0</v>
      </c>
      <c r="AI178" s="31" t="n">
        <f aca="false">IF(Замер!$J$100="да",Комната_5!$B178,0)</f>
        <v>0</v>
      </c>
      <c r="AJ178" s="31" t="n">
        <f aca="false">IF(Замер!$J$100="да",Комната_5!$G178,0)</f>
        <v>0</v>
      </c>
      <c r="AK178" s="31" t="n">
        <f aca="false">IF(Замер!$J$100="да",Комната_5!$H178,0)</f>
        <v>0</v>
      </c>
      <c r="AM178" s="31" t="n">
        <f aca="false">IF(Замер!$J$120="да",Коридор!$B178,0)</f>
        <v>0</v>
      </c>
      <c r="AN178" s="31" t="n">
        <f aca="false">IF(Замер!$J$120="да",Коридор!$G178,0)</f>
        <v>0</v>
      </c>
      <c r="AO178" s="31" t="n">
        <f aca="false">IF(Замер!$J$120="да",Коридор!$H178,0)</f>
        <v>0</v>
      </c>
      <c r="AQ178" s="31" t="n">
        <f aca="false">IF(Замер!$J$140="да",Кухня!$B178,0)</f>
        <v>0</v>
      </c>
      <c r="AR178" s="31" t="n">
        <f aca="false">IF(Замер!$J$140="да",Кухня!$G178,0)</f>
        <v>0</v>
      </c>
      <c r="AS178" s="31" t="n">
        <f aca="false">IF(Замер!$J$140="да",Кухня!$H178,0)</f>
        <v>0</v>
      </c>
      <c r="AU178" s="31" t="n">
        <f aca="false">IF(Замер!$J$160="да",Ванна!$B178,0)</f>
        <v>0</v>
      </c>
      <c r="AV178" s="31" t="n">
        <f aca="false">IF(Замер!$J$160="да",Ванна!$G178,0)</f>
        <v>0</v>
      </c>
      <c r="AW178" s="31" t="n">
        <f aca="false">IF(Замер!$J$160="да",Ванна!$H178,0)</f>
        <v>0</v>
      </c>
      <c r="AY178" s="31" t="n">
        <f aca="false">IF(Замер!$J$180="да",Туалет!$B178,0)</f>
        <v>0</v>
      </c>
      <c r="AZ178" s="31" t="n">
        <f aca="false">IF(Замер!$J$180="да",Туалет!$G178,0)</f>
        <v>0</v>
      </c>
      <c r="BA178" s="31" t="n">
        <f aca="false">IF(Замер!$J$180="да",Туалет!$H178,0)</f>
        <v>0</v>
      </c>
      <c r="BC178" s="31" t="n">
        <f aca="false">IF(Замер!$J$200="да",Балкон!$B178,0)</f>
        <v>0</v>
      </c>
      <c r="BD178" s="31" t="n">
        <f aca="false">IF(Замер!$J$200="да",Балкон!$G178,0)</f>
        <v>0</v>
      </c>
      <c r="BE178" s="31" t="n">
        <f aca="false">IF(Замер!$J$200="да",Балкон!$H178,0)</f>
        <v>0</v>
      </c>
      <c r="BG178" s="31" t="n">
        <f aca="false">IF(Замер!$J$220="да",Помещение_11!$B178,0)</f>
        <v>0</v>
      </c>
      <c r="BH178" s="31" t="n">
        <f aca="false">IF(Замер!$J$220="да",Помещение_11!$G178,0)</f>
        <v>0</v>
      </c>
      <c r="BI178" s="31" t="n">
        <f aca="false">IF(Замер!$J$220="да",Помещение_11!$H178,0)</f>
        <v>0</v>
      </c>
      <c r="BK178" s="31" t="n">
        <f aca="false">IF(Замер!$J$240="да",Помещение_12!$B178,0)</f>
        <v>0</v>
      </c>
      <c r="BL178" s="31" t="n">
        <f aca="false">IF(Замер!$J$240="да",Помещение_12!$G178,0)</f>
        <v>0</v>
      </c>
      <c r="BM178" s="31" t="n">
        <f aca="false">IF(Замер!$J$240="да",Помещение_12!$H178,0)</f>
        <v>0</v>
      </c>
      <c r="BO178" s="31" t="n">
        <f aca="false">IF(Замер!$J$260="да",Помещение_13!$B178,0)</f>
        <v>0</v>
      </c>
      <c r="BP178" s="31" t="n">
        <f aca="false">IF(Замер!$J$260="да",Помещение_13!$G178,0)</f>
        <v>0</v>
      </c>
      <c r="BQ178" s="31" t="n">
        <f aca="false">IF(Замер!$J$260="да",Помещение_13!$H178,0)</f>
        <v>0</v>
      </c>
      <c r="BS178" s="31" t="n">
        <f aca="false">IF(Замер!$J$280="да",Помещение_14!$B178,0)</f>
        <v>0</v>
      </c>
      <c r="BT178" s="31" t="n">
        <f aca="false">IF(Замер!$J$280="да",Помещение_14!$G178,0)</f>
        <v>0</v>
      </c>
      <c r="BU178" s="31" t="n">
        <f aca="false">IF(Замер!$J$280="да",Помещение_14!$H178,0)</f>
        <v>0</v>
      </c>
      <c r="BW178" s="31" t="n">
        <f aca="false">IF(Замер!$J$300="да",Помещение_15!$B178,0)</f>
        <v>0</v>
      </c>
      <c r="BX178" s="31" t="n">
        <f aca="false">IF(Замер!$J$300="да",Помещение_15!$G178,0)</f>
        <v>0</v>
      </c>
      <c r="BY178" s="31" t="n">
        <f aca="false">IF(Замер!$J$300="да",Помещение_15!$H178,0)</f>
        <v>0</v>
      </c>
      <c r="CA178" s="31" t="n">
        <f aca="false">IF(Замер!$J$320="да",Помещение_16!$B178,0)</f>
        <v>0</v>
      </c>
      <c r="CB178" s="31" t="n">
        <f aca="false">IF(Замер!$J$320="да",Помещение_16!$G178,0)</f>
        <v>0</v>
      </c>
      <c r="CC178" s="31" t="n">
        <f aca="false">IF(Замер!$J$320="да",Помещение_16!$H178,0)</f>
        <v>0</v>
      </c>
      <c r="CE178" s="31" t="n">
        <f aca="false">IF(Замер!$J$340="да",Помещение_17!$B178,0)</f>
        <v>0</v>
      </c>
      <c r="CF178" s="31" t="n">
        <f aca="false">IF(Замер!$J$340="да",Помещение_17!$G178,0)</f>
        <v>0</v>
      </c>
      <c r="CG178" s="31" t="n">
        <f aca="false">IF(Замер!$J$340="да",Помещение_17!$H178,0)</f>
        <v>0</v>
      </c>
      <c r="CI178" s="31" t="n">
        <f aca="false">IF(Замер!$J$360="да",Помещение_18!$B178,0)</f>
        <v>0</v>
      </c>
      <c r="CJ178" s="31" t="n">
        <f aca="false">IF(Замер!$J$360="да",Помещение_18!$G178,0)</f>
        <v>0</v>
      </c>
      <c r="CK178" s="31" t="n">
        <f aca="false">IF(Замер!$J$360="да",Помещение_18!$H178,0)</f>
        <v>0</v>
      </c>
      <c r="CM178" s="31" t="n">
        <f aca="false">IF(Замер!$J$380="да",Помещение_19!$B178,0)</f>
        <v>0</v>
      </c>
      <c r="CN178" s="31" t="n">
        <f aca="false">IF(Замер!$J$380="да",Помещение_19!$G178,0)</f>
        <v>0</v>
      </c>
      <c r="CO178" s="31" t="n">
        <f aca="false">IF(Замер!$J$380="да",Помещение_19!$H178,0)</f>
        <v>0</v>
      </c>
      <c r="CQ178" s="31" t="n">
        <f aca="false">IF(Замер!$J$400="да",Помещение_20!$B178,0)</f>
        <v>0</v>
      </c>
      <c r="CR178" s="31" t="n">
        <f aca="false">IF(Замер!$J$400="да",Помещение_20!$G178,0)</f>
        <v>0</v>
      </c>
      <c r="CS178" s="31" t="n">
        <f aca="false">IF(Замер!$J$400="да",Помещение_20!$H178,0)</f>
        <v>0</v>
      </c>
    </row>
    <row r="179" customFormat="false" ht="14.25" hidden="false" customHeight="false" outlineLevel="0" collapsed="false">
      <c r="B179" s="79" t="n">
        <f aca="false">P179</f>
        <v>0</v>
      </c>
      <c r="C179" s="49" t="s">
        <v>481</v>
      </c>
      <c r="D179" s="80" t="str">
        <f aca="false">VLOOKUP(C179,СписокРабот!$B:$E,2,FALSE())</f>
        <v>Монтаж антресоли</v>
      </c>
      <c r="E179" s="44" t="str">
        <f aca="false">VLOOKUP(C179,СписокРабот!$B:$E,3,FALSE())</f>
        <v>м²</v>
      </c>
      <c r="F179" s="81" t="n">
        <f aca="false">VLOOKUP(C179,СписокРабот!$B:$E,4,FALSE())</f>
        <v>1909</v>
      </c>
      <c r="G179" s="84" t="n">
        <f aca="false">Q179</f>
        <v>0</v>
      </c>
      <c r="H179" s="82" t="n">
        <f aca="false">F179*G179</f>
        <v>0</v>
      </c>
      <c r="L179" s="83"/>
      <c r="M179" s="66" t="n">
        <f aca="false">$F179*(100%-$B$3)</f>
        <v>1622.65</v>
      </c>
      <c r="N179" s="31" t="n">
        <f aca="false">$G179*$M179</f>
        <v>0</v>
      </c>
      <c r="P179" s="31" t="n">
        <f aca="false">MAX(S179,W179,AA179,AE179,AI179,AM179,AQ179,AU179,AY179,BC179,BG179,BK179,BO179,BS179,BW179,CA179,CE179,CI179,CM179,CQ179)</f>
        <v>0</v>
      </c>
      <c r="Q179" s="31" t="n">
        <f aca="false">IF($S179,T179,0)+IF($W179,X179,0)+IF($AA179,AB179,0)+IF($AE179,AF179,0)+IF($AI179,AJ179,0)+IF($AM179,AN179,0)+IF($AQ179,AR179,0)+IF($AU179,AV179,0)+IF($AY179,AZ179,0)+IF($BC179,BD179,0)+IF($BG179,BH179,0)+IF($BK179,BL179,0)+IF($BO179,BP179,0)+IF($BS179,BT179,0)+IF($BW179,BX179,0)+IF($CA179,CB179,0)+IF($CE179,CF179,0)+IF($CI179,CJ179,0)+IF($CM179,CN179,0)+IF($CQ179,CR179,0)</f>
        <v>0</v>
      </c>
      <c r="R179" s="31" t="n">
        <f aca="false">IF($S179=1,U179,0)+IF($W179,Y179,0)+IF($AA179,AC179,0)+IF($AE179,AG179,0)+IF($AI179,AK179,0)+IF($AM179,AO179,0)+IF($AQ179,AS179,0)+IF($AU179,AW179,0)+IF($AY179,BA179,0)+IF($BC179,BE179,0)+IF($BG179,BI179,0)+IF($BK179,BM179,0)+IF($BO179,BQ179,0)+IF($BS179,BU179,0)+IF($BW179,BY179,0)+IF($CA179,CC179,0)+IF($CE179,CG179,0)+IF($CI179,CK179,0)+IF($CM179,CO179,0)+IF($CQ179,CS179,0)</f>
        <v>0</v>
      </c>
      <c r="S179" s="31" t="n">
        <f aca="false">IF(Замер!$J$20="да",Комната_1!$B179,0)</f>
        <v>0</v>
      </c>
      <c r="T179" s="31" t="n">
        <f aca="false">IF(Замер!$J$20="да",Комната_1!$G179,0)</f>
        <v>0</v>
      </c>
      <c r="U179" s="31" t="n">
        <f aca="false">IF(Замер!$J$20="да",Комната_1!$H179,0)</f>
        <v>0</v>
      </c>
      <c r="W179" s="31" t="n">
        <f aca="false">IF(Замер!$J$40="да",Комната_2!$B179,0)</f>
        <v>0</v>
      </c>
      <c r="X179" s="31" t="n">
        <f aca="false">IF(Замер!$J$40="да",Комната_2!$G179,0)</f>
        <v>0</v>
      </c>
      <c r="Y179" s="31" t="n">
        <f aca="false">IF(Замер!$J$40="да",Комната_2!$H179,0)</f>
        <v>0</v>
      </c>
      <c r="AA179" s="31" t="n">
        <f aca="false">IF(Замер!$J$60="да",Комната_3!$B179,0)</f>
        <v>0</v>
      </c>
      <c r="AB179" s="31" t="n">
        <f aca="false">IF(Замер!$J$60="да",Комната_3!$G179,0)</f>
        <v>0</v>
      </c>
      <c r="AC179" s="31" t="n">
        <f aca="false">IF(Замер!$J$60="да",Комната_3!$H179,0)</f>
        <v>0</v>
      </c>
      <c r="AE179" s="31" t="n">
        <f aca="false">IF(Замер!$J$80="да",Комната_4!$B179,0)</f>
        <v>0</v>
      </c>
      <c r="AF179" s="31" t="n">
        <f aca="false">IF(Замер!$J$80="да",Комната_4!$G179,0)</f>
        <v>0</v>
      </c>
      <c r="AG179" s="31" t="n">
        <f aca="false">IF(Замер!$J$80="да",Комната_4!$H179,0)</f>
        <v>0</v>
      </c>
      <c r="AI179" s="31" t="n">
        <f aca="false">IF(Замер!$J$100="да",Комната_5!$B179,0)</f>
        <v>0</v>
      </c>
      <c r="AJ179" s="31" t="n">
        <f aca="false">IF(Замер!$J$100="да",Комната_5!$G179,0)</f>
        <v>0</v>
      </c>
      <c r="AK179" s="31" t="n">
        <f aca="false">IF(Замер!$J$100="да",Комната_5!$H179,0)</f>
        <v>0</v>
      </c>
      <c r="AM179" s="31" t="n">
        <f aca="false">IF(Замер!$J$120="да",Коридор!$B179,0)</f>
        <v>0</v>
      </c>
      <c r="AN179" s="31" t="n">
        <f aca="false">IF(Замер!$J$120="да",Коридор!$G179,0)</f>
        <v>0</v>
      </c>
      <c r="AO179" s="31" t="n">
        <f aca="false">IF(Замер!$J$120="да",Коридор!$H179,0)</f>
        <v>0</v>
      </c>
      <c r="AQ179" s="31" t="n">
        <f aca="false">IF(Замер!$J$140="да",Кухня!$B179,0)</f>
        <v>0</v>
      </c>
      <c r="AR179" s="31" t="n">
        <f aca="false">IF(Замер!$J$140="да",Кухня!$G179,0)</f>
        <v>0</v>
      </c>
      <c r="AS179" s="31" t="n">
        <f aca="false">IF(Замер!$J$140="да",Кухня!$H179,0)</f>
        <v>0</v>
      </c>
      <c r="AU179" s="31" t="n">
        <f aca="false">IF(Замер!$J$160="да",Ванна!$B179,0)</f>
        <v>0</v>
      </c>
      <c r="AV179" s="31" t="n">
        <f aca="false">IF(Замер!$J$160="да",Ванна!$G179,0)</f>
        <v>0</v>
      </c>
      <c r="AW179" s="31" t="n">
        <f aca="false">IF(Замер!$J$160="да",Ванна!$H179,0)</f>
        <v>0</v>
      </c>
      <c r="AY179" s="31" t="n">
        <f aca="false">IF(Замер!$J$180="да",Туалет!$B179,0)</f>
        <v>0</v>
      </c>
      <c r="AZ179" s="31" t="n">
        <f aca="false">IF(Замер!$J$180="да",Туалет!$G179,0)</f>
        <v>0</v>
      </c>
      <c r="BA179" s="31" t="n">
        <f aca="false">IF(Замер!$J$180="да",Туалет!$H179,0)</f>
        <v>0</v>
      </c>
      <c r="BC179" s="31" t="n">
        <f aca="false">IF(Замер!$J$200="да",Балкон!$B179,0)</f>
        <v>0</v>
      </c>
      <c r="BD179" s="31" t="n">
        <f aca="false">IF(Замер!$J$200="да",Балкон!$G179,0)</f>
        <v>0</v>
      </c>
      <c r="BE179" s="31" t="n">
        <f aca="false">IF(Замер!$J$200="да",Балкон!$H179,0)</f>
        <v>0</v>
      </c>
      <c r="BG179" s="31" t="n">
        <f aca="false">IF(Замер!$J$220="да",Помещение_11!$B179,0)</f>
        <v>0</v>
      </c>
      <c r="BH179" s="31" t="n">
        <f aca="false">IF(Замер!$J$220="да",Помещение_11!$G179,0)</f>
        <v>0</v>
      </c>
      <c r="BI179" s="31" t="n">
        <f aca="false">IF(Замер!$J$220="да",Помещение_11!$H179,0)</f>
        <v>0</v>
      </c>
      <c r="BK179" s="31" t="n">
        <f aca="false">IF(Замер!$J$240="да",Помещение_12!$B179,0)</f>
        <v>0</v>
      </c>
      <c r="BL179" s="31" t="n">
        <f aca="false">IF(Замер!$J$240="да",Помещение_12!$G179,0)</f>
        <v>0</v>
      </c>
      <c r="BM179" s="31" t="n">
        <f aca="false">IF(Замер!$J$240="да",Помещение_12!$H179,0)</f>
        <v>0</v>
      </c>
      <c r="BO179" s="31" t="n">
        <f aca="false">IF(Замер!$J$260="да",Помещение_13!$B179,0)</f>
        <v>0</v>
      </c>
      <c r="BP179" s="31" t="n">
        <f aca="false">IF(Замер!$J$260="да",Помещение_13!$G179,0)</f>
        <v>0</v>
      </c>
      <c r="BQ179" s="31" t="n">
        <f aca="false">IF(Замер!$J$260="да",Помещение_13!$H179,0)</f>
        <v>0</v>
      </c>
      <c r="BS179" s="31" t="n">
        <f aca="false">IF(Замер!$J$280="да",Помещение_14!$B179,0)</f>
        <v>0</v>
      </c>
      <c r="BT179" s="31" t="n">
        <f aca="false">IF(Замер!$J$280="да",Помещение_14!$G179,0)</f>
        <v>0</v>
      </c>
      <c r="BU179" s="31" t="n">
        <f aca="false">IF(Замер!$J$280="да",Помещение_14!$H179,0)</f>
        <v>0</v>
      </c>
      <c r="BW179" s="31" t="n">
        <f aca="false">IF(Замер!$J$300="да",Помещение_15!$B179,0)</f>
        <v>0</v>
      </c>
      <c r="BX179" s="31" t="n">
        <f aca="false">IF(Замер!$J$300="да",Помещение_15!$G179,0)</f>
        <v>0</v>
      </c>
      <c r="BY179" s="31" t="n">
        <f aca="false">IF(Замер!$J$300="да",Помещение_15!$H179,0)</f>
        <v>0</v>
      </c>
      <c r="CA179" s="31" t="n">
        <f aca="false">IF(Замер!$J$320="да",Помещение_16!$B179,0)</f>
        <v>0</v>
      </c>
      <c r="CB179" s="31" t="n">
        <f aca="false">IF(Замер!$J$320="да",Помещение_16!$G179,0)</f>
        <v>0</v>
      </c>
      <c r="CC179" s="31" t="n">
        <f aca="false">IF(Замер!$J$320="да",Помещение_16!$H179,0)</f>
        <v>0</v>
      </c>
      <c r="CE179" s="31" t="n">
        <f aca="false">IF(Замер!$J$340="да",Помещение_17!$B179,0)</f>
        <v>0</v>
      </c>
      <c r="CF179" s="31" t="n">
        <f aca="false">IF(Замер!$J$340="да",Помещение_17!$G179,0)</f>
        <v>0</v>
      </c>
      <c r="CG179" s="31" t="n">
        <f aca="false">IF(Замер!$J$340="да",Помещение_17!$H179,0)</f>
        <v>0</v>
      </c>
      <c r="CI179" s="31" t="n">
        <f aca="false">IF(Замер!$J$360="да",Помещение_18!$B179,0)</f>
        <v>0</v>
      </c>
      <c r="CJ179" s="31" t="n">
        <f aca="false">IF(Замер!$J$360="да",Помещение_18!$G179,0)</f>
        <v>0</v>
      </c>
      <c r="CK179" s="31" t="n">
        <f aca="false">IF(Замер!$J$360="да",Помещение_18!$H179,0)</f>
        <v>0</v>
      </c>
      <c r="CM179" s="31" t="n">
        <f aca="false">IF(Замер!$J$380="да",Помещение_19!$B179,0)</f>
        <v>0</v>
      </c>
      <c r="CN179" s="31" t="n">
        <f aca="false">IF(Замер!$J$380="да",Помещение_19!$G179,0)</f>
        <v>0</v>
      </c>
      <c r="CO179" s="31" t="n">
        <f aca="false">IF(Замер!$J$380="да",Помещение_19!$H179,0)</f>
        <v>0</v>
      </c>
      <c r="CQ179" s="31" t="n">
        <f aca="false">IF(Замер!$J$400="да",Помещение_20!$B179,0)</f>
        <v>0</v>
      </c>
      <c r="CR179" s="31" t="n">
        <f aca="false">IF(Замер!$J$400="да",Помещение_20!$G179,0)</f>
        <v>0</v>
      </c>
      <c r="CS179" s="31" t="n">
        <f aca="false">IF(Замер!$J$400="да",Помещение_20!$H179,0)</f>
        <v>0</v>
      </c>
    </row>
    <row r="180" customFormat="false" ht="14.25" hidden="false" customHeight="false" outlineLevel="0" collapsed="false">
      <c r="B180" s="79" t="n">
        <f aca="false">P180</f>
        <v>0</v>
      </c>
      <c r="C180" s="49" t="s">
        <v>482</v>
      </c>
      <c r="D180" s="80" t="str">
        <f aca="false">VLOOKUP(C180,СписокРабот!$B:$E,2,FALSE())</f>
        <v>Монтаж антресольных (сантехнических дверок)</v>
      </c>
      <c r="E180" s="44" t="str">
        <f aca="false">VLOOKUP(C180,СписокРабот!$B:$E,3,FALSE())</f>
        <v>ед.</v>
      </c>
      <c r="F180" s="81" t="n">
        <f aca="false">VLOOKUP(C180,СписокРабот!$B:$E,4,FALSE())</f>
        <v>2398</v>
      </c>
      <c r="G180" s="84" t="n">
        <f aca="false">Q180</f>
        <v>0</v>
      </c>
      <c r="H180" s="82" t="n">
        <f aca="false">F180*G180</f>
        <v>0</v>
      </c>
      <c r="L180" s="83"/>
      <c r="M180" s="66" t="n">
        <f aca="false">$F180*(100%-$B$3)</f>
        <v>2038.3</v>
      </c>
      <c r="N180" s="31" t="n">
        <f aca="false">$G180*$M180</f>
        <v>0</v>
      </c>
      <c r="P180" s="31" t="n">
        <f aca="false">MAX(S180,W180,AA180,AE180,AI180,AM180,AQ180,AU180,AY180,BC180,BG180,BK180,BO180,BS180,BW180,CA180,CE180,CI180,CM180,CQ180)</f>
        <v>0</v>
      </c>
      <c r="Q180" s="31" t="n">
        <f aca="false">IF($S180,T180,0)+IF($W180,X180,0)+IF($AA180,AB180,0)+IF($AE180,AF180,0)+IF($AI180,AJ180,0)+IF($AM180,AN180,0)+IF($AQ180,AR180,0)+IF($AU180,AV180,0)+IF($AY180,AZ180,0)+IF($BC180,BD180,0)+IF($BG180,BH180,0)+IF($BK180,BL180,0)+IF($BO180,BP180,0)+IF($BS180,BT180,0)+IF($BW180,BX180,0)+IF($CA180,CB180,0)+IF($CE180,CF180,0)+IF($CI180,CJ180,0)+IF($CM180,CN180,0)+IF($CQ180,CR180,0)</f>
        <v>0</v>
      </c>
      <c r="R180" s="31" t="n">
        <f aca="false">IF($S180=1,U180,0)+IF($W180,Y180,0)+IF($AA180,AC180,0)+IF($AE180,AG180,0)+IF($AI180,AK180,0)+IF($AM180,AO180,0)+IF($AQ180,AS180,0)+IF($AU180,AW180,0)+IF($AY180,BA180,0)+IF($BC180,BE180,0)+IF($BG180,BI180,0)+IF($BK180,BM180,0)+IF($BO180,BQ180,0)+IF($BS180,BU180,0)+IF($BW180,BY180,0)+IF($CA180,CC180,0)+IF($CE180,CG180,0)+IF($CI180,CK180,0)+IF($CM180,CO180,0)+IF($CQ180,CS180,0)</f>
        <v>0</v>
      </c>
      <c r="S180" s="31" t="n">
        <f aca="false">IF(Замер!$J$20="да",Комната_1!$B180,0)</f>
        <v>0</v>
      </c>
      <c r="T180" s="31" t="n">
        <f aca="false">IF(Замер!$J$20="да",Комната_1!$G180,0)</f>
        <v>0</v>
      </c>
      <c r="U180" s="31" t="n">
        <f aca="false">IF(Замер!$J$20="да",Комната_1!$H180,0)</f>
        <v>0</v>
      </c>
      <c r="W180" s="31" t="n">
        <f aca="false">IF(Замер!$J$40="да",Комната_2!$B180,0)</f>
        <v>0</v>
      </c>
      <c r="X180" s="31" t="n">
        <f aca="false">IF(Замер!$J$40="да",Комната_2!$G180,0)</f>
        <v>0</v>
      </c>
      <c r="Y180" s="31" t="n">
        <f aca="false">IF(Замер!$J$40="да",Комната_2!$H180,0)</f>
        <v>0</v>
      </c>
      <c r="AA180" s="31" t="n">
        <f aca="false">IF(Замер!$J$60="да",Комната_3!$B180,0)</f>
        <v>0</v>
      </c>
      <c r="AB180" s="31" t="n">
        <f aca="false">IF(Замер!$J$60="да",Комната_3!$G180,0)</f>
        <v>0</v>
      </c>
      <c r="AC180" s="31" t="n">
        <f aca="false">IF(Замер!$J$60="да",Комната_3!$H180,0)</f>
        <v>0</v>
      </c>
      <c r="AE180" s="31" t="n">
        <f aca="false">IF(Замер!$J$80="да",Комната_4!$B180,0)</f>
        <v>0</v>
      </c>
      <c r="AF180" s="31" t="n">
        <f aca="false">IF(Замер!$J$80="да",Комната_4!$G180,0)</f>
        <v>1</v>
      </c>
      <c r="AG180" s="31" t="n">
        <f aca="false">IF(Замер!$J$80="да",Комната_4!$H180,0)</f>
        <v>2398</v>
      </c>
      <c r="AI180" s="31" t="n">
        <f aca="false">IF(Замер!$J$100="да",Комната_5!$B180,0)</f>
        <v>0</v>
      </c>
      <c r="AJ180" s="31" t="n">
        <f aca="false">IF(Замер!$J$100="да",Комната_5!$G180,0)</f>
        <v>1</v>
      </c>
      <c r="AK180" s="31" t="n">
        <f aca="false">IF(Замер!$J$100="да",Комната_5!$H180,0)</f>
        <v>2398</v>
      </c>
      <c r="AM180" s="31" t="n">
        <f aca="false">IF(Замер!$J$120="да",Коридор!$B180,0)</f>
        <v>0</v>
      </c>
      <c r="AN180" s="31" t="n">
        <f aca="false">IF(Замер!$J$120="да",Коридор!$G180,0)</f>
        <v>1</v>
      </c>
      <c r="AO180" s="31" t="n">
        <f aca="false">IF(Замер!$J$120="да",Коридор!$H180,0)</f>
        <v>2398</v>
      </c>
      <c r="AQ180" s="31" t="n">
        <f aca="false">IF(Замер!$J$140="да",Кухня!$B180,0)</f>
        <v>0</v>
      </c>
      <c r="AR180" s="31" t="n">
        <f aca="false">IF(Замер!$J$140="да",Кухня!$G180,0)</f>
        <v>1</v>
      </c>
      <c r="AS180" s="31" t="n">
        <f aca="false">IF(Замер!$J$140="да",Кухня!$H180,0)</f>
        <v>2398</v>
      </c>
      <c r="AU180" s="31" t="n">
        <f aca="false">IF(Замер!$J$160="да",Ванна!$B180,0)</f>
        <v>0</v>
      </c>
      <c r="AV180" s="31" t="n">
        <f aca="false">IF(Замер!$J$160="да",Ванна!$G180,0)</f>
        <v>1</v>
      </c>
      <c r="AW180" s="31" t="n">
        <f aca="false">IF(Замер!$J$160="да",Ванна!$H180,0)</f>
        <v>2398</v>
      </c>
      <c r="AY180" s="31" t="n">
        <f aca="false">IF(Замер!$J$180="да",Туалет!$B180,0)</f>
        <v>0</v>
      </c>
      <c r="AZ180" s="31" t="n">
        <f aca="false">IF(Замер!$J$180="да",Туалет!$G180,0)</f>
        <v>0</v>
      </c>
      <c r="BA180" s="31" t="n">
        <f aca="false">IF(Замер!$J$180="да",Туалет!$H180,0)</f>
        <v>0</v>
      </c>
      <c r="BC180" s="31" t="n">
        <f aca="false">IF(Замер!$J$200="да",Балкон!$B180,0)</f>
        <v>0</v>
      </c>
      <c r="BD180" s="31" t="n">
        <f aca="false">IF(Замер!$J$200="да",Балкон!$G180,0)</f>
        <v>0</v>
      </c>
      <c r="BE180" s="31" t="n">
        <f aca="false">IF(Замер!$J$200="да",Балкон!$H180,0)</f>
        <v>0</v>
      </c>
      <c r="BG180" s="31" t="n">
        <f aca="false">IF(Замер!$J$220="да",Помещение_11!$B180,0)</f>
        <v>0</v>
      </c>
      <c r="BH180" s="31" t="n">
        <f aca="false">IF(Замер!$J$220="да",Помещение_11!$G180,0)</f>
        <v>0</v>
      </c>
      <c r="BI180" s="31" t="n">
        <f aca="false">IF(Замер!$J$220="да",Помещение_11!$H180,0)</f>
        <v>0</v>
      </c>
      <c r="BK180" s="31" t="n">
        <f aca="false">IF(Замер!$J$240="да",Помещение_12!$B180,0)</f>
        <v>0</v>
      </c>
      <c r="BL180" s="31" t="n">
        <f aca="false">IF(Замер!$J$240="да",Помещение_12!$G180,0)</f>
        <v>0</v>
      </c>
      <c r="BM180" s="31" t="n">
        <f aca="false">IF(Замер!$J$240="да",Помещение_12!$H180,0)</f>
        <v>0</v>
      </c>
      <c r="BO180" s="31" t="n">
        <f aca="false">IF(Замер!$J$260="да",Помещение_13!$B180,0)</f>
        <v>0</v>
      </c>
      <c r="BP180" s="31" t="n">
        <f aca="false">IF(Замер!$J$260="да",Помещение_13!$G180,0)</f>
        <v>0</v>
      </c>
      <c r="BQ180" s="31" t="n">
        <f aca="false">IF(Замер!$J$260="да",Помещение_13!$H180,0)</f>
        <v>0</v>
      </c>
      <c r="BS180" s="31" t="n">
        <f aca="false">IF(Замер!$J$280="да",Помещение_14!$B180,0)</f>
        <v>0</v>
      </c>
      <c r="BT180" s="31" t="n">
        <f aca="false">IF(Замер!$J$280="да",Помещение_14!$G180,0)</f>
        <v>0</v>
      </c>
      <c r="BU180" s="31" t="n">
        <f aca="false">IF(Замер!$J$280="да",Помещение_14!$H180,0)</f>
        <v>0</v>
      </c>
      <c r="BW180" s="31" t="n">
        <f aca="false">IF(Замер!$J$300="да",Помещение_15!$B180,0)</f>
        <v>0</v>
      </c>
      <c r="BX180" s="31" t="n">
        <f aca="false">IF(Замер!$J$300="да",Помещение_15!$G180,0)</f>
        <v>0</v>
      </c>
      <c r="BY180" s="31" t="n">
        <f aca="false">IF(Замер!$J$300="да",Помещение_15!$H180,0)</f>
        <v>0</v>
      </c>
      <c r="CA180" s="31" t="n">
        <f aca="false">IF(Замер!$J$320="да",Помещение_16!$B180,0)</f>
        <v>0</v>
      </c>
      <c r="CB180" s="31" t="n">
        <f aca="false">IF(Замер!$J$320="да",Помещение_16!$G180,0)</f>
        <v>0</v>
      </c>
      <c r="CC180" s="31" t="n">
        <f aca="false">IF(Замер!$J$320="да",Помещение_16!$H180,0)</f>
        <v>0</v>
      </c>
      <c r="CE180" s="31" t="n">
        <f aca="false">IF(Замер!$J$340="да",Помещение_17!$B180,0)</f>
        <v>0</v>
      </c>
      <c r="CF180" s="31" t="n">
        <f aca="false">IF(Замер!$J$340="да",Помещение_17!$G180,0)</f>
        <v>0</v>
      </c>
      <c r="CG180" s="31" t="n">
        <f aca="false">IF(Замер!$J$340="да",Помещение_17!$H180,0)</f>
        <v>0</v>
      </c>
      <c r="CI180" s="31" t="n">
        <f aca="false">IF(Замер!$J$360="да",Помещение_18!$B180,0)</f>
        <v>0</v>
      </c>
      <c r="CJ180" s="31" t="n">
        <f aca="false">IF(Замер!$J$360="да",Помещение_18!$G180,0)</f>
        <v>0</v>
      </c>
      <c r="CK180" s="31" t="n">
        <f aca="false">IF(Замер!$J$360="да",Помещение_18!$H180,0)</f>
        <v>0</v>
      </c>
      <c r="CM180" s="31" t="n">
        <f aca="false">IF(Замер!$J$380="да",Помещение_19!$B180,0)</f>
        <v>0</v>
      </c>
      <c r="CN180" s="31" t="n">
        <f aca="false">IF(Замер!$J$380="да",Помещение_19!$G180,0)</f>
        <v>0</v>
      </c>
      <c r="CO180" s="31" t="n">
        <f aca="false">IF(Замер!$J$380="да",Помещение_19!$H180,0)</f>
        <v>0</v>
      </c>
      <c r="CQ180" s="31" t="n">
        <f aca="false">IF(Замер!$J$400="да",Помещение_20!$B180,0)</f>
        <v>0</v>
      </c>
      <c r="CR180" s="31" t="n">
        <f aca="false">IF(Замер!$J$400="да",Помещение_20!$G180,0)</f>
        <v>0</v>
      </c>
      <c r="CS180" s="31" t="n">
        <f aca="false">IF(Замер!$J$400="да",Помещение_20!$H180,0)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1100932.4</v>
      </c>
      <c r="H181" s="96"/>
      <c r="L181" s="88" t="s">
        <v>354</v>
      </c>
      <c r="N181" s="31" t="n">
        <f aca="false">G181*(100%-$B$3)</f>
        <v>935792.54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1103502.4</v>
      </c>
      <c r="H182" s="99"/>
      <c r="L182" s="104" t="s">
        <v>382</v>
      </c>
      <c r="N182" s="31" t="n">
        <f aca="false">G182*(100%-$B$3)</f>
        <v>937977.04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L183" s="71" t="s">
        <v>338</v>
      </c>
      <c r="N183" s="31" t="n">
        <f aca="false">N235</f>
        <v>328142.925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L184" s="78" t="s">
        <v>344</v>
      </c>
      <c r="N184" s="31" t="n">
        <f aca="false">N198</f>
        <v>0</v>
      </c>
    </row>
    <row r="185" customFormat="false" ht="14.25" hidden="false" customHeight="false" outlineLevel="0" collapsed="false">
      <c r="B185" s="79" t="n">
        <f aca="false">P185</f>
        <v>0</v>
      </c>
      <c r="C185" s="49" t="s">
        <v>485</v>
      </c>
      <c r="D185" s="80" t="str">
        <f aca="false">VLOOKUP(C185,СписокРабот!$B:$E,2,FALSE())</f>
        <v>Демонтаж цементной стяжки до 3 см (армированная к-1,2)</v>
      </c>
      <c r="E185" s="44" t="str">
        <f aca="false">VLOOKUP(C185,СписокРабот!$B:$E,3,FALSE())</f>
        <v>м²</v>
      </c>
      <c r="F185" s="81" t="n">
        <f aca="false">VLOOKUP(C185,СписокРабот!$B:$E,4,FALSE())</f>
        <v>735</v>
      </c>
      <c r="G185" s="84" t="n">
        <f aca="false">Q185</f>
        <v>0</v>
      </c>
      <c r="H185" s="82" t="n">
        <f aca="false">F185*G185</f>
        <v>0</v>
      </c>
      <c r="L185" s="83"/>
      <c r="M185" s="66" t="n">
        <f aca="false">$F185*(100%-$B$3)</f>
        <v>624.75</v>
      </c>
      <c r="N185" s="31" t="n">
        <f aca="false">$G185*$M185</f>
        <v>0</v>
      </c>
      <c r="P185" s="31" t="n">
        <f aca="false">MAX(S185,W185,AA185,AE185,AI185,AM185,AQ185,AU185,AY185,BC185,BG185,BK185,BO185,BS185,BW185,CA185,CE185,CI185,CM185,CQ185)</f>
        <v>0</v>
      </c>
      <c r="Q185" s="31" t="n">
        <f aca="false">IF($S185,T185,0)+IF($W185,X185,0)+IF($AA185,AB185,0)+IF($AE185,AF185,0)+IF($AI185,AJ185,0)+IF($AM185,AN185,0)+IF($AQ185,AR185,0)+IF($AU185,AV185,0)+IF($AY185,AZ185,0)+IF($BC185,BD185,0)+IF($BG185,BH185,0)+IF($BK185,BL185,0)+IF($BO185,BP185,0)+IF($BS185,BT185,0)+IF($BW185,BX185,0)+IF($CA185,CB185,0)+IF($CE185,CF185,0)+IF($CI185,CJ185,0)+IF($CM185,CN185,0)+IF($CQ185,CR185,0)</f>
        <v>0</v>
      </c>
      <c r="R185" s="31" t="n">
        <f aca="false">IF($S185=1,U185,0)+IF($W185,Y185,0)+IF($AA185,AC185,0)+IF($AE185,AG185,0)+IF($AI185,AK185,0)+IF($AM185,AO185,0)+IF($AQ185,AS185,0)+IF($AU185,AW185,0)+IF($AY185,BA185,0)+IF($BC185,BE185,0)+IF($BG185,BI185,0)+IF($BK185,BM185,0)+IF($BO185,BQ185,0)+IF($BS185,BU185,0)+IF($BW185,BY185,0)+IF($CA185,CC185,0)+IF($CE185,CG185,0)+IF($CI185,CK185,0)+IF($CM185,CO185,0)+IF($CQ185,CS185,0)</f>
        <v>0</v>
      </c>
      <c r="S185" s="31" t="n">
        <f aca="false">IF(Замер!$J$20="да",Комната_1!$B185,0)</f>
        <v>0</v>
      </c>
      <c r="T185" s="31" t="n">
        <f aca="false">IF(Замер!$J$20="да",Комната_1!$G185,0)</f>
        <v>26.4</v>
      </c>
      <c r="U185" s="31" t="n">
        <f aca="false">IF(Замер!$J$20="да",Комната_1!$H185,0)</f>
        <v>19404</v>
      </c>
      <c r="W185" s="31" t="n">
        <f aca="false">IF(Замер!$J$40="да",Комната_2!$B185,0)</f>
        <v>0</v>
      </c>
      <c r="X185" s="31" t="n">
        <f aca="false">IF(Замер!$J$40="да",Комната_2!$G185,0)</f>
        <v>11.6</v>
      </c>
      <c r="Y185" s="31" t="n">
        <f aca="false">IF(Замер!$J$40="да",Комната_2!$H185,0)</f>
        <v>8526</v>
      </c>
      <c r="AA185" s="31" t="n">
        <f aca="false">IF(Замер!$J$60="да",Комната_3!$B185,0)</f>
        <v>0</v>
      </c>
      <c r="AB185" s="31" t="n">
        <f aca="false">IF(Замер!$J$60="да",Комната_3!$G185,0)</f>
        <v>11.9</v>
      </c>
      <c r="AC185" s="31" t="n">
        <f aca="false">IF(Замер!$J$60="да",Комната_3!$H185,0)</f>
        <v>8746.5</v>
      </c>
      <c r="AE185" s="31" t="n">
        <f aca="false">IF(Замер!$J$80="да",Комната_4!$B185,0)</f>
        <v>0</v>
      </c>
      <c r="AF185" s="31" t="n">
        <f aca="false">IF(Замер!$J$80="да",Комната_4!$G185,0)</f>
        <v>11.3</v>
      </c>
      <c r="AG185" s="31" t="n">
        <f aca="false">IF(Замер!$J$80="да",Комната_4!$H185,0)</f>
        <v>8305.5</v>
      </c>
      <c r="AI185" s="31" t="n">
        <f aca="false">IF(Замер!$J$100="да",Комната_5!$B185,0)</f>
        <v>0</v>
      </c>
      <c r="AJ185" s="31" t="n">
        <f aca="false">IF(Замер!$J$100="да",Комната_5!$G185,0)</f>
        <v>5.4</v>
      </c>
      <c r="AK185" s="31" t="n">
        <f aca="false">IF(Замер!$J$100="да",Комната_5!$H185,0)</f>
        <v>3969</v>
      </c>
      <c r="AM185" s="31" t="n">
        <f aca="false">IF(Замер!$J$120="да",Коридор!$B185,0)</f>
        <v>0</v>
      </c>
      <c r="AN185" s="31" t="n">
        <f aca="false">IF(Замер!$J$120="да",Коридор!$G185,0)</f>
        <v>2.8</v>
      </c>
      <c r="AO185" s="31" t="n">
        <f aca="false">IF(Замер!$J$120="да",Коридор!$H185,0)</f>
        <v>2058</v>
      </c>
      <c r="AQ185" s="31" t="n">
        <f aca="false">IF(Замер!$J$140="да",Кухня!$B185,0)</f>
        <v>0</v>
      </c>
      <c r="AR185" s="31" t="n">
        <f aca="false">IF(Замер!$J$140="да",Кухня!$G185,0)</f>
        <v>5.6</v>
      </c>
      <c r="AS185" s="31" t="n">
        <f aca="false">IF(Замер!$J$140="да",Кухня!$H185,0)</f>
        <v>4116</v>
      </c>
      <c r="AU185" s="31" t="n">
        <f aca="false">IF(Замер!$J$160="да",Ванна!$B185,0)</f>
        <v>0</v>
      </c>
      <c r="AV185" s="31" t="n">
        <f aca="false">IF(Замер!$J$160="да",Ванна!$G185,0)</f>
        <v>2.5</v>
      </c>
      <c r="AW185" s="31" t="n">
        <f aca="false">IF(Замер!$J$160="да",Ванна!$H185,0)</f>
        <v>1837.5</v>
      </c>
      <c r="AY185" s="31" t="n">
        <f aca="false">IF(Замер!$J$180="да",Туалет!$B185,0)</f>
        <v>0</v>
      </c>
      <c r="AZ185" s="31" t="n">
        <f aca="false">IF(Замер!$J$180="да",Туалет!$G185,0)</f>
        <v>0</v>
      </c>
      <c r="BA185" s="31" t="n">
        <f aca="false">IF(Замер!$J$180="да",Туалет!$H185,0)</f>
        <v>0</v>
      </c>
      <c r="BC185" s="31" t="n">
        <f aca="false">IF(Замер!$J$200="да",Балкон!$B185,0)</f>
        <v>0</v>
      </c>
      <c r="BD185" s="31" t="n">
        <f aca="false">IF(Замер!$J$200="да",Балкон!$G185,0)</f>
        <v>0</v>
      </c>
      <c r="BE185" s="31" t="n">
        <f aca="false">IF(Замер!$J$200="да",Балкон!$H185,0)</f>
        <v>0</v>
      </c>
      <c r="BG185" s="31" t="n">
        <f aca="false">IF(Замер!$J$220="да",Помещение_11!$B185,0)</f>
        <v>0</v>
      </c>
      <c r="BH185" s="31" t="n">
        <f aca="false">IF(Замер!$J$220="да",Помещение_11!$G185,0)</f>
        <v>0</v>
      </c>
      <c r="BI185" s="31" t="n">
        <f aca="false">IF(Замер!$J$220="да",Помещение_11!$H185,0)</f>
        <v>0</v>
      </c>
      <c r="BK185" s="31" t="n">
        <f aca="false">IF(Замер!$J$240="да",Помещение_12!$B185,0)</f>
        <v>0</v>
      </c>
      <c r="BL185" s="31" t="n">
        <f aca="false">IF(Замер!$J$240="да",Помещение_12!$G185,0)</f>
        <v>0</v>
      </c>
      <c r="BM185" s="31" t="n">
        <f aca="false">IF(Замер!$J$240="да",Помещение_12!$H185,0)</f>
        <v>0</v>
      </c>
      <c r="BO185" s="31" t="n">
        <f aca="false">IF(Замер!$J$260="да",Помещение_13!$B185,0)</f>
        <v>0</v>
      </c>
      <c r="BP185" s="31" t="n">
        <f aca="false">IF(Замер!$J$260="да",Помещение_13!$G185,0)</f>
        <v>0</v>
      </c>
      <c r="BQ185" s="31" t="n">
        <f aca="false">IF(Замер!$J$260="да",Помещение_13!$H185,0)</f>
        <v>0</v>
      </c>
      <c r="BS185" s="31" t="n">
        <f aca="false">IF(Замер!$J$280="да",Помещение_14!$B185,0)</f>
        <v>0</v>
      </c>
      <c r="BT185" s="31" t="n">
        <f aca="false">IF(Замер!$J$280="да",Помещение_14!$G185,0)</f>
        <v>0</v>
      </c>
      <c r="BU185" s="31" t="n">
        <f aca="false">IF(Замер!$J$280="да",Помещение_14!$H185,0)</f>
        <v>0</v>
      </c>
      <c r="BW185" s="31" t="n">
        <f aca="false">IF(Замер!$J$300="да",Помещение_15!$B185,0)</f>
        <v>0</v>
      </c>
      <c r="BX185" s="31" t="n">
        <f aca="false">IF(Замер!$J$300="да",Помещение_15!$G185,0)</f>
        <v>0</v>
      </c>
      <c r="BY185" s="31" t="n">
        <f aca="false">IF(Замер!$J$300="да",Помещение_15!$H185,0)</f>
        <v>0</v>
      </c>
      <c r="CA185" s="31" t="n">
        <f aca="false">IF(Замер!$J$320="да",Помещение_16!$B185,0)</f>
        <v>0</v>
      </c>
      <c r="CB185" s="31" t="n">
        <f aca="false">IF(Замер!$J$320="да",Помещение_16!$G185,0)</f>
        <v>0</v>
      </c>
      <c r="CC185" s="31" t="n">
        <f aca="false">IF(Замер!$J$320="да",Помещение_16!$H185,0)</f>
        <v>0</v>
      </c>
      <c r="CE185" s="31" t="n">
        <f aca="false">IF(Замер!$J$340="да",Помещение_17!$B185,0)</f>
        <v>0</v>
      </c>
      <c r="CF185" s="31" t="n">
        <f aca="false">IF(Замер!$J$340="да",Помещение_17!$G185,0)</f>
        <v>0</v>
      </c>
      <c r="CG185" s="31" t="n">
        <f aca="false">IF(Замер!$J$340="да",Помещение_17!$H185,0)</f>
        <v>0</v>
      </c>
      <c r="CI185" s="31" t="n">
        <f aca="false">IF(Замер!$J$360="да",Помещение_18!$B185,0)</f>
        <v>0</v>
      </c>
      <c r="CJ185" s="31" t="n">
        <f aca="false">IF(Замер!$J$360="да",Помещение_18!$G185,0)</f>
        <v>0</v>
      </c>
      <c r="CK185" s="31" t="n">
        <f aca="false">IF(Замер!$J$360="да",Помещение_18!$H185,0)</f>
        <v>0</v>
      </c>
      <c r="CM185" s="31" t="n">
        <f aca="false">IF(Замер!$J$380="да",Помещение_19!$B185,0)</f>
        <v>0</v>
      </c>
      <c r="CN185" s="31" t="n">
        <f aca="false">IF(Замер!$J$380="да",Помещение_19!$G185,0)</f>
        <v>0</v>
      </c>
      <c r="CO185" s="31" t="n">
        <f aca="false">IF(Замер!$J$380="да",Помещение_19!$H185,0)</f>
        <v>0</v>
      </c>
      <c r="CQ185" s="31" t="n">
        <f aca="false">IF(Замер!$J$400="да",Помещение_20!$B185,0)</f>
        <v>0</v>
      </c>
      <c r="CR185" s="31" t="n">
        <f aca="false">IF(Замер!$J$400="да",Помещение_20!$G185,0)</f>
        <v>0</v>
      </c>
      <c r="CS185" s="31" t="n">
        <f aca="false">IF(Замер!$J$400="да",Помещение_20!$H185,0)</f>
        <v>0</v>
      </c>
    </row>
    <row r="186" customFormat="false" ht="14.25" hidden="false" customHeight="false" outlineLevel="0" collapsed="false">
      <c r="B186" s="79" t="n">
        <f aca="false">P186</f>
        <v>0</v>
      </c>
      <c r="C186" s="49" t="s">
        <v>486</v>
      </c>
      <c r="D186" s="80" t="str">
        <f aca="false">VLOOKUP(C186,СписокРабот!$B:$E,2,FALSE())</f>
        <v>Расчистка пола, стен от клея</v>
      </c>
      <c r="E186" s="44" t="str">
        <f aca="false">VLOOKUP(C186,СписокРабот!$B:$E,3,FALSE())</f>
        <v>м²</v>
      </c>
      <c r="F186" s="81" t="n">
        <f aca="false">VLOOKUP(C186,СписокРабот!$B:$E,4,FALSE())</f>
        <v>1018</v>
      </c>
      <c r="G186" s="84" t="n">
        <f aca="false">Q186</f>
        <v>0</v>
      </c>
      <c r="H186" s="82" t="n">
        <f aca="false">F186*G186</f>
        <v>0</v>
      </c>
      <c r="L186" s="83"/>
      <c r="M186" s="66" t="n">
        <f aca="false">$F186*(100%-$B$3)</f>
        <v>865.3</v>
      </c>
      <c r="N186" s="31" t="n">
        <f aca="false">$G186*$M186</f>
        <v>0</v>
      </c>
      <c r="P186" s="31" t="n">
        <f aca="false">MAX(S186,W186,AA186,AE186,AI186,AM186,AQ186,AU186,AY186,BC186,BG186,BK186,BO186,BS186,BW186,CA186,CE186,CI186,CM186,CQ186)</f>
        <v>0</v>
      </c>
      <c r="Q186" s="31" t="n">
        <f aca="false">IF($S186,T186,0)+IF($W186,X186,0)+IF($AA186,AB186,0)+IF($AE186,AF186,0)+IF($AI186,AJ186,0)+IF($AM186,AN186,0)+IF($AQ186,AR186,0)+IF($AU186,AV186,0)+IF($AY186,AZ186,0)+IF($BC186,BD186,0)+IF($BG186,BH186,0)+IF($BK186,BL186,0)+IF($BO186,BP186,0)+IF($BS186,BT186,0)+IF($BW186,BX186,0)+IF($CA186,CB186,0)+IF($CE186,CF186,0)+IF($CI186,CJ186,0)+IF($CM186,CN186,0)+IF($CQ186,CR186,0)</f>
        <v>0</v>
      </c>
      <c r="R186" s="31" t="n">
        <f aca="false">IF($S186=1,U186,0)+IF($W186,Y186,0)+IF($AA186,AC186,0)+IF($AE186,AG186,0)+IF($AI186,AK186,0)+IF($AM186,AO186,0)+IF($AQ186,AS186,0)+IF($AU186,AW186,0)+IF($AY186,BA186,0)+IF($BC186,BE186,0)+IF($BG186,BI186,0)+IF($BK186,BM186,0)+IF($BO186,BQ186,0)+IF($BS186,BU186,0)+IF($BW186,BY186,0)+IF($CA186,CC186,0)+IF($CE186,CG186,0)+IF($CI186,CK186,0)+IF($CM186,CO186,0)+IF($CQ186,CS186,0)</f>
        <v>0</v>
      </c>
      <c r="S186" s="31" t="n">
        <f aca="false">IF(Замер!$J$20="да",Комната_1!$B186,0)</f>
        <v>0</v>
      </c>
      <c r="T186" s="31" t="n">
        <f aca="false">IF(Замер!$J$20="да",Комната_1!$G186,0)</f>
        <v>26.4</v>
      </c>
      <c r="U186" s="31" t="n">
        <f aca="false">IF(Замер!$J$20="да",Комната_1!$H186,0)</f>
        <v>26875.2</v>
      </c>
      <c r="W186" s="31" t="n">
        <f aca="false">IF(Замер!$J$40="да",Комната_2!$B186,0)</f>
        <v>0</v>
      </c>
      <c r="X186" s="31" t="n">
        <f aca="false">IF(Замер!$J$40="да",Комната_2!$G186,0)</f>
        <v>11.6</v>
      </c>
      <c r="Y186" s="31" t="n">
        <f aca="false">IF(Замер!$J$40="да",Комната_2!$H186,0)</f>
        <v>11808.8</v>
      </c>
      <c r="AA186" s="31" t="n">
        <f aca="false">IF(Замер!$J$60="да",Комната_3!$B186,0)</f>
        <v>0</v>
      </c>
      <c r="AB186" s="31" t="n">
        <f aca="false">IF(Замер!$J$60="да",Комната_3!$G186,0)</f>
        <v>11.9</v>
      </c>
      <c r="AC186" s="31" t="n">
        <f aca="false">IF(Замер!$J$60="да",Комната_3!$H186,0)</f>
        <v>12114.2</v>
      </c>
      <c r="AE186" s="31" t="n">
        <f aca="false">IF(Замер!$J$80="да",Комната_4!$B186,0)</f>
        <v>0</v>
      </c>
      <c r="AF186" s="31" t="n">
        <f aca="false">IF(Замер!$J$80="да",Комната_4!$G186,0)</f>
        <v>11.3</v>
      </c>
      <c r="AG186" s="31" t="n">
        <f aca="false">IF(Замер!$J$80="да",Комната_4!$H186,0)</f>
        <v>11503.4</v>
      </c>
      <c r="AI186" s="31" t="n">
        <f aca="false">IF(Замер!$J$100="да",Комната_5!$B186,0)</f>
        <v>0</v>
      </c>
      <c r="AJ186" s="31" t="n">
        <f aca="false">IF(Замер!$J$100="да",Комната_5!$G186,0)</f>
        <v>5.4</v>
      </c>
      <c r="AK186" s="31" t="n">
        <f aca="false">IF(Замер!$J$100="да",Комната_5!$H186,0)</f>
        <v>5497.2</v>
      </c>
      <c r="AM186" s="31" t="n">
        <f aca="false">IF(Замер!$J$120="да",Коридор!$B186,0)</f>
        <v>0</v>
      </c>
      <c r="AN186" s="31" t="n">
        <f aca="false">IF(Замер!$J$120="да",Коридор!$G186,0)</f>
        <v>2.8</v>
      </c>
      <c r="AO186" s="31" t="n">
        <f aca="false">IF(Замер!$J$120="да",Коридор!$H186,0)</f>
        <v>2850.4</v>
      </c>
      <c r="AQ186" s="31" t="n">
        <f aca="false">IF(Замер!$J$140="да",Кухня!$B186,0)</f>
        <v>0</v>
      </c>
      <c r="AR186" s="31" t="n">
        <f aca="false">IF(Замер!$J$140="да",Кухня!$G186,0)</f>
        <v>5.6</v>
      </c>
      <c r="AS186" s="31" t="n">
        <f aca="false">IF(Замер!$J$140="да",Кухня!$H186,0)</f>
        <v>5700.8</v>
      </c>
      <c r="AU186" s="31" t="n">
        <f aca="false">IF(Замер!$J$160="да",Ванна!$B186,0)</f>
        <v>0</v>
      </c>
      <c r="AV186" s="31" t="n">
        <f aca="false">IF(Замер!$J$160="да",Ванна!$G186,0)</f>
        <v>2.5</v>
      </c>
      <c r="AW186" s="31" t="n">
        <f aca="false">IF(Замер!$J$160="да",Ванна!$H186,0)</f>
        <v>2545</v>
      </c>
      <c r="AY186" s="31" t="n">
        <f aca="false">IF(Замер!$J$180="да",Туалет!$B186,0)</f>
        <v>0</v>
      </c>
      <c r="AZ186" s="31" t="n">
        <f aca="false">IF(Замер!$J$180="да",Туалет!$G186,0)</f>
        <v>0</v>
      </c>
      <c r="BA186" s="31" t="n">
        <f aca="false">IF(Замер!$J$180="да",Туалет!$H186,0)</f>
        <v>0</v>
      </c>
      <c r="BC186" s="31" t="n">
        <f aca="false">IF(Замер!$J$200="да",Балкон!$B186,0)</f>
        <v>0</v>
      </c>
      <c r="BD186" s="31" t="n">
        <f aca="false">IF(Замер!$J$200="да",Балкон!$G186,0)</f>
        <v>0</v>
      </c>
      <c r="BE186" s="31" t="n">
        <f aca="false">IF(Замер!$J$200="да",Балкон!$H186,0)</f>
        <v>0</v>
      </c>
      <c r="BG186" s="31" t="n">
        <f aca="false">IF(Замер!$J$220="да",Помещение_11!$B186,0)</f>
        <v>0</v>
      </c>
      <c r="BH186" s="31" t="n">
        <f aca="false">IF(Замер!$J$220="да",Помещение_11!$G186,0)</f>
        <v>0</v>
      </c>
      <c r="BI186" s="31" t="n">
        <f aca="false">IF(Замер!$J$220="да",Помещение_11!$H186,0)</f>
        <v>0</v>
      </c>
      <c r="BK186" s="31" t="n">
        <f aca="false">IF(Замер!$J$240="да",Помещение_12!$B186,0)</f>
        <v>0</v>
      </c>
      <c r="BL186" s="31" t="n">
        <f aca="false">IF(Замер!$J$240="да",Помещение_12!$G186,0)</f>
        <v>0</v>
      </c>
      <c r="BM186" s="31" t="n">
        <f aca="false">IF(Замер!$J$240="да",Помещение_12!$H186,0)</f>
        <v>0</v>
      </c>
      <c r="BO186" s="31" t="n">
        <f aca="false">IF(Замер!$J$260="да",Помещение_13!$B186,0)</f>
        <v>0</v>
      </c>
      <c r="BP186" s="31" t="n">
        <f aca="false">IF(Замер!$J$260="да",Помещение_13!$G186,0)</f>
        <v>0</v>
      </c>
      <c r="BQ186" s="31" t="n">
        <f aca="false">IF(Замер!$J$260="да",Помещение_13!$H186,0)</f>
        <v>0</v>
      </c>
      <c r="BS186" s="31" t="n">
        <f aca="false">IF(Замер!$J$280="да",Помещение_14!$B186,0)</f>
        <v>0</v>
      </c>
      <c r="BT186" s="31" t="n">
        <f aca="false">IF(Замер!$J$280="да",Помещение_14!$G186,0)</f>
        <v>0</v>
      </c>
      <c r="BU186" s="31" t="n">
        <f aca="false">IF(Замер!$J$280="да",Помещение_14!$H186,0)</f>
        <v>0</v>
      </c>
      <c r="BW186" s="31" t="n">
        <f aca="false">IF(Замер!$J$300="да",Помещение_15!$B186,0)</f>
        <v>0</v>
      </c>
      <c r="BX186" s="31" t="n">
        <f aca="false">IF(Замер!$J$300="да",Помещение_15!$G186,0)</f>
        <v>0</v>
      </c>
      <c r="BY186" s="31" t="n">
        <f aca="false">IF(Замер!$J$300="да",Помещение_15!$H186,0)</f>
        <v>0</v>
      </c>
      <c r="CA186" s="31" t="n">
        <f aca="false">IF(Замер!$J$320="да",Помещение_16!$B186,0)</f>
        <v>0</v>
      </c>
      <c r="CB186" s="31" t="n">
        <f aca="false">IF(Замер!$J$320="да",Помещение_16!$G186,0)</f>
        <v>0</v>
      </c>
      <c r="CC186" s="31" t="n">
        <f aca="false">IF(Замер!$J$320="да",Помещение_16!$H186,0)</f>
        <v>0</v>
      </c>
      <c r="CE186" s="31" t="n">
        <f aca="false">IF(Замер!$J$340="да",Помещение_17!$B186,0)</f>
        <v>0</v>
      </c>
      <c r="CF186" s="31" t="n">
        <f aca="false">IF(Замер!$J$340="да",Помещение_17!$G186,0)</f>
        <v>0</v>
      </c>
      <c r="CG186" s="31" t="n">
        <f aca="false">IF(Замер!$J$340="да",Помещение_17!$H186,0)</f>
        <v>0</v>
      </c>
      <c r="CI186" s="31" t="n">
        <f aca="false">IF(Замер!$J$360="да",Помещение_18!$B186,0)</f>
        <v>0</v>
      </c>
      <c r="CJ186" s="31" t="n">
        <f aca="false">IF(Замер!$J$360="да",Помещение_18!$G186,0)</f>
        <v>0</v>
      </c>
      <c r="CK186" s="31" t="n">
        <f aca="false">IF(Замер!$J$360="да",Помещение_18!$H186,0)</f>
        <v>0</v>
      </c>
      <c r="CM186" s="31" t="n">
        <f aca="false">IF(Замер!$J$380="да",Помещение_19!$B186,0)</f>
        <v>0</v>
      </c>
      <c r="CN186" s="31" t="n">
        <f aca="false">IF(Замер!$J$380="да",Помещение_19!$G186,0)</f>
        <v>0</v>
      </c>
      <c r="CO186" s="31" t="n">
        <f aca="false">IF(Замер!$J$380="да",Помещение_19!$H186,0)</f>
        <v>0</v>
      </c>
      <c r="CQ186" s="31" t="n">
        <f aca="false">IF(Замер!$J$400="да",Помещение_20!$B186,0)</f>
        <v>0</v>
      </c>
      <c r="CR186" s="31" t="n">
        <f aca="false">IF(Замер!$J$400="да",Помещение_20!$G186,0)</f>
        <v>0</v>
      </c>
      <c r="CS186" s="31" t="n">
        <f aca="false">IF(Замер!$J$400="да",Помещение_20!$H186,0)</f>
        <v>0</v>
      </c>
    </row>
    <row r="187" customFormat="false" ht="14.25" hidden="false" customHeight="false" outlineLevel="0" collapsed="false">
      <c r="B187" s="79" t="n">
        <f aca="false">P187</f>
        <v>0</v>
      </c>
      <c r="C187" s="49" t="s">
        <v>487</v>
      </c>
      <c r="D187" s="80" t="str">
        <f aca="false">VLOOKUP(C187,СписокРабот!$B:$E,2,FALSE())</f>
        <v>Расчистка пола от засыпки и шумоизоляции толщ. до 50мм</v>
      </c>
      <c r="E187" s="44" t="str">
        <f aca="false">VLOOKUP(C187,СписокРабот!$B:$E,3,FALSE())</f>
        <v>м²</v>
      </c>
      <c r="F187" s="81" t="n">
        <f aca="false">VLOOKUP(C187,СписокРабот!$B:$E,4,FALSE())</f>
        <v>369</v>
      </c>
      <c r="G187" s="84" t="n">
        <f aca="false">Q187</f>
        <v>0</v>
      </c>
      <c r="H187" s="82" t="n">
        <f aca="false">F187*G187</f>
        <v>0</v>
      </c>
      <c r="L187" s="83"/>
      <c r="M187" s="66" t="n">
        <f aca="false">$F187*(100%-$B$3)</f>
        <v>313.65</v>
      </c>
      <c r="N187" s="31" t="n">
        <f aca="false">$G187*$M187</f>
        <v>0</v>
      </c>
      <c r="P187" s="31" t="n">
        <f aca="false">MAX(S187,W187,AA187,AE187,AI187,AM187,AQ187,AU187,AY187,BC187,BG187,BK187,BO187,BS187,BW187,CA187,CE187,CI187,CM187,CQ187)</f>
        <v>0</v>
      </c>
      <c r="Q187" s="31" t="n">
        <f aca="false">IF($S187,T187,0)+IF($W187,X187,0)+IF($AA187,AB187,0)+IF($AE187,AF187,0)+IF($AI187,AJ187,0)+IF($AM187,AN187,0)+IF($AQ187,AR187,0)+IF($AU187,AV187,0)+IF($AY187,AZ187,0)+IF($BC187,BD187,0)+IF($BG187,BH187,0)+IF($BK187,BL187,0)+IF($BO187,BP187,0)+IF($BS187,BT187,0)+IF($BW187,BX187,0)+IF($CA187,CB187,0)+IF($CE187,CF187,0)+IF($CI187,CJ187,0)+IF($CM187,CN187,0)+IF($CQ187,CR187,0)</f>
        <v>0</v>
      </c>
      <c r="R187" s="31" t="n">
        <f aca="false">IF($S187=1,U187,0)+IF($W187,Y187,0)+IF($AA187,AC187,0)+IF($AE187,AG187,0)+IF($AI187,AK187,0)+IF($AM187,AO187,0)+IF($AQ187,AS187,0)+IF($AU187,AW187,0)+IF($AY187,BA187,0)+IF($BC187,BE187,0)+IF($BG187,BI187,0)+IF($BK187,BM187,0)+IF($BO187,BQ187,0)+IF($BS187,BU187,0)+IF($BW187,BY187,0)+IF($CA187,CC187,0)+IF($CE187,CG187,0)+IF($CI187,CK187,0)+IF($CM187,CO187,0)+IF($CQ187,CS187,0)</f>
        <v>0</v>
      </c>
      <c r="S187" s="31" t="n">
        <f aca="false">IF(Замер!$J$20="да",Комната_1!$B187,0)</f>
        <v>0</v>
      </c>
      <c r="T187" s="31" t="n">
        <f aca="false">IF(Замер!$J$20="да",Комната_1!$G187,0)</f>
        <v>26.4</v>
      </c>
      <c r="U187" s="31" t="n">
        <f aca="false">IF(Замер!$J$20="да",Комната_1!$H187,0)</f>
        <v>9741.6</v>
      </c>
      <c r="W187" s="31" t="n">
        <f aca="false">IF(Замер!$J$40="да",Комната_2!$B187,0)</f>
        <v>0</v>
      </c>
      <c r="X187" s="31" t="n">
        <f aca="false">IF(Замер!$J$40="да",Комната_2!$G187,0)</f>
        <v>11.6</v>
      </c>
      <c r="Y187" s="31" t="n">
        <f aca="false">IF(Замер!$J$40="да",Комната_2!$H187,0)</f>
        <v>4280.4</v>
      </c>
      <c r="AA187" s="31" t="n">
        <f aca="false">IF(Замер!$J$60="да",Комната_3!$B187,0)</f>
        <v>0</v>
      </c>
      <c r="AB187" s="31" t="n">
        <f aca="false">IF(Замер!$J$60="да",Комната_3!$G187,0)</f>
        <v>11.9</v>
      </c>
      <c r="AC187" s="31" t="n">
        <f aca="false">IF(Замер!$J$60="да",Комната_3!$H187,0)</f>
        <v>4391.1</v>
      </c>
      <c r="AE187" s="31" t="n">
        <f aca="false">IF(Замер!$J$80="да",Комната_4!$B187,0)</f>
        <v>0</v>
      </c>
      <c r="AF187" s="31" t="n">
        <f aca="false">IF(Замер!$J$80="да",Комната_4!$G187,0)</f>
        <v>11.3</v>
      </c>
      <c r="AG187" s="31" t="n">
        <f aca="false">IF(Замер!$J$80="да",Комната_4!$H187,0)</f>
        <v>4169.7</v>
      </c>
      <c r="AI187" s="31" t="n">
        <f aca="false">IF(Замер!$J$100="да",Комната_5!$B187,0)</f>
        <v>0</v>
      </c>
      <c r="AJ187" s="31" t="n">
        <f aca="false">IF(Замер!$J$100="да",Комната_5!$G187,0)</f>
        <v>5.4</v>
      </c>
      <c r="AK187" s="31" t="n">
        <f aca="false">IF(Замер!$J$100="да",Комната_5!$H187,0)</f>
        <v>1992.6</v>
      </c>
      <c r="AM187" s="31" t="n">
        <f aca="false">IF(Замер!$J$120="да",Коридор!$B187,0)</f>
        <v>0</v>
      </c>
      <c r="AN187" s="31" t="n">
        <f aca="false">IF(Замер!$J$120="да",Коридор!$G187,0)</f>
        <v>2.8</v>
      </c>
      <c r="AO187" s="31" t="n">
        <f aca="false">IF(Замер!$J$120="да",Коридор!$H187,0)</f>
        <v>1033.2</v>
      </c>
      <c r="AQ187" s="31" t="n">
        <f aca="false">IF(Замер!$J$140="да",Кухня!$B187,0)</f>
        <v>0</v>
      </c>
      <c r="AR187" s="31" t="n">
        <f aca="false">IF(Замер!$J$140="да",Кухня!$G187,0)</f>
        <v>5.6</v>
      </c>
      <c r="AS187" s="31" t="n">
        <f aca="false">IF(Замер!$J$140="да",Кухня!$H187,0)</f>
        <v>2066.4</v>
      </c>
      <c r="AU187" s="31" t="n">
        <f aca="false">IF(Замер!$J$160="да",Ванна!$B187,0)</f>
        <v>0</v>
      </c>
      <c r="AV187" s="31" t="n">
        <f aca="false">IF(Замер!$J$160="да",Ванна!$G187,0)</f>
        <v>2.5</v>
      </c>
      <c r="AW187" s="31" t="n">
        <f aca="false">IF(Замер!$J$160="да",Ванна!$H187,0)</f>
        <v>922.5</v>
      </c>
      <c r="AY187" s="31" t="n">
        <f aca="false">IF(Замер!$J$180="да",Туалет!$B187,0)</f>
        <v>0</v>
      </c>
      <c r="AZ187" s="31" t="n">
        <f aca="false">IF(Замер!$J$180="да",Туалет!$G187,0)</f>
        <v>0</v>
      </c>
      <c r="BA187" s="31" t="n">
        <f aca="false">IF(Замер!$J$180="да",Туалет!$H187,0)</f>
        <v>0</v>
      </c>
      <c r="BC187" s="31" t="n">
        <f aca="false">IF(Замер!$J$200="да",Балкон!$B187,0)</f>
        <v>0</v>
      </c>
      <c r="BD187" s="31" t="n">
        <f aca="false">IF(Замер!$J$200="да",Балкон!$G187,0)</f>
        <v>0</v>
      </c>
      <c r="BE187" s="31" t="n">
        <f aca="false">IF(Замер!$J$200="да",Балкон!$H187,0)</f>
        <v>0</v>
      </c>
      <c r="BG187" s="31" t="n">
        <f aca="false">IF(Замер!$J$220="да",Помещение_11!$B187,0)</f>
        <v>0</v>
      </c>
      <c r="BH187" s="31" t="n">
        <f aca="false">IF(Замер!$J$220="да",Помещение_11!$G187,0)</f>
        <v>0</v>
      </c>
      <c r="BI187" s="31" t="n">
        <f aca="false">IF(Замер!$J$220="да",Помещение_11!$H187,0)</f>
        <v>0</v>
      </c>
      <c r="BK187" s="31" t="n">
        <f aca="false">IF(Замер!$J$240="да",Помещение_12!$B187,0)</f>
        <v>0</v>
      </c>
      <c r="BL187" s="31" t="n">
        <f aca="false">IF(Замер!$J$240="да",Помещение_12!$G187,0)</f>
        <v>0</v>
      </c>
      <c r="BM187" s="31" t="n">
        <f aca="false">IF(Замер!$J$240="да",Помещение_12!$H187,0)</f>
        <v>0</v>
      </c>
      <c r="BO187" s="31" t="n">
        <f aca="false">IF(Замер!$J$260="да",Помещение_13!$B187,0)</f>
        <v>0</v>
      </c>
      <c r="BP187" s="31" t="n">
        <f aca="false">IF(Замер!$J$260="да",Помещение_13!$G187,0)</f>
        <v>0</v>
      </c>
      <c r="BQ187" s="31" t="n">
        <f aca="false">IF(Замер!$J$260="да",Помещение_13!$H187,0)</f>
        <v>0</v>
      </c>
      <c r="BS187" s="31" t="n">
        <f aca="false">IF(Замер!$J$280="да",Помещение_14!$B187,0)</f>
        <v>0</v>
      </c>
      <c r="BT187" s="31" t="n">
        <f aca="false">IF(Замер!$J$280="да",Помещение_14!$G187,0)</f>
        <v>0</v>
      </c>
      <c r="BU187" s="31" t="n">
        <f aca="false">IF(Замер!$J$280="да",Помещение_14!$H187,0)</f>
        <v>0</v>
      </c>
      <c r="BW187" s="31" t="n">
        <f aca="false">IF(Замер!$J$300="да",Помещение_15!$B187,0)</f>
        <v>0</v>
      </c>
      <c r="BX187" s="31" t="n">
        <f aca="false">IF(Замер!$J$300="да",Помещение_15!$G187,0)</f>
        <v>0</v>
      </c>
      <c r="BY187" s="31" t="n">
        <f aca="false">IF(Замер!$J$300="да",Помещение_15!$H187,0)</f>
        <v>0</v>
      </c>
      <c r="CA187" s="31" t="n">
        <f aca="false">IF(Замер!$J$320="да",Помещение_16!$B187,0)</f>
        <v>0</v>
      </c>
      <c r="CB187" s="31" t="n">
        <f aca="false">IF(Замер!$J$320="да",Помещение_16!$G187,0)</f>
        <v>0</v>
      </c>
      <c r="CC187" s="31" t="n">
        <f aca="false">IF(Замер!$J$320="да",Помещение_16!$H187,0)</f>
        <v>0</v>
      </c>
      <c r="CE187" s="31" t="n">
        <f aca="false">IF(Замер!$J$340="да",Помещение_17!$B187,0)</f>
        <v>0</v>
      </c>
      <c r="CF187" s="31" t="n">
        <f aca="false">IF(Замер!$J$340="да",Помещение_17!$G187,0)</f>
        <v>0</v>
      </c>
      <c r="CG187" s="31" t="n">
        <f aca="false">IF(Замер!$J$340="да",Помещение_17!$H187,0)</f>
        <v>0</v>
      </c>
      <c r="CI187" s="31" t="n">
        <f aca="false">IF(Замер!$J$360="да",Помещение_18!$B187,0)</f>
        <v>0</v>
      </c>
      <c r="CJ187" s="31" t="n">
        <f aca="false">IF(Замер!$J$360="да",Помещение_18!$G187,0)</f>
        <v>0</v>
      </c>
      <c r="CK187" s="31" t="n">
        <f aca="false">IF(Замер!$J$360="да",Помещение_18!$H187,0)</f>
        <v>0</v>
      </c>
      <c r="CM187" s="31" t="n">
        <f aca="false">IF(Замер!$J$380="да",Помещение_19!$B187,0)</f>
        <v>0</v>
      </c>
      <c r="CN187" s="31" t="n">
        <f aca="false">IF(Замер!$J$380="да",Помещение_19!$G187,0)</f>
        <v>0</v>
      </c>
      <c r="CO187" s="31" t="n">
        <f aca="false">IF(Замер!$J$380="да",Помещение_19!$H187,0)</f>
        <v>0</v>
      </c>
      <c r="CQ187" s="31" t="n">
        <f aca="false">IF(Замер!$J$400="да",Помещение_20!$B187,0)</f>
        <v>0</v>
      </c>
      <c r="CR187" s="31" t="n">
        <f aca="false">IF(Замер!$J$400="да",Помещение_20!$G187,0)</f>
        <v>0</v>
      </c>
      <c r="CS187" s="31" t="n">
        <f aca="false">IF(Замер!$J$400="да",Помещение_20!$H187,0)</f>
        <v>0</v>
      </c>
    </row>
    <row r="188" customFormat="false" ht="14.25" hidden="false" customHeight="false" outlineLevel="0" collapsed="false">
      <c r="B188" s="79" t="n">
        <f aca="false">P188</f>
        <v>0</v>
      </c>
      <c r="C188" s="49" t="s">
        <v>488</v>
      </c>
      <c r="D188" s="80" t="str">
        <f aca="false">VLOOKUP(C188,СписокРабот!$B:$E,2,FALSE())</f>
        <v>Демонтаж битума/ асфальта с пола т. до 7 см (выше К-1,5)</v>
      </c>
      <c r="E188" s="44" t="str">
        <f aca="false">VLOOKUP(C188,СписокРабот!$B:$E,3,FALSE())</f>
        <v>м²</v>
      </c>
      <c r="F188" s="81" t="n">
        <f aca="false">VLOOKUP(C188,СписокРабот!$B:$E,4,FALSE())</f>
        <v>1599</v>
      </c>
      <c r="G188" s="84" t="n">
        <f aca="false">Q188</f>
        <v>0</v>
      </c>
      <c r="H188" s="82" t="n">
        <f aca="false">F188*G188</f>
        <v>0</v>
      </c>
      <c r="L188" s="83"/>
      <c r="M188" s="66" t="n">
        <f aca="false">$F188*(100%-$B$3)</f>
        <v>1359.15</v>
      </c>
      <c r="N188" s="31" t="n">
        <f aca="false">$G188*$M188</f>
        <v>0</v>
      </c>
      <c r="P188" s="31" t="n">
        <f aca="false">MAX(S188,W188,AA188,AE188,AI188,AM188,AQ188,AU188,AY188,BC188,BG188,BK188,BO188,BS188,BW188,CA188,CE188,CI188,CM188,CQ188)</f>
        <v>0</v>
      </c>
      <c r="Q188" s="31" t="n">
        <f aca="false">IF($S188,T188,0)+IF($W188,X188,0)+IF($AA188,AB188,0)+IF($AE188,AF188,0)+IF($AI188,AJ188,0)+IF($AM188,AN188,0)+IF($AQ188,AR188,0)+IF($AU188,AV188,0)+IF($AY188,AZ188,0)+IF($BC188,BD188,0)+IF($BG188,BH188,0)+IF($BK188,BL188,0)+IF($BO188,BP188,0)+IF($BS188,BT188,0)+IF($BW188,BX188,0)+IF($CA188,CB188,0)+IF($CE188,CF188,0)+IF($CI188,CJ188,0)+IF($CM188,CN188,0)+IF($CQ188,CR188,0)</f>
        <v>0</v>
      </c>
      <c r="R188" s="31" t="n">
        <f aca="false">IF($S188=1,U188,0)+IF($W188,Y188,0)+IF($AA188,AC188,0)+IF($AE188,AG188,0)+IF($AI188,AK188,0)+IF($AM188,AO188,0)+IF($AQ188,AS188,0)+IF($AU188,AW188,0)+IF($AY188,BA188,0)+IF($BC188,BE188,0)+IF($BG188,BI188,0)+IF($BK188,BM188,0)+IF($BO188,BQ188,0)+IF($BS188,BU188,0)+IF($BW188,BY188,0)+IF($CA188,CC188,0)+IF($CE188,CG188,0)+IF($CI188,CK188,0)+IF($CM188,CO188,0)+IF($CQ188,CS188,0)</f>
        <v>0</v>
      </c>
      <c r="S188" s="31" t="n">
        <f aca="false">IF(Замер!$J$20="да",Комната_1!$B188,0)</f>
        <v>0</v>
      </c>
      <c r="T188" s="31" t="n">
        <f aca="false">IF(Замер!$J$20="да",Комната_1!$G188,0)</f>
        <v>26.4</v>
      </c>
      <c r="U188" s="31" t="n">
        <f aca="false">IF(Замер!$J$20="да",Комната_1!$H188,0)</f>
        <v>42213.6</v>
      </c>
      <c r="W188" s="31" t="n">
        <f aca="false">IF(Замер!$J$40="да",Комната_2!$B188,0)</f>
        <v>0</v>
      </c>
      <c r="X188" s="31" t="n">
        <f aca="false">IF(Замер!$J$40="да",Комната_2!$G188,0)</f>
        <v>11.6</v>
      </c>
      <c r="Y188" s="31" t="n">
        <f aca="false">IF(Замер!$J$40="да",Комната_2!$H188,0)</f>
        <v>18548.4</v>
      </c>
      <c r="AA188" s="31" t="n">
        <f aca="false">IF(Замер!$J$60="да",Комната_3!$B188,0)</f>
        <v>0</v>
      </c>
      <c r="AB188" s="31" t="n">
        <f aca="false">IF(Замер!$J$60="да",Комната_3!$G188,0)</f>
        <v>11.9</v>
      </c>
      <c r="AC188" s="31" t="n">
        <f aca="false">IF(Замер!$J$60="да",Комната_3!$H188,0)</f>
        <v>19028.1</v>
      </c>
      <c r="AE188" s="31" t="n">
        <f aca="false">IF(Замер!$J$80="да",Комната_4!$B188,0)</f>
        <v>0</v>
      </c>
      <c r="AF188" s="31" t="n">
        <f aca="false">IF(Замер!$J$80="да",Комната_4!$G188,0)</f>
        <v>11.3</v>
      </c>
      <c r="AG188" s="31" t="n">
        <f aca="false">IF(Замер!$J$80="да",Комната_4!$H188,0)</f>
        <v>18068.7</v>
      </c>
      <c r="AI188" s="31" t="n">
        <f aca="false">IF(Замер!$J$100="да",Комната_5!$B188,0)</f>
        <v>0</v>
      </c>
      <c r="AJ188" s="31" t="n">
        <f aca="false">IF(Замер!$J$100="да",Комната_5!$G188,0)</f>
        <v>5.4</v>
      </c>
      <c r="AK188" s="31" t="n">
        <f aca="false">IF(Замер!$J$100="да",Комната_5!$H188,0)</f>
        <v>8634.6</v>
      </c>
      <c r="AM188" s="31" t="n">
        <f aca="false">IF(Замер!$J$120="да",Коридор!$B188,0)</f>
        <v>0</v>
      </c>
      <c r="AN188" s="31" t="n">
        <f aca="false">IF(Замер!$J$120="да",Коридор!$G188,0)</f>
        <v>2.8</v>
      </c>
      <c r="AO188" s="31" t="n">
        <f aca="false">IF(Замер!$J$120="да",Коридор!$H188,0)</f>
        <v>4477.2</v>
      </c>
      <c r="AQ188" s="31" t="n">
        <f aca="false">IF(Замер!$J$140="да",Кухня!$B188,0)</f>
        <v>0</v>
      </c>
      <c r="AR188" s="31" t="n">
        <f aca="false">IF(Замер!$J$140="да",Кухня!$G188,0)</f>
        <v>5.6</v>
      </c>
      <c r="AS188" s="31" t="n">
        <f aca="false">IF(Замер!$J$140="да",Кухня!$H188,0)</f>
        <v>8954.4</v>
      </c>
      <c r="AU188" s="31" t="n">
        <f aca="false">IF(Замер!$J$160="да",Ванна!$B188,0)</f>
        <v>0</v>
      </c>
      <c r="AV188" s="31" t="n">
        <f aca="false">IF(Замер!$J$160="да",Ванна!$G188,0)</f>
        <v>2.5</v>
      </c>
      <c r="AW188" s="31" t="n">
        <f aca="false">IF(Замер!$J$160="да",Ванна!$H188,0)</f>
        <v>3997.5</v>
      </c>
      <c r="AY188" s="31" t="n">
        <f aca="false">IF(Замер!$J$180="да",Туалет!$B188,0)</f>
        <v>0</v>
      </c>
      <c r="AZ188" s="31" t="n">
        <f aca="false">IF(Замер!$J$180="да",Туалет!$G188,0)</f>
        <v>0</v>
      </c>
      <c r="BA188" s="31" t="n">
        <f aca="false">IF(Замер!$J$180="да",Туалет!$H188,0)</f>
        <v>0</v>
      </c>
      <c r="BC188" s="31" t="n">
        <f aca="false">IF(Замер!$J$200="да",Балкон!$B188,0)</f>
        <v>0</v>
      </c>
      <c r="BD188" s="31" t="n">
        <f aca="false">IF(Замер!$J$200="да",Балкон!$G188,0)</f>
        <v>0</v>
      </c>
      <c r="BE188" s="31" t="n">
        <f aca="false">IF(Замер!$J$200="да",Балкон!$H188,0)</f>
        <v>0</v>
      </c>
      <c r="BG188" s="31" t="n">
        <f aca="false">IF(Замер!$J$220="да",Помещение_11!$B188,0)</f>
        <v>0</v>
      </c>
      <c r="BH188" s="31" t="n">
        <f aca="false">IF(Замер!$J$220="да",Помещение_11!$G188,0)</f>
        <v>0</v>
      </c>
      <c r="BI188" s="31" t="n">
        <f aca="false">IF(Замер!$J$220="да",Помещение_11!$H188,0)</f>
        <v>0</v>
      </c>
      <c r="BK188" s="31" t="n">
        <f aca="false">IF(Замер!$J$240="да",Помещение_12!$B188,0)</f>
        <v>0</v>
      </c>
      <c r="BL188" s="31" t="n">
        <f aca="false">IF(Замер!$J$240="да",Помещение_12!$G188,0)</f>
        <v>0</v>
      </c>
      <c r="BM188" s="31" t="n">
        <f aca="false">IF(Замер!$J$240="да",Помещение_12!$H188,0)</f>
        <v>0</v>
      </c>
      <c r="BO188" s="31" t="n">
        <f aca="false">IF(Замер!$J$260="да",Помещение_13!$B188,0)</f>
        <v>0</v>
      </c>
      <c r="BP188" s="31" t="n">
        <f aca="false">IF(Замер!$J$260="да",Помещение_13!$G188,0)</f>
        <v>0</v>
      </c>
      <c r="BQ188" s="31" t="n">
        <f aca="false">IF(Замер!$J$260="да",Помещение_13!$H188,0)</f>
        <v>0</v>
      </c>
      <c r="BS188" s="31" t="n">
        <f aca="false">IF(Замер!$J$280="да",Помещение_14!$B188,0)</f>
        <v>0</v>
      </c>
      <c r="BT188" s="31" t="n">
        <f aca="false">IF(Замер!$J$280="да",Помещение_14!$G188,0)</f>
        <v>0</v>
      </c>
      <c r="BU188" s="31" t="n">
        <f aca="false">IF(Замер!$J$280="да",Помещение_14!$H188,0)</f>
        <v>0</v>
      </c>
      <c r="BW188" s="31" t="n">
        <f aca="false">IF(Замер!$J$300="да",Помещение_15!$B188,0)</f>
        <v>0</v>
      </c>
      <c r="BX188" s="31" t="n">
        <f aca="false">IF(Замер!$J$300="да",Помещение_15!$G188,0)</f>
        <v>0</v>
      </c>
      <c r="BY188" s="31" t="n">
        <f aca="false">IF(Замер!$J$300="да",Помещение_15!$H188,0)</f>
        <v>0</v>
      </c>
      <c r="CA188" s="31" t="n">
        <f aca="false">IF(Замер!$J$320="да",Помещение_16!$B188,0)</f>
        <v>0</v>
      </c>
      <c r="CB188" s="31" t="n">
        <f aca="false">IF(Замер!$J$320="да",Помещение_16!$G188,0)</f>
        <v>0</v>
      </c>
      <c r="CC188" s="31" t="n">
        <f aca="false">IF(Замер!$J$320="да",Помещение_16!$H188,0)</f>
        <v>0</v>
      </c>
      <c r="CE188" s="31" t="n">
        <f aca="false">IF(Замер!$J$340="да",Помещение_17!$B188,0)</f>
        <v>0</v>
      </c>
      <c r="CF188" s="31" t="n">
        <f aca="false">IF(Замер!$J$340="да",Помещение_17!$G188,0)</f>
        <v>0</v>
      </c>
      <c r="CG188" s="31" t="n">
        <f aca="false">IF(Замер!$J$340="да",Помещение_17!$H188,0)</f>
        <v>0</v>
      </c>
      <c r="CI188" s="31" t="n">
        <f aca="false">IF(Замер!$J$360="да",Помещение_18!$B188,0)</f>
        <v>0</v>
      </c>
      <c r="CJ188" s="31" t="n">
        <f aca="false">IF(Замер!$J$360="да",Помещение_18!$G188,0)</f>
        <v>0</v>
      </c>
      <c r="CK188" s="31" t="n">
        <f aca="false">IF(Замер!$J$360="да",Помещение_18!$H188,0)</f>
        <v>0</v>
      </c>
      <c r="CM188" s="31" t="n">
        <f aca="false">IF(Замер!$J$380="да",Помещение_19!$B188,0)</f>
        <v>0</v>
      </c>
      <c r="CN188" s="31" t="n">
        <f aca="false">IF(Замер!$J$380="да",Помещение_19!$G188,0)</f>
        <v>0</v>
      </c>
      <c r="CO188" s="31" t="n">
        <f aca="false">IF(Замер!$J$380="да",Помещение_19!$H188,0)</f>
        <v>0</v>
      </c>
      <c r="CQ188" s="31" t="n">
        <f aca="false">IF(Замер!$J$400="да",Помещение_20!$B188,0)</f>
        <v>0</v>
      </c>
      <c r="CR188" s="31" t="n">
        <f aca="false">IF(Замер!$J$400="да",Помещение_20!$G188,0)</f>
        <v>0</v>
      </c>
      <c r="CS188" s="31" t="n">
        <f aca="false">IF(Замер!$J$400="да",Помещение_20!$H188,0)</f>
        <v>0</v>
      </c>
    </row>
    <row r="189" customFormat="false" ht="14.25" hidden="false" customHeight="false" outlineLevel="0" collapsed="false">
      <c r="B189" s="79" t="n">
        <f aca="false">P189</f>
        <v>0</v>
      </c>
      <c r="C189" s="49" t="s">
        <v>489</v>
      </c>
      <c r="D189" s="80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44" t="str">
        <f aca="false">VLOOKUP(C189,СписокРабот!$B:$E,3,FALSE())</f>
        <v>м²</v>
      </c>
      <c r="F189" s="81" t="n">
        <f aca="false">VLOOKUP(C189,СписокРабот!$B:$E,4,FALSE())</f>
        <v>1138</v>
      </c>
      <c r="G189" s="84" t="n">
        <f aca="false">Q189</f>
        <v>0</v>
      </c>
      <c r="H189" s="82" t="n">
        <f aca="false">F189*G189</f>
        <v>0</v>
      </c>
      <c r="L189" s="83"/>
      <c r="M189" s="66" t="n">
        <f aca="false">$F189*(100%-$B$3)</f>
        <v>967.3</v>
      </c>
      <c r="N189" s="31" t="n">
        <f aca="false">$G189*$M189</f>
        <v>0</v>
      </c>
      <c r="P189" s="31" t="n">
        <f aca="false">MAX(S189,W189,AA189,AE189,AI189,AM189,AQ189,AU189,AY189,BC189,BG189,BK189,BO189,BS189,BW189,CA189,CE189,CI189,CM189,CQ189)</f>
        <v>0</v>
      </c>
      <c r="Q189" s="31" t="n">
        <f aca="false">IF($S189,T189,0)+IF($W189,X189,0)+IF($AA189,AB189,0)+IF($AE189,AF189,0)+IF($AI189,AJ189,0)+IF($AM189,AN189,0)+IF($AQ189,AR189,0)+IF($AU189,AV189,0)+IF($AY189,AZ189,0)+IF($BC189,BD189,0)+IF($BG189,BH189,0)+IF($BK189,BL189,0)+IF($BO189,BP189,0)+IF($BS189,BT189,0)+IF($BW189,BX189,0)+IF($CA189,CB189,0)+IF($CE189,CF189,0)+IF($CI189,CJ189,0)+IF($CM189,CN189,0)+IF($CQ189,CR189,0)</f>
        <v>0</v>
      </c>
      <c r="R189" s="31" t="n">
        <f aca="false">IF($S189=1,U189,0)+IF($W189,Y189,0)+IF($AA189,AC189,0)+IF($AE189,AG189,0)+IF($AI189,AK189,0)+IF($AM189,AO189,0)+IF($AQ189,AS189,0)+IF($AU189,AW189,0)+IF($AY189,BA189,0)+IF($BC189,BE189,0)+IF($BG189,BI189,0)+IF($BK189,BM189,0)+IF($BO189,BQ189,0)+IF($BS189,BU189,0)+IF($BW189,BY189,0)+IF($CA189,CC189,0)+IF($CE189,CG189,0)+IF($CI189,CK189,0)+IF($CM189,CO189,0)+IF($CQ189,CS189,0)</f>
        <v>0</v>
      </c>
      <c r="S189" s="31" t="n">
        <f aca="false">IF(Замер!$J$20="да",Комната_1!$B189,0)</f>
        <v>0</v>
      </c>
      <c r="T189" s="31" t="n">
        <f aca="false">IF(Замер!$J$20="да",Комната_1!$G189,0)</f>
        <v>26.4</v>
      </c>
      <c r="U189" s="31" t="n">
        <f aca="false">IF(Замер!$J$20="да",Комната_1!$H189,0)</f>
        <v>30043.2</v>
      </c>
      <c r="W189" s="31" t="n">
        <f aca="false">IF(Замер!$J$40="да",Комната_2!$B189,0)</f>
        <v>0</v>
      </c>
      <c r="X189" s="31" t="n">
        <f aca="false">IF(Замер!$J$40="да",Комната_2!$G189,0)</f>
        <v>11.6</v>
      </c>
      <c r="Y189" s="31" t="n">
        <f aca="false">IF(Замер!$J$40="да",Комната_2!$H189,0)</f>
        <v>13200.8</v>
      </c>
      <c r="AA189" s="31" t="n">
        <f aca="false">IF(Замер!$J$60="да",Комната_3!$B189,0)</f>
        <v>0</v>
      </c>
      <c r="AB189" s="31" t="n">
        <f aca="false">IF(Замер!$J$60="да",Комната_3!$G189,0)</f>
        <v>11.9</v>
      </c>
      <c r="AC189" s="31" t="n">
        <f aca="false">IF(Замер!$J$60="да",Комната_3!$H189,0)</f>
        <v>13542.2</v>
      </c>
      <c r="AE189" s="31" t="n">
        <f aca="false">IF(Замер!$J$80="да",Комната_4!$B189,0)</f>
        <v>0</v>
      </c>
      <c r="AF189" s="31" t="n">
        <f aca="false">IF(Замер!$J$80="да",Комната_4!$G189,0)</f>
        <v>11.3</v>
      </c>
      <c r="AG189" s="31" t="n">
        <f aca="false">IF(Замер!$J$80="да",Комната_4!$H189,0)</f>
        <v>12859.4</v>
      </c>
      <c r="AI189" s="31" t="n">
        <f aca="false">IF(Замер!$J$100="да",Комната_5!$B189,0)</f>
        <v>0</v>
      </c>
      <c r="AJ189" s="31" t="n">
        <f aca="false">IF(Замер!$J$100="да",Комната_5!$G189,0)</f>
        <v>5.4</v>
      </c>
      <c r="AK189" s="31" t="n">
        <f aca="false">IF(Замер!$J$100="да",Комната_5!$H189,0)</f>
        <v>6145.2</v>
      </c>
      <c r="AM189" s="31" t="n">
        <f aca="false">IF(Замер!$J$120="да",Коридор!$B189,0)</f>
        <v>0</v>
      </c>
      <c r="AN189" s="31" t="n">
        <f aca="false">IF(Замер!$J$120="да",Коридор!$G189,0)</f>
        <v>2.8</v>
      </c>
      <c r="AO189" s="31" t="n">
        <f aca="false">IF(Замер!$J$120="да",Коридор!$H189,0)</f>
        <v>3186.4</v>
      </c>
      <c r="AQ189" s="31" t="n">
        <f aca="false">IF(Замер!$J$140="да",Кухня!$B189,0)</f>
        <v>0</v>
      </c>
      <c r="AR189" s="31" t="n">
        <f aca="false">IF(Замер!$J$140="да",Кухня!$G189,0)</f>
        <v>5.6</v>
      </c>
      <c r="AS189" s="31" t="n">
        <f aca="false">IF(Замер!$J$140="да",Кухня!$H189,0)</f>
        <v>6372.8</v>
      </c>
      <c r="AU189" s="31" t="n">
        <f aca="false">IF(Замер!$J$160="да",Ванна!$B189,0)</f>
        <v>0</v>
      </c>
      <c r="AV189" s="31" t="n">
        <f aca="false">IF(Замер!$J$160="да",Ванна!$G189,0)</f>
        <v>2.5</v>
      </c>
      <c r="AW189" s="31" t="n">
        <f aca="false">IF(Замер!$J$160="да",Ванна!$H189,0)</f>
        <v>2845</v>
      </c>
      <c r="AY189" s="31" t="n">
        <f aca="false">IF(Замер!$J$180="да",Туалет!$B189,0)</f>
        <v>0</v>
      </c>
      <c r="AZ189" s="31" t="n">
        <f aca="false">IF(Замер!$J$180="да",Туалет!$G189,0)</f>
        <v>0</v>
      </c>
      <c r="BA189" s="31" t="n">
        <f aca="false">IF(Замер!$J$180="да",Туалет!$H189,0)</f>
        <v>0</v>
      </c>
      <c r="BC189" s="31" t="n">
        <f aca="false">IF(Замер!$J$200="да",Балкон!$B189,0)</f>
        <v>0</v>
      </c>
      <c r="BD189" s="31" t="n">
        <f aca="false">IF(Замер!$J$200="да",Балкон!$G189,0)</f>
        <v>0</v>
      </c>
      <c r="BE189" s="31" t="n">
        <f aca="false">IF(Замер!$J$200="да",Балкон!$H189,0)</f>
        <v>0</v>
      </c>
      <c r="BG189" s="31" t="n">
        <f aca="false">IF(Замер!$J$220="да",Помещение_11!$B189,0)</f>
        <v>0</v>
      </c>
      <c r="BH189" s="31" t="n">
        <f aca="false">IF(Замер!$J$220="да",Помещение_11!$G189,0)</f>
        <v>0</v>
      </c>
      <c r="BI189" s="31" t="n">
        <f aca="false">IF(Замер!$J$220="да",Помещение_11!$H189,0)</f>
        <v>0</v>
      </c>
      <c r="BK189" s="31" t="n">
        <f aca="false">IF(Замер!$J$240="да",Помещение_12!$B189,0)</f>
        <v>0</v>
      </c>
      <c r="BL189" s="31" t="n">
        <f aca="false">IF(Замер!$J$240="да",Помещение_12!$G189,0)</f>
        <v>0</v>
      </c>
      <c r="BM189" s="31" t="n">
        <f aca="false">IF(Замер!$J$240="да",Помещение_12!$H189,0)</f>
        <v>0</v>
      </c>
      <c r="BO189" s="31" t="n">
        <f aca="false">IF(Замер!$J$260="да",Помещение_13!$B189,0)</f>
        <v>0</v>
      </c>
      <c r="BP189" s="31" t="n">
        <f aca="false">IF(Замер!$J$260="да",Помещение_13!$G189,0)</f>
        <v>0</v>
      </c>
      <c r="BQ189" s="31" t="n">
        <f aca="false">IF(Замер!$J$260="да",Помещение_13!$H189,0)</f>
        <v>0</v>
      </c>
      <c r="BS189" s="31" t="n">
        <f aca="false">IF(Замер!$J$280="да",Помещение_14!$B189,0)</f>
        <v>0</v>
      </c>
      <c r="BT189" s="31" t="n">
        <f aca="false">IF(Замер!$J$280="да",Помещение_14!$G189,0)</f>
        <v>0</v>
      </c>
      <c r="BU189" s="31" t="n">
        <f aca="false">IF(Замер!$J$280="да",Помещение_14!$H189,0)</f>
        <v>0</v>
      </c>
      <c r="BW189" s="31" t="n">
        <f aca="false">IF(Замер!$J$300="да",Помещение_15!$B189,0)</f>
        <v>0</v>
      </c>
      <c r="BX189" s="31" t="n">
        <f aca="false">IF(Замер!$J$300="да",Помещение_15!$G189,0)</f>
        <v>0</v>
      </c>
      <c r="BY189" s="31" t="n">
        <f aca="false">IF(Замер!$J$300="да",Помещение_15!$H189,0)</f>
        <v>0</v>
      </c>
      <c r="CA189" s="31" t="n">
        <f aca="false">IF(Замер!$J$320="да",Помещение_16!$B189,0)</f>
        <v>0</v>
      </c>
      <c r="CB189" s="31" t="n">
        <f aca="false">IF(Замер!$J$320="да",Помещение_16!$G189,0)</f>
        <v>0</v>
      </c>
      <c r="CC189" s="31" t="n">
        <f aca="false">IF(Замер!$J$320="да",Помещение_16!$H189,0)</f>
        <v>0</v>
      </c>
      <c r="CE189" s="31" t="n">
        <f aca="false">IF(Замер!$J$340="да",Помещение_17!$B189,0)</f>
        <v>0</v>
      </c>
      <c r="CF189" s="31" t="n">
        <f aca="false">IF(Замер!$J$340="да",Помещение_17!$G189,0)</f>
        <v>0</v>
      </c>
      <c r="CG189" s="31" t="n">
        <f aca="false">IF(Замер!$J$340="да",Помещение_17!$H189,0)</f>
        <v>0</v>
      </c>
      <c r="CI189" s="31" t="n">
        <f aca="false">IF(Замер!$J$360="да",Помещение_18!$B189,0)</f>
        <v>0</v>
      </c>
      <c r="CJ189" s="31" t="n">
        <f aca="false">IF(Замер!$J$360="да",Помещение_18!$G189,0)</f>
        <v>0</v>
      </c>
      <c r="CK189" s="31" t="n">
        <f aca="false">IF(Замер!$J$360="да",Помещение_18!$H189,0)</f>
        <v>0</v>
      </c>
      <c r="CM189" s="31" t="n">
        <f aca="false">IF(Замер!$J$380="да",Помещение_19!$B189,0)</f>
        <v>0</v>
      </c>
      <c r="CN189" s="31" t="n">
        <f aca="false">IF(Замер!$J$380="да",Помещение_19!$G189,0)</f>
        <v>0</v>
      </c>
      <c r="CO189" s="31" t="n">
        <f aca="false">IF(Замер!$J$380="да",Помещение_19!$H189,0)</f>
        <v>0</v>
      </c>
      <c r="CQ189" s="31" t="n">
        <f aca="false">IF(Замер!$J$400="да",Помещение_20!$B189,0)</f>
        <v>0</v>
      </c>
      <c r="CR189" s="31" t="n">
        <f aca="false">IF(Замер!$J$400="да",Помещение_20!$G189,0)</f>
        <v>0</v>
      </c>
      <c r="CS189" s="31" t="n">
        <f aca="false">IF(Замер!$J$400="да",Помещение_20!$H189,0)</f>
        <v>0</v>
      </c>
    </row>
    <row r="190" customFormat="false" ht="14.25" hidden="false" customHeight="false" outlineLevel="0" collapsed="false">
      <c r="B190" s="79" t="n">
        <f aca="false">P190</f>
        <v>0</v>
      </c>
      <c r="C190" s="49" t="s">
        <v>490</v>
      </c>
      <c r="D190" s="80" t="str">
        <f aca="false">VLOOKUP(C190,СписокРабот!$B:$E,2,FALSE())</f>
        <v>Демонтаж пола из паркетной доски/ ламината</v>
      </c>
      <c r="E190" s="44" t="str">
        <f aca="false">VLOOKUP(C190,СписокРабот!$B:$E,3,FALSE())</f>
        <v>м²</v>
      </c>
      <c r="F190" s="81" t="n">
        <f aca="false">VLOOKUP(C190,СписокРабот!$B:$E,4,FALSE())</f>
        <v>407</v>
      </c>
      <c r="G190" s="84" t="n">
        <f aca="false">Q190</f>
        <v>0</v>
      </c>
      <c r="H190" s="82" t="n">
        <f aca="false">F190*G190</f>
        <v>0</v>
      </c>
      <c r="L190" s="83"/>
      <c r="M190" s="66" t="n">
        <f aca="false">$F190*(100%-$B$3)</f>
        <v>345.95</v>
      </c>
      <c r="N190" s="31" t="n">
        <f aca="false">$G190*$M190</f>
        <v>0</v>
      </c>
      <c r="P190" s="31" t="n">
        <f aca="false">MAX(S190,W190,AA190,AE190,AI190,AM190,AQ190,AU190,AY190,BC190,BG190,BK190,BO190,BS190,BW190,CA190,CE190,CI190,CM190,CQ190)</f>
        <v>0</v>
      </c>
      <c r="Q190" s="31" t="n">
        <f aca="false">IF($S190,T190,0)+IF($W190,X190,0)+IF($AA190,AB190,0)+IF($AE190,AF190,0)+IF($AI190,AJ190,0)+IF($AM190,AN190,0)+IF($AQ190,AR190,0)+IF($AU190,AV190,0)+IF($AY190,AZ190,0)+IF($BC190,BD190,0)+IF($BG190,BH190,0)+IF($BK190,BL190,0)+IF($BO190,BP190,0)+IF($BS190,BT190,0)+IF($BW190,BX190,0)+IF($CA190,CB190,0)+IF($CE190,CF190,0)+IF($CI190,CJ190,0)+IF($CM190,CN190,0)+IF($CQ190,CR190,0)</f>
        <v>0</v>
      </c>
      <c r="R190" s="31" t="n">
        <f aca="false">IF($S190=1,U190,0)+IF($W190,Y190,0)+IF($AA190,AC190,0)+IF($AE190,AG190,0)+IF($AI190,AK190,0)+IF($AM190,AO190,0)+IF($AQ190,AS190,0)+IF($AU190,AW190,0)+IF($AY190,BA190,0)+IF($BC190,BE190,0)+IF($BG190,BI190,0)+IF($BK190,BM190,0)+IF($BO190,BQ190,0)+IF($BS190,BU190,0)+IF($BW190,BY190,0)+IF($CA190,CC190,0)+IF($CE190,CG190,0)+IF($CI190,CK190,0)+IF($CM190,CO190,0)+IF($CQ190,CS190,0)</f>
        <v>0</v>
      </c>
      <c r="S190" s="31" t="n">
        <f aca="false">IF(Замер!$J$20="да",Комната_1!$B190,0)</f>
        <v>0</v>
      </c>
      <c r="T190" s="31" t="n">
        <f aca="false">IF(Замер!$J$20="да",Комната_1!$G190,0)</f>
        <v>26.4</v>
      </c>
      <c r="U190" s="31" t="n">
        <f aca="false">IF(Замер!$J$20="да",Комната_1!$H190,0)</f>
        <v>10744.8</v>
      </c>
      <c r="W190" s="31" t="n">
        <f aca="false">IF(Замер!$J$40="да",Комната_2!$B190,0)</f>
        <v>0</v>
      </c>
      <c r="X190" s="31" t="n">
        <f aca="false">IF(Замер!$J$40="да",Комната_2!$G190,0)</f>
        <v>11.6</v>
      </c>
      <c r="Y190" s="31" t="n">
        <f aca="false">IF(Замер!$J$40="да",Комната_2!$H190,0)</f>
        <v>4721.2</v>
      </c>
      <c r="AA190" s="31" t="n">
        <f aca="false">IF(Замер!$J$60="да",Комната_3!$B190,0)</f>
        <v>0</v>
      </c>
      <c r="AB190" s="31" t="n">
        <f aca="false">IF(Замер!$J$60="да",Комната_3!$G190,0)</f>
        <v>11.9</v>
      </c>
      <c r="AC190" s="31" t="n">
        <f aca="false">IF(Замер!$J$60="да",Комната_3!$H190,0)</f>
        <v>4843.3</v>
      </c>
      <c r="AE190" s="31" t="n">
        <f aca="false">IF(Замер!$J$80="да",Комната_4!$B190,0)</f>
        <v>0</v>
      </c>
      <c r="AF190" s="31" t="n">
        <f aca="false">IF(Замер!$J$80="да",Комната_4!$G190,0)</f>
        <v>11.3</v>
      </c>
      <c r="AG190" s="31" t="n">
        <f aca="false">IF(Замер!$J$80="да",Комната_4!$H190,0)</f>
        <v>4599.1</v>
      </c>
      <c r="AI190" s="31" t="n">
        <f aca="false">IF(Замер!$J$100="да",Комната_5!$B190,0)</f>
        <v>0</v>
      </c>
      <c r="AJ190" s="31" t="n">
        <f aca="false">IF(Замер!$J$100="да",Комната_5!$G190,0)</f>
        <v>5.4</v>
      </c>
      <c r="AK190" s="31" t="n">
        <f aca="false">IF(Замер!$J$100="да",Комната_5!$H190,0)</f>
        <v>2197.8</v>
      </c>
      <c r="AM190" s="31" t="n">
        <f aca="false">IF(Замер!$J$120="да",Коридор!$B190,0)</f>
        <v>0</v>
      </c>
      <c r="AN190" s="31" t="n">
        <f aca="false">IF(Замер!$J$120="да",Коридор!$G190,0)</f>
        <v>2.8</v>
      </c>
      <c r="AO190" s="31" t="n">
        <f aca="false">IF(Замер!$J$120="да",Коридор!$H190,0)</f>
        <v>1139.6</v>
      </c>
      <c r="AQ190" s="31" t="n">
        <f aca="false">IF(Замер!$J$140="да",Кухня!$B190,0)</f>
        <v>0</v>
      </c>
      <c r="AR190" s="31" t="n">
        <f aca="false">IF(Замер!$J$140="да",Кухня!$G190,0)</f>
        <v>5.6</v>
      </c>
      <c r="AS190" s="31" t="n">
        <f aca="false">IF(Замер!$J$140="да",Кухня!$H190,0)</f>
        <v>2279.2</v>
      </c>
      <c r="AU190" s="31" t="n">
        <f aca="false">IF(Замер!$J$160="да",Ванна!$B190,0)</f>
        <v>0</v>
      </c>
      <c r="AV190" s="31" t="n">
        <f aca="false">IF(Замер!$J$160="да",Ванна!$G190,0)</f>
        <v>2.5</v>
      </c>
      <c r="AW190" s="31" t="n">
        <f aca="false">IF(Замер!$J$160="да",Ванна!$H190,0)</f>
        <v>1017.5</v>
      </c>
      <c r="AY190" s="31" t="n">
        <f aca="false">IF(Замер!$J$180="да",Туалет!$B190,0)</f>
        <v>0</v>
      </c>
      <c r="AZ190" s="31" t="n">
        <f aca="false">IF(Замер!$J$180="да",Туалет!$G190,0)</f>
        <v>0</v>
      </c>
      <c r="BA190" s="31" t="n">
        <f aca="false">IF(Замер!$J$180="да",Туалет!$H190,0)</f>
        <v>0</v>
      </c>
      <c r="BC190" s="31" t="n">
        <f aca="false">IF(Замер!$J$200="да",Балкон!$B190,0)</f>
        <v>0</v>
      </c>
      <c r="BD190" s="31" t="n">
        <f aca="false">IF(Замер!$J$200="да",Балкон!$G190,0)</f>
        <v>0</v>
      </c>
      <c r="BE190" s="31" t="n">
        <f aca="false">IF(Замер!$J$200="да",Балкон!$H190,0)</f>
        <v>0</v>
      </c>
      <c r="BG190" s="31" t="n">
        <f aca="false">IF(Замер!$J$220="да",Помещение_11!$B190,0)</f>
        <v>0</v>
      </c>
      <c r="BH190" s="31" t="n">
        <f aca="false">IF(Замер!$J$220="да",Помещение_11!$G190,0)</f>
        <v>0</v>
      </c>
      <c r="BI190" s="31" t="n">
        <f aca="false">IF(Замер!$J$220="да",Помещение_11!$H190,0)</f>
        <v>0</v>
      </c>
      <c r="BK190" s="31" t="n">
        <f aca="false">IF(Замер!$J$240="да",Помещение_12!$B190,0)</f>
        <v>0</v>
      </c>
      <c r="BL190" s="31" t="n">
        <f aca="false">IF(Замер!$J$240="да",Помещение_12!$G190,0)</f>
        <v>0</v>
      </c>
      <c r="BM190" s="31" t="n">
        <f aca="false">IF(Замер!$J$240="да",Помещение_12!$H190,0)</f>
        <v>0</v>
      </c>
      <c r="BO190" s="31" t="n">
        <f aca="false">IF(Замер!$J$260="да",Помещение_13!$B190,0)</f>
        <v>0</v>
      </c>
      <c r="BP190" s="31" t="n">
        <f aca="false">IF(Замер!$J$260="да",Помещение_13!$G190,0)</f>
        <v>0</v>
      </c>
      <c r="BQ190" s="31" t="n">
        <f aca="false">IF(Замер!$J$260="да",Помещение_13!$H190,0)</f>
        <v>0</v>
      </c>
      <c r="BS190" s="31" t="n">
        <f aca="false">IF(Замер!$J$280="да",Помещение_14!$B190,0)</f>
        <v>0</v>
      </c>
      <c r="BT190" s="31" t="n">
        <f aca="false">IF(Замер!$J$280="да",Помещение_14!$G190,0)</f>
        <v>0</v>
      </c>
      <c r="BU190" s="31" t="n">
        <f aca="false">IF(Замер!$J$280="да",Помещение_14!$H190,0)</f>
        <v>0</v>
      </c>
      <c r="BW190" s="31" t="n">
        <f aca="false">IF(Замер!$J$300="да",Помещение_15!$B190,0)</f>
        <v>0</v>
      </c>
      <c r="BX190" s="31" t="n">
        <f aca="false">IF(Замер!$J$300="да",Помещение_15!$G190,0)</f>
        <v>0</v>
      </c>
      <c r="BY190" s="31" t="n">
        <f aca="false">IF(Замер!$J$300="да",Помещение_15!$H190,0)</f>
        <v>0</v>
      </c>
      <c r="CA190" s="31" t="n">
        <f aca="false">IF(Замер!$J$320="да",Помещение_16!$B190,0)</f>
        <v>0</v>
      </c>
      <c r="CB190" s="31" t="n">
        <f aca="false">IF(Замер!$J$320="да",Помещение_16!$G190,0)</f>
        <v>0</v>
      </c>
      <c r="CC190" s="31" t="n">
        <f aca="false">IF(Замер!$J$320="да",Помещение_16!$H190,0)</f>
        <v>0</v>
      </c>
      <c r="CE190" s="31" t="n">
        <f aca="false">IF(Замер!$J$340="да",Помещение_17!$B190,0)</f>
        <v>0</v>
      </c>
      <c r="CF190" s="31" t="n">
        <f aca="false">IF(Замер!$J$340="да",Помещение_17!$G190,0)</f>
        <v>0</v>
      </c>
      <c r="CG190" s="31" t="n">
        <f aca="false">IF(Замер!$J$340="да",Помещение_17!$H190,0)</f>
        <v>0</v>
      </c>
      <c r="CI190" s="31" t="n">
        <f aca="false">IF(Замер!$J$360="да",Помещение_18!$B190,0)</f>
        <v>0</v>
      </c>
      <c r="CJ190" s="31" t="n">
        <f aca="false">IF(Замер!$J$360="да",Помещение_18!$G190,0)</f>
        <v>0</v>
      </c>
      <c r="CK190" s="31" t="n">
        <f aca="false">IF(Замер!$J$360="да",Помещение_18!$H190,0)</f>
        <v>0</v>
      </c>
      <c r="CM190" s="31" t="n">
        <f aca="false">IF(Замер!$J$380="да",Помещение_19!$B190,0)</f>
        <v>0</v>
      </c>
      <c r="CN190" s="31" t="n">
        <f aca="false">IF(Замер!$J$380="да",Помещение_19!$G190,0)</f>
        <v>0</v>
      </c>
      <c r="CO190" s="31" t="n">
        <f aca="false">IF(Замер!$J$380="да",Помещение_19!$H190,0)</f>
        <v>0</v>
      </c>
      <c r="CQ190" s="31" t="n">
        <f aca="false">IF(Замер!$J$400="да",Помещение_20!$B190,0)</f>
        <v>0</v>
      </c>
      <c r="CR190" s="31" t="n">
        <f aca="false">IF(Замер!$J$400="да",Помещение_20!$G190,0)</f>
        <v>0</v>
      </c>
      <c r="CS190" s="31" t="n">
        <f aca="false">IF(Замер!$J$400="да",Помещение_20!$H190,0)</f>
        <v>0</v>
      </c>
    </row>
    <row r="191" customFormat="false" ht="14.25" hidden="false" customHeight="false" outlineLevel="0" collapsed="false">
      <c r="B191" s="79" t="n">
        <f aca="false">P191</f>
        <v>0</v>
      </c>
      <c r="C191" s="49" t="s">
        <v>491</v>
      </c>
      <c r="D191" s="80" t="str">
        <f aca="false">VLOOKUP(C191,СписокРабот!$B:$E,2,FALSE())</f>
        <v>Демонтаж пола из штучного паркета</v>
      </c>
      <c r="E191" s="44" t="str">
        <f aca="false">VLOOKUP(C191,СписокРабот!$B:$E,3,FALSE())</f>
        <v>м²</v>
      </c>
      <c r="F191" s="81" t="n">
        <f aca="false">VLOOKUP(C191,СписокРабот!$B:$E,4,FALSE())</f>
        <v>478</v>
      </c>
      <c r="G191" s="84" t="n">
        <f aca="false">Q191</f>
        <v>0</v>
      </c>
      <c r="H191" s="82" t="n">
        <f aca="false">F191*G191</f>
        <v>0</v>
      </c>
      <c r="L191" s="83"/>
      <c r="M191" s="66" t="n">
        <f aca="false">$F191*(100%-$B$3)</f>
        <v>406.3</v>
      </c>
      <c r="N191" s="31" t="n">
        <f aca="false">$G191*$M191</f>
        <v>0</v>
      </c>
      <c r="P191" s="31" t="n">
        <f aca="false">MAX(S191,W191,AA191,AE191,AI191,AM191,AQ191,AU191,AY191,BC191,BG191,BK191,BO191,BS191,BW191,CA191,CE191,CI191,CM191,CQ191)</f>
        <v>0</v>
      </c>
      <c r="Q191" s="31" t="n">
        <f aca="false">IF($S191,T191,0)+IF($W191,X191,0)+IF($AA191,AB191,0)+IF($AE191,AF191,0)+IF($AI191,AJ191,0)+IF($AM191,AN191,0)+IF($AQ191,AR191,0)+IF($AU191,AV191,0)+IF($AY191,AZ191,0)+IF($BC191,BD191,0)+IF($BG191,BH191,0)+IF($BK191,BL191,0)+IF($BO191,BP191,0)+IF($BS191,BT191,0)+IF($BW191,BX191,0)+IF($CA191,CB191,0)+IF($CE191,CF191,0)+IF($CI191,CJ191,0)+IF($CM191,CN191,0)+IF($CQ191,CR191,0)</f>
        <v>0</v>
      </c>
      <c r="R191" s="31" t="n">
        <f aca="false">IF($S191=1,U191,0)+IF($W191,Y191,0)+IF($AA191,AC191,0)+IF($AE191,AG191,0)+IF($AI191,AK191,0)+IF($AM191,AO191,0)+IF($AQ191,AS191,0)+IF($AU191,AW191,0)+IF($AY191,BA191,0)+IF($BC191,BE191,0)+IF($BG191,BI191,0)+IF($BK191,BM191,0)+IF($BO191,BQ191,0)+IF($BS191,BU191,0)+IF($BW191,BY191,0)+IF($CA191,CC191,0)+IF($CE191,CG191,0)+IF($CI191,CK191,0)+IF($CM191,CO191,0)+IF($CQ191,CS191,0)</f>
        <v>0</v>
      </c>
      <c r="S191" s="31" t="n">
        <f aca="false">IF(Замер!$J$20="да",Комната_1!$B191,0)</f>
        <v>0</v>
      </c>
      <c r="T191" s="31" t="n">
        <f aca="false">IF(Замер!$J$20="да",Комната_1!$G191,0)</f>
        <v>26.4</v>
      </c>
      <c r="U191" s="31" t="n">
        <f aca="false">IF(Замер!$J$20="да",Комната_1!$H191,0)</f>
        <v>12619.2</v>
      </c>
      <c r="W191" s="31" t="n">
        <f aca="false">IF(Замер!$J$40="да",Комната_2!$B191,0)</f>
        <v>0</v>
      </c>
      <c r="X191" s="31" t="n">
        <f aca="false">IF(Замер!$J$40="да",Комната_2!$G191,0)</f>
        <v>11.6</v>
      </c>
      <c r="Y191" s="31" t="n">
        <f aca="false">IF(Замер!$J$40="да",Комната_2!$H191,0)</f>
        <v>5544.8</v>
      </c>
      <c r="AA191" s="31" t="n">
        <f aca="false">IF(Замер!$J$60="да",Комната_3!$B191,0)</f>
        <v>0</v>
      </c>
      <c r="AB191" s="31" t="n">
        <f aca="false">IF(Замер!$J$60="да",Комната_3!$G191,0)</f>
        <v>11.9</v>
      </c>
      <c r="AC191" s="31" t="n">
        <f aca="false">IF(Замер!$J$60="да",Комната_3!$H191,0)</f>
        <v>5688.2</v>
      </c>
      <c r="AE191" s="31" t="n">
        <f aca="false">IF(Замер!$J$80="да",Комната_4!$B191,0)</f>
        <v>0</v>
      </c>
      <c r="AF191" s="31" t="n">
        <f aca="false">IF(Замер!$J$80="да",Комната_4!$G191,0)</f>
        <v>11.3</v>
      </c>
      <c r="AG191" s="31" t="n">
        <f aca="false">IF(Замер!$J$80="да",Комната_4!$H191,0)</f>
        <v>5401.4</v>
      </c>
      <c r="AI191" s="31" t="n">
        <f aca="false">IF(Замер!$J$100="да",Комната_5!$B191,0)</f>
        <v>0</v>
      </c>
      <c r="AJ191" s="31" t="n">
        <f aca="false">IF(Замер!$J$100="да",Комната_5!$G191,0)</f>
        <v>5.4</v>
      </c>
      <c r="AK191" s="31" t="n">
        <f aca="false">IF(Замер!$J$100="да",Комната_5!$H191,0)</f>
        <v>2581.2</v>
      </c>
      <c r="AM191" s="31" t="n">
        <f aca="false">IF(Замер!$J$120="да",Коридор!$B191,0)</f>
        <v>0</v>
      </c>
      <c r="AN191" s="31" t="n">
        <f aca="false">IF(Замер!$J$120="да",Коридор!$G191,0)</f>
        <v>2.8</v>
      </c>
      <c r="AO191" s="31" t="n">
        <f aca="false">IF(Замер!$J$120="да",Коридор!$H191,0)</f>
        <v>1338.4</v>
      </c>
      <c r="AQ191" s="31" t="n">
        <f aca="false">IF(Замер!$J$140="да",Кухня!$B191,0)</f>
        <v>0</v>
      </c>
      <c r="AR191" s="31" t="n">
        <f aca="false">IF(Замер!$J$140="да",Кухня!$G191,0)</f>
        <v>5.6</v>
      </c>
      <c r="AS191" s="31" t="n">
        <f aca="false">IF(Замер!$J$140="да",Кухня!$H191,0)</f>
        <v>2676.8</v>
      </c>
      <c r="AU191" s="31" t="n">
        <f aca="false">IF(Замер!$J$160="да",Ванна!$B191,0)</f>
        <v>0</v>
      </c>
      <c r="AV191" s="31" t="n">
        <f aca="false">IF(Замер!$J$160="да",Ванна!$G191,0)</f>
        <v>2.5</v>
      </c>
      <c r="AW191" s="31" t="n">
        <f aca="false">IF(Замер!$J$160="да",Ванна!$H191,0)</f>
        <v>1195</v>
      </c>
      <c r="AY191" s="31" t="n">
        <f aca="false">IF(Замер!$J$180="да",Туалет!$B191,0)</f>
        <v>0</v>
      </c>
      <c r="AZ191" s="31" t="n">
        <f aca="false">IF(Замер!$J$180="да",Туалет!$G191,0)</f>
        <v>0</v>
      </c>
      <c r="BA191" s="31" t="n">
        <f aca="false">IF(Замер!$J$180="да",Туалет!$H191,0)</f>
        <v>0</v>
      </c>
      <c r="BC191" s="31" t="n">
        <f aca="false">IF(Замер!$J$200="да",Балкон!$B191,0)</f>
        <v>0</v>
      </c>
      <c r="BD191" s="31" t="n">
        <f aca="false">IF(Замер!$J$200="да",Балкон!$G191,0)</f>
        <v>0</v>
      </c>
      <c r="BE191" s="31" t="n">
        <f aca="false">IF(Замер!$J$200="да",Балкон!$H191,0)</f>
        <v>0</v>
      </c>
      <c r="BG191" s="31" t="n">
        <f aca="false">IF(Замер!$J$220="да",Помещение_11!$B191,0)</f>
        <v>0</v>
      </c>
      <c r="BH191" s="31" t="n">
        <f aca="false">IF(Замер!$J$220="да",Помещение_11!$G191,0)</f>
        <v>0</v>
      </c>
      <c r="BI191" s="31" t="n">
        <f aca="false">IF(Замер!$J$220="да",Помещение_11!$H191,0)</f>
        <v>0</v>
      </c>
      <c r="BK191" s="31" t="n">
        <f aca="false">IF(Замер!$J$240="да",Помещение_12!$B191,0)</f>
        <v>0</v>
      </c>
      <c r="BL191" s="31" t="n">
        <f aca="false">IF(Замер!$J$240="да",Помещение_12!$G191,0)</f>
        <v>0</v>
      </c>
      <c r="BM191" s="31" t="n">
        <f aca="false">IF(Замер!$J$240="да",Помещение_12!$H191,0)</f>
        <v>0</v>
      </c>
      <c r="BO191" s="31" t="n">
        <f aca="false">IF(Замер!$J$260="да",Помещение_13!$B191,0)</f>
        <v>0</v>
      </c>
      <c r="BP191" s="31" t="n">
        <f aca="false">IF(Замер!$J$260="да",Помещение_13!$G191,0)</f>
        <v>0</v>
      </c>
      <c r="BQ191" s="31" t="n">
        <f aca="false">IF(Замер!$J$260="да",Помещение_13!$H191,0)</f>
        <v>0</v>
      </c>
      <c r="BS191" s="31" t="n">
        <f aca="false">IF(Замер!$J$280="да",Помещение_14!$B191,0)</f>
        <v>0</v>
      </c>
      <c r="BT191" s="31" t="n">
        <f aca="false">IF(Замер!$J$280="да",Помещение_14!$G191,0)</f>
        <v>0</v>
      </c>
      <c r="BU191" s="31" t="n">
        <f aca="false">IF(Замер!$J$280="да",Помещение_14!$H191,0)</f>
        <v>0</v>
      </c>
      <c r="BW191" s="31" t="n">
        <f aca="false">IF(Замер!$J$300="да",Помещение_15!$B191,0)</f>
        <v>0</v>
      </c>
      <c r="BX191" s="31" t="n">
        <f aca="false">IF(Замер!$J$300="да",Помещение_15!$G191,0)</f>
        <v>0</v>
      </c>
      <c r="BY191" s="31" t="n">
        <f aca="false">IF(Замер!$J$300="да",Помещение_15!$H191,0)</f>
        <v>0</v>
      </c>
      <c r="CA191" s="31" t="n">
        <f aca="false">IF(Замер!$J$320="да",Помещение_16!$B191,0)</f>
        <v>0</v>
      </c>
      <c r="CB191" s="31" t="n">
        <f aca="false">IF(Замер!$J$320="да",Помещение_16!$G191,0)</f>
        <v>0</v>
      </c>
      <c r="CC191" s="31" t="n">
        <f aca="false">IF(Замер!$J$320="да",Помещение_16!$H191,0)</f>
        <v>0</v>
      </c>
      <c r="CE191" s="31" t="n">
        <f aca="false">IF(Замер!$J$340="да",Помещение_17!$B191,0)</f>
        <v>0</v>
      </c>
      <c r="CF191" s="31" t="n">
        <f aca="false">IF(Замер!$J$340="да",Помещение_17!$G191,0)</f>
        <v>0</v>
      </c>
      <c r="CG191" s="31" t="n">
        <f aca="false">IF(Замер!$J$340="да",Помещение_17!$H191,0)</f>
        <v>0</v>
      </c>
      <c r="CI191" s="31" t="n">
        <f aca="false">IF(Замер!$J$360="да",Помещение_18!$B191,0)</f>
        <v>0</v>
      </c>
      <c r="CJ191" s="31" t="n">
        <f aca="false">IF(Замер!$J$360="да",Помещение_18!$G191,0)</f>
        <v>0</v>
      </c>
      <c r="CK191" s="31" t="n">
        <f aca="false">IF(Замер!$J$360="да",Помещение_18!$H191,0)</f>
        <v>0</v>
      </c>
      <c r="CM191" s="31" t="n">
        <f aca="false">IF(Замер!$J$380="да",Помещение_19!$B191,0)</f>
        <v>0</v>
      </c>
      <c r="CN191" s="31" t="n">
        <f aca="false">IF(Замер!$J$380="да",Помещение_19!$G191,0)</f>
        <v>0</v>
      </c>
      <c r="CO191" s="31" t="n">
        <f aca="false">IF(Замер!$J$380="да",Помещение_19!$H191,0)</f>
        <v>0</v>
      </c>
      <c r="CQ191" s="31" t="n">
        <f aca="false">IF(Замер!$J$400="да",Помещение_20!$B191,0)</f>
        <v>0</v>
      </c>
      <c r="CR191" s="31" t="n">
        <f aca="false">IF(Замер!$J$400="да",Помещение_20!$G191,0)</f>
        <v>0</v>
      </c>
      <c r="CS191" s="31" t="n">
        <f aca="false">IF(Замер!$J$400="да",Помещение_20!$H191,0)</f>
        <v>0</v>
      </c>
    </row>
    <row r="192" customFormat="false" ht="14.25" hidden="false" customHeight="false" outlineLevel="0" collapsed="false">
      <c r="B192" s="79" t="n">
        <f aca="false">P192</f>
        <v>0</v>
      </c>
      <c r="C192" s="49" t="s">
        <v>492</v>
      </c>
      <c r="D192" s="80" t="str">
        <f aca="false">VLOOKUP(C192,СписокРабот!$B:$E,2,FALSE())</f>
        <v>Демонтаж пола из половой доски</v>
      </c>
      <c r="E192" s="44" t="str">
        <f aca="false">VLOOKUP(C192,СписокРабот!$B:$E,3,FALSE())</f>
        <v>м²</v>
      </c>
      <c r="F192" s="81" t="n">
        <f aca="false">VLOOKUP(C192,СписокРабот!$B:$E,4,FALSE())</f>
        <v>500</v>
      </c>
      <c r="G192" s="84" t="n">
        <f aca="false">Q192</f>
        <v>0</v>
      </c>
      <c r="H192" s="82" t="n">
        <f aca="false">F192*G192</f>
        <v>0</v>
      </c>
      <c r="L192" s="83"/>
      <c r="M192" s="66" t="n">
        <f aca="false">$F192*(100%-$B$3)</f>
        <v>425</v>
      </c>
      <c r="N192" s="31" t="n">
        <f aca="false">$G192*$M192</f>
        <v>0</v>
      </c>
      <c r="P192" s="31" t="n">
        <f aca="false">MAX(S192,W192,AA192,AE192,AI192,AM192,AQ192,AU192,AY192,BC192,BG192,BK192,BO192,BS192,BW192,CA192,CE192,CI192,CM192,CQ192)</f>
        <v>0</v>
      </c>
      <c r="Q192" s="31" t="n">
        <f aca="false">IF($S192,T192,0)+IF($W192,X192,0)+IF($AA192,AB192,0)+IF($AE192,AF192,0)+IF($AI192,AJ192,0)+IF($AM192,AN192,0)+IF($AQ192,AR192,0)+IF($AU192,AV192,0)+IF($AY192,AZ192,0)+IF($BC192,BD192,0)+IF($BG192,BH192,0)+IF($BK192,BL192,0)+IF($BO192,BP192,0)+IF($BS192,BT192,0)+IF($BW192,BX192,0)+IF($CA192,CB192,0)+IF($CE192,CF192,0)+IF($CI192,CJ192,0)+IF($CM192,CN192,0)+IF($CQ192,CR192,0)</f>
        <v>0</v>
      </c>
      <c r="R192" s="31" t="n">
        <f aca="false">IF($S192=1,U192,0)+IF($W192,Y192,0)+IF($AA192,AC192,0)+IF($AE192,AG192,0)+IF($AI192,AK192,0)+IF($AM192,AO192,0)+IF($AQ192,AS192,0)+IF($AU192,AW192,0)+IF($AY192,BA192,0)+IF($BC192,BE192,0)+IF($BG192,BI192,0)+IF($BK192,BM192,0)+IF($BO192,BQ192,0)+IF($BS192,BU192,0)+IF($BW192,BY192,0)+IF($CA192,CC192,0)+IF($CE192,CG192,0)+IF($CI192,CK192,0)+IF($CM192,CO192,0)+IF($CQ192,CS192,0)</f>
        <v>0</v>
      </c>
      <c r="S192" s="31" t="n">
        <f aca="false">IF(Замер!$J$20="да",Комната_1!$B192,0)</f>
        <v>0</v>
      </c>
      <c r="T192" s="31" t="n">
        <f aca="false">IF(Замер!$J$20="да",Комната_1!$G192,0)</f>
        <v>26.4</v>
      </c>
      <c r="U192" s="31" t="n">
        <f aca="false">IF(Замер!$J$20="да",Комната_1!$H192,0)</f>
        <v>13200</v>
      </c>
      <c r="W192" s="31" t="n">
        <f aca="false">IF(Замер!$J$40="да",Комната_2!$B192,0)</f>
        <v>0</v>
      </c>
      <c r="X192" s="31" t="n">
        <f aca="false">IF(Замер!$J$40="да",Комната_2!$G192,0)</f>
        <v>11.6</v>
      </c>
      <c r="Y192" s="31" t="n">
        <f aca="false">IF(Замер!$J$40="да",Комната_2!$H192,0)</f>
        <v>5800</v>
      </c>
      <c r="AA192" s="31" t="n">
        <f aca="false">IF(Замер!$J$60="да",Комната_3!$B192,0)</f>
        <v>0</v>
      </c>
      <c r="AB192" s="31" t="n">
        <f aca="false">IF(Замер!$J$60="да",Комната_3!$G192,0)</f>
        <v>11.9</v>
      </c>
      <c r="AC192" s="31" t="n">
        <f aca="false">IF(Замер!$J$60="да",Комната_3!$H192,0)</f>
        <v>5950</v>
      </c>
      <c r="AE192" s="31" t="n">
        <f aca="false">IF(Замер!$J$80="да",Комната_4!$B192,0)</f>
        <v>0</v>
      </c>
      <c r="AF192" s="31" t="n">
        <f aca="false">IF(Замер!$J$80="да",Комната_4!$G192,0)</f>
        <v>11.3</v>
      </c>
      <c r="AG192" s="31" t="n">
        <f aca="false">IF(Замер!$J$80="да",Комната_4!$H192,0)</f>
        <v>5650</v>
      </c>
      <c r="AI192" s="31" t="n">
        <f aca="false">IF(Замер!$J$100="да",Комната_5!$B192,0)</f>
        <v>0</v>
      </c>
      <c r="AJ192" s="31" t="n">
        <f aca="false">IF(Замер!$J$100="да",Комната_5!$G192,0)</f>
        <v>5.4</v>
      </c>
      <c r="AK192" s="31" t="n">
        <f aca="false">IF(Замер!$J$100="да",Комната_5!$H192,0)</f>
        <v>2700</v>
      </c>
      <c r="AM192" s="31" t="n">
        <f aca="false">IF(Замер!$J$120="да",Коридор!$B192,0)</f>
        <v>0</v>
      </c>
      <c r="AN192" s="31" t="n">
        <f aca="false">IF(Замер!$J$120="да",Коридор!$G192,0)</f>
        <v>2.8</v>
      </c>
      <c r="AO192" s="31" t="n">
        <f aca="false">IF(Замер!$J$120="да",Коридор!$H192,0)</f>
        <v>1400</v>
      </c>
      <c r="AQ192" s="31" t="n">
        <f aca="false">IF(Замер!$J$140="да",Кухня!$B192,0)</f>
        <v>0</v>
      </c>
      <c r="AR192" s="31" t="n">
        <f aca="false">IF(Замер!$J$140="да",Кухня!$G192,0)</f>
        <v>5.6</v>
      </c>
      <c r="AS192" s="31" t="n">
        <f aca="false">IF(Замер!$J$140="да",Кухня!$H192,0)</f>
        <v>2800</v>
      </c>
      <c r="AU192" s="31" t="n">
        <f aca="false">IF(Замер!$J$160="да",Ванна!$B192,0)</f>
        <v>0</v>
      </c>
      <c r="AV192" s="31" t="n">
        <f aca="false">IF(Замер!$J$160="да",Ванна!$G192,0)</f>
        <v>2.5</v>
      </c>
      <c r="AW192" s="31" t="n">
        <f aca="false">IF(Замер!$J$160="да",Ванна!$H192,0)</f>
        <v>1250</v>
      </c>
      <c r="AY192" s="31" t="n">
        <f aca="false">IF(Замер!$J$180="да",Туалет!$B192,0)</f>
        <v>0</v>
      </c>
      <c r="AZ192" s="31" t="n">
        <f aca="false">IF(Замер!$J$180="да",Туалет!$G192,0)</f>
        <v>0</v>
      </c>
      <c r="BA192" s="31" t="n">
        <f aca="false">IF(Замер!$J$180="да",Туалет!$H192,0)</f>
        <v>0</v>
      </c>
      <c r="BC192" s="31" t="n">
        <f aca="false">IF(Замер!$J$200="да",Балкон!$B192,0)</f>
        <v>0</v>
      </c>
      <c r="BD192" s="31" t="n">
        <f aca="false">IF(Замер!$J$200="да",Балкон!$G192,0)</f>
        <v>0</v>
      </c>
      <c r="BE192" s="31" t="n">
        <f aca="false">IF(Замер!$J$200="да",Балкон!$H192,0)</f>
        <v>0</v>
      </c>
      <c r="BG192" s="31" t="n">
        <f aca="false">IF(Замер!$J$220="да",Помещение_11!$B192,0)</f>
        <v>0</v>
      </c>
      <c r="BH192" s="31" t="n">
        <f aca="false">IF(Замер!$J$220="да",Помещение_11!$G192,0)</f>
        <v>0</v>
      </c>
      <c r="BI192" s="31" t="n">
        <f aca="false">IF(Замер!$J$220="да",Помещение_11!$H192,0)</f>
        <v>0</v>
      </c>
      <c r="BK192" s="31" t="n">
        <f aca="false">IF(Замер!$J$240="да",Помещение_12!$B192,0)</f>
        <v>0</v>
      </c>
      <c r="BL192" s="31" t="n">
        <f aca="false">IF(Замер!$J$240="да",Помещение_12!$G192,0)</f>
        <v>0</v>
      </c>
      <c r="BM192" s="31" t="n">
        <f aca="false">IF(Замер!$J$240="да",Помещение_12!$H192,0)</f>
        <v>0</v>
      </c>
      <c r="BO192" s="31" t="n">
        <f aca="false">IF(Замер!$J$260="да",Помещение_13!$B192,0)</f>
        <v>0</v>
      </c>
      <c r="BP192" s="31" t="n">
        <f aca="false">IF(Замер!$J$260="да",Помещение_13!$G192,0)</f>
        <v>0</v>
      </c>
      <c r="BQ192" s="31" t="n">
        <f aca="false">IF(Замер!$J$260="да",Помещение_13!$H192,0)</f>
        <v>0</v>
      </c>
      <c r="BS192" s="31" t="n">
        <f aca="false">IF(Замер!$J$280="да",Помещение_14!$B192,0)</f>
        <v>0</v>
      </c>
      <c r="BT192" s="31" t="n">
        <f aca="false">IF(Замер!$J$280="да",Помещение_14!$G192,0)</f>
        <v>0</v>
      </c>
      <c r="BU192" s="31" t="n">
        <f aca="false">IF(Замер!$J$280="да",Помещение_14!$H192,0)</f>
        <v>0</v>
      </c>
      <c r="BW192" s="31" t="n">
        <f aca="false">IF(Замер!$J$300="да",Помещение_15!$B192,0)</f>
        <v>0</v>
      </c>
      <c r="BX192" s="31" t="n">
        <f aca="false">IF(Замер!$J$300="да",Помещение_15!$G192,0)</f>
        <v>0</v>
      </c>
      <c r="BY192" s="31" t="n">
        <f aca="false">IF(Замер!$J$300="да",Помещение_15!$H192,0)</f>
        <v>0</v>
      </c>
      <c r="CA192" s="31" t="n">
        <f aca="false">IF(Замер!$J$320="да",Помещение_16!$B192,0)</f>
        <v>0</v>
      </c>
      <c r="CB192" s="31" t="n">
        <f aca="false">IF(Замер!$J$320="да",Помещение_16!$G192,0)</f>
        <v>0</v>
      </c>
      <c r="CC192" s="31" t="n">
        <f aca="false">IF(Замер!$J$320="да",Помещение_16!$H192,0)</f>
        <v>0</v>
      </c>
      <c r="CE192" s="31" t="n">
        <f aca="false">IF(Замер!$J$340="да",Помещение_17!$B192,0)</f>
        <v>0</v>
      </c>
      <c r="CF192" s="31" t="n">
        <f aca="false">IF(Замер!$J$340="да",Помещение_17!$G192,0)</f>
        <v>0</v>
      </c>
      <c r="CG192" s="31" t="n">
        <f aca="false">IF(Замер!$J$340="да",Помещение_17!$H192,0)</f>
        <v>0</v>
      </c>
      <c r="CI192" s="31" t="n">
        <f aca="false">IF(Замер!$J$360="да",Помещение_18!$B192,0)</f>
        <v>0</v>
      </c>
      <c r="CJ192" s="31" t="n">
        <f aca="false">IF(Замер!$J$360="да",Помещение_18!$G192,0)</f>
        <v>0</v>
      </c>
      <c r="CK192" s="31" t="n">
        <f aca="false">IF(Замер!$J$360="да",Помещение_18!$H192,0)</f>
        <v>0</v>
      </c>
      <c r="CM192" s="31" t="n">
        <f aca="false">IF(Замер!$J$380="да",Помещение_19!$B192,0)</f>
        <v>0</v>
      </c>
      <c r="CN192" s="31" t="n">
        <f aca="false">IF(Замер!$J$380="да",Помещение_19!$G192,0)</f>
        <v>0</v>
      </c>
      <c r="CO192" s="31" t="n">
        <f aca="false">IF(Замер!$J$380="да",Помещение_19!$H192,0)</f>
        <v>0</v>
      </c>
      <c r="CQ192" s="31" t="n">
        <f aca="false">IF(Замер!$J$400="да",Помещение_20!$B192,0)</f>
        <v>0</v>
      </c>
      <c r="CR192" s="31" t="n">
        <f aca="false">IF(Замер!$J$400="да",Помещение_20!$G192,0)</f>
        <v>0</v>
      </c>
      <c r="CS192" s="31" t="n">
        <f aca="false">IF(Замер!$J$400="да",Помещение_20!$H192,0)</f>
        <v>0</v>
      </c>
    </row>
    <row r="193" customFormat="false" ht="14.25" hidden="false" customHeight="false" outlineLevel="0" collapsed="false">
      <c r="B193" s="79" t="n">
        <f aca="false">P193</f>
        <v>0</v>
      </c>
      <c r="C193" s="49" t="s">
        <v>493</v>
      </c>
      <c r="D193" s="80" t="str">
        <f aca="false">VLOOKUP(C193,СписокРабот!$B:$E,2,FALSE())</f>
        <v>Демонтаж пола из линолеума / ковролина/ оргалита (за 1 слой)</v>
      </c>
      <c r="E193" s="44" t="str">
        <f aca="false">VLOOKUP(C193,СписокРабот!$B:$E,3,FALSE())</f>
        <v>м²</v>
      </c>
      <c r="F193" s="81" t="n">
        <f aca="false">VLOOKUP(C193,СписокРабот!$B:$E,4,FALSE())</f>
        <v>187</v>
      </c>
      <c r="G193" s="84" t="n">
        <f aca="false">Q193</f>
        <v>0</v>
      </c>
      <c r="H193" s="82" t="n">
        <f aca="false">F193*G193</f>
        <v>0</v>
      </c>
      <c r="L193" s="83"/>
      <c r="M193" s="66" t="n">
        <f aca="false">$F193*(100%-$B$3)</f>
        <v>158.95</v>
      </c>
      <c r="N193" s="31" t="n">
        <f aca="false">$G193*$M193</f>
        <v>0</v>
      </c>
      <c r="P193" s="31" t="n">
        <f aca="false">MAX(S193,W193,AA193,AE193,AI193,AM193,AQ193,AU193,AY193,BC193,BG193,BK193,BO193,BS193,BW193,CA193,CE193,CI193,CM193,CQ193)</f>
        <v>0</v>
      </c>
      <c r="Q193" s="31" t="n">
        <f aca="false">IF($S193,T193,0)+IF($W193,X193,0)+IF($AA193,AB193,0)+IF($AE193,AF193,0)+IF($AI193,AJ193,0)+IF($AM193,AN193,0)+IF($AQ193,AR193,0)+IF($AU193,AV193,0)+IF($AY193,AZ193,0)+IF($BC193,BD193,0)+IF($BG193,BH193,0)+IF($BK193,BL193,0)+IF($BO193,BP193,0)+IF($BS193,BT193,0)+IF($BW193,BX193,0)+IF($CA193,CB193,0)+IF($CE193,CF193,0)+IF($CI193,CJ193,0)+IF($CM193,CN193,0)+IF($CQ193,CR193,0)</f>
        <v>0</v>
      </c>
      <c r="R193" s="31" t="n">
        <f aca="false">IF($S193=1,U193,0)+IF($W193,Y193,0)+IF($AA193,AC193,0)+IF($AE193,AG193,0)+IF($AI193,AK193,0)+IF($AM193,AO193,0)+IF($AQ193,AS193,0)+IF($AU193,AW193,0)+IF($AY193,BA193,0)+IF($BC193,BE193,0)+IF($BG193,BI193,0)+IF($BK193,BM193,0)+IF($BO193,BQ193,0)+IF($BS193,BU193,0)+IF($BW193,BY193,0)+IF($CA193,CC193,0)+IF($CE193,CG193,0)+IF($CI193,CK193,0)+IF($CM193,CO193,0)+IF($CQ193,CS193,0)</f>
        <v>0</v>
      </c>
      <c r="S193" s="31" t="n">
        <f aca="false">IF(Замер!$J$20="да",Комната_1!$B193,0)</f>
        <v>0</v>
      </c>
      <c r="T193" s="31" t="n">
        <f aca="false">IF(Замер!$J$20="да",Комната_1!$G193,0)</f>
        <v>26.4</v>
      </c>
      <c r="U193" s="31" t="n">
        <f aca="false">IF(Замер!$J$20="да",Комната_1!$H193,0)</f>
        <v>4936.8</v>
      </c>
      <c r="W193" s="31" t="n">
        <f aca="false">IF(Замер!$J$40="да",Комната_2!$B193,0)</f>
        <v>0</v>
      </c>
      <c r="X193" s="31" t="n">
        <f aca="false">IF(Замер!$J$40="да",Комната_2!$G193,0)</f>
        <v>11.6</v>
      </c>
      <c r="Y193" s="31" t="n">
        <f aca="false">IF(Замер!$J$40="да",Комната_2!$H193,0)</f>
        <v>2169.2</v>
      </c>
      <c r="AA193" s="31" t="n">
        <f aca="false">IF(Замер!$J$60="да",Комната_3!$B193,0)</f>
        <v>0</v>
      </c>
      <c r="AB193" s="31" t="n">
        <f aca="false">IF(Замер!$J$60="да",Комната_3!$G193,0)</f>
        <v>11.9</v>
      </c>
      <c r="AC193" s="31" t="n">
        <f aca="false">IF(Замер!$J$60="да",Комната_3!$H193,0)</f>
        <v>2225.3</v>
      </c>
      <c r="AE193" s="31" t="n">
        <f aca="false">IF(Замер!$J$80="да",Комната_4!$B193,0)</f>
        <v>0</v>
      </c>
      <c r="AF193" s="31" t="n">
        <f aca="false">IF(Замер!$J$80="да",Комната_4!$G193,0)</f>
        <v>11.3</v>
      </c>
      <c r="AG193" s="31" t="n">
        <f aca="false">IF(Замер!$J$80="да",Комната_4!$H193,0)</f>
        <v>2113.1</v>
      </c>
      <c r="AI193" s="31" t="n">
        <f aca="false">IF(Замер!$J$100="да",Комната_5!$B193,0)</f>
        <v>0</v>
      </c>
      <c r="AJ193" s="31" t="n">
        <f aca="false">IF(Замер!$J$100="да",Комната_5!$G193,0)</f>
        <v>5.4</v>
      </c>
      <c r="AK193" s="31" t="n">
        <f aca="false">IF(Замер!$J$100="да",Комната_5!$H193,0)</f>
        <v>1009.8</v>
      </c>
      <c r="AM193" s="31" t="n">
        <f aca="false">IF(Замер!$J$120="да",Коридор!$B193,0)</f>
        <v>0</v>
      </c>
      <c r="AN193" s="31" t="n">
        <f aca="false">IF(Замер!$J$120="да",Коридор!$G193,0)</f>
        <v>2.8</v>
      </c>
      <c r="AO193" s="31" t="n">
        <f aca="false">IF(Замер!$J$120="да",Коридор!$H193,0)</f>
        <v>523.6</v>
      </c>
      <c r="AQ193" s="31" t="n">
        <f aca="false">IF(Замер!$J$140="да",Кухня!$B193,0)</f>
        <v>0</v>
      </c>
      <c r="AR193" s="31" t="n">
        <f aca="false">IF(Замер!$J$140="да",Кухня!$G193,0)</f>
        <v>5.6</v>
      </c>
      <c r="AS193" s="31" t="n">
        <f aca="false">IF(Замер!$J$140="да",Кухня!$H193,0)</f>
        <v>1047.2</v>
      </c>
      <c r="AU193" s="31" t="n">
        <f aca="false">IF(Замер!$J$160="да",Ванна!$B193,0)</f>
        <v>0</v>
      </c>
      <c r="AV193" s="31" t="n">
        <f aca="false">IF(Замер!$J$160="да",Ванна!$G193,0)</f>
        <v>2.5</v>
      </c>
      <c r="AW193" s="31" t="n">
        <f aca="false">IF(Замер!$J$160="да",Ванна!$H193,0)</f>
        <v>467.5</v>
      </c>
      <c r="AY193" s="31" t="n">
        <f aca="false">IF(Замер!$J$180="да",Туалет!$B193,0)</f>
        <v>0</v>
      </c>
      <c r="AZ193" s="31" t="n">
        <f aca="false">IF(Замер!$J$180="да",Туалет!$G193,0)</f>
        <v>0</v>
      </c>
      <c r="BA193" s="31" t="n">
        <f aca="false">IF(Замер!$J$180="да",Туалет!$H193,0)</f>
        <v>0</v>
      </c>
      <c r="BC193" s="31" t="n">
        <f aca="false">IF(Замер!$J$200="да",Балкон!$B193,0)</f>
        <v>0</v>
      </c>
      <c r="BD193" s="31" t="n">
        <f aca="false">IF(Замер!$J$200="да",Балкон!$G193,0)</f>
        <v>0</v>
      </c>
      <c r="BE193" s="31" t="n">
        <f aca="false">IF(Замер!$J$200="да",Балкон!$H193,0)</f>
        <v>0</v>
      </c>
      <c r="BG193" s="31" t="n">
        <f aca="false">IF(Замер!$J$220="да",Помещение_11!$B193,0)</f>
        <v>0</v>
      </c>
      <c r="BH193" s="31" t="n">
        <f aca="false">IF(Замер!$J$220="да",Помещение_11!$G193,0)</f>
        <v>0</v>
      </c>
      <c r="BI193" s="31" t="n">
        <f aca="false">IF(Замер!$J$220="да",Помещение_11!$H193,0)</f>
        <v>0</v>
      </c>
      <c r="BK193" s="31" t="n">
        <f aca="false">IF(Замер!$J$240="да",Помещение_12!$B193,0)</f>
        <v>0</v>
      </c>
      <c r="BL193" s="31" t="n">
        <f aca="false">IF(Замер!$J$240="да",Помещение_12!$G193,0)</f>
        <v>0</v>
      </c>
      <c r="BM193" s="31" t="n">
        <f aca="false">IF(Замер!$J$240="да",Помещение_12!$H193,0)</f>
        <v>0</v>
      </c>
      <c r="BO193" s="31" t="n">
        <f aca="false">IF(Замер!$J$260="да",Помещение_13!$B193,0)</f>
        <v>0</v>
      </c>
      <c r="BP193" s="31" t="n">
        <f aca="false">IF(Замер!$J$260="да",Помещение_13!$G193,0)</f>
        <v>0</v>
      </c>
      <c r="BQ193" s="31" t="n">
        <f aca="false">IF(Замер!$J$260="да",Помещение_13!$H193,0)</f>
        <v>0</v>
      </c>
      <c r="BS193" s="31" t="n">
        <f aca="false">IF(Замер!$J$280="да",Помещение_14!$B193,0)</f>
        <v>0</v>
      </c>
      <c r="BT193" s="31" t="n">
        <f aca="false">IF(Замер!$J$280="да",Помещение_14!$G193,0)</f>
        <v>0</v>
      </c>
      <c r="BU193" s="31" t="n">
        <f aca="false">IF(Замер!$J$280="да",Помещение_14!$H193,0)</f>
        <v>0</v>
      </c>
      <c r="BW193" s="31" t="n">
        <f aca="false">IF(Замер!$J$300="да",Помещение_15!$B193,0)</f>
        <v>0</v>
      </c>
      <c r="BX193" s="31" t="n">
        <f aca="false">IF(Замер!$J$300="да",Помещение_15!$G193,0)</f>
        <v>0</v>
      </c>
      <c r="BY193" s="31" t="n">
        <f aca="false">IF(Замер!$J$300="да",Помещение_15!$H193,0)</f>
        <v>0</v>
      </c>
      <c r="CA193" s="31" t="n">
        <f aca="false">IF(Замер!$J$320="да",Помещение_16!$B193,0)</f>
        <v>0</v>
      </c>
      <c r="CB193" s="31" t="n">
        <f aca="false">IF(Замер!$J$320="да",Помещение_16!$G193,0)</f>
        <v>0</v>
      </c>
      <c r="CC193" s="31" t="n">
        <f aca="false">IF(Замер!$J$320="да",Помещение_16!$H193,0)</f>
        <v>0</v>
      </c>
      <c r="CE193" s="31" t="n">
        <f aca="false">IF(Замер!$J$340="да",Помещение_17!$B193,0)</f>
        <v>0</v>
      </c>
      <c r="CF193" s="31" t="n">
        <f aca="false">IF(Замер!$J$340="да",Помещение_17!$G193,0)</f>
        <v>0</v>
      </c>
      <c r="CG193" s="31" t="n">
        <f aca="false">IF(Замер!$J$340="да",Помещение_17!$H193,0)</f>
        <v>0</v>
      </c>
      <c r="CI193" s="31" t="n">
        <f aca="false">IF(Замер!$J$360="да",Помещение_18!$B193,0)</f>
        <v>0</v>
      </c>
      <c r="CJ193" s="31" t="n">
        <f aca="false">IF(Замер!$J$360="да",Помещение_18!$G193,0)</f>
        <v>0</v>
      </c>
      <c r="CK193" s="31" t="n">
        <f aca="false">IF(Замер!$J$360="да",Помещение_18!$H193,0)</f>
        <v>0</v>
      </c>
      <c r="CM193" s="31" t="n">
        <f aca="false">IF(Замер!$J$380="да",Помещение_19!$B193,0)</f>
        <v>0</v>
      </c>
      <c r="CN193" s="31" t="n">
        <f aca="false">IF(Замер!$J$380="да",Помещение_19!$G193,0)</f>
        <v>0</v>
      </c>
      <c r="CO193" s="31" t="n">
        <f aca="false">IF(Замер!$J$380="да",Помещение_19!$H193,0)</f>
        <v>0</v>
      </c>
      <c r="CQ193" s="31" t="n">
        <f aca="false">IF(Замер!$J$400="да",Помещение_20!$B193,0)</f>
        <v>0</v>
      </c>
      <c r="CR193" s="31" t="n">
        <f aca="false">IF(Замер!$J$400="да",Помещение_20!$G193,0)</f>
        <v>0</v>
      </c>
      <c r="CS193" s="31" t="n">
        <f aca="false">IF(Замер!$J$400="да",Помещение_20!$H193,0)</f>
        <v>0</v>
      </c>
    </row>
    <row r="194" customFormat="false" ht="14.25" hidden="false" customHeight="false" outlineLevel="0" collapsed="false">
      <c r="B194" s="79" t="n">
        <f aca="false">P194</f>
        <v>0</v>
      </c>
      <c r="C194" s="49" t="s">
        <v>494</v>
      </c>
      <c r="D194" s="80" t="str">
        <f aca="false">VLOOKUP(C194,СписокРабот!$B:$E,2,FALSE())</f>
        <v>Демонтаж пола Авангард-Кнауф т. 50мм</v>
      </c>
      <c r="E194" s="44" t="str">
        <f aca="false">VLOOKUP(C194,СписокРабот!$B:$E,3,FALSE())</f>
        <v>м²</v>
      </c>
      <c r="F194" s="81" t="n">
        <f aca="false">VLOOKUP(C194,СписокРабот!$B:$E,4,FALSE())</f>
        <v>411</v>
      </c>
      <c r="G194" s="84" t="n">
        <f aca="false">Q194</f>
        <v>0</v>
      </c>
      <c r="H194" s="82" t="n">
        <f aca="false">F194*G194</f>
        <v>0</v>
      </c>
      <c r="L194" s="83"/>
      <c r="M194" s="66" t="n">
        <f aca="false">$F194*(100%-$B$3)</f>
        <v>349.35</v>
      </c>
      <c r="N194" s="31" t="n">
        <f aca="false">$G194*$M194</f>
        <v>0</v>
      </c>
      <c r="P194" s="31" t="n">
        <f aca="false">MAX(S194,W194,AA194,AE194,AI194,AM194,AQ194,AU194,AY194,BC194,BG194,BK194,BO194,BS194,BW194,CA194,CE194,CI194,CM194,CQ194)</f>
        <v>0</v>
      </c>
      <c r="Q194" s="31" t="n">
        <f aca="false">IF($S194,T194,0)+IF($W194,X194,0)+IF($AA194,AB194,0)+IF($AE194,AF194,0)+IF($AI194,AJ194,0)+IF($AM194,AN194,0)+IF($AQ194,AR194,0)+IF($AU194,AV194,0)+IF($AY194,AZ194,0)+IF($BC194,BD194,0)+IF($BG194,BH194,0)+IF($BK194,BL194,0)+IF($BO194,BP194,0)+IF($BS194,BT194,0)+IF($BW194,BX194,0)+IF($CA194,CB194,0)+IF($CE194,CF194,0)+IF($CI194,CJ194,0)+IF($CM194,CN194,0)+IF($CQ194,CR194,0)</f>
        <v>0</v>
      </c>
      <c r="R194" s="31" t="n">
        <f aca="false">IF($S194=1,U194,0)+IF($W194,Y194,0)+IF($AA194,AC194,0)+IF($AE194,AG194,0)+IF($AI194,AK194,0)+IF($AM194,AO194,0)+IF($AQ194,AS194,0)+IF($AU194,AW194,0)+IF($AY194,BA194,0)+IF($BC194,BE194,0)+IF($BG194,BI194,0)+IF($BK194,BM194,0)+IF($BO194,BQ194,0)+IF($BS194,BU194,0)+IF($BW194,BY194,0)+IF($CA194,CC194,0)+IF($CE194,CG194,0)+IF($CI194,CK194,0)+IF($CM194,CO194,0)+IF($CQ194,CS194,0)</f>
        <v>0</v>
      </c>
      <c r="S194" s="31" t="n">
        <f aca="false">IF(Замер!$J$20="да",Комната_1!$B194,0)</f>
        <v>0</v>
      </c>
      <c r="T194" s="31" t="n">
        <f aca="false">IF(Замер!$J$20="да",Комната_1!$G194,0)</f>
        <v>26.4</v>
      </c>
      <c r="U194" s="31" t="n">
        <f aca="false">IF(Замер!$J$20="да",Комната_1!$H194,0)</f>
        <v>10850.4</v>
      </c>
      <c r="W194" s="31" t="n">
        <f aca="false">IF(Замер!$J$40="да",Комната_2!$B194,0)</f>
        <v>0</v>
      </c>
      <c r="X194" s="31" t="n">
        <f aca="false">IF(Замер!$J$40="да",Комната_2!$G194,0)</f>
        <v>11.6</v>
      </c>
      <c r="Y194" s="31" t="n">
        <f aca="false">IF(Замер!$J$40="да",Комната_2!$H194,0)</f>
        <v>4767.6</v>
      </c>
      <c r="AA194" s="31" t="n">
        <f aca="false">IF(Замер!$J$60="да",Комната_3!$B194,0)</f>
        <v>0</v>
      </c>
      <c r="AB194" s="31" t="n">
        <f aca="false">IF(Замер!$J$60="да",Комната_3!$G194,0)</f>
        <v>11.9</v>
      </c>
      <c r="AC194" s="31" t="n">
        <f aca="false">IF(Замер!$J$60="да",Комната_3!$H194,0)</f>
        <v>4890.9</v>
      </c>
      <c r="AE194" s="31" t="n">
        <f aca="false">IF(Замер!$J$80="да",Комната_4!$B194,0)</f>
        <v>0</v>
      </c>
      <c r="AF194" s="31" t="n">
        <f aca="false">IF(Замер!$J$80="да",Комната_4!$G194,0)</f>
        <v>11.3</v>
      </c>
      <c r="AG194" s="31" t="n">
        <f aca="false">IF(Замер!$J$80="да",Комната_4!$H194,0)</f>
        <v>4644.3</v>
      </c>
      <c r="AI194" s="31" t="n">
        <f aca="false">IF(Замер!$J$100="да",Комната_5!$B194,0)</f>
        <v>0</v>
      </c>
      <c r="AJ194" s="31" t="n">
        <f aca="false">IF(Замер!$J$100="да",Комната_5!$G194,0)</f>
        <v>5.4</v>
      </c>
      <c r="AK194" s="31" t="n">
        <f aca="false">IF(Замер!$J$100="да",Комната_5!$H194,0)</f>
        <v>2219.4</v>
      </c>
      <c r="AM194" s="31" t="n">
        <f aca="false">IF(Замер!$J$120="да",Коридор!$B194,0)</f>
        <v>0</v>
      </c>
      <c r="AN194" s="31" t="n">
        <f aca="false">IF(Замер!$J$120="да",Коридор!$G194,0)</f>
        <v>2.8</v>
      </c>
      <c r="AO194" s="31" t="n">
        <f aca="false">IF(Замер!$J$120="да",Коридор!$H194,0)</f>
        <v>1150.8</v>
      </c>
      <c r="AQ194" s="31" t="n">
        <f aca="false">IF(Замер!$J$140="да",Кухня!$B194,0)</f>
        <v>0</v>
      </c>
      <c r="AR194" s="31" t="n">
        <f aca="false">IF(Замер!$J$140="да",Кухня!$G194,0)</f>
        <v>5.6</v>
      </c>
      <c r="AS194" s="31" t="n">
        <f aca="false">IF(Замер!$J$140="да",Кухня!$H194,0)</f>
        <v>2301.6</v>
      </c>
      <c r="AU194" s="31" t="n">
        <f aca="false">IF(Замер!$J$160="да",Ванна!$B194,0)</f>
        <v>0</v>
      </c>
      <c r="AV194" s="31" t="n">
        <f aca="false">IF(Замер!$J$160="да",Ванна!$G194,0)</f>
        <v>2.5</v>
      </c>
      <c r="AW194" s="31" t="n">
        <f aca="false">IF(Замер!$J$160="да",Ванна!$H194,0)</f>
        <v>1027.5</v>
      </c>
      <c r="AY194" s="31" t="n">
        <f aca="false">IF(Замер!$J$180="да",Туалет!$B194,0)</f>
        <v>0</v>
      </c>
      <c r="AZ194" s="31" t="n">
        <f aca="false">IF(Замер!$J$180="да",Туалет!$G194,0)</f>
        <v>0</v>
      </c>
      <c r="BA194" s="31" t="n">
        <f aca="false">IF(Замер!$J$180="да",Туалет!$H194,0)</f>
        <v>0</v>
      </c>
      <c r="BC194" s="31" t="n">
        <f aca="false">IF(Замер!$J$200="да",Балкон!$B194,0)</f>
        <v>0</v>
      </c>
      <c r="BD194" s="31" t="n">
        <f aca="false">IF(Замер!$J$200="да",Балкон!$G194,0)</f>
        <v>0</v>
      </c>
      <c r="BE194" s="31" t="n">
        <f aca="false">IF(Замер!$J$200="да",Балкон!$H194,0)</f>
        <v>0</v>
      </c>
      <c r="BG194" s="31" t="n">
        <f aca="false">IF(Замер!$J$220="да",Помещение_11!$B194,0)</f>
        <v>0</v>
      </c>
      <c r="BH194" s="31" t="n">
        <f aca="false">IF(Замер!$J$220="да",Помещение_11!$G194,0)</f>
        <v>0</v>
      </c>
      <c r="BI194" s="31" t="n">
        <f aca="false">IF(Замер!$J$220="да",Помещение_11!$H194,0)</f>
        <v>0</v>
      </c>
      <c r="BK194" s="31" t="n">
        <f aca="false">IF(Замер!$J$240="да",Помещение_12!$B194,0)</f>
        <v>0</v>
      </c>
      <c r="BL194" s="31" t="n">
        <f aca="false">IF(Замер!$J$240="да",Помещение_12!$G194,0)</f>
        <v>0</v>
      </c>
      <c r="BM194" s="31" t="n">
        <f aca="false">IF(Замер!$J$240="да",Помещение_12!$H194,0)</f>
        <v>0</v>
      </c>
      <c r="BO194" s="31" t="n">
        <f aca="false">IF(Замер!$J$260="да",Помещение_13!$B194,0)</f>
        <v>0</v>
      </c>
      <c r="BP194" s="31" t="n">
        <f aca="false">IF(Замер!$J$260="да",Помещение_13!$G194,0)</f>
        <v>0</v>
      </c>
      <c r="BQ194" s="31" t="n">
        <f aca="false">IF(Замер!$J$260="да",Помещение_13!$H194,0)</f>
        <v>0</v>
      </c>
      <c r="BS194" s="31" t="n">
        <f aca="false">IF(Замер!$J$280="да",Помещение_14!$B194,0)</f>
        <v>0</v>
      </c>
      <c r="BT194" s="31" t="n">
        <f aca="false">IF(Замер!$J$280="да",Помещение_14!$G194,0)</f>
        <v>0</v>
      </c>
      <c r="BU194" s="31" t="n">
        <f aca="false">IF(Замер!$J$280="да",Помещение_14!$H194,0)</f>
        <v>0</v>
      </c>
      <c r="BW194" s="31" t="n">
        <f aca="false">IF(Замер!$J$300="да",Помещение_15!$B194,0)</f>
        <v>0</v>
      </c>
      <c r="BX194" s="31" t="n">
        <f aca="false">IF(Замер!$J$300="да",Помещение_15!$G194,0)</f>
        <v>0</v>
      </c>
      <c r="BY194" s="31" t="n">
        <f aca="false">IF(Замер!$J$300="да",Помещение_15!$H194,0)</f>
        <v>0</v>
      </c>
      <c r="CA194" s="31" t="n">
        <f aca="false">IF(Замер!$J$320="да",Помещение_16!$B194,0)</f>
        <v>0</v>
      </c>
      <c r="CB194" s="31" t="n">
        <f aca="false">IF(Замер!$J$320="да",Помещение_16!$G194,0)</f>
        <v>0</v>
      </c>
      <c r="CC194" s="31" t="n">
        <f aca="false">IF(Замер!$J$320="да",Помещение_16!$H194,0)</f>
        <v>0</v>
      </c>
      <c r="CE194" s="31" t="n">
        <f aca="false">IF(Замер!$J$340="да",Помещение_17!$B194,0)</f>
        <v>0</v>
      </c>
      <c r="CF194" s="31" t="n">
        <f aca="false">IF(Замер!$J$340="да",Помещение_17!$G194,0)</f>
        <v>0</v>
      </c>
      <c r="CG194" s="31" t="n">
        <f aca="false">IF(Замер!$J$340="да",Помещение_17!$H194,0)</f>
        <v>0</v>
      </c>
      <c r="CI194" s="31" t="n">
        <f aca="false">IF(Замер!$J$360="да",Помещение_18!$B194,0)</f>
        <v>0</v>
      </c>
      <c r="CJ194" s="31" t="n">
        <f aca="false">IF(Замер!$J$360="да",Помещение_18!$G194,0)</f>
        <v>0</v>
      </c>
      <c r="CK194" s="31" t="n">
        <f aca="false">IF(Замер!$J$360="да",Помещение_18!$H194,0)</f>
        <v>0</v>
      </c>
      <c r="CM194" s="31" t="n">
        <f aca="false">IF(Замер!$J$380="да",Помещение_19!$B194,0)</f>
        <v>0</v>
      </c>
      <c r="CN194" s="31" t="n">
        <f aca="false">IF(Замер!$J$380="да",Помещение_19!$G194,0)</f>
        <v>0</v>
      </c>
      <c r="CO194" s="31" t="n">
        <f aca="false">IF(Замер!$J$380="да",Помещение_19!$H194,0)</f>
        <v>0</v>
      </c>
      <c r="CQ194" s="31" t="n">
        <f aca="false">IF(Замер!$J$400="да",Помещение_20!$B194,0)</f>
        <v>0</v>
      </c>
      <c r="CR194" s="31" t="n">
        <f aca="false">IF(Замер!$J$400="да",Помещение_20!$G194,0)</f>
        <v>0</v>
      </c>
      <c r="CS194" s="31" t="n">
        <f aca="false">IF(Замер!$J$400="да",Помещение_20!$H194,0)</f>
        <v>0</v>
      </c>
    </row>
    <row r="195" customFormat="false" ht="14.25" hidden="false" customHeight="false" outlineLevel="0" collapsed="false">
      <c r="B195" s="79" t="n">
        <f aca="false">P195</f>
        <v>0</v>
      </c>
      <c r="C195" s="49" t="s">
        <v>495</v>
      </c>
      <c r="D195" s="80" t="str">
        <f aca="false">VLOOKUP(C195,СписокРабот!$B:$E,2,FALSE())</f>
        <v>Демонтаж плинтуса</v>
      </c>
      <c r="E195" s="44" t="str">
        <f aca="false">VLOOKUP(C195,СписокРабот!$B:$E,3,FALSE())</f>
        <v>п.м</v>
      </c>
      <c r="F195" s="81" t="n">
        <f aca="false">VLOOKUP(C195,СписокРабот!$B:$E,4,FALSE())</f>
        <v>84</v>
      </c>
      <c r="G195" s="84" t="n">
        <f aca="false">Q195</f>
        <v>0</v>
      </c>
      <c r="H195" s="82" t="n">
        <f aca="false">F195*G195</f>
        <v>0</v>
      </c>
      <c r="L195" s="83"/>
      <c r="M195" s="66" t="n">
        <f aca="false">$F195*(100%-$B$3)</f>
        <v>71.4</v>
      </c>
      <c r="N195" s="31" t="n">
        <f aca="false">$G195*$M195</f>
        <v>0</v>
      </c>
      <c r="P195" s="31" t="n">
        <f aca="false">MAX(S195,W195,AA195,AE195,AI195,AM195,AQ195,AU195,AY195,BC195,BG195,BK195,BO195,BS195,BW195,CA195,CE195,CI195,CM195,CQ195)</f>
        <v>0</v>
      </c>
      <c r="Q195" s="31" t="n">
        <f aca="false">IF($S195,T195,0)+IF($W195,X195,0)+IF($AA195,AB195,0)+IF($AE195,AF195,0)+IF($AI195,AJ195,0)+IF($AM195,AN195,0)+IF($AQ195,AR195,0)+IF($AU195,AV195,0)+IF($AY195,AZ195,0)+IF($BC195,BD195,0)+IF($BG195,BH195,0)+IF($BK195,BL195,0)+IF($BO195,BP195,0)+IF($BS195,BT195,0)+IF($BW195,BX195,0)+IF($CA195,CB195,0)+IF($CE195,CF195,0)+IF($CI195,CJ195,0)+IF($CM195,CN195,0)+IF($CQ195,CR195,0)</f>
        <v>0</v>
      </c>
      <c r="R195" s="31" t="n">
        <f aca="false">IF($S195=1,U195,0)+IF($W195,Y195,0)+IF($AA195,AC195,0)+IF($AE195,AG195,0)+IF($AI195,AK195,0)+IF($AM195,AO195,0)+IF($AQ195,AS195,0)+IF($AU195,AW195,0)+IF($AY195,BA195,0)+IF($BC195,BE195,0)+IF($BG195,BI195,0)+IF($BK195,BM195,0)+IF($BO195,BQ195,0)+IF($BS195,BU195,0)+IF($BW195,BY195,0)+IF($CA195,CC195,0)+IF($CE195,CG195,0)+IF($CI195,CK195,0)+IF($CM195,CO195,0)+IF($CQ195,CS195,0)</f>
        <v>0</v>
      </c>
      <c r="S195" s="31" t="n">
        <f aca="false">IF(Замер!$J$20="да",Комната_1!$B195,0)</f>
        <v>0</v>
      </c>
      <c r="T195" s="31" t="n">
        <f aca="false">IF(Замер!$J$20="да",Комната_1!$G195,0)</f>
        <v>20.6</v>
      </c>
      <c r="U195" s="31" t="n">
        <f aca="false">IF(Замер!$J$20="да",Комната_1!$H195,0)</f>
        <v>1730.4</v>
      </c>
      <c r="W195" s="31" t="n">
        <f aca="false">IF(Замер!$J$40="да",Комната_2!$B195,0)</f>
        <v>0</v>
      </c>
      <c r="X195" s="31" t="n">
        <f aca="false">IF(Замер!$J$40="да",Комната_2!$G195,0)</f>
        <v>12.8</v>
      </c>
      <c r="Y195" s="31" t="n">
        <f aca="false">IF(Замер!$J$40="да",Комната_2!$H195,0)</f>
        <v>1075.2</v>
      </c>
      <c r="AA195" s="31" t="n">
        <f aca="false">IF(Замер!$J$60="да",Комната_3!$B195,0)</f>
        <v>0</v>
      </c>
      <c r="AB195" s="31" t="n">
        <f aca="false">IF(Замер!$J$60="да",Комната_3!$G195,0)</f>
        <v>13</v>
      </c>
      <c r="AC195" s="31" t="n">
        <f aca="false">IF(Замер!$J$60="да",Комната_3!$H195,0)</f>
        <v>1092</v>
      </c>
      <c r="AE195" s="31" t="n">
        <f aca="false">IF(Замер!$J$80="да",Комната_4!$B195,0)</f>
        <v>0</v>
      </c>
      <c r="AF195" s="31" t="n">
        <f aca="false">IF(Замер!$J$80="да",Комната_4!$G195,0)</f>
        <v>8.3</v>
      </c>
      <c r="AG195" s="31" t="n">
        <f aca="false">IF(Замер!$J$80="да",Комната_4!$H195,0)</f>
        <v>697.2</v>
      </c>
      <c r="AI195" s="31" t="n">
        <f aca="false">IF(Замер!$J$100="да",Комната_5!$B195,0)</f>
        <v>0</v>
      </c>
      <c r="AJ195" s="31" t="n">
        <f aca="false">IF(Замер!$J$100="да",Комната_5!$G195,0)</f>
        <v>6.6</v>
      </c>
      <c r="AK195" s="31" t="n">
        <f aca="false">IF(Замер!$J$100="да",Комната_5!$H195,0)</f>
        <v>554.4</v>
      </c>
      <c r="AM195" s="31" t="n">
        <f aca="false">IF(Замер!$J$120="да",Коридор!$B195,0)</f>
        <v>0</v>
      </c>
      <c r="AN195" s="31" t="n">
        <f aca="false">IF(Замер!$J$120="да",Коридор!$G195,0)</f>
        <v>6</v>
      </c>
      <c r="AO195" s="31" t="n">
        <f aca="false">IF(Замер!$J$120="да",Коридор!$H195,0)</f>
        <v>504</v>
      </c>
      <c r="AQ195" s="31" t="n">
        <f aca="false">IF(Замер!$J$140="да",Кухня!$B195,0)</f>
        <v>0</v>
      </c>
      <c r="AR195" s="31" t="n">
        <f aca="false">IF(Замер!$J$140="да",Кухня!$G195,0)</f>
        <v>8.7</v>
      </c>
      <c r="AS195" s="31" t="n">
        <f aca="false">IF(Замер!$J$140="да",Кухня!$H195,0)</f>
        <v>730.8</v>
      </c>
      <c r="AU195" s="31" t="n">
        <f aca="false">IF(Замер!$J$160="да",Ванна!$B195,0)</f>
        <v>0</v>
      </c>
      <c r="AV195" s="31" t="n">
        <f aca="false">IF(Замер!$J$160="да",Ванна!$G195,0)</f>
        <v>6.2</v>
      </c>
      <c r="AW195" s="31" t="n">
        <f aca="false">IF(Замер!$J$160="да",Ванна!$H195,0)</f>
        <v>520.8</v>
      </c>
      <c r="AY195" s="31" t="n">
        <f aca="false">IF(Замер!$J$180="да",Туалет!$B195,0)</f>
        <v>0</v>
      </c>
      <c r="AZ195" s="31" t="n">
        <f aca="false">IF(Замер!$J$180="да",Туалет!$G195,0)</f>
        <v>0</v>
      </c>
      <c r="BA195" s="31" t="n">
        <f aca="false">IF(Замер!$J$180="да",Туалет!$H195,0)</f>
        <v>0</v>
      </c>
      <c r="BC195" s="31" t="n">
        <f aca="false">IF(Замер!$J$200="да",Балкон!$B195,0)</f>
        <v>0</v>
      </c>
      <c r="BD195" s="31" t="n">
        <f aca="false">IF(Замер!$J$200="да",Балкон!$G195,0)</f>
        <v>0</v>
      </c>
      <c r="BE195" s="31" t="n">
        <f aca="false">IF(Замер!$J$200="да",Балкон!$H195,0)</f>
        <v>0</v>
      </c>
      <c r="BG195" s="31" t="n">
        <f aca="false">IF(Замер!$J$220="да",Помещение_11!$B195,0)</f>
        <v>0</v>
      </c>
      <c r="BH195" s="31" t="n">
        <f aca="false">IF(Замер!$J$220="да",Помещение_11!$G195,0)</f>
        <v>0</v>
      </c>
      <c r="BI195" s="31" t="n">
        <f aca="false">IF(Замер!$J$220="да",Помещение_11!$H195,0)</f>
        <v>0</v>
      </c>
      <c r="BK195" s="31" t="n">
        <f aca="false">IF(Замер!$J$240="да",Помещение_12!$B195,0)</f>
        <v>0</v>
      </c>
      <c r="BL195" s="31" t="n">
        <f aca="false">IF(Замер!$J$240="да",Помещение_12!$G195,0)</f>
        <v>0</v>
      </c>
      <c r="BM195" s="31" t="n">
        <f aca="false">IF(Замер!$J$240="да",Помещение_12!$H195,0)</f>
        <v>0</v>
      </c>
      <c r="BO195" s="31" t="n">
        <f aca="false">IF(Замер!$J$260="да",Помещение_13!$B195,0)</f>
        <v>0</v>
      </c>
      <c r="BP195" s="31" t="n">
        <f aca="false">IF(Замер!$J$260="да",Помещение_13!$G195,0)</f>
        <v>0</v>
      </c>
      <c r="BQ195" s="31" t="n">
        <f aca="false">IF(Замер!$J$260="да",Помещение_13!$H195,0)</f>
        <v>0</v>
      </c>
      <c r="BS195" s="31" t="n">
        <f aca="false">IF(Замер!$J$280="да",Помещение_14!$B195,0)</f>
        <v>0</v>
      </c>
      <c r="BT195" s="31" t="n">
        <f aca="false">IF(Замер!$J$280="да",Помещение_14!$G195,0)</f>
        <v>0</v>
      </c>
      <c r="BU195" s="31" t="n">
        <f aca="false">IF(Замер!$J$280="да",Помещение_14!$H195,0)</f>
        <v>0</v>
      </c>
      <c r="BW195" s="31" t="n">
        <f aca="false">IF(Замер!$J$300="да",Помещение_15!$B195,0)</f>
        <v>0</v>
      </c>
      <c r="BX195" s="31" t="n">
        <f aca="false">IF(Замер!$J$300="да",Помещение_15!$G195,0)</f>
        <v>0</v>
      </c>
      <c r="BY195" s="31" t="n">
        <f aca="false">IF(Замер!$J$300="да",Помещение_15!$H195,0)</f>
        <v>0</v>
      </c>
      <c r="CA195" s="31" t="n">
        <f aca="false">IF(Замер!$J$320="да",Помещение_16!$B195,0)</f>
        <v>0</v>
      </c>
      <c r="CB195" s="31" t="n">
        <f aca="false">IF(Замер!$J$320="да",Помещение_16!$G195,0)</f>
        <v>0</v>
      </c>
      <c r="CC195" s="31" t="n">
        <f aca="false">IF(Замер!$J$320="да",Помещение_16!$H195,0)</f>
        <v>0</v>
      </c>
      <c r="CE195" s="31" t="n">
        <f aca="false">IF(Замер!$J$340="да",Помещение_17!$B195,0)</f>
        <v>0</v>
      </c>
      <c r="CF195" s="31" t="n">
        <f aca="false">IF(Замер!$J$340="да",Помещение_17!$G195,0)</f>
        <v>0</v>
      </c>
      <c r="CG195" s="31" t="n">
        <f aca="false">IF(Замер!$J$340="да",Помещение_17!$H195,0)</f>
        <v>0</v>
      </c>
      <c r="CI195" s="31" t="n">
        <f aca="false">IF(Замер!$J$360="да",Помещение_18!$B195,0)</f>
        <v>0</v>
      </c>
      <c r="CJ195" s="31" t="n">
        <f aca="false">IF(Замер!$J$360="да",Помещение_18!$G195,0)</f>
        <v>0</v>
      </c>
      <c r="CK195" s="31" t="n">
        <f aca="false">IF(Замер!$J$360="да",Помещение_18!$H195,0)</f>
        <v>0</v>
      </c>
      <c r="CM195" s="31" t="n">
        <f aca="false">IF(Замер!$J$380="да",Помещение_19!$B195,0)</f>
        <v>0</v>
      </c>
      <c r="CN195" s="31" t="n">
        <f aca="false">IF(Замер!$J$380="да",Помещение_19!$G195,0)</f>
        <v>0</v>
      </c>
      <c r="CO195" s="31" t="n">
        <f aca="false">IF(Замер!$J$380="да",Помещение_19!$H195,0)</f>
        <v>0</v>
      </c>
      <c r="CQ195" s="31" t="n">
        <f aca="false">IF(Замер!$J$400="да",Помещение_20!$B195,0)</f>
        <v>0</v>
      </c>
      <c r="CR195" s="31" t="n">
        <f aca="false">IF(Замер!$J$400="да",Помещение_20!$G195,0)</f>
        <v>0</v>
      </c>
      <c r="CS195" s="31" t="n">
        <f aca="false">IF(Замер!$J$400="да",Помещение_20!$H195,0)</f>
        <v>0</v>
      </c>
    </row>
    <row r="196" customFormat="false" ht="14.25" hidden="false" customHeight="false" outlineLevel="0" collapsed="false">
      <c r="B196" s="79" t="n">
        <f aca="false">P196</f>
        <v>0</v>
      </c>
      <c r="C196" s="49" t="s">
        <v>496</v>
      </c>
      <c r="D196" s="80" t="str">
        <f aca="false">VLOOKUP(C196,СписокРабот!$B:$E,2,FALSE())</f>
        <v>Демонтаж деревянных лаг</v>
      </c>
      <c r="E196" s="44" t="str">
        <f aca="false">VLOOKUP(C196,СписокРабот!$B:$E,3,FALSE())</f>
        <v>м²</v>
      </c>
      <c r="F196" s="81" t="n">
        <f aca="false">VLOOKUP(C196,СписокРабот!$B:$E,4,FALSE())</f>
        <v>386</v>
      </c>
      <c r="G196" s="84" t="n">
        <f aca="false">Q196</f>
        <v>0</v>
      </c>
      <c r="H196" s="82" t="n">
        <f aca="false">F196*G196</f>
        <v>0</v>
      </c>
      <c r="L196" s="83"/>
      <c r="M196" s="66" t="n">
        <f aca="false">$F196*(100%-$B$3)</f>
        <v>328.1</v>
      </c>
      <c r="N196" s="31" t="n">
        <f aca="false">$G196*$M196</f>
        <v>0</v>
      </c>
      <c r="P196" s="31" t="n">
        <f aca="false">MAX(S196,W196,AA196,AE196,AI196,AM196,AQ196,AU196,AY196,BC196,BG196,BK196,BO196,BS196,BW196,CA196,CE196,CI196,CM196,CQ196)</f>
        <v>0</v>
      </c>
      <c r="Q196" s="31" t="n">
        <f aca="false">IF($S196,T196,0)+IF($W196,X196,0)+IF($AA196,AB196,0)+IF($AE196,AF196,0)+IF($AI196,AJ196,0)+IF($AM196,AN196,0)+IF($AQ196,AR196,0)+IF($AU196,AV196,0)+IF($AY196,AZ196,0)+IF($BC196,BD196,0)+IF($BG196,BH196,0)+IF($BK196,BL196,0)+IF($BO196,BP196,0)+IF($BS196,BT196,0)+IF($BW196,BX196,0)+IF($CA196,CB196,0)+IF($CE196,CF196,0)+IF($CI196,CJ196,0)+IF($CM196,CN196,0)+IF($CQ196,CR196,0)</f>
        <v>0</v>
      </c>
      <c r="R196" s="31" t="n">
        <f aca="false">IF($S196=1,U196,0)+IF($W196,Y196,0)+IF($AA196,AC196,0)+IF($AE196,AG196,0)+IF($AI196,AK196,0)+IF($AM196,AO196,0)+IF($AQ196,AS196,0)+IF($AU196,AW196,0)+IF($AY196,BA196,0)+IF($BC196,BE196,0)+IF($BG196,BI196,0)+IF($BK196,BM196,0)+IF($BO196,BQ196,0)+IF($BS196,BU196,0)+IF($BW196,BY196,0)+IF($CA196,CC196,0)+IF($CE196,CG196,0)+IF($CI196,CK196,0)+IF($CM196,CO196,0)+IF($CQ196,CS196,0)</f>
        <v>0</v>
      </c>
      <c r="S196" s="31" t="n">
        <f aca="false">IF(Замер!$J$20="да",Комната_1!$B196,0)</f>
        <v>0</v>
      </c>
      <c r="T196" s="31" t="n">
        <f aca="false">IF(Замер!$J$20="да",Комната_1!$G196,0)</f>
        <v>26.4</v>
      </c>
      <c r="U196" s="31" t="n">
        <f aca="false">IF(Замер!$J$20="да",Комната_1!$H196,0)</f>
        <v>10190.4</v>
      </c>
      <c r="W196" s="31" t="n">
        <f aca="false">IF(Замер!$J$40="да",Комната_2!$B196,0)</f>
        <v>0</v>
      </c>
      <c r="X196" s="31" t="n">
        <f aca="false">IF(Замер!$J$40="да",Комната_2!$G196,0)</f>
        <v>11.6</v>
      </c>
      <c r="Y196" s="31" t="n">
        <f aca="false">IF(Замер!$J$40="да",Комната_2!$H196,0)</f>
        <v>4477.6</v>
      </c>
      <c r="AA196" s="31" t="n">
        <f aca="false">IF(Замер!$J$60="да",Комната_3!$B196,0)</f>
        <v>0</v>
      </c>
      <c r="AB196" s="31" t="n">
        <f aca="false">IF(Замер!$J$60="да",Комната_3!$G196,0)</f>
        <v>11.9</v>
      </c>
      <c r="AC196" s="31" t="n">
        <f aca="false">IF(Замер!$J$60="да",Комната_3!$H196,0)</f>
        <v>4593.4</v>
      </c>
      <c r="AE196" s="31" t="n">
        <f aca="false">IF(Замер!$J$80="да",Комната_4!$B196,0)</f>
        <v>0</v>
      </c>
      <c r="AF196" s="31" t="n">
        <f aca="false">IF(Замер!$J$80="да",Комната_4!$G196,0)</f>
        <v>11.3</v>
      </c>
      <c r="AG196" s="31" t="n">
        <f aca="false">IF(Замер!$J$80="да",Комната_4!$H196,0)</f>
        <v>4361.8</v>
      </c>
      <c r="AI196" s="31" t="n">
        <f aca="false">IF(Замер!$J$100="да",Комната_5!$B196,0)</f>
        <v>0</v>
      </c>
      <c r="AJ196" s="31" t="n">
        <f aca="false">IF(Замер!$J$100="да",Комната_5!$G196,0)</f>
        <v>5.4</v>
      </c>
      <c r="AK196" s="31" t="n">
        <f aca="false">IF(Замер!$J$100="да",Комната_5!$H196,0)</f>
        <v>2084.4</v>
      </c>
      <c r="AM196" s="31" t="n">
        <f aca="false">IF(Замер!$J$120="да",Коридор!$B196,0)</f>
        <v>0</v>
      </c>
      <c r="AN196" s="31" t="n">
        <f aca="false">IF(Замер!$J$120="да",Коридор!$G196,0)</f>
        <v>2.8</v>
      </c>
      <c r="AO196" s="31" t="n">
        <f aca="false">IF(Замер!$J$120="да",Коридор!$H196,0)</f>
        <v>1080.8</v>
      </c>
      <c r="AQ196" s="31" t="n">
        <f aca="false">IF(Замер!$J$140="да",Кухня!$B196,0)</f>
        <v>0</v>
      </c>
      <c r="AR196" s="31" t="n">
        <f aca="false">IF(Замер!$J$140="да",Кухня!$G196,0)</f>
        <v>5.6</v>
      </c>
      <c r="AS196" s="31" t="n">
        <f aca="false">IF(Замер!$J$140="да",Кухня!$H196,0)</f>
        <v>2161.6</v>
      </c>
      <c r="AU196" s="31" t="n">
        <f aca="false">IF(Замер!$J$160="да",Ванна!$B196,0)</f>
        <v>0</v>
      </c>
      <c r="AV196" s="31" t="n">
        <f aca="false">IF(Замер!$J$160="да",Ванна!$G196,0)</f>
        <v>2.5</v>
      </c>
      <c r="AW196" s="31" t="n">
        <f aca="false">IF(Замер!$J$160="да",Ванна!$H196,0)</f>
        <v>965</v>
      </c>
      <c r="AY196" s="31" t="n">
        <f aca="false">IF(Замер!$J$180="да",Туалет!$B196,0)</f>
        <v>0</v>
      </c>
      <c r="AZ196" s="31" t="n">
        <f aca="false">IF(Замер!$J$180="да",Туалет!$G196,0)</f>
        <v>0</v>
      </c>
      <c r="BA196" s="31" t="n">
        <f aca="false">IF(Замер!$J$180="да",Туалет!$H196,0)</f>
        <v>0</v>
      </c>
      <c r="BC196" s="31" t="n">
        <f aca="false">IF(Замер!$J$200="да",Балкон!$B196,0)</f>
        <v>0</v>
      </c>
      <c r="BD196" s="31" t="n">
        <f aca="false">IF(Замер!$J$200="да",Балкон!$G196,0)</f>
        <v>0</v>
      </c>
      <c r="BE196" s="31" t="n">
        <f aca="false">IF(Замер!$J$200="да",Балкон!$H196,0)</f>
        <v>0</v>
      </c>
      <c r="BG196" s="31" t="n">
        <f aca="false">IF(Замер!$J$220="да",Помещение_11!$B196,0)</f>
        <v>0</v>
      </c>
      <c r="BH196" s="31" t="n">
        <f aca="false">IF(Замер!$J$220="да",Помещение_11!$G196,0)</f>
        <v>0</v>
      </c>
      <c r="BI196" s="31" t="n">
        <f aca="false">IF(Замер!$J$220="да",Помещение_11!$H196,0)</f>
        <v>0</v>
      </c>
      <c r="BK196" s="31" t="n">
        <f aca="false">IF(Замер!$J$240="да",Помещение_12!$B196,0)</f>
        <v>0</v>
      </c>
      <c r="BL196" s="31" t="n">
        <f aca="false">IF(Замер!$J$240="да",Помещение_12!$G196,0)</f>
        <v>0</v>
      </c>
      <c r="BM196" s="31" t="n">
        <f aca="false">IF(Замер!$J$240="да",Помещение_12!$H196,0)</f>
        <v>0</v>
      </c>
      <c r="BO196" s="31" t="n">
        <f aca="false">IF(Замер!$J$260="да",Помещение_13!$B196,0)</f>
        <v>0</v>
      </c>
      <c r="BP196" s="31" t="n">
        <f aca="false">IF(Замер!$J$260="да",Помещение_13!$G196,0)</f>
        <v>0</v>
      </c>
      <c r="BQ196" s="31" t="n">
        <f aca="false">IF(Замер!$J$260="да",Помещение_13!$H196,0)</f>
        <v>0</v>
      </c>
      <c r="BS196" s="31" t="n">
        <f aca="false">IF(Замер!$J$280="да",Помещение_14!$B196,0)</f>
        <v>0</v>
      </c>
      <c r="BT196" s="31" t="n">
        <f aca="false">IF(Замер!$J$280="да",Помещение_14!$G196,0)</f>
        <v>0</v>
      </c>
      <c r="BU196" s="31" t="n">
        <f aca="false">IF(Замер!$J$280="да",Помещение_14!$H196,0)</f>
        <v>0</v>
      </c>
      <c r="BW196" s="31" t="n">
        <f aca="false">IF(Замер!$J$300="да",Помещение_15!$B196,0)</f>
        <v>0</v>
      </c>
      <c r="BX196" s="31" t="n">
        <f aca="false">IF(Замер!$J$300="да",Помещение_15!$G196,0)</f>
        <v>0</v>
      </c>
      <c r="BY196" s="31" t="n">
        <f aca="false">IF(Замер!$J$300="да",Помещение_15!$H196,0)</f>
        <v>0</v>
      </c>
      <c r="CA196" s="31" t="n">
        <f aca="false">IF(Замер!$J$320="да",Помещение_16!$B196,0)</f>
        <v>0</v>
      </c>
      <c r="CB196" s="31" t="n">
        <f aca="false">IF(Замер!$J$320="да",Помещение_16!$G196,0)</f>
        <v>0</v>
      </c>
      <c r="CC196" s="31" t="n">
        <f aca="false">IF(Замер!$J$320="да",Помещение_16!$H196,0)</f>
        <v>0</v>
      </c>
      <c r="CE196" s="31" t="n">
        <f aca="false">IF(Замер!$J$340="да",Помещение_17!$B196,0)</f>
        <v>0</v>
      </c>
      <c r="CF196" s="31" t="n">
        <f aca="false">IF(Замер!$J$340="да",Помещение_17!$G196,0)</f>
        <v>0</v>
      </c>
      <c r="CG196" s="31" t="n">
        <f aca="false">IF(Замер!$J$340="да",Помещение_17!$H196,0)</f>
        <v>0</v>
      </c>
      <c r="CI196" s="31" t="n">
        <f aca="false">IF(Замер!$J$360="да",Помещение_18!$B196,0)</f>
        <v>0</v>
      </c>
      <c r="CJ196" s="31" t="n">
        <f aca="false">IF(Замер!$J$360="да",Помещение_18!$G196,0)</f>
        <v>0</v>
      </c>
      <c r="CK196" s="31" t="n">
        <f aca="false">IF(Замер!$J$360="да",Помещение_18!$H196,0)</f>
        <v>0</v>
      </c>
      <c r="CM196" s="31" t="n">
        <f aca="false">IF(Замер!$J$380="да",Помещение_19!$B196,0)</f>
        <v>0</v>
      </c>
      <c r="CN196" s="31" t="n">
        <f aca="false">IF(Замер!$J$380="да",Помещение_19!$G196,0)</f>
        <v>0</v>
      </c>
      <c r="CO196" s="31" t="n">
        <f aca="false">IF(Замер!$J$380="да",Помещение_19!$H196,0)</f>
        <v>0</v>
      </c>
      <c r="CQ196" s="31" t="n">
        <f aca="false">IF(Замер!$J$400="да",Помещение_20!$B196,0)</f>
        <v>0</v>
      </c>
      <c r="CR196" s="31" t="n">
        <f aca="false">IF(Замер!$J$400="да",Помещение_20!$G196,0)</f>
        <v>0</v>
      </c>
      <c r="CS196" s="31" t="n">
        <f aca="false">IF(Замер!$J$400="да",Помещение_20!$H196,0)</f>
        <v>0</v>
      </c>
    </row>
    <row r="197" customFormat="false" ht="14.25" hidden="false" customHeight="false" outlineLevel="0" collapsed="false">
      <c r="B197" s="79" t="n">
        <f aca="false">P197</f>
        <v>0</v>
      </c>
      <c r="C197" s="49" t="s">
        <v>497</v>
      </c>
      <c r="D197" s="80" t="str">
        <f aca="false">VLOOKUP(C197,СписокРабот!$B:$E,2,FALSE())</f>
        <v>Демонтаж бетонного поддона сантехнического узла</v>
      </c>
      <c r="E197" s="44" t="str">
        <f aca="false">VLOOKUP(C197,СписокРабот!$B:$E,3,FALSE())</f>
        <v>ед.</v>
      </c>
      <c r="F197" s="81" t="n">
        <f aca="false">VLOOKUP(C197,СписокРабот!$B:$E,4,FALSE())</f>
        <v>12834</v>
      </c>
      <c r="G197" s="49" t="n">
        <f aca="false">Q197</f>
        <v>0</v>
      </c>
      <c r="H197" s="82" t="n">
        <f aca="false">F197*G197</f>
        <v>0</v>
      </c>
      <c r="L197" s="83"/>
      <c r="M197" s="66" t="n">
        <f aca="false">$F197*(100%-$B$3)</f>
        <v>10908.9</v>
      </c>
      <c r="N197" s="31" t="n">
        <f aca="false">$G197*$M197</f>
        <v>0</v>
      </c>
      <c r="P197" s="31" t="n">
        <f aca="false">MAX(S197,W197,AA197,AE197,AI197,AM197,AQ197,AU197,AY197,BC197,BG197,BK197,BO197,BS197,BW197,CA197,CE197,CI197,CM197,CQ197)</f>
        <v>0</v>
      </c>
      <c r="Q197" s="31" t="n">
        <f aca="false">IF($S197,T197,0)+IF($W197,X197,0)+IF($AA197,AB197,0)+IF($AE197,AF197,0)+IF($AI197,AJ197,0)+IF($AM197,AN197,0)+IF($AQ197,AR197,0)+IF($AU197,AV197,0)+IF($AY197,AZ197,0)+IF($BC197,BD197,0)+IF($BG197,BH197,0)+IF($BK197,BL197,0)+IF($BO197,BP197,0)+IF($BS197,BT197,0)+IF($BW197,BX197,0)+IF($CA197,CB197,0)+IF($CE197,CF197,0)+IF($CI197,CJ197,0)+IF($CM197,CN197,0)+IF($CQ197,CR197,0)</f>
        <v>0</v>
      </c>
      <c r="R197" s="31" t="n">
        <f aca="false">IF($S197=1,U197,0)+IF($W197,Y197,0)+IF($AA197,AC197,0)+IF($AE197,AG197,0)+IF($AI197,AK197,0)+IF($AM197,AO197,0)+IF($AQ197,AS197,0)+IF($AU197,AW197,0)+IF($AY197,BA197,0)+IF($BC197,BE197,0)+IF($BG197,BI197,0)+IF($BK197,BM197,0)+IF($BO197,BQ197,0)+IF($BS197,BU197,0)+IF($BW197,BY197,0)+IF($CA197,CC197,0)+IF($CE197,CG197,0)+IF($CI197,CK197,0)+IF($CM197,CO197,0)+IF($CQ197,CS197,0)</f>
        <v>0</v>
      </c>
      <c r="S197" s="31" t="n">
        <f aca="false">IF(Замер!$J$20="да",Комната_1!$B197,0)</f>
        <v>0</v>
      </c>
      <c r="T197" s="31" t="n">
        <f aca="false">IF(Замер!$J$20="да",Комната_1!$G197,0)</f>
        <v>0</v>
      </c>
      <c r="U197" s="31" t="n">
        <f aca="false">IF(Замер!$J$20="да",Комната_1!$H197,0)</f>
        <v>0</v>
      </c>
      <c r="W197" s="31" t="n">
        <f aca="false">IF(Замер!$J$40="да",Комната_2!$B197,0)</f>
        <v>0</v>
      </c>
      <c r="X197" s="31" t="n">
        <f aca="false">IF(Замер!$J$40="да",Комната_2!$G197,0)</f>
        <v>0</v>
      </c>
      <c r="Y197" s="31" t="n">
        <f aca="false">IF(Замер!$J$40="да",Комната_2!$H197,0)</f>
        <v>0</v>
      </c>
      <c r="AA197" s="31" t="n">
        <f aca="false">IF(Замер!$J$60="да",Комната_3!$B197,0)</f>
        <v>0</v>
      </c>
      <c r="AB197" s="31" t="n">
        <f aca="false">IF(Замер!$J$60="да",Комната_3!$G197,0)</f>
        <v>0</v>
      </c>
      <c r="AC197" s="31" t="n">
        <f aca="false">IF(Замер!$J$60="да",Комната_3!$H197,0)</f>
        <v>0</v>
      </c>
      <c r="AE197" s="31" t="n">
        <f aca="false">IF(Замер!$J$80="да",Комната_4!$B197,0)</f>
        <v>0</v>
      </c>
      <c r="AF197" s="31" t="n">
        <f aca="false">IF(Замер!$J$80="да",Комната_4!$G197,0)</f>
        <v>0</v>
      </c>
      <c r="AG197" s="31" t="n">
        <f aca="false">IF(Замер!$J$80="да",Комната_4!$H197,0)</f>
        <v>0</v>
      </c>
      <c r="AI197" s="31" t="n">
        <f aca="false">IF(Замер!$J$100="да",Комната_5!$B197,0)</f>
        <v>0</v>
      </c>
      <c r="AJ197" s="31" t="n">
        <f aca="false">IF(Замер!$J$100="да",Комната_5!$G197,0)</f>
        <v>0</v>
      </c>
      <c r="AK197" s="31" t="n">
        <f aca="false">IF(Замер!$J$100="да",Комната_5!$H197,0)</f>
        <v>0</v>
      </c>
      <c r="AM197" s="31" t="n">
        <f aca="false">IF(Замер!$J$120="да",Коридор!$B197,0)</f>
        <v>0</v>
      </c>
      <c r="AN197" s="31" t="n">
        <f aca="false">IF(Замер!$J$120="да",Коридор!$G197,0)</f>
        <v>0</v>
      </c>
      <c r="AO197" s="31" t="n">
        <f aca="false">IF(Замер!$J$120="да",Коридор!$H197,0)</f>
        <v>0</v>
      </c>
      <c r="AQ197" s="31" t="n">
        <f aca="false">IF(Замер!$J$140="да",Кухня!$B197,0)</f>
        <v>0</v>
      </c>
      <c r="AR197" s="31" t="n">
        <f aca="false">IF(Замер!$J$140="да",Кухня!$G197,0)</f>
        <v>0</v>
      </c>
      <c r="AS197" s="31" t="n">
        <f aca="false">IF(Замер!$J$140="да",Кухня!$H197,0)</f>
        <v>0</v>
      </c>
      <c r="AU197" s="31" t="n">
        <f aca="false">IF(Замер!$J$160="да",Ванна!$B197,0)</f>
        <v>0</v>
      </c>
      <c r="AV197" s="31" t="n">
        <f aca="false">IF(Замер!$J$160="да",Ванна!$G197,0)</f>
        <v>0</v>
      </c>
      <c r="AW197" s="31" t="n">
        <f aca="false">IF(Замер!$J$160="да",Ванна!$H197,0)</f>
        <v>0</v>
      </c>
      <c r="AY197" s="31" t="n">
        <f aca="false">IF(Замер!$J$180="да",Туалет!$B197,0)</f>
        <v>0</v>
      </c>
      <c r="AZ197" s="31" t="n">
        <f aca="false">IF(Замер!$J$180="да",Туалет!$G197,0)</f>
        <v>0</v>
      </c>
      <c r="BA197" s="31" t="n">
        <f aca="false">IF(Замер!$J$180="да",Туалет!$H197,0)</f>
        <v>0</v>
      </c>
      <c r="BC197" s="31" t="n">
        <f aca="false">IF(Замер!$J$200="да",Балкон!$B197,0)</f>
        <v>0</v>
      </c>
      <c r="BD197" s="31" t="n">
        <f aca="false">IF(Замер!$J$200="да",Балкон!$G197,0)</f>
        <v>0</v>
      </c>
      <c r="BE197" s="31" t="n">
        <f aca="false">IF(Замер!$J$200="да",Балкон!$H197,0)</f>
        <v>0</v>
      </c>
      <c r="BG197" s="31" t="n">
        <f aca="false">IF(Замер!$J$220="да",Помещение_11!$B197,0)</f>
        <v>0</v>
      </c>
      <c r="BH197" s="31" t="n">
        <f aca="false">IF(Замер!$J$220="да",Помещение_11!$G197,0)</f>
        <v>0</v>
      </c>
      <c r="BI197" s="31" t="n">
        <f aca="false">IF(Замер!$J$220="да",Помещение_11!$H197,0)</f>
        <v>0</v>
      </c>
      <c r="BK197" s="31" t="n">
        <f aca="false">IF(Замер!$J$240="да",Помещение_12!$B197,0)</f>
        <v>0</v>
      </c>
      <c r="BL197" s="31" t="n">
        <f aca="false">IF(Замер!$J$240="да",Помещение_12!$G197,0)</f>
        <v>0</v>
      </c>
      <c r="BM197" s="31" t="n">
        <f aca="false">IF(Замер!$J$240="да",Помещение_12!$H197,0)</f>
        <v>0</v>
      </c>
      <c r="BO197" s="31" t="n">
        <f aca="false">IF(Замер!$J$260="да",Помещение_13!$B197,0)</f>
        <v>0</v>
      </c>
      <c r="BP197" s="31" t="n">
        <f aca="false">IF(Замер!$J$260="да",Помещение_13!$G197,0)</f>
        <v>0</v>
      </c>
      <c r="BQ197" s="31" t="n">
        <f aca="false">IF(Замер!$J$260="да",Помещение_13!$H197,0)</f>
        <v>0</v>
      </c>
      <c r="BS197" s="31" t="n">
        <f aca="false">IF(Замер!$J$280="да",Помещение_14!$B197,0)</f>
        <v>0</v>
      </c>
      <c r="BT197" s="31" t="n">
        <f aca="false">IF(Замер!$J$280="да",Помещение_14!$G197,0)</f>
        <v>0</v>
      </c>
      <c r="BU197" s="31" t="n">
        <f aca="false">IF(Замер!$J$280="да",Помещение_14!$H197,0)</f>
        <v>0</v>
      </c>
      <c r="BW197" s="31" t="n">
        <f aca="false">IF(Замер!$J$300="да",Помещение_15!$B197,0)</f>
        <v>0</v>
      </c>
      <c r="BX197" s="31" t="n">
        <f aca="false">IF(Замер!$J$300="да",Помещение_15!$G197,0)</f>
        <v>0</v>
      </c>
      <c r="BY197" s="31" t="n">
        <f aca="false">IF(Замер!$J$300="да",Помещение_15!$H197,0)</f>
        <v>0</v>
      </c>
      <c r="CA197" s="31" t="n">
        <f aca="false">IF(Замер!$J$320="да",Помещение_16!$B197,0)</f>
        <v>0</v>
      </c>
      <c r="CB197" s="31" t="n">
        <f aca="false">IF(Замер!$J$320="да",Помещение_16!$G197,0)</f>
        <v>0</v>
      </c>
      <c r="CC197" s="31" t="n">
        <f aca="false">IF(Замер!$J$320="да",Помещение_16!$H197,0)</f>
        <v>0</v>
      </c>
      <c r="CE197" s="31" t="n">
        <f aca="false">IF(Замер!$J$340="да",Помещение_17!$B197,0)</f>
        <v>0</v>
      </c>
      <c r="CF197" s="31" t="n">
        <f aca="false">IF(Замер!$J$340="да",Помещение_17!$G197,0)</f>
        <v>0</v>
      </c>
      <c r="CG197" s="31" t="n">
        <f aca="false">IF(Замер!$J$340="да",Помещение_17!$H197,0)</f>
        <v>0</v>
      </c>
      <c r="CI197" s="31" t="n">
        <f aca="false">IF(Замер!$J$360="да",Помещение_18!$B197,0)</f>
        <v>0</v>
      </c>
      <c r="CJ197" s="31" t="n">
        <f aca="false">IF(Замер!$J$360="да",Помещение_18!$G197,0)</f>
        <v>0</v>
      </c>
      <c r="CK197" s="31" t="n">
        <f aca="false">IF(Замер!$J$360="да",Помещение_18!$H197,0)</f>
        <v>0</v>
      </c>
      <c r="CM197" s="31" t="n">
        <f aca="false">IF(Замер!$J$380="да",Помещение_19!$B197,0)</f>
        <v>0</v>
      </c>
      <c r="CN197" s="31" t="n">
        <f aca="false">IF(Замер!$J$380="да",Помещение_19!$G197,0)</f>
        <v>0</v>
      </c>
      <c r="CO197" s="31" t="n">
        <f aca="false">IF(Замер!$J$380="да",Помещение_19!$H197,0)</f>
        <v>0</v>
      </c>
      <c r="CQ197" s="31" t="n">
        <f aca="false">IF(Замер!$J$400="да",Помещение_20!$B197,0)</f>
        <v>0</v>
      </c>
      <c r="CR197" s="31" t="n">
        <f aca="false">IF(Замер!$J$400="да",Помещение_20!$G197,0)</f>
        <v>0</v>
      </c>
      <c r="CS197" s="31" t="n">
        <f aca="false">IF(Замер!$J$400="да",Помещение_20!$H197,0)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L198" s="88" t="s">
        <v>354</v>
      </c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L199" s="78" t="s">
        <v>344</v>
      </c>
      <c r="N199" s="31" t="n">
        <f aca="false">N234</f>
        <v>328142.925</v>
      </c>
    </row>
    <row r="200" customFormat="false" ht="14.25" hidden="false" customHeight="false" outlineLevel="0" collapsed="false">
      <c r="B200" s="79" t="n">
        <f aca="false">P200</f>
        <v>0</v>
      </c>
      <c r="C200" s="49" t="s">
        <v>499</v>
      </c>
      <c r="D200" s="80" t="str">
        <f aca="false">VLOOKUP(C200,СписокРабот!$B:$E,2,FALSE())</f>
        <v>Стяжка пола до 50 мм с устройством маяков,демпфернойленты</v>
      </c>
      <c r="E200" s="44" t="str">
        <f aca="false">VLOOKUP(C200,СписокРабот!$B:$E,3,FALSE())</f>
        <v>м²</v>
      </c>
      <c r="F200" s="81" t="n">
        <f aca="false">VLOOKUP(C200,СписокРабот!$B:$E,4,FALSE())</f>
        <v>1428</v>
      </c>
      <c r="G200" s="84" t="n">
        <f aca="false">Q200</f>
        <v>0</v>
      </c>
      <c r="H200" s="82" t="n">
        <f aca="false">F200*G200</f>
        <v>0</v>
      </c>
      <c r="L200" s="83"/>
      <c r="M200" s="66" t="n">
        <f aca="false">$F200*(100%-$B$3)</f>
        <v>1213.8</v>
      </c>
      <c r="N200" s="31" t="n">
        <f aca="false">$G200*$M200</f>
        <v>0</v>
      </c>
      <c r="P200" s="31" t="n">
        <f aca="false">MAX(S200,W200,AA200,AE200,AI200,AM200,AQ200,AU200,AY200,BC200,BG200,BK200,BO200,BS200,BW200,CA200,CE200,CI200,CM200,CQ200)</f>
        <v>0</v>
      </c>
      <c r="Q200" s="31" t="n">
        <f aca="false">IF($S200,T200,0)+IF($W200,X200,0)+IF($AA200,AB200,0)+IF($AE200,AF200,0)+IF($AI200,AJ200,0)+IF($AM200,AN200,0)+IF($AQ200,AR200,0)+IF($AU200,AV200,0)+IF($AY200,AZ200,0)+IF($BC200,BD200,0)+IF($BG200,BH200,0)+IF($BK200,BL200,0)+IF($BO200,BP200,0)+IF($BS200,BT200,0)+IF($BW200,BX200,0)+IF($CA200,CB200,0)+IF($CE200,CF200,0)+IF($CI200,CJ200,0)+IF($CM200,CN200,0)+IF($CQ200,CR200,0)</f>
        <v>0</v>
      </c>
      <c r="R200" s="31" t="n">
        <f aca="false">IF($S200=1,U200,0)+IF($W200,Y200,0)+IF($AA200,AC200,0)+IF($AE200,AG200,0)+IF($AI200,AK200,0)+IF($AM200,AO200,0)+IF($AQ200,AS200,0)+IF($AU200,AW200,0)+IF($AY200,BA200,0)+IF($BC200,BE200,0)+IF($BG200,BI200,0)+IF($BK200,BM200,0)+IF($BO200,BQ200,0)+IF($BS200,BU200,0)+IF($BW200,BY200,0)+IF($CA200,CC200,0)+IF($CE200,CG200,0)+IF($CI200,CK200,0)+IF($CM200,CO200,0)+IF($CQ200,CS200,0)</f>
        <v>0</v>
      </c>
      <c r="S200" s="31" t="n">
        <f aca="false">IF(Замер!$J$20="да",Комната_1!$B200,0)</f>
        <v>0</v>
      </c>
      <c r="T200" s="31" t="n">
        <f aca="false">IF(Замер!$J$20="да",Комната_1!$G200,0)</f>
        <v>26.4</v>
      </c>
      <c r="U200" s="31" t="n">
        <f aca="false">IF(Замер!$J$20="да",Комната_1!$H200,0)</f>
        <v>37699.2</v>
      </c>
      <c r="W200" s="31" t="n">
        <f aca="false">IF(Замер!$J$40="да",Комната_2!$B200,0)</f>
        <v>0</v>
      </c>
      <c r="X200" s="31" t="n">
        <f aca="false">IF(Замер!$J$40="да",Комната_2!$G200,0)</f>
        <v>11.6</v>
      </c>
      <c r="Y200" s="31" t="n">
        <f aca="false">IF(Замер!$J$40="да",Комната_2!$H200,0)</f>
        <v>16564.8</v>
      </c>
      <c r="AA200" s="31" t="n">
        <f aca="false">IF(Замер!$J$60="да",Комната_3!$B200,0)</f>
        <v>0</v>
      </c>
      <c r="AB200" s="31" t="n">
        <f aca="false">IF(Замер!$J$60="да",Комната_3!$G200,0)</f>
        <v>11.9</v>
      </c>
      <c r="AC200" s="31" t="n">
        <f aca="false">IF(Замер!$J$60="да",Комната_3!$H200,0)</f>
        <v>16993.2</v>
      </c>
      <c r="AE200" s="31" t="n">
        <f aca="false">IF(Замер!$J$80="да",Комната_4!$B200,0)</f>
        <v>0</v>
      </c>
      <c r="AF200" s="31" t="n">
        <f aca="false">IF(Замер!$J$80="да",Комната_4!$G200,0)</f>
        <v>11.3</v>
      </c>
      <c r="AG200" s="31" t="n">
        <f aca="false">IF(Замер!$J$80="да",Комната_4!$H200,0)</f>
        <v>16136.4</v>
      </c>
      <c r="AI200" s="31" t="n">
        <f aca="false">IF(Замер!$J$100="да",Комната_5!$B200,0)</f>
        <v>0</v>
      </c>
      <c r="AJ200" s="31" t="n">
        <f aca="false">IF(Замер!$J$100="да",Комната_5!$G200,0)</f>
        <v>5.4</v>
      </c>
      <c r="AK200" s="31" t="n">
        <f aca="false">IF(Замер!$J$100="да",Комната_5!$H200,0)</f>
        <v>7711.2</v>
      </c>
      <c r="AM200" s="31" t="n">
        <f aca="false">IF(Замер!$J$120="да",Коридор!$B200,0)</f>
        <v>0</v>
      </c>
      <c r="AN200" s="31" t="n">
        <f aca="false">IF(Замер!$J$120="да",Коридор!$G200,0)</f>
        <v>2.8</v>
      </c>
      <c r="AO200" s="31" t="n">
        <f aca="false">IF(Замер!$J$120="да",Коридор!$H200,0)</f>
        <v>3998.4</v>
      </c>
      <c r="AQ200" s="31" t="n">
        <f aca="false">IF(Замер!$J$140="да",Кухня!$B200,0)</f>
        <v>0</v>
      </c>
      <c r="AR200" s="31" t="n">
        <f aca="false">IF(Замер!$J$140="да",Кухня!$G200,0)</f>
        <v>5.6</v>
      </c>
      <c r="AS200" s="31" t="n">
        <f aca="false">IF(Замер!$J$140="да",Кухня!$H200,0)</f>
        <v>7996.8</v>
      </c>
      <c r="AU200" s="31" t="n">
        <f aca="false">IF(Замер!$J$160="да",Ванна!$B200,0)</f>
        <v>0</v>
      </c>
      <c r="AV200" s="31" t="n">
        <f aca="false">IF(Замер!$J$160="да",Ванна!$G200,0)</f>
        <v>2.5</v>
      </c>
      <c r="AW200" s="31" t="n">
        <f aca="false">IF(Замер!$J$160="да",Ванна!$H200,0)</f>
        <v>3570</v>
      </c>
      <c r="AY200" s="31" t="n">
        <f aca="false">IF(Замер!$J$180="да",Туалет!$B200,0)</f>
        <v>0</v>
      </c>
      <c r="AZ200" s="31" t="n">
        <f aca="false">IF(Замер!$J$180="да",Туалет!$G200,0)</f>
        <v>0</v>
      </c>
      <c r="BA200" s="31" t="n">
        <f aca="false">IF(Замер!$J$180="да",Туалет!$H200,0)</f>
        <v>0</v>
      </c>
      <c r="BC200" s="31" t="n">
        <f aca="false">IF(Замер!$J$200="да",Балкон!$B200,0)</f>
        <v>0</v>
      </c>
      <c r="BD200" s="31" t="n">
        <f aca="false">IF(Замер!$J$200="да",Балкон!$G200,0)</f>
        <v>0</v>
      </c>
      <c r="BE200" s="31" t="n">
        <f aca="false">IF(Замер!$J$200="да",Балкон!$H200,0)</f>
        <v>0</v>
      </c>
      <c r="BG200" s="31" t="n">
        <f aca="false">IF(Замер!$J$220="да",Помещение_11!$B200,0)</f>
        <v>0</v>
      </c>
      <c r="BH200" s="31" t="n">
        <f aca="false">IF(Замер!$J$220="да",Помещение_11!$G200,0)</f>
        <v>0</v>
      </c>
      <c r="BI200" s="31" t="n">
        <f aca="false">IF(Замер!$J$220="да",Помещение_11!$H200,0)</f>
        <v>0</v>
      </c>
      <c r="BK200" s="31" t="n">
        <f aca="false">IF(Замер!$J$240="да",Помещение_12!$B200,0)</f>
        <v>0</v>
      </c>
      <c r="BL200" s="31" t="n">
        <f aca="false">IF(Замер!$J$240="да",Помещение_12!$G200,0)</f>
        <v>0</v>
      </c>
      <c r="BM200" s="31" t="n">
        <f aca="false">IF(Замер!$J$240="да",Помещение_12!$H200,0)</f>
        <v>0</v>
      </c>
      <c r="BO200" s="31" t="n">
        <f aca="false">IF(Замер!$J$260="да",Помещение_13!$B200,0)</f>
        <v>0</v>
      </c>
      <c r="BP200" s="31" t="n">
        <f aca="false">IF(Замер!$J$260="да",Помещение_13!$G200,0)</f>
        <v>0</v>
      </c>
      <c r="BQ200" s="31" t="n">
        <f aca="false">IF(Замер!$J$260="да",Помещение_13!$H200,0)</f>
        <v>0</v>
      </c>
      <c r="BS200" s="31" t="n">
        <f aca="false">IF(Замер!$J$280="да",Помещение_14!$B200,0)</f>
        <v>0</v>
      </c>
      <c r="BT200" s="31" t="n">
        <f aca="false">IF(Замер!$J$280="да",Помещение_14!$G200,0)</f>
        <v>0</v>
      </c>
      <c r="BU200" s="31" t="n">
        <f aca="false">IF(Замер!$J$280="да",Помещение_14!$H200,0)</f>
        <v>0</v>
      </c>
      <c r="BW200" s="31" t="n">
        <f aca="false">IF(Замер!$J$300="да",Помещение_15!$B200,0)</f>
        <v>0</v>
      </c>
      <c r="BX200" s="31" t="n">
        <f aca="false">IF(Замер!$J$300="да",Помещение_15!$G200,0)</f>
        <v>0</v>
      </c>
      <c r="BY200" s="31" t="n">
        <f aca="false">IF(Замер!$J$300="да",Помещение_15!$H200,0)</f>
        <v>0</v>
      </c>
      <c r="CA200" s="31" t="n">
        <f aca="false">IF(Замер!$J$320="да",Помещение_16!$B200,0)</f>
        <v>0</v>
      </c>
      <c r="CB200" s="31" t="n">
        <f aca="false">IF(Замер!$J$320="да",Помещение_16!$G200,0)</f>
        <v>0</v>
      </c>
      <c r="CC200" s="31" t="n">
        <f aca="false">IF(Замер!$J$320="да",Помещение_16!$H200,0)</f>
        <v>0</v>
      </c>
      <c r="CE200" s="31" t="n">
        <f aca="false">IF(Замер!$J$340="да",Помещение_17!$B200,0)</f>
        <v>0</v>
      </c>
      <c r="CF200" s="31" t="n">
        <f aca="false">IF(Замер!$J$340="да",Помещение_17!$G200,0)</f>
        <v>0</v>
      </c>
      <c r="CG200" s="31" t="n">
        <f aca="false">IF(Замер!$J$340="да",Помещение_17!$H200,0)</f>
        <v>0</v>
      </c>
      <c r="CI200" s="31" t="n">
        <f aca="false">IF(Замер!$J$360="да",Помещение_18!$B200,0)</f>
        <v>0</v>
      </c>
      <c r="CJ200" s="31" t="n">
        <f aca="false">IF(Замер!$J$360="да",Помещение_18!$G200,0)</f>
        <v>0</v>
      </c>
      <c r="CK200" s="31" t="n">
        <f aca="false">IF(Замер!$J$360="да",Помещение_18!$H200,0)</f>
        <v>0</v>
      </c>
      <c r="CM200" s="31" t="n">
        <f aca="false">IF(Замер!$J$380="да",Помещение_19!$B200,0)</f>
        <v>0</v>
      </c>
      <c r="CN200" s="31" t="n">
        <f aca="false">IF(Замер!$J$380="да",Помещение_19!$G200,0)</f>
        <v>0</v>
      </c>
      <c r="CO200" s="31" t="n">
        <f aca="false">IF(Замер!$J$380="да",Помещение_19!$H200,0)</f>
        <v>0</v>
      </c>
      <c r="CQ200" s="31" t="n">
        <f aca="false">IF(Замер!$J$400="да",Помещение_20!$B200,0)</f>
        <v>0</v>
      </c>
      <c r="CR200" s="31" t="n">
        <f aca="false">IF(Замер!$J$400="да",Помещение_20!$G200,0)</f>
        <v>0</v>
      </c>
      <c r="CS200" s="31" t="n">
        <f aca="false">IF(Замер!$J$400="да",Помещение_20!$H200,0)</f>
        <v>0</v>
      </c>
    </row>
    <row r="201" customFormat="false" ht="14.25" hidden="false" customHeight="false" outlineLevel="0" collapsed="false">
      <c r="B201" s="79" t="n">
        <f aca="false">P201</f>
        <v>1</v>
      </c>
      <c r="C201" s="49" t="s">
        <v>87</v>
      </c>
      <c r="D201" s="80" t="str">
        <f aca="false">VLOOKUP(C201,СписокРабот!$B:$E,2,FALSE())</f>
        <v>Обработка пола ,составом антиплесень, гидроизол. Мастиками (1 слой)</v>
      </c>
      <c r="E201" s="44" t="str">
        <f aca="false">VLOOKUP(C201,СписокРабот!$B:$E,3,FALSE())</f>
        <v>м²</v>
      </c>
      <c r="F201" s="81" t="n">
        <f aca="false">VLOOKUP(C201,СписокРабот!$B:$E,4,FALSE())</f>
        <v>386</v>
      </c>
      <c r="G201" s="84" t="n">
        <f aca="false">Q201</f>
        <v>11</v>
      </c>
      <c r="H201" s="82" t="n">
        <f aca="false">F201*G201</f>
        <v>4246</v>
      </c>
      <c r="L201" s="83"/>
      <c r="M201" s="66" t="n">
        <f aca="false">$F201*(100%-$B$3)</f>
        <v>328.1</v>
      </c>
      <c r="N201" s="31" t="n">
        <f aca="false">$G201*$M201</f>
        <v>3609.1</v>
      </c>
      <c r="P201" s="31" t="n">
        <f aca="false">MAX(S201,W201,AA201,AE201,AI201,AM201,AQ201,AU201,AY201,BC201,BG201,BK201,BO201,BS201,BW201,CA201,CE201,CI201,CM201,CQ201)</f>
        <v>1</v>
      </c>
      <c r="Q201" s="31" t="n">
        <f aca="false">IF($S201,T201,0)+IF($W201,X201,0)+IF($AA201,AB201,0)+IF($AE201,AF201,0)+IF($AI201,AJ201,0)+IF($AM201,AN201,0)+IF($AQ201,AR201,0)+IF($AU201,AV201,0)+IF($AY201,AZ201,0)+IF($BC201,BD201,0)+IF($BG201,BH201,0)+IF($BK201,BL201,0)+IF($BO201,BP201,0)+IF($BS201,BT201,0)+IF($BW201,BX201,0)+IF($CA201,CB201,0)+IF($CE201,CF201,0)+IF($CI201,CJ201,0)+IF($CM201,CN201,0)+IF($CQ201,CR201,0)</f>
        <v>11</v>
      </c>
      <c r="R201" s="31" t="n">
        <f aca="false">IF($S201=1,U201,0)+IF($W201,Y201,0)+IF($AA201,AC201,0)+IF($AE201,AG201,0)+IF($AI201,AK201,0)+IF($AM201,AO201,0)+IF($AQ201,AS201,0)+IF($AU201,AW201,0)+IF($AY201,BA201,0)+IF($BC201,BE201,0)+IF($BG201,BI201,0)+IF($BK201,BM201,0)+IF($BO201,BQ201,0)+IF($BS201,BU201,0)+IF($BW201,BY201,0)+IF($CA201,CC201,0)+IF($CE201,CG201,0)+IF($CI201,CK201,0)+IF($CM201,CO201,0)+IF($CQ201,CS201,0)</f>
        <v>4246</v>
      </c>
      <c r="S201" s="31" t="n">
        <f aca="false">IF(Замер!$J$20="да",Комната_1!$B201,0)</f>
        <v>1</v>
      </c>
      <c r="T201" s="31" t="n">
        <f aca="false">IF(Замер!$J$20="да",Комната_1!$G201,0)</f>
        <v>11</v>
      </c>
      <c r="U201" s="31" t="n">
        <f aca="false">IF(Замер!$J$20="да",Комната_1!$H201,0)</f>
        <v>4246</v>
      </c>
      <c r="W201" s="31" t="n">
        <f aca="false">IF(Замер!$J$40="да",Комната_2!$B201,0)</f>
        <v>0</v>
      </c>
      <c r="X201" s="31" t="n">
        <f aca="false">IF(Замер!$J$40="да",Комната_2!$G201,0)</f>
        <v>11.6</v>
      </c>
      <c r="Y201" s="31" t="n">
        <f aca="false">IF(Замер!$J$40="да",Комната_2!$H201,0)</f>
        <v>4477.6</v>
      </c>
      <c r="AA201" s="31" t="n">
        <f aca="false">IF(Замер!$J$60="да",Комната_3!$B201,0)</f>
        <v>0</v>
      </c>
      <c r="AB201" s="31" t="n">
        <f aca="false">IF(Замер!$J$60="да",Комната_3!$G201,0)</f>
        <v>11.9</v>
      </c>
      <c r="AC201" s="31" t="n">
        <f aca="false">IF(Замер!$J$60="да",Комната_3!$H201,0)</f>
        <v>4593.4</v>
      </c>
      <c r="AE201" s="31" t="n">
        <f aca="false">IF(Замер!$J$80="да",Комната_4!$B201,0)</f>
        <v>0</v>
      </c>
      <c r="AF201" s="31" t="n">
        <f aca="false">IF(Замер!$J$80="да",Комната_4!$G201,0)</f>
        <v>11.3</v>
      </c>
      <c r="AG201" s="31" t="n">
        <f aca="false">IF(Замер!$J$80="да",Комната_4!$H201,0)</f>
        <v>4361.8</v>
      </c>
      <c r="AI201" s="31" t="n">
        <f aca="false">IF(Замер!$J$100="да",Комната_5!$B201,0)</f>
        <v>0</v>
      </c>
      <c r="AJ201" s="31" t="n">
        <f aca="false">IF(Замер!$J$100="да",Комната_5!$G201,0)</f>
        <v>5.4</v>
      </c>
      <c r="AK201" s="31" t="n">
        <f aca="false">IF(Замер!$J$100="да",Комната_5!$H201,0)</f>
        <v>2084.4</v>
      </c>
      <c r="AM201" s="31" t="n">
        <f aca="false">IF(Замер!$J$120="да",Коридор!$B201,0)</f>
        <v>0</v>
      </c>
      <c r="AN201" s="31" t="n">
        <f aca="false">IF(Замер!$J$120="да",Коридор!$G201,0)</f>
        <v>2.8</v>
      </c>
      <c r="AO201" s="31" t="n">
        <f aca="false">IF(Замер!$J$120="да",Коридор!$H201,0)</f>
        <v>1080.8</v>
      </c>
      <c r="AQ201" s="31" t="n">
        <f aca="false">IF(Замер!$J$140="да",Кухня!$B201,0)</f>
        <v>0</v>
      </c>
      <c r="AR201" s="31" t="n">
        <f aca="false">IF(Замер!$J$140="да",Кухня!$G201,0)</f>
        <v>5.6</v>
      </c>
      <c r="AS201" s="31" t="n">
        <f aca="false">IF(Замер!$J$140="да",Кухня!$H201,0)</f>
        <v>2161.6</v>
      </c>
      <c r="AU201" s="31" t="n">
        <f aca="false">IF(Замер!$J$160="да",Ванна!$B201,0)</f>
        <v>0</v>
      </c>
      <c r="AV201" s="31" t="n">
        <f aca="false">IF(Замер!$J$160="да",Ванна!$G201,0)</f>
        <v>2.5</v>
      </c>
      <c r="AW201" s="31" t="n">
        <f aca="false">IF(Замер!$J$160="да",Ванна!$H201,0)</f>
        <v>965</v>
      </c>
      <c r="AY201" s="31" t="n">
        <f aca="false">IF(Замер!$J$180="да",Туалет!$B201,0)</f>
        <v>0</v>
      </c>
      <c r="AZ201" s="31" t="n">
        <f aca="false">IF(Замер!$J$180="да",Туалет!$G201,0)</f>
        <v>0</v>
      </c>
      <c r="BA201" s="31" t="n">
        <f aca="false">IF(Замер!$J$180="да",Туалет!$H201,0)</f>
        <v>0</v>
      </c>
      <c r="BC201" s="31" t="n">
        <f aca="false">IF(Замер!$J$200="да",Балкон!$B201,0)</f>
        <v>0</v>
      </c>
      <c r="BD201" s="31" t="n">
        <f aca="false">IF(Замер!$J$200="да",Балкон!$G201,0)</f>
        <v>0</v>
      </c>
      <c r="BE201" s="31" t="n">
        <f aca="false">IF(Замер!$J$200="да",Балкон!$H201,0)</f>
        <v>0</v>
      </c>
      <c r="BG201" s="31" t="n">
        <f aca="false">IF(Замер!$J$220="да",Помещение_11!$B201,0)</f>
        <v>0</v>
      </c>
      <c r="BH201" s="31" t="n">
        <f aca="false">IF(Замер!$J$220="да",Помещение_11!$G201,0)</f>
        <v>0</v>
      </c>
      <c r="BI201" s="31" t="n">
        <f aca="false">IF(Замер!$J$220="да",Помещение_11!$H201,0)</f>
        <v>0</v>
      </c>
      <c r="BK201" s="31" t="n">
        <f aca="false">IF(Замер!$J$240="да",Помещение_12!$B201,0)</f>
        <v>0</v>
      </c>
      <c r="BL201" s="31" t="n">
        <f aca="false">IF(Замер!$J$240="да",Помещение_12!$G201,0)</f>
        <v>0</v>
      </c>
      <c r="BM201" s="31" t="n">
        <f aca="false">IF(Замер!$J$240="да",Помещение_12!$H201,0)</f>
        <v>0</v>
      </c>
      <c r="BO201" s="31" t="n">
        <f aca="false">IF(Замер!$J$260="да",Помещение_13!$B201,0)</f>
        <v>0</v>
      </c>
      <c r="BP201" s="31" t="n">
        <f aca="false">IF(Замер!$J$260="да",Помещение_13!$G201,0)</f>
        <v>0</v>
      </c>
      <c r="BQ201" s="31" t="n">
        <f aca="false">IF(Замер!$J$260="да",Помещение_13!$H201,0)</f>
        <v>0</v>
      </c>
      <c r="BS201" s="31" t="n">
        <f aca="false">IF(Замер!$J$280="да",Помещение_14!$B201,0)</f>
        <v>0</v>
      </c>
      <c r="BT201" s="31" t="n">
        <f aca="false">IF(Замер!$J$280="да",Помещение_14!$G201,0)</f>
        <v>0</v>
      </c>
      <c r="BU201" s="31" t="n">
        <f aca="false">IF(Замер!$J$280="да",Помещение_14!$H201,0)</f>
        <v>0</v>
      </c>
      <c r="BW201" s="31" t="n">
        <f aca="false">IF(Замер!$J$300="да",Помещение_15!$B201,0)</f>
        <v>0</v>
      </c>
      <c r="BX201" s="31" t="n">
        <f aca="false">IF(Замер!$J$300="да",Помещение_15!$G201,0)</f>
        <v>0</v>
      </c>
      <c r="BY201" s="31" t="n">
        <f aca="false">IF(Замер!$J$300="да",Помещение_15!$H201,0)</f>
        <v>0</v>
      </c>
      <c r="CA201" s="31" t="n">
        <f aca="false">IF(Замер!$J$320="да",Помещение_16!$B201,0)</f>
        <v>0</v>
      </c>
      <c r="CB201" s="31" t="n">
        <f aca="false">IF(Замер!$J$320="да",Помещение_16!$G201,0)</f>
        <v>0</v>
      </c>
      <c r="CC201" s="31" t="n">
        <f aca="false">IF(Замер!$J$320="да",Помещение_16!$H201,0)</f>
        <v>0</v>
      </c>
      <c r="CE201" s="31" t="n">
        <f aca="false">IF(Замер!$J$340="да",Помещение_17!$B201,0)</f>
        <v>0</v>
      </c>
      <c r="CF201" s="31" t="n">
        <f aca="false">IF(Замер!$J$340="да",Помещение_17!$G201,0)</f>
        <v>0</v>
      </c>
      <c r="CG201" s="31" t="n">
        <f aca="false">IF(Замер!$J$340="да",Помещение_17!$H201,0)</f>
        <v>0</v>
      </c>
      <c r="CI201" s="31" t="n">
        <f aca="false">IF(Замер!$J$360="да",Помещение_18!$B201,0)</f>
        <v>0</v>
      </c>
      <c r="CJ201" s="31" t="n">
        <f aca="false">IF(Замер!$J$360="да",Помещение_18!$G201,0)</f>
        <v>0</v>
      </c>
      <c r="CK201" s="31" t="n">
        <f aca="false">IF(Замер!$J$360="да",Помещение_18!$H201,0)</f>
        <v>0</v>
      </c>
      <c r="CM201" s="31" t="n">
        <f aca="false">IF(Замер!$J$380="да",Помещение_19!$B201,0)</f>
        <v>0</v>
      </c>
      <c r="CN201" s="31" t="n">
        <f aca="false">IF(Замер!$J$380="да",Помещение_19!$G201,0)</f>
        <v>0</v>
      </c>
      <c r="CO201" s="31" t="n">
        <f aca="false">IF(Замер!$J$380="да",Помещение_19!$H201,0)</f>
        <v>0</v>
      </c>
      <c r="CQ201" s="31" t="n">
        <f aca="false">IF(Замер!$J$400="да",Помещение_20!$B201,0)</f>
        <v>0</v>
      </c>
      <c r="CR201" s="31" t="n">
        <f aca="false">IF(Замер!$J$400="да",Помещение_20!$G201,0)</f>
        <v>0</v>
      </c>
      <c r="CS201" s="31" t="n">
        <f aca="false">IF(Замер!$J$400="да",Помещение_20!$H201,0)</f>
        <v>0</v>
      </c>
    </row>
    <row r="202" customFormat="false" ht="14.25" hidden="false" customHeight="false" outlineLevel="0" collapsed="false">
      <c r="B202" s="79" t="n">
        <f aca="false">P202</f>
        <v>0</v>
      </c>
      <c r="C202" s="49" t="s">
        <v>500</v>
      </c>
      <c r="D202" s="80" t="str">
        <f aca="false">VLOOKUP(C202,СписокРабот!$B:$E,2,FALSE())</f>
        <v>Звуко-гид-ция пола рулонными материалами  на битумной основе</v>
      </c>
      <c r="E202" s="44" t="str">
        <f aca="false">VLOOKUP(C202,СписокРабот!$B:$E,3,FALSE())</f>
        <v>м²</v>
      </c>
      <c r="F202" s="81" t="n">
        <f aca="false">VLOOKUP(C202,СписокРабот!$B:$E,4,FALSE())</f>
        <v>763</v>
      </c>
      <c r="G202" s="84" t="n">
        <f aca="false">Q202</f>
        <v>0</v>
      </c>
      <c r="H202" s="82" t="n">
        <f aca="false">F202*G202</f>
        <v>0</v>
      </c>
      <c r="L202" s="83"/>
      <c r="M202" s="66" t="n">
        <f aca="false">$F202*(100%-$B$3)</f>
        <v>648.55</v>
      </c>
      <c r="N202" s="31" t="n">
        <f aca="false">$G202*$M202</f>
        <v>0</v>
      </c>
      <c r="P202" s="31" t="n">
        <f aca="false">MAX(S202,W202,AA202,AE202,AI202,AM202,AQ202,AU202,AY202,BC202,BG202,BK202,BO202,BS202,BW202,CA202,CE202,CI202,CM202,CQ202)</f>
        <v>0</v>
      </c>
      <c r="Q202" s="31" t="n">
        <f aca="false">IF($S202,T202,0)+IF($W202,X202,0)+IF($AA202,AB202,0)+IF($AE202,AF202,0)+IF($AI202,AJ202,0)+IF($AM202,AN202,0)+IF($AQ202,AR202,0)+IF($AU202,AV202,0)+IF($AY202,AZ202,0)+IF($BC202,BD202,0)+IF($BG202,BH202,0)+IF($BK202,BL202,0)+IF($BO202,BP202,0)+IF($BS202,BT202,0)+IF($BW202,BX202,0)+IF($CA202,CB202,0)+IF($CE202,CF202,0)+IF($CI202,CJ202,0)+IF($CM202,CN202,0)+IF($CQ202,CR202,0)</f>
        <v>0</v>
      </c>
      <c r="R202" s="31" t="n">
        <f aca="false">IF($S202=1,U202,0)+IF($W202,Y202,0)+IF($AA202,AC202,0)+IF($AE202,AG202,0)+IF($AI202,AK202,0)+IF($AM202,AO202,0)+IF($AQ202,AS202,0)+IF($AU202,AW202,0)+IF($AY202,BA202,0)+IF($BC202,BE202,0)+IF($BG202,BI202,0)+IF($BK202,BM202,0)+IF($BO202,BQ202,0)+IF($BS202,BU202,0)+IF($BW202,BY202,0)+IF($CA202,CC202,0)+IF($CE202,CG202,0)+IF($CI202,CK202,0)+IF($CM202,CO202,0)+IF($CQ202,CS202,0)</f>
        <v>0</v>
      </c>
      <c r="S202" s="31" t="n">
        <f aca="false">IF(Замер!$J$20="да",Комната_1!$B202,0)</f>
        <v>0</v>
      </c>
      <c r="T202" s="31" t="n">
        <f aca="false">IF(Замер!$J$20="да",Комната_1!$G202,0)</f>
        <v>26.4</v>
      </c>
      <c r="U202" s="31" t="n">
        <f aca="false">IF(Замер!$J$20="да",Комната_1!$H202,0)</f>
        <v>20143.2</v>
      </c>
      <c r="W202" s="31" t="n">
        <f aca="false">IF(Замер!$J$40="да",Комната_2!$B202,0)</f>
        <v>0</v>
      </c>
      <c r="X202" s="31" t="n">
        <f aca="false">IF(Замер!$J$40="да",Комната_2!$G202,0)</f>
        <v>11.6</v>
      </c>
      <c r="Y202" s="31" t="n">
        <f aca="false">IF(Замер!$J$40="да",Комната_2!$H202,0)</f>
        <v>8850.8</v>
      </c>
      <c r="AA202" s="31" t="n">
        <f aca="false">IF(Замер!$J$60="да",Комната_3!$B202,0)</f>
        <v>0</v>
      </c>
      <c r="AB202" s="31" t="n">
        <f aca="false">IF(Замер!$J$60="да",Комната_3!$G202,0)</f>
        <v>11.9</v>
      </c>
      <c r="AC202" s="31" t="n">
        <f aca="false">IF(Замер!$J$60="да",Комната_3!$H202,0)</f>
        <v>9079.7</v>
      </c>
      <c r="AE202" s="31" t="n">
        <f aca="false">IF(Замер!$J$80="да",Комната_4!$B202,0)</f>
        <v>0</v>
      </c>
      <c r="AF202" s="31" t="n">
        <f aca="false">IF(Замер!$J$80="да",Комната_4!$G202,0)</f>
        <v>11.3</v>
      </c>
      <c r="AG202" s="31" t="n">
        <f aca="false">IF(Замер!$J$80="да",Комната_4!$H202,0)</f>
        <v>8621.9</v>
      </c>
      <c r="AI202" s="31" t="n">
        <f aca="false">IF(Замер!$J$100="да",Комната_5!$B202,0)</f>
        <v>0</v>
      </c>
      <c r="AJ202" s="31" t="n">
        <f aca="false">IF(Замер!$J$100="да",Комната_5!$G202,0)</f>
        <v>5.4</v>
      </c>
      <c r="AK202" s="31" t="n">
        <f aca="false">IF(Замер!$J$100="да",Комната_5!$H202,0)</f>
        <v>4120.2</v>
      </c>
      <c r="AM202" s="31" t="n">
        <f aca="false">IF(Замер!$J$120="да",Коридор!$B202,0)</f>
        <v>0</v>
      </c>
      <c r="AN202" s="31" t="n">
        <f aca="false">IF(Замер!$J$120="да",Коридор!$G202,0)</f>
        <v>2.8</v>
      </c>
      <c r="AO202" s="31" t="n">
        <f aca="false">IF(Замер!$J$120="да",Коридор!$H202,0)</f>
        <v>2136.4</v>
      </c>
      <c r="AQ202" s="31" t="n">
        <f aca="false">IF(Замер!$J$140="да",Кухня!$B202,0)</f>
        <v>0</v>
      </c>
      <c r="AR202" s="31" t="n">
        <f aca="false">IF(Замер!$J$140="да",Кухня!$G202,0)</f>
        <v>5.6</v>
      </c>
      <c r="AS202" s="31" t="n">
        <f aca="false">IF(Замер!$J$140="да",Кухня!$H202,0)</f>
        <v>4272.8</v>
      </c>
      <c r="AU202" s="31" t="n">
        <f aca="false">IF(Замер!$J$160="да",Ванна!$B202,0)</f>
        <v>0</v>
      </c>
      <c r="AV202" s="31" t="n">
        <f aca="false">IF(Замер!$J$160="да",Ванна!$G202,0)</f>
        <v>2.5</v>
      </c>
      <c r="AW202" s="31" t="n">
        <f aca="false">IF(Замер!$J$160="да",Ванна!$H202,0)</f>
        <v>1907.5</v>
      </c>
      <c r="AY202" s="31" t="n">
        <f aca="false">IF(Замер!$J$180="да",Туалет!$B202,0)</f>
        <v>0</v>
      </c>
      <c r="AZ202" s="31" t="n">
        <f aca="false">IF(Замер!$J$180="да",Туалет!$G202,0)</f>
        <v>0</v>
      </c>
      <c r="BA202" s="31" t="n">
        <f aca="false">IF(Замер!$J$180="да",Туалет!$H202,0)</f>
        <v>0</v>
      </c>
      <c r="BC202" s="31" t="n">
        <f aca="false">IF(Замер!$J$200="да",Балкон!$B202,0)</f>
        <v>0</v>
      </c>
      <c r="BD202" s="31" t="n">
        <f aca="false">IF(Замер!$J$200="да",Балкон!$G202,0)</f>
        <v>0</v>
      </c>
      <c r="BE202" s="31" t="n">
        <f aca="false">IF(Замер!$J$200="да",Балкон!$H202,0)</f>
        <v>0</v>
      </c>
      <c r="BG202" s="31" t="n">
        <f aca="false">IF(Замер!$J$220="да",Помещение_11!$B202,0)</f>
        <v>0</v>
      </c>
      <c r="BH202" s="31" t="n">
        <f aca="false">IF(Замер!$J$220="да",Помещение_11!$G202,0)</f>
        <v>0</v>
      </c>
      <c r="BI202" s="31" t="n">
        <f aca="false">IF(Замер!$J$220="да",Помещение_11!$H202,0)</f>
        <v>0</v>
      </c>
      <c r="BK202" s="31" t="n">
        <f aca="false">IF(Замер!$J$240="да",Помещение_12!$B202,0)</f>
        <v>0</v>
      </c>
      <c r="BL202" s="31" t="n">
        <f aca="false">IF(Замер!$J$240="да",Помещение_12!$G202,0)</f>
        <v>0</v>
      </c>
      <c r="BM202" s="31" t="n">
        <f aca="false">IF(Замер!$J$240="да",Помещение_12!$H202,0)</f>
        <v>0</v>
      </c>
      <c r="BO202" s="31" t="n">
        <f aca="false">IF(Замер!$J$260="да",Помещение_13!$B202,0)</f>
        <v>0</v>
      </c>
      <c r="BP202" s="31" t="n">
        <f aca="false">IF(Замер!$J$260="да",Помещение_13!$G202,0)</f>
        <v>0</v>
      </c>
      <c r="BQ202" s="31" t="n">
        <f aca="false">IF(Замер!$J$260="да",Помещение_13!$H202,0)</f>
        <v>0</v>
      </c>
      <c r="BS202" s="31" t="n">
        <f aca="false">IF(Замер!$J$280="да",Помещение_14!$B202,0)</f>
        <v>0</v>
      </c>
      <c r="BT202" s="31" t="n">
        <f aca="false">IF(Замер!$J$280="да",Помещение_14!$G202,0)</f>
        <v>0</v>
      </c>
      <c r="BU202" s="31" t="n">
        <f aca="false">IF(Замер!$J$280="да",Помещение_14!$H202,0)</f>
        <v>0</v>
      </c>
      <c r="BW202" s="31" t="n">
        <f aca="false">IF(Замер!$J$300="да",Помещение_15!$B202,0)</f>
        <v>0</v>
      </c>
      <c r="BX202" s="31" t="n">
        <f aca="false">IF(Замер!$J$300="да",Помещение_15!$G202,0)</f>
        <v>0</v>
      </c>
      <c r="BY202" s="31" t="n">
        <f aca="false">IF(Замер!$J$300="да",Помещение_15!$H202,0)</f>
        <v>0</v>
      </c>
      <c r="CA202" s="31" t="n">
        <f aca="false">IF(Замер!$J$320="да",Помещение_16!$B202,0)</f>
        <v>0</v>
      </c>
      <c r="CB202" s="31" t="n">
        <f aca="false">IF(Замер!$J$320="да",Помещение_16!$G202,0)</f>
        <v>0</v>
      </c>
      <c r="CC202" s="31" t="n">
        <f aca="false">IF(Замер!$J$320="да",Помещение_16!$H202,0)</f>
        <v>0</v>
      </c>
      <c r="CE202" s="31" t="n">
        <f aca="false">IF(Замер!$J$340="да",Помещение_17!$B202,0)</f>
        <v>0</v>
      </c>
      <c r="CF202" s="31" t="n">
        <f aca="false">IF(Замер!$J$340="да",Помещение_17!$G202,0)</f>
        <v>0</v>
      </c>
      <c r="CG202" s="31" t="n">
        <f aca="false">IF(Замер!$J$340="да",Помещение_17!$H202,0)</f>
        <v>0</v>
      </c>
      <c r="CI202" s="31" t="n">
        <f aca="false">IF(Замер!$J$360="да",Помещение_18!$B202,0)</f>
        <v>0</v>
      </c>
      <c r="CJ202" s="31" t="n">
        <f aca="false">IF(Замер!$J$360="да",Помещение_18!$G202,0)</f>
        <v>0</v>
      </c>
      <c r="CK202" s="31" t="n">
        <f aca="false">IF(Замер!$J$360="да",Помещение_18!$H202,0)</f>
        <v>0</v>
      </c>
      <c r="CM202" s="31" t="n">
        <f aca="false">IF(Замер!$J$380="да",Помещение_19!$B202,0)</f>
        <v>0</v>
      </c>
      <c r="CN202" s="31" t="n">
        <f aca="false">IF(Замер!$J$380="да",Помещение_19!$G202,0)</f>
        <v>0</v>
      </c>
      <c r="CO202" s="31" t="n">
        <f aca="false">IF(Замер!$J$380="да",Помещение_19!$H202,0)</f>
        <v>0</v>
      </c>
      <c r="CQ202" s="31" t="n">
        <f aca="false">IF(Замер!$J$400="да",Помещение_20!$B202,0)</f>
        <v>0</v>
      </c>
      <c r="CR202" s="31" t="n">
        <f aca="false">IF(Замер!$J$400="да",Помещение_20!$G202,0)</f>
        <v>0</v>
      </c>
      <c r="CS202" s="31" t="n">
        <f aca="false">IF(Замер!$J$400="да",Помещение_20!$H202,0)</f>
        <v>0</v>
      </c>
    </row>
    <row r="203" customFormat="false" ht="14.25" hidden="false" customHeight="false" outlineLevel="0" collapsed="false">
      <c r="B203" s="79" t="n">
        <f aca="false">P203</f>
        <v>1</v>
      </c>
      <c r="C203" s="49" t="s">
        <v>89</v>
      </c>
      <c r="D203" s="80" t="str">
        <f aca="false">VLOOKUP(C203,СписокРабот!$B:$E,2,FALSE())</f>
        <v>Устройство стяжки пола самовыравнивающейся до 20мм (от 20мм  до 40мм К-1,5)</v>
      </c>
      <c r="E203" s="44" t="str">
        <f aca="false">VLOOKUP(C203,СписокРабот!$B:$E,3,FALSE())</f>
        <v>м²</v>
      </c>
      <c r="F203" s="81" t="n">
        <f aca="false">VLOOKUP(C203,СписокРабот!$B:$E,4,FALSE())</f>
        <v>1122</v>
      </c>
      <c r="G203" s="84" t="n">
        <f aca="false">Q203</f>
        <v>42</v>
      </c>
      <c r="H203" s="82" t="n">
        <f aca="false">F203*G203</f>
        <v>47124</v>
      </c>
      <c r="L203" s="83"/>
      <c r="M203" s="66" t="n">
        <f aca="false">$F203*(100%-$B$3)</f>
        <v>953.7</v>
      </c>
      <c r="N203" s="31" t="n">
        <f aca="false">$G203*$M203</f>
        <v>40055.4</v>
      </c>
      <c r="P203" s="31" t="n">
        <f aca="false">MAX(S203,W203,AA203,AE203,AI203,AM203,AQ203,AU203,AY203,BC203,BG203,BK203,BO203,BS203,BW203,CA203,CE203,CI203,CM203,CQ203)</f>
        <v>1</v>
      </c>
      <c r="Q203" s="31" t="n">
        <f aca="false">IF($S203,T203,0)+IF($W203,X203,0)+IF($AA203,AB203,0)+IF($AE203,AF203,0)+IF($AI203,AJ203,0)+IF($AM203,AN203,0)+IF($AQ203,AR203,0)+IF($AU203,AV203,0)+IF($AY203,AZ203,0)+IF($BC203,BD203,0)+IF($BG203,BH203,0)+IF($BK203,BL203,0)+IF($BO203,BP203,0)+IF($BS203,BT203,0)+IF($BW203,BX203,0)+IF($CA203,CB203,0)+IF($CE203,CF203,0)+IF($CI203,CJ203,0)+IF($CM203,CN203,0)+IF($CQ203,CR203,0)</f>
        <v>42</v>
      </c>
      <c r="R203" s="31" t="n">
        <f aca="false">IF($S203=1,U203,0)+IF($W203,Y203,0)+IF($AA203,AC203,0)+IF($AE203,AG203,0)+IF($AI203,AK203,0)+IF($AM203,AO203,0)+IF($AQ203,AS203,0)+IF($AU203,AW203,0)+IF($AY203,BA203,0)+IF($BC203,BE203,0)+IF($BG203,BI203,0)+IF($BK203,BM203,0)+IF($BO203,BQ203,0)+IF($BS203,BU203,0)+IF($BW203,BY203,0)+IF($CA203,CC203,0)+IF($CE203,CG203,0)+IF($CI203,CK203,0)+IF($CM203,CO203,0)+IF($CQ203,CS203,0)</f>
        <v>47124</v>
      </c>
      <c r="S203" s="31" t="n">
        <f aca="false">IF(Замер!$J$20="да",Комната_1!$B203,0)</f>
        <v>1</v>
      </c>
      <c r="T203" s="31" t="n">
        <f aca="false">IF(Замер!$J$20="да",Комната_1!$G203,0)</f>
        <v>42</v>
      </c>
      <c r="U203" s="31" t="n">
        <f aca="false">IF(Замер!$J$20="да",Комната_1!$H203,0)</f>
        <v>47124</v>
      </c>
      <c r="W203" s="31" t="n">
        <f aca="false">IF(Замер!$J$40="да",Комната_2!$B203,0)</f>
        <v>0</v>
      </c>
      <c r="X203" s="31" t="n">
        <f aca="false">IF(Замер!$J$40="да",Комната_2!$G203,0)</f>
        <v>11.6</v>
      </c>
      <c r="Y203" s="31" t="n">
        <f aca="false">IF(Замер!$J$40="да",Комната_2!$H203,0)</f>
        <v>13015.2</v>
      </c>
      <c r="AA203" s="31" t="n">
        <f aca="false">IF(Замер!$J$60="да",Комната_3!$B203,0)</f>
        <v>0</v>
      </c>
      <c r="AB203" s="31" t="n">
        <f aca="false">IF(Замер!$J$60="да",Комната_3!$G203,0)</f>
        <v>11.9</v>
      </c>
      <c r="AC203" s="31" t="n">
        <f aca="false">IF(Замер!$J$60="да",Комната_3!$H203,0)</f>
        <v>13351.8</v>
      </c>
      <c r="AE203" s="31" t="n">
        <f aca="false">IF(Замер!$J$80="да",Комната_4!$B203,0)</f>
        <v>0</v>
      </c>
      <c r="AF203" s="31" t="n">
        <f aca="false">IF(Замер!$J$80="да",Комната_4!$G203,0)</f>
        <v>11.3</v>
      </c>
      <c r="AG203" s="31" t="n">
        <f aca="false">IF(Замер!$J$80="да",Комната_4!$H203,0)</f>
        <v>12678.6</v>
      </c>
      <c r="AI203" s="31" t="n">
        <f aca="false">IF(Замер!$J$100="да",Комната_5!$B203,0)</f>
        <v>0</v>
      </c>
      <c r="AJ203" s="31" t="n">
        <f aca="false">IF(Замер!$J$100="да",Комната_5!$G203,0)</f>
        <v>5.4</v>
      </c>
      <c r="AK203" s="31" t="n">
        <f aca="false">IF(Замер!$J$100="да",Комната_5!$H203,0)</f>
        <v>6058.8</v>
      </c>
      <c r="AM203" s="31" t="n">
        <f aca="false">IF(Замер!$J$120="да",Коридор!$B203,0)</f>
        <v>0</v>
      </c>
      <c r="AN203" s="31" t="n">
        <f aca="false">IF(Замер!$J$120="да",Коридор!$G203,0)</f>
        <v>2.8</v>
      </c>
      <c r="AO203" s="31" t="n">
        <f aca="false">IF(Замер!$J$120="да",Коридор!$H203,0)</f>
        <v>3141.6</v>
      </c>
      <c r="AQ203" s="31" t="n">
        <f aca="false">IF(Замер!$J$140="да",Кухня!$B203,0)</f>
        <v>0</v>
      </c>
      <c r="AR203" s="31" t="n">
        <f aca="false">IF(Замер!$J$140="да",Кухня!$G203,0)</f>
        <v>5.6</v>
      </c>
      <c r="AS203" s="31" t="n">
        <f aca="false">IF(Замер!$J$140="да",Кухня!$H203,0)</f>
        <v>6283.2</v>
      </c>
      <c r="AU203" s="31" t="n">
        <f aca="false">IF(Замер!$J$160="да",Ванна!$B203,0)</f>
        <v>0</v>
      </c>
      <c r="AV203" s="31" t="n">
        <f aca="false">IF(Замер!$J$160="да",Ванна!$G203,0)</f>
        <v>2.5</v>
      </c>
      <c r="AW203" s="31" t="n">
        <f aca="false">IF(Замер!$J$160="да",Ванна!$H203,0)</f>
        <v>2805</v>
      </c>
      <c r="AY203" s="31" t="n">
        <f aca="false">IF(Замер!$J$180="да",Туалет!$B203,0)</f>
        <v>0</v>
      </c>
      <c r="AZ203" s="31" t="n">
        <f aca="false">IF(Замер!$J$180="да",Туалет!$G203,0)</f>
        <v>0</v>
      </c>
      <c r="BA203" s="31" t="n">
        <f aca="false">IF(Замер!$J$180="да",Туалет!$H203,0)</f>
        <v>0</v>
      </c>
      <c r="BC203" s="31" t="n">
        <f aca="false">IF(Замер!$J$200="да",Балкон!$B203,0)</f>
        <v>0</v>
      </c>
      <c r="BD203" s="31" t="n">
        <f aca="false">IF(Замер!$J$200="да",Балкон!$G203,0)</f>
        <v>0</v>
      </c>
      <c r="BE203" s="31" t="n">
        <f aca="false">IF(Замер!$J$200="да",Балкон!$H203,0)</f>
        <v>0</v>
      </c>
      <c r="BG203" s="31" t="n">
        <f aca="false">IF(Замер!$J$220="да",Помещение_11!$B203,0)</f>
        <v>0</v>
      </c>
      <c r="BH203" s="31" t="n">
        <f aca="false">IF(Замер!$J$220="да",Помещение_11!$G203,0)</f>
        <v>0</v>
      </c>
      <c r="BI203" s="31" t="n">
        <f aca="false">IF(Замер!$J$220="да",Помещение_11!$H203,0)</f>
        <v>0</v>
      </c>
      <c r="BK203" s="31" t="n">
        <f aca="false">IF(Замер!$J$240="да",Помещение_12!$B203,0)</f>
        <v>0</v>
      </c>
      <c r="BL203" s="31" t="n">
        <f aca="false">IF(Замер!$J$240="да",Помещение_12!$G203,0)</f>
        <v>0</v>
      </c>
      <c r="BM203" s="31" t="n">
        <f aca="false">IF(Замер!$J$240="да",Помещение_12!$H203,0)</f>
        <v>0</v>
      </c>
      <c r="BO203" s="31" t="n">
        <f aca="false">IF(Замер!$J$260="да",Помещение_13!$B203,0)</f>
        <v>0</v>
      </c>
      <c r="BP203" s="31" t="n">
        <f aca="false">IF(Замер!$J$260="да",Помещение_13!$G203,0)</f>
        <v>0</v>
      </c>
      <c r="BQ203" s="31" t="n">
        <f aca="false">IF(Замер!$J$260="да",Помещение_13!$H203,0)</f>
        <v>0</v>
      </c>
      <c r="BS203" s="31" t="n">
        <f aca="false">IF(Замер!$J$280="да",Помещение_14!$B203,0)</f>
        <v>0</v>
      </c>
      <c r="BT203" s="31" t="n">
        <f aca="false">IF(Замер!$J$280="да",Помещение_14!$G203,0)</f>
        <v>0</v>
      </c>
      <c r="BU203" s="31" t="n">
        <f aca="false">IF(Замер!$J$280="да",Помещение_14!$H203,0)</f>
        <v>0</v>
      </c>
      <c r="BW203" s="31" t="n">
        <f aca="false">IF(Замер!$J$300="да",Помещение_15!$B203,0)</f>
        <v>0</v>
      </c>
      <c r="BX203" s="31" t="n">
        <f aca="false">IF(Замер!$J$300="да",Помещение_15!$G203,0)</f>
        <v>0</v>
      </c>
      <c r="BY203" s="31" t="n">
        <f aca="false">IF(Замер!$J$300="да",Помещение_15!$H203,0)</f>
        <v>0</v>
      </c>
      <c r="CA203" s="31" t="n">
        <f aca="false">IF(Замер!$J$320="да",Помещение_16!$B203,0)</f>
        <v>0</v>
      </c>
      <c r="CB203" s="31" t="n">
        <f aca="false">IF(Замер!$J$320="да",Помещение_16!$G203,0)</f>
        <v>0</v>
      </c>
      <c r="CC203" s="31" t="n">
        <f aca="false">IF(Замер!$J$320="да",Помещение_16!$H203,0)</f>
        <v>0</v>
      </c>
      <c r="CE203" s="31" t="n">
        <f aca="false">IF(Замер!$J$340="да",Помещение_17!$B203,0)</f>
        <v>0</v>
      </c>
      <c r="CF203" s="31" t="n">
        <f aca="false">IF(Замер!$J$340="да",Помещение_17!$G203,0)</f>
        <v>0</v>
      </c>
      <c r="CG203" s="31" t="n">
        <f aca="false">IF(Замер!$J$340="да",Помещение_17!$H203,0)</f>
        <v>0</v>
      </c>
      <c r="CI203" s="31" t="n">
        <f aca="false">IF(Замер!$J$360="да",Помещение_18!$B203,0)</f>
        <v>0</v>
      </c>
      <c r="CJ203" s="31" t="n">
        <f aca="false">IF(Замер!$J$360="да",Помещение_18!$G203,0)</f>
        <v>0</v>
      </c>
      <c r="CK203" s="31" t="n">
        <f aca="false">IF(Замер!$J$360="да",Помещение_18!$H203,0)</f>
        <v>0</v>
      </c>
      <c r="CM203" s="31" t="n">
        <f aca="false">IF(Замер!$J$380="да",Помещение_19!$B203,0)</f>
        <v>0</v>
      </c>
      <c r="CN203" s="31" t="n">
        <f aca="false">IF(Замер!$J$380="да",Помещение_19!$G203,0)</f>
        <v>0</v>
      </c>
      <c r="CO203" s="31" t="n">
        <f aca="false">IF(Замер!$J$380="да",Помещение_19!$H203,0)</f>
        <v>0</v>
      </c>
      <c r="CQ203" s="31" t="n">
        <f aca="false">IF(Замер!$J$400="да",Помещение_20!$B203,0)</f>
        <v>0</v>
      </c>
      <c r="CR203" s="31" t="n">
        <f aca="false">IF(Замер!$J$400="да",Помещение_20!$G203,0)</f>
        <v>0</v>
      </c>
      <c r="CS203" s="31" t="n">
        <f aca="false">IF(Замер!$J$400="да",Помещение_20!$H203,0)</f>
        <v>0</v>
      </c>
    </row>
    <row r="204" customFormat="false" ht="14.25" hidden="false" customHeight="false" outlineLevel="0" collapsed="false">
      <c r="B204" s="79" t="n">
        <f aca="false">P204</f>
        <v>0</v>
      </c>
      <c r="C204" s="49" t="s">
        <v>501</v>
      </c>
      <c r="D204" s="80" t="str">
        <f aca="false">VLOOKUP(C204,СписокРабот!$B:$E,2,FALSE())</f>
        <v>Устройство «сухого пола» Авангард – Кнауф (5 cм)</v>
      </c>
      <c r="E204" s="44" t="str">
        <f aca="false">VLOOKUP(C204,СписокРабот!$B:$E,3,FALSE())</f>
        <v>м²</v>
      </c>
      <c r="F204" s="81" t="n">
        <f aca="false">VLOOKUP(C204,СписокРабот!$B:$E,4,FALSE())</f>
        <v>1637</v>
      </c>
      <c r="G204" s="84" t="n">
        <f aca="false">Q204</f>
        <v>0</v>
      </c>
      <c r="H204" s="82" t="n">
        <f aca="false">F204*G204</f>
        <v>0</v>
      </c>
      <c r="L204" s="83"/>
      <c r="M204" s="66" t="n">
        <f aca="false">$F204*(100%-$B$3)</f>
        <v>1391.45</v>
      </c>
      <c r="N204" s="31" t="n">
        <f aca="false">$G204*$M204</f>
        <v>0</v>
      </c>
      <c r="P204" s="31" t="n">
        <f aca="false">MAX(S204,W204,AA204,AE204,AI204,AM204,AQ204,AU204,AY204,BC204,BG204,BK204,BO204,BS204,BW204,CA204,CE204,CI204,CM204,CQ204)</f>
        <v>0</v>
      </c>
      <c r="Q204" s="31" t="n">
        <f aca="false">IF($S204,T204,0)+IF($W204,X204,0)+IF($AA204,AB204,0)+IF($AE204,AF204,0)+IF($AI204,AJ204,0)+IF($AM204,AN204,0)+IF($AQ204,AR204,0)+IF($AU204,AV204,0)+IF($AY204,AZ204,0)+IF($BC204,BD204,0)+IF($BG204,BH204,0)+IF($BK204,BL204,0)+IF($BO204,BP204,0)+IF($BS204,BT204,0)+IF($BW204,BX204,0)+IF($CA204,CB204,0)+IF($CE204,CF204,0)+IF($CI204,CJ204,0)+IF($CM204,CN204,0)+IF($CQ204,CR204,0)</f>
        <v>0</v>
      </c>
      <c r="R204" s="31" t="n">
        <f aca="false">IF($S204=1,U204,0)+IF($W204,Y204,0)+IF($AA204,AC204,0)+IF($AE204,AG204,0)+IF($AI204,AK204,0)+IF($AM204,AO204,0)+IF($AQ204,AS204,0)+IF($AU204,AW204,0)+IF($AY204,BA204,0)+IF($BC204,BE204,0)+IF($BG204,BI204,0)+IF($BK204,BM204,0)+IF($BO204,BQ204,0)+IF($BS204,BU204,0)+IF($BW204,BY204,0)+IF($CA204,CC204,0)+IF($CE204,CG204,0)+IF($CI204,CK204,0)+IF($CM204,CO204,0)+IF($CQ204,CS204,0)</f>
        <v>0</v>
      </c>
      <c r="S204" s="31" t="n">
        <f aca="false">IF(Замер!$J$20="да",Комната_1!$B204,0)</f>
        <v>0</v>
      </c>
      <c r="T204" s="31" t="n">
        <f aca="false">IF(Замер!$J$20="да",Комната_1!$G204,0)</f>
        <v>26.4</v>
      </c>
      <c r="U204" s="31" t="n">
        <f aca="false">IF(Замер!$J$20="да",Комната_1!$H204,0)</f>
        <v>43216.8</v>
      </c>
      <c r="W204" s="31" t="n">
        <f aca="false">IF(Замер!$J$40="да",Комната_2!$B204,0)</f>
        <v>0</v>
      </c>
      <c r="X204" s="31" t="n">
        <f aca="false">IF(Замер!$J$40="да",Комната_2!$G204,0)</f>
        <v>11.6</v>
      </c>
      <c r="Y204" s="31" t="n">
        <f aca="false">IF(Замер!$J$40="да",Комната_2!$H204,0)</f>
        <v>18989.2</v>
      </c>
      <c r="AA204" s="31" t="n">
        <f aca="false">IF(Замер!$J$60="да",Комната_3!$B204,0)</f>
        <v>0</v>
      </c>
      <c r="AB204" s="31" t="n">
        <f aca="false">IF(Замер!$J$60="да",Комната_3!$G204,0)</f>
        <v>11.9</v>
      </c>
      <c r="AC204" s="31" t="n">
        <f aca="false">IF(Замер!$J$60="да",Комната_3!$H204,0)</f>
        <v>19480.3</v>
      </c>
      <c r="AE204" s="31" t="n">
        <f aca="false">IF(Замер!$J$80="да",Комната_4!$B204,0)</f>
        <v>0</v>
      </c>
      <c r="AF204" s="31" t="n">
        <f aca="false">IF(Замер!$J$80="да",Комната_4!$G204,0)</f>
        <v>11.3</v>
      </c>
      <c r="AG204" s="31" t="n">
        <f aca="false">IF(Замер!$J$80="да",Комната_4!$H204,0)</f>
        <v>18498.1</v>
      </c>
      <c r="AI204" s="31" t="n">
        <f aca="false">IF(Замер!$J$100="да",Комната_5!$B204,0)</f>
        <v>0</v>
      </c>
      <c r="AJ204" s="31" t="n">
        <f aca="false">IF(Замер!$J$100="да",Комната_5!$G204,0)</f>
        <v>5.4</v>
      </c>
      <c r="AK204" s="31" t="n">
        <f aca="false">IF(Замер!$J$100="да",Комната_5!$H204,0)</f>
        <v>8839.8</v>
      </c>
      <c r="AM204" s="31" t="n">
        <f aca="false">IF(Замер!$J$120="да",Коридор!$B204,0)</f>
        <v>0</v>
      </c>
      <c r="AN204" s="31" t="n">
        <f aca="false">IF(Замер!$J$120="да",Коридор!$G204,0)</f>
        <v>2.8</v>
      </c>
      <c r="AO204" s="31" t="n">
        <f aca="false">IF(Замер!$J$120="да",Коридор!$H204,0)</f>
        <v>4583.6</v>
      </c>
      <c r="AQ204" s="31" t="n">
        <f aca="false">IF(Замер!$J$140="да",Кухня!$B204,0)</f>
        <v>0</v>
      </c>
      <c r="AR204" s="31" t="n">
        <f aca="false">IF(Замер!$J$140="да",Кухня!$G204,0)</f>
        <v>5.6</v>
      </c>
      <c r="AS204" s="31" t="n">
        <f aca="false">IF(Замер!$J$140="да",Кухня!$H204,0)</f>
        <v>9167.2</v>
      </c>
      <c r="AU204" s="31" t="n">
        <f aca="false">IF(Замер!$J$160="да",Ванна!$B204,0)</f>
        <v>0</v>
      </c>
      <c r="AV204" s="31" t="n">
        <f aca="false">IF(Замер!$J$160="да",Ванна!$G204,0)</f>
        <v>2.5</v>
      </c>
      <c r="AW204" s="31" t="n">
        <f aca="false">IF(Замер!$J$160="да",Ванна!$H204,0)</f>
        <v>4092.5</v>
      </c>
      <c r="AY204" s="31" t="n">
        <f aca="false">IF(Замер!$J$180="да",Туалет!$B204,0)</f>
        <v>0</v>
      </c>
      <c r="AZ204" s="31" t="n">
        <f aca="false">IF(Замер!$J$180="да",Туалет!$G204,0)</f>
        <v>0</v>
      </c>
      <c r="BA204" s="31" t="n">
        <f aca="false">IF(Замер!$J$180="да",Туалет!$H204,0)</f>
        <v>0</v>
      </c>
      <c r="BC204" s="31" t="n">
        <f aca="false">IF(Замер!$J$200="да",Балкон!$B204,0)</f>
        <v>0</v>
      </c>
      <c r="BD204" s="31" t="n">
        <f aca="false">IF(Замер!$J$200="да",Балкон!$G204,0)</f>
        <v>0</v>
      </c>
      <c r="BE204" s="31" t="n">
        <f aca="false">IF(Замер!$J$200="да",Балкон!$H204,0)</f>
        <v>0</v>
      </c>
      <c r="BG204" s="31" t="n">
        <f aca="false">IF(Замер!$J$220="да",Помещение_11!$B204,0)</f>
        <v>0</v>
      </c>
      <c r="BH204" s="31" t="n">
        <f aca="false">IF(Замер!$J$220="да",Помещение_11!$G204,0)</f>
        <v>0</v>
      </c>
      <c r="BI204" s="31" t="n">
        <f aca="false">IF(Замер!$J$220="да",Помещение_11!$H204,0)</f>
        <v>0</v>
      </c>
      <c r="BK204" s="31" t="n">
        <f aca="false">IF(Замер!$J$240="да",Помещение_12!$B204,0)</f>
        <v>0</v>
      </c>
      <c r="BL204" s="31" t="n">
        <f aca="false">IF(Замер!$J$240="да",Помещение_12!$G204,0)</f>
        <v>0</v>
      </c>
      <c r="BM204" s="31" t="n">
        <f aca="false">IF(Замер!$J$240="да",Помещение_12!$H204,0)</f>
        <v>0</v>
      </c>
      <c r="BO204" s="31" t="n">
        <f aca="false">IF(Замер!$J$260="да",Помещение_13!$B204,0)</f>
        <v>0</v>
      </c>
      <c r="BP204" s="31" t="n">
        <f aca="false">IF(Замер!$J$260="да",Помещение_13!$G204,0)</f>
        <v>0</v>
      </c>
      <c r="BQ204" s="31" t="n">
        <f aca="false">IF(Замер!$J$260="да",Помещение_13!$H204,0)</f>
        <v>0</v>
      </c>
      <c r="BS204" s="31" t="n">
        <f aca="false">IF(Замер!$J$280="да",Помещение_14!$B204,0)</f>
        <v>0</v>
      </c>
      <c r="BT204" s="31" t="n">
        <f aca="false">IF(Замер!$J$280="да",Помещение_14!$G204,0)</f>
        <v>0</v>
      </c>
      <c r="BU204" s="31" t="n">
        <f aca="false">IF(Замер!$J$280="да",Помещение_14!$H204,0)</f>
        <v>0</v>
      </c>
      <c r="BW204" s="31" t="n">
        <f aca="false">IF(Замер!$J$300="да",Помещение_15!$B204,0)</f>
        <v>0</v>
      </c>
      <c r="BX204" s="31" t="n">
        <f aca="false">IF(Замер!$J$300="да",Помещение_15!$G204,0)</f>
        <v>0</v>
      </c>
      <c r="BY204" s="31" t="n">
        <f aca="false">IF(Замер!$J$300="да",Помещение_15!$H204,0)</f>
        <v>0</v>
      </c>
      <c r="CA204" s="31" t="n">
        <f aca="false">IF(Замер!$J$320="да",Помещение_16!$B204,0)</f>
        <v>0</v>
      </c>
      <c r="CB204" s="31" t="n">
        <f aca="false">IF(Замер!$J$320="да",Помещение_16!$G204,0)</f>
        <v>0</v>
      </c>
      <c r="CC204" s="31" t="n">
        <f aca="false">IF(Замер!$J$320="да",Помещение_16!$H204,0)</f>
        <v>0</v>
      </c>
      <c r="CE204" s="31" t="n">
        <f aca="false">IF(Замер!$J$340="да",Помещение_17!$B204,0)</f>
        <v>0</v>
      </c>
      <c r="CF204" s="31" t="n">
        <f aca="false">IF(Замер!$J$340="да",Помещение_17!$G204,0)</f>
        <v>0</v>
      </c>
      <c r="CG204" s="31" t="n">
        <f aca="false">IF(Замер!$J$340="да",Помещение_17!$H204,0)</f>
        <v>0</v>
      </c>
      <c r="CI204" s="31" t="n">
        <f aca="false">IF(Замер!$J$360="да",Помещение_18!$B204,0)</f>
        <v>0</v>
      </c>
      <c r="CJ204" s="31" t="n">
        <f aca="false">IF(Замер!$J$360="да",Помещение_18!$G204,0)</f>
        <v>0</v>
      </c>
      <c r="CK204" s="31" t="n">
        <f aca="false">IF(Замер!$J$360="да",Помещение_18!$H204,0)</f>
        <v>0</v>
      </c>
      <c r="CM204" s="31" t="n">
        <f aca="false">IF(Замер!$J$380="да",Помещение_19!$B204,0)</f>
        <v>0</v>
      </c>
      <c r="CN204" s="31" t="n">
        <f aca="false">IF(Замер!$J$380="да",Помещение_19!$G204,0)</f>
        <v>0</v>
      </c>
      <c r="CO204" s="31" t="n">
        <f aca="false">IF(Замер!$J$380="да",Помещение_19!$H204,0)</f>
        <v>0</v>
      </c>
      <c r="CQ204" s="31" t="n">
        <f aca="false">IF(Замер!$J$400="да",Помещение_20!$B204,0)</f>
        <v>0</v>
      </c>
      <c r="CR204" s="31" t="n">
        <f aca="false">IF(Замер!$J$400="да",Помещение_20!$G204,0)</f>
        <v>0</v>
      </c>
      <c r="CS204" s="31" t="n">
        <f aca="false">IF(Замер!$J$400="да",Помещение_20!$H204,0)</f>
        <v>0</v>
      </c>
    </row>
    <row r="205" customFormat="false" ht="14.25" hidden="false" customHeight="false" outlineLevel="0" collapsed="false">
      <c r="B205" s="79" t="n">
        <f aca="false">P205</f>
        <v>1</v>
      </c>
      <c r="C205" s="49" t="s">
        <v>91</v>
      </c>
      <c r="D205" s="80" t="str">
        <f aca="false">VLOOKUP(C205,СписокРабот!$B:$E,2,FALSE())</f>
        <v>Армирование стяжки пола</v>
      </c>
      <c r="E205" s="44" t="str">
        <f aca="false">VLOOKUP(C205,СписокРабот!$B:$E,3,FALSE())</f>
        <v>м²</v>
      </c>
      <c r="F205" s="81" t="n">
        <f aca="false">VLOOKUP(C205,СписокРабот!$B:$E,4,FALSE())</f>
        <v>546</v>
      </c>
      <c r="G205" s="84" t="n">
        <f aca="false">Q205</f>
        <v>77.5</v>
      </c>
      <c r="H205" s="82" t="n">
        <f aca="false">F205*G205</f>
        <v>42315</v>
      </c>
      <c r="L205" s="83"/>
      <c r="M205" s="66" t="n">
        <f aca="false">$F205*(100%-$B$3)</f>
        <v>464.1</v>
      </c>
      <c r="N205" s="31" t="n">
        <f aca="false">$G205*$M205</f>
        <v>35967.75</v>
      </c>
      <c r="P205" s="31" t="n">
        <f aca="false">MAX(S205,W205,AA205,AE205,AI205,AM205,AQ205,AU205,AY205,BC205,BG205,BK205,BO205,BS205,BW205,CA205,CE205,CI205,CM205,CQ205)</f>
        <v>1</v>
      </c>
      <c r="Q205" s="31" t="n">
        <f aca="false">IF($S205,T205,0)+IF($W205,X205,0)+IF($AA205,AB205,0)+IF($AE205,AF205,0)+IF($AI205,AJ205,0)+IF($AM205,AN205,0)+IF($AQ205,AR205,0)+IF($AU205,AV205,0)+IF($AY205,AZ205,0)+IF($BC205,BD205,0)+IF($BG205,BH205,0)+IF($BK205,BL205,0)+IF($BO205,BP205,0)+IF($BS205,BT205,0)+IF($BW205,BX205,0)+IF($CA205,CB205,0)+IF($CE205,CF205,0)+IF($CI205,CJ205,0)+IF($CM205,CN205,0)+IF($CQ205,CR205,0)</f>
        <v>77.5</v>
      </c>
      <c r="R205" s="31" t="n">
        <f aca="false">IF($S205=1,U205,0)+IF($W205,Y205,0)+IF($AA205,AC205,0)+IF($AE205,AG205,0)+IF($AI205,AK205,0)+IF($AM205,AO205,0)+IF($AQ205,AS205,0)+IF($AU205,AW205,0)+IF($AY205,BA205,0)+IF($BC205,BE205,0)+IF($BG205,BI205,0)+IF($BK205,BM205,0)+IF($BO205,BQ205,0)+IF($BS205,BU205,0)+IF($BW205,BY205,0)+IF($CA205,CC205,0)+IF($CE205,CG205,0)+IF($CI205,CK205,0)+IF($CM205,CO205,0)+IF($CQ205,CS205,0)</f>
        <v>42315</v>
      </c>
      <c r="S205" s="31" t="n">
        <f aca="false">IF(Замер!$J$20="да",Комната_1!$B205,0)</f>
        <v>1</v>
      </c>
      <c r="T205" s="31" t="n">
        <f aca="false">IF(Замер!$J$20="да",Комната_1!$G205,0)</f>
        <v>77.5</v>
      </c>
      <c r="U205" s="31" t="n">
        <f aca="false">IF(Замер!$J$20="да",Комната_1!$H205,0)</f>
        <v>42315</v>
      </c>
      <c r="W205" s="31" t="n">
        <f aca="false">IF(Замер!$J$40="да",Комната_2!$B205,0)</f>
        <v>0</v>
      </c>
      <c r="X205" s="31" t="n">
        <f aca="false">IF(Замер!$J$40="да",Комната_2!$G205,0)</f>
        <v>11.6</v>
      </c>
      <c r="Y205" s="31" t="n">
        <f aca="false">IF(Замер!$J$40="да",Комната_2!$H205,0)</f>
        <v>6333.6</v>
      </c>
      <c r="AA205" s="31" t="n">
        <f aca="false">IF(Замер!$J$60="да",Комната_3!$B205,0)</f>
        <v>0</v>
      </c>
      <c r="AB205" s="31" t="n">
        <f aca="false">IF(Замер!$J$60="да",Комната_3!$G205,0)</f>
        <v>11.9</v>
      </c>
      <c r="AC205" s="31" t="n">
        <f aca="false">IF(Замер!$J$60="да",Комната_3!$H205,0)</f>
        <v>6497.4</v>
      </c>
      <c r="AE205" s="31" t="n">
        <f aca="false">IF(Замер!$J$80="да",Комната_4!$B205,0)</f>
        <v>0</v>
      </c>
      <c r="AF205" s="31" t="n">
        <f aca="false">IF(Замер!$J$80="да",Комната_4!$G205,0)</f>
        <v>11.3</v>
      </c>
      <c r="AG205" s="31" t="n">
        <f aca="false">IF(Замер!$J$80="да",Комната_4!$H205,0)</f>
        <v>6169.8</v>
      </c>
      <c r="AI205" s="31" t="n">
        <f aca="false">IF(Замер!$J$100="да",Комната_5!$B205,0)</f>
        <v>0</v>
      </c>
      <c r="AJ205" s="31" t="n">
        <f aca="false">IF(Замер!$J$100="да",Комната_5!$G205,0)</f>
        <v>5.4</v>
      </c>
      <c r="AK205" s="31" t="n">
        <f aca="false">IF(Замер!$J$100="да",Комната_5!$H205,0)</f>
        <v>2948.4</v>
      </c>
      <c r="AM205" s="31" t="n">
        <f aca="false">IF(Замер!$J$120="да",Коридор!$B205,0)</f>
        <v>0</v>
      </c>
      <c r="AN205" s="31" t="n">
        <f aca="false">IF(Замер!$J$120="да",Коридор!$G205,0)</f>
        <v>2.8</v>
      </c>
      <c r="AO205" s="31" t="n">
        <f aca="false">IF(Замер!$J$120="да",Коридор!$H205,0)</f>
        <v>1528.8</v>
      </c>
      <c r="AQ205" s="31" t="n">
        <f aca="false">IF(Замер!$J$140="да",Кухня!$B205,0)</f>
        <v>0</v>
      </c>
      <c r="AR205" s="31" t="n">
        <f aca="false">IF(Замер!$J$140="да",Кухня!$G205,0)</f>
        <v>5.6</v>
      </c>
      <c r="AS205" s="31" t="n">
        <f aca="false">IF(Замер!$J$140="да",Кухня!$H205,0)</f>
        <v>3057.6</v>
      </c>
      <c r="AU205" s="31" t="n">
        <f aca="false">IF(Замер!$J$160="да",Ванна!$B205,0)</f>
        <v>0</v>
      </c>
      <c r="AV205" s="31" t="n">
        <f aca="false">IF(Замер!$J$160="да",Ванна!$G205,0)</f>
        <v>2.5</v>
      </c>
      <c r="AW205" s="31" t="n">
        <f aca="false">IF(Замер!$J$160="да",Ванна!$H205,0)</f>
        <v>1365</v>
      </c>
      <c r="AY205" s="31" t="n">
        <f aca="false">IF(Замер!$J$180="да",Туалет!$B205,0)</f>
        <v>0</v>
      </c>
      <c r="AZ205" s="31" t="n">
        <f aca="false">IF(Замер!$J$180="да",Туалет!$G205,0)</f>
        <v>0</v>
      </c>
      <c r="BA205" s="31" t="n">
        <f aca="false">IF(Замер!$J$180="да",Туалет!$H205,0)</f>
        <v>0</v>
      </c>
      <c r="BC205" s="31" t="n">
        <f aca="false">IF(Замер!$J$200="да",Балкон!$B205,0)</f>
        <v>0</v>
      </c>
      <c r="BD205" s="31" t="n">
        <f aca="false">IF(Замер!$J$200="да",Балкон!$G205,0)</f>
        <v>0</v>
      </c>
      <c r="BE205" s="31" t="n">
        <f aca="false">IF(Замер!$J$200="да",Балкон!$H205,0)</f>
        <v>0</v>
      </c>
      <c r="BG205" s="31" t="n">
        <f aca="false">IF(Замер!$J$220="да",Помещение_11!$B205,0)</f>
        <v>0</v>
      </c>
      <c r="BH205" s="31" t="n">
        <f aca="false">IF(Замер!$J$220="да",Помещение_11!$G205,0)</f>
        <v>0</v>
      </c>
      <c r="BI205" s="31" t="n">
        <f aca="false">IF(Замер!$J$220="да",Помещение_11!$H205,0)</f>
        <v>0</v>
      </c>
      <c r="BK205" s="31" t="n">
        <f aca="false">IF(Замер!$J$240="да",Помещение_12!$B205,0)</f>
        <v>0</v>
      </c>
      <c r="BL205" s="31" t="n">
        <f aca="false">IF(Замер!$J$240="да",Помещение_12!$G205,0)</f>
        <v>0</v>
      </c>
      <c r="BM205" s="31" t="n">
        <f aca="false">IF(Замер!$J$240="да",Помещение_12!$H205,0)</f>
        <v>0</v>
      </c>
      <c r="BO205" s="31" t="n">
        <f aca="false">IF(Замер!$J$260="да",Помещение_13!$B205,0)</f>
        <v>0</v>
      </c>
      <c r="BP205" s="31" t="n">
        <f aca="false">IF(Замер!$J$260="да",Помещение_13!$G205,0)</f>
        <v>0</v>
      </c>
      <c r="BQ205" s="31" t="n">
        <f aca="false">IF(Замер!$J$260="да",Помещение_13!$H205,0)</f>
        <v>0</v>
      </c>
      <c r="BS205" s="31" t="n">
        <f aca="false">IF(Замер!$J$280="да",Помещение_14!$B205,0)</f>
        <v>0</v>
      </c>
      <c r="BT205" s="31" t="n">
        <f aca="false">IF(Замер!$J$280="да",Помещение_14!$G205,0)</f>
        <v>0</v>
      </c>
      <c r="BU205" s="31" t="n">
        <f aca="false">IF(Замер!$J$280="да",Помещение_14!$H205,0)</f>
        <v>0</v>
      </c>
      <c r="BW205" s="31" t="n">
        <f aca="false">IF(Замер!$J$300="да",Помещение_15!$B205,0)</f>
        <v>0</v>
      </c>
      <c r="BX205" s="31" t="n">
        <f aca="false">IF(Замер!$J$300="да",Помещение_15!$G205,0)</f>
        <v>0</v>
      </c>
      <c r="BY205" s="31" t="n">
        <f aca="false">IF(Замер!$J$300="да",Помещение_15!$H205,0)</f>
        <v>0</v>
      </c>
      <c r="CA205" s="31" t="n">
        <f aca="false">IF(Замер!$J$320="да",Помещение_16!$B205,0)</f>
        <v>0</v>
      </c>
      <c r="CB205" s="31" t="n">
        <f aca="false">IF(Замер!$J$320="да",Помещение_16!$G205,0)</f>
        <v>0</v>
      </c>
      <c r="CC205" s="31" t="n">
        <f aca="false">IF(Замер!$J$320="да",Помещение_16!$H205,0)</f>
        <v>0</v>
      </c>
      <c r="CE205" s="31" t="n">
        <f aca="false">IF(Замер!$J$340="да",Помещение_17!$B205,0)</f>
        <v>0</v>
      </c>
      <c r="CF205" s="31" t="n">
        <f aca="false">IF(Замер!$J$340="да",Помещение_17!$G205,0)</f>
        <v>0</v>
      </c>
      <c r="CG205" s="31" t="n">
        <f aca="false">IF(Замер!$J$340="да",Помещение_17!$H205,0)</f>
        <v>0</v>
      </c>
      <c r="CI205" s="31" t="n">
        <f aca="false">IF(Замер!$J$360="да",Помещение_18!$B205,0)</f>
        <v>0</v>
      </c>
      <c r="CJ205" s="31" t="n">
        <f aca="false">IF(Замер!$J$360="да",Помещение_18!$G205,0)</f>
        <v>0</v>
      </c>
      <c r="CK205" s="31" t="n">
        <f aca="false">IF(Замер!$J$360="да",Помещение_18!$H205,0)</f>
        <v>0</v>
      </c>
      <c r="CM205" s="31" t="n">
        <f aca="false">IF(Замер!$J$380="да",Помещение_19!$B205,0)</f>
        <v>0</v>
      </c>
      <c r="CN205" s="31" t="n">
        <f aca="false">IF(Замер!$J$380="да",Помещение_19!$G205,0)</f>
        <v>0</v>
      </c>
      <c r="CO205" s="31" t="n">
        <f aca="false">IF(Замер!$J$380="да",Помещение_19!$H205,0)</f>
        <v>0</v>
      </c>
      <c r="CQ205" s="31" t="n">
        <f aca="false">IF(Замер!$J$400="да",Помещение_20!$B205,0)</f>
        <v>0</v>
      </c>
      <c r="CR205" s="31" t="n">
        <f aca="false">IF(Замер!$J$400="да",Помещение_20!$G205,0)</f>
        <v>0</v>
      </c>
      <c r="CS205" s="31" t="n">
        <f aca="false">IF(Замер!$J$400="да",Помещение_20!$H205,0)</f>
        <v>0</v>
      </c>
    </row>
    <row r="206" customFormat="false" ht="14.25" hidden="false" customHeight="false" outlineLevel="0" collapsed="false">
      <c r="B206" s="79" t="n">
        <f aca="false">P206</f>
        <v>1</v>
      </c>
      <c r="C206" s="49" t="s">
        <v>93</v>
      </c>
      <c r="D206" s="80" t="str">
        <f aca="false">VLOOKUP(C206,СписокРабот!$B:$E,2,FALSE())</f>
        <v>Устройство подиума под душевую кабину</v>
      </c>
      <c r="E206" s="44" t="str">
        <f aca="false">VLOOKUP(C206,СписокРабот!$B:$E,3,FALSE())</f>
        <v>ед.</v>
      </c>
      <c r="F206" s="81" t="n">
        <f aca="false">VLOOKUP(C206,СписокРабот!$B:$E,4,FALSE())</f>
        <v>6753</v>
      </c>
      <c r="G206" s="49" t="n">
        <f aca="false">Q206</f>
        <v>1</v>
      </c>
      <c r="H206" s="82" t="n">
        <f aca="false">F206*G206</f>
        <v>6753</v>
      </c>
      <c r="L206" s="83"/>
      <c r="M206" s="66" t="n">
        <f aca="false">$F206*(100%-$B$3)</f>
        <v>5740.05</v>
      </c>
      <c r="N206" s="31" t="n">
        <f aca="false">$G206*$M206</f>
        <v>5740.05</v>
      </c>
      <c r="P206" s="31" t="n">
        <f aca="false">MAX(S206,W206,AA206,AE206,AI206,AM206,AQ206,AU206,AY206,BC206,BG206,BK206,BO206,BS206,BW206,CA206,CE206,CI206,CM206,CQ206)</f>
        <v>1</v>
      </c>
      <c r="Q206" s="31" t="n">
        <f aca="false">IF($S206,T206,0)+IF($W206,X206,0)+IF($AA206,AB206,0)+IF($AE206,AF206,0)+IF($AI206,AJ206,0)+IF($AM206,AN206,0)+IF($AQ206,AR206,0)+IF($AU206,AV206,0)+IF($AY206,AZ206,0)+IF($BC206,BD206,0)+IF($BG206,BH206,0)+IF($BK206,BL206,0)+IF($BO206,BP206,0)+IF($BS206,BT206,0)+IF($BW206,BX206,0)+IF($CA206,CB206,0)+IF($CE206,CF206,0)+IF($CI206,CJ206,0)+IF($CM206,CN206,0)+IF($CQ206,CR206,0)</f>
        <v>1</v>
      </c>
      <c r="R206" s="31" t="n">
        <f aca="false">IF($S206=1,U206,0)+IF($W206,Y206,0)+IF($AA206,AC206,0)+IF($AE206,AG206,0)+IF($AI206,AK206,0)+IF($AM206,AO206,0)+IF($AQ206,AS206,0)+IF($AU206,AW206,0)+IF($AY206,BA206,0)+IF($BC206,BE206,0)+IF($BG206,BI206,0)+IF($BK206,BM206,0)+IF($BO206,BQ206,0)+IF($BS206,BU206,0)+IF($BW206,BY206,0)+IF($CA206,CC206,0)+IF($CE206,CG206,0)+IF($CI206,CK206,0)+IF($CM206,CO206,0)+IF($CQ206,CS206,0)</f>
        <v>6753</v>
      </c>
      <c r="S206" s="31" t="n">
        <f aca="false">IF(Замер!$J$20="да",Комната_1!$B206,0)</f>
        <v>1</v>
      </c>
      <c r="T206" s="31" t="n">
        <f aca="false">IF(Замер!$J$20="да",Комната_1!$G206,0)</f>
        <v>1</v>
      </c>
      <c r="U206" s="31" t="n">
        <f aca="false">IF(Замер!$J$20="да",Комната_1!$H206,0)</f>
        <v>6753</v>
      </c>
      <c r="W206" s="31" t="n">
        <f aca="false">IF(Замер!$J$40="да",Комната_2!$B206,0)</f>
        <v>0</v>
      </c>
      <c r="X206" s="31" t="n">
        <f aca="false">IF(Замер!$J$40="да",Комната_2!$G206,0)</f>
        <v>1</v>
      </c>
      <c r="Y206" s="31" t="n">
        <f aca="false">IF(Замер!$J$40="да",Комната_2!$H206,0)</f>
        <v>6753</v>
      </c>
      <c r="AA206" s="31" t="n">
        <f aca="false">IF(Замер!$J$60="да",Комната_3!$B206,0)</f>
        <v>0</v>
      </c>
      <c r="AB206" s="31" t="n">
        <f aca="false">IF(Замер!$J$60="да",Комната_3!$G206,0)</f>
        <v>1</v>
      </c>
      <c r="AC206" s="31" t="n">
        <f aca="false">IF(Замер!$J$60="да",Комната_3!$H206,0)</f>
        <v>6753</v>
      </c>
      <c r="AE206" s="31" t="n">
        <f aca="false">IF(Замер!$J$80="да",Комната_4!$B206,0)</f>
        <v>0</v>
      </c>
      <c r="AF206" s="31" t="n">
        <f aca="false">IF(Замер!$J$80="да",Комната_4!$G206,0)</f>
        <v>1</v>
      </c>
      <c r="AG206" s="31" t="n">
        <f aca="false">IF(Замер!$J$80="да",Комната_4!$H206,0)</f>
        <v>6753</v>
      </c>
      <c r="AI206" s="31" t="n">
        <f aca="false">IF(Замер!$J$100="да",Комната_5!$B206,0)</f>
        <v>0</v>
      </c>
      <c r="AJ206" s="31" t="n">
        <f aca="false">IF(Замер!$J$100="да",Комната_5!$G206,0)</f>
        <v>1</v>
      </c>
      <c r="AK206" s="31" t="n">
        <f aca="false">IF(Замер!$J$100="да",Комната_5!$H206,0)</f>
        <v>6753</v>
      </c>
      <c r="AM206" s="31" t="n">
        <f aca="false">IF(Замер!$J$120="да",Коридор!$B206,0)</f>
        <v>0</v>
      </c>
      <c r="AN206" s="31" t="n">
        <f aca="false">IF(Замер!$J$120="да",Коридор!$G206,0)</f>
        <v>1</v>
      </c>
      <c r="AO206" s="31" t="n">
        <f aca="false">IF(Замер!$J$120="да",Коридор!$H206,0)</f>
        <v>6753</v>
      </c>
      <c r="AQ206" s="31" t="n">
        <f aca="false">IF(Замер!$J$140="да",Кухня!$B206,0)</f>
        <v>0</v>
      </c>
      <c r="AR206" s="31" t="n">
        <f aca="false">IF(Замер!$J$140="да",Кухня!$G206,0)</f>
        <v>1</v>
      </c>
      <c r="AS206" s="31" t="n">
        <f aca="false">IF(Замер!$J$140="да",Кухня!$H206,0)</f>
        <v>6753</v>
      </c>
      <c r="AU206" s="31" t="n">
        <f aca="false">IF(Замер!$J$160="да",Ванна!$B206,0)</f>
        <v>0</v>
      </c>
      <c r="AV206" s="31" t="n">
        <f aca="false">IF(Замер!$J$160="да",Ванна!$G206,0)</f>
        <v>1</v>
      </c>
      <c r="AW206" s="31" t="n">
        <f aca="false">IF(Замер!$J$160="да",Ванна!$H206,0)</f>
        <v>6753</v>
      </c>
      <c r="AY206" s="31" t="n">
        <f aca="false">IF(Замер!$J$180="да",Туалет!$B206,0)</f>
        <v>0</v>
      </c>
      <c r="AZ206" s="31" t="n">
        <f aca="false">IF(Замер!$J$180="да",Туалет!$G206,0)</f>
        <v>0</v>
      </c>
      <c r="BA206" s="31" t="n">
        <f aca="false">IF(Замер!$J$180="да",Туалет!$H206,0)</f>
        <v>0</v>
      </c>
      <c r="BC206" s="31" t="n">
        <f aca="false">IF(Замер!$J$200="да",Балкон!$B206,0)</f>
        <v>0</v>
      </c>
      <c r="BD206" s="31" t="n">
        <f aca="false">IF(Замер!$J$200="да",Балкон!$G206,0)</f>
        <v>0</v>
      </c>
      <c r="BE206" s="31" t="n">
        <f aca="false">IF(Замер!$J$200="да",Балкон!$H206,0)</f>
        <v>0</v>
      </c>
      <c r="BG206" s="31" t="n">
        <f aca="false">IF(Замер!$J$220="да",Помещение_11!$B206,0)</f>
        <v>0</v>
      </c>
      <c r="BH206" s="31" t="n">
        <f aca="false">IF(Замер!$J$220="да",Помещение_11!$G206,0)</f>
        <v>0</v>
      </c>
      <c r="BI206" s="31" t="n">
        <f aca="false">IF(Замер!$J$220="да",Помещение_11!$H206,0)</f>
        <v>0</v>
      </c>
      <c r="BK206" s="31" t="n">
        <f aca="false">IF(Замер!$J$240="да",Помещение_12!$B206,0)</f>
        <v>0</v>
      </c>
      <c r="BL206" s="31" t="n">
        <f aca="false">IF(Замер!$J$240="да",Помещение_12!$G206,0)</f>
        <v>0</v>
      </c>
      <c r="BM206" s="31" t="n">
        <f aca="false">IF(Замер!$J$240="да",Помещение_12!$H206,0)</f>
        <v>0</v>
      </c>
      <c r="BO206" s="31" t="n">
        <f aca="false">IF(Замер!$J$260="да",Помещение_13!$B206,0)</f>
        <v>0</v>
      </c>
      <c r="BP206" s="31" t="n">
        <f aca="false">IF(Замер!$J$260="да",Помещение_13!$G206,0)</f>
        <v>0</v>
      </c>
      <c r="BQ206" s="31" t="n">
        <f aca="false">IF(Замер!$J$260="да",Помещение_13!$H206,0)</f>
        <v>0</v>
      </c>
      <c r="BS206" s="31" t="n">
        <f aca="false">IF(Замер!$J$280="да",Помещение_14!$B206,0)</f>
        <v>0</v>
      </c>
      <c r="BT206" s="31" t="n">
        <f aca="false">IF(Замер!$J$280="да",Помещение_14!$G206,0)</f>
        <v>0</v>
      </c>
      <c r="BU206" s="31" t="n">
        <f aca="false">IF(Замер!$J$280="да",Помещение_14!$H206,0)</f>
        <v>0</v>
      </c>
      <c r="BW206" s="31" t="n">
        <f aca="false">IF(Замер!$J$300="да",Помещение_15!$B206,0)</f>
        <v>0</v>
      </c>
      <c r="BX206" s="31" t="n">
        <f aca="false">IF(Замер!$J$300="да",Помещение_15!$G206,0)</f>
        <v>0</v>
      </c>
      <c r="BY206" s="31" t="n">
        <f aca="false">IF(Замер!$J$300="да",Помещение_15!$H206,0)</f>
        <v>0</v>
      </c>
      <c r="CA206" s="31" t="n">
        <f aca="false">IF(Замер!$J$320="да",Помещение_16!$B206,0)</f>
        <v>0</v>
      </c>
      <c r="CB206" s="31" t="n">
        <f aca="false">IF(Замер!$J$320="да",Помещение_16!$G206,0)</f>
        <v>0</v>
      </c>
      <c r="CC206" s="31" t="n">
        <f aca="false">IF(Замер!$J$320="да",Помещение_16!$H206,0)</f>
        <v>0</v>
      </c>
      <c r="CE206" s="31" t="n">
        <f aca="false">IF(Замер!$J$340="да",Помещение_17!$B206,0)</f>
        <v>0</v>
      </c>
      <c r="CF206" s="31" t="n">
        <f aca="false">IF(Замер!$J$340="да",Помещение_17!$G206,0)</f>
        <v>0</v>
      </c>
      <c r="CG206" s="31" t="n">
        <f aca="false">IF(Замер!$J$340="да",Помещение_17!$H206,0)</f>
        <v>0</v>
      </c>
      <c r="CI206" s="31" t="n">
        <f aca="false">IF(Замер!$J$360="да",Помещение_18!$B206,0)</f>
        <v>0</v>
      </c>
      <c r="CJ206" s="31" t="n">
        <f aca="false">IF(Замер!$J$360="да",Помещение_18!$G206,0)</f>
        <v>0</v>
      </c>
      <c r="CK206" s="31" t="n">
        <f aca="false">IF(Замер!$J$360="да",Помещение_18!$H206,0)</f>
        <v>0</v>
      </c>
      <c r="CM206" s="31" t="n">
        <f aca="false">IF(Замер!$J$380="да",Помещение_19!$B206,0)</f>
        <v>0</v>
      </c>
      <c r="CN206" s="31" t="n">
        <f aca="false">IF(Замер!$J$380="да",Помещение_19!$G206,0)</f>
        <v>0</v>
      </c>
      <c r="CO206" s="31" t="n">
        <f aca="false">IF(Замер!$J$380="да",Помещение_19!$H206,0)</f>
        <v>0</v>
      </c>
      <c r="CQ206" s="31" t="n">
        <f aca="false">IF(Замер!$J$400="да",Помещение_20!$B206,0)</f>
        <v>0</v>
      </c>
      <c r="CR206" s="31" t="n">
        <f aca="false">IF(Замер!$J$400="да",Помещение_20!$G206,0)</f>
        <v>0</v>
      </c>
      <c r="CS206" s="31" t="n">
        <f aca="false">IF(Замер!$J$400="да",Помещение_20!$H206,0)</f>
        <v>0</v>
      </c>
    </row>
    <row r="207" customFormat="false" ht="14.25" hidden="false" customHeight="false" outlineLevel="0" collapsed="false">
      <c r="B207" s="79" t="n">
        <f aca="false">P207</f>
        <v>0</v>
      </c>
      <c r="C207" s="49" t="s">
        <v>502</v>
      </c>
      <c r="D207" s="80" t="str">
        <f aca="false">VLOOKUP(C207,СписокРабот!$B:$E,2,FALSE())</f>
        <v>Полимерные наливные полы (без эффекта 3D)</v>
      </c>
      <c r="E207" s="44" t="str">
        <f aca="false">VLOOKUP(C207,СписокРабот!$B:$E,3,FALSE())</f>
        <v>м²</v>
      </c>
      <c r="F207" s="81" t="n">
        <f aca="false">VLOOKUP(C207,СписокРабот!$B:$E,4,FALSE())</f>
        <v>3319</v>
      </c>
      <c r="G207" s="84" t="n">
        <f aca="false">Q207</f>
        <v>0</v>
      </c>
      <c r="H207" s="82" t="n">
        <f aca="false">F207*G207</f>
        <v>0</v>
      </c>
      <c r="L207" s="83"/>
      <c r="M207" s="66" t="n">
        <f aca="false">$F207*(100%-$B$3)</f>
        <v>2821.15</v>
      </c>
      <c r="N207" s="31" t="n">
        <f aca="false">$G207*$M207</f>
        <v>0</v>
      </c>
      <c r="P207" s="31" t="n">
        <f aca="false">MAX(S207,W207,AA207,AE207,AI207,AM207,AQ207,AU207,AY207,BC207,BG207,BK207,BO207,BS207,BW207,CA207,CE207,CI207,CM207,CQ207)</f>
        <v>0</v>
      </c>
      <c r="Q207" s="31" t="n">
        <f aca="false">IF($S207,T207,0)+IF($W207,X207,0)+IF($AA207,AB207,0)+IF($AE207,AF207,0)+IF($AI207,AJ207,0)+IF($AM207,AN207,0)+IF($AQ207,AR207,0)+IF($AU207,AV207,0)+IF($AY207,AZ207,0)+IF($BC207,BD207,0)+IF($BG207,BH207,0)+IF($BK207,BL207,0)+IF($BO207,BP207,0)+IF($BS207,BT207,0)+IF($BW207,BX207,0)+IF($CA207,CB207,0)+IF($CE207,CF207,0)+IF($CI207,CJ207,0)+IF($CM207,CN207,0)+IF($CQ207,CR207,0)</f>
        <v>0</v>
      </c>
      <c r="R207" s="31" t="n">
        <f aca="false">IF($S207=1,U207,0)+IF($W207,Y207,0)+IF($AA207,AC207,0)+IF($AE207,AG207,0)+IF($AI207,AK207,0)+IF($AM207,AO207,0)+IF($AQ207,AS207,0)+IF($AU207,AW207,0)+IF($AY207,BA207,0)+IF($BC207,BE207,0)+IF($BG207,BI207,0)+IF($BK207,BM207,0)+IF($BO207,BQ207,0)+IF($BS207,BU207,0)+IF($BW207,BY207,0)+IF($CA207,CC207,0)+IF($CE207,CG207,0)+IF($CI207,CK207,0)+IF($CM207,CO207,0)+IF($CQ207,CS207,0)</f>
        <v>0</v>
      </c>
      <c r="S207" s="31" t="n">
        <f aca="false">IF(Замер!$J$20="да",Комната_1!$B207,0)</f>
        <v>0</v>
      </c>
      <c r="T207" s="31" t="n">
        <f aca="false">IF(Замер!$J$20="да",Комната_1!$G207,0)</f>
        <v>26.4</v>
      </c>
      <c r="U207" s="31" t="n">
        <f aca="false">IF(Замер!$J$20="да",Комната_1!$H207,0)</f>
        <v>87621.6</v>
      </c>
      <c r="W207" s="31" t="n">
        <f aca="false">IF(Замер!$J$40="да",Комната_2!$B207,0)</f>
        <v>0</v>
      </c>
      <c r="X207" s="31" t="n">
        <f aca="false">IF(Замер!$J$40="да",Комната_2!$G207,0)</f>
        <v>11.6</v>
      </c>
      <c r="Y207" s="31" t="n">
        <f aca="false">IF(Замер!$J$40="да",Комната_2!$H207,0)</f>
        <v>38500.4</v>
      </c>
      <c r="AA207" s="31" t="n">
        <f aca="false">IF(Замер!$J$60="да",Комната_3!$B207,0)</f>
        <v>0</v>
      </c>
      <c r="AB207" s="31" t="n">
        <f aca="false">IF(Замер!$J$60="да",Комната_3!$G207,0)</f>
        <v>11.9</v>
      </c>
      <c r="AC207" s="31" t="n">
        <f aca="false">IF(Замер!$J$60="да",Комната_3!$H207,0)</f>
        <v>39496.1</v>
      </c>
      <c r="AE207" s="31" t="n">
        <f aca="false">IF(Замер!$J$80="да",Комната_4!$B207,0)</f>
        <v>0</v>
      </c>
      <c r="AF207" s="31" t="n">
        <f aca="false">IF(Замер!$J$80="да",Комната_4!$G207,0)</f>
        <v>11.3</v>
      </c>
      <c r="AG207" s="31" t="n">
        <f aca="false">IF(Замер!$J$80="да",Комната_4!$H207,0)</f>
        <v>37504.7</v>
      </c>
      <c r="AI207" s="31" t="n">
        <f aca="false">IF(Замер!$J$100="да",Комната_5!$B207,0)</f>
        <v>0</v>
      </c>
      <c r="AJ207" s="31" t="n">
        <f aca="false">IF(Замер!$J$100="да",Комната_5!$G207,0)</f>
        <v>5.4</v>
      </c>
      <c r="AK207" s="31" t="n">
        <f aca="false">IF(Замер!$J$100="да",Комната_5!$H207,0)</f>
        <v>17922.6</v>
      </c>
      <c r="AM207" s="31" t="n">
        <f aca="false">IF(Замер!$J$120="да",Коридор!$B207,0)</f>
        <v>0</v>
      </c>
      <c r="AN207" s="31" t="n">
        <f aca="false">IF(Замер!$J$120="да",Коридор!$G207,0)</f>
        <v>2.8</v>
      </c>
      <c r="AO207" s="31" t="n">
        <f aca="false">IF(Замер!$J$120="да",Коридор!$H207,0)</f>
        <v>9293.2</v>
      </c>
      <c r="AQ207" s="31" t="n">
        <f aca="false">IF(Замер!$J$140="да",Кухня!$B207,0)</f>
        <v>0</v>
      </c>
      <c r="AR207" s="31" t="n">
        <f aca="false">IF(Замер!$J$140="да",Кухня!$G207,0)</f>
        <v>5.6</v>
      </c>
      <c r="AS207" s="31" t="n">
        <f aca="false">IF(Замер!$J$140="да",Кухня!$H207,0)</f>
        <v>18586.4</v>
      </c>
      <c r="AU207" s="31" t="n">
        <f aca="false">IF(Замер!$J$160="да",Ванна!$B207,0)</f>
        <v>0</v>
      </c>
      <c r="AV207" s="31" t="n">
        <f aca="false">IF(Замер!$J$160="да",Ванна!$G207,0)</f>
        <v>2.5</v>
      </c>
      <c r="AW207" s="31" t="n">
        <f aca="false">IF(Замер!$J$160="да",Ванна!$H207,0)</f>
        <v>8297.5</v>
      </c>
      <c r="AY207" s="31" t="n">
        <f aca="false">IF(Замер!$J$180="да",Туалет!$B207,0)</f>
        <v>0</v>
      </c>
      <c r="AZ207" s="31" t="n">
        <f aca="false">IF(Замер!$J$180="да",Туалет!$G207,0)</f>
        <v>0</v>
      </c>
      <c r="BA207" s="31" t="n">
        <f aca="false">IF(Замер!$J$180="да",Туалет!$H207,0)</f>
        <v>0</v>
      </c>
      <c r="BC207" s="31" t="n">
        <f aca="false">IF(Замер!$J$200="да",Балкон!$B207,0)</f>
        <v>0</v>
      </c>
      <c r="BD207" s="31" t="n">
        <f aca="false">IF(Замер!$J$200="да",Балкон!$G207,0)</f>
        <v>0</v>
      </c>
      <c r="BE207" s="31" t="n">
        <f aca="false">IF(Замер!$J$200="да",Балкон!$H207,0)</f>
        <v>0</v>
      </c>
      <c r="BG207" s="31" t="n">
        <f aca="false">IF(Замер!$J$220="да",Помещение_11!$B207,0)</f>
        <v>0</v>
      </c>
      <c r="BH207" s="31" t="n">
        <f aca="false">IF(Замер!$J$220="да",Помещение_11!$G207,0)</f>
        <v>0</v>
      </c>
      <c r="BI207" s="31" t="n">
        <f aca="false">IF(Замер!$J$220="да",Помещение_11!$H207,0)</f>
        <v>0</v>
      </c>
      <c r="BK207" s="31" t="n">
        <f aca="false">IF(Замер!$J$240="да",Помещение_12!$B207,0)</f>
        <v>0</v>
      </c>
      <c r="BL207" s="31" t="n">
        <f aca="false">IF(Замер!$J$240="да",Помещение_12!$G207,0)</f>
        <v>0</v>
      </c>
      <c r="BM207" s="31" t="n">
        <f aca="false">IF(Замер!$J$240="да",Помещение_12!$H207,0)</f>
        <v>0</v>
      </c>
      <c r="BO207" s="31" t="n">
        <f aca="false">IF(Замер!$J$260="да",Помещение_13!$B207,0)</f>
        <v>0</v>
      </c>
      <c r="BP207" s="31" t="n">
        <f aca="false">IF(Замер!$J$260="да",Помещение_13!$G207,0)</f>
        <v>0</v>
      </c>
      <c r="BQ207" s="31" t="n">
        <f aca="false">IF(Замер!$J$260="да",Помещение_13!$H207,0)</f>
        <v>0</v>
      </c>
      <c r="BS207" s="31" t="n">
        <f aca="false">IF(Замер!$J$280="да",Помещение_14!$B207,0)</f>
        <v>0</v>
      </c>
      <c r="BT207" s="31" t="n">
        <f aca="false">IF(Замер!$J$280="да",Помещение_14!$G207,0)</f>
        <v>0</v>
      </c>
      <c r="BU207" s="31" t="n">
        <f aca="false">IF(Замер!$J$280="да",Помещение_14!$H207,0)</f>
        <v>0</v>
      </c>
      <c r="BW207" s="31" t="n">
        <f aca="false">IF(Замер!$J$300="да",Помещение_15!$B207,0)</f>
        <v>0</v>
      </c>
      <c r="BX207" s="31" t="n">
        <f aca="false">IF(Замер!$J$300="да",Помещение_15!$G207,0)</f>
        <v>0</v>
      </c>
      <c r="BY207" s="31" t="n">
        <f aca="false">IF(Замер!$J$300="да",Помещение_15!$H207,0)</f>
        <v>0</v>
      </c>
      <c r="CA207" s="31" t="n">
        <f aca="false">IF(Замер!$J$320="да",Помещение_16!$B207,0)</f>
        <v>0</v>
      </c>
      <c r="CB207" s="31" t="n">
        <f aca="false">IF(Замер!$J$320="да",Помещение_16!$G207,0)</f>
        <v>0</v>
      </c>
      <c r="CC207" s="31" t="n">
        <f aca="false">IF(Замер!$J$320="да",Помещение_16!$H207,0)</f>
        <v>0</v>
      </c>
      <c r="CE207" s="31" t="n">
        <f aca="false">IF(Замер!$J$340="да",Помещение_17!$B207,0)</f>
        <v>0</v>
      </c>
      <c r="CF207" s="31" t="n">
        <f aca="false">IF(Замер!$J$340="да",Помещение_17!$G207,0)</f>
        <v>0</v>
      </c>
      <c r="CG207" s="31" t="n">
        <f aca="false">IF(Замер!$J$340="да",Помещение_17!$H207,0)</f>
        <v>0</v>
      </c>
      <c r="CI207" s="31" t="n">
        <f aca="false">IF(Замер!$J$360="да",Помещение_18!$B207,0)</f>
        <v>0</v>
      </c>
      <c r="CJ207" s="31" t="n">
        <f aca="false">IF(Замер!$J$360="да",Помещение_18!$G207,0)</f>
        <v>0</v>
      </c>
      <c r="CK207" s="31" t="n">
        <f aca="false">IF(Замер!$J$360="да",Помещение_18!$H207,0)</f>
        <v>0</v>
      </c>
      <c r="CM207" s="31" t="n">
        <f aca="false">IF(Замер!$J$380="да",Помещение_19!$B207,0)</f>
        <v>0</v>
      </c>
      <c r="CN207" s="31" t="n">
        <f aca="false">IF(Замер!$J$380="да",Помещение_19!$G207,0)</f>
        <v>0</v>
      </c>
      <c r="CO207" s="31" t="n">
        <f aca="false">IF(Замер!$J$380="да",Помещение_19!$H207,0)</f>
        <v>0</v>
      </c>
      <c r="CQ207" s="31" t="n">
        <f aca="false">IF(Замер!$J$400="да",Помещение_20!$B207,0)</f>
        <v>0</v>
      </c>
      <c r="CR207" s="31" t="n">
        <f aca="false">IF(Замер!$J$400="да",Помещение_20!$G207,0)</f>
        <v>0</v>
      </c>
      <c r="CS207" s="31" t="n">
        <f aca="false">IF(Замер!$J$400="да",Помещение_20!$H207,0)</f>
        <v>0</v>
      </c>
    </row>
    <row r="208" customFormat="false" ht="14.25" hidden="false" customHeight="false" outlineLevel="0" collapsed="false">
      <c r="B208" s="89" t="n">
        <f aca="false">P208</f>
        <v>1</v>
      </c>
      <c r="C208" s="90" t="s">
        <v>96</v>
      </c>
      <c r="D208" s="91" t="str">
        <f aca="false">VLOOKUP(C208,СписокРабот!$B:$E,2,FALSE())</f>
        <v>Устройство стяжки от 50 мм до 100 мм с устройством маяков,демпферной ленты</v>
      </c>
      <c r="E208" s="92" t="str">
        <f aca="false">VLOOKUP(C208,СписокРабот!$B:$E,3,FALSE())</f>
        <v>м²</v>
      </c>
      <c r="F208" s="93" t="n">
        <f aca="false">VLOOKUP(C208,СписокРабот!$B:$E,4,FALSE())</f>
        <v>2001</v>
      </c>
      <c r="G208" s="94" t="n">
        <f aca="false">Q208</f>
        <v>77.5</v>
      </c>
      <c r="H208" s="95" t="n">
        <f aca="false">F208*G208</f>
        <v>155077.5</v>
      </c>
      <c r="L208" s="83"/>
      <c r="M208" s="66" t="n">
        <f aca="false">$F208*(100%-$B$3)</f>
        <v>1700.85</v>
      </c>
      <c r="N208" s="31" t="n">
        <f aca="false">$G208*$M208</f>
        <v>131815.875</v>
      </c>
      <c r="P208" s="31" t="n">
        <f aca="false">MAX(S208,W208,AA208,AE208,AI208,AM208,AQ208,AU208,AY208,BC208,BG208,BK208,BO208,BS208,BW208,CA208,CE208,CI208,CM208,CQ208)</f>
        <v>1</v>
      </c>
      <c r="Q208" s="31" t="n">
        <f aca="false">IF($S208,T208,0)+IF($W208,X208,0)+IF($AA208,AB208,0)+IF($AE208,AF208,0)+IF($AI208,AJ208,0)+IF($AM208,AN208,0)+IF($AQ208,AR208,0)+IF($AU208,AV208,0)+IF($AY208,AZ208,0)+IF($BC208,BD208,0)+IF($BG208,BH208,0)+IF($BK208,BL208,0)+IF($BO208,BP208,0)+IF($BS208,BT208,0)+IF($BW208,BX208,0)+IF($CA208,CB208,0)+IF($CE208,CF208,0)+IF($CI208,CJ208,0)+IF($CM208,CN208,0)+IF($CQ208,CR208,0)</f>
        <v>77.5</v>
      </c>
      <c r="R208" s="31" t="n">
        <f aca="false">IF($S208=1,U208,0)+IF($W208,Y208,0)+IF($AA208,AC208,0)+IF($AE208,AG208,0)+IF($AI208,AK208,0)+IF($AM208,AO208,0)+IF($AQ208,AS208,0)+IF($AU208,AW208,0)+IF($AY208,BA208,0)+IF($BC208,BE208,0)+IF($BG208,BI208,0)+IF($BK208,BM208,0)+IF($BO208,BQ208,0)+IF($BS208,BU208,0)+IF($BW208,BY208,0)+IF($CA208,CC208,0)+IF($CE208,CG208,0)+IF($CI208,CK208,0)+IF($CM208,CO208,0)+IF($CQ208,CS208,0)</f>
        <v>155077.5</v>
      </c>
      <c r="S208" s="31" t="n">
        <f aca="false">IF(Замер!$J$20="да",Комната_1!$B208,0)</f>
        <v>1</v>
      </c>
      <c r="T208" s="31" t="n">
        <f aca="false">IF(Замер!$J$20="да",Комната_1!$G208,0)</f>
        <v>77.5</v>
      </c>
      <c r="U208" s="31" t="n">
        <f aca="false">IF(Замер!$J$20="да",Комната_1!$H208,0)</f>
        <v>155077.5</v>
      </c>
      <c r="W208" s="31" t="n">
        <f aca="false">IF(Замер!$J$40="да",Комната_2!$B208,0)</f>
        <v>0</v>
      </c>
      <c r="X208" s="31" t="n">
        <f aca="false">IF(Замер!$J$40="да",Комната_2!$G208,0)</f>
        <v>11.6</v>
      </c>
      <c r="Y208" s="31" t="n">
        <f aca="false">IF(Замер!$J$40="да",Комната_2!$H208,0)</f>
        <v>23211.6</v>
      </c>
      <c r="AA208" s="31" t="n">
        <f aca="false">IF(Замер!$J$60="да",Комната_3!$B208,0)</f>
        <v>0</v>
      </c>
      <c r="AB208" s="31" t="n">
        <f aca="false">IF(Замер!$J$60="да",Комната_3!$G208,0)</f>
        <v>11.9</v>
      </c>
      <c r="AC208" s="31" t="n">
        <f aca="false">IF(Замер!$J$60="да",Комната_3!$H208,0)</f>
        <v>23811.9</v>
      </c>
      <c r="AE208" s="31" t="n">
        <f aca="false">IF(Замер!$J$80="да",Комната_4!$B208,0)</f>
        <v>0</v>
      </c>
      <c r="AF208" s="31" t="n">
        <f aca="false">IF(Замер!$J$80="да",Комната_4!$G208,0)</f>
        <v>11.3</v>
      </c>
      <c r="AG208" s="31" t="n">
        <f aca="false">IF(Замер!$J$80="да",Комната_4!$H208,0)</f>
        <v>22611.3</v>
      </c>
      <c r="AI208" s="31" t="n">
        <f aca="false">IF(Замер!$J$100="да",Комната_5!$B208,0)</f>
        <v>0</v>
      </c>
      <c r="AJ208" s="31" t="n">
        <f aca="false">IF(Замер!$J$100="да",Комната_5!$G208,0)</f>
        <v>5.4</v>
      </c>
      <c r="AK208" s="31" t="n">
        <f aca="false">IF(Замер!$J$100="да",Комната_5!$H208,0)</f>
        <v>10805.4</v>
      </c>
      <c r="AM208" s="31" t="n">
        <f aca="false">IF(Замер!$J$120="да",Коридор!$B208,0)</f>
        <v>0</v>
      </c>
      <c r="AN208" s="31" t="n">
        <f aca="false">IF(Замер!$J$120="да",Коридор!$G208,0)</f>
        <v>2.8</v>
      </c>
      <c r="AO208" s="31" t="n">
        <f aca="false">IF(Замер!$J$120="да",Коридор!$H208,0)</f>
        <v>5602.8</v>
      </c>
      <c r="AQ208" s="31" t="n">
        <f aca="false">IF(Замер!$J$140="да",Кухня!$B208,0)</f>
        <v>0</v>
      </c>
      <c r="AR208" s="31" t="n">
        <f aca="false">IF(Замер!$J$140="да",Кухня!$G208,0)</f>
        <v>5.6</v>
      </c>
      <c r="AS208" s="31" t="n">
        <f aca="false">IF(Замер!$J$140="да",Кухня!$H208,0)</f>
        <v>11205.6</v>
      </c>
      <c r="AU208" s="31" t="n">
        <f aca="false">IF(Замер!$J$160="да",Ванна!$B208,0)</f>
        <v>0</v>
      </c>
      <c r="AV208" s="31" t="n">
        <f aca="false">IF(Замер!$J$160="да",Ванна!$G208,0)</f>
        <v>2.5</v>
      </c>
      <c r="AW208" s="31" t="n">
        <f aca="false">IF(Замер!$J$160="да",Ванна!$H208,0)</f>
        <v>5002.5</v>
      </c>
      <c r="AY208" s="31" t="n">
        <f aca="false">IF(Замер!$J$180="да",Туалет!$B208,0)</f>
        <v>0</v>
      </c>
      <c r="AZ208" s="31" t="n">
        <f aca="false">IF(Замер!$J$180="да",Туалет!$G208,0)</f>
        <v>0</v>
      </c>
      <c r="BA208" s="31" t="n">
        <f aca="false">IF(Замер!$J$180="да",Туалет!$H208,0)</f>
        <v>0</v>
      </c>
      <c r="BC208" s="31" t="n">
        <f aca="false">IF(Замер!$J$200="да",Балкон!$B208,0)</f>
        <v>0</v>
      </c>
      <c r="BD208" s="31" t="n">
        <f aca="false">IF(Замер!$J$200="да",Балкон!$G208,0)</f>
        <v>0</v>
      </c>
      <c r="BE208" s="31" t="n">
        <f aca="false">IF(Замер!$J$200="да",Балкон!$H208,0)</f>
        <v>0</v>
      </c>
      <c r="BG208" s="31" t="n">
        <f aca="false">IF(Замер!$J$220="да",Помещение_11!$B208,0)</f>
        <v>0</v>
      </c>
      <c r="BH208" s="31" t="n">
        <f aca="false">IF(Замер!$J$220="да",Помещение_11!$G208,0)</f>
        <v>0</v>
      </c>
      <c r="BI208" s="31" t="n">
        <f aca="false">IF(Замер!$J$220="да",Помещение_11!$H208,0)</f>
        <v>0</v>
      </c>
      <c r="BK208" s="31" t="n">
        <f aca="false">IF(Замер!$J$240="да",Помещение_12!$B208,0)</f>
        <v>0</v>
      </c>
      <c r="BL208" s="31" t="n">
        <f aca="false">IF(Замер!$J$240="да",Помещение_12!$G208,0)</f>
        <v>0</v>
      </c>
      <c r="BM208" s="31" t="n">
        <f aca="false">IF(Замер!$J$240="да",Помещение_12!$H208,0)</f>
        <v>0</v>
      </c>
      <c r="BO208" s="31" t="n">
        <f aca="false">IF(Замер!$J$260="да",Помещение_13!$B208,0)</f>
        <v>0</v>
      </c>
      <c r="BP208" s="31" t="n">
        <f aca="false">IF(Замер!$J$260="да",Помещение_13!$G208,0)</f>
        <v>0</v>
      </c>
      <c r="BQ208" s="31" t="n">
        <f aca="false">IF(Замер!$J$260="да",Помещение_13!$H208,0)</f>
        <v>0</v>
      </c>
      <c r="BS208" s="31" t="n">
        <f aca="false">IF(Замер!$J$280="да",Помещение_14!$B208,0)</f>
        <v>0</v>
      </c>
      <c r="BT208" s="31" t="n">
        <f aca="false">IF(Замер!$J$280="да",Помещение_14!$G208,0)</f>
        <v>0</v>
      </c>
      <c r="BU208" s="31" t="n">
        <f aca="false">IF(Замер!$J$280="да",Помещение_14!$H208,0)</f>
        <v>0</v>
      </c>
      <c r="BW208" s="31" t="n">
        <f aca="false">IF(Замер!$J$300="да",Помещение_15!$B208,0)</f>
        <v>0</v>
      </c>
      <c r="BX208" s="31" t="n">
        <f aca="false">IF(Замер!$J$300="да",Помещение_15!$G208,0)</f>
        <v>0</v>
      </c>
      <c r="BY208" s="31" t="n">
        <f aca="false">IF(Замер!$J$300="да",Помещение_15!$H208,0)</f>
        <v>0</v>
      </c>
      <c r="CA208" s="31" t="n">
        <f aca="false">IF(Замер!$J$320="да",Помещение_16!$B208,0)</f>
        <v>0</v>
      </c>
      <c r="CB208" s="31" t="n">
        <f aca="false">IF(Замер!$J$320="да",Помещение_16!$G208,0)</f>
        <v>0</v>
      </c>
      <c r="CC208" s="31" t="n">
        <f aca="false">IF(Замер!$J$320="да",Помещение_16!$H208,0)</f>
        <v>0</v>
      </c>
      <c r="CE208" s="31" t="n">
        <f aca="false">IF(Замер!$J$340="да",Помещение_17!$B208,0)</f>
        <v>0</v>
      </c>
      <c r="CF208" s="31" t="n">
        <f aca="false">IF(Замер!$J$340="да",Помещение_17!$G208,0)</f>
        <v>0</v>
      </c>
      <c r="CG208" s="31" t="n">
        <f aca="false">IF(Замер!$J$340="да",Помещение_17!$H208,0)</f>
        <v>0</v>
      </c>
      <c r="CI208" s="31" t="n">
        <f aca="false">IF(Замер!$J$360="да",Помещение_18!$B208,0)</f>
        <v>0</v>
      </c>
      <c r="CJ208" s="31" t="n">
        <f aca="false">IF(Замер!$J$360="да",Помещение_18!$G208,0)</f>
        <v>0</v>
      </c>
      <c r="CK208" s="31" t="n">
        <f aca="false">IF(Замер!$J$360="да",Помещение_18!$H208,0)</f>
        <v>0</v>
      </c>
      <c r="CM208" s="31" t="n">
        <f aca="false">IF(Замер!$J$380="да",Помещение_19!$B208,0)</f>
        <v>0</v>
      </c>
      <c r="CN208" s="31" t="n">
        <f aca="false">IF(Замер!$J$380="да",Помещение_19!$G208,0)</f>
        <v>0</v>
      </c>
      <c r="CO208" s="31" t="n">
        <f aca="false">IF(Замер!$J$380="да",Помещение_19!$H208,0)</f>
        <v>0</v>
      </c>
      <c r="CQ208" s="31" t="n">
        <f aca="false">IF(Замер!$J$400="да",Помещение_20!$B208,0)</f>
        <v>0</v>
      </c>
      <c r="CR208" s="31" t="n">
        <f aca="false">IF(Замер!$J$400="да",Помещение_20!$G208,0)</f>
        <v>0</v>
      </c>
      <c r="CS208" s="31" t="n">
        <f aca="false">IF(Замер!$J$400="да",Помещение_20!$H208,0)</f>
        <v>0</v>
      </c>
    </row>
    <row r="209" customFormat="false" ht="14.25" hidden="false" customHeight="false" outlineLevel="0" collapsed="false">
      <c r="B209" s="79" t="n">
        <f aca="false">P209</f>
        <v>0</v>
      </c>
      <c r="C209" s="49" t="s">
        <v>503</v>
      </c>
      <c r="D209" s="80" t="str">
        <f aca="false">VLOOKUP(C209,СписокРабот!$B:$E,2,FALSE())</f>
        <v>Устройство пола из ковролина / линолеума</v>
      </c>
      <c r="E209" s="44" t="str">
        <f aca="false">VLOOKUP(C209,СписокРабот!$B:$E,3,FALSE())</f>
        <v>м²</v>
      </c>
      <c r="F209" s="81" t="n">
        <f aca="false">VLOOKUP(C209,СписокРабот!$B:$E,4,FALSE())</f>
        <v>873</v>
      </c>
      <c r="G209" s="84" t="n">
        <f aca="false">Q209</f>
        <v>0</v>
      </c>
      <c r="H209" s="82" t="n">
        <f aca="false">F209*G209</f>
        <v>0</v>
      </c>
      <c r="L209" s="83"/>
      <c r="M209" s="66" t="n">
        <f aca="false">$F209*(100%-$B$3)</f>
        <v>742.05</v>
      </c>
      <c r="N209" s="31" t="n">
        <f aca="false">$G209*$M209</f>
        <v>0</v>
      </c>
      <c r="P209" s="31" t="n">
        <f aca="false">MAX(S209,W209,AA209,AE209,AI209,AM209,AQ209,AU209,AY209,BC209,BG209,BK209,BO209,BS209,BW209,CA209,CE209,CI209,CM209,CQ209)</f>
        <v>0</v>
      </c>
      <c r="Q209" s="31" t="n">
        <f aca="false">IF($S209,T209,0)+IF($W209,X209,0)+IF($AA209,AB209,0)+IF($AE209,AF209,0)+IF($AI209,AJ209,0)+IF($AM209,AN209,0)+IF($AQ209,AR209,0)+IF($AU209,AV209,0)+IF($AY209,AZ209,0)+IF($BC209,BD209,0)+IF($BG209,BH209,0)+IF($BK209,BL209,0)+IF($BO209,BP209,0)+IF($BS209,BT209,0)+IF($BW209,BX209,0)+IF($CA209,CB209,0)+IF($CE209,CF209,0)+IF($CI209,CJ209,0)+IF($CM209,CN209,0)+IF($CQ209,CR209,0)</f>
        <v>0</v>
      </c>
      <c r="R209" s="31" t="n">
        <f aca="false">IF($S209=1,U209,0)+IF($W209,Y209,0)+IF($AA209,AC209,0)+IF($AE209,AG209,0)+IF($AI209,AK209,0)+IF($AM209,AO209,0)+IF($AQ209,AS209,0)+IF($AU209,AW209,0)+IF($AY209,BA209,0)+IF($BC209,BE209,0)+IF($BG209,BI209,0)+IF($BK209,BM209,0)+IF($BO209,BQ209,0)+IF($BS209,BU209,0)+IF($BW209,BY209,0)+IF($CA209,CC209,0)+IF($CE209,CG209,0)+IF($CI209,CK209,0)+IF($CM209,CO209,0)+IF($CQ209,CS209,0)</f>
        <v>0</v>
      </c>
      <c r="S209" s="31" t="n">
        <f aca="false">IF(Замер!$J$20="да",Комната_1!$B209,0)</f>
        <v>0</v>
      </c>
      <c r="T209" s="31" t="n">
        <f aca="false">IF(Замер!$J$20="да",Комната_1!$G209,0)</f>
        <v>26.4</v>
      </c>
      <c r="U209" s="31" t="n">
        <f aca="false">IF(Замер!$J$20="да",Комната_1!$H209,0)</f>
        <v>23047.2</v>
      </c>
      <c r="W209" s="31" t="n">
        <f aca="false">IF(Замер!$J$40="да",Комната_2!$B209,0)</f>
        <v>0</v>
      </c>
      <c r="X209" s="31" t="n">
        <f aca="false">IF(Замер!$J$40="да",Комната_2!$G209,0)</f>
        <v>11.6</v>
      </c>
      <c r="Y209" s="31" t="n">
        <f aca="false">IF(Замер!$J$40="да",Комната_2!$H209,0)</f>
        <v>10126.8</v>
      </c>
      <c r="AA209" s="31" t="n">
        <f aca="false">IF(Замер!$J$60="да",Комната_3!$B209,0)</f>
        <v>0</v>
      </c>
      <c r="AB209" s="31" t="n">
        <f aca="false">IF(Замер!$J$60="да",Комната_3!$G209,0)</f>
        <v>11.9</v>
      </c>
      <c r="AC209" s="31" t="n">
        <f aca="false">IF(Замер!$J$60="да",Комната_3!$H209,0)</f>
        <v>10388.7</v>
      </c>
      <c r="AE209" s="31" t="n">
        <f aca="false">IF(Замер!$J$80="да",Комната_4!$B209,0)</f>
        <v>0</v>
      </c>
      <c r="AF209" s="31" t="n">
        <f aca="false">IF(Замер!$J$80="да",Комната_4!$G209,0)</f>
        <v>11.3</v>
      </c>
      <c r="AG209" s="31" t="n">
        <f aca="false">IF(Замер!$J$80="да",Комната_4!$H209,0)</f>
        <v>9864.9</v>
      </c>
      <c r="AI209" s="31" t="n">
        <f aca="false">IF(Замер!$J$100="да",Комната_5!$B209,0)</f>
        <v>0</v>
      </c>
      <c r="AJ209" s="31" t="n">
        <f aca="false">IF(Замер!$J$100="да",Комната_5!$G209,0)</f>
        <v>5.4</v>
      </c>
      <c r="AK209" s="31" t="n">
        <f aca="false">IF(Замер!$J$100="да",Комната_5!$H209,0)</f>
        <v>4714.2</v>
      </c>
      <c r="AM209" s="31" t="n">
        <f aca="false">IF(Замер!$J$120="да",Коридор!$B209,0)</f>
        <v>0</v>
      </c>
      <c r="AN209" s="31" t="n">
        <f aca="false">IF(Замер!$J$120="да",Коридор!$G209,0)</f>
        <v>2.8</v>
      </c>
      <c r="AO209" s="31" t="n">
        <f aca="false">IF(Замер!$J$120="да",Коридор!$H209,0)</f>
        <v>2444.4</v>
      </c>
      <c r="AQ209" s="31" t="n">
        <f aca="false">IF(Замер!$J$140="да",Кухня!$B209,0)</f>
        <v>0</v>
      </c>
      <c r="AR209" s="31" t="n">
        <f aca="false">IF(Замер!$J$140="да",Кухня!$G209,0)</f>
        <v>5.6</v>
      </c>
      <c r="AS209" s="31" t="n">
        <f aca="false">IF(Замер!$J$140="да",Кухня!$H209,0)</f>
        <v>4888.8</v>
      </c>
      <c r="AU209" s="31" t="n">
        <f aca="false">IF(Замер!$J$160="да",Ванна!$B209,0)</f>
        <v>0</v>
      </c>
      <c r="AV209" s="31" t="n">
        <f aca="false">IF(Замер!$J$160="да",Ванна!$G209,0)</f>
        <v>2.5</v>
      </c>
      <c r="AW209" s="31" t="n">
        <f aca="false">IF(Замер!$J$160="да",Ванна!$H209,0)</f>
        <v>2182.5</v>
      </c>
      <c r="AY209" s="31" t="n">
        <f aca="false">IF(Замер!$J$180="да",Туалет!$B209,0)</f>
        <v>0</v>
      </c>
      <c r="AZ209" s="31" t="n">
        <f aca="false">IF(Замер!$J$180="да",Туалет!$G209,0)</f>
        <v>0</v>
      </c>
      <c r="BA209" s="31" t="n">
        <f aca="false">IF(Замер!$J$180="да",Туалет!$H209,0)</f>
        <v>0</v>
      </c>
      <c r="BC209" s="31" t="n">
        <f aca="false">IF(Замер!$J$200="да",Балкон!$B209,0)</f>
        <v>0</v>
      </c>
      <c r="BD209" s="31" t="n">
        <f aca="false">IF(Замер!$J$200="да",Балкон!$G209,0)</f>
        <v>0</v>
      </c>
      <c r="BE209" s="31" t="n">
        <f aca="false">IF(Замер!$J$200="да",Балкон!$H209,0)</f>
        <v>0</v>
      </c>
      <c r="BG209" s="31" t="n">
        <f aca="false">IF(Замер!$J$220="да",Помещение_11!$B209,0)</f>
        <v>0</v>
      </c>
      <c r="BH209" s="31" t="n">
        <f aca="false">IF(Замер!$J$220="да",Помещение_11!$G209,0)</f>
        <v>0</v>
      </c>
      <c r="BI209" s="31" t="n">
        <f aca="false">IF(Замер!$J$220="да",Помещение_11!$H209,0)</f>
        <v>0</v>
      </c>
      <c r="BK209" s="31" t="n">
        <f aca="false">IF(Замер!$J$240="да",Помещение_12!$B209,0)</f>
        <v>0</v>
      </c>
      <c r="BL209" s="31" t="n">
        <f aca="false">IF(Замер!$J$240="да",Помещение_12!$G209,0)</f>
        <v>0</v>
      </c>
      <c r="BM209" s="31" t="n">
        <f aca="false">IF(Замер!$J$240="да",Помещение_12!$H209,0)</f>
        <v>0</v>
      </c>
      <c r="BO209" s="31" t="n">
        <f aca="false">IF(Замер!$J$260="да",Помещение_13!$B209,0)</f>
        <v>0</v>
      </c>
      <c r="BP209" s="31" t="n">
        <f aca="false">IF(Замер!$J$260="да",Помещение_13!$G209,0)</f>
        <v>0</v>
      </c>
      <c r="BQ209" s="31" t="n">
        <f aca="false">IF(Замер!$J$260="да",Помещение_13!$H209,0)</f>
        <v>0</v>
      </c>
      <c r="BS209" s="31" t="n">
        <f aca="false">IF(Замер!$J$280="да",Помещение_14!$B209,0)</f>
        <v>0</v>
      </c>
      <c r="BT209" s="31" t="n">
        <f aca="false">IF(Замер!$J$280="да",Помещение_14!$G209,0)</f>
        <v>0</v>
      </c>
      <c r="BU209" s="31" t="n">
        <f aca="false">IF(Замер!$J$280="да",Помещение_14!$H209,0)</f>
        <v>0</v>
      </c>
      <c r="BW209" s="31" t="n">
        <f aca="false">IF(Замер!$J$300="да",Помещение_15!$B209,0)</f>
        <v>0</v>
      </c>
      <c r="BX209" s="31" t="n">
        <f aca="false">IF(Замер!$J$300="да",Помещение_15!$G209,0)</f>
        <v>0</v>
      </c>
      <c r="BY209" s="31" t="n">
        <f aca="false">IF(Замер!$J$300="да",Помещение_15!$H209,0)</f>
        <v>0</v>
      </c>
      <c r="CA209" s="31" t="n">
        <f aca="false">IF(Замер!$J$320="да",Помещение_16!$B209,0)</f>
        <v>0</v>
      </c>
      <c r="CB209" s="31" t="n">
        <f aca="false">IF(Замер!$J$320="да",Помещение_16!$G209,0)</f>
        <v>0</v>
      </c>
      <c r="CC209" s="31" t="n">
        <f aca="false">IF(Замер!$J$320="да",Помещение_16!$H209,0)</f>
        <v>0</v>
      </c>
      <c r="CE209" s="31" t="n">
        <f aca="false">IF(Замер!$J$340="да",Помещение_17!$B209,0)</f>
        <v>0</v>
      </c>
      <c r="CF209" s="31" t="n">
        <f aca="false">IF(Замер!$J$340="да",Помещение_17!$G209,0)</f>
        <v>0</v>
      </c>
      <c r="CG209" s="31" t="n">
        <f aca="false">IF(Замер!$J$340="да",Помещение_17!$H209,0)</f>
        <v>0</v>
      </c>
      <c r="CI209" s="31" t="n">
        <f aca="false">IF(Замер!$J$360="да",Помещение_18!$B209,0)</f>
        <v>0</v>
      </c>
      <c r="CJ209" s="31" t="n">
        <f aca="false">IF(Замер!$J$360="да",Помещение_18!$G209,0)</f>
        <v>0</v>
      </c>
      <c r="CK209" s="31" t="n">
        <f aca="false">IF(Замер!$J$360="да",Помещение_18!$H209,0)</f>
        <v>0</v>
      </c>
      <c r="CM209" s="31" t="n">
        <f aca="false">IF(Замер!$J$380="да",Помещение_19!$B209,0)</f>
        <v>0</v>
      </c>
      <c r="CN209" s="31" t="n">
        <f aca="false">IF(Замер!$J$380="да",Помещение_19!$G209,0)</f>
        <v>0</v>
      </c>
      <c r="CO209" s="31" t="n">
        <f aca="false">IF(Замер!$J$380="да",Помещение_19!$H209,0)</f>
        <v>0</v>
      </c>
      <c r="CQ209" s="31" t="n">
        <f aca="false">IF(Замер!$J$400="да",Помещение_20!$B209,0)</f>
        <v>0</v>
      </c>
      <c r="CR209" s="31" t="n">
        <f aca="false">IF(Замер!$J$400="да",Помещение_20!$G209,0)</f>
        <v>0</v>
      </c>
      <c r="CS209" s="31" t="n">
        <f aca="false">IF(Замер!$J$400="да",Помещение_20!$H209,0)</f>
        <v>0</v>
      </c>
    </row>
    <row r="210" customFormat="false" ht="14.25" hidden="false" customHeight="false" outlineLevel="0" collapsed="false">
      <c r="B210" s="79" t="n">
        <f aca="false">P210</f>
        <v>1</v>
      </c>
      <c r="C210" s="49" t="s">
        <v>98</v>
      </c>
      <c r="D210" s="80" t="str">
        <f aca="false">VLOOKUP(C210,СписокРабот!$B:$E,2,FALSE())</f>
        <v>Настилка подложки под ламинат / паркетную доску</v>
      </c>
      <c r="E210" s="44" t="str">
        <f aca="false">VLOOKUP(C210,СписокРабот!$B:$E,3,FALSE())</f>
        <v>м²</v>
      </c>
      <c r="F210" s="81" t="n">
        <f aca="false">VLOOKUP(C210,СписокРабот!$B:$E,4,FALSE())</f>
        <v>140</v>
      </c>
      <c r="G210" s="84" t="n">
        <f aca="false">Q210</f>
        <v>42</v>
      </c>
      <c r="H210" s="82" t="n">
        <f aca="false">F210*G210</f>
        <v>5880</v>
      </c>
      <c r="L210" s="83"/>
      <c r="M210" s="66" t="n">
        <f aca="false">$F210*(100%-$B$3)</f>
        <v>119</v>
      </c>
      <c r="N210" s="31" t="n">
        <f aca="false">$G210*$M210</f>
        <v>4998</v>
      </c>
      <c r="P210" s="31" t="n">
        <f aca="false">MAX(S210,W210,AA210,AE210,AI210,AM210,AQ210,AU210,AY210,BC210,BG210,BK210,BO210,BS210,BW210,CA210,CE210,CI210,CM210,CQ210)</f>
        <v>1</v>
      </c>
      <c r="Q210" s="31" t="n">
        <f aca="false">IF($S210,T210,0)+IF($W210,X210,0)+IF($AA210,AB210,0)+IF($AE210,AF210,0)+IF($AI210,AJ210,0)+IF($AM210,AN210,0)+IF($AQ210,AR210,0)+IF($AU210,AV210,0)+IF($AY210,AZ210,0)+IF($BC210,BD210,0)+IF($BG210,BH210,0)+IF($BK210,BL210,0)+IF($BO210,BP210,0)+IF($BS210,BT210,0)+IF($BW210,BX210,0)+IF($CA210,CB210,0)+IF($CE210,CF210,0)+IF($CI210,CJ210,0)+IF($CM210,CN210,0)+IF($CQ210,CR210,0)</f>
        <v>42</v>
      </c>
      <c r="R210" s="31" t="n">
        <f aca="false">IF($S210=1,U210,0)+IF($W210,Y210,0)+IF($AA210,AC210,0)+IF($AE210,AG210,0)+IF($AI210,AK210,0)+IF($AM210,AO210,0)+IF($AQ210,AS210,0)+IF($AU210,AW210,0)+IF($AY210,BA210,0)+IF($BC210,BE210,0)+IF($BG210,BI210,0)+IF($BK210,BM210,0)+IF($BO210,BQ210,0)+IF($BS210,BU210,0)+IF($BW210,BY210,0)+IF($CA210,CC210,0)+IF($CE210,CG210,0)+IF($CI210,CK210,0)+IF($CM210,CO210,0)+IF($CQ210,CS210,0)</f>
        <v>5880</v>
      </c>
      <c r="S210" s="31" t="n">
        <f aca="false">IF(Замер!$J$20="да",Комната_1!$B210,0)</f>
        <v>1</v>
      </c>
      <c r="T210" s="31" t="n">
        <f aca="false">IF(Замер!$J$20="да",Комната_1!$G210,0)</f>
        <v>42</v>
      </c>
      <c r="U210" s="31" t="n">
        <f aca="false">IF(Замер!$J$20="да",Комната_1!$H210,0)</f>
        <v>5880</v>
      </c>
      <c r="W210" s="31" t="n">
        <f aca="false">IF(Замер!$J$40="да",Комната_2!$B210,0)</f>
        <v>0</v>
      </c>
      <c r="X210" s="31" t="n">
        <f aca="false">IF(Замер!$J$40="да",Комната_2!$G210,0)</f>
        <v>11.6</v>
      </c>
      <c r="Y210" s="31" t="n">
        <f aca="false">IF(Замер!$J$40="да",Комната_2!$H210,0)</f>
        <v>1624</v>
      </c>
      <c r="AA210" s="31" t="n">
        <f aca="false">IF(Замер!$J$60="да",Комната_3!$B210,0)</f>
        <v>0</v>
      </c>
      <c r="AB210" s="31" t="n">
        <f aca="false">IF(Замер!$J$60="да",Комната_3!$G210,0)</f>
        <v>11.9</v>
      </c>
      <c r="AC210" s="31" t="n">
        <f aca="false">IF(Замер!$J$60="да",Комната_3!$H210,0)</f>
        <v>1666</v>
      </c>
      <c r="AE210" s="31" t="n">
        <f aca="false">IF(Замер!$J$80="да",Комната_4!$B210,0)</f>
        <v>0</v>
      </c>
      <c r="AF210" s="31" t="n">
        <f aca="false">IF(Замер!$J$80="да",Комната_4!$G210,0)</f>
        <v>11.3</v>
      </c>
      <c r="AG210" s="31" t="n">
        <f aca="false">IF(Замер!$J$80="да",Комната_4!$H210,0)</f>
        <v>1582</v>
      </c>
      <c r="AI210" s="31" t="n">
        <f aca="false">IF(Замер!$J$100="да",Комната_5!$B210,0)</f>
        <v>0</v>
      </c>
      <c r="AJ210" s="31" t="n">
        <f aca="false">IF(Замер!$J$100="да",Комната_5!$G210,0)</f>
        <v>5.4</v>
      </c>
      <c r="AK210" s="31" t="n">
        <f aca="false">IF(Замер!$J$100="да",Комната_5!$H210,0)</f>
        <v>756</v>
      </c>
      <c r="AM210" s="31" t="n">
        <f aca="false">IF(Замер!$J$120="да",Коридор!$B210,0)</f>
        <v>0</v>
      </c>
      <c r="AN210" s="31" t="n">
        <f aca="false">IF(Замер!$J$120="да",Коридор!$G210,0)</f>
        <v>2.8</v>
      </c>
      <c r="AO210" s="31" t="n">
        <f aca="false">IF(Замер!$J$120="да",Коридор!$H210,0)</f>
        <v>392</v>
      </c>
      <c r="AQ210" s="31" t="n">
        <f aca="false">IF(Замер!$J$140="да",Кухня!$B210,0)</f>
        <v>0</v>
      </c>
      <c r="AR210" s="31" t="n">
        <f aca="false">IF(Замер!$J$140="да",Кухня!$G210,0)</f>
        <v>5.6</v>
      </c>
      <c r="AS210" s="31" t="n">
        <f aca="false">IF(Замер!$J$140="да",Кухня!$H210,0)</f>
        <v>784</v>
      </c>
      <c r="AU210" s="31" t="n">
        <f aca="false">IF(Замер!$J$160="да",Ванна!$B210,0)</f>
        <v>0</v>
      </c>
      <c r="AV210" s="31" t="n">
        <f aca="false">IF(Замер!$J$160="да",Ванна!$G210,0)</f>
        <v>2.5</v>
      </c>
      <c r="AW210" s="31" t="n">
        <f aca="false">IF(Замер!$J$160="да",Ванна!$H210,0)</f>
        <v>350</v>
      </c>
      <c r="AY210" s="31" t="n">
        <f aca="false">IF(Замер!$J$180="да",Туалет!$B210,0)</f>
        <v>0</v>
      </c>
      <c r="AZ210" s="31" t="n">
        <f aca="false">IF(Замер!$J$180="да",Туалет!$G210,0)</f>
        <v>0</v>
      </c>
      <c r="BA210" s="31" t="n">
        <f aca="false">IF(Замер!$J$180="да",Туалет!$H210,0)</f>
        <v>0</v>
      </c>
      <c r="BC210" s="31" t="n">
        <f aca="false">IF(Замер!$J$200="да",Балкон!$B210,0)</f>
        <v>0</v>
      </c>
      <c r="BD210" s="31" t="n">
        <f aca="false">IF(Замер!$J$200="да",Балкон!$G210,0)</f>
        <v>0</v>
      </c>
      <c r="BE210" s="31" t="n">
        <f aca="false">IF(Замер!$J$200="да",Балкон!$H210,0)</f>
        <v>0</v>
      </c>
      <c r="BG210" s="31" t="n">
        <f aca="false">IF(Замер!$J$220="да",Помещение_11!$B210,0)</f>
        <v>0</v>
      </c>
      <c r="BH210" s="31" t="n">
        <f aca="false">IF(Замер!$J$220="да",Помещение_11!$G210,0)</f>
        <v>0</v>
      </c>
      <c r="BI210" s="31" t="n">
        <f aca="false">IF(Замер!$J$220="да",Помещение_11!$H210,0)</f>
        <v>0</v>
      </c>
      <c r="BK210" s="31" t="n">
        <f aca="false">IF(Замер!$J$240="да",Помещение_12!$B210,0)</f>
        <v>0</v>
      </c>
      <c r="BL210" s="31" t="n">
        <f aca="false">IF(Замер!$J$240="да",Помещение_12!$G210,0)</f>
        <v>0</v>
      </c>
      <c r="BM210" s="31" t="n">
        <f aca="false">IF(Замер!$J$240="да",Помещение_12!$H210,0)</f>
        <v>0</v>
      </c>
      <c r="BO210" s="31" t="n">
        <f aca="false">IF(Замер!$J$260="да",Помещение_13!$B210,0)</f>
        <v>0</v>
      </c>
      <c r="BP210" s="31" t="n">
        <f aca="false">IF(Замер!$J$260="да",Помещение_13!$G210,0)</f>
        <v>0</v>
      </c>
      <c r="BQ210" s="31" t="n">
        <f aca="false">IF(Замер!$J$260="да",Помещение_13!$H210,0)</f>
        <v>0</v>
      </c>
      <c r="BS210" s="31" t="n">
        <f aca="false">IF(Замер!$J$280="да",Помещение_14!$B210,0)</f>
        <v>0</v>
      </c>
      <c r="BT210" s="31" t="n">
        <f aca="false">IF(Замер!$J$280="да",Помещение_14!$G210,0)</f>
        <v>0</v>
      </c>
      <c r="BU210" s="31" t="n">
        <f aca="false">IF(Замер!$J$280="да",Помещение_14!$H210,0)</f>
        <v>0</v>
      </c>
      <c r="BW210" s="31" t="n">
        <f aca="false">IF(Замер!$J$300="да",Помещение_15!$B210,0)</f>
        <v>0</v>
      </c>
      <c r="BX210" s="31" t="n">
        <f aca="false">IF(Замер!$J$300="да",Помещение_15!$G210,0)</f>
        <v>0</v>
      </c>
      <c r="BY210" s="31" t="n">
        <f aca="false">IF(Замер!$J$300="да",Помещение_15!$H210,0)</f>
        <v>0</v>
      </c>
      <c r="CA210" s="31" t="n">
        <f aca="false">IF(Замер!$J$320="да",Помещение_16!$B210,0)</f>
        <v>0</v>
      </c>
      <c r="CB210" s="31" t="n">
        <f aca="false">IF(Замер!$J$320="да",Помещение_16!$G210,0)</f>
        <v>0</v>
      </c>
      <c r="CC210" s="31" t="n">
        <f aca="false">IF(Замер!$J$320="да",Помещение_16!$H210,0)</f>
        <v>0</v>
      </c>
      <c r="CE210" s="31" t="n">
        <f aca="false">IF(Замер!$J$340="да",Помещение_17!$B210,0)</f>
        <v>0</v>
      </c>
      <c r="CF210" s="31" t="n">
        <f aca="false">IF(Замер!$J$340="да",Помещение_17!$G210,0)</f>
        <v>0</v>
      </c>
      <c r="CG210" s="31" t="n">
        <f aca="false">IF(Замер!$J$340="да",Помещение_17!$H210,0)</f>
        <v>0</v>
      </c>
      <c r="CI210" s="31" t="n">
        <f aca="false">IF(Замер!$J$360="да",Помещение_18!$B210,0)</f>
        <v>0</v>
      </c>
      <c r="CJ210" s="31" t="n">
        <f aca="false">IF(Замер!$J$360="да",Помещение_18!$G210,0)</f>
        <v>0</v>
      </c>
      <c r="CK210" s="31" t="n">
        <f aca="false">IF(Замер!$J$360="да",Помещение_18!$H210,0)</f>
        <v>0</v>
      </c>
      <c r="CM210" s="31" t="n">
        <f aca="false">IF(Замер!$J$380="да",Помещение_19!$B210,0)</f>
        <v>0</v>
      </c>
      <c r="CN210" s="31" t="n">
        <f aca="false">IF(Замер!$J$380="да",Помещение_19!$G210,0)</f>
        <v>0</v>
      </c>
      <c r="CO210" s="31" t="n">
        <f aca="false">IF(Замер!$J$380="да",Помещение_19!$H210,0)</f>
        <v>0</v>
      </c>
      <c r="CQ210" s="31" t="n">
        <f aca="false">IF(Замер!$J$400="да",Помещение_20!$B210,0)</f>
        <v>0</v>
      </c>
      <c r="CR210" s="31" t="n">
        <f aca="false">IF(Замер!$J$400="да",Помещение_20!$G210,0)</f>
        <v>0</v>
      </c>
      <c r="CS210" s="31" t="n">
        <f aca="false">IF(Замер!$J$400="да",Помещение_20!$H210,0)</f>
        <v>0</v>
      </c>
    </row>
    <row r="211" customFormat="false" ht="14.25" hidden="false" customHeight="false" outlineLevel="0" collapsed="false">
      <c r="B211" s="79" t="n">
        <f aca="false">P211</f>
        <v>0</v>
      </c>
      <c r="C211" s="49" t="s">
        <v>504</v>
      </c>
      <c r="D211" s="80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44" t="str">
        <f aca="false">VLOOKUP(C211,СписокРабот!$B:$E,3,FALSE())</f>
        <v>м²</v>
      </c>
      <c r="F211" s="81" t="n">
        <f aca="false">VLOOKUP(C211,СписокРабот!$B:$E,4,FALSE())</f>
        <v>1217</v>
      </c>
      <c r="G211" s="84" t="n">
        <f aca="false">Q211</f>
        <v>0</v>
      </c>
      <c r="H211" s="82" t="n">
        <f aca="false">F211*G211</f>
        <v>0</v>
      </c>
      <c r="L211" s="83"/>
      <c r="M211" s="66" t="n">
        <f aca="false">$F211*(100%-$B$3)</f>
        <v>1034.45</v>
      </c>
      <c r="N211" s="31" t="n">
        <f aca="false">$G211*$M211</f>
        <v>0</v>
      </c>
      <c r="P211" s="31" t="n">
        <f aca="false">MAX(S211,W211,AA211,AE211,AI211,AM211,AQ211,AU211,AY211,BC211,BG211,BK211,BO211,BS211,BW211,CA211,CE211,CI211,CM211,CQ211)</f>
        <v>0</v>
      </c>
      <c r="Q211" s="31" t="n">
        <f aca="false">IF($S211,T211,0)+IF($W211,X211,0)+IF($AA211,AB211,0)+IF($AE211,AF211,0)+IF($AI211,AJ211,0)+IF($AM211,AN211,0)+IF($AQ211,AR211,0)+IF($AU211,AV211,0)+IF($AY211,AZ211,0)+IF($BC211,BD211,0)+IF($BG211,BH211,0)+IF($BK211,BL211,0)+IF($BO211,BP211,0)+IF($BS211,BT211,0)+IF($BW211,BX211,0)+IF($CA211,CB211,0)+IF($CE211,CF211,0)+IF($CI211,CJ211,0)+IF($CM211,CN211,0)+IF($CQ211,CR211,0)</f>
        <v>0</v>
      </c>
      <c r="R211" s="31" t="n">
        <f aca="false">IF($S211=1,U211,0)+IF($W211,Y211,0)+IF($AA211,AC211,0)+IF($AE211,AG211,0)+IF($AI211,AK211,0)+IF($AM211,AO211,0)+IF($AQ211,AS211,0)+IF($AU211,AW211,0)+IF($AY211,BA211,0)+IF($BC211,BE211,0)+IF($BG211,BI211,0)+IF($BK211,BM211,0)+IF($BO211,BQ211,0)+IF($BS211,BU211,0)+IF($BW211,BY211,0)+IF($CA211,CC211,0)+IF($CE211,CG211,0)+IF($CI211,CK211,0)+IF($CM211,CO211,0)+IF($CQ211,CS211,0)</f>
        <v>0</v>
      </c>
      <c r="S211" s="31" t="n">
        <f aca="false">IF(Замер!$J$20="да",Комната_1!$B211,0)</f>
        <v>0</v>
      </c>
      <c r="T211" s="31" t="n">
        <f aca="false">IF(Замер!$J$20="да",Комната_1!$G211,0)</f>
        <v>26.4</v>
      </c>
      <c r="U211" s="31" t="n">
        <f aca="false">IF(Замер!$J$20="да",Комната_1!$H211,0)</f>
        <v>32128.8</v>
      </c>
      <c r="W211" s="31" t="n">
        <f aca="false">IF(Замер!$J$40="да",Комната_2!$B211,0)</f>
        <v>0</v>
      </c>
      <c r="X211" s="31" t="n">
        <f aca="false">IF(Замер!$J$40="да",Комната_2!$G211,0)</f>
        <v>11.6</v>
      </c>
      <c r="Y211" s="31" t="n">
        <f aca="false">IF(Замер!$J$40="да",Комната_2!$H211,0)</f>
        <v>14117.2</v>
      </c>
      <c r="AA211" s="31" t="n">
        <f aca="false">IF(Замер!$J$60="да",Комната_3!$B211,0)</f>
        <v>0</v>
      </c>
      <c r="AB211" s="31" t="n">
        <f aca="false">IF(Замер!$J$60="да",Комната_3!$G211,0)</f>
        <v>11.9</v>
      </c>
      <c r="AC211" s="31" t="n">
        <f aca="false">IF(Замер!$J$60="да",Комната_3!$H211,0)</f>
        <v>14482.3</v>
      </c>
      <c r="AE211" s="31" t="n">
        <f aca="false">IF(Замер!$J$80="да",Комната_4!$B211,0)</f>
        <v>0</v>
      </c>
      <c r="AF211" s="31" t="n">
        <f aca="false">IF(Замер!$J$80="да",Комната_4!$G211,0)</f>
        <v>11.3</v>
      </c>
      <c r="AG211" s="31" t="n">
        <f aca="false">IF(Замер!$J$80="да",Комната_4!$H211,0)</f>
        <v>13752.1</v>
      </c>
      <c r="AI211" s="31" t="n">
        <f aca="false">IF(Замер!$J$100="да",Комната_5!$B211,0)</f>
        <v>0</v>
      </c>
      <c r="AJ211" s="31" t="n">
        <f aca="false">IF(Замер!$J$100="да",Комната_5!$G211,0)</f>
        <v>5.4</v>
      </c>
      <c r="AK211" s="31" t="n">
        <f aca="false">IF(Замер!$J$100="да",Комната_5!$H211,0)</f>
        <v>6571.8</v>
      </c>
      <c r="AM211" s="31" t="n">
        <f aca="false">IF(Замер!$J$120="да",Коридор!$B211,0)</f>
        <v>0</v>
      </c>
      <c r="AN211" s="31" t="n">
        <f aca="false">IF(Замер!$J$120="да",Коридор!$G211,0)</f>
        <v>2.8</v>
      </c>
      <c r="AO211" s="31" t="n">
        <f aca="false">IF(Замер!$J$120="да",Коридор!$H211,0)</f>
        <v>3407.6</v>
      </c>
      <c r="AQ211" s="31" t="n">
        <f aca="false">IF(Замер!$J$140="да",Кухня!$B211,0)</f>
        <v>0</v>
      </c>
      <c r="AR211" s="31" t="n">
        <f aca="false">IF(Замер!$J$140="да",Кухня!$G211,0)</f>
        <v>5.6</v>
      </c>
      <c r="AS211" s="31" t="n">
        <f aca="false">IF(Замер!$J$140="да",Кухня!$H211,0)</f>
        <v>6815.2</v>
      </c>
      <c r="AU211" s="31" t="n">
        <f aca="false">IF(Замер!$J$160="да",Ванна!$B211,0)</f>
        <v>0</v>
      </c>
      <c r="AV211" s="31" t="n">
        <f aca="false">IF(Замер!$J$160="да",Ванна!$G211,0)</f>
        <v>2.5</v>
      </c>
      <c r="AW211" s="31" t="n">
        <f aca="false">IF(Замер!$J$160="да",Ванна!$H211,0)</f>
        <v>3042.5</v>
      </c>
      <c r="AY211" s="31" t="n">
        <f aca="false">IF(Замер!$J$180="да",Туалет!$B211,0)</f>
        <v>0</v>
      </c>
      <c r="AZ211" s="31" t="n">
        <f aca="false">IF(Замер!$J$180="да",Туалет!$G211,0)</f>
        <v>0</v>
      </c>
      <c r="BA211" s="31" t="n">
        <f aca="false">IF(Замер!$J$180="да",Туалет!$H211,0)</f>
        <v>0</v>
      </c>
      <c r="BC211" s="31" t="n">
        <f aca="false">IF(Замер!$J$200="да",Балкон!$B211,0)</f>
        <v>0</v>
      </c>
      <c r="BD211" s="31" t="n">
        <f aca="false">IF(Замер!$J$200="да",Балкон!$G211,0)</f>
        <v>0</v>
      </c>
      <c r="BE211" s="31" t="n">
        <f aca="false">IF(Замер!$J$200="да",Балкон!$H211,0)</f>
        <v>0</v>
      </c>
      <c r="BG211" s="31" t="n">
        <f aca="false">IF(Замер!$J$220="да",Помещение_11!$B211,0)</f>
        <v>0</v>
      </c>
      <c r="BH211" s="31" t="n">
        <f aca="false">IF(Замер!$J$220="да",Помещение_11!$G211,0)</f>
        <v>0</v>
      </c>
      <c r="BI211" s="31" t="n">
        <f aca="false">IF(Замер!$J$220="да",Помещение_11!$H211,0)</f>
        <v>0</v>
      </c>
      <c r="BK211" s="31" t="n">
        <f aca="false">IF(Замер!$J$240="да",Помещение_12!$B211,0)</f>
        <v>0</v>
      </c>
      <c r="BL211" s="31" t="n">
        <f aca="false">IF(Замер!$J$240="да",Помещение_12!$G211,0)</f>
        <v>0</v>
      </c>
      <c r="BM211" s="31" t="n">
        <f aca="false">IF(Замер!$J$240="да",Помещение_12!$H211,0)</f>
        <v>0</v>
      </c>
      <c r="BO211" s="31" t="n">
        <f aca="false">IF(Замер!$J$260="да",Помещение_13!$B211,0)</f>
        <v>0</v>
      </c>
      <c r="BP211" s="31" t="n">
        <f aca="false">IF(Замер!$J$260="да",Помещение_13!$G211,0)</f>
        <v>0</v>
      </c>
      <c r="BQ211" s="31" t="n">
        <f aca="false">IF(Замер!$J$260="да",Помещение_13!$H211,0)</f>
        <v>0</v>
      </c>
      <c r="BS211" s="31" t="n">
        <f aca="false">IF(Замер!$J$280="да",Помещение_14!$B211,0)</f>
        <v>0</v>
      </c>
      <c r="BT211" s="31" t="n">
        <f aca="false">IF(Замер!$J$280="да",Помещение_14!$G211,0)</f>
        <v>0</v>
      </c>
      <c r="BU211" s="31" t="n">
        <f aca="false">IF(Замер!$J$280="да",Помещение_14!$H211,0)</f>
        <v>0</v>
      </c>
      <c r="BW211" s="31" t="n">
        <f aca="false">IF(Замер!$J$300="да",Помещение_15!$B211,0)</f>
        <v>0</v>
      </c>
      <c r="BX211" s="31" t="n">
        <f aca="false">IF(Замер!$J$300="да",Помещение_15!$G211,0)</f>
        <v>0</v>
      </c>
      <c r="BY211" s="31" t="n">
        <f aca="false">IF(Замер!$J$300="да",Помещение_15!$H211,0)</f>
        <v>0</v>
      </c>
      <c r="CA211" s="31" t="n">
        <f aca="false">IF(Замер!$J$320="да",Помещение_16!$B211,0)</f>
        <v>0</v>
      </c>
      <c r="CB211" s="31" t="n">
        <f aca="false">IF(Замер!$J$320="да",Помещение_16!$G211,0)</f>
        <v>0</v>
      </c>
      <c r="CC211" s="31" t="n">
        <f aca="false">IF(Замер!$J$320="да",Помещение_16!$H211,0)</f>
        <v>0</v>
      </c>
      <c r="CE211" s="31" t="n">
        <f aca="false">IF(Замер!$J$340="да",Помещение_17!$B211,0)</f>
        <v>0</v>
      </c>
      <c r="CF211" s="31" t="n">
        <f aca="false">IF(Замер!$J$340="да",Помещение_17!$G211,0)</f>
        <v>0</v>
      </c>
      <c r="CG211" s="31" t="n">
        <f aca="false">IF(Замер!$J$340="да",Помещение_17!$H211,0)</f>
        <v>0</v>
      </c>
      <c r="CI211" s="31" t="n">
        <f aca="false">IF(Замер!$J$360="да",Помещение_18!$B211,0)</f>
        <v>0</v>
      </c>
      <c r="CJ211" s="31" t="n">
        <f aca="false">IF(Замер!$J$360="да",Помещение_18!$G211,0)</f>
        <v>0</v>
      </c>
      <c r="CK211" s="31" t="n">
        <f aca="false">IF(Замер!$J$360="да",Помещение_18!$H211,0)</f>
        <v>0</v>
      </c>
      <c r="CM211" s="31" t="n">
        <f aca="false">IF(Замер!$J$380="да",Помещение_19!$B211,0)</f>
        <v>0</v>
      </c>
      <c r="CN211" s="31" t="n">
        <f aca="false">IF(Замер!$J$380="да",Помещение_19!$G211,0)</f>
        <v>0</v>
      </c>
      <c r="CO211" s="31" t="n">
        <f aca="false">IF(Замер!$J$380="да",Помещение_19!$H211,0)</f>
        <v>0</v>
      </c>
      <c r="CQ211" s="31" t="n">
        <f aca="false">IF(Замер!$J$400="да",Помещение_20!$B211,0)</f>
        <v>0</v>
      </c>
      <c r="CR211" s="31" t="n">
        <f aca="false">IF(Замер!$J$400="да",Помещение_20!$G211,0)</f>
        <v>0</v>
      </c>
      <c r="CS211" s="31" t="n">
        <f aca="false">IF(Замер!$J$400="да",Помещение_20!$H211,0)</f>
        <v>0</v>
      </c>
    </row>
    <row r="212" customFormat="false" ht="14.25" hidden="false" customHeight="false" outlineLevel="0" collapsed="false">
      <c r="B212" s="79" t="n">
        <f aca="false">P212</f>
        <v>1</v>
      </c>
      <c r="C212" s="49" t="s">
        <v>100</v>
      </c>
      <c r="D212" s="80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44" t="str">
        <f aca="false">VLOOKUP(C212,СписокРабот!$B:$E,3,FALSE())</f>
        <v>м²</v>
      </c>
      <c r="F212" s="81" t="n">
        <f aca="false">VLOOKUP(C212,СписокРабот!$B:$E,4,FALSE())</f>
        <v>1270</v>
      </c>
      <c r="G212" s="84" t="n">
        <f aca="false">Q212</f>
        <v>42</v>
      </c>
      <c r="H212" s="82" t="n">
        <f aca="false">F212*G212</f>
        <v>53340</v>
      </c>
      <c r="L212" s="83"/>
      <c r="M212" s="66" t="n">
        <f aca="false">$F212*(100%-$B$3)</f>
        <v>1079.5</v>
      </c>
      <c r="N212" s="31" t="n">
        <f aca="false">$G212*$M212</f>
        <v>45339</v>
      </c>
      <c r="P212" s="31" t="n">
        <f aca="false">MAX(S212,W212,AA212,AE212,AI212,AM212,AQ212,AU212,AY212,BC212,BG212,BK212,BO212,BS212,BW212,CA212,CE212,CI212,CM212,CQ212)</f>
        <v>1</v>
      </c>
      <c r="Q212" s="31" t="n">
        <f aca="false">IF($S212,T212,0)+IF($W212,X212,0)+IF($AA212,AB212,0)+IF($AE212,AF212,0)+IF($AI212,AJ212,0)+IF($AM212,AN212,0)+IF($AQ212,AR212,0)+IF($AU212,AV212,0)+IF($AY212,AZ212,0)+IF($BC212,BD212,0)+IF($BG212,BH212,0)+IF($BK212,BL212,0)+IF($BO212,BP212,0)+IF($BS212,BT212,0)+IF($BW212,BX212,0)+IF($CA212,CB212,0)+IF($CE212,CF212,0)+IF($CI212,CJ212,0)+IF($CM212,CN212,0)+IF($CQ212,CR212,0)</f>
        <v>42</v>
      </c>
      <c r="R212" s="31" t="n">
        <f aca="false">IF($S212=1,U212,0)+IF($W212,Y212,0)+IF($AA212,AC212,0)+IF($AE212,AG212,0)+IF($AI212,AK212,0)+IF($AM212,AO212,0)+IF($AQ212,AS212,0)+IF($AU212,AW212,0)+IF($AY212,BA212,0)+IF($BC212,BE212,0)+IF($BG212,BI212,0)+IF($BK212,BM212,0)+IF($BO212,BQ212,0)+IF($BS212,BU212,0)+IF($BW212,BY212,0)+IF($CA212,CC212,0)+IF($CE212,CG212,0)+IF($CI212,CK212,0)+IF($CM212,CO212,0)+IF($CQ212,CS212,0)</f>
        <v>53340</v>
      </c>
      <c r="S212" s="31" t="n">
        <f aca="false">IF(Замер!$J$20="да",Комната_1!$B212,0)</f>
        <v>1</v>
      </c>
      <c r="T212" s="31" t="n">
        <f aca="false">IF(Замер!$J$20="да",Комната_1!$G212,0)</f>
        <v>42</v>
      </c>
      <c r="U212" s="31" t="n">
        <f aca="false">IF(Замер!$J$20="да",Комната_1!$H212,0)</f>
        <v>53340</v>
      </c>
      <c r="W212" s="31" t="n">
        <f aca="false">IF(Замер!$J$40="да",Комната_2!$B212,0)</f>
        <v>0</v>
      </c>
      <c r="X212" s="31" t="n">
        <f aca="false">IF(Замер!$J$40="да",Комната_2!$G212,0)</f>
        <v>11.6</v>
      </c>
      <c r="Y212" s="31" t="n">
        <f aca="false">IF(Замер!$J$40="да",Комната_2!$H212,0)</f>
        <v>14732</v>
      </c>
      <c r="AA212" s="31" t="n">
        <f aca="false">IF(Замер!$J$60="да",Комната_3!$B212,0)</f>
        <v>0</v>
      </c>
      <c r="AB212" s="31" t="n">
        <f aca="false">IF(Замер!$J$60="да",Комната_3!$G212,0)</f>
        <v>11.9</v>
      </c>
      <c r="AC212" s="31" t="n">
        <f aca="false">IF(Замер!$J$60="да",Комната_3!$H212,0)</f>
        <v>15113</v>
      </c>
      <c r="AE212" s="31" t="n">
        <f aca="false">IF(Замер!$J$80="да",Комната_4!$B212,0)</f>
        <v>0</v>
      </c>
      <c r="AF212" s="31" t="n">
        <f aca="false">IF(Замер!$J$80="да",Комната_4!$G212,0)</f>
        <v>11.3</v>
      </c>
      <c r="AG212" s="31" t="n">
        <f aca="false">IF(Замер!$J$80="да",Комната_4!$H212,0)</f>
        <v>14351</v>
      </c>
      <c r="AI212" s="31" t="n">
        <f aca="false">IF(Замер!$J$100="да",Комната_5!$B212,0)</f>
        <v>0</v>
      </c>
      <c r="AJ212" s="31" t="n">
        <f aca="false">IF(Замер!$J$100="да",Комната_5!$G212,0)</f>
        <v>5.4</v>
      </c>
      <c r="AK212" s="31" t="n">
        <f aca="false">IF(Замер!$J$100="да",Комната_5!$H212,0)</f>
        <v>6858</v>
      </c>
      <c r="AM212" s="31" t="n">
        <f aca="false">IF(Замер!$J$120="да",Коридор!$B212,0)</f>
        <v>0</v>
      </c>
      <c r="AN212" s="31" t="n">
        <f aca="false">IF(Замер!$J$120="да",Коридор!$G212,0)</f>
        <v>2.8</v>
      </c>
      <c r="AO212" s="31" t="n">
        <f aca="false">IF(Замер!$J$120="да",Коридор!$H212,0)</f>
        <v>3556</v>
      </c>
      <c r="AQ212" s="31" t="n">
        <f aca="false">IF(Замер!$J$140="да",Кухня!$B212,0)</f>
        <v>0</v>
      </c>
      <c r="AR212" s="31" t="n">
        <f aca="false">IF(Замер!$J$140="да",Кухня!$G212,0)</f>
        <v>5.6</v>
      </c>
      <c r="AS212" s="31" t="n">
        <f aca="false">IF(Замер!$J$140="да",Кухня!$H212,0)</f>
        <v>7112</v>
      </c>
      <c r="AU212" s="31" t="n">
        <f aca="false">IF(Замер!$J$160="да",Ванна!$B212,0)</f>
        <v>0</v>
      </c>
      <c r="AV212" s="31" t="n">
        <f aca="false">IF(Замер!$J$160="да",Ванна!$G212,0)</f>
        <v>2.5</v>
      </c>
      <c r="AW212" s="31" t="n">
        <f aca="false">IF(Замер!$J$160="да",Ванна!$H212,0)</f>
        <v>3175</v>
      </c>
      <c r="AY212" s="31" t="n">
        <f aca="false">IF(Замер!$J$180="да",Туалет!$B212,0)</f>
        <v>0</v>
      </c>
      <c r="AZ212" s="31" t="n">
        <f aca="false">IF(Замер!$J$180="да",Туалет!$G212,0)</f>
        <v>0</v>
      </c>
      <c r="BA212" s="31" t="n">
        <f aca="false">IF(Замер!$J$180="да",Туалет!$H212,0)</f>
        <v>0</v>
      </c>
      <c r="BC212" s="31" t="n">
        <f aca="false">IF(Замер!$J$200="да",Балкон!$B212,0)</f>
        <v>0</v>
      </c>
      <c r="BD212" s="31" t="n">
        <f aca="false">IF(Замер!$J$200="да",Балкон!$G212,0)</f>
        <v>0</v>
      </c>
      <c r="BE212" s="31" t="n">
        <f aca="false">IF(Замер!$J$200="да",Балкон!$H212,0)</f>
        <v>0</v>
      </c>
      <c r="BG212" s="31" t="n">
        <f aca="false">IF(Замер!$J$220="да",Помещение_11!$B212,0)</f>
        <v>0</v>
      </c>
      <c r="BH212" s="31" t="n">
        <f aca="false">IF(Замер!$J$220="да",Помещение_11!$G212,0)</f>
        <v>0</v>
      </c>
      <c r="BI212" s="31" t="n">
        <f aca="false">IF(Замер!$J$220="да",Помещение_11!$H212,0)</f>
        <v>0</v>
      </c>
      <c r="BK212" s="31" t="n">
        <f aca="false">IF(Замер!$J$240="да",Помещение_12!$B212,0)</f>
        <v>0</v>
      </c>
      <c r="BL212" s="31" t="n">
        <f aca="false">IF(Замер!$J$240="да",Помещение_12!$G212,0)</f>
        <v>0</v>
      </c>
      <c r="BM212" s="31" t="n">
        <f aca="false">IF(Замер!$J$240="да",Помещение_12!$H212,0)</f>
        <v>0</v>
      </c>
      <c r="BO212" s="31" t="n">
        <f aca="false">IF(Замер!$J$260="да",Помещение_13!$B212,0)</f>
        <v>0</v>
      </c>
      <c r="BP212" s="31" t="n">
        <f aca="false">IF(Замер!$J$260="да",Помещение_13!$G212,0)</f>
        <v>0</v>
      </c>
      <c r="BQ212" s="31" t="n">
        <f aca="false">IF(Замер!$J$260="да",Помещение_13!$H212,0)</f>
        <v>0</v>
      </c>
      <c r="BS212" s="31" t="n">
        <f aca="false">IF(Замер!$J$280="да",Помещение_14!$B212,0)</f>
        <v>0</v>
      </c>
      <c r="BT212" s="31" t="n">
        <f aca="false">IF(Замер!$J$280="да",Помещение_14!$G212,0)</f>
        <v>0</v>
      </c>
      <c r="BU212" s="31" t="n">
        <f aca="false">IF(Замер!$J$280="да",Помещение_14!$H212,0)</f>
        <v>0</v>
      </c>
      <c r="BW212" s="31" t="n">
        <f aca="false">IF(Замер!$J$300="да",Помещение_15!$B212,0)</f>
        <v>0</v>
      </c>
      <c r="BX212" s="31" t="n">
        <f aca="false">IF(Замер!$J$300="да",Помещение_15!$G212,0)</f>
        <v>0</v>
      </c>
      <c r="BY212" s="31" t="n">
        <f aca="false">IF(Замер!$J$300="да",Помещение_15!$H212,0)</f>
        <v>0</v>
      </c>
      <c r="CA212" s="31" t="n">
        <f aca="false">IF(Замер!$J$320="да",Помещение_16!$B212,0)</f>
        <v>0</v>
      </c>
      <c r="CB212" s="31" t="n">
        <f aca="false">IF(Замер!$J$320="да",Помещение_16!$G212,0)</f>
        <v>0</v>
      </c>
      <c r="CC212" s="31" t="n">
        <f aca="false">IF(Замер!$J$320="да",Помещение_16!$H212,0)</f>
        <v>0</v>
      </c>
      <c r="CE212" s="31" t="n">
        <f aca="false">IF(Замер!$J$340="да",Помещение_17!$B212,0)</f>
        <v>0</v>
      </c>
      <c r="CF212" s="31" t="n">
        <f aca="false">IF(Замер!$J$340="да",Помещение_17!$G212,0)</f>
        <v>0</v>
      </c>
      <c r="CG212" s="31" t="n">
        <f aca="false">IF(Замер!$J$340="да",Помещение_17!$H212,0)</f>
        <v>0</v>
      </c>
      <c r="CI212" s="31" t="n">
        <f aca="false">IF(Замер!$J$360="да",Помещение_18!$B212,0)</f>
        <v>0</v>
      </c>
      <c r="CJ212" s="31" t="n">
        <f aca="false">IF(Замер!$J$360="да",Помещение_18!$G212,0)</f>
        <v>0</v>
      </c>
      <c r="CK212" s="31" t="n">
        <f aca="false">IF(Замер!$J$360="да",Помещение_18!$H212,0)</f>
        <v>0</v>
      </c>
      <c r="CM212" s="31" t="n">
        <f aca="false">IF(Замер!$J$380="да",Помещение_19!$B212,0)</f>
        <v>0</v>
      </c>
      <c r="CN212" s="31" t="n">
        <f aca="false">IF(Замер!$J$380="да",Помещение_19!$G212,0)</f>
        <v>0</v>
      </c>
      <c r="CO212" s="31" t="n">
        <f aca="false">IF(Замер!$J$380="да",Помещение_19!$H212,0)</f>
        <v>0</v>
      </c>
      <c r="CQ212" s="31" t="n">
        <f aca="false">IF(Замер!$J$400="да",Помещение_20!$B212,0)</f>
        <v>0</v>
      </c>
      <c r="CR212" s="31" t="n">
        <f aca="false">IF(Замер!$J$400="да",Помещение_20!$G212,0)</f>
        <v>0</v>
      </c>
      <c r="CS212" s="31" t="n">
        <f aca="false">IF(Замер!$J$400="да",Помещение_20!$H212,0)</f>
        <v>0</v>
      </c>
    </row>
    <row r="213" customFormat="false" ht="14.25" hidden="false" customHeight="false" outlineLevel="0" collapsed="false">
      <c r="B213" s="79" t="n">
        <f aca="false">P213</f>
        <v>0</v>
      </c>
      <c r="C213" s="49" t="s">
        <v>505</v>
      </c>
      <c r="D213" s="80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44" t="str">
        <f aca="false">VLOOKUP(C213,СписокРабот!$B:$E,3,FALSE())</f>
        <v>м²</v>
      </c>
      <c r="F213" s="81" t="n">
        <f aca="false">VLOOKUP(C213,СписокРабот!$B:$E,4,FALSE())</f>
        <v>1371</v>
      </c>
      <c r="G213" s="84" t="n">
        <f aca="false">Q213</f>
        <v>0</v>
      </c>
      <c r="H213" s="82" t="n">
        <f aca="false">F213*G213</f>
        <v>0</v>
      </c>
      <c r="L213" s="83"/>
      <c r="M213" s="66" t="n">
        <f aca="false">$F213*(100%-$B$3)</f>
        <v>1165.35</v>
      </c>
      <c r="N213" s="31" t="n">
        <f aca="false">$G213*$M213</f>
        <v>0</v>
      </c>
      <c r="P213" s="31" t="n">
        <f aca="false">MAX(S213,W213,AA213,AE213,AI213,AM213,AQ213,AU213,AY213,BC213,BG213,BK213,BO213,BS213,BW213,CA213,CE213,CI213,CM213,CQ213)</f>
        <v>0</v>
      </c>
      <c r="Q213" s="31" t="n">
        <f aca="false">IF($S213,T213,0)+IF($W213,X213,0)+IF($AA213,AB213,0)+IF($AE213,AF213,0)+IF($AI213,AJ213,0)+IF($AM213,AN213,0)+IF($AQ213,AR213,0)+IF($AU213,AV213,0)+IF($AY213,AZ213,0)+IF($BC213,BD213,0)+IF($BG213,BH213,0)+IF($BK213,BL213,0)+IF($BO213,BP213,0)+IF($BS213,BT213,0)+IF($BW213,BX213,0)+IF($CA213,CB213,0)+IF($CE213,CF213,0)+IF($CI213,CJ213,0)+IF($CM213,CN213,0)+IF($CQ213,CR213,0)</f>
        <v>0</v>
      </c>
      <c r="R213" s="31" t="n">
        <f aca="false">IF($S213=1,U213,0)+IF($W213,Y213,0)+IF($AA213,AC213,0)+IF($AE213,AG213,0)+IF($AI213,AK213,0)+IF($AM213,AO213,0)+IF($AQ213,AS213,0)+IF($AU213,AW213,0)+IF($AY213,BA213,0)+IF($BC213,BE213,0)+IF($BG213,BI213,0)+IF($BK213,BM213,0)+IF($BO213,BQ213,0)+IF($BS213,BU213,0)+IF($BW213,BY213,0)+IF($CA213,CC213,0)+IF($CE213,CG213,0)+IF($CI213,CK213,0)+IF($CM213,CO213,0)+IF($CQ213,CS213,0)</f>
        <v>0</v>
      </c>
      <c r="S213" s="31" t="n">
        <f aca="false">IF(Замер!$J$20="да",Комната_1!$B213,0)</f>
        <v>0</v>
      </c>
      <c r="T213" s="31" t="n">
        <f aca="false">IF(Замер!$J$20="да",Комната_1!$G213,0)</f>
        <v>26.4</v>
      </c>
      <c r="U213" s="31" t="n">
        <f aca="false">IF(Замер!$J$20="да",Комната_1!$H213,0)</f>
        <v>36194.4</v>
      </c>
      <c r="W213" s="31" t="n">
        <f aca="false">IF(Замер!$J$40="да",Комната_2!$B213,0)</f>
        <v>0</v>
      </c>
      <c r="X213" s="31" t="n">
        <f aca="false">IF(Замер!$J$40="да",Комната_2!$G213,0)</f>
        <v>11.6</v>
      </c>
      <c r="Y213" s="31" t="n">
        <f aca="false">IF(Замер!$J$40="да",Комната_2!$H213,0)</f>
        <v>15903.6</v>
      </c>
      <c r="AA213" s="31" t="n">
        <f aca="false">IF(Замер!$J$60="да",Комната_3!$B213,0)</f>
        <v>0</v>
      </c>
      <c r="AB213" s="31" t="n">
        <f aca="false">IF(Замер!$J$60="да",Комната_3!$G213,0)</f>
        <v>11.9</v>
      </c>
      <c r="AC213" s="31" t="n">
        <f aca="false">IF(Замер!$J$60="да",Комната_3!$H213,0)</f>
        <v>16314.9</v>
      </c>
      <c r="AE213" s="31" t="n">
        <f aca="false">IF(Замер!$J$80="да",Комната_4!$B213,0)</f>
        <v>0</v>
      </c>
      <c r="AF213" s="31" t="n">
        <f aca="false">IF(Замер!$J$80="да",Комната_4!$G213,0)</f>
        <v>11.3</v>
      </c>
      <c r="AG213" s="31" t="n">
        <f aca="false">IF(Замер!$J$80="да",Комната_4!$H213,0)</f>
        <v>15492.3</v>
      </c>
      <c r="AI213" s="31" t="n">
        <f aca="false">IF(Замер!$J$100="да",Комната_5!$B213,0)</f>
        <v>0</v>
      </c>
      <c r="AJ213" s="31" t="n">
        <f aca="false">IF(Замер!$J$100="да",Комната_5!$G213,0)</f>
        <v>5.4</v>
      </c>
      <c r="AK213" s="31" t="n">
        <f aca="false">IF(Замер!$J$100="да",Комната_5!$H213,0)</f>
        <v>7403.4</v>
      </c>
      <c r="AM213" s="31" t="n">
        <f aca="false">IF(Замер!$J$120="да",Коридор!$B213,0)</f>
        <v>0</v>
      </c>
      <c r="AN213" s="31" t="n">
        <f aca="false">IF(Замер!$J$120="да",Коридор!$G213,0)</f>
        <v>2.8</v>
      </c>
      <c r="AO213" s="31" t="n">
        <f aca="false">IF(Замер!$J$120="да",Коридор!$H213,0)</f>
        <v>3838.8</v>
      </c>
      <c r="AQ213" s="31" t="n">
        <f aca="false">IF(Замер!$J$140="да",Кухня!$B213,0)</f>
        <v>0</v>
      </c>
      <c r="AR213" s="31" t="n">
        <f aca="false">IF(Замер!$J$140="да",Кухня!$G213,0)</f>
        <v>5.6</v>
      </c>
      <c r="AS213" s="31" t="n">
        <f aca="false">IF(Замер!$J$140="да",Кухня!$H213,0)</f>
        <v>7677.6</v>
      </c>
      <c r="AU213" s="31" t="n">
        <f aca="false">IF(Замер!$J$160="да",Ванна!$B213,0)</f>
        <v>0</v>
      </c>
      <c r="AV213" s="31" t="n">
        <f aca="false">IF(Замер!$J$160="да",Ванна!$G213,0)</f>
        <v>2.5</v>
      </c>
      <c r="AW213" s="31" t="n">
        <f aca="false">IF(Замер!$J$160="да",Ванна!$H213,0)</f>
        <v>3427.5</v>
      </c>
      <c r="AY213" s="31" t="n">
        <f aca="false">IF(Замер!$J$180="да",Туалет!$B213,0)</f>
        <v>0</v>
      </c>
      <c r="AZ213" s="31" t="n">
        <f aca="false">IF(Замер!$J$180="да",Туалет!$G213,0)</f>
        <v>0</v>
      </c>
      <c r="BA213" s="31" t="n">
        <f aca="false">IF(Замер!$J$180="да",Туалет!$H213,0)</f>
        <v>0</v>
      </c>
      <c r="BC213" s="31" t="n">
        <f aca="false">IF(Замер!$J$200="да",Балкон!$B213,0)</f>
        <v>0</v>
      </c>
      <c r="BD213" s="31" t="n">
        <f aca="false">IF(Замер!$J$200="да",Балкон!$G213,0)</f>
        <v>0</v>
      </c>
      <c r="BE213" s="31" t="n">
        <f aca="false">IF(Замер!$J$200="да",Балкон!$H213,0)</f>
        <v>0</v>
      </c>
      <c r="BG213" s="31" t="n">
        <f aca="false">IF(Замер!$J$220="да",Помещение_11!$B213,0)</f>
        <v>0</v>
      </c>
      <c r="BH213" s="31" t="n">
        <f aca="false">IF(Замер!$J$220="да",Помещение_11!$G213,0)</f>
        <v>0</v>
      </c>
      <c r="BI213" s="31" t="n">
        <f aca="false">IF(Замер!$J$220="да",Помещение_11!$H213,0)</f>
        <v>0</v>
      </c>
      <c r="BK213" s="31" t="n">
        <f aca="false">IF(Замер!$J$240="да",Помещение_12!$B213,0)</f>
        <v>0</v>
      </c>
      <c r="BL213" s="31" t="n">
        <f aca="false">IF(Замер!$J$240="да",Помещение_12!$G213,0)</f>
        <v>0</v>
      </c>
      <c r="BM213" s="31" t="n">
        <f aca="false">IF(Замер!$J$240="да",Помещение_12!$H213,0)</f>
        <v>0</v>
      </c>
      <c r="BO213" s="31" t="n">
        <f aca="false">IF(Замер!$J$260="да",Помещение_13!$B213,0)</f>
        <v>0</v>
      </c>
      <c r="BP213" s="31" t="n">
        <f aca="false">IF(Замер!$J$260="да",Помещение_13!$G213,0)</f>
        <v>0</v>
      </c>
      <c r="BQ213" s="31" t="n">
        <f aca="false">IF(Замер!$J$260="да",Помещение_13!$H213,0)</f>
        <v>0</v>
      </c>
      <c r="BS213" s="31" t="n">
        <f aca="false">IF(Замер!$J$280="да",Помещение_14!$B213,0)</f>
        <v>0</v>
      </c>
      <c r="BT213" s="31" t="n">
        <f aca="false">IF(Замер!$J$280="да",Помещение_14!$G213,0)</f>
        <v>0</v>
      </c>
      <c r="BU213" s="31" t="n">
        <f aca="false">IF(Замер!$J$280="да",Помещение_14!$H213,0)</f>
        <v>0</v>
      </c>
      <c r="BW213" s="31" t="n">
        <f aca="false">IF(Замер!$J$300="да",Помещение_15!$B213,0)</f>
        <v>0</v>
      </c>
      <c r="BX213" s="31" t="n">
        <f aca="false">IF(Замер!$J$300="да",Помещение_15!$G213,0)</f>
        <v>0</v>
      </c>
      <c r="BY213" s="31" t="n">
        <f aca="false">IF(Замер!$J$300="да",Помещение_15!$H213,0)</f>
        <v>0</v>
      </c>
      <c r="CA213" s="31" t="n">
        <f aca="false">IF(Замер!$J$320="да",Помещение_16!$B213,0)</f>
        <v>0</v>
      </c>
      <c r="CB213" s="31" t="n">
        <f aca="false">IF(Замер!$J$320="да",Помещение_16!$G213,0)</f>
        <v>0</v>
      </c>
      <c r="CC213" s="31" t="n">
        <f aca="false">IF(Замер!$J$320="да",Помещение_16!$H213,0)</f>
        <v>0</v>
      </c>
      <c r="CE213" s="31" t="n">
        <f aca="false">IF(Замер!$J$340="да",Помещение_17!$B213,0)</f>
        <v>0</v>
      </c>
      <c r="CF213" s="31" t="n">
        <f aca="false">IF(Замер!$J$340="да",Помещение_17!$G213,0)</f>
        <v>0</v>
      </c>
      <c r="CG213" s="31" t="n">
        <f aca="false">IF(Замер!$J$340="да",Помещение_17!$H213,0)</f>
        <v>0</v>
      </c>
      <c r="CI213" s="31" t="n">
        <f aca="false">IF(Замер!$J$360="да",Помещение_18!$B213,0)</f>
        <v>0</v>
      </c>
      <c r="CJ213" s="31" t="n">
        <f aca="false">IF(Замер!$J$360="да",Помещение_18!$G213,0)</f>
        <v>0</v>
      </c>
      <c r="CK213" s="31" t="n">
        <f aca="false">IF(Замер!$J$360="да",Помещение_18!$H213,0)</f>
        <v>0</v>
      </c>
      <c r="CM213" s="31" t="n">
        <f aca="false">IF(Замер!$J$380="да",Помещение_19!$B213,0)</f>
        <v>0</v>
      </c>
      <c r="CN213" s="31" t="n">
        <f aca="false">IF(Замер!$J$380="да",Помещение_19!$G213,0)</f>
        <v>0</v>
      </c>
      <c r="CO213" s="31" t="n">
        <f aca="false">IF(Замер!$J$380="да",Помещение_19!$H213,0)</f>
        <v>0</v>
      </c>
      <c r="CQ213" s="31" t="n">
        <f aca="false">IF(Замер!$J$400="да",Помещение_20!$B213,0)</f>
        <v>0</v>
      </c>
      <c r="CR213" s="31" t="n">
        <f aca="false">IF(Замер!$J$400="да",Помещение_20!$G213,0)</f>
        <v>0</v>
      </c>
      <c r="CS213" s="31" t="n">
        <f aca="false">IF(Замер!$J$400="да",Помещение_20!$H213,0)</f>
        <v>0</v>
      </c>
    </row>
    <row r="214" customFormat="false" ht="14.25" hidden="false" customHeight="false" outlineLevel="0" collapsed="false">
      <c r="B214" s="79" t="n">
        <f aca="false">P214</f>
        <v>1</v>
      </c>
      <c r="C214" s="49" t="s">
        <v>102</v>
      </c>
      <c r="D214" s="80" t="str">
        <f aca="false">VLOOKUP(C214,СписокРабот!$B:$E,2,FALSE())</f>
        <v>Грунтовка пола, 1 слой, обработка Бетоноконтакт К-1,8</v>
      </c>
      <c r="E214" s="44" t="str">
        <f aca="false">VLOOKUP(C214,СписокРабот!$B:$E,3,FALSE())</f>
        <v>м²</v>
      </c>
      <c r="F214" s="81" t="n">
        <f aca="false">VLOOKUP(C214,СписокРабот!$B:$E,4,FALSE())</f>
        <v>97</v>
      </c>
      <c r="G214" s="84" t="n">
        <f aca="false">Q214</f>
        <v>77.5</v>
      </c>
      <c r="H214" s="82" t="n">
        <f aca="false">F214*G214</f>
        <v>7517.5</v>
      </c>
      <c r="L214" s="83"/>
      <c r="M214" s="66" t="n">
        <f aca="false">$F214*(100%-$B$3)</f>
        <v>82.45</v>
      </c>
      <c r="N214" s="31" t="n">
        <f aca="false">$G214*$M214</f>
        <v>6389.875</v>
      </c>
      <c r="P214" s="31" t="n">
        <f aca="false">MAX(S214,W214,AA214,AE214,AI214,AM214,AQ214,AU214,AY214,BC214,BG214,BK214,BO214,BS214,BW214,CA214,CE214,CI214,CM214,CQ214)</f>
        <v>1</v>
      </c>
      <c r="Q214" s="31" t="n">
        <f aca="false">IF($S214,T214,0)+IF($W214,X214,0)+IF($AA214,AB214,0)+IF($AE214,AF214,0)+IF($AI214,AJ214,0)+IF($AM214,AN214,0)+IF($AQ214,AR214,0)+IF($AU214,AV214,0)+IF($AY214,AZ214,0)+IF($BC214,BD214,0)+IF($BG214,BH214,0)+IF($BK214,BL214,0)+IF($BO214,BP214,0)+IF($BS214,BT214,0)+IF($BW214,BX214,0)+IF($CA214,CB214,0)+IF($CE214,CF214,0)+IF($CI214,CJ214,0)+IF($CM214,CN214,0)+IF($CQ214,CR214,0)</f>
        <v>77.5</v>
      </c>
      <c r="R214" s="31" t="n">
        <f aca="false">IF($S214=1,U214,0)+IF($W214,Y214,0)+IF($AA214,AC214,0)+IF($AE214,AG214,0)+IF($AI214,AK214,0)+IF($AM214,AO214,0)+IF($AQ214,AS214,0)+IF($AU214,AW214,0)+IF($AY214,BA214,0)+IF($BC214,BE214,0)+IF($BG214,BI214,0)+IF($BK214,BM214,0)+IF($BO214,BQ214,0)+IF($BS214,BU214,0)+IF($BW214,BY214,0)+IF($CA214,CC214,0)+IF($CE214,CG214,0)+IF($CI214,CK214,0)+IF($CM214,CO214,0)+IF($CQ214,CS214,0)</f>
        <v>7517.5</v>
      </c>
      <c r="S214" s="31" t="n">
        <f aca="false">IF(Замер!$J$20="да",Комната_1!$B214,0)</f>
        <v>1</v>
      </c>
      <c r="T214" s="31" t="n">
        <f aca="false">IF(Замер!$J$20="да",Комната_1!$G214,0)</f>
        <v>77.5</v>
      </c>
      <c r="U214" s="31" t="n">
        <f aca="false">IF(Замер!$J$20="да",Комната_1!$H214,0)</f>
        <v>7517.5</v>
      </c>
      <c r="W214" s="31" t="n">
        <f aca="false">IF(Замер!$J$40="да",Комната_2!$B214,0)</f>
        <v>0</v>
      </c>
      <c r="X214" s="31" t="n">
        <f aca="false">IF(Замер!$J$40="да",Комната_2!$G214,0)</f>
        <v>11.6</v>
      </c>
      <c r="Y214" s="31" t="n">
        <f aca="false">IF(Замер!$J$40="да",Комната_2!$H214,0)</f>
        <v>1125.2</v>
      </c>
      <c r="AA214" s="31" t="n">
        <f aca="false">IF(Замер!$J$60="да",Комната_3!$B214,0)</f>
        <v>0</v>
      </c>
      <c r="AB214" s="31" t="n">
        <f aca="false">IF(Замер!$J$60="да",Комната_3!$G214,0)</f>
        <v>11.9</v>
      </c>
      <c r="AC214" s="31" t="n">
        <f aca="false">IF(Замер!$J$60="да",Комната_3!$H214,0)</f>
        <v>1154.3</v>
      </c>
      <c r="AE214" s="31" t="n">
        <f aca="false">IF(Замер!$J$80="да",Комната_4!$B214,0)</f>
        <v>0</v>
      </c>
      <c r="AF214" s="31" t="n">
        <f aca="false">IF(Замер!$J$80="да",Комната_4!$G214,0)</f>
        <v>11.3</v>
      </c>
      <c r="AG214" s="31" t="n">
        <f aca="false">IF(Замер!$J$80="да",Комната_4!$H214,0)</f>
        <v>1096.1</v>
      </c>
      <c r="AI214" s="31" t="n">
        <f aca="false">IF(Замер!$J$100="да",Комната_5!$B214,0)</f>
        <v>0</v>
      </c>
      <c r="AJ214" s="31" t="n">
        <f aca="false">IF(Замер!$J$100="да",Комната_5!$G214,0)</f>
        <v>5.4</v>
      </c>
      <c r="AK214" s="31" t="n">
        <f aca="false">IF(Замер!$J$100="да",Комната_5!$H214,0)</f>
        <v>523.8</v>
      </c>
      <c r="AM214" s="31" t="n">
        <f aca="false">IF(Замер!$J$120="да",Коридор!$B214,0)</f>
        <v>0</v>
      </c>
      <c r="AN214" s="31" t="n">
        <f aca="false">IF(Замер!$J$120="да",Коридор!$G214,0)</f>
        <v>2.8</v>
      </c>
      <c r="AO214" s="31" t="n">
        <f aca="false">IF(Замер!$J$120="да",Коридор!$H214,0)</f>
        <v>271.6</v>
      </c>
      <c r="AQ214" s="31" t="n">
        <f aca="false">IF(Замер!$J$140="да",Кухня!$B214,0)</f>
        <v>0</v>
      </c>
      <c r="AR214" s="31" t="n">
        <f aca="false">IF(Замер!$J$140="да",Кухня!$G214,0)</f>
        <v>5.6</v>
      </c>
      <c r="AS214" s="31" t="n">
        <f aca="false">IF(Замер!$J$140="да",Кухня!$H214,0)</f>
        <v>543.2</v>
      </c>
      <c r="AU214" s="31" t="n">
        <f aca="false">IF(Замер!$J$160="да",Ванна!$B214,0)</f>
        <v>0</v>
      </c>
      <c r="AV214" s="31" t="n">
        <f aca="false">IF(Замер!$J$160="да",Ванна!$G214,0)</f>
        <v>2.5</v>
      </c>
      <c r="AW214" s="31" t="n">
        <f aca="false">IF(Замер!$J$160="да",Ванна!$H214,0)</f>
        <v>242.5</v>
      </c>
      <c r="AY214" s="31" t="n">
        <f aca="false">IF(Замер!$J$180="да",Туалет!$B214,0)</f>
        <v>0</v>
      </c>
      <c r="AZ214" s="31" t="n">
        <f aca="false">IF(Замер!$J$180="да",Туалет!$G214,0)</f>
        <v>0</v>
      </c>
      <c r="BA214" s="31" t="n">
        <f aca="false">IF(Замер!$J$180="да",Туалет!$H214,0)</f>
        <v>0</v>
      </c>
      <c r="BC214" s="31" t="n">
        <f aca="false">IF(Замер!$J$200="да",Балкон!$B214,0)</f>
        <v>0</v>
      </c>
      <c r="BD214" s="31" t="n">
        <f aca="false">IF(Замер!$J$200="да",Балкон!$G214,0)</f>
        <v>0</v>
      </c>
      <c r="BE214" s="31" t="n">
        <f aca="false">IF(Замер!$J$200="да",Балкон!$H214,0)</f>
        <v>0</v>
      </c>
      <c r="BG214" s="31" t="n">
        <f aca="false">IF(Замер!$J$220="да",Помещение_11!$B214,0)</f>
        <v>0</v>
      </c>
      <c r="BH214" s="31" t="n">
        <f aca="false">IF(Замер!$J$220="да",Помещение_11!$G214,0)</f>
        <v>0</v>
      </c>
      <c r="BI214" s="31" t="n">
        <f aca="false">IF(Замер!$J$220="да",Помещение_11!$H214,0)</f>
        <v>0</v>
      </c>
      <c r="BK214" s="31" t="n">
        <f aca="false">IF(Замер!$J$240="да",Помещение_12!$B214,0)</f>
        <v>0</v>
      </c>
      <c r="BL214" s="31" t="n">
        <f aca="false">IF(Замер!$J$240="да",Помещение_12!$G214,0)</f>
        <v>0</v>
      </c>
      <c r="BM214" s="31" t="n">
        <f aca="false">IF(Замер!$J$240="да",Помещение_12!$H214,0)</f>
        <v>0</v>
      </c>
      <c r="BO214" s="31" t="n">
        <f aca="false">IF(Замер!$J$260="да",Помещение_13!$B214,0)</f>
        <v>0</v>
      </c>
      <c r="BP214" s="31" t="n">
        <f aca="false">IF(Замер!$J$260="да",Помещение_13!$G214,0)</f>
        <v>0</v>
      </c>
      <c r="BQ214" s="31" t="n">
        <f aca="false">IF(Замер!$J$260="да",Помещение_13!$H214,0)</f>
        <v>0</v>
      </c>
      <c r="BS214" s="31" t="n">
        <f aca="false">IF(Замер!$J$280="да",Помещение_14!$B214,0)</f>
        <v>0</v>
      </c>
      <c r="BT214" s="31" t="n">
        <f aca="false">IF(Замер!$J$280="да",Помещение_14!$G214,0)</f>
        <v>0</v>
      </c>
      <c r="BU214" s="31" t="n">
        <f aca="false">IF(Замер!$J$280="да",Помещение_14!$H214,0)</f>
        <v>0</v>
      </c>
      <c r="BW214" s="31" t="n">
        <f aca="false">IF(Замер!$J$300="да",Помещение_15!$B214,0)</f>
        <v>0</v>
      </c>
      <c r="BX214" s="31" t="n">
        <f aca="false">IF(Замер!$J$300="да",Помещение_15!$G214,0)</f>
        <v>0</v>
      </c>
      <c r="BY214" s="31" t="n">
        <f aca="false">IF(Замер!$J$300="да",Помещение_15!$H214,0)</f>
        <v>0</v>
      </c>
      <c r="CA214" s="31" t="n">
        <f aca="false">IF(Замер!$J$320="да",Помещение_16!$B214,0)</f>
        <v>0</v>
      </c>
      <c r="CB214" s="31" t="n">
        <f aca="false">IF(Замер!$J$320="да",Помещение_16!$G214,0)</f>
        <v>0</v>
      </c>
      <c r="CC214" s="31" t="n">
        <f aca="false">IF(Замер!$J$320="да",Помещение_16!$H214,0)</f>
        <v>0</v>
      </c>
      <c r="CE214" s="31" t="n">
        <f aca="false">IF(Замер!$J$340="да",Помещение_17!$B214,0)</f>
        <v>0</v>
      </c>
      <c r="CF214" s="31" t="n">
        <f aca="false">IF(Замер!$J$340="да",Помещение_17!$G214,0)</f>
        <v>0</v>
      </c>
      <c r="CG214" s="31" t="n">
        <f aca="false">IF(Замер!$J$340="да",Помещение_17!$H214,0)</f>
        <v>0</v>
      </c>
      <c r="CI214" s="31" t="n">
        <f aca="false">IF(Замер!$J$360="да",Помещение_18!$B214,0)</f>
        <v>0</v>
      </c>
      <c r="CJ214" s="31" t="n">
        <f aca="false">IF(Замер!$J$360="да",Помещение_18!$G214,0)</f>
        <v>0</v>
      </c>
      <c r="CK214" s="31" t="n">
        <f aca="false">IF(Замер!$J$360="да",Помещение_18!$H214,0)</f>
        <v>0</v>
      </c>
      <c r="CM214" s="31" t="n">
        <f aca="false">IF(Замер!$J$380="да",Помещение_19!$B214,0)</f>
        <v>0</v>
      </c>
      <c r="CN214" s="31" t="n">
        <f aca="false">IF(Замер!$J$380="да",Помещение_19!$G214,0)</f>
        <v>0</v>
      </c>
      <c r="CO214" s="31" t="n">
        <f aca="false">IF(Замер!$J$380="да",Помещение_19!$H214,0)</f>
        <v>0</v>
      </c>
      <c r="CQ214" s="31" t="n">
        <f aca="false">IF(Замер!$J$400="да",Помещение_20!$B214,0)</f>
        <v>0</v>
      </c>
      <c r="CR214" s="31" t="n">
        <f aca="false">IF(Замер!$J$400="да",Помещение_20!$G214,0)</f>
        <v>0</v>
      </c>
      <c r="CS214" s="31" t="n">
        <f aca="false">IF(Замер!$J$400="да",Помещение_20!$H214,0)</f>
        <v>0</v>
      </c>
    </row>
    <row r="215" customFormat="false" ht="14.25" hidden="false" customHeight="false" outlineLevel="0" collapsed="false">
      <c r="B215" s="79" t="n">
        <f aca="false">P215</f>
        <v>1</v>
      </c>
      <c r="C215" s="49" t="s">
        <v>104</v>
      </c>
      <c r="D215" s="80" t="str">
        <f aca="false">VLOOKUP(C215,СписокРабот!$B:$E,2,FALSE())</f>
        <v>Устройство тепло / звукоизоляции пола (однослойный)</v>
      </c>
      <c r="E215" s="44" t="str">
        <f aca="false">VLOOKUP(C215,СписокРабот!$B:$E,3,FALSE())</f>
        <v>м²</v>
      </c>
      <c r="F215" s="81" t="n">
        <f aca="false">VLOOKUP(C215,СписокРабот!$B:$E,4,FALSE())</f>
        <v>589</v>
      </c>
      <c r="G215" s="84" t="n">
        <f aca="false">Q215</f>
        <v>77.5</v>
      </c>
      <c r="H215" s="82" t="n">
        <f aca="false">F215*G215</f>
        <v>45647.5</v>
      </c>
      <c r="L215" s="83"/>
      <c r="M215" s="66" t="n">
        <f aca="false">$F215*(100%-$B$3)</f>
        <v>500.65</v>
      </c>
      <c r="N215" s="31" t="n">
        <f aca="false">$G215*$M215</f>
        <v>38800.375</v>
      </c>
      <c r="P215" s="31" t="n">
        <f aca="false">MAX(S215,W215,AA215,AE215,AI215,AM215,AQ215,AU215,AY215,BC215,BG215,BK215,BO215,BS215,BW215,CA215,CE215,CI215,CM215,CQ215)</f>
        <v>1</v>
      </c>
      <c r="Q215" s="31" t="n">
        <f aca="false">IF($S215,T215,0)+IF($W215,X215,0)+IF($AA215,AB215,0)+IF($AE215,AF215,0)+IF($AI215,AJ215,0)+IF($AM215,AN215,0)+IF($AQ215,AR215,0)+IF($AU215,AV215,0)+IF($AY215,AZ215,0)+IF($BC215,BD215,0)+IF($BG215,BH215,0)+IF($BK215,BL215,0)+IF($BO215,BP215,0)+IF($BS215,BT215,0)+IF($BW215,BX215,0)+IF($CA215,CB215,0)+IF($CE215,CF215,0)+IF($CI215,CJ215,0)+IF($CM215,CN215,0)+IF($CQ215,CR215,0)</f>
        <v>77.5</v>
      </c>
      <c r="R215" s="31" t="n">
        <f aca="false">IF($S215=1,U215,0)+IF($W215,Y215,0)+IF($AA215,AC215,0)+IF($AE215,AG215,0)+IF($AI215,AK215,0)+IF($AM215,AO215,0)+IF($AQ215,AS215,0)+IF($AU215,AW215,0)+IF($AY215,BA215,0)+IF($BC215,BE215,0)+IF($BG215,BI215,0)+IF($BK215,BM215,0)+IF($BO215,BQ215,0)+IF($BS215,BU215,0)+IF($BW215,BY215,0)+IF($CA215,CC215,0)+IF($CE215,CG215,0)+IF($CI215,CK215,0)+IF($CM215,CO215,0)+IF($CQ215,CS215,0)</f>
        <v>45647.5</v>
      </c>
      <c r="S215" s="31" t="n">
        <f aca="false">IF(Замер!$J$20="да",Комната_1!$B215,0)</f>
        <v>1</v>
      </c>
      <c r="T215" s="31" t="n">
        <f aca="false">IF(Замер!$J$20="да",Комната_1!$G215,0)</f>
        <v>77.5</v>
      </c>
      <c r="U215" s="31" t="n">
        <f aca="false">IF(Замер!$J$20="да",Комната_1!$H215,0)</f>
        <v>45647.5</v>
      </c>
      <c r="W215" s="31" t="n">
        <f aca="false">IF(Замер!$J$40="да",Комната_2!$B215,0)</f>
        <v>0</v>
      </c>
      <c r="X215" s="31" t="n">
        <f aca="false">IF(Замер!$J$40="да",Комната_2!$G215,0)</f>
        <v>11.6</v>
      </c>
      <c r="Y215" s="31" t="n">
        <f aca="false">IF(Замер!$J$40="да",Комната_2!$H215,0)</f>
        <v>6832.4</v>
      </c>
      <c r="AA215" s="31" t="n">
        <f aca="false">IF(Замер!$J$60="да",Комната_3!$B215,0)</f>
        <v>0</v>
      </c>
      <c r="AB215" s="31" t="n">
        <f aca="false">IF(Замер!$J$60="да",Комната_3!$G215,0)</f>
        <v>11.9</v>
      </c>
      <c r="AC215" s="31" t="n">
        <f aca="false">IF(Замер!$J$60="да",Комната_3!$H215,0)</f>
        <v>7009.1</v>
      </c>
      <c r="AE215" s="31" t="n">
        <f aca="false">IF(Замер!$J$80="да",Комната_4!$B215,0)</f>
        <v>0</v>
      </c>
      <c r="AF215" s="31" t="n">
        <f aca="false">IF(Замер!$J$80="да",Комната_4!$G215,0)</f>
        <v>11.3</v>
      </c>
      <c r="AG215" s="31" t="n">
        <f aca="false">IF(Замер!$J$80="да",Комната_4!$H215,0)</f>
        <v>6655.7</v>
      </c>
      <c r="AI215" s="31" t="n">
        <f aca="false">IF(Замер!$J$100="да",Комната_5!$B215,0)</f>
        <v>0</v>
      </c>
      <c r="AJ215" s="31" t="n">
        <f aca="false">IF(Замер!$J$100="да",Комната_5!$G215,0)</f>
        <v>5.4</v>
      </c>
      <c r="AK215" s="31" t="n">
        <f aca="false">IF(Замер!$J$100="да",Комната_5!$H215,0)</f>
        <v>3180.6</v>
      </c>
      <c r="AM215" s="31" t="n">
        <f aca="false">IF(Замер!$J$120="да",Коридор!$B215,0)</f>
        <v>0</v>
      </c>
      <c r="AN215" s="31" t="n">
        <f aca="false">IF(Замер!$J$120="да",Коридор!$G215,0)</f>
        <v>2.8</v>
      </c>
      <c r="AO215" s="31" t="n">
        <f aca="false">IF(Замер!$J$120="да",Коридор!$H215,0)</f>
        <v>1649.2</v>
      </c>
      <c r="AQ215" s="31" t="n">
        <f aca="false">IF(Замер!$J$140="да",Кухня!$B215,0)</f>
        <v>0</v>
      </c>
      <c r="AR215" s="31" t="n">
        <f aca="false">IF(Замер!$J$140="да",Кухня!$G215,0)</f>
        <v>5.6</v>
      </c>
      <c r="AS215" s="31" t="n">
        <f aca="false">IF(Замер!$J$140="да",Кухня!$H215,0)</f>
        <v>3298.4</v>
      </c>
      <c r="AU215" s="31" t="n">
        <f aca="false">IF(Замер!$J$160="да",Ванна!$B215,0)</f>
        <v>0</v>
      </c>
      <c r="AV215" s="31" t="n">
        <f aca="false">IF(Замер!$J$160="да",Ванна!$G215,0)</f>
        <v>2.5</v>
      </c>
      <c r="AW215" s="31" t="n">
        <f aca="false">IF(Замер!$J$160="да",Ванна!$H215,0)</f>
        <v>1472.5</v>
      </c>
      <c r="AY215" s="31" t="n">
        <f aca="false">IF(Замер!$J$180="да",Туалет!$B215,0)</f>
        <v>0</v>
      </c>
      <c r="AZ215" s="31" t="n">
        <f aca="false">IF(Замер!$J$180="да",Туалет!$G215,0)</f>
        <v>0</v>
      </c>
      <c r="BA215" s="31" t="n">
        <f aca="false">IF(Замер!$J$180="да",Туалет!$H215,0)</f>
        <v>0</v>
      </c>
      <c r="BC215" s="31" t="n">
        <f aca="false">IF(Замер!$J$200="да",Балкон!$B215,0)</f>
        <v>0</v>
      </c>
      <c r="BD215" s="31" t="n">
        <f aca="false">IF(Замер!$J$200="да",Балкон!$G215,0)</f>
        <v>0</v>
      </c>
      <c r="BE215" s="31" t="n">
        <f aca="false">IF(Замер!$J$200="да",Балкон!$H215,0)</f>
        <v>0</v>
      </c>
      <c r="BG215" s="31" t="n">
        <f aca="false">IF(Замер!$J$220="да",Помещение_11!$B215,0)</f>
        <v>0</v>
      </c>
      <c r="BH215" s="31" t="n">
        <f aca="false">IF(Замер!$J$220="да",Помещение_11!$G215,0)</f>
        <v>0</v>
      </c>
      <c r="BI215" s="31" t="n">
        <f aca="false">IF(Замер!$J$220="да",Помещение_11!$H215,0)</f>
        <v>0</v>
      </c>
      <c r="BK215" s="31" t="n">
        <f aca="false">IF(Замер!$J$240="да",Помещение_12!$B215,0)</f>
        <v>0</v>
      </c>
      <c r="BL215" s="31" t="n">
        <f aca="false">IF(Замер!$J$240="да",Помещение_12!$G215,0)</f>
        <v>0</v>
      </c>
      <c r="BM215" s="31" t="n">
        <f aca="false">IF(Замер!$J$240="да",Помещение_12!$H215,0)</f>
        <v>0</v>
      </c>
      <c r="BO215" s="31" t="n">
        <f aca="false">IF(Замер!$J$260="да",Помещение_13!$B215,0)</f>
        <v>0</v>
      </c>
      <c r="BP215" s="31" t="n">
        <f aca="false">IF(Замер!$J$260="да",Помещение_13!$G215,0)</f>
        <v>0</v>
      </c>
      <c r="BQ215" s="31" t="n">
        <f aca="false">IF(Замер!$J$260="да",Помещение_13!$H215,0)</f>
        <v>0</v>
      </c>
      <c r="BS215" s="31" t="n">
        <f aca="false">IF(Замер!$J$280="да",Помещение_14!$B215,0)</f>
        <v>0</v>
      </c>
      <c r="BT215" s="31" t="n">
        <f aca="false">IF(Замер!$J$280="да",Помещение_14!$G215,0)</f>
        <v>0</v>
      </c>
      <c r="BU215" s="31" t="n">
        <f aca="false">IF(Замер!$J$280="да",Помещение_14!$H215,0)</f>
        <v>0</v>
      </c>
      <c r="BW215" s="31" t="n">
        <f aca="false">IF(Замер!$J$300="да",Помещение_15!$B215,0)</f>
        <v>0</v>
      </c>
      <c r="BX215" s="31" t="n">
        <f aca="false">IF(Замер!$J$300="да",Помещение_15!$G215,0)</f>
        <v>0</v>
      </c>
      <c r="BY215" s="31" t="n">
        <f aca="false">IF(Замер!$J$300="да",Помещение_15!$H215,0)</f>
        <v>0</v>
      </c>
      <c r="CA215" s="31" t="n">
        <f aca="false">IF(Замер!$J$320="да",Помещение_16!$B215,0)</f>
        <v>0</v>
      </c>
      <c r="CB215" s="31" t="n">
        <f aca="false">IF(Замер!$J$320="да",Помещение_16!$G215,0)</f>
        <v>0</v>
      </c>
      <c r="CC215" s="31" t="n">
        <f aca="false">IF(Замер!$J$320="да",Помещение_16!$H215,0)</f>
        <v>0</v>
      </c>
      <c r="CE215" s="31" t="n">
        <f aca="false">IF(Замер!$J$340="да",Помещение_17!$B215,0)</f>
        <v>0</v>
      </c>
      <c r="CF215" s="31" t="n">
        <f aca="false">IF(Замер!$J$340="да",Помещение_17!$G215,0)</f>
        <v>0</v>
      </c>
      <c r="CG215" s="31" t="n">
        <f aca="false">IF(Замер!$J$340="да",Помещение_17!$H215,0)</f>
        <v>0</v>
      </c>
      <c r="CI215" s="31" t="n">
        <f aca="false">IF(Замер!$J$360="да",Помещение_18!$B215,0)</f>
        <v>0</v>
      </c>
      <c r="CJ215" s="31" t="n">
        <f aca="false">IF(Замер!$J$360="да",Помещение_18!$G215,0)</f>
        <v>0</v>
      </c>
      <c r="CK215" s="31" t="n">
        <f aca="false">IF(Замер!$J$360="да",Помещение_18!$H215,0)</f>
        <v>0</v>
      </c>
      <c r="CM215" s="31" t="n">
        <f aca="false">IF(Замер!$J$380="да",Помещение_19!$B215,0)</f>
        <v>0</v>
      </c>
      <c r="CN215" s="31" t="n">
        <f aca="false">IF(Замер!$J$380="да",Помещение_19!$G215,0)</f>
        <v>0</v>
      </c>
      <c r="CO215" s="31" t="n">
        <f aca="false">IF(Замер!$J$380="да",Помещение_19!$H215,0)</f>
        <v>0</v>
      </c>
      <c r="CQ215" s="31" t="n">
        <f aca="false">IF(Замер!$J$400="да",Помещение_20!$B215,0)</f>
        <v>0</v>
      </c>
      <c r="CR215" s="31" t="n">
        <f aca="false">IF(Замер!$J$400="да",Помещение_20!$G215,0)</f>
        <v>0</v>
      </c>
      <c r="CS215" s="31" t="n">
        <f aca="false">IF(Замер!$J$400="да",Помещение_20!$H215,0)</f>
        <v>0</v>
      </c>
    </row>
    <row r="216" customFormat="false" ht="14.25" hidden="false" customHeight="false" outlineLevel="0" collapsed="false">
      <c r="B216" s="89" t="n">
        <f aca="false">P216</f>
        <v>0</v>
      </c>
      <c r="C216" s="90" t="s">
        <v>506</v>
      </c>
      <c r="D216" s="91" t="str">
        <f aca="false">VLOOKUP(C216,СписокРабот!$B:$E,2,FALSE())</f>
        <v>Шпаклевка, окраска плинтуса (комплекс)</v>
      </c>
      <c r="E216" s="92" t="str">
        <f aca="false">VLOOKUP(C216,СписокРабот!$B:$E,3,FALSE())</f>
        <v>п.м</v>
      </c>
      <c r="F216" s="93" t="n">
        <f aca="false">VLOOKUP(C216,СписокРабот!$B:$E,4,FALSE())</f>
        <v>637</v>
      </c>
      <c r="G216" s="94" t="n">
        <f aca="false">Q216</f>
        <v>0</v>
      </c>
      <c r="H216" s="95" t="n">
        <f aca="false">F216*G216</f>
        <v>0</v>
      </c>
      <c r="L216" s="83"/>
      <c r="M216" s="66" t="n">
        <f aca="false">$F216*(100%-$B$3)</f>
        <v>541.45</v>
      </c>
      <c r="N216" s="31" t="n">
        <f aca="false">$G216*$M216</f>
        <v>0</v>
      </c>
      <c r="P216" s="31" t="n">
        <f aca="false">MAX(S216,W216,AA216,AE216,AI216,AM216,AQ216,AU216,AY216,BC216,BG216,BK216,BO216,BS216,BW216,CA216,CE216,CI216,CM216,CQ216)</f>
        <v>0</v>
      </c>
      <c r="Q216" s="31" t="n">
        <f aca="false">IF($S216,T216,0)+IF($W216,X216,0)+IF($AA216,AB216,0)+IF($AE216,AF216,0)+IF($AI216,AJ216,0)+IF($AM216,AN216,0)+IF($AQ216,AR216,0)+IF($AU216,AV216,0)+IF($AY216,AZ216,0)+IF($BC216,BD216,0)+IF($BG216,BH216,0)+IF($BK216,BL216,0)+IF($BO216,BP216,0)+IF($BS216,BT216,0)+IF($BW216,BX216,0)+IF($CA216,CB216,0)+IF($CE216,CF216,0)+IF($CI216,CJ216,0)+IF($CM216,CN216,0)+IF($CQ216,CR216,0)</f>
        <v>0</v>
      </c>
      <c r="R216" s="31" t="n">
        <f aca="false">IF($S216=1,U216,0)+IF($W216,Y216,0)+IF($AA216,AC216,0)+IF($AE216,AG216,0)+IF($AI216,AK216,0)+IF($AM216,AO216,0)+IF($AQ216,AS216,0)+IF($AU216,AW216,0)+IF($AY216,BA216,0)+IF($BC216,BE216,0)+IF($BG216,BI216,0)+IF($BK216,BM216,0)+IF($BO216,BQ216,0)+IF($BS216,BU216,0)+IF($BW216,BY216,0)+IF($CA216,CC216,0)+IF($CE216,CG216,0)+IF($CI216,CK216,0)+IF($CM216,CO216,0)+IF($CQ216,CS216,0)</f>
        <v>0</v>
      </c>
      <c r="S216" s="31" t="n">
        <f aca="false">IF(Замер!$J$20="да",Комната_1!$B216,0)</f>
        <v>0</v>
      </c>
      <c r="T216" s="31" t="n">
        <f aca="false">IF(Замер!$J$20="да",Комната_1!$G216,0)</f>
        <v>20.6</v>
      </c>
      <c r="U216" s="31" t="n">
        <f aca="false">IF(Замер!$J$20="да",Комната_1!$H216,0)</f>
        <v>13122.2</v>
      </c>
      <c r="W216" s="31" t="n">
        <f aca="false">IF(Замер!$J$40="да",Комната_2!$B216,0)</f>
        <v>0</v>
      </c>
      <c r="X216" s="31" t="n">
        <f aca="false">IF(Замер!$J$40="да",Комната_2!$G216,0)</f>
        <v>12.8</v>
      </c>
      <c r="Y216" s="31" t="n">
        <f aca="false">IF(Замер!$J$40="да",Комната_2!$H216,0)</f>
        <v>8153.6</v>
      </c>
      <c r="AA216" s="31" t="n">
        <f aca="false">IF(Замер!$J$60="да",Комната_3!$B216,0)</f>
        <v>0</v>
      </c>
      <c r="AB216" s="31" t="n">
        <f aca="false">IF(Замер!$J$60="да",Комната_3!$G216,0)</f>
        <v>13</v>
      </c>
      <c r="AC216" s="31" t="n">
        <f aca="false">IF(Замер!$J$60="да",Комната_3!$H216,0)</f>
        <v>8281</v>
      </c>
      <c r="AE216" s="31" t="n">
        <f aca="false">IF(Замер!$J$80="да",Комната_4!$B216,0)</f>
        <v>0</v>
      </c>
      <c r="AF216" s="31" t="n">
        <f aca="false">IF(Замер!$J$80="да",Комната_4!$G216,0)</f>
        <v>8.3</v>
      </c>
      <c r="AG216" s="31" t="n">
        <f aca="false">IF(Замер!$J$80="да",Комната_4!$H216,0)</f>
        <v>5287.1</v>
      </c>
      <c r="AI216" s="31" t="n">
        <f aca="false">IF(Замер!$J$100="да",Комната_5!$B216,0)</f>
        <v>0</v>
      </c>
      <c r="AJ216" s="31" t="n">
        <f aca="false">IF(Замер!$J$100="да",Комната_5!$G216,0)</f>
        <v>6.6</v>
      </c>
      <c r="AK216" s="31" t="n">
        <f aca="false">IF(Замер!$J$100="да",Комната_5!$H216,0)</f>
        <v>4204.2</v>
      </c>
      <c r="AM216" s="31" t="n">
        <f aca="false">IF(Замер!$J$120="да",Коридор!$B216,0)</f>
        <v>0</v>
      </c>
      <c r="AN216" s="31" t="n">
        <f aca="false">IF(Замер!$J$120="да",Коридор!$G216,0)</f>
        <v>6</v>
      </c>
      <c r="AO216" s="31" t="n">
        <f aca="false">IF(Замер!$J$120="да",Коридор!$H216,0)</f>
        <v>3822</v>
      </c>
      <c r="AQ216" s="31" t="n">
        <f aca="false">IF(Замер!$J$140="да",Кухня!$B216,0)</f>
        <v>0</v>
      </c>
      <c r="AR216" s="31" t="n">
        <f aca="false">IF(Замер!$J$140="да",Кухня!$G216,0)</f>
        <v>8.7</v>
      </c>
      <c r="AS216" s="31" t="n">
        <f aca="false">IF(Замер!$J$140="да",Кухня!$H216,0)</f>
        <v>5541.9</v>
      </c>
      <c r="AU216" s="31" t="n">
        <f aca="false">IF(Замер!$J$160="да",Ванна!$B216,0)</f>
        <v>0</v>
      </c>
      <c r="AV216" s="31" t="n">
        <f aca="false">IF(Замер!$J$160="да",Ванна!$G216,0)</f>
        <v>6.2</v>
      </c>
      <c r="AW216" s="31" t="n">
        <f aca="false">IF(Замер!$J$160="да",Ванна!$H216,0)</f>
        <v>3949.4</v>
      </c>
      <c r="AY216" s="31" t="n">
        <f aca="false">IF(Замер!$J$180="да",Туалет!$B216,0)</f>
        <v>0</v>
      </c>
      <c r="AZ216" s="31" t="n">
        <f aca="false">IF(Замер!$J$180="да",Туалет!$G216,0)</f>
        <v>0</v>
      </c>
      <c r="BA216" s="31" t="n">
        <f aca="false">IF(Замер!$J$180="да",Туалет!$H216,0)</f>
        <v>0</v>
      </c>
      <c r="BC216" s="31" t="n">
        <f aca="false">IF(Замер!$J$200="да",Балкон!$B216,0)</f>
        <v>0</v>
      </c>
      <c r="BD216" s="31" t="n">
        <f aca="false">IF(Замер!$J$200="да",Балкон!$G216,0)</f>
        <v>0</v>
      </c>
      <c r="BE216" s="31" t="n">
        <f aca="false">IF(Замер!$J$200="да",Балкон!$H216,0)</f>
        <v>0</v>
      </c>
      <c r="BG216" s="31" t="n">
        <f aca="false">IF(Замер!$J$220="да",Помещение_11!$B216,0)</f>
        <v>0</v>
      </c>
      <c r="BH216" s="31" t="n">
        <f aca="false">IF(Замер!$J$220="да",Помещение_11!$G216,0)</f>
        <v>0</v>
      </c>
      <c r="BI216" s="31" t="n">
        <f aca="false">IF(Замер!$J$220="да",Помещение_11!$H216,0)</f>
        <v>0</v>
      </c>
      <c r="BK216" s="31" t="n">
        <f aca="false">IF(Замер!$J$240="да",Помещение_12!$B216,0)</f>
        <v>0</v>
      </c>
      <c r="BL216" s="31" t="n">
        <f aca="false">IF(Замер!$J$240="да",Помещение_12!$G216,0)</f>
        <v>0</v>
      </c>
      <c r="BM216" s="31" t="n">
        <f aca="false">IF(Замер!$J$240="да",Помещение_12!$H216,0)</f>
        <v>0</v>
      </c>
      <c r="BO216" s="31" t="n">
        <f aca="false">IF(Замер!$J$260="да",Помещение_13!$B216,0)</f>
        <v>0</v>
      </c>
      <c r="BP216" s="31" t="n">
        <f aca="false">IF(Замер!$J$260="да",Помещение_13!$G216,0)</f>
        <v>0</v>
      </c>
      <c r="BQ216" s="31" t="n">
        <f aca="false">IF(Замер!$J$260="да",Помещение_13!$H216,0)</f>
        <v>0</v>
      </c>
      <c r="BS216" s="31" t="n">
        <f aca="false">IF(Замер!$J$280="да",Помещение_14!$B216,0)</f>
        <v>0</v>
      </c>
      <c r="BT216" s="31" t="n">
        <f aca="false">IF(Замер!$J$280="да",Помещение_14!$G216,0)</f>
        <v>0</v>
      </c>
      <c r="BU216" s="31" t="n">
        <f aca="false">IF(Замер!$J$280="да",Помещение_14!$H216,0)</f>
        <v>0</v>
      </c>
      <c r="BW216" s="31" t="n">
        <f aca="false">IF(Замер!$J$300="да",Помещение_15!$B216,0)</f>
        <v>0</v>
      </c>
      <c r="BX216" s="31" t="n">
        <f aca="false">IF(Замер!$J$300="да",Помещение_15!$G216,0)</f>
        <v>0</v>
      </c>
      <c r="BY216" s="31" t="n">
        <f aca="false">IF(Замер!$J$300="да",Помещение_15!$H216,0)</f>
        <v>0</v>
      </c>
      <c r="CA216" s="31" t="n">
        <f aca="false">IF(Замер!$J$320="да",Помещение_16!$B216,0)</f>
        <v>0</v>
      </c>
      <c r="CB216" s="31" t="n">
        <f aca="false">IF(Замер!$J$320="да",Помещение_16!$G216,0)</f>
        <v>0</v>
      </c>
      <c r="CC216" s="31" t="n">
        <f aca="false">IF(Замер!$J$320="да",Помещение_16!$H216,0)</f>
        <v>0</v>
      </c>
      <c r="CE216" s="31" t="n">
        <f aca="false">IF(Замер!$J$340="да",Помещение_17!$B216,0)</f>
        <v>0</v>
      </c>
      <c r="CF216" s="31" t="n">
        <f aca="false">IF(Замер!$J$340="да",Помещение_17!$G216,0)</f>
        <v>0</v>
      </c>
      <c r="CG216" s="31" t="n">
        <f aca="false">IF(Замер!$J$340="да",Помещение_17!$H216,0)</f>
        <v>0</v>
      </c>
      <c r="CI216" s="31" t="n">
        <f aca="false">IF(Замер!$J$360="да",Помещение_18!$B216,0)</f>
        <v>0</v>
      </c>
      <c r="CJ216" s="31" t="n">
        <f aca="false">IF(Замер!$J$360="да",Помещение_18!$G216,0)</f>
        <v>0</v>
      </c>
      <c r="CK216" s="31" t="n">
        <f aca="false">IF(Замер!$J$360="да",Помещение_18!$H216,0)</f>
        <v>0</v>
      </c>
      <c r="CM216" s="31" t="n">
        <f aca="false">IF(Замер!$J$380="да",Помещение_19!$B216,0)</f>
        <v>0</v>
      </c>
      <c r="CN216" s="31" t="n">
        <f aca="false">IF(Замер!$J$380="да",Помещение_19!$G216,0)</f>
        <v>0</v>
      </c>
      <c r="CO216" s="31" t="n">
        <f aca="false">IF(Замер!$J$380="да",Помещение_19!$H216,0)</f>
        <v>0</v>
      </c>
      <c r="CQ216" s="31" t="n">
        <f aca="false">IF(Замер!$J$400="да",Помещение_20!$B216,0)</f>
        <v>0</v>
      </c>
      <c r="CR216" s="31" t="n">
        <f aca="false">IF(Замер!$J$400="да",Помещение_20!$G216,0)</f>
        <v>0</v>
      </c>
      <c r="CS216" s="31" t="n">
        <f aca="false">IF(Замер!$J$400="да",Помещение_20!$H216,0)</f>
        <v>0</v>
      </c>
    </row>
    <row r="217" customFormat="false" ht="14.25" hidden="false" customHeight="false" outlineLevel="0" collapsed="false">
      <c r="B217" s="89" t="n">
        <f aca="false">P217</f>
        <v>0</v>
      </c>
      <c r="C217" s="90" t="s">
        <v>507</v>
      </c>
      <c r="D217" s="91" t="str">
        <f aca="false">VLOOKUP(C217,СписокРабот!$B:$E,2,FALSE())</f>
        <v>Устройство плинтуса дюрополимер,полиуретан, деревянного, МДФ</v>
      </c>
      <c r="E217" s="92" t="str">
        <f aca="false">VLOOKUP(C217,СписокРабот!$B:$E,3,FALSE())</f>
        <v>п.м</v>
      </c>
      <c r="F217" s="93" t="n">
        <f aca="false">VLOOKUP(C217,СписокРабот!$B:$E,4,FALSE())</f>
        <v>893</v>
      </c>
      <c r="G217" s="94" t="n">
        <f aca="false">Q217</f>
        <v>0</v>
      </c>
      <c r="H217" s="95" t="n">
        <f aca="false">F217*G217</f>
        <v>0</v>
      </c>
      <c r="L217" s="83"/>
      <c r="M217" s="66" t="n">
        <f aca="false">$F217*(100%-$B$3)</f>
        <v>759.05</v>
      </c>
      <c r="N217" s="31" t="n">
        <f aca="false">$G217*$M217</f>
        <v>0</v>
      </c>
      <c r="P217" s="31" t="n">
        <f aca="false">MAX(S217,W217,AA217,AE217,AI217,AM217,AQ217,AU217,AY217,BC217,BG217,BK217,BO217,BS217,BW217,CA217,CE217,CI217,CM217,CQ217)</f>
        <v>0</v>
      </c>
      <c r="Q217" s="31" t="n">
        <f aca="false">IF($S217,T217,0)+IF($W217,X217,0)+IF($AA217,AB217,0)+IF($AE217,AF217,0)+IF($AI217,AJ217,0)+IF($AM217,AN217,0)+IF($AQ217,AR217,0)+IF($AU217,AV217,0)+IF($AY217,AZ217,0)+IF($BC217,BD217,0)+IF($BG217,BH217,0)+IF($BK217,BL217,0)+IF($BO217,BP217,0)+IF($BS217,BT217,0)+IF($BW217,BX217,0)+IF($CA217,CB217,0)+IF($CE217,CF217,0)+IF($CI217,CJ217,0)+IF($CM217,CN217,0)+IF($CQ217,CR217,0)</f>
        <v>0</v>
      </c>
      <c r="R217" s="31" t="n">
        <f aca="false">IF($S217=1,U217,0)+IF($W217,Y217,0)+IF($AA217,AC217,0)+IF($AE217,AG217,0)+IF($AI217,AK217,0)+IF($AM217,AO217,0)+IF($AQ217,AS217,0)+IF($AU217,AW217,0)+IF($AY217,BA217,0)+IF($BC217,BE217,0)+IF($BG217,BI217,0)+IF($BK217,BM217,0)+IF($BO217,BQ217,0)+IF($BS217,BU217,0)+IF($BW217,BY217,0)+IF($CA217,CC217,0)+IF($CE217,CG217,0)+IF($CI217,CK217,0)+IF($CM217,CO217,0)+IF($CQ217,CS217,0)</f>
        <v>0</v>
      </c>
      <c r="S217" s="31" t="n">
        <f aca="false">IF(Замер!$J$20="да",Комната_1!$B217,0)</f>
        <v>0</v>
      </c>
      <c r="T217" s="31" t="n">
        <f aca="false">IF(Замер!$J$20="да",Комната_1!$G217,0)</f>
        <v>20.6</v>
      </c>
      <c r="U217" s="31" t="n">
        <f aca="false">IF(Замер!$J$20="да",Комната_1!$H217,0)</f>
        <v>18395.8</v>
      </c>
      <c r="W217" s="31" t="n">
        <f aca="false">IF(Замер!$J$40="да",Комната_2!$B217,0)</f>
        <v>0</v>
      </c>
      <c r="X217" s="31" t="n">
        <f aca="false">IF(Замер!$J$40="да",Комната_2!$G217,0)</f>
        <v>12.8</v>
      </c>
      <c r="Y217" s="31" t="n">
        <f aca="false">IF(Замер!$J$40="да",Комната_2!$H217,0)</f>
        <v>11430.4</v>
      </c>
      <c r="AA217" s="31" t="n">
        <f aca="false">IF(Замер!$J$60="да",Комната_3!$B217,0)</f>
        <v>0</v>
      </c>
      <c r="AB217" s="31" t="n">
        <f aca="false">IF(Замер!$J$60="да",Комната_3!$G217,0)</f>
        <v>13</v>
      </c>
      <c r="AC217" s="31" t="n">
        <f aca="false">IF(Замер!$J$60="да",Комната_3!$H217,0)</f>
        <v>11609</v>
      </c>
      <c r="AE217" s="31" t="n">
        <f aca="false">IF(Замер!$J$80="да",Комната_4!$B217,0)</f>
        <v>0</v>
      </c>
      <c r="AF217" s="31" t="n">
        <f aca="false">IF(Замер!$J$80="да",Комната_4!$G217,0)</f>
        <v>8.3</v>
      </c>
      <c r="AG217" s="31" t="n">
        <f aca="false">IF(Замер!$J$80="да",Комната_4!$H217,0)</f>
        <v>7411.9</v>
      </c>
      <c r="AI217" s="31" t="n">
        <f aca="false">IF(Замер!$J$100="да",Комната_5!$B217,0)</f>
        <v>0</v>
      </c>
      <c r="AJ217" s="31" t="n">
        <f aca="false">IF(Замер!$J$100="да",Комната_5!$G217,0)</f>
        <v>6.6</v>
      </c>
      <c r="AK217" s="31" t="n">
        <f aca="false">IF(Замер!$J$100="да",Комната_5!$H217,0)</f>
        <v>5893.8</v>
      </c>
      <c r="AM217" s="31" t="n">
        <f aca="false">IF(Замер!$J$120="да",Коридор!$B217,0)</f>
        <v>0</v>
      </c>
      <c r="AN217" s="31" t="n">
        <f aca="false">IF(Замер!$J$120="да",Коридор!$G217,0)</f>
        <v>6</v>
      </c>
      <c r="AO217" s="31" t="n">
        <f aca="false">IF(Замер!$J$120="да",Коридор!$H217,0)</f>
        <v>5358</v>
      </c>
      <c r="AQ217" s="31" t="n">
        <f aca="false">IF(Замер!$J$140="да",Кухня!$B217,0)</f>
        <v>0</v>
      </c>
      <c r="AR217" s="31" t="n">
        <f aca="false">IF(Замер!$J$140="да",Кухня!$G217,0)</f>
        <v>8.7</v>
      </c>
      <c r="AS217" s="31" t="n">
        <f aca="false">IF(Замер!$J$140="да",Кухня!$H217,0)</f>
        <v>7769.1</v>
      </c>
      <c r="AU217" s="31" t="n">
        <f aca="false">IF(Замер!$J$160="да",Ванна!$B217,0)</f>
        <v>0</v>
      </c>
      <c r="AV217" s="31" t="n">
        <f aca="false">IF(Замер!$J$160="да",Ванна!$G217,0)</f>
        <v>6.2</v>
      </c>
      <c r="AW217" s="31" t="n">
        <f aca="false">IF(Замер!$J$160="да",Ванна!$H217,0)</f>
        <v>5536.6</v>
      </c>
      <c r="AY217" s="31" t="n">
        <f aca="false">IF(Замер!$J$180="да",Туалет!$B217,0)</f>
        <v>0</v>
      </c>
      <c r="AZ217" s="31" t="n">
        <f aca="false">IF(Замер!$J$180="да",Туалет!$G217,0)</f>
        <v>0</v>
      </c>
      <c r="BA217" s="31" t="n">
        <f aca="false">IF(Замер!$J$180="да",Туалет!$H217,0)</f>
        <v>0</v>
      </c>
      <c r="BC217" s="31" t="n">
        <f aca="false">IF(Замер!$J$200="да",Балкон!$B217,0)</f>
        <v>0</v>
      </c>
      <c r="BD217" s="31" t="n">
        <f aca="false">IF(Замер!$J$200="да",Балкон!$G217,0)</f>
        <v>0</v>
      </c>
      <c r="BE217" s="31" t="n">
        <f aca="false">IF(Замер!$J$200="да",Балкон!$H217,0)</f>
        <v>0</v>
      </c>
      <c r="BG217" s="31" t="n">
        <f aca="false">IF(Замер!$J$220="да",Помещение_11!$B217,0)</f>
        <v>0</v>
      </c>
      <c r="BH217" s="31" t="n">
        <f aca="false">IF(Замер!$J$220="да",Помещение_11!$G217,0)</f>
        <v>0</v>
      </c>
      <c r="BI217" s="31" t="n">
        <f aca="false">IF(Замер!$J$220="да",Помещение_11!$H217,0)</f>
        <v>0</v>
      </c>
      <c r="BK217" s="31" t="n">
        <f aca="false">IF(Замер!$J$240="да",Помещение_12!$B217,0)</f>
        <v>0</v>
      </c>
      <c r="BL217" s="31" t="n">
        <f aca="false">IF(Замер!$J$240="да",Помещение_12!$G217,0)</f>
        <v>0</v>
      </c>
      <c r="BM217" s="31" t="n">
        <f aca="false">IF(Замер!$J$240="да",Помещение_12!$H217,0)</f>
        <v>0</v>
      </c>
      <c r="BO217" s="31" t="n">
        <f aca="false">IF(Замер!$J$260="да",Помещение_13!$B217,0)</f>
        <v>0</v>
      </c>
      <c r="BP217" s="31" t="n">
        <f aca="false">IF(Замер!$J$260="да",Помещение_13!$G217,0)</f>
        <v>0</v>
      </c>
      <c r="BQ217" s="31" t="n">
        <f aca="false">IF(Замер!$J$260="да",Помещение_13!$H217,0)</f>
        <v>0</v>
      </c>
      <c r="BS217" s="31" t="n">
        <f aca="false">IF(Замер!$J$280="да",Помещение_14!$B217,0)</f>
        <v>0</v>
      </c>
      <c r="BT217" s="31" t="n">
        <f aca="false">IF(Замер!$J$280="да",Помещение_14!$G217,0)</f>
        <v>0</v>
      </c>
      <c r="BU217" s="31" t="n">
        <f aca="false">IF(Замер!$J$280="да",Помещение_14!$H217,0)</f>
        <v>0</v>
      </c>
      <c r="BW217" s="31" t="n">
        <f aca="false">IF(Замер!$J$300="да",Помещение_15!$B217,0)</f>
        <v>0</v>
      </c>
      <c r="BX217" s="31" t="n">
        <f aca="false">IF(Замер!$J$300="да",Помещение_15!$G217,0)</f>
        <v>0</v>
      </c>
      <c r="BY217" s="31" t="n">
        <f aca="false">IF(Замер!$J$300="да",Помещение_15!$H217,0)</f>
        <v>0</v>
      </c>
      <c r="CA217" s="31" t="n">
        <f aca="false">IF(Замер!$J$320="да",Помещение_16!$B217,0)</f>
        <v>0</v>
      </c>
      <c r="CB217" s="31" t="n">
        <f aca="false">IF(Замер!$J$320="да",Помещение_16!$G217,0)</f>
        <v>0</v>
      </c>
      <c r="CC217" s="31" t="n">
        <f aca="false">IF(Замер!$J$320="да",Помещение_16!$H217,0)</f>
        <v>0</v>
      </c>
      <c r="CE217" s="31" t="n">
        <f aca="false">IF(Замер!$J$340="да",Помещение_17!$B217,0)</f>
        <v>0</v>
      </c>
      <c r="CF217" s="31" t="n">
        <f aca="false">IF(Замер!$J$340="да",Помещение_17!$G217,0)</f>
        <v>0</v>
      </c>
      <c r="CG217" s="31" t="n">
        <f aca="false">IF(Замер!$J$340="да",Помещение_17!$H217,0)</f>
        <v>0</v>
      </c>
      <c r="CI217" s="31" t="n">
        <f aca="false">IF(Замер!$J$360="да",Помещение_18!$B217,0)</f>
        <v>0</v>
      </c>
      <c r="CJ217" s="31" t="n">
        <f aca="false">IF(Замер!$J$360="да",Помещение_18!$G217,0)</f>
        <v>0</v>
      </c>
      <c r="CK217" s="31" t="n">
        <f aca="false">IF(Замер!$J$360="да",Помещение_18!$H217,0)</f>
        <v>0</v>
      </c>
      <c r="CM217" s="31" t="n">
        <f aca="false">IF(Замер!$J$380="да",Помещение_19!$B217,0)</f>
        <v>0</v>
      </c>
      <c r="CN217" s="31" t="n">
        <f aca="false">IF(Замер!$J$380="да",Помещение_19!$G217,0)</f>
        <v>0</v>
      </c>
      <c r="CO217" s="31" t="n">
        <f aca="false">IF(Замер!$J$380="да",Помещение_19!$H217,0)</f>
        <v>0</v>
      </c>
      <c r="CQ217" s="31" t="n">
        <f aca="false">IF(Замер!$J$400="да",Помещение_20!$B217,0)</f>
        <v>0</v>
      </c>
      <c r="CR217" s="31" t="n">
        <f aca="false">IF(Замер!$J$400="да",Помещение_20!$G217,0)</f>
        <v>0</v>
      </c>
      <c r="CS217" s="31" t="n">
        <f aca="false">IF(Замер!$J$400="да",Помещение_20!$H217,0)</f>
        <v>0</v>
      </c>
    </row>
    <row r="218" customFormat="false" ht="14.25" hidden="false" customHeight="false" outlineLevel="0" collapsed="false">
      <c r="B218" s="79" t="n">
        <f aca="false">P218</f>
        <v>1</v>
      </c>
      <c r="C218" s="49" t="s">
        <v>106</v>
      </c>
      <c r="D218" s="80" t="str">
        <f aca="false">VLOOKUP(C218,СписокРабот!$B:$E,2,FALSE())</f>
        <v>Устройство плинтуса на бетонное / кирпичное/деревянное  основание </v>
      </c>
      <c r="E218" s="44" t="str">
        <f aca="false">VLOOKUP(C218,СписокРабот!$B:$E,3,FALSE())</f>
        <v>п.м</v>
      </c>
      <c r="F218" s="81" t="n">
        <f aca="false">VLOOKUP(C218,СписокРабот!$B:$E,4,FALSE())</f>
        <v>363</v>
      </c>
      <c r="G218" s="84" t="n">
        <f aca="false">Q218</f>
        <v>50</v>
      </c>
      <c r="H218" s="82" t="n">
        <f aca="false">F218*G218</f>
        <v>18150</v>
      </c>
      <c r="L218" s="83"/>
      <c r="M218" s="66" t="n">
        <f aca="false">$F218*(100%-$B$3)</f>
        <v>308.55</v>
      </c>
      <c r="N218" s="31" t="n">
        <f aca="false">$G218*$M218</f>
        <v>15427.5</v>
      </c>
      <c r="P218" s="31" t="n">
        <f aca="false">MAX(S218,W218,AA218,AE218,AI218,AM218,AQ218,AU218,AY218,BC218,BG218,BK218,BO218,BS218,BW218,CA218,CE218,CI218,CM218,CQ218)</f>
        <v>1</v>
      </c>
      <c r="Q218" s="31" t="n">
        <f aca="false">IF($S218,T218,0)+IF($W218,X218,0)+IF($AA218,AB218,0)+IF($AE218,AF218,0)+IF($AI218,AJ218,0)+IF($AM218,AN218,0)+IF($AQ218,AR218,0)+IF($AU218,AV218,0)+IF($AY218,AZ218,0)+IF($BC218,BD218,0)+IF($BG218,BH218,0)+IF($BK218,BL218,0)+IF($BO218,BP218,0)+IF($BS218,BT218,0)+IF($BW218,BX218,0)+IF($CA218,CB218,0)+IF($CE218,CF218,0)+IF($CI218,CJ218,0)+IF($CM218,CN218,0)+IF($CQ218,CR218,0)</f>
        <v>50</v>
      </c>
      <c r="R218" s="31" t="n">
        <f aca="false">IF($S218=1,U218,0)+IF($W218,Y218,0)+IF($AA218,AC218,0)+IF($AE218,AG218,0)+IF($AI218,AK218,0)+IF($AM218,AO218,0)+IF($AQ218,AS218,0)+IF($AU218,AW218,0)+IF($AY218,BA218,0)+IF($BC218,BE218,0)+IF($BG218,BI218,0)+IF($BK218,BM218,0)+IF($BO218,BQ218,0)+IF($BS218,BU218,0)+IF($BW218,BY218,0)+IF($CA218,CC218,0)+IF($CE218,CG218,0)+IF($CI218,CK218,0)+IF($CM218,CO218,0)+IF($CQ218,CS218,0)</f>
        <v>18150</v>
      </c>
      <c r="S218" s="31" t="n">
        <f aca="false">IF(Замер!$J$20="да",Комната_1!$B218,0)</f>
        <v>1</v>
      </c>
      <c r="T218" s="31" t="n">
        <f aca="false">IF(Замер!$J$20="да",Комната_1!$G218,0)</f>
        <v>50</v>
      </c>
      <c r="U218" s="31" t="n">
        <f aca="false">IF(Замер!$J$20="да",Комната_1!$H218,0)</f>
        <v>18150</v>
      </c>
      <c r="W218" s="31" t="n">
        <f aca="false">IF(Замер!$J$40="да",Комната_2!$B218,0)</f>
        <v>0</v>
      </c>
      <c r="X218" s="31" t="n">
        <f aca="false">IF(Замер!$J$40="да",Комната_2!$G218,0)</f>
        <v>12.8</v>
      </c>
      <c r="Y218" s="31" t="n">
        <f aca="false">IF(Замер!$J$40="да",Комната_2!$H218,0)</f>
        <v>4646.4</v>
      </c>
      <c r="AA218" s="31" t="n">
        <f aca="false">IF(Замер!$J$60="да",Комната_3!$B218,0)</f>
        <v>0</v>
      </c>
      <c r="AB218" s="31" t="n">
        <f aca="false">IF(Замер!$J$60="да",Комната_3!$G218,0)</f>
        <v>13</v>
      </c>
      <c r="AC218" s="31" t="n">
        <f aca="false">IF(Замер!$J$60="да",Комната_3!$H218,0)</f>
        <v>4719</v>
      </c>
      <c r="AE218" s="31" t="n">
        <f aca="false">IF(Замер!$J$80="да",Комната_4!$B218,0)</f>
        <v>0</v>
      </c>
      <c r="AF218" s="31" t="n">
        <f aca="false">IF(Замер!$J$80="да",Комната_4!$G218,0)</f>
        <v>8.3</v>
      </c>
      <c r="AG218" s="31" t="n">
        <f aca="false">IF(Замер!$J$80="да",Комната_4!$H218,0)</f>
        <v>3012.9</v>
      </c>
      <c r="AI218" s="31" t="n">
        <f aca="false">IF(Замер!$J$100="да",Комната_5!$B218,0)</f>
        <v>0</v>
      </c>
      <c r="AJ218" s="31" t="n">
        <f aca="false">IF(Замер!$J$100="да",Комната_5!$G218,0)</f>
        <v>6.6</v>
      </c>
      <c r="AK218" s="31" t="n">
        <f aca="false">IF(Замер!$J$100="да",Комната_5!$H218,0)</f>
        <v>2395.8</v>
      </c>
      <c r="AM218" s="31" t="n">
        <f aca="false">IF(Замер!$J$120="да",Коридор!$B218,0)</f>
        <v>0</v>
      </c>
      <c r="AN218" s="31" t="n">
        <f aca="false">IF(Замер!$J$120="да",Коридор!$G218,0)</f>
        <v>6</v>
      </c>
      <c r="AO218" s="31" t="n">
        <f aca="false">IF(Замер!$J$120="да",Коридор!$H218,0)</f>
        <v>2178</v>
      </c>
      <c r="AQ218" s="31" t="n">
        <f aca="false">IF(Замер!$J$140="да",Кухня!$B218,0)</f>
        <v>0</v>
      </c>
      <c r="AR218" s="31" t="n">
        <f aca="false">IF(Замер!$J$140="да",Кухня!$G218,0)</f>
        <v>8.7</v>
      </c>
      <c r="AS218" s="31" t="n">
        <f aca="false">IF(Замер!$J$140="да",Кухня!$H218,0)</f>
        <v>3158.1</v>
      </c>
      <c r="AU218" s="31" t="n">
        <f aca="false">IF(Замер!$J$160="да",Ванна!$B218,0)</f>
        <v>0</v>
      </c>
      <c r="AV218" s="31" t="n">
        <f aca="false">IF(Замер!$J$160="да",Ванна!$G218,0)</f>
        <v>6.2</v>
      </c>
      <c r="AW218" s="31" t="n">
        <f aca="false">IF(Замер!$J$160="да",Ванна!$H218,0)</f>
        <v>2250.6</v>
      </c>
      <c r="AY218" s="31" t="n">
        <f aca="false">IF(Замер!$J$180="да",Туалет!$B218,0)</f>
        <v>0</v>
      </c>
      <c r="AZ218" s="31" t="n">
        <f aca="false">IF(Замер!$J$180="да",Туалет!$G218,0)</f>
        <v>0</v>
      </c>
      <c r="BA218" s="31" t="n">
        <f aca="false">IF(Замер!$J$180="да",Туалет!$H218,0)</f>
        <v>0</v>
      </c>
      <c r="BC218" s="31" t="n">
        <f aca="false">IF(Замер!$J$200="да",Балкон!$B218,0)</f>
        <v>0</v>
      </c>
      <c r="BD218" s="31" t="n">
        <f aca="false">IF(Замер!$J$200="да",Балкон!$G218,0)</f>
        <v>0</v>
      </c>
      <c r="BE218" s="31" t="n">
        <f aca="false">IF(Замер!$J$200="да",Балкон!$H218,0)</f>
        <v>0</v>
      </c>
      <c r="BG218" s="31" t="n">
        <f aca="false">IF(Замер!$J$220="да",Помещение_11!$B218,0)</f>
        <v>0</v>
      </c>
      <c r="BH218" s="31" t="n">
        <f aca="false">IF(Замер!$J$220="да",Помещение_11!$G218,0)</f>
        <v>0</v>
      </c>
      <c r="BI218" s="31" t="n">
        <f aca="false">IF(Замер!$J$220="да",Помещение_11!$H218,0)</f>
        <v>0</v>
      </c>
      <c r="BK218" s="31" t="n">
        <f aca="false">IF(Замер!$J$240="да",Помещение_12!$B218,0)</f>
        <v>0</v>
      </c>
      <c r="BL218" s="31" t="n">
        <f aca="false">IF(Замер!$J$240="да",Помещение_12!$G218,0)</f>
        <v>0</v>
      </c>
      <c r="BM218" s="31" t="n">
        <f aca="false">IF(Замер!$J$240="да",Помещение_12!$H218,0)</f>
        <v>0</v>
      </c>
      <c r="BO218" s="31" t="n">
        <f aca="false">IF(Замер!$J$260="да",Помещение_13!$B218,0)</f>
        <v>0</v>
      </c>
      <c r="BP218" s="31" t="n">
        <f aca="false">IF(Замер!$J$260="да",Помещение_13!$G218,0)</f>
        <v>0</v>
      </c>
      <c r="BQ218" s="31" t="n">
        <f aca="false">IF(Замер!$J$260="да",Помещение_13!$H218,0)</f>
        <v>0</v>
      </c>
      <c r="BS218" s="31" t="n">
        <f aca="false">IF(Замер!$J$280="да",Помещение_14!$B218,0)</f>
        <v>0</v>
      </c>
      <c r="BT218" s="31" t="n">
        <f aca="false">IF(Замер!$J$280="да",Помещение_14!$G218,0)</f>
        <v>0</v>
      </c>
      <c r="BU218" s="31" t="n">
        <f aca="false">IF(Замер!$J$280="да",Помещение_14!$H218,0)</f>
        <v>0</v>
      </c>
      <c r="BW218" s="31" t="n">
        <f aca="false">IF(Замер!$J$300="да",Помещение_15!$B218,0)</f>
        <v>0</v>
      </c>
      <c r="BX218" s="31" t="n">
        <f aca="false">IF(Замер!$J$300="да",Помещение_15!$G218,0)</f>
        <v>0</v>
      </c>
      <c r="BY218" s="31" t="n">
        <f aca="false">IF(Замер!$J$300="да",Помещение_15!$H218,0)</f>
        <v>0</v>
      </c>
      <c r="CA218" s="31" t="n">
        <f aca="false">IF(Замер!$J$320="да",Помещение_16!$B218,0)</f>
        <v>0</v>
      </c>
      <c r="CB218" s="31" t="n">
        <f aca="false">IF(Замер!$J$320="да",Помещение_16!$G218,0)</f>
        <v>0</v>
      </c>
      <c r="CC218" s="31" t="n">
        <f aca="false">IF(Замер!$J$320="да",Помещение_16!$H218,0)</f>
        <v>0</v>
      </c>
      <c r="CE218" s="31" t="n">
        <f aca="false">IF(Замер!$J$340="да",Помещение_17!$B218,0)</f>
        <v>0</v>
      </c>
      <c r="CF218" s="31" t="n">
        <f aca="false">IF(Замер!$J$340="да",Помещение_17!$G218,0)</f>
        <v>0</v>
      </c>
      <c r="CG218" s="31" t="n">
        <f aca="false">IF(Замер!$J$340="да",Помещение_17!$H218,0)</f>
        <v>0</v>
      </c>
      <c r="CI218" s="31" t="n">
        <f aca="false">IF(Замер!$J$360="да",Помещение_18!$B218,0)</f>
        <v>0</v>
      </c>
      <c r="CJ218" s="31" t="n">
        <f aca="false">IF(Замер!$J$360="да",Помещение_18!$G218,0)</f>
        <v>0</v>
      </c>
      <c r="CK218" s="31" t="n">
        <f aca="false">IF(Замер!$J$360="да",Помещение_18!$H218,0)</f>
        <v>0</v>
      </c>
      <c r="CM218" s="31" t="n">
        <f aca="false">IF(Замер!$J$380="да",Помещение_19!$B218,0)</f>
        <v>0</v>
      </c>
      <c r="CN218" s="31" t="n">
        <f aca="false">IF(Замер!$J$380="да",Помещение_19!$G218,0)</f>
        <v>0</v>
      </c>
      <c r="CO218" s="31" t="n">
        <f aca="false">IF(Замер!$J$380="да",Помещение_19!$H218,0)</f>
        <v>0</v>
      </c>
      <c r="CQ218" s="31" t="n">
        <f aca="false">IF(Замер!$J$400="да",Помещение_20!$B218,0)</f>
        <v>0</v>
      </c>
      <c r="CR218" s="31" t="n">
        <f aca="false">IF(Замер!$J$400="да",Помещение_20!$G218,0)</f>
        <v>0</v>
      </c>
      <c r="CS218" s="31" t="n">
        <f aca="false">IF(Замер!$J$400="да",Помещение_20!$H218,0)</f>
        <v>0</v>
      </c>
    </row>
    <row r="219" customFormat="false" ht="14.25" hidden="false" customHeight="false" outlineLevel="0" collapsed="false">
      <c r="B219" s="79" t="n">
        <f aca="false">P219</f>
        <v>0</v>
      </c>
      <c r="C219" s="49" t="s">
        <v>508</v>
      </c>
      <c r="D219" s="80" t="str">
        <f aca="false">VLOOKUP(C219,СписокРабот!$B:$E,2,FALSE())</f>
        <v>Подрезка ламината, паркетной,массивной,инженерной доски(по диагонали К-1,5)</v>
      </c>
      <c r="E219" s="44" t="str">
        <f aca="false">VLOOKUP(C219,СписокРабот!$B:$E,3,FALSE())</f>
        <v>п.м</v>
      </c>
      <c r="F219" s="81" t="n">
        <f aca="false">VLOOKUP(C219,СписокРабот!$B:$E,4,FALSE())</f>
        <v>795</v>
      </c>
      <c r="G219" s="84" t="n">
        <f aca="false">Q219</f>
        <v>0</v>
      </c>
      <c r="H219" s="82" t="n">
        <f aca="false">F219*G219</f>
        <v>0</v>
      </c>
      <c r="L219" s="83"/>
      <c r="M219" s="66" t="n">
        <f aca="false">$F219*(100%-$B$3)</f>
        <v>675.75</v>
      </c>
      <c r="N219" s="31" t="n">
        <f aca="false">$G219*$M219</f>
        <v>0</v>
      </c>
      <c r="P219" s="31" t="n">
        <f aca="false">MAX(S219,W219,AA219,AE219,AI219,AM219,AQ219,AU219,AY219,BC219,BG219,BK219,BO219,BS219,BW219,CA219,CE219,CI219,CM219,CQ219)</f>
        <v>0</v>
      </c>
      <c r="Q219" s="31" t="n">
        <f aca="false">IF($S219,T219,0)+IF($W219,X219,0)+IF($AA219,AB219,0)+IF($AE219,AF219,0)+IF($AI219,AJ219,0)+IF($AM219,AN219,0)+IF($AQ219,AR219,0)+IF($AU219,AV219,0)+IF($AY219,AZ219,0)+IF($BC219,BD219,0)+IF($BG219,BH219,0)+IF($BK219,BL219,0)+IF($BO219,BP219,0)+IF($BS219,BT219,0)+IF($BW219,BX219,0)+IF($CA219,CB219,0)+IF($CE219,CF219,0)+IF($CI219,CJ219,0)+IF($CM219,CN219,0)+IF($CQ219,CR219,0)</f>
        <v>0</v>
      </c>
      <c r="R219" s="31" t="n">
        <f aca="false">IF($S219=1,U219,0)+IF($W219,Y219,0)+IF($AA219,AC219,0)+IF($AE219,AG219,0)+IF($AI219,AK219,0)+IF($AM219,AO219,0)+IF($AQ219,AS219,0)+IF($AU219,AW219,0)+IF($AY219,BA219,0)+IF($BC219,BE219,0)+IF($BG219,BI219,0)+IF($BK219,BM219,0)+IF($BO219,BQ219,0)+IF($BS219,BU219,0)+IF($BW219,BY219,0)+IF($CA219,CC219,0)+IF($CE219,CG219,0)+IF($CI219,CK219,0)+IF($CM219,CO219,0)+IF($CQ219,CS219,0)</f>
        <v>0</v>
      </c>
      <c r="S219" s="31" t="n">
        <f aca="false">IF(Замер!$J$20="да",Комната_1!$B219,0)</f>
        <v>0</v>
      </c>
      <c r="T219" s="31" t="n">
        <f aca="false">IF(Замер!$J$20="да",Комната_1!$G219,0)</f>
        <v>20.6</v>
      </c>
      <c r="U219" s="31" t="n">
        <f aca="false">IF(Замер!$J$20="да",Комната_1!$H219,0)</f>
        <v>16377</v>
      </c>
      <c r="W219" s="31" t="n">
        <f aca="false">IF(Замер!$J$40="да",Комната_2!$B219,0)</f>
        <v>0</v>
      </c>
      <c r="X219" s="31" t="n">
        <f aca="false">IF(Замер!$J$40="да",Комната_2!$G219,0)</f>
        <v>12.8</v>
      </c>
      <c r="Y219" s="31" t="n">
        <f aca="false">IF(Замер!$J$40="да",Комната_2!$H219,0)</f>
        <v>10176</v>
      </c>
      <c r="AA219" s="31" t="n">
        <f aca="false">IF(Замер!$J$60="да",Комната_3!$B219,0)</f>
        <v>0</v>
      </c>
      <c r="AB219" s="31" t="n">
        <f aca="false">IF(Замер!$J$60="да",Комната_3!$G219,0)</f>
        <v>13</v>
      </c>
      <c r="AC219" s="31" t="n">
        <f aca="false">IF(Замер!$J$60="да",Комната_3!$H219,0)</f>
        <v>10335</v>
      </c>
      <c r="AE219" s="31" t="n">
        <f aca="false">IF(Замер!$J$80="да",Комната_4!$B219,0)</f>
        <v>0</v>
      </c>
      <c r="AF219" s="31" t="n">
        <f aca="false">IF(Замер!$J$80="да",Комната_4!$G219,0)</f>
        <v>8.3</v>
      </c>
      <c r="AG219" s="31" t="n">
        <f aca="false">IF(Замер!$J$80="да",Комната_4!$H219,0)</f>
        <v>6598.5</v>
      </c>
      <c r="AI219" s="31" t="n">
        <f aca="false">IF(Замер!$J$100="да",Комната_5!$B219,0)</f>
        <v>0</v>
      </c>
      <c r="AJ219" s="31" t="n">
        <f aca="false">IF(Замер!$J$100="да",Комната_5!$G219,0)</f>
        <v>6.6</v>
      </c>
      <c r="AK219" s="31" t="n">
        <f aca="false">IF(Замер!$J$100="да",Комната_5!$H219,0)</f>
        <v>5247</v>
      </c>
      <c r="AM219" s="31" t="n">
        <f aca="false">IF(Замер!$J$120="да",Коридор!$B219,0)</f>
        <v>0</v>
      </c>
      <c r="AN219" s="31" t="n">
        <f aca="false">IF(Замер!$J$120="да",Коридор!$G219,0)</f>
        <v>6</v>
      </c>
      <c r="AO219" s="31" t="n">
        <f aca="false">IF(Замер!$J$120="да",Коридор!$H219,0)</f>
        <v>4770</v>
      </c>
      <c r="AQ219" s="31" t="n">
        <f aca="false">IF(Замер!$J$140="да",Кухня!$B219,0)</f>
        <v>0</v>
      </c>
      <c r="AR219" s="31" t="n">
        <f aca="false">IF(Замер!$J$140="да",Кухня!$G219,0)</f>
        <v>8.7</v>
      </c>
      <c r="AS219" s="31" t="n">
        <f aca="false">IF(Замер!$J$140="да",Кухня!$H219,0)</f>
        <v>6916.5</v>
      </c>
      <c r="AU219" s="31" t="n">
        <f aca="false">IF(Замер!$J$160="да",Ванна!$B219,0)</f>
        <v>0</v>
      </c>
      <c r="AV219" s="31" t="n">
        <f aca="false">IF(Замер!$J$160="да",Ванна!$G219,0)</f>
        <v>6.2</v>
      </c>
      <c r="AW219" s="31" t="n">
        <f aca="false">IF(Замер!$J$160="да",Ванна!$H219,0)</f>
        <v>4929</v>
      </c>
      <c r="AY219" s="31" t="n">
        <f aca="false">IF(Замер!$J$180="да",Туалет!$B219,0)</f>
        <v>0</v>
      </c>
      <c r="AZ219" s="31" t="n">
        <f aca="false">IF(Замер!$J$180="да",Туалет!$G219,0)</f>
        <v>0</v>
      </c>
      <c r="BA219" s="31" t="n">
        <f aca="false">IF(Замер!$J$180="да",Туалет!$H219,0)</f>
        <v>0</v>
      </c>
      <c r="BC219" s="31" t="n">
        <f aca="false">IF(Замер!$J$200="да",Балкон!$B219,0)</f>
        <v>0</v>
      </c>
      <c r="BD219" s="31" t="n">
        <f aca="false">IF(Замер!$J$200="да",Балкон!$G219,0)</f>
        <v>0</v>
      </c>
      <c r="BE219" s="31" t="n">
        <f aca="false">IF(Замер!$J$200="да",Балкон!$H219,0)</f>
        <v>0</v>
      </c>
      <c r="BG219" s="31" t="n">
        <f aca="false">IF(Замер!$J$220="да",Помещение_11!$B219,0)</f>
        <v>0</v>
      </c>
      <c r="BH219" s="31" t="n">
        <f aca="false">IF(Замер!$J$220="да",Помещение_11!$G219,0)</f>
        <v>0</v>
      </c>
      <c r="BI219" s="31" t="n">
        <f aca="false">IF(Замер!$J$220="да",Помещение_11!$H219,0)</f>
        <v>0</v>
      </c>
      <c r="BK219" s="31" t="n">
        <f aca="false">IF(Замер!$J$240="да",Помещение_12!$B219,0)</f>
        <v>0</v>
      </c>
      <c r="BL219" s="31" t="n">
        <f aca="false">IF(Замер!$J$240="да",Помещение_12!$G219,0)</f>
        <v>0</v>
      </c>
      <c r="BM219" s="31" t="n">
        <f aca="false">IF(Замер!$J$240="да",Помещение_12!$H219,0)</f>
        <v>0</v>
      </c>
      <c r="BO219" s="31" t="n">
        <f aca="false">IF(Замер!$J$260="да",Помещение_13!$B219,0)</f>
        <v>0</v>
      </c>
      <c r="BP219" s="31" t="n">
        <f aca="false">IF(Замер!$J$260="да",Помещение_13!$G219,0)</f>
        <v>0</v>
      </c>
      <c r="BQ219" s="31" t="n">
        <f aca="false">IF(Замер!$J$260="да",Помещение_13!$H219,0)</f>
        <v>0</v>
      </c>
      <c r="BS219" s="31" t="n">
        <f aca="false">IF(Замер!$J$280="да",Помещение_14!$B219,0)</f>
        <v>0</v>
      </c>
      <c r="BT219" s="31" t="n">
        <f aca="false">IF(Замер!$J$280="да",Помещение_14!$G219,0)</f>
        <v>0</v>
      </c>
      <c r="BU219" s="31" t="n">
        <f aca="false">IF(Замер!$J$280="да",Помещение_14!$H219,0)</f>
        <v>0</v>
      </c>
      <c r="BW219" s="31" t="n">
        <f aca="false">IF(Замер!$J$300="да",Помещение_15!$B219,0)</f>
        <v>0</v>
      </c>
      <c r="BX219" s="31" t="n">
        <f aca="false">IF(Замер!$J$300="да",Помещение_15!$G219,0)</f>
        <v>0</v>
      </c>
      <c r="BY219" s="31" t="n">
        <f aca="false">IF(Замер!$J$300="да",Помещение_15!$H219,0)</f>
        <v>0</v>
      </c>
      <c r="CA219" s="31" t="n">
        <f aca="false">IF(Замер!$J$320="да",Помещение_16!$B219,0)</f>
        <v>0</v>
      </c>
      <c r="CB219" s="31" t="n">
        <f aca="false">IF(Замер!$J$320="да",Помещение_16!$G219,0)</f>
        <v>0</v>
      </c>
      <c r="CC219" s="31" t="n">
        <f aca="false">IF(Замер!$J$320="да",Помещение_16!$H219,0)</f>
        <v>0</v>
      </c>
      <c r="CE219" s="31" t="n">
        <f aca="false">IF(Замер!$J$340="да",Помещение_17!$B219,0)</f>
        <v>0</v>
      </c>
      <c r="CF219" s="31" t="n">
        <f aca="false">IF(Замер!$J$340="да",Помещение_17!$G219,0)</f>
        <v>0</v>
      </c>
      <c r="CG219" s="31" t="n">
        <f aca="false">IF(Замер!$J$340="да",Помещение_17!$H219,0)</f>
        <v>0</v>
      </c>
      <c r="CI219" s="31" t="n">
        <f aca="false">IF(Замер!$J$360="да",Помещение_18!$B219,0)</f>
        <v>0</v>
      </c>
      <c r="CJ219" s="31" t="n">
        <f aca="false">IF(Замер!$J$360="да",Помещение_18!$G219,0)</f>
        <v>0</v>
      </c>
      <c r="CK219" s="31" t="n">
        <f aca="false">IF(Замер!$J$360="да",Помещение_18!$H219,0)</f>
        <v>0</v>
      </c>
      <c r="CM219" s="31" t="n">
        <f aca="false">IF(Замер!$J$380="да",Помещение_19!$B219,0)</f>
        <v>0</v>
      </c>
      <c r="CN219" s="31" t="n">
        <f aca="false">IF(Замер!$J$380="да",Помещение_19!$G219,0)</f>
        <v>0</v>
      </c>
      <c r="CO219" s="31" t="n">
        <f aca="false">IF(Замер!$J$380="да",Помещение_19!$H219,0)</f>
        <v>0</v>
      </c>
      <c r="CQ219" s="31" t="n">
        <f aca="false">IF(Замер!$J$400="да",Помещение_20!$B219,0)</f>
        <v>0</v>
      </c>
      <c r="CR219" s="31" t="n">
        <f aca="false">IF(Замер!$J$400="да",Помещение_20!$G219,0)</f>
        <v>0</v>
      </c>
      <c r="CS219" s="31" t="n">
        <f aca="false">IF(Замер!$J$400="да",Помещение_20!$H219,0)</f>
        <v>0</v>
      </c>
    </row>
    <row r="220" customFormat="false" ht="14.25" hidden="false" customHeight="false" outlineLevel="0" collapsed="false">
      <c r="B220" s="89" t="n">
        <f aca="false">P220</f>
        <v>0</v>
      </c>
      <c r="C220" s="90" t="s">
        <v>509</v>
      </c>
      <c r="D220" s="91" t="str">
        <f aca="false">VLOOKUP(C220,СписокРабот!$B:$E,2,FALSE())</f>
        <v>Подрезка плинтуса, запил углов плинтуса</v>
      </c>
      <c r="E220" s="92" t="str">
        <f aca="false">VLOOKUP(C220,СписокРабот!$B:$E,3,FALSE())</f>
        <v>п.м</v>
      </c>
      <c r="F220" s="93" t="n">
        <f aca="false">VLOOKUP(C220,СписокРабот!$B:$E,4,FALSE())</f>
        <v>373</v>
      </c>
      <c r="G220" s="94" t="n">
        <f aca="false">Q220</f>
        <v>0</v>
      </c>
      <c r="H220" s="95" t="n">
        <f aca="false">F220*G220</f>
        <v>0</v>
      </c>
      <c r="L220" s="83"/>
      <c r="M220" s="66" t="n">
        <f aca="false">$F220*(100%-$B$3)</f>
        <v>317.05</v>
      </c>
      <c r="N220" s="31" t="n">
        <f aca="false">$G220*$M220</f>
        <v>0</v>
      </c>
      <c r="P220" s="31" t="n">
        <f aca="false">MAX(S220,W220,AA220,AE220,AI220,AM220,AQ220,AU220,AY220,BC220,BG220,BK220,BO220,BS220,BW220,CA220,CE220,CI220,CM220,CQ220)</f>
        <v>0</v>
      </c>
      <c r="Q220" s="31" t="n">
        <f aca="false">IF($S220,T220,0)+IF($W220,X220,0)+IF($AA220,AB220,0)+IF($AE220,AF220,0)+IF($AI220,AJ220,0)+IF($AM220,AN220,0)+IF($AQ220,AR220,0)+IF($AU220,AV220,0)+IF($AY220,AZ220,0)+IF($BC220,BD220,0)+IF($BG220,BH220,0)+IF($BK220,BL220,0)+IF($BO220,BP220,0)+IF($BS220,BT220,0)+IF($BW220,BX220,0)+IF($CA220,CB220,0)+IF($CE220,CF220,0)+IF($CI220,CJ220,0)+IF($CM220,CN220,0)+IF($CQ220,CR220,0)</f>
        <v>0</v>
      </c>
      <c r="R220" s="31" t="n">
        <f aca="false">IF($S220=1,U220,0)+IF($W220,Y220,0)+IF($AA220,AC220,0)+IF($AE220,AG220,0)+IF($AI220,AK220,0)+IF($AM220,AO220,0)+IF($AQ220,AS220,0)+IF($AU220,AW220,0)+IF($AY220,BA220,0)+IF($BC220,BE220,0)+IF($BG220,BI220,0)+IF($BK220,BM220,0)+IF($BO220,BQ220,0)+IF($BS220,BU220,0)+IF($BW220,BY220,0)+IF($CA220,CC220,0)+IF($CE220,CG220,0)+IF($CI220,CK220,0)+IF($CM220,CO220,0)+IF($CQ220,CS220,0)</f>
        <v>0</v>
      </c>
      <c r="S220" s="31" t="n">
        <f aca="false">IF(Замер!$J$20="да",Комната_1!$B220,0)</f>
        <v>0</v>
      </c>
      <c r="T220" s="31" t="n">
        <f aca="false">IF(Замер!$J$20="да",Комната_1!$G220,0)</f>
        <v>20.6</v>
      </c>
      <c r="U220" s="31" t="n">
        <f aca="false">IF(Замер!$J$20="да",Комната_1!$H220,0)</f>
        <v>7683.8</v>
      </c>
      <c r="W220" s="31" t="n">
        <f aca="false">IF(Замер!$J$40="да",Комната_2!$B220,0)</f>
        <v>0</v>
      </c>
      <c r="X220" s="31" t="n">
        <f aca="false">IF(Замер!$J$40="да",Комната_2!$G220,0)</f>
        <v>12.8</v>
      </c>
      <c r="Y220" s="31" t="n">
        <f aca="false">IF(Замер!$J$40="да",Комната_2!$H220,0)</f>
        <v>4774.4</v>
      </c>
      <c r="AA220" s="31" t="n">
        <f aca="false">IF(Замер!$J$60="да",Комната_3!$B220,0)</f>
        <v>0</v>
      </c>
      <c r="AB220" s="31" t="n">
        <f aca="false">IF(Замер!$J$60="да",Комната_3!$G220,0)</f>
        <v>13</v>
      </c>
      <c r="AC220" s="31" t="n">
        <f aca="false">IF(Замер!$J$60="да",Комната_3!$H220,0)</f>
        <v>4849</v>
      </c>
      <c r="AE220" s="31" t="n">
        <f aca="false">IF(Замер!$J$80="да",Комната_4!$B220,0)</f>
        <v>0</v>
      </c>
      <c r="AF220" s="31" t="n">
        <f aca="false">IF(Замер!$J$80="да",Комната_4!$G220,0)</f>
        <v>8.3</v>
      </c>
      <c r="AG220" s="31" t="n">
        <f aca="false">IF(Замер!$J$80="да",Комната_4!$H220,0)</f>
        <v>3095.9</v>
      </c>
      <c r="AI220" s="31" t="n">
        <f aca="false">IF(Замер!$J$100="да",Комната_5!$B220,0)</f>
        <v>0</v>
      </c>
      <c r="AJ220" s="31" t="n">
        <f aca="false">IF(Замер!$J$100="да",Комната_5!$G220,0)</f>
        <v>6.6</v>
      </c>
      <c r="AK220" s="31" t="n">
        <f aca="false">IF(Замер!$J$100="да",Комната_5!$H220,0)</f>
        <v>2461.8</v>
      </c>
      <c r="AM220" s="31" t="n">
        <f aca="false">IF(Замер!$J$120="да",Коридор!$B220,0)</f>
        <v>0</v>
      </c>
      <c r="AN220" s="31" t="n">
        <f aca="false">IF(Замер!$J$120="да",Коридор!$G220,0)</f>
        <v>6</v>
      </c>
      <c r="AO220" s="31" t="n">
        <f aca="false">IF(Замер!$J$120="да",Коридор!$H220,0)</f>
        <v>2238</v>
      </c>
      <c r="AQ220" s="31" t="n">
        <f aca="false">IF(Замер!$J$140="да",Кухня!$B220,0)</f>
        <v>0</v>
      </c>
      <c r="AR220" s="31" t="n">
        <f aca="false">IF(Замер!$J$140="да",Кухня!$G220,0)</f>
        <v>8.7</v>
      </c>
      <c r="AS220" s="31" t="n">
        <f aca="false">IF(Замер!$J$140="да",Кухня!$H220,0)</f>
        <v>3245.1</v>
      </c>
      <c r="AU220" s="31" t="n">
        <f aca="false">IF(Замер!$J$160="да",Ванна!$B220,0)</f>
        <v>0</v>
      </c>
      <c r="AV220" s="31" t="n">
        <f aca="false">IF(Замер!$J$160="да",Ванна!$G220,0)</f>
        <v>6.2</v>
      </c>
      <c r="AW220" s="31" t="n">
        <f aca="false">IF(Замер!$J$160="да",Ванна!$H220,0)</f>
        <v>2312.6</v>
      </c>
      <c r="AY220" s="31" t="n">
        <f aca="false">IF(Замер!$J$180="да",Туалет!$B220,0)</f>
        <v>0</v>
      </c>
      <c r="AZ220" s="31" t="n">
        <f aca="false">IF(Замер!$J$180="да",Туалет!$G220,0)</f>
        <v>0</v>
      </c>
      <c r="BA220" s="31" t="n">
        <f aca="false">IF(Замер!$J$180="да",Туалет!$H220,0)</f>
        <v>0</v>
      </c>
      <c r="BC220" s="31" t="n">
        <f aca="false">IF(Замер!$J$200="да",Балкон!$B220,0)</f>
        <v>0</v>
      </c>
      <c r="BD220" s="31" t="n">
        <f aca="false">IF(Замер!$J$200="да",Балкон!$G220,0)</f>
        <v>0</v>
      </c>
      <c r="BE220" s="31" t="n">
        <f aca="false">IF(Замер!$J$200="да",Балкон!$H220,0)</f>
        <v>0</v>
      </c>
      <c r="BG220" s="31" t="n">
        <f aca="false">IF(Замер!$J$220="да",Помещение_11!$B220,0)</f>
        <v>0</v>
      </c>
      <c r="BH220" s="31" t="n">
        <f aca="false">IF(Замер!$J$220="да",Помещение_11!$G220,0)</f>
        <v>0</v>
      </c>
      <c r="BI220" s="31" t="n">
        <f aca="false">IF(Замер!$J$220="да",Помещение_11!$H220,0)</f>
        <v>0</v>
      </c>
      <c r="BK220" s="31" t="n">
        <f aca="false">IF(Замер!$J$240="да",Помещение_12!$B220,0)</f>
        <v>0</v>
      </c>
      <c r="BL220" s="31" t="n">
        <f aca="false">IF(Замер!$J$240="да",Помещение_12!$G220,0)</f>
        <v>0</v>
      </c>
      <c r="BM220" s="31" t="n">
        <f aca="false">IF(Замер!$J$240="да",Помещение_12!$H220,0)</f>
        <v>0</v>
      </c>
      <c r="BO220" s="31" t="n">
        <f aca="false">IF(Замер!$J$260="да",Помещение_13!$B220,0)</f>
        <v>0</v>
      </c>
      <c r="BP220" s="31" t="n">
        <f aca="false">IF(Замер!$J$260="да",Помещение_13!$G220,0)</f>
        <v>0</v>
      </c>
      <c r="BQ220" s="31" t="n">
        <f aca="false">IF(Замер!$J$260="да",Помещение_13!$H220,0)</f>
        <v>0</v>
      </c>
      <c r="BS220" s="31" t="n">
        <f aca="false">IF(Замер!$J$280="да",Помещение_14!$B220,0)</f>
        <v>0</v>
      </c>
      <c r="BT220" s="31" t="n">
        <f aca="false">IF(Замер!$J$280="да",Помещение_14!$G220,0)</f>
        <v>0</v>
      </c>
      <c r="BU220" s="31" t="n">
        <f aca="false">IF(Замер!$J$280="да",Помещение_14!$H220,0)</f>
        <v>0</v>
      </c>
      <c r="BW220" s="31" t="n">
        <f aca="false">IF(Замер!$J$300="да",Помещение_15!$B220,0)</f>
        <v>0</v>
      </c>
      <c r="BX220" s="31" t="n">
        <f aca="false">IF(Замер!$J$300="да",Помещение_15!$G220,0)</f>
        <v>0</v>
      </c>
      <c r="BY220" s="31" t="n">
        <f aca="false">IF(Замер!$J$300="да",Помещение_15!$H220,0)</f>
        <v>0</v>
      </c>
      <c r="CA220" s="31" t="n">
        <f aca="false">IF(Замер!$J$320="да",Помещение_16!$B220,0)</f>
        <v>0</v>
      </c>
      <c r="CB220" s="31" t="n">
        <f aca="false">IF(Замер!$J$320="да",Помещение_16!$G220,0)</f>
        <v>0</v>
      </c>
      <c r="CC220" s="31" t="n">
        <f aca="false">IF(Замер!$J$320="да",Помещение_16!$H220,0)</f>
        <v>0</v>
      </c>
      <c r="CE220" s="31" t="n">
        <f aca="false">IF(Замер!$J$340="да",Помещение_17!$B220,0)</f>
        <v>0</v>
      </c>
      <c r="CF220" s="31" t="n">
        <f aca="false">IF(Замер!$J$340="да",Помещение_17!$G220,0)</f>
        <v>0</v>
      </c>
      <c r="CG220" s="31" t="n">
        <f aca="false">IF(Замер!$J$340="да",Помещение_17!$H220,0)</f>
        <v>0</v>
      </c>
      <c r="CI220" s="31" t="n">
        <f aca="false">IF(Замер!$J$360="да",Помещение_18!$B220,0)</f>
        <v>0</v>
      </c>
      <c r="CJ220" s="31" t="n">
        <f aca="false">IF(Замер!$J$360="да",Помещение_18!$G220,0)</f>
        <v>0</v>
      </c>
      <c r="CK220" s="31" t="n">
        <f aca="false">IF(Замер!$J$360="да",Помещение_18!$H220,0)</f>
        <v>0</v>
      </c>
      <c r="CM220" s="31" t="n">
        <f aca="false">IF(Замер!$J$380="да",Помещение_19!$B220,0)</f>
        <v>0</v>
      </c>
      <c r="CN220" s="31" t="n">
        <f aca="false">IF(Замер!$J$380="да",Помещение_19!$G220,0)</f>
        <v>0</v>
      </c>
      <c r="CO220" s="31" t="n">
        <f aca="false">IF(Замер!$J$380="да",Помещение_19!$H220,0)</f>
        <v>0</v>
      </c>
      <c r="CQ220" s="31" t="n">
        <f aca="false">IF(Замер!$J$400="да",Помещение_20!$B220,0)</f>
        <v>0</v>
      </c>
      <c r="CR220" s="31" t="n">
        <f aca="false">IF(Замер!$J$400="да",Помещение_20!$G220,0)</f>
        <v>0</v>
      </c>
      <c r="CS220" s="31" t="n">
        <f aca="false">IF(Замер!$J$400="да",Помещение_20!$H220,0)</f>
        <v>0</v>
      </c>
    </row>
    <row r="221" customFormat="false" ht="14.25" hidden="false" customHeight="false" outlineLevel="0" collapsed="false">
      <c r="B221" s="79" t="n">
        <f aca="false">P221</f>
        <v>0</v>
      </c>
      <c r="C221" s="49" t="s">
        <v>510</v>
      </c>
      <c r="D221" s="80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44" t="str">
        <f aca="false">VLOOKUP(C221,СписокРабот!$B:$E,3,FALSE())</f>
        <v>м²</v>
      </c>
      <c r="F221" s="81" t="n">
        <f aca="false">VLOOKUP(C221,СписокРабот!$B:$E,4,FALSE())</f>
        <v>1371</v>
      </c>
      <c r="G221" s="84" t="n">
        <f aca="false">Q221</f>
        <v>0</v>
      </c>
      <c r="H221" s="82" t="n">
        <f aca="false">F221*G221</f>
        <v>0</v>
      </c>
      <c r="L221" s="83"/>
      <c r="M221" s="66" t="n">
        <f aca="false">$F221*(100%-$B$3)</f>
        <v>1165.35</v>
      </c>
      <c r="N221" s="31" t="n">
        <f aca="false">$G221*$M221</f>
        <v>0</v>
      </c>
      <c r="P221" s="31" t="n">
        <f aca="false">MAX(S221,W221,AA221,AE221,AI221,AM221,AQ221,AU221,AY221,BC221,BG221,BK221,BO221,BS221,BW221,CA221,CE221,CI221,CM221,CQ221)</f>
        <v>0</v>
      </c>
      <c r="Q221" s="31" t="n">
        <f aca="false">IF($S221,T221,0)+IF($W221,X221,0)+IF($AA221,AB221,0)+IF($AE221,AF221,0)+IF($AI221,AJ221,0)+IF($AM221,AN221,0)+IF($AQ221,AR221,0)+IF($AU221,AV221,0)+IF($AY221,AZ221,0)+IF($BC221,BD221,0)+IF($BG221,BH221,0)+IF($BK221,BL221,0)+IF($BO221,BP221,0)+IF($BS221,BT221,0)+IF($BW221,BX221,0)+IF($CA221,CB221,0)+IF($CE221,CF221,0)+IF($CI221,CJ221,0)+IF($CM221,CN221,0)+IF($CQ221,CR221,0)</f>
        <v>0</v>
      </c>
      <c r="R221" s="31" t="n">
        <f aca="false">IF($S221=1,U221,0)+IF($W221,Y221,0)+IF($AA221,AC221,0)+IF($AE221,AG221,0)+IF($AI221,AK221,0)+IF($AM221,AO221,0)+IF($AQ221,AS221,0)+IF($AU221,AW221,0)+IF($AY221,BA221,0)+IF($BC221,BE221,0)+IF($BG221,BI221,0)+IF($BK221,BM221,0)+IF($BO221,BQ221,0)+IF($BS221,BU221,0)+IF($BW221,BY221,0)+IF($CA221,CC221,0)+IF($CE221,CG221,0)+IF($CI221,CK221,0)+IF($CM221,CO221,0)+IF($CQ221,CS221,0)</f>
        <v>0</v>
      </c>
      <c r="S221" s="31" t="n">
        <f aca="false">IF(Замер!$J$20="да",Комната_1!$B221,0)</f>
        <v>0</v>
      </c>
      <c r="T221" s="31" t="n">
        <f aca="false">IF(Замер!$J$20="да",Комната_1!$G221,0)</f>
        <v>26.4</v>
      </c>
      <c r="U221" s="31" t="n">
        <f aca="false">IF(Замер!$J$20="да",Комната_1!$H221,0)</f>
        <v>36194.4</v>
      </c>
      <c r="W221" s="31" t="n">
        <f aca="false">IF(Замер!$J$40="да",Комната_2!$B221,0)</f>
        <v>0</v>
      </c>
      <c r="X221" s="31" t="n">
        <f aca="false">IF(Замер!$J$40="да",Комната_2!$G221,0)</f>
        <v>11.6</v>
      </c>
      <c r="Y221" s="31" t="n">
        <f aca="false">IF(Замер!$J$40="да",Комната_2!$H221,0)</f>
        <v>15903.6</v>
      </c>
      <c r="AA221" s="31" t="n">
        <f aca="false">IF(Замер!$J$60="да",Комната_3!$B221,0)</f>
        <v>0</v>
      </c>
      <c r="AB221" s="31" t="n">
        <f aca="false">IF(Замер!$J$60="да",Комната_3!$G221,0)</f>
        <v>11.9</v>
      </c>
      <c r="AC221" s="31" t="n">
        <f aca="false">IF(Замер!$J$60="да",Комната_3!$H221,0)</f>
        <v>16314.9</v>
      </c>
      <c r="AE221" s="31" t="n">
        <f aca="false">IF(Замер!$J$80="да",Комната_4!$B221,0)</f>
        <v>0</v>
      </c>
      <c r="AF221" s="31" t="n">
        <f aca="false">IF(Замер!$J$80="да",Комната_4!$G221,0)</f>
        <v>11.3</v>
      </c>
      <c r="AG221" s="31" t="n">
        <f aca="false">IF(Замер!$J$80="да",Комната_4!$H221,0)</f>
        <v>15492.3</v>
      </c>
      <c r="AI221" s="31" t="n">
        <f aca="false">IF(Замер!$J$100="да",Комната_5!$B221,0)</f>
        <v>0</v>
      </c>
      <c r="AJ221" s="31" t="n">
        <f aca="false">IF(Замер!$J$100="да",Комната_5!$G221,0)</f>
        <v>5.4</v>
      </c>
      <c r="AK221" s="31" t="n">
        <f aca="false">IF(Замер!$J$100="да",Комната_5!$H221,0)</f>
        <v>7403.4</v>
      </c>
      <c r="AM221" s="31" t="n">
        <f aca="false">IF(Замер!$J$120="да",Коридор!$B221,0)</f>
        <v>0</v>
      </c>
      <c r="AN221" s="31" t="n">
        <f aca="false">IF(Замер!$J$120="да",Коридор!$G221,0)</f>
        <v>2.8</v>
      </c>
      <c r="AO221" s="31" t="n">
        <f aca="false">IF(Замер!$J$120="да",Коридор!$H221,0)</f>
        <v>3838.8</v>
      </c>
      <c r="AQ221" s="31" t="n">
        <f aca="false">IF(Замер!$J$140="да",Кухня!$B221,0)</f>
        <v>0</v>
      </c>
      <c r="AR221" s="31" t="n">
        <f aca="false">IF(Замер!$J$140="да",Кухня!$G221,0)</f>
        <v>5.6</v>
      </c>
      <c r="AS221" s="31" t="n">
        <f aca="false">IF(Замер!$J$140="да",Кухня!$H221,0)</f>
        <v>7677.6</v>
      </c>
      <c r="AU221" s="31" t="n">
        <f aca="false">IF(Замер!$J$160="да",Ванна!$B221,0)</f>
        <v>0</v>
      </c>
      <c r="AV221" s="31" t="n">
        <f aca="false">IF(Замер!$J$160="да",Ванна!$G221,0)</f>
        <v>2.5</v>
      </c>
      <c r="AW221" s="31" t="n">
        <f aca="false">IF(Замер!$J$160="да",Ванна!$H221,0)</f>
        <v>3427.5</v>
      </c>
      <c r="AY221" s="31" t="n">
        <f aca="false">IF(Замер!$J$180="да",Туалет!$B221,0)</f>
        <v>0</v>
      </c>
      <c r="AZ221" s="31" t="n">
        <f aca="false">IF(Замер!$J$180="да",Туалет!$G221,0)</f>
        <v>0</v>
      </c>
      <c r="BA221" s="31" t="n">
        <f aca="false">IF(Замер!$J$180="да",Туалет!$H221,0)</f>
        <v>0</v>
      </c>
      <c r="BC221" s="31" t="n">
        <f aca="false">IF(Замер!$J$200="да",Балкон!$B221,0)</f>
        <v>0</v>
      </c>
      <c r="BD221" s="31" t="n">
        <f aca="false">IF(Замер!$J$200="да",Балкон!$G221,0)</f>
        <v>0</v>
      </c>
      <c r="BE221" s="31" t="n">
        <f aca="false">IF(Замер!$J$200="да",Балкон!$H221,0)</f>
        <v>0</v>
      </c>
      <c r="BG221" s="31" t="n">
        <f aca="false">IF(Замер!$J$220="да",Помещение_11!$B221,0)</f>
        <v>0</v>
      </c>
      <c r="BH221" s="31" t="n">
        <f aca="false">IF(Замер!$J$220="да",Помещение_11!$G221,0)</f>
        <v>0</v>
      </c>
      <c r="BI221" s="31" t="n">
        <f aca="false">IF(Замер!$J$220="да",Помещение_11!$H221,0)</f>
        <v>0</v>
      </c>
      <c r="BK221" s="31" t="n">
        <f aca="false">IF(Замер!$J$240="да",Помещение_12!$B221,0)</f>
        <v>0</v>
      </c>
      <c r="BL221" s="31" t="n">
        <f aca="false">IF(Замер!$J$240="да",Помещение_12!$G221,0)</f>
        <v>0</v>
      </c>
      <c r="BM221" s="31" t="n">
        <f aca="false">IF(Замер!$J$240="да",Помещение_12!$H221,0)</f>
        <v>0</v>
      </c>
      <c r="BO221" s="31" t="n">
        <f aca="false">IF(Замер!$J$260="да",Помещение_13!$B221,0)</f>
        <v>0</v>
      </c>
      <c r="BP221" s="31" t="n">
        <f aca="false">IF(Замер!$J$260="да",Помещение_13!$G221,0)</f>
        <v>0</v>
      </c>
      <c r="BQ221" s="31" t="n">
        <f aca="false">IF(Замер!$J$260="да",Помещение_13!$H221,0)</f>
        <v>0</v>
      </c>
      <c r="BS221" s="31" t="n">
        <f aca="false">IF(Замер!$J$280="да",Помещение_14!$B221,0)</f>
        <v>0</v>
      </c>
      <c r="BT221" s="31" t="n">
        <f aca="false">IF(Замер!$J$280="да",Помещение_14!$G221,0)</f>
        <v>0</v>
      </c>
      <c r="BU221" s="31" t="n">
        <f aca="false">IF(Замер!$J$280="да",Помещение_14!$H221,0)</f>
        <v>0</v>
      </c>
      <c r="BW221" s="31" t="n">
        <f aca="false">IF(Замер!$J$300="да",Помещение_15!$B221,0)</f>
        <v>0</v>
      </c>
      <c r="BX221" s="31" t="n">
        <f aca="false">IF(Замер!$J$300="да",Помещение_15!$G221,0)</f>
        <v>0</v>
      </c>
      <c r="BY221" s="31" t="n">
        <f aca="false">IF(Замер!$J$300="да",Помещение_15!$H221,0)</f>
        <v>0</v>
      </c>
      <c r="CA221" s="31" t="n">
        <f aca="false">IF(Замер!$J$320="да",Помещение_16!$B221,0)</f>
        <v>0</v>
      </c>
      <c r="CB221" s="31" t="n">
        <f aca="false">IF(Замер!$J$320="да",Помещение_16!$G221,0)</f>
        <v>0</v>
      </c>
      <c r="CC221" s="31" t="n">
        <f aca="false">IF(Замер!$J$320="да",Помещение_16!$H221,0)</f>
        <v>0</v>
      </c>
      <c r="CE221" s="31" t="n">
        <f aca="false">IF(Замер!$J$340="да",Помещение_17!$B221,0)</f>
        <v>0</v>
      </c>
      <c r="CF221" s="31" t="n">
        <f aca="false">IF(Замер!$J$340="да",Помещение_17!$G221,0)</f>
        <v>0</v>
      </c>
      <c r="CG221" s="31" t="n">
        <f aca="false">IF(Замер!$J$340="да",Помещение_17!$H221,0)</f>
        <v>0</v>
      </c>
      <c r="CI221" s="31" t="n">
        <f aca="false">IF(Замер!$J$360="да",Помещение_18!$B221,0)</f>
        <v>0</v>
      </c>
      <c r="CJ221" s="31" t="n">
        <f aca="false">IF(Замер!$J$360="да",Помещение_18!$G221,0)</f>
        <v>0</v>
      </c>
      <c r="CK221" s="31" t="n">
        <f aca="false">IF(Замер!$J$360="да",Помещение_18!$H221,0)</f>
        <v>0</v>
      </c>
      <c r="CM221" s="31" t="n">
        <f aca="false">IF(Замер!$J$380="да",Помещение_19!$B221,0)</f>
        <v>0</v>
      </c>
      <c r="CN221" s="31" t="n">
        <f aca="false">IF(Замер!$J$380="да",Помещение_19!$G221,0)</f>
        <v>0</v>
      </c>
      <c r="CO221" s="31" t="n">
        <f aca="false">IF(Замер!$J$380="да",Помещение_19!$H221,0)</f>
        <v>0</v>
      </c>
      <c r="CQ221" s="31" t="n">
        <f aca="false">IF(Замер!$J$400="да",Помещение_20!$B221,0)</f>
        <v>0</v>
      </c>
      <c r="CR221" s="31" t="n">
        <f aca="false">IF(Замер!$J$400="да",Помещение_20!$G221,0)</f>
        <v>0</v>
      </c>
      <c r="CS221" s="31" t="n">
        <f aca="false">IF(Замер!$J$400="да",Помещение_20!$H221,0)</f>
        <v>0</v>
      </c>
    </row>
    <row r="222" customFormat="false" ht="14.25" hidden="false" customHeight="false" outlineLevel="0" collapsed="false">
      <c r="B222" s="79" t="n">
        <f aca="false">P222</f>
        <v>0</v>
      </c>
      <c r="C222" s="49" t="s">
        <v>511</v>
      </c>
      <c r="D222" s="80" t="str">
        <f aca="false">VLOOKUP(C222,СписокРабот!$B:$E,2,FALSE())</f>
        <v>Устройство лаг под половую доску</v>
      </c>
      <c r="E222" s="44" t="str">
        <f aca="false">VLOOKUP(C222,СписокРабот!$B:$E,3,FALSE())</f>
        <v>п.м</v>
      </c>
      <c r="F222" s="81" t="n">
        <f aca="false">VLOOKUP(C222,СписокРабот!$B:$E,4,FALSE())</f>
        <v>898</v>
      </c>
      <c r="G222" s="84" t="n">
        <f aca="false">Q222</f>
        <v>0</v>
      </c>
      <c r="H222" s="82" t="n">
        <f aca="false">F222*G222</f>
        <v>0</v>
      </c>
      <c r="L222" s="83"/>
      <c r="M222" s="66" t="n">
        <f aca="false">$F222*(100%-$B$3)</f>
        <v>763.3</v>
      </c>
      <c r="N222" s="31" t="n">
        <f aca="false">$G222*$M222</f>
        <v>0</v>
      </c>
      <c r="P222" s="31" t="n">
        <f aca="false">MAX(S222,W222,AA222,AE222,AI222,AM222,AQ222,AU222,AY222,BC222,BG222,BK222,BO222,BS222,BW222,CA222,CE222,CI222,CM222,CQ222)</f>
        <v>0</v>
      </c>
      <c r="Q222" s="31" t="n">
        <f aca="false">IF($S222,T222,0)+IF($W222,X222,0)+IF($AA222,AB222,0)+IF($AE222,AF222,0)+IF($AI222,AJ222,0)+IF($AM222,AN222,0)+IF($AQ222,AR222,0)+IF($AU222,AV222,0)+IF($AY222,AZ222,0)+IF($BC222,BD222,0)+IF($BG222,BH222,0)+IF($BK222,BL222,0)+IF($BO222,BP222,0)+IF($BS222,BT222,0)+IF($BW222,BX222,0)+IF($CA222,CB222,0)+IF($CE222,CF222,0)+IF($CI222,CJ222,0)+IF($CM222,CN222,0)+IF($CQ222,CR222,0)</f>
        <v>0</v>
      </c>
      <c r="R222" s="31" t="n">
        <f aca="false">IF($S222=1,U222,0)+IF($W222,Y222,0)+IF($AA222,AC222,0)+IF($AE222,AG222,0)+IF($AI222,AK222,0)+IF($AM222,AO222,0)+IF($AQ222,AS222,0)+IF($AU222,AW222,0)+IF($AY222,BA222,0)+IF($BC222,BE222,0)+IF($BG222,BI222,0)+IF($BK222,BM222,0)+IF($BO222,BQ222,0)+IF($BS222,BU222,0)+IF($BW222,BY222,0)+IF($CA222,CC222,0)+IF($CE222,CG222,0)+IF($CI222,CK222,0)+IF($CM222,CO222,0)+IF($CQ222,CS222,0)</f>
        <v>0</v>
      </c>
      <c r="S222" s="31" t="n">
        <f aca="false">IF(Замер!$J$20="да",Комната_1!$B222,0)</f>
        <v>0</v>
      </c>
      <c r="T222" s="31" t="n">
        <f aca="false">IF(Замер!$J$20="да",Комната_1!$G222,0)</f>
        <v>26.4</v>
      </c>
      <c r="U222" s="31" t="n">
        <f aca="false">IF(Замер!$J$20="да",Комната_1!$H222,0)</f>
        <v>23707.2</v>
      </c>
      <c r="W222" s="31" t="n">
        <f aca="false">IF(Замер!$J$40="да",Комната_2!$B222,0)</f>
        <v>0</v>
      </c>
      <c r="X222" s="31" t="n">
        <f aca="false">IF(Замер!$J$40="да",Комната_2!$G222,0)</f>
        <v>11.6</v>
      </c>
      <c r="Y222" s="31" t="n">
        <f aca="false">IF(Замер!$J$40="да",Комната_2!$H222,0)</f>
        <v>10416.8</v>
      </c>
      <c r="AA222" s="31" t="n">
        <f aca="false">IF(Замер!$J$60="да",Комната_3!$B222,0)</f>
        <v>0</v>
      </c>
      <c r="AB222" s="31" t="n">
        <f aca="false">IF(Замер!$J$60="да",Комната_3!$G222,0)</f>
        <v>11.9</v>
      </c>
      <c r="AC222" s="31" t="n">
        <f aca="false">IF(Замер!$J$60="да",Комната_3!$H222,0)</f>
        <v>10686.2</v>
      </c>
      <c r="AE222" s="31" t="n">
        <f aca="false">IF(Замер!$J$80="да",Комната_4!$B222,0)</f>
        <v>0</v>
      </c>
      <c r="AF222" s="31" t="n">
        <f aca="false">IF(Замер!$J$80="да",Комната_4!$G222,0)</f>
        <v>11.3</v>
      </c>
      <c r="AG222" s="31" t="n">
        <f aca="false">IF(Замер!$J$80="да",Комната_4!$H222,0)</f>
        <v>10147.4</v>
      </c>
      <c r="AI222" s="31" t="n">
        <f aca="false">IF(Замер!$J$100="да",Комната_5!$B222,0)</f>
        <v>0</v>
      </c>
      <c r="AJ222" s="31" t="n">
        <f aca="false">IF(Замер!$J$100="да",Комната_5!$G222,0)</f>
        <v>5.4</v>
      </c>
      <c r="AK222" s="31" t="n">
        <f aca="false">IF(Замер!$J$100="да",Комната_5!$H222,0)</f>
        <v>4849.2</v>
      </c>
      <c r="AM222" s="31" t="n">
        <f aca="false">IF(Замер!$J$120="да",Коридор!$B222,0)</f>
        <v>0</v>
      </c>
      <c r="AN222" s="31" t="n">
        <f aca="false">IF(Замер!$J$120="да",Коридор!$G222,0)</f>
        <v>2.8</v>
      </c>
      <c r="AO222" s="31" t="n">
        <f aca="false">IF(Замер!$J$120="да",Коридор!$H222,0)</f>
        <v>2514.4</v>
      </c>
      <c r="AQ222" s="31" t="n">
        <f aca="false">IF(Замер!$J$140="да",Кухня!$B222,0)</f>
        <v>0</v>
      </c>
      <c r="AR222" s="31" t="n">
        <f aca="false">IF(Замер!$J$140="да",Кухня!$G222,0)</f>
        <v>5.6</v>
      </c>
      <c r="AS222" s="31" t="n">
        <f aca="false">IF(Замер!$J$140="да",Кухня!$H222,0)</f>
        <v>5028.8</v>
      </c>
      <c r="AU222" s="31" t="n">
        <f aca="false">IF(Замер!$J$160="да",Ванна!$B222,0)</f>
        <v>0</v>
      </c>
      <c r="AV222" s="31" t="n">
        <f aca="false">IF(Замер!$J$160="да",Ванна!$G222,0)</f>
        <v>2.5</v>
      </c>
      <c r="AW222" s="31" t="n">
        <f aca="false">IF(Замер!$J$160="да",Ванна!$H222,0)</f>
        <v>2245</v>
      </c>
      <c r="AY222" s="31" t="n">
        <f aca="false">IF(Замер!$J$180="да",Туалет!$B222,0)</f>
        <v>0</v>
      </c>
      <c r="AZ222" s="31" t="n">
        <f aca="false">IF(Замер!$J$180="да",Туалет!$G222,0)</f>
        <v>0</v>
      </c>
      <c r="BA222" s="31" t="n">
        <f aca="false">IF(Замер!$J$180="да",Туалет!$H222,0)</f>
        <v>0</v>
      </c>
      <c r="BC222" s="31" t="n">
        <f aca="false">IF(Замер!$J$200="да",Балкон!$B222,0)</f>
        <v>0</v>
      </c>
      <c r="BD222" s="31" t="n">
        <f aca="false">IF(Замер!$J$200="да",Балкон!$G222,0)</f>
        <v>0</v>
      </c>
      <c r="BE222" s="31" t="n">
        <f aca="false">IF(Замер!$J$200="да",Балкон!$H222,0)</f>
        <v>0</v>
      </c>
      <c r="BG222" s="31" t="n">
        <f aca="false">IF(Замер!$J$220="да",Помещение_11!$B222,0)</f>
        <v>0</v>
      </c>
      <c r="BH222" s="31" t="n">
        <f aca="false">IF(Замер!$J$220="да",Помещение_11!$G222,0)</f>
        <v>0</v>
      </c>
      <c r="BI222" s="31" t="n">
        <f aca="false">IF(Замер!$J$220="да",Помещение_11!$H222,0)</f>
        <v>0</v>
      </c>
      <c r="BK222" s="31" t="n">
        <f aca="false">IF(Замер!$J$240="да",Помещение_12!$B222,0)</f>
        <v>0</v>
      </c>
      <c r="BL222" s="31" t="n">
        <f aca="false">IF(Замер!$J$240="да",Помещение_12!$G222,0)</f>
        <v>0</v>
      </c>
      <c r="BM222" s="31" t="n">
        <f aca="false">IF(Замер!$J$240="да",Помещение_12!$H222,0)</f>
        <v>0</v>
      </c>
      <c r="BO222" s="31" t="n">
        <f aca="false">IF(Замер!$J$260="да",Помещение_13!$B222,0)</f>
        <v>0</v>
      </c>
      <c r="BP222" s="31" t="n">
        <f aca="false">IF(Замер!$J$260="да",Помещение_13!$G222,0)</f>
        <v>0</v>
      </c>
      <c r="BQ222" s="31" t="n">
        <f aca="false">IF(Замер!$J$260="да",Помещение_13!$H222,0)</f>
        <v>0</v>
      </c>
      <c r="BS222" s="31" t="n">
        <f aca="false">IF(Замер!$J$280="да",Помещение_14!$B222,0)</f>
        <v>0</v>
      </c>
      <c r="BT222" s="31" t="n">
        <f aca="false">IF(Замер!$J$280="да",Помещение_14!$G222,0)</f>
        <v>0</v>
      </c>
      <c r="BU222" s="31" t="n">
        <f aca="false">IF(Замер!$J$280="да",Помещение_14!$H222,0)</f>
        <v>0</v>
      </c>
      <c r="BW222" s="31" t="n">
        <f aca="false">IF(Замер!$J$300="да",Помещение_15!$B222,0)</f>
        <v>0</v>
      </c>
      <c r="BX222" s="31" t="n">
        <f aca="false">IF(Замер!$J$300="да",Помещение_15!$G222,0)</f>
        <v>0</v>
      </c>
      <c r="BY222" s="31" t="n">
        <f aca="false">IF(Замер!$J$300="да",Помещение_15!$H222,0)</f>
        <v>0</v>
      </c>
      <c r="CA222" s="31" t="n">
        <f aca="false">IF(Замер!$J$320="да",Помещение_16!$B222,0)</f>
        <v>0</v>
      </c>
      <c r="CB222" s="31" t="n">
        <f aca="false">IF(Замер!$J$320="да",Помещение_16!$G222,0)</f>
        <v>0</v>
      </c>
      <c r="CC222" s="31" t="n">
        <f aca="false">IF(Замер!$J$320="да",Помещение_16!$H222,0)</f>
        <v>0</v>
      </c>
      <c r="CE222" s="31" t="n">
        <f aca="false">IF(Замер!$J$340="да",Помещение_17!$B222,0)</f>
        <v>0</v>
      </c>
      <c r="CF222" s="31" t="n">
        <f aca="false">IF(Замер!$J$340="да",Помещение_17!$G222,0)</f>
        <v>0</v>
      </c>
      <c r="CG222" s="31" t="n">
        <f aca="false">IF(Замер!$J$340="да",Помещение_17!$H222,0)</f>
        <v>0</v>
      </c>
      <c r="CI222" s="31" t="n">
        <f aca="false">IF(Замер!$J$360="да",Помещение_18!$B222,0)</f>
        <v>0</v>
      </c>
      <c r="CJ222" s="31" t="n">
        <f aca="false">IF(Замер!$J$360="да",Помещение_18!$G222,0)</f>
        <v>0</v>
      </c>
      <c r="CK222" s="31" t="n">
        <f aca="false">IF(Замер!$J$360="да",Помещение_18!$H222,0)</f>
        <v>0</v>
      </c>
      <c r="CM222" s="31" t="n">
        <f aca="false">IF(Замер!$J$380="да",Помещение_19!$B222,0)</f>
        <v>0</v>
      </c>
      <c r="CN222" s="31" t="n">
        <f aca="false">IF(Замер!$J$380="да",Помещение_19!$G222,0)</f>
        <v>0</v>
      </c>
      <c r="CO222" s="31" t="n">
        <f aca="false">IF(Замер!$J$380="да",Помещение_19!$H222,0)</f>
        <v>0</v>
      </c>
      <c r="CQ222" s="31" t="n">
        <f aca="false">IF(Замер!$J$400="да",Помещение_20!$B222,0)</f>
        <v>0</v>
      </c>
      <c r="CR222" s="31" t="n">
        <f aca="false">IF(Замер!$J$400="да",Помещение_20!$G222,0)</f>
        <v>0</v>
      </c>
      <c r="CS222" s="31" t="n">
        <f aca="false">IF(Замер!$J$400="да",Помещение_20!$H222,0)</f>
        <v>0</v>
      </c>
    </row>
    <row r="223" customFormat="false" ht="14.25" hidden="false" customHeight="false" outlineLevel="0" collapsed="false">
      <c r="B223" s="79" t="n">
        <f aca="false">P223</f>
        <v>0</v>
      </c>
      <c r="C223" s="49" t="s">
        <v>512</v>
      </c>
      <c r="D223" s="80" t="str">
        <f aca="false">VLOOKUP(C223,СписокРабот!$B:$E,2,FALSE())</f>
        <v>Шлифовка фанеры под массивную доску / шлифовка стяжки</v>
      </c>
      <c r="E223" s="44" t="str">
        <f aca="false">VLOOKUP(C223,СписокРабот!$B:$E,3,FALSE())</f>
        <v>м²</v>
      </c>
      <c r="F223" s="81" t="n">
        <f aca="false">VLOOKUP(C223,СписокРабот!$B:$E,4,FALSE())</f>
        <v>1015</v>
      </c>
      <c r="G223" s="84" t="n">
        <f aca="false">Q223</f>
        <v>0</v>
      </c>
      <c r="H223" s="82" t="n">
        <f aca="false">F223*G223</f>
        <v>0</v>
      </c>
      <c r="L223" s="83"/>
      <c r="M223" s="66" t="n">
        <f aca="false">$F223*(100%-$B$3)</f>
        <v>862.75</v>
      </c>
      <c r="N223" s="31" t="n">
        <f aca="false">$G223*$M223</f>
        <v>0</v>
      </c>
      <c r="P223" s="31" t="n">
        <f aca="false">MAX(S223,W223,AA223,AE223,AI223,AM223,AQ223,AU223,AY223,BC223,BG223,BK223,BO223,BS223,BW223,CA223,CE223,CI223,CM223,CQ223)</f>
        <v>0</v>
      </c>
      <c r="Q223" s="31" t="n">
        <f aca="false">IF($S223,T223,0)+IF($W223,X223,0)+IF($AA223,AB223,0)+IF($AE223,AF223,0)+IF($AI223,AJ223,0)+IF($AM223,AN223,0)+IF($AQ223,AR223,0)+IF($AU223,AV223,0)+IF($AY223,AZ223,0)+IF($BC223,BD223,0)+IF($BG223,BH223,0)+IF($BK223,BL223,0)+IF($BO223,BP223,0)+IF($BS223,BT223,0)+IF($BW223,BX223,0)+IF($CA223,CB223,0)+IF($CE223,CF223,0)+IF($CI223,CJ223,0)+IF($CM223,CN223,0)+IF($CQ223,CR223,0)</f>
        <v>0</v>
      </c>
      <c r="R223" s="31" t="n">
        <f aca="false">IF($S223=1,U223,0)+IF($W223,Y223,0)+IF($AA223,AC223,0)+IF($AE223,AG223,0)+IF($AI223,AK223,0)+IF($AM223,AO223,0)+IF($AQ223,AS223,0)+IF($AU223,AW223,0)+IF($AY223,BA223,0)+IF($BC223,BE223,0)+IF($BG223,BI223,0)+IF($BK223,BM223,0)+IF($BO223,BQ223,0)+IF($BS223,BU223,0)+IF($BW223,BY223,0)+IF($CA223,CC223,0)+IF($CE223,CG223,0)+IF($CI223,CK223,0)+IF($CM223,CO223,0)+IF($CQ223,CS223,0)</f>
        <v>0</v>
      </c>
      <c r="S223" s="31" t="n">
        <f aca="false">IF(Замер!$J$20="да",Комната_1!$B223,0)</f>
        <v>0</v>
      </c>
      <c r="T223" s="31" t="n">
        <f aca="false">IF(Замер!$J$20="да",Комната_1!$G223,0)</f>
        <v>26.4</v>
      </c>
      <c r="U223" s="31" t="n">
        <f aca="false">IF(Замер!$J$20="да",Комната_1!$H223,0)</f>
        <v>26796</v>
      </c>
      <c r="W223" s="31" t="n">
        <f aca="false">IF(Замер!$J$40="да",Комната_2!$B223,0)</f>
        <v>0</v>
      </c>
      <c r="X223" s="31" t="n">
        <f aca="false">IF(Замер!$J$40="да",Комната_2!$G223,0)</f>
        <v>11.6</v>
      </c>
      <c r="Y223" s="31" t="n">
        <f aca="false">IF(Замер!$J$40="да",Комната_2!$H223,0)</f>
        <v>11774</v>
      </c>
      <c r="AA223" s="31" t="n">
        <f aca="false">IF(Замер!$J$60="да",Комната_3!$B223,0)</f>
        <v>0</v>
      </c>
      <c r="AB223" s="31" t="n">
        <f aca="false">IF(Замер!$J$60="да",Комната_3!$G223,0)</f>
        <v>11.9</v>
      </c>
      <c r="AC223" s="31" t="n">
        <f aca="false">IF(Замер!$J$60="да",Комната_3!$H223,0)</f>
        <v>12078.5</v>
      </c>
      <c r="AE223" s="31" t="n">
        <f aca="false">IF(Замер!$J$80="да",Комната_4!$B223,0)</f>
        <v>0</v>
      </c>
      <c r="AF223" s="31" t="n">
        <f aca="false">IF(Замер!$J$80="да",Комната_4!$G223,0)</f>
        <v>11.3</v>
      </c>
      <c r="AG223" s="31" t="n">
        <f aca="false">IF(Замер!$J$80="да",Комната_4!$H223,0)</f>
        <v>11469.5</v>
      </c>
      <c r="AI223" s="31" t="n">
        <f aca="false">IF(Замер!$J$100="да",Комната_5!$B223,0)</f>
        <v>0</v>
      </c>
      <c r="AJ223" s="31" t="n">
        <f aca="false">IF(Замер!$J$100="да",Комната_5!$G223,0)</f>
        <v>5.4</v>
      </c>
      <c r="AK223" s="31" t="n">
        <f aca="false">IF(Замер!$J$100="да",Комната_5!$H223,0)</f>
        <v>5481</v>
      </c>
      <c r="AM223" s="31" t="n">
        <f aca="false">IF(Замер!$J$120="да",Коридор!$B223,0)</f>
        <v>0</v>
      </c>
      <c r="AN223" s="31" t="n">
        <f aca="false">IF(Замер!$J$120="да",Коридор!$G223,0)</f>
        <v>2.8</v>
      </c>
      <c r="AO223" s="31" t="n">
        <f aca="false">IF(Замер!$J$120="да",Коридор!$H223,0)</f>
        <v>2842</v>
      </c>
      <c r="AQ223" s="31" t="n">
        <f aca="false">IF(Замер!$J$140="да",Кухня!$B223,0)</f>
        <v>0</v>
      </c>
      <c r="AR223" s="31" t="n">
        <f aca="false">IF(Замер!$J$140="да",Кухня!$G223,0)</f>
        <v>5.6</v>
      </c>
      <c r="AS223" s="31" t="n">
        <f aca="false">IF(Замер!$J$140="да",Кухня!$H223,0)</f>
        <v>5684</v>
      </c>
      <c r="AU223" s="31" t="n">
        <f aca="false">IF(Замер!$J$160="да",Ванна!$B223,0)</f>
        <v>0</v>
      </c>
      <c r="AV223" s="31" t="n">
        <f aca="false">IF(Замер!$J$160="да",Ванна!$G223,0)</f>
        <v>2.5</v>
      </c>
      <c r="AW223" s="31" t="n">
        <f aca="false">IF(Замер!$J$160="да",Ванна!$H223,0)</f>
        <v>2537.5</v>
      </c>
      <c r="AY223" s="31" t="n">
        <f aca="false">IF(Замер!$J$180="да",Туалет!$B223,0)</f>
        <v>0</v>
      </c>
      <c r="AZ223" s="31" t="n">
        <f aca="false">IF(Замер!$J$180="да",Туалет!$G223,0)</f>
        <v>0</v>
      </c>
      <c r="BA223" s="31" t="n">
        <f aca="false">IF(Замер!$J$180="да",Туалет!$H223,0)</f>
        <v>0</v>
      </c>
      <c r="BC223" s="31" t="n">
        <f aca="false">IF(Замер!$J$200="да",Балкон!$B223,0)</f>
        <v>0</v>
      </c>
      <c r="BD223" s="31" t="n">
        <f aca="false">IF(Замер!$J$200="да",Балкон!$G223,0)</f>
        <v>0</v>
      </c>
      <c r="BE223" s="31" t="n">
        <f aca="false">IF(Замер!$J$200="да",Балкон!$H223,0)</f>
        <v>0</v>
      </c>
      <c r="BG223" s="31" t="n">
        <f aca="false">IF(Замер!$J$220="да",Помещение_11!$B223,0)</f>
        <v>0</v>
      </c>
      <c r="BH223" s="31" t="n">
        <f aca="false">IF(Замер!$J$220="да",Помещение_11!$G223,0)</f>
        <v>0</v>
      </c>
      <c r="BI223" s="31" t="n">
        <f aca="false">IF(Замер!$J$220="да",Помещение_11!$H223,0)</f>
        <v>0</v>
      </c>
      <c r="BK223" s="31" t="n">
        <f aca="false">IF(Замер!$J$240="да",Помещение_12!$B223,0)</f>
        <v>0</v>
      </c>
      <c r="BL223" s="31" t="n">
        <f aca="false">IF(Замер!$J$240="да",Помещение_12!$G223,0)</f>
        <v>0</v>
      </c>
      <c r="BM223" s="31" t="n">
        <f aca="false">IF(Замер!$J$240="да",Помещение_12!$H223,0)</f>
        <v>0</v>
      </c>
      <c r="BO223" s="31" t="n">
        <f aca="false">IF(Замер!$J$260="да",Помещение_13!$B223,0)</f>
        <v>0</v>
      </c>
      <c r="BP223" s="31" t="n">
        <f aca="false">IF(Замер!$J$260="да",Помещение_13!$G223,0)</f>
        <v>0</v>
      </c>
      <c r="BQ223" s="31" t="n">
        <f aca="false">IF(Замер!$J$260="да",Помещение_13!$H223,0)</f>
        <v>0</v>
      </c>
      <c r="BS223" s="31" t="n">
        <f aca="false">IF(Замер!$J$280="да",Помещение_14!$B223,0)</f>
        <v>0</v>
      </c>
      <c r="BT223" s="31" t="n">
        <f aca="false">IF(Замер!$J$280="да",Помещение_14!$G223,0)</f>
        <v>0</v>
      </c>
      <c r="BU223" s="31" t="n">
        <f aca="false">IF(Замер!$J$280="да",Помещение_14!$H223,0)</f>
        <v>0</v>
      </c>
      <c r="BW223" s="31" t="n">
        <f aca="false">IF(Замер!$J$300="да",Помещение_15!$B223,0)</f>
        <v>0</v>
      </c>
      <c r="BX223" s="31" t="n">
        <f aca="false">IF(Замер!$J$300="да",Помещение_15!$G223,0)</f>
        <v>0</v>
      </c>
      <c r="BY223" s="31" t="n">
        <f aca="false">IF(Замер!$J$300="да",Помещение_15!$H223,0)</f>
        <v>0</v>
      </c>
      <c r="CA223" s="31" t="n">
        <f aca="false">IF(Замер!$J$320="да",Помещение_16!$B223,0)</f>
        <v>0</v>
      </c>
      <c r="CB223" s="31" t="n">
        <f aca="false">IF(Замер!$J$320="да",Помещение_16!$G223,0)</f>
        <v>0</v>
      </c>
      <c r="CC223" s="31" t="n">
        <f aca="false">IF(Замер!$J$320="да",Помещение_16!$H223,0)</f>
        <v>0</v>
      </c>
      <c r="CE223" s="31" t="n">
        <f aca="false">IF(Замер!$J$340="да",Помещение_17!$B223,0)</f>
        <v>0</v>
      </c>
      <c r="CF223" s="31" t="n">
        <f aca="false">IF(Замер!$J$340="да",Помещение_17!$G223,0)</f>
        <v>0</v>
      </c>
      <c r="CG223" s="31" t="n">
        <f aca="false">IF(Замер!$J$340="да",Помещение_17!$H223,0)</f>
        <v>0</v>
      </c>
      <c r="CI223" s="31" t="n">
        <f aca="false">IF(Замер!$J$360="да",Помещение_18!$B223,0)</f>
        <v>0</v>
      </c>
      <c r="CJ223" s="31" t="n">
        <f aca="false">IF(Замер!$J$360="да",Помещение_18!$G223,0)</f>
        <v>0</v>
      </c>
      <c r="CK223" s="31" t="n">
        <f aca="false">IF(Замер!$J$360="да",Помещение_18!$H223,0)</f>
        <v>0</v>
      </c>
      <c r="CM223" s="31" t="n">
        <f aca="false">IF(Замер!$J$380="да",Помещение_19!$B223,0)</f>
        <v>0</v>
      </c>
      <c r="CN223" s="31" t="n">
        <f aca="false">IF(Замер!$J$380="да",Помещение_19!$G223,0)</f>
        <v>0</v>
      </c>
      <c r="CO223" s="31" t="n">
        <f aca="false">IF(Замер!$J$380="да",Помещение_19!$H223,0)</f>
        <v>0</v>
      </c>
      <c r="CQ223" s="31" t="n">
        <f aca="false">IF(Замер!$J$400="да",Помещение_20!$B223,0)</f>
        <v>0</v>
      </c>
      <c r="CR223" s="31" t="n">
        <f aca="false">IF(Замер!$J$400="да",Помещение_20!$G223,0)</f>
        <v>0</v>
      </c>
      <c r="CS223" s="31" t="n">
        <f aca="false">IF(Замер!$J$400="да",Помещение_20!$H223,0)</f>
        <v>0</v>
      </c>
    </row>
    <row r="224" customFormat="false" ht="14.25" hidden="false" customHeight="false" outlineLevel="0" collapsed="false">
      <c r="B224" s="79" t="n">
        <f aca="false">P224</f>
        <v>0</v>
      </c>
      <c r="C224" s="49" t="s">
        <v>513</v>
      </c>
      <c r="D224" s="80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44" t="str">
        <f aca="false">VLOOKUP(C224,СписокРабот!$B:$E,3,FALSE())</f>
        <v>м²</v>
      </c>
      <c r="F224" s="81" t="n">
        <f aca="false">VLOOKUP(C224,СписокРабот!$B:$E,4,FALSE())</f>
        <v>2214</v>
      </c>
      <c r="G224" s="84" t="n">
        <f aca="false">Q224</f>
        <v>0</v>
      </c>
      <c r="H224" s="82" t="n">
        <f aca="false">F224*G224</f>
        <v>0</v>
      </c>
      <c r="L224" s="83"/>
      <c r="M224" s="66" t="n">
        <f aca="false">$F224*(100%-$B$3)</f>
        <v>1881.9</v>
      </c>
      <c r="N224" s="31" t="n">
        <f aca="false">$G224*$M224</f>
        <v>0</v>
      </c>
      <c r="P224" s="31" t="n">
        <f aca="false">MAX(S224,W224,AA224,AE224,AI224,AM224,AQ224,AU224,AY224,BC224,BG224,BK224,BO224,BS224,BW224,CA224,CE224,CI224,CM224,CQ224)</f>
        <v>0</v>
      </c>
      <c r="Q224" s="31" t="n">
        <f aca="false">IF($S224,T224,0)+IF($W224,X224,0)+IF($AA224,AB224,0)+IF($AE224,AF224,0)+IF($AI224,AJ224,0)+IF($AM224,AN224,0)+IF($AQ224,AR224,0)+IF($AU224,AV224,0)+IF($AY224,AZ224,0)+IF($BC224,BD224,0)+IF($BG224,BH224,0)+IF($BK224,BL224,0)+IF($BO224,BP224,0)+IF($BS224,BT224,0)+IF($BW224,BX224,0)+IF($CA224,CB224,0)+IF($CE224,CF224,0)+IF($CI224,CJ224,0)+IF($CM224,CN224,0)+IF($CQ224,CR224,0)</f>
        <v>0</v>
      </c>
      <c r="R224" s="31" t="n">
        <f aca="false">IF($S224=1,U224,0)+IF($W224,Y224,0)+IF($AA224,AC224,0)+IF($AE224,AG224,0)+IF($AI224,AK224,0)+IF($AM224,AO224,0)+IF($AQ224,AS224,0)+IF($AU224,AW224,0)+IF($AY224,BA224,0)+IF($BC224,BE224,0)+IF($BG224,BI224,0)+IF($BK224,BM224,0)+IF($BO224,BQ224,0)+IF($BS224,BU224,0)+IF($BW224,BY224,0)+IF($CA224,CC224,0)+IF($CE224,CG224,0)+IF($CI224,CK224,0)+IF($CM224,CO224,0)+IF($CQ224,CS224,0)</f>
        <v>0</v>
      </c>
      <c r="S224" s="31" t="n">
        <f aca="false">IF(Замер!$J$20="да",Комната_1!$B224,0)</f>
        <v>0</v>
      </c>
      <c r="T224" s="31" t="n">
        <f aca="false">IF(Замер!$J$20="да",Комната_1!$G224,0)</f>
        <v>26.4</v>
      </c>
      <c r="U224" s="31" t="n">
        <f aca="false">IF(Замер!$J$20="да",Комната_1!$H224,0)</f>
        <v>58449.6</v>
      </c>
      <c r="W224" s="31" t="n">
        <f aca="false">IF(Замер!$J$40="да",Комната_2!$B224,0)</f>
        <v>0</v>
      </c>
      <c r="X224" s="31" t="n">
        <f aca="false">IF(Замер!$J$40="да",Комната_2!$G224,0)</f>
        <v>11.6</v>
      </c>
      <c r="Y224" s="31" t="n">
        <f aca="false">IF(Замер!$J$40="да",Комната_2!$H224,0)</f>
        <v>25682.4</v>
      </c>
      <c r="AA224" s="31" t="n">
        <f aca="false">IF(Замер!$J$60="да",Комната_3!$B224,0)</f>
        <v>0</v>
      </c>
      <c r="AB224" s="31" t="n">
        <f aca="false">IF(Замер!$J$60="да",Комната_3!$G224,0)</f>
        <v>11.9</v>
      </c>
      <c r="AC224" s="31" t="n">
        <f aca="false">IF(Замер!$J$60="да",Комната_3!$H224,0)</f>
        <v>26346.6</v>
      </c>
      <c r="AE224" s="31" t="n">
        <f aca="false">IF(Замер!$J$80="да",Комната_4!$B224,0)</f>
        <v>0</v>
      </c>
      <c r="AF224" s="31" t="n">
        <f aca="false">IF(Замер!$J$80="да",Комната_4!$G224,0)</f>
        <v>11.3</v>
      </c>
      <c r="AG224" s="31" t="n">
        <f aca="false">IF(Замер!$J$80="да",Комната_4!$H224,0)</f>
        <v>25018.2</v>
      </c>
      <c r="AI224" s="31" t="n">
        <f aca="false">IF(Замер!$J$100="да",Комната_5!$B224,0)</f>
        <v>0</v>
      </c>
      <c r="AJ224" s="31" t="n">
        <f aca="false">IF(Замер!$J$100="да",Комната_5!$G224,0)</f>
        <v>5.4</v>
      </c>
      <c r="AK224" s="31" t="n">
        <f aca="false">IF(Замер!$J$100="да",Комната_5!$H224,0)</f>
        <v>11955.6</v>
      </c>
      <c r="AM224" s="31" t="n">
        <f aca="false">IF(Замер!$J$120="да",Коридор!$B224,0)</f>
        <v>0</v>
      </c>
      <c r="AN224" s="31" t="n">
        <f aca="false">IF(Замер!$J$120="да",Коридор!$G224,0)</f>
        <v>2.8</v>
      </c>
      <c r="AO224" s="31" t="n">
        <f aca="false">IF(Замер!$J$120="да",Коридор!$H224,0)</f>
        <v>6199.2</v>
      </c>
      <c r="AQ224" s="31" t="n">
        <f aca="false">IF(Замер!$J$140="да",Кухня!$B224,0)</f>
        <v>0</v>
      </c>
      <c r="AR224" s="31" t="n">
        <f aca="false">IF(Замер!$J$140="да",Кухня!$G224,0)</f>
        <v>5.6</v>
      </c>
      <c r="AS224" s="31" t="n">
        <f aca="false">IF(Замер!$J$140="да",Кухня!$H224,0)</f>
        <v>12398.4</v>
      </c>
      <c r="AU224" s="31" t="n">
        <f aca="false">IF(Замер!$J$160="да",Ванна!$B224,0)</f>
        <v>0</v>
      </c>
      <c r="AV224" s="31" t="n">
        <f aca="false">IF(Замер!$J$160="да",Ванна!$G224,0)</f>
        <v>2.5</v>
      </c>
      <c r="AW224" s="31" t="n">
        <f aca="false">IF(Замер!$J$160="да",Ванна!$H224,0)</f>
        <v>5535</v>
      </c>
      <c r="AY224" s="31" t="n">
        <f aca="false">IF(Замер!$J$180="да",Туалет!$B224,0)</f>
        <v>0</v>
      </c>
      <c r="AZ224" s="31" t="n">
        <f aca="false">IF(Замер!$J$180="да",Туалет!$G224,0)</f>
        <v>0</v>
      </c>
      <c r="BA224" s="31" t="n">
        <f aca="false">IF(Замер!$J$180="да",Туалет!$H224,0)</f>
        <v>0</v>
      </c>
      <c r="BC224" s="31" t="n">
        <f aca="false">IF(Замер!$J$200="да",Балкон!$B224,0)</f>
        <v>0</v>
      </c>
      <c r="BD224" s="31" t="n">
        <f aca="false">IF(Замер!$J$200="да",Балкон!$G224,0)</f>
        <v>0</v>
      </c>
      <c r="BE224" s="31" t="n">
        <f aca="false">IF(Замер!$J$200="да",Балкон!$H224,0)</f>
        <v>0</v>
      </c>
      <c r="BG224" s="31" t="n">
        <f aca="false">IF(Замер!$J$220="да",Помещение_11!$B224,0)</f>
        <v>0</v>
      </c>
      <c r="BH224" s="31" t="n">
        <f aca="false">IF(Замер!$J$220="да",Помещение_11!$G224,0)</f>
        <v>0</v>
      </c>
      <c r="BI224" s="31" t="n">
        <f aca="false">IF(Замер!$J$220="да",Помещение_11!$H224,0)</f>
        <v>0</v>
      </c>
      <c r="BK224" s="31" t="n">
        <f aca="false">IF(Замер!$J$240="да",Помещение_12!$B224,0)</f>
        <v>0</v>
      </c>
      <c r="BL224" s="31" t="n">
        <f aca="false">IF(Замер!$J$240="да",Помещение_12!$G224,0)</f>
        <v>0</v>
      </c>
      <c r="BM224" s="31" t="n">
        <f aca="false">IF(Замер!$J$240="да",Помещение_12!$H224,0)</f>
        <v>0</v>
      </c>
      <c r="BO224" s="31" t="n">
        <f aca="false">IF(Замер!$J$260="да",Помещение_13!$B224,0)</f>
        <v>0</v>
      </c>
      <c r="BP224" s="31" t="n">
        <f aca="false">IF(Замер!$J$260="да",Помещение_13!$G224,0)</f>
        <v>0</v>
      </c>
      <c r="BQ224" s="31" t="n">
        <f aca="false">IF(Замер!$J$260="да",Помещение_13!$H224,0)</f>
        <v>0</v>
      </c>
      <c r="BS224" s="31" t="n">
        <f aca="false">IF(Замер!$J$280="да",Помещение_14!$B224,0)</f>
        <v>0</v>
      </c>
      <c r="BT224" s="31" t="n">
        <f aca="false">IF(Замер!$J$280="да",Помещение_14!$G224,0)</f>
        <v>0</v>
      </c>
      <c r="BU224" s="31" t="n">
        <f aca="false">IF(Замер!$J$280="да",Помещение_14!$H224,0)</f>
        <v>0</v>
      </c>
      <c r="BW224" s="31" t="n">
        <f aca="false">IF(Замер!$J$300="да",Помещение_15!$B224,0)</f>
        <v>0</v>
      </c>
      <c r="BX224" s="31" t="n">
        <f aca="false">IF(Замер!$J$300="да",Помещение_15!$G224,0)</f>
        <v>0</v>
      </c>
      <c r="BY224" s="31" t="n">
        <f aca="false">IF(Замер!$J$300="да",Помещение_15!$H224,0)</f>
        <v>0</v>
      </c>
      <c r="CA224" s="31" t="n">
        <f aca="false">IF(Замер!$J$320="да",Помещение_16!$B224,0)</f>
        <v>0</v>
      </c>
      <c r="CB224" s="31" t="n">
        <f aca="false">IF(Замер!$J$320="да",Помещение_16!$G224,0)</f>
        <v>0</v>
      </c>
      <c r="CC224" s="31" t="n">
        <f aca="false">IF(Замер!$J$320="да",Помещение_16!$H224,0)</f>
        <v>0</v>
      </c>
      <c r="CE224" s="31" t="n">
        <f aca="false">IF(Замер!$J$340="да",Помещение_17!$B224,0)</f>
        <v>0</v>
      </c>
      <c r="CF224" s="31" t="n">
        <f aca="false">IF(Замер!$J$340="да",Помещение_17!$G224,0)</f>
        <v>0</v>
      </c>
      <c r="CG224" s="31" t="n">
        <f aca="false">IF(Замер!$J$340="да",Помещение_17!$H224,0)</f>
        <v>0</v>
      </c>
      <c r="CI224" s="31" t="n">
        <f aca="false">IF(Замер!$J$360="да",Помещение_18!$B224,0)</f>
        <v>0</v>
      </c>
      <c r="CJ224" s="31" t="n">
        <f aca="false">IF(Замер!$J$360="да",Помещение_18!$G224,0)</f>
        <v>0</v>
      </c>
      <c r="CK224" s="31" t="n">
        <f aca="false">IF(Замер!$J$360="да",Помещение_18!$H224,0)</f>
        <v>0</v>
      </c>
      <c r="CM224" s="31" t="n">
        <f aca="false">IF(Замер!$J$380="да",Помещение_19!$B224,0)</f>
        <v>0</v>
      </c>
      <c r="CN224" s="31" t="n">
        <f aca="false">IF(Замер!$J$380="да",Помещение_19!$G224,0)</f>
        <v>0</v>
      </c>
      <c r="CO224" s="31" t="n">
        <f aca="false">IF(Замер!$J$380="да",Помещение_19!$H224,0)</f>
        <v>0</v>
      </c>
      <c r="CQ224" s="31" t="n">
        <f aca="false">IF(Замер!$J$400="да",Помещение_20!$B224,0)</f>
        <v>0</v>
      </c>
      <c r="CR224" s="31" t="n">
        <f aca="false">IF(Замер!$J$400="да",Помещение_20!$G224,0)</f>
        <v>0</v>
      </c>
      <c r="CS224" s="31" t="n">
        <f aca="false">IF(Замер!$J$400="да",Помещение_20!$H224,0)</f>
        <v>0</v>
      </c>
    </row>
    <row r="225" customFormat="false" ht="14.25" hidden="false" customHeight="false" outlineLevel="0" collapsed="false">
      <c r="B225" s="79" t="n">
        <f aca="false">P225</f>
        <v>0</v>
      </c>
      <c r="C225" s="49" t="s">
        <v>514</v>
      </c>
      <c r="D225" s="80" t="str">
        <f aca="false">VLOOKUP(C225,СписокРабот!$B:$E,2,FALSE())</f>
        <v>Настил фанеры на пол. Плиты ДСП Quick Deck применять К-1,5</v>
      </c>
      <c r="E225" s="44" t="str">
        <f aca="false">VLOOKUP(C225,СписокРабот!$B:$E,3,FALSE())</f>
        <v>м²</v>
      </c>
      <c r="F225" s="81" t="n">
        <f aca="false">VLOOKUP(C225,СписокРабот!$B:$E,4,FALSE())</f>
        <v>1107</v>
      </c>
      <c r="G225" s="84" t="n">
        <f aca="false">Q225</f>
        <v>0</v>
      </c>
      <c r="H225" s="82" t="n">
        <f aca="false">F225*G225</f>
        <v>0</v>
      </c>
      <c r="L225" s="83"/>
      <c r="M225" s="66" t="n">
        <f aca="false">$F225*(100%-$B$3)</f>
        <v>940.95</v>
      </c>
      <c r="N225" s="31" t="n">
        <f aca="false">$G225*$M225</f>
        <v>0</v>
      </c>
      <c r="P225" s="31" t="n">
        <f aca="false">MAX(S225,W225,AA225,AE225,AI225,AM225,AQ225,AU225,AY225,BC225,BG225,BK225,BO225,BS225,BW225,CA225,CE225,CI225,CM225,CQ225)</f>
        <v>0</v>
      </c>
      <c r="Q225" s="31" t="n">
        <f aca="false">IF($S225,T225,0)+IF($W225,X225,0)+IF($AA225,AB225,0)+IF($AE225,AF225,0)+IF($AI225,AJ225,0)+IF($AM225,AN225,0)+IF($AQ225,AR225,0)+IF($AU225,AV225,0)+IF($AY225,AZ225,0)+IF($BC225,BD225,0)+IF($BG225,BH225,0)+IF($BK225,BL225,0)+IF($BO225,BP225,0)+IF($BS225,BT225,0)+IF($BW225,BX225,0)+IF($CA225,CB225,0)+IF($CE225,CF225,0)+IF($CI225,CJ225,0)+IF($CM225,CN225,0)+IF($CQ225,CR225,0)</f>
        <v>0</v>
      </c>
      <c r="R225" s="31" t="n">
        <f aca="false">IF($S225=1,U225,0)+IF($W225,Y225,0)+IF($AA225,AC225,0)+IF($AE225,AG225,0)+IF($AI225,AK225,0)+IF($AM225,AO225,0)+IF($AQ225,AS225,0)+IF($AU225,AW225,0)+IF($AY225,BA225,0)+IF($BC225,BE225,0)+IF($BG225,BI225,0)+IF($BK225,BM225,0)+IF($BO225,BQ225,0)+IF($BS225,BU225,0)+IF($BW225,BY225,0)+IF($CA225,CC225,0)+IF($CE225,CG225,0)+IF($CI225,CK225,0)+IF($CM225,CO225,0)+IF($CQ225,CS225,0)</f>
        <v>0</v>
      </c>
      <c r="S225" s="31" t="n">
        <f aca="false">IF(Замер!$J$20="да",Комната_1!$B225,0)</f>
        <v>0</v>
      </c>
      <c r="T225" s="31" t="n">
        <f aca="false">IF(Замер!$J$20="да",Комната_1!$G225,0)</f>
        <v>26.4</v>
      </c>
      <c r="U225" s="31" t="n">
        <f aca="false">IF(Замер!$J$20="да",Комната_1!$H225,0)</f>
        <v>29224.8</v>
      </c>
      <c r="W225" s="31" t="n">
        <f aca="false">IF(Замер!$J$40="да",Комната_2!$B225,0)</f>
        <v>0</v>
      </c>
      <c r="X225" s="31" t="n">
        <f aca="false">IF(Замер!$J$40="да",Комната_2!$G225,0)</f>
        <v>11.6</v>
      </c>
      <c r="Y225" s="31" t="n">
        <f aca="false">IF(Замер!$J$40="да",Комната_2!$H225,0)</f>
        <v>12841.2</v>
      </c>
      <c r="AA225" s="31" t="n">
        <f aca="false">IF(Замер!$J$60="да",Комната_3!$B225,0)</f>
        <v>0</v>
      </c>
      <c r="AB225" s="31" t="n">
        <f aca="false">IF(Замер!$J$60="да",Комната_3!$G225,0)</f>
        <v>11.9</v>
      </c>
      <c r="AC225" s="31" t="n">
        <f aca="false">IF(Замер!$J$60="да",Комната_3!$H225,0)</f>
        <v>13173.3</v>
      </c>
      <c r="AE225" s="31" t="n">
        <f aca="false">IF(Замер!$J$80="да",Комната_4!$B225,0)</f>
        <v>0</v>
      </c>
      <c r="AF225" s="31" t="n">
        <f aca="false">IF(Замер!$J$80="да",Комната_4!$G225,0)</f>
        <v>11.3</v>
      </c>
      <c r="AG225" s="31" t="n">
        <f aca="false">IF(Замер!$J$80="да",Комната_4!$H225,0)</f>
        <v>12509.1</v>
      </c>
      <c r="AI225" s="31" t="n">
        <f aca="false">IF(Замер!$J$100="да",Комната_5!$B225,0)</f>
        <v>0</v>
      </c>
      <c r="AJ225" s="31" t="n">
        <f aca="false">IF(Замер!$J$100="да",Комната_5!$G225,0)</f>
        <v>5.4</v>
      </c>
      <c r="AK225" s="31" t="n">
        <f aca="false">IF(Замер!$J$100="да",Комната_5!$H225,0)</f>
        <v>5977.8</v>
      </c>
      <c r="AM225" s="31" t="n">
        <f aca="false">IF(Замер!$J$120="да",Коридор!$B225,0)</f>
        <v>0</v>
      </c>
      <c r="AN225" s="31" t="n">
        <f aca="false">IF(Замер!$J$120="да",Коридор!$G225,0)</f>
        <v>2.8</v>
      </c>
      <c r="AO225" s="31" t="n">
        <f aca="false">IF(Замер!$J$120="да",Коридор!$H225,0)</f>
        <v>3099.6</v>
      </c>
      <c r="AQ225" s="31" t="n">
        <f aca="false">IF(Замер!$J$140="да",Кухня!$B225,0)</f>
        <v>0</v>
      </c>
      <c r="AR225" s="31" t="n">
        <f aca="false">IF(Замер!$J$140="да",Кухня!$G225,0)</f>
        <v>5.6</v>
      </c>
      <c r="AS225" s="31" t="n">
        <f aca="false">IF(Замер!$J$140="да",Кухня!$H225,0)</f>
        <v>6199.2</v>
      </c>
      <c r="AU225" s="31" t="n">
        <f aca="false">IF(Замер!$J$160="да",Ванна!$B225,0)</f>
        <v>0</v>
      </c>
      <c r="AV225" s="31" t="n">
        <f aca="false">IF(Замер!$J$160="да",Ванна!$G225,0)</f>
        <v>2.5</v>
      </c>
      <c r="AW225" s="31" t="n">
        <f aca="false">IF(Замер!$J$160="да",Ванна!$H225,0)</f>
        <v>2767.5</v>
      </c>
      <c r="AY225" s="31" t="n">
        <f aca="false">IF(Замер!$J$180="да",Туалет!$B225,0)</f>
        <v>0</v>
      </c>
      <c r="AZ225" s="31" t="n">
        <f aca="false">IF(Замер!$J$180="да",Туалет!$G225,0)</f>
        <v>0</v>
      </c>
      <c r="BA225" s="31" t="n">
        <f aca="false">IF(Замер!$J$180="да",Туалет!$H225,0)</f>
        <v>0</v>
      </c>
      <c r="BC225" s="31" t="n">
        <f aca="false">IF(Замер!$J$200="да",Балкон!$B225,0)</f>
        <v>0</v>
      </c>
      <c r="BD225" s="31" t="n">
        <f aca="false">IF(Замер!$J$200="да",Балкон!$G225,0)</f>
        <v>0</v>
      </c>
      <c r="BE225" s="31" t="n">
        <f aca="false">IF(Замер!$J$200="да",Балкон!$H225,0)</f>
        <v>0</v>
      </c>
      <c r="BG225" s="31" t="n">
        <f aca="false">IF(Замер!$J$220="да",Помещение_11!$B225,0)</f>
        <v>0</v>
      </c>
      <c r="BH225" s="31" t="n">
        <f aca="false">IF(Замер!$J$220="да",Помещение_11!$G225,0)</f>
        <v>0</v>
      </c>
      <c r="BI225" s="31" t="n">
        <f aca="false">IF(Замер!$J$220="да",Помещение_11!$H225,0)</f>
        <v>0</v>
      </c>
      <c r="BK225" s="31" t="n">
        <f aca="false">IF(Замер!$J$240="да",Помещение_12!$B225,0)</f>
        <v>0</v>
      </c>
      <c r="BL225" s="31" t="n">
        <f aca="false">IF(Замер!$J$240="да",Помещение_12!$G225,0)</f>
        <v>0</v>
      </c>
      <c r="BM225" s="31" t="n">
        <f aca="false">IF(Замер!$J$240="да",Помещение_12!$H225,0)</f>
        <v>0</v>
      </c>
      <c r="BO225" s="31" t="n">
        <f aca="false">IF(Замер!$J$260="да",Помещение_13!$B225,0)</f>
        <v>0</v>
      </c>
      <c r="BP225" s="31" t="n">
        <f aca="false">IF(Замер!$J$260="да",Помещение_13!$G225,0)</f>
        <v>0</v>
      </c>
      <c r="BQ225" s="31" t="n">
        <f aca="false">IF(Замер!$J$260="да",Помещение_13!$H225,0)</f>
        <v>0</v>
      </c>
      <c r="BS225" s="31" t="n">
        <f aca="false">IF(Замер!$J$280="да",Помещение_14!$B225,0)</f>
        <v>0</v>
      </c>
      <c r="BT225" s="31" t="n">
        <f aca="false">IF(Замер!$J$280="да",Помещение_14!$G225,0)</f>
        <v>0</v>
      </c>
      <c r="BU225" s="31" t="n">
        <f aca="false">IF(Замер!$J$280="да",Помещение_14!$H225,0)</f>
        <v>0</v>
      </c>
      <c r="BW225" s="31" t="n">
        <f aca="false">IF(Замер!$J$300="да",Помещение_15!$B225,0)</f>
        <v>0</v>
      </c>
      <c r="BX225" s="31" t="n">
        <f aca="false">IF(Замер!$J$300="да",Помещение_15!$G225,0)</f>
        <v>0</v>
      </c>
      <c r="BY225" s="31" t="n">
        <f aca="false">IF(Замер!$J$300="да",Помещение_15!$H225,0)</f>
        <v>0</v>
      </c>
      <c r="CA225" s="31" t="n">
        <f aca="false">IF(Замер!$J$320="да",Помещение_16!$B225,0)</f>
        <v>0</v>
      </c>
      <c r="CB225" s="31" t="n">
        <f aca="false">IF(Замер!$J$320="да",Помещение_16!$G225,0)</f>
        <v>0</v>
      </c>
      <c r="CC225" s="31" t="n">
        <f aca="false">IF(Замер!$J$320="да",Помещение_16!$H225,0)</f>
        <v>0</v>
      </c>
      <c r="CE225" s="31" t="n">
        <f aca="false">IF(Замер!$J$340="да",Помещение_17!$B225,0)</f>
        <v>0</v>
      </c>
      <c r="CF225" s="31" t="n">
        <f aca="false">IF(Замер!$J$340="да",Помещение_17!$G225,0)</f>
        <v>0</v>
      </c>
      <c r="CG225" s="31" t="n">
        <f aca="false">IF(Замер!$J$340="да",Помещение_17!$H225,0)</f>
        <v>0</v>
      </c>
      <c r="CI225" s="31" t="n">
        <f aca="false">IF(Замер!$J$360="да",Помещение_18!$B225,0)</f>
        <v>0</v>
      </c>
      <c r="CJ225" s="31" t="n">
        <f aca="false">IF(Замер!$J$360="да",Помещение_18!$G225,0)</f>
        <v>0</v>
      </c>
      <c r="CK225" s="31" t="n">
        <f aca="false">IF(Замер!$J$360="да",Помещение_18!$H225,0)</f>
        <v>0</v>
      </c>
      <c r="CM225" s="31" t="n">
        <f aca="false">IF(Замер!$J$380="да",Помещение_19!$B225,0)</f>
        <v>0</v>
      </c>
      <c r="CN225" s="31" t="n">
        <f aca="false">IF(Замер!$J$380="да",Помещение_19!$G225,0)</f>
        <v>0</v>
      </c>
      <c r="CO225" s="31" t="n">
        <f aca="false">IF(Замер!$J$380="да",Помещение_19!$H225,0)</f>
        <v>0</v>
      </c>
      <c r="CQ225" s="31" t="n">
        <f aca="false">IF(Замер!$J$400="да",Помещение_20!$B225,0)</f>
        <v>0</v>
      </c>
      <c r="CR225" s="31" t="n">
        <f aca="false">IF(Замер!$J$400="да",Помещение_20!$G225,0)</f>
        <v>0</v>
      </c>
      <c r="CS225" s="31" t="n">
        <f aca="false">IF(Замер!$J$400="да",Помещение_20!$H225,0)</f>
        <v>0</v>
      </c>
    </row>
    <row r="226" customFormat="false" ht="14.25" hidden="false" customHeight="false" outlineLevel="0" collapsed="false">
      <c r="B226" s="79" t="n">
        <f aca="false">P226</f>
        <v>0</v>
      </c>
      <c r="C226" s="49" t="s">
        <v>515</v>
      </c>
      <c r="D226" s="80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44" t="str">
        <f aca="false">VLOOKUP(C226,СписокРабот!$B:$E,3,FALSE())</f>
        <v>м²</v>
      </c>
      <c r="F226" s="81" t="n">
        <f aca="false">VLOOKUP(C226,СписокРабот!$B:$E,4,FALSE())</f>
        <v>6347</v>
      </c>
      <c r="G226" s="84" t="n">
        <f aca="false">Q226</f>
        <v>0</v>
      </c>
      <c r="H226" s="82" t="n">
        <f aca="false">F226*G226</f>
        <v>0</v>
      </c>
      <c r="L226" s="83"/>
      <c r="M226" s="66" t="n">
        <f aca="false">$F226*(100%-$B$3)</f>
        <v>5394.95</v>
      </c>
      <c r="N226" s="31" t="n">
        <f aca="false">$G226*$M226</f>
        <v>0</v>
      </c>
      <c r="P226" s="31" t="n">
        <f aca="false">MAX(S226,W226,AA226,AE226,AI226,AM226,AQ226,AU226,AY226,BC226,BG226,BK226,BO226,BS226,BW226,CA226,CE226,CI226,CM226,CQ226)</f>
        <v>0</v>
      </c>
      <c r="Q226" s="31" t="n">
        <f aca="false">IF($S226,T226,0)+IF($W226,X226,0)+IF($AA226,AB226,0)+IF($AE226,AF226,0)+IF($AI226,AJ226,0)+IF($AM226,AN226,0)+IF($AQ226,AR226,0)+IF($AU226,AV226,0)+IF($AY226,AZ226,0)+IF($BC226,BD226,0)+IF($BG226,BH226,0)+IF($BK226,BL226,0)+IF($BO226,BP226,0)+IF($BS226,BT226,0)+IF($BW226,BX226,0)+IF($CA226,CB226,0)+IF($CE226,CF226,0)+IF($CI226,CJ226,0)+IF($CM226,CN226,0)+IF($CQ226,CR226,0)</f>
        <v>0</v>
      </c>
      <c r="R226" s="31" t="n">
        <f aca="false">IF($S226=1,U226,0)+IF($W226,Y226,0)+IF($AA226,AC226,0)+IF($AE226,AG226,0)+IF($AI226,AK226,0)+IF($AM226,AO226,0)+IF($AQ226,AS226,0)+IF($AU226,AW226,0)+IF($AY226,BA226,0)+IF($BC226,BE226,0)+IF($BG226,BI226,0)+IF($BK226,BM226,0)+IF($BO226,BQ226,0)+IF($BS226,BU226,0)+IF($BW226,BY226,0)+IF($CA226,CC226,0)+IF($CE226,CG226,0)+IF($CI226,CK226,0)+IF($CM226,CO226,0)+IF($CQ226,CS226,0)</f>
        <v>0</v>
      </c>
      <c r="S226" s="31" t="n">
        <f aca="false">IF(Замер!$J$20="да",Комната_1!$B226,0)</f>
        <v>0</v>
      </c>
      <c r="T226" s="31" t="n">
        <f aca="false">IF(Замер!$J$20="да",Комната_1!$G226,0)</f>
        <v>26.4</v>
      </c>
      <c r="U226" s="31" t="n">
        <f aca="false">IF(Замер!$J$20="да",Комната_1!$H226,0)</f>
        <v>167560.8</v>
      </c>
      <c r="W226" s="31" t="n">
        <f aca="false">IF(Замер!$J$40="да",Комната_2!$B226,0)</f>
        <v>0</v>
      </c>
      <c r="X226" s="31" t="n">
        <f aca="false">IF(Замер!$J$40="да",Комната_2!$G226,0)</f>
        <v>11.6</v>
      </c>
      <c r="Y226" s="31" t="n">
        <f aca="false">IF(Замер!$J$40="да",Комната_2!$H226,0)</f>
        <v>73625.2</v>
      </c>
      <c r="AA226" s="31" t="n">
        <f aca="false">IF(Замер!$J$60="да",Комната_3!$B226,0)</f>
        <v>0</v>
      </c>
      <c r="AB226" s="31" t="n">
        <f aca="false">IF(Замер!$J$60="да",Комната_3!$G226,0)</f>
        <v>11.9</v>
      </c>
      <c r="AC226" s="31" t="n">
        <f aca="false">IF(Замер!$J$60="да",Комната_3!$H226,0)</f>
        <v>75529.3</v>
      </c>
      <c r="AE226" s="31" t="n">
        <f aca="false">IF(Замер!$J$80="да",Комната_4!$B226,0)</f>
        <v>0</v>
      </c>
      <c r="AF226" s="31" t="n">
        <f aca="false">IF(Замер!$J$80="да",Комната_4!$G226,0)</f>
        <v>11.3</v>
      </c>
      <c r="AG226" s="31" t="n">
        <f aca="false">IF(Замер!$J$80="да",Комната_4!$H226,0)</f>
        <v>71721.1</v>
      </c>
      <c r="AI226" s="31" t="n">
        <f aca="false">IF(Замер!$J$100="да",Комната_5!$B226,0)</f>
        <v>0</v>
      </c>
      <c r="AJ226" s="31" t="n">
        <f aca="false">IF(Замер!$J$100="да",Комната_5!$G226,0)</f>
        <v>5.4</v>
      </c>
      <c r="AK226" s="31" t="n">
        <f aca="false">IF(Замер!$J$100="да",Комната_5!$H226,0)</f>
        <v>34273.8</v>
      </c>
      <c r="AM226" s="31" t="n">
        <f aca="false">IF(Замер!$J$120="да",Коридор!$B226,0)</f>
        <v>0</v>
      </c>
      <c r="AN226" s="31" t="n">
        <f aca="false">IF(Замер!$J$120="да",Коридор!$G226,0)</f>
        <v>2.8</v>
      </c>
      <c r="AO226" s="31" t="n">
        <f aca="false">IF(Замер!$J$120="да",Коридор!$H226,0)</f>
        <v>17771.6</v>
      </c>
      <c r="AQ226" s="31" t="n">
        <f aca="false">IF(Замер!$J$140="да",Кухня!$B226,0)</f>
        <v>0</v>
      </c>
      <c r="AR226" s="31" t="n">
        <f aca="false">IF(Замер!$J$140="да",Кухня!$G226,0)</f>
        <v>5.6</v>
      </c>
      <c r="AS226" s="31" t="n">
        <f aca="false">IF(Замер!$J$140="да",Кухня!$H226,0)</f>
        <v>35543.2</v>
      </c>
      <c r="AU226" s="31" t="n">
        <f aca="false">IF(Замер!$J$160="да",Ванна!$B226,0)</f>
        <v>0</v>
      </c>
      <c r="AV226" s="31" t="n">
        <f aca="false">IF(Замер!$J$160="да",Ванна!$G226,0)</f>
        <v>2.5</v>
      </c>
      <c r="AW226" s="31" t="n">
        <f aca="false">IF(Замер!$J$160="да",Ванна!$H226,0)</f>
        <v>15867.5</v>
      </c>
      <c r="AY226" s="31" t="n">
        <f aca="false">IF(Замер!$J$180="да",Туалет!$B226,0)</f>
        <v>0</v>
      </c>
      <c r="AZ226" s="31" t="n">
        <f aca="false">IF(Замер!$J$180="да",Туалет!$G226,0)</f>
        <v>0</v>
      </c>
      <c r="BA226" s="31" t="n">
        <f aca="false">IF(Замер!$J$180="да",Туалет!$H226,0)</f>
        <v>0</v>
      </c>
      <c r="BC226" s="31" t="n">
        <f aca="false">IF(Замер!$J$200="да",Балкон!$B226,0)</f>
        <v>0</v>
      </c>
      <c r="BD226" s="31" t="n">
        <f aca="false">IF(Замер!$J$200="да",Балкон!$G226,0)</f>
        <v>0</v>
      </c>
      <c r="BE226" s="31" t="n">
        <f aca="false">IF(Замер!$J$200="да",Балкон!$H226,0)</f>
        <v>0</v>
      </c>
      <c r="BG226" s="31" t="n">
        <f aca="false">IF(Замер!$J$220="да",Помещение_11!$B226,0)</f>
        <v>0</v>
      </c>
      <c r="BH226" s="31" t="n">
        <f aca="false">IF(Замер!$J$220="да",Помещение_11!$G226,0)</f>
        <v>0</v>
      </c>
      <c r="BI226" s="31" t="n">
        <f aca="false">IF(Замер!$J$220="да",Помещение_11!$H226,0)</f>
        <v>0</v>
      </c>
      <c r="BK226" s="31" t="n">
        <f aca="false">IF(Замер!$J$240="да",Помещение_12!$B226,0)</f>
        <v>0</v>
      </c>
      <c r="BL226" s="31" t="n">
        <f aca="false">IF(Замер!$J$240="да",Помещение_12!$G226,0)</f>
        <v>0</v>
      </c>
      <c r="BM226" s="31" t="n">
        <f aca="false">IF(Замер!$J$240="да",Помещение_12!$H226,0)</f>
        <v>0</v>
      </c>
      <c r="BO226" s="31" t="n">
        <f aca="false">IF(Замер!$J$260="да",Помещение_13!$B226,0)</f>
        <v>0</v>
      </c>
      <c r="BP226" s="31" t="n">
        <f aca="false">IF(Замер!$J$260="да",Помещение_13!$G226,0)</f>
        <v>0</v>
      </c>
      <c r="BQ226" s="31" t="n">
        <f aca="false">IF(Замер!$J$260="да",Помещение_13!$H226,0)</f>
        <v>0</v>
      </c>
      <c r="BS226" s="31" t="n">
        <f aca="false">IF(Замер!$J$280="да",Помещение_14!$B226,0)</f>
        <v>0</v>
      </c>
      <c r="BT226" s="31" t="n">
        <f aca="false">IF(Замер!$J$280="да",Помещение_14!$G226,0)</f>
        <v>0</v>
      </c>
      <c r="BU226" s="31" t="n">
        <f aca="false">IF(Замер!$J$280="да",Помещение_14!$H226,0)</f>
        <v>0</v>
      </c>
      <c r="BW226" s="31" t="n">
        <f aca="false">IF(Замер!$J$300="да",Помещение_15!$B226,0)</f>
        <v>0</v>
      </c>
      <c r="BX226" s="31" t="n">
        <f aca="false">IF(Замер!$J$300="да",Помещение_15!$G226,0)</f>
        <v>0</v>
      </c>
      <c r="BY226" s="31" t="n">
        <f aca="false">IF(Замер!$J$300="да",Помещение_15!$H226,0)</f>
        <v>0</v>
      </c>
      <c r="CA226" s="31" t="n">
        <f aca="false">IF(Замер!$J$320="да",Помещение_16!$B226,0)</f>
        <v>0</v>
      </c>
      <c r="CB226" s="31" t="n">
        <f aca="false">IF(Замер!$J$320="да",Помещение_16!$G226,0)</f>
        <v>0</v>
      </c>
      <c r="CC226" s="31" t="n">
        <f aca="false">IF(Замер!$J$320="да",Помещение_16!$H226,0)</f>
        <v>0</v>
      </c>
      <c r="CE226" s="31" t="n">
        <f aca="false">IF(Замер!$J$340="да",Помещение_17!$B226,0)</f>
        <v>0</v>
      </c>
      <c r="CF226" s="31" t="n">
        <f aca="false">IF(Замер!$J$340="да",Помещение_17!$G226,0)</f>
        <v>0</v>
      </c>
      <c r="CG226" s="31" t="n">
        <f aca="false">IF(Замер!$J$340="да",Помещение_17!$H226,0)</f>
        <v>0</v>
      </c>
      <c r="CI226" s="31" t="n">
        <f aca="false">IF(Замер!$J$360="да",Помещение_18!$B226,0)</f>
        <v>0</v>
      </c>
      <c r="CJ226" s="31" t="n">
        <f aca="false">IF(Замер!$J$360="да",Помещение_18!$G226,0)</f>
        <v>0</v>
      </c>
      <c r="CK226" s="31" t="n">
        <f aca="false">IF(Замер!$J$360="да",Помещение_18!$H226,0)</f>
        <v>0</v>
      </c>
      <c r="CM226" s="31" t="n">
        <f aca="false">IF(Замер!$J$380="да",Помещение_19!$B226,0)</f>
        <v>0</v>
      </c>
      <c r="CN226" s="31" t="n">
        <f aca="false">IF(Замер!$J$380="да",Помещение_19!$G226,0)</f>
        <v>0</v>
      </c>
      <c r="CO226" s="31" t="n">
        <f aca="false">IF(Замер!$J$380="да",Помещение_19!$H226,0)</f>
        <v>0</v>
      </c>
      <c r="CQ226" s="31" t="n">
        <f aca="false">IF(Замер!$J$400="да",Помещение_20!$B226,0)</f>
        <v>0</v>
      </c>
      <c r="CR226" s="31" t="n">
        <f aca="false">IF(Замер!$J$400="да",Помещение_20!$G226,0)</f>
        <v>0</v>
      </c>
      <c r="CS226" s="31" t="n">
        <f aca="false">IF(Замер!$J$400="да",Помещение_20!$H226,0)</f>
        <v>0</v>
      </c>
    </row>
    <row r="227" customFormat="false" ht="14.25" hidden="false" customHeight="false" outlineLevel="0" collapsed="false">
      <c r="B227" s="79" t="n">
        <f aca="false">P227</f>
        <v>0</v>
      </c>
      <c r="C227" s="49" t="s">
        <v>516</v>
      </c>
      <c r="D227" s="80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44" t="str">
        <f aca="false">VLOOKUP(C227,СписокРабот!$B:$E,3,FALSE())</f>
        <v>м²</v>
      </c>
      <c r="F227" s="81" t="n">
        <f aca="false">VLOOKUP(C227,СписокРабот!$B:$E,4,FALSE())</f>
        <v>1911</v>
      </c>
      <c r="G227" s="84" t="n">
        <f aca="false">Q227</f>
        <v>0</v>
      </c>
      <c r="H227" s="82" t="n">
        <f aca="false">F227*G227</f>
        <v>0</v>
      </c>
      <c r="L227" s="83"/>
      <c r="M227" s="66" t="n">
        <f aca="false">$F227*(100%-$B$3)</f>
        <v>1624.35</v>
      </c>
      <c r="N227" s="31" t="n">
        <f aca="false">$G227*$M227</f>
        <v>0</v>
      </c>
      <c r="P227" s="31" t="n">
        <f aca="false">MAX(S227,W227,AA227,AE227,AI227,AM227,AQ227,AU227,AY227,BC227,BG227,BK227,BO227,BS227,BW227,CA227,CE227,CI227,CM227,CQ227)</f>
        <v>0</v>
      </c>
      <c r="Q227" s="31" t="n">
        <f aca="false">IF($S227,T227,0)+IF($W227,X227,0)+IF($AA227,AB227,0)+IF($AE227,AF227,0)+IF($AI227,AJ227,0)+IF($AM227,AN227,0)+IF($AQ227,AR227,0)+IF($AU227,AV227,0)+IF($AY227,AZ227,0)+IF($BC227,BD227,0)+IF($BG227,BH227,0)+IF($BK227,BL227,0)+IF($BO227,BP227,0)+IF($BS227,BT227,0)+IF($BW227,BX227,0)+IF($CA227,CB227,0)+IF($CE227,CF227,0)+IF($CI227,CJ227,0)+IF($CM227,CN227,0)+IF($CQ227,CR227,0)</f>
        <v>0</v>
      </c>
      <c r="R227" s="31" t="n">
        <f aca="false">IF($S227=1,U227,0)+IF($W227,Y227,0)+IF($AA227,AC227,0)+IF($AE227,AG227,0)+IF($AI227,AK227,0)+IF($AM227,AO227,0)+IF($AQ227,AS227,0)+IF($AU227,AW227,0)+IF($AY227,BA227,0)+IF($BC227,BE227,0)+IF($BG227,BI227,0)+IF($BK227,BM227,0)+IF($BO227,BQ227,0)+IF($BS227,BU227,0)+IF($BW227,BY227,0)+IF($CA227,CC227,0)+IF($CE227,CG227,0)+IF($CI227,CK227,0)+IF($CM227,CO227,0)+IF($CQ227,CS227,0)</f>
        <v>0</v>
      </c>
      <c r="S227" s="31" t="n">
        <f aca="false">IF(Замер!$J$20="да",Комната_1!$B227,0)</f>
        <v>0</v>
      </c>
      <c r="T227" s="31" t="n">
        <f aca="false">IF(Замер!$J$20="да",Комната_1!$G227,0)</f>
        <v>26.4</v>
      </c>
      <c r="U227" s="31" t="n">
        <f aca="false">IF(Замер!$J$20="да",Комната_1!$H227,0)</f>
        <v>50450.4</v>
      </c>
      <c r="W227" s="31" t="n">
        <f aca="false">IF(Замер!$J$40="да",Комната_2!$B227,0)</f>
        <v>0</v>
      </c>
      <c r="X227" s="31" t="n">
        <f aca="false">IF(Замер!$J$40="да",Комната_2!$G227,0)</f>
        <v>11.6</v>
      </c>
      <c r="Y227" s="31" t="n">
        <f aca="false">IF(Замер!$J$40="да",Комната_2!$H227,0)</f>
        <v>22167.6</v>
      </c>
      <c r="AA227" s="31" t="n">
        <f aca="false">IF(Замер!$J$60="да",Комната_3!$B227,0)</f>
        <v>0</v>
      </c>
      <c r="AB227" s="31" t="n">
        <f aca="false">IF(Замер!$J$60="да",Комната_3!$G227,0)</f>
        <v>11.9</v>
      </c>
      <c r="AC227" s="31" t="n">
        <f aca="false">IF(Замер!$J$60="да",Комната_3!$H227,0)</f>
        <v>22740.9</v>
      </c>
      <c r="AE227" s="31" t="n">
        <f aca="false">IF(Замер!$J$80="да",Комната_4!$B227,0)</f>
        <v>0</v>
      </c>
      <c r="AF227" s="31" t="n">
        <f aca="false">IF(Замер!$J$80="да",Комната_4!$G227,0)</f>
        <v>11.3</v>
      </c>
      <c r="AG227" s="31" t="n">
        <f aca="false">IF(Замер!$J$80="да",Комната_4!$H227,0)</f>
        <v>21594.3</v>
      </c>
      <c r="AI227" s="31" t="n">
        <f aca="false">IF(Замер!$J$100="да",Комната_5!$B227,0)</f>
        <v>0</v>
      </c>
      <c r="AJ227" s="31" t="n">
        <f aca="false">IF(Замер!$J$100="да",Комната_5!$G227,0)</f>
        <v>5.4</v>
      </c>
      <c r="AK227" s="31" t="n">
        <f aca="false">IF(Замер!$J$100="да",Комната_5!$H227,0)</f>
        <v>10319.4</v>
      </c>
      <c r="AM227" s="31" t="n">
        <f aca="false">IF(Замер!$J$120="да",Коридор!$B227,0)</f>
        <v>0</v>
      </c>
      <c r="AN227" s="31" t="n">
        <f aca="false">IF(Замер!$J$120="да",Коридор!$G227,0)</f>
        <v>2.8</v>
      </c>
      <c r="AO227" s="31" t="n">
        <f aca="false">IF(Замер!$J$120="да",Коридор!$H227,0)</f>
        <v>5350.8</v>
      </c>
      <c r="AQ227" s="31" t="n">
        <f aca="false">IF(Замер!$J$140="да",Кухня!$B227,0)</f>
        <v>0</v>
      </c>
      <c r="AR227" s="31" t="n">
        <f aca="false">IF(Замер!$J$140="да",Кухня!$G227,0)</f>
        <v>5.6</v>
      </c>
      <c r="AS227" s="31" t="n">
        <f aca="false">IF(Замер!$J$140="да",Кухня!$H227,0)</f>
        <v>10701.6</v>
      </c>
      <c r="AU227" s="31" t="n">
        <f aca="false">IF(Замер!$J$160="да",Ванна!$B227,0)</f>
        <v>0</v>
      </c>
      <c r="AV227" s="31" t="n">
        <f aca="false">IF(Замер!$J$160="да",Ванна!$G227,0)</f>
        <v>2.5</v>
      </c>
      <c r="AW227" s="31" t="n">
        <f aca="false">IF(Замер!$J$160="да",Ванна!$H227,0)</f>
        <v>4777.5</v>
      </c>
      <c r="AY227" s="31" t="n">
        <f aca="false">IF(Замер!$J$180="да",Туалет!$B227,0)</f>
        <v>0</v>
      </c>
      <c r="AZ227" s="31" t="n">
        <f aca="false">IF(Замер!$J$180="да",Туалет!$G227,0)</f>
        <v>0</v>
      </c>
      <c r="BA227" s="31" t="n">
        <f aca="false">IF(Замер!$J$180="да",Туалет!$H227,0)</f>
        <v>0</v>
      </c>
      <c r="BC227" s="31" t="n">
        <f aca="false">IF(Замер!$J$200="да",Балкон!$B227,0)</f>
        <v>0</v>
      </c>
      <c r="BD227" s="31" t="n">
        <f aca="false">IF(Замер!$J$200="да",Балкон!$G227,0)</f>
        <v>0</v>
      </c>
      <c r="BE227" s="31" t="n">
        <f aca="false">IF(Замер!$J$200="да",Балкон!$H227,0)</f>
        <v>0</v>
      </c>
      <c r="BG227" s="31" t="n">
        <f aca="false">IF(Замер!$J$220="да",Помещение_11!$B227,0)</f>
        <v>0</v>
      </c>
      <c r="BH227" s="31" t="n">
        <f aca="false">IF(Замер!$J$220="да",Помещение_11!$G227,0)</f>
        <v>0</v>
      </c>
      <c r="BI227" s="31" t="n">
        <f aca="false">IF(Замер!$J$220="да",Помещение_11!$H227,0)</f>
        <v>0</v>
      </c>
      <c r="BK227" s="31" t="n">
        <f aca="false">IF(Замер!$J$240="да",Помещение_12!$B227,0)</f>
        <v>0</v>
      </c>
      <c r="BL227" s="31" t="n">
        <f aca="false">IF(Замер!$J$240="да",Помещение_12!$G227,0)</f>
        <v>0</v>
      </c>
      <c r="BM227" s="31" t="n">
        <f aca="false">IF(Замер!$J$240="да",Помещение_12!$H227,0)</f>
        <v>0</v>
      </c>
      <c r="BO227" s="31" t="n">
        <f aca="false">IF(Замер!$J$260="да",Помещение_13!$B227,0)</f>
        <v>0</v>
      </c>
      <c r="BP227" s="31" t="n">
        <f aca="false">IF(Замер!$J$260="да",Помещение_13!$G227,0)</f>
        <v>0</v>
      </c>
      <c r="BQ227" s="31" t="n">
        <f aca="false">IF(Замер!$J$260="да",Помещение_13!$H227,0)</f>
        <v>0</v>
      </c>
      <c r="BS227" s="31" t="n">
        <f aca="false">IF(Замер!$J$280="да",Помещение_14!$B227,0)</f>
        <v>0</v>
      </c>
      <c r="BT227" s="31" t="n">
        <f aca="false">IF(Замер!$J$280="да",Помещение_14!$G227,0)</f>
        <v>0</v>
      </c>
      <c r="BU227" s="31" t="n">
        <f aca="false">IF(Замер!$J$280="да",Помещение_14!$H227,0)</f>
        <v>0</v>
      </c>
      <c r="BW227" s="31" t="n">
        <f aca="false">IF(Замер!$J$300="да",Помещение_15!$B227,0)</f>
        <v>0</v>
      </c>
      <c r="BX227" s="31" t="n">
        <f aca="false">IF(Замер!$J$300="да",Помещение_15!$G227,0)</f>
        <v>0</v>
      </c>
      <c r="BY227" s="31" t="n">
        <f aca="false">IF(Замер!$J$300="да",Помещение_15!$H227,0)</f>
        <v>0</v>
      </c>
      <c r="CA227" s="31" t="n">
        <f aca="false">IF(Замер!$J$320="да",Помещение_16!$B227,0)</f>
        <v>0</v>
      </c>
      <c r="CB227" s="31" t="n">
        <f aca="false">IF(Замер!$J$320="да",Помещение_16!$G227,0)</f>
        <v>0</v>
      </c>
      <c r="CC227" s="31" t="n">
        <f aca="false">IF(Замер!$J$320="да",Помещение_16!$H227,0)</f>
        <v>0</v>
      </c>
      <c r="CE227" s="31" t="n">
        <f aca="false">IF(Замер!$J$340="да",Помещение_17!$B227,0)</f>
        <v>0</v>
      </c>
      <c r="CF227" s="31" t="n">
        <f aca="false">IF(Замер!$J$340="да",Помещение_17!$G227,0)</f>
        <v>0</v>
      </c>
      <c r="CG227" s="31" t="n">
        <f aca="false">IF(Замер!$J$340="да",Помещение_17!$H227,0)</f>
        <v>0</v>
      </c>
      <c r="CI227" s="31" t="n">
        <f aca="false">IF(Замер!$J$360="да",Помещение_18!$B227,0)</f>
        <v>0</v>
      </c>
      <c r="CJ227" s="31" t="n">
        <f aca="false">IF(Замер!$J$360="да",Помещение_18!$G227,0)</f>
        <v>0</v>
      </c>
      <c r="CK227" s="31" t="n">
        <f aca="false">IF(Замер!$J$360="да",Помещение_18!$H227,0)</f>
        <v>0</v>
      </c>
      <c r="CM227" s="31" t="n">
        <f aca="false">IF(Замер!$J$380="да",Помещение_19!$B227,0)</f>
        <v>0</v>
      </c>
      <c r="CN227" s="31" t="n">
        <f aca="false">IF(Замер!$J$380="да",Помещение_19!$G227,0)</f>
        <v>0</v>
      </c>
      <c r="CO227" s="31" t="n">
        <f aca="false">IF(Замер!$J$380="да",Помещение_19!$H227,0)</f>
        <v>0</v>
      </c>
      <c r="CQ227" s="31" t="n">
        <f aca="false">IF(Замер!$J$400="да",Помещение_20!$B227,0)</f>
        <v>0</v>
      </c>
      <c r="CR227" s="31" t="n">
        <f aca="false">IF(Замер!$J$400="да",Помещение_20!$G227,0)</f>
        <v>0</v>
      </c>
      <c r="CS227" s="31" t="n">
        <f aca="false">IF(Замер!$J$400="да",Помещение_20!$H227,0)</f>
        <v>0</v>
      </c>
    </row>
    <row r="228" customFormat="false" ht="14.25" hidden="false" customHeight="false" outlineLevel="0" collapsed="false">
      <c r="B228" s="79" t="n">
        <f aca="false">P228</f>
        <v>0</v>
      </c>
      <c r="C228" s="49" t="s">
        <v>517</v>
      </c>
      <c r="D228" s="80" t="str">
        <f aca="false">VLOOKUP(C228,СписокРабот!$B:$E,2,FALSE())</f>
        <v>Утепление пола утеплителем типа "Пеноплекс"</v>
      </c>
      <c r="E228" s="44" t="str">
        <f aca="false">VLOOKUP(C228,СписокРабот!$B:$E,3,FALSE())</f>
        <v>м²</v>
      </c>
      <c r="F228" s="81" t="n">
        <f aca="false">VLOOKUP(C228,СписокРабот!$B:$E,4,FALSE())</f>
        <v>719</v>
      </c>
      <c r="G228" s="84" t="n">
        <f aca="false">Q228</f>
        <v>0</v>
      </c>
      <c r="H228" s="82" t="n">
        <f aca="false">F228*G228</f>
        <v>0</v>
      </c>
      <c r="L228" s="83"/>
      <c r="M228" s="66" t="n">
        <f aca="false">$F228*(100%-$B$3)</f>
        <v>611.15</v>
      </c>
      <c r="N228" s="31" t="n">
        <f aca="false">$G228*$M228</f>
        <v>0</v>
      </c>
      <c r="P228" s="31" t="n">
        <f aca="false">MAX(S228,W228,AA228,AE228,AI228,AM228,AQ228,AU228,AY228,BC228,BG228,BK228,BO228,BS228,BW228,CA228,CE228,CI228,CM228,CQ228)</f>
        <v>0</v>
      </c>
      <c r="Q228" s="31" t="n">
        <f aca="false">IF($S228,T228,0)+IF($W228,X228,0)+IF($AA228,AB228,0)+IF($AE228,AF228,0)+IF($AI228,AJ228,0)+IF($AM228,AN228,0)+IF($AQ228,AR228,0)+IF($AU228,AV228,0)+IF($AY228,AZ228,0)+IF($BC228,BD228,0)+IF($BG228,BH228,0)+IF($BK228,BL228,0)+IF($BO228,BP228,0)+IF($BS228,BT228,0)+IF($BW228,BX228,0)+IF($CA228,CB228,0)+IF($CE228,CF228,0)+IF($CI228,CJ228,0)+IF($CM228,CN228,0)+IF($CQ228,CR228,0)</f>
        <v>0</v>
      </c>
      <c r="R228" s="31" t="n">
        <f aca="false">IF($S228=1,U228,0)+IF($W228,Y228,0)+IF($AA228,AC228,0)+IF($AE228,AG228,0)+IF($AI228,AK228,0)+IF($AM228,AO228,0)+IF($AQ228,AS228,0)+IF($AU228,AW228,0)+IF($AY228,BA228,0)+IF($BC228,BE228,0)+IF($BG228,BI228,0)+IF($BK228,BM228,0)+IF($BO228,BQ228,0)+IF($BS228,BU228,0)+IF($BW228,BY228,0)+IF($CA228,CC228,0)+IF($CE228,CG228,0)+IF($CI228,CK228,0)+IF($CM228,CO228,0)+IF($CQ228,CS228,0)</f>
        <v>0</v>
      </c>
      <c r="S228" s="31" t="n">
        <f aca="false">IF(Замер!$J$20="да",Комната_1!$B228,0)</f>
        <v>0</v>
      </c>
      <c r="T228" s="31" t="n">
        <f aca="false">IF(Замер!$J$20="да",Комната_1!$G228,0)</f>
        <v>26.4</v>
      </c>
      <c r="U228" s="31" t="n">
        <f aca="false">IF(Замер!$J$20="да",Комната_1!$H228,0)</f>
        <v>18981.6</v>
      </c>
      <c r="W228" s="31" t="n">
        <f aca="false">IF(Замер!$J$40="да",Комната_2!$B228,0)</f>
        <v>0</v>
      </c>
      <c r="X228" s="31" t="n">
        <f aca="false">IF(Замер!$J$40="да",Комната_2!$G228,0)</f>
        <v>11.6</v>
      </c>
      <c r="Y228" s="31" t="n">
        <f aca="false">IF(Замер!$J$40="да",Комната_2!$H228,0)</f>
        <v>8340.4</v>
      </c>
      <c r="AA228" s="31" t="n">
        <f aca="false">IF(Замер!$J$60="да",Комната_3!$B228,0)</f>
        <v>0</v>
      </c>
      <c r="AB228" s="31" t="n">
        <f aca="false">IF(Замер!$J$60="да",Комната_3!$G228,0)</f>
        <v>11.9</v>
      </c>
      <c r="AC228" s="31" t="n">
        <f aca="false">IF(Замер!$J$60="да",Комната_3!$H228,0)</f>
        <v>8556.1</v>
      </c>
      <c r="AE228" s="31" t="n">
        <f aca="false">IF(Замер!$J$80="да",Комната_4!$B228,0)</f>
        <v>0</v>
      </c>
      <c r="AF228" s="31" t="n">
        <f aca="false">IF(Замер!$J$80="да",Комната_4!$G228,0)</f>
        <v>11.3</v>
      </c>
      <c r="AG228" s="31" t="n">
        <f aca="false">IF(Замер!$J$80="да",Комната_4!$H228,0)</f>
        <v>8124.7</v>
      </c>
      <c r="AI228" s="31" t="n">
        <f aca="false">IF(Замер!$J$100="да",Комната_5!$B228,0)</f>
        <v>0</v>
      </c>
      <c r="AJ228" s="31" t="n">
        <f aca="false">IF(Замер!$J$100="да",Комната_5!$G228,0)</f>
        <v>5.4</v>
      </c>
      <c r="AK228" s="31" t="n">
        <f aca="false">IF(Замер!$J$100="да",Комната_5!$H228,0)</f>
        <v>3882.6</v>
      </c>
      <c r="AM228" s="31" t="n">
        <f aca="false">IF(Замер!$J$120="да",Коридор!$B228,0)</f>
        <v>0</v>
      </c>
      <c r="AN228" s="31" t="n">
        <f aca="false">IF(Замер!$J$120="да",Коридор!$G228,0)</f>
        <v>2.8</v>
      </c>
      <c r="AO228" s="31" t="n">
        <f aca="false">IF(Замер!$J$120="да",Коридор!$H228,0)</f>
        <v>2013.2</v>
      </c>
      <c r="AQ228" s="31" t="n">
        <f aca="false">IF(Замер!$J$140="да",Кухня!$B228,0)</f>
        <v>0</v>
      </c>
      <c r="AR228" s="31" t="n">
        <f aca="false">IF(Замер!$J$140="да",Кухня!$G228,0)</f>
        <v>5.6</v>
      </c>
      <c r="AS228" s="31" t="n">
        <f aca="false">IF(Замер!$J$140="да",Кухня!$H228,0)</f>
        <v>4026.4</v>
      </c>
      <c r="AU228" s="31" t="n">
        <f aca="false">IF(Замер!$J$160="да",Ванна!$B228,0)</f>
        <v>0</v>
      </c>
      <c r="AV228" s="31" t="n">
        <f aca="false">IF(Замер!$J$160="да",Ванна!$G228,0)</f>
        <v>2.5</v>
      </c>
      <c r="AW228" s="31" t="n">
        <f aca="false">IF(Замер!$J$160="да",Ванна!$H228,0)</f>
        <v>1797.5</v>
      </c>
      <c r="AY228" s="31" t="n">
        <f aca="false">IF(Замер!$J$180="да",Туалет!$B228,0)</f>
        <v>0</v>
      </c>
      <c r="AZ228" s="31" t="n">
        <f aca="false">IF(Замер!$J$180="да",Туалет!$G228,0)</f>
        <v>0</v>
      </c>
      <c r="BA228" s="31" t="n">
        <f aca="false">IF(Замер!$J$180="да",Туалет!$H228,0)</f>
        <v>0</v>
      </c>
      <c r="BC228" s="31" t="n">
        <f aca="false">IF(Замер!$J$200="да",Балкон!$B228,0)</f>
        <v>0</v>
      </c>
      <c r="BD228" s="31" t="n">
        <f aca="false">IF(Замер!$J$200="да",Балкон!$G228,0)</f>
        <v>0</v>
      </c>
      <c r="BE228" s="31" t="n">
        <f aca="false">IF(Замер!$J$200="да",Балкон!$H228,0)</f>
        <v>0</v>
      </c>
      <c r="BG228" s="31" t="n">
        <f aca="false">IF(Замер!$J$220="да",Помещение_11!$B228,0)</f>
        <v>0</v>
      </c>
      <c r="BH228" s="31" t="n">
        <f aca="false">IF(Замер!$J$220="да",Помещение_11!$G228,0)</f>
        <v>0</v>
      </c>
      <c r="BI228" s="31" t="n">
        <f aca="false">IF(Замер!$J$220="да",Помещение_11!$H228,0)</f>
        <v>0</v>
      </c>
      <c r="BK228" s="31" t="n">
        <f aca="false">IF(Замер!$J$240="да",Помещение_12!$B228,0)</f>
        <v>0</v>
      </c>
      <c r="BL228" s="31" t="n">
        <f aca="false">IF(Замер!$J$240="да",Помещение_12!$G228,0)</f>
        <v>0</v>
      </c>
      <c r="BM228" s="31" t="n">
        <f aca="false">IF(Замер!$J$240="да",Помещение_12!$H228,0)</f>
        <v>0</v>
      </c>
      <c r="BO228" s="31" t="n">
        <f aca="false">IF(Замер!$J$260="да",Помещение_13!$B228,0)</f>
        <v>0</v>
      </c>
      <c r="BP228" s="31" t="n">
        <f aca="false">IF(Замер!$J$260="да",Помещение_13!$G228,0)</f>
        <v>0</v>
      </c>
      <c r="BQ228" s="31" t="n">
        <f aca="false">IF(Замер!$J$260="да",Помещение_13!$H228,0)</f>
        <v>0</v>
      </c>
      <c r="BS228" s="31" t="n">
        <f aca="false">IF(Замер!$J$280="да",Помещение_14!$B228,0)</f>
        <v>0</v>
      </c>
      <c r="BT228" s="31" t="n">
        <f aca="false">IF(Замер!$J$280="да",Помещение_14!$G228,0)</f>
        <v>0</v>
      </c>
      <c r="BU228" s="31" t="n">
        <f aca="false">IF(Замер!$J$280="да",Помещение_14!$H228,0)</f>
        <v>0</v>
      </c>
      <c r="BW228" s="31" t="n">
        <f aca="false">IF(Замер!$J$300="да",Помещение_15!$B228,0)</f>
        <v>0</v>
      </c>
      <c r="BX228" s="31" t="n">
        <f aca="false">IF(Замер!$J$300="да",Помещение_15!$G228,0)</f>
        <v>0</v>
      </c>
      <c r="BY228" s="31" t="n">
        <f aca="false">IF(Замер!$J$300="да",Помещение_15!$H228,0)</f>
        <v>0</v>
      </c>
      <c r="CA228" s="31" t="n">
        <f aca="false">IF(Замер!$J$320="да",Помещение_16!$B228,0)</f>
        <v>0</v>
      </c>
      <c r="CB228" s="31" t="n">
        <f aca="false">IF(Замер!$J$320="да",Помещение_16!$G228,0)</f>
        <v>0</v>
      </c>
      <c r="CC228" s="31" t="n">
        <f aca="false">IF(Замер!$J$320="да",Помещение_16!$H228,0)</f>
        <v>0</v>
      </c>
      <c r="CE228" s="31" t="n">
        <f aca="false">IF(Замер!$J$340="да",Помещение_17!$B228,0)</f>
        <v>0</v>
      </c>
      <c r="CF228" s="31" t="n">
        <f aca="false">IF(Замер!$J$340="да",Помещение_17!$G228,0)</f>
        <v>0</v>
      </c>
      <c r="CG228" s="31" t="n">
        <f aca="false">IF(Замер!$J$340="да",Помещение_17!$H228,0)</f>
        <v>0</v>
      </c>
      <c r="CI228" s="31" t="n">
        <f aca="false">IF(Замер!$J$360="да",Помещение_18!$B228,0)</f>
        <v>0</v>
      </c>
      <c r="CJ228" s="31" t="n">
        <f aca="false">IF(Замер!$J$360="да",Помещение_18!$G228,0)</f>
        <v>0</v>
      </c>
      <c r="CK228" s="31" t="n">
        <f aca="false">IF(Замер!$J$360="да",Помещение_18!$H228,0)</f>
        <v>0</v>
      </c>
      <c r="CM228" s="31" t="n">
        <f aca="false">IF(Замер!$J$380="да",Помещение_19!$B228,0)</f>
        <v>0</v>
      </c>
      <c r="CN228" s="31" t="n">
        <f aca="false">IF(Замер!$J$380="да",Помещение_19!$G228,0)</f>
        <v>0</v>
      </c>
      <c r="CO228" s="31" t="n">
        <f aca="false">IF(Замер!$J$380="да",Помещение_19!$H228,0)</f>
        <v>0</v>
      </c>
      <c r="CQ228" s="31" t="n">
        <f aca="false">IF(Замер!$J$400="да",Помещение_20!$B228,0)</f>
        <v>0</v>
      </c>
      <c r="CR228" s="31" t="n">
        <f aca="false">IF(Замер!$J$400="да",Помещение_20!$G228,0)</f>
        <v>0</v>
      </c>
      <c r="CS228" s="31" t="n">
        <f aca="false">IF(Замер!$J$400="да",Помещение_20!$H228,0)</f>
        <v>0</v>
      </c>
    </row>
    <row r="229" customFormat="false" ht="14.25" hidden="false" customHeight="false" outlineLevel="0" collapsed="false">
      <c r="B229" s="79" t="n">
        <f aca="false">P229</f>
        <v>0</v>
      </c>
      <c r="C229" s="49" t="s">
        <v>518</v>
      </c>
      <c r="D229" s="80" t="str">
        <f aca="false">VLOOKUP(C229,СписокРабот!$B:$E,2,FALSE())</f>
        <v>Стяжка пола керамзитом</v>
      </c>
      <c r="E229" s="44" t="str">
        <f aca="false">VLOOKUP(C229,СписокРабот!$B:$E,3,FALSE())</f>
        <v>м²</v>
      </c>
      <c r="F229" s="81" t="n">
        <f aca="false">VLOOKUP(C229,СписокРабот!$B:$E,4,FALSE())</f>
        <v>775</v>
      </c>
      <c r="G229" s="84" t="n">
        <f aca="false">Q229</f>
        <v>0</v>
      </c>
      <c r="H229" s="82" t="n">
        <f aca="false">F229*G229</f>
        <v>0</v>
      </c>
      <c r="L229" s="83"/>
      <c r="M229" s="66" t="n">
        <f aca="false">$F229*(100%-$B$3)</f>
        <v>658.75</v>
      </c>
      <c r="N229" s="31" t="n">
        <f aca="false">$G229*$M229</f>
        <v>0</v>
      </c>
      <c r="P229" s="31" t="n">
        <f aca="false">MAX(S229,W229,AA229,AE229,AI229,AM229,AQ229,AU229,AY229,BC229,BG229,BK229,BO229,BS229,BW229,CA229,CE229,CI229,CM229,CQ229)</f>
        <v>0</v>
      </c>
      <c r="Q229" s="31" t="n">
        <f aca="false">IF($S229,T229,0)+IF($W229,X229,0)+IF($AA229,AB229,0)+IF($AE229,AF229,0)+IF($AI229,AJ229,0)+IF($AM229,AN229,0)+IF($AQ229,AR229,0)+IF($AU229,AV229,0)+IF($AY229,AZ229,0)+IF($BC229,BD229,0)+IF($BG229,BH229,0)+IF($BK229,BL229,0)+IF($BO229,BP229,0)+IF($BS229,BT229,0)+IF($BW229,BX229,0)+IF($CA229,CB229,0)+IF($CE229,CF229,0)+IF($CI229,CJ229,0)+IF($CM229,CN229,0)+IF($CQ229,CR229,0)</f>
        <v>0</v>
      </c>
      <c r="R229" s="31" t="n">
        <f aca="false">IF($S229=1,U229,0)+IF($W229,Y229,0)+IF($AA229,AC229,0)+IF($AE229,AG229,0)+IF($AI229,AK229,0)+IF($AM229,AO229,0)+IF($AQ229,AS229,0)+IF($AU229,AW229,0)+IF($AY229,BA229,0)+IF($BC229,BE229,0)+IF($BG229,BI229,0)+IF($BK229,BM229,0)+IF($BO229,BQ229,0)+IF($BS229,BU229,0)+IF($BW229,BY229,0)+IF($CA229,CC229,0)+IF($CE229,CG229,0)+IF($CI229,CK229,0)+IF($CM229,CO229,0)+IF($CQ229,CS229,0)</f>
        <v>0</v>
      </c>
      <c r="S229" s="31" t="n">
        <f aca="false">IF(Замер!$J$20="да",Комната_1!$B229,0)</f>
        <v>0</v>
      </c>
      <c r="T229" s="31" t="n">
        <f aca="false">IF(Замер!$J$20="да",Комната_1!$G229,0)</f>
        <v>26.4</v>
      </c>
      <c r="U229" s="31" t="n">
        <f aca="false">IF(Замер!$J$20="да",Комната_1!$H229,0)</f>
        <v>20460</v>
      </c>
      <c r="W229" s="31" t="n">
        <f aca="false">IF(Замер!$J$40="да",Комната_2!$B229,0)</f>
        <v>0</v>
      </c>
      <c r="X229" s="31" t="n">
        <f aca="false">IF(Замер!$J$40="да",Комната_2!$G229,0)</f>
        <v>11.6</v>
      </c>
      <c r="Y229" s="31" t="n">
        <f aca="false">IF(Замер!$J$40="да",Комната_2!$H229,0)</f>
        <v>8990</v>
      </c>
      <c r="AA229" s="31" t="n">
        <f aca="false">IF(Замер!$J$60="да",Комната_3!$B229,0)</f>
        <v>0</v>
      </c>
      <c r="AB229" s="31" t="n">
        <f aca="false">IF(Замер!$J$60="да",Комната_3!$G229,0)</f>
        <v>11.9</v>
      </c>
      <c r="AC229" s="31" t="n">
        <f aca="false">IF(Замер!$J$60="да",Комната_3!$H229,0)</f>
        <v>9222.5</v>
      </c>
      <c r="AE229" s="31" t="n">
        <f aca="false">IF(Замер!$J$80="да",Комната_4!$B229,0)</f>
        <v>0</v>
      </c>
      <c r="AF229" s="31" t="n">
        <f aca="false">IF(Замер!$J$80="да",Комната_4!$G229,0)</f>
        <v>11.3</v>
      </c>
      <c r="AG229" s="31" t="n">
        <f aca="false">IF(Замер!$J$80="да",Комната_4!$H229,0)</f>
        <v>8757.5</v>
      </c>
      <c r="AI229" s="31" t="n">
        <f aca="false">IF(Замер!$J$100="да",Комната_5!$B229,0)</f>
        <v>0</v>
      </c>
      <c r="AJ229" s="31" t="n">
        <f aca="false">IF(Замер!$J$100="да",Комната_5!$G229,0)</f>
        <v>5.4</v>
      </c>
      <c r="AK229" s="31" t="n">
        <f aca="false">IF(Замер!$J$100="да",Комната_5!$H229,0)</f>
        <v>4185</v>
      </c>
      <c r="AM229" s="31" t="n">
        <f aca="false">IF(Замер!$J$120="да",Коридор!$B229,0)</f>
        <v>0</v>
      </c>
      <c r="AN229" s="31" t="n">
        <f aca="false">IF(Замер!$J$120="да",Коридор!$G229,0)</f>
        <v>2.8</v>
      </c>
      <c r="AO229" s="31" t="n">
        <f aca="false">IF(Замер!$J$120="да",Коридор!$H229,0)</f>
        <v>2170</v>
      </c>
      <c r="AQ229" s="31" t="n">
        <f aca="false">IF(Замер!$J$140="да",Кухня!$B229,0)</f>
        <v>0</v>
      </c>
      <c r="AR229" s="31" t="n">
        <f aca="false">IF(Замер!$J$140="да",Кухня!$G229,0)</f>
        <v>5.6</v>
      </c>
      <c r="AS229" s="31" t="n">
        <f aca="false">IF(Замер!$J$140="да",Кухня!$H229,0)</f>
        <v>4340</v>
      </c>
      <c r="AU229" s="31" t="n">
        <f aca="false">IF(Замер!$J$160="да",Ванна!$B229,0)</f>
        <v>0</v>
      </c>
      <c r="AV229" s="31" t="n">
        <f aca="false">IF(Замер!$J$160="да",Ванна!$G229,0)</f>
        <v>2.5</v>
      </c>
      <c r="AW229" s="31" t="n">
        <f aca="false">IF(Замер!$J$160="да",Ванна!$H229,0)</f>
        <v>1937.5</v>
      </c>
      <c r="AY229" s="31" t="n">
        <f aca="false">IF(Замер!$J$180="да",Туалет!$B229,0)</f>
        <v>0</v>
      </c>
      <c r="AZ229" s="31" t="n">
        <f aca="false">IF(Замер!$J$180="да",Туалет!$G229,0)</f>
        <v>0</v>
      </c>
      <c r="BA229" s="31" t="n">
        <f aca="false">IF(Замер!$J$180="да",Туалет!$H229,0)</f>
        <v>0</v>
      </c>
      <c r="BC229" s="31" t="n">
        <f aca="false">IF(Замер!$J$200="да",Балкон!$B229,0)</f>
        <v>0</v>
      </c>
      <c r="BD229" s="31" t="n">
        <f aca="false">IF(Замер!$J$200="да",Балкон!$G229,0)</f>
        <v>0</v>
      </c>
      <c r="BE229" s="31" t="n">
        <f aca="false">IF(Замер!$J$200="да",Балкон!$H229,0)</f>
        <v>0</v>
      </c>
      <c r="BG229" s="31" t="n">
        <f aca="false">IF(Замер!$J$220="да",Помещение_11!$B229,0)</f>
        <v>0</v>
      </c>
      <c r="BH229" s="31" t="n">
        <f aca="false">IF(Замер!$J$220="да",Помещение_11!$G229,0)</f>
        <v>0</v>
      </c>
      <c r="BI229" s="31" t="n">
        <f aca="false">IF(Замер!$J$220="да",Помещение_11!$H229,0)</f>
        <v>0</v>
      </c>
      <c r="BK229" s="31" t="n">
        <f aca="false">IF(Замер!$J$240="да",Помещение_12!$B229,0)</f>
        <v>0</v>
      </c>
      <c r="BL229" s="31" t="n">
        <f aca="false">IF(Замер!$J$240="да",Помещение_12!$G229,0)</f>
        <v>0</v>
      </c>
      <c r="BM229" s="31" t="n">
        <f aca="false">IF(Замер!$J$240="да",Помещение_12!$H229,0)</f>
        <v>0</v>
      </c>
      <c r="BO229" s="31" t="n">
        <f aca="false">IF(Замер!$J$260="да",Помещение_13!$B229,0)</f>
        <v>0</v>
      </c>
      <c r="BP229" s="31" t="n">
        <f aca="false">IF(Замер!$J$260="да",Помещение_13!$G229,0)</f>
        <v>0</v>
      </c>
      <c r="BQ229" s="31" t="n">
        <f aca="false">IF(Замер!$J$260="да",Помещение_13!$H229,0)</f>
        <v>0</v>
      </c>
      <c r="BS229" s="31" t="n">
        <f aca="false">IF(Замер!$J$280="да",Помещение_14!$B229,0)</f>
        <v>0</v>
      </c>
      <c r="BT229" s="31" t="n">
        <f aca="false">IF(Замер!$J$280="да",Помещение_14!$G229,0)</f>
        <v>0</v>
      </c>
      <c r="BU229" s="31" t="n">
        <f aca="false">IF(Замер!$J$280="да",Помещение_14!$H229,0)</f>
        <v>0</v>
      </c>
      <c r="BW229" s="31" t="n">
        <f aca="false">IF(Замер!$J$300="да",Помещение_15!$B229,0)</f>
        <v>0</v>
      </c>
      <c r="BX229" s="31" t="n">
        <f aca="false">IF(Замер!$J$300="да",Помещение_15!$G229,0)</f>
        <v>0</v>
      </c>
      <c r="BY229" s="31" t="n">
        <f aca="false">IF(Замер!$J$300="да",Помещение_15!$H229,0)</f>
        <v>0</v>
      </c>
      <c r="CA229" s="31" t="n">
        <f aca="false">IF(Замер!$J$320="да",Помещение_16!$B229,0)</f>
        <v>0</v>
      </c>
      <c r="CB229" s="31" t="n">
        <f aca="false">IF(Замер!$J$320="да",Помещение_16!$G229,0)</f>
        <v>0</v>
      </c>
      <c r="CC229" s="31" t="n">
        <f aca="false">IF(Замер!$J$320="да",Помещение_16!$H229,0)</f>
        <v>0</v>
      </c>
      <c r="CE229" s="31" t="n">
        <f aca="false">IF(Замер!$J$340="да",Помещение_17!$B229,0)</f>
        <v>0</v>
      </c>
      <c r="CF229" s="31" t="n">
        <f aca="false">IF(Замер!$J$340="да",Помещение_17!$G229,0)</f>
        <v>0</v>
      </c>
      <c r="CG229" s="31" t="n">
        <f aca="false">IF(Замер!$J$340="да",Помещение_17!$H229,0)</f>
        <v>0</v>
      </c>
      <c r="CI229" s="31" t="n">
        <f aca="false">IF(Замер!$J$360="да",Помещение_18!$B229,0)</f>
        <v>0</v>
      </c>
      <c r="CJ229" s="31" t="n">
        <f aca="false">IF(Замер!$J$360="да",Помещение_18!$G229,0)</f>
        <v>0</v>
      </c>
      <c r="CK229" s="31" t="n">
        <f aca="false">IF(Замер!$J$360="да",Помещение_18!$H229,0)</f>
        <v>0</v>
      </c>
      <c r="CM229" s="31" t="n">
        <f aca="false">IF(Замер!$J$380="да",Помещение_19!$B229,0)</f>
        <v>0</v>
      </c>
      <c r="CN229" s="31" t="n">
        <f aca="false">IF(Замер!$J$380="да",Помещение_19!$G229,0)</f>
        <v>0</v>
      </c>
      <c r="CO229" s="31" t="n">
        <f aca="false">IF(Замер!$J$380="да",Помещение_19!$H229,0)</f>
        <v>0</v>
      </c>
      <c r="CQ229" s="31" t="n">
        <f aca="false">IF(Замер!$J$400="да",Помещение_20!$B229,0)</f>
        <v>0</v>
      </c>
      <c r="CR229" s="31" t="n">
        <f aca="false">IF(Замер!$J$400="да",Помещение_20!$G229,0)</f>
        <v>0</v>
      </c>
      <c r="CS229" s="31" t="n">
        <f aca="false">IF(Замер!$J$400="да",Помещение_20!$H229,0)</f>
        <v>0</v>
      </c>
    </row>
    <row r="230" customFormat="false" ht="14.25" hidden="false" customHeight="false" outlineLevel="0" collapsed="false">
      <c r="B230" s="89" t="n">
        <f aca="false">P230</f>
        <v>0</v>
      </c>
      <c r="C230" s="90" t="s">
        <v>519</v>
      </c>
      <c r="D230" s="91" t="str">
        <f aca="false">VLOOKUP(C230,СписокРабот!$B:$E,2,FALSE())</f>
        <v>Устройство плинтуса скрытой установки на подготовленное основание</v>
      </c>
      <c r="E230" s="92" t="str">
        <f aca="false">VLOOKUP(C230,СписокРабот!$B:$E,3,FALSE())</f>
        <v>п.м</v>
      </c>
      <c r="F230" s="93" t="n">
        <f aca="false">VLOOKUP(C230,СписокРабот!$B:$E,4,FALSE())</f>
        <v>1527</v>
      </c>
      <c r="G230" s="94" t="n">
        <f aca="false">Q230</f>
        <v>0</v>
      </c>
      <c r="H230" s="95" t="n">
        <f aca="false">F230*G230</f>
        <v>0</v>
      </c>
      <c r="L230" s="83"/>
      <c r="M230" s="66" t="n">
        <f aca="false">$F230*(100%-$B$3)</f>
        <v>1297.95</v>
      </c>
      <c r="N230" s="31" t="n">
        <f aca="false">$G230*$M230</f>
        <v>0</v>
      </c>
      <c r="P230" s="31" t="n">
        <f aca="false">MAX(S230,W230,AA230,AE230,AI230,AM230,AQ230,AU230,AY230,BC230,BG230,BK230,BO230,BS230,BW230,CA230,CE230,CI230,CM230,CQ230)</f>
        <v>0</v>
      </c>
      <c r="Q230" s="31" t="n">
        <f aca="false">IF($S230,T230,0)+IF($W230,X230,0)+IF($AA230,AB230,0)+IF($AE230,AF230,0)+IF($AI230,AJ230,0)+IF($AM230,AN230,0)+IF($AQ230,AR230,0)+IF($AU230,AV230,0)+IF($AY230,AZ230,0)+IF($BC230,BD230,0)+IF($BG230,BH230,0)+IF($BK230,BL230,0)+IF($BO230,BP230,0)+IF($BS230,BT230,0)+IF($BW230,BX230,0)+IF($CA230,CB230,0)+IF($CE230,CF230,0)+IF($CI230,CJ230,0)+IF($CM230,CN230,0)+IF($CQ230,CR230,0)</f>
        <v>0</v>
      </c>
      <c r="R230" s="31" t="n">
        <f aca="false">IF($S230=1,U230,0)+IF($W230,Y230,0)+IF($AA230,AC230,0)+IF($AE230,AG230,0)+IF($AI230,AK230,0)+IF($AM230,AO230,0)+IF($AQ230,AS230,0)+IF($AU230,AW230,0)+IF($AY230,BA230,0)+IF($BC230,BE230,0)+IF($BG230,BI230,0)+IF($BK230,BM230,0)+IF($BO230,BQ230,0)+IF($BS230,BU230,0)+IF($BW230,BY230,0)+IF($CA230,CC230,0)+IF($CE230,CG230,0)+IF($CI230,CK230,0)+IF($CM230,CO230,0)+IF($CQ230,CS230,0)</f>
        <v>0</v>
      </c>
      <c r="S230" s="31" t="n">
        <f aca="false">IF(Замер!$J$20="да",Комната_1!$B230,0)</f>
        <v>0</v>
      </c>
      <c r="T230" s="31" t="n">
        <f aca="false">IF(Замер!$J$20="да",Комната_1!$G230,0)</f>
        <v>26.4</v>
      </c>
      <c r="U230" s="31" t="n">
        <f aca="false">IF(Замер!$J$20="да",Комната_1!$H230,0)</f>
        <v>40312.8</v>
      </c>
      <c r="W230" s="31" t="n">
        <f aca="false">IF(Замер!$J$40="да",Комната_2!$B230,0)</f>
        <v>0</v>
      </c>
      <c r="X230" s="31" t="n">
        <f aca="false">IF(Замер!$J$40="да",Комната_2!$G230,0)</f>
        <v>11.6</v>
      </c>
      <c r="Y230" s="31" t="n">
        <f aca="false">IF(Замер!$J$40="да",Комната_2!$H230,0)</f>
        <v>17713.2</v>
      </c>
      <c r="AA230" s="31" t="n">
        <f aca="false">IF(Замер!$J$60="да",Комната_3!$B230,0)</f>
        <v>0</v>
      </c>
      <c r="AB230" s="31" t="n">
        <f aca="false">IF(Замер!$J$60="да",Комната_3!$G230,0)</f>
        <v>11.9</v>
      </c>
      <c r="AC230" s="31" t="n">
        <f aca="false">IF(Замер!$J$60="да",Комната_3!$H230,0)</f>
        <v>18171.3</v>
      </c>
      <c r="AE230" s="31" t="n">
        <f aca="false">IF(Замер!$J$80="да",Комната_4!$B230,0)</f>
        <v>0</v>
      </c>
      <c r="AF230" s="31" t="n">
        <f aca="false">IF(Замер!$J$80="да",Комната_4!$G230,0)</f>
        <v>11.3</v>
      </c>
      <c r="AG230" s="31" t="n">
        <f aca="false">IF(Замер!$J$80="да",Комната_4!$H230,0)</f>
        <v>17255.1</v>
      </c>
      <c r="AI230" s="31" t="n">
        <f aca="false">IF(Замер!$J$100="да",Комната_5!$B230,0)</f>
        <v>0</v>
      </c>
      <c r="AJ230" s="31" t="n">
        <f aca="false">IF(Замер!$J$100="да",Комната_5!$G230,0)</f>
        <v>5.4</v>
      </c>
      <c r="AK230" s="31" t="n">
        <f aca="false">IF(Замер!$J$100="да",Комната_5!$H230,0)</f>
        <v>8245.8</v>
      </c>
      <c r="AM230" s="31" t="n">
        <f aca="false">IF(Замер!$J$120="да",Коридор!$B230,0)</f>
        <v>0</v>
      </c>
      <c r="AN230" s="31" t="n">
        <f aca="false">IF(Замер!$J$120="да",Коридор!$G230,0)</f>
        <v>2.8</v>
      </c>
      <c r="AO230" s="31" t="n">
        <f aca="false">IF(Замер!$J$120="да",Коридор!$H230,0)</f>
        <v>4275.6</v>
      </c>
      <c r="AQ230" s="31" t="n">
        <f aca="false">IF(Замер!$J$140="да",Кухня!$B230,0)</f>
        <v>0</v>
      </c>
      <c r="AR230" s="31" t="n">
        <f aca="false">IF(Замер!$J$140="да",Кухня!$G230,0)</f>
        <v>5.6</v>
      </c>
      <c r="AS230" s="31" t="n">
        <f aca="false">IF(Замер!$J$140="да",Кухня!$H230,0)</f>
        <v>8551.2</v>
      </c>
      <c r="AU230" s="31" t="n">
        <f aca="false">IF(Замер!$J$160="да",Ванна!$B230,0)</f>
        <v>0</v>
      </c>
      <c r="AV230" s="31" t="n">
        <f aca="false">IF(Замер!$J$160="да",Ванна!$G230,0)</f>
        <v>2.5</v>
      </c>
      <c r="AW230" s="31" t="n">
        <f aca="false">IF(Замер!$J$160="да",Ванна!$H230,0)</f>
        <v>3817.5</v>
      </c>
      <c r="AY230" s="31" t="n">
        <f aca="false">IF(Замер!$J$180="да",Туалет!$B230,0)</f>
        <v>0</v>
      </c>
      <c r="AZ230" s="31" t="n">
        <f aca="false">IF(Замер!$J$180="да",Туалет!$G230,0)</f>
        <v>0</v>
      </c>
      <c r="BA230" s="31" t="n">
        <f aca="false">IF(Замер!$J$180="да",Туалет!$H230,0)</f>
        <v>0</v>
      </c>
      <c r="BC230" s="31" t="n">
        <f aca="false">IF(Замер!$J$200="да",Балкон!$B230,0)</f>
        <v>0</v>
      </c>
      <c r="BD230" s="31" t="n">
        <f aca="false">IF(Замер!$J$200="да",Балкон!$G230,0)</f>
        <v>0</v>
      </c>
      <c r="BE230" s="31" t="n">
        <f aca="false">IF(Замер!$J$200="да",Балкон!$H230,0)</f>
        <v>0</v>
      </c>
      <c r="BG230" s="31" t="n">
        <f aca="false">IF(Замер!$J$220="да",Помещение_11!$B230,0)</f>
        <v>0</v>
      </c>
      <c r="BH230" s="31" t="n">
        <f aca="false">IF(Замер!$J$220="да",Помещение_11!$G230,0)</f>
        <v>0</v>
      </c>
      <c r="BI230" s="31" t="n">
        <f aca="false">IF(Замер!$J$220="да",Помещение_11!$H230,0)</f>
        <v>0</v>
      </c>
      <c r="BK230" s="31" t="n">
        <f aca="false">IF(Замер!$J$240="да",Помещение_12!$B230,0)</f>
        <v>0</v>
      </c>
      <c r="BL230" s="31" t="n">
        <f aca="false">IF(Замер!$J$240="да",Помещение_12!$G230,0)</f>
        <v>0</v>
      </c>
      <c r="BM230" s="31" t="n">
        <f aca="false">IF(Замер!$J$240="да",Помещение_12!$H230,0)</f>
        <v>0</v>
      </c>
      <c r="BO230" s="31" t="n">
        <f aca="false">IF(Замер!$J$260="да",Помещение_13!$B230,0)</f>
        <v>0</v>
      </c>
      <c r="BP230" s="31" t="n">
        <f aca="false">IF(Замер!$J$260="да",Помещение_13!$G230,0)</f>
        <v>0</v>
      </c>
      <c r="BQ230" s="31" t="n">
        <f aca="false">IF(Замер!$J$260="да",Помещение_13!$H230,0)</f>
        <v>0</v>
      </c>
      <c r="BS230" s="31" t="n">
        <f aca="false">IF(Замер!$J$280="да",Помещение_14!$B230,0)</f>
        <v>0</v>
      </c>
      <c r="BT230" s="31" t="n">
        <f aca="false">IF(Замер!$J$280="да",Помещение_14!$G230,0)</f>
        <v>0</v>
      </c>
      <c r="BU230" s="31" t="n">
        <f aca="false">IF(Замер!$J$280="да",Помещение_14!$H230,0)</f>
        <v>0</v>
      </c>
      <c r="BW230" s="31" t="n">
        <f aca="false">IF(Замер!$J$300="да",Помещение_15!$B230,0)</f>
        <v>0</v>
      </c>
      <c r="BX230" s="31" t="n">
        <f aca="false">IF(Замер!$J$300="да",Помещение_15!$G230,0)</f>
        <v>0</v>
      </c>
      <c r="BY230" s="31" t="n">
        <f aca="false">IF(Замер!$J$300="да",Помещение_15!$H230,0)</f>
        <v>0</v>
      </c>
      <c r="CA230" s="31" t="n">
        <f aca="false">IF(Замер!$J$320="да",Помещение_16!$B230,0)</f>
        <v>0</v>
      </c>
      <c r="CB230" s="31" t="n">
        <f aca="false">IF(Замер!$J$320="да",Помещение_16!$G230,0)</f>
        <v>0</v>
      </c>
      <c r="CC230" s="31" t="n">
        <f aca="false">IF(Замер!$J$320="да",Помещение_16!$H230,0)</f>
        <v>0</v>
      </c>
      <c r="CE230" s="31" t="n">
        <f aca="false">IF(Замер!$J$340="да",Помещение_17!$B230,0)</f>
        <v>0</v>
      </c>
      <c r="CF230" s="31" t="n">
        <f aca="false">IF(Замер!$J$340="да",Помещение_17!$G230,0)</f>
        <v>0</v>
      </c>
      <c r="CG230" s="31" t="n">
        <f aca="false">IF(Замер!$J$340="да",Помещение_17!$H230,0)</f>
        <v>0</v>
      </c>
      <c r="CI230" s="31" t="n">
        <f aca="false">IF(Замер!$J$360="да",Помещение_18!$B230,0)</f>
        <v>0</v>
      </c>
      <c r="CJ230" s="31" t="n">
        <f aca="false">IF(Замер!$J$360="да",Помещение_18!$G230,0)</f>
        <v>0</v>
      </c>
      <c r="CK230" s="31" t="n">
        <f aca="false">IF(Замер!$J$360="да",Помещение_18!$H230,0)</f>
        <v>0</v>
      </c>
      <c r="CM230" s="31" t="n">
        <f aca="false">IF(Замер!$J$380="да",Помещение_19!$B230,0)</f>
        <v>0</v>
      </c>
      <c r="CN230" s="31" t="n">
        <f aca="false">IF(Замер!$J$380="да",Помещение_19!$G230,0)</f>
        <v>0</v>
      </c>
      <c r="CO230" s="31" t="n">
        <f aca="false">IF(Замер!$J$380="да",Помещение_19!$H230,0)</f>
        <v>0</v>
      </c>
      <c r="CQ230" s="31" t="n">
        <f aca="false">IF(Замер!$J$400="да",Помещение_20!$B230,0)</f>
        <v>0</v>
      </c>
      <c r="CR230" s="31" t="n">
        <f aca="false">IF(Замер!$J$400="да",Помещение_20!$G230,0)</f>
        <v>0</v>
      </c>
      <c r="CS230" s="31" t="n">
        <f aca="false">IF(Замер!$J$400="да",Помещение_20!$H230,0)</f>
        <v>0</v>
      </c>
    </row>
    <row r="231" customFormat="false" ht="14.25" hidden="false" customHeight="false" outlineLevel="0" collapsed="false">
      <c r="B231" s="79" t="n">
        <f aca="false">P231</f>
        <v>0</v>
      </c>
      <c r="C231" s="49" t="s">
        <v>520</v>
      </c>
      <c r="D231" s="80" t="str">
        <f aca="false">VLOOKUP(C231,СписокРабот!$B:$E,2,FALSE())</f>
        <v>Монтаж пробкового компенсатора</v>
      </c>
      <c r="E231" s="44" t="str">
        <f aca="false">VLOOKUP(C231,СписокРабот!$B:$E,3,FALSE())</f>
        <v>п.м</v>
      </c>
      <c r="F231" s="81" t="n">
        <f aca="false">VLOOKUP(C231,СписокРабот!$B:$E,4,FALSE())</f>
        <v>1283</v>
      </c>
      <c r="G231" s="84" t="n">
        <f aca="false">Q231</f>
        <v>0</v>
      </c>
      <c r="H231" s="82" t="n">
        <f aca="false">F231*G231</f>
        <v>0</v>
      </c>
      <c r="L231" s="83"/>
      <c r="M231" s="66" t="n">
        <f aca="false">$F231*(100%-$B$3)</f>
        <v>1090.55</v>
      </c>
      <c r="N231" s="31" t="n">
        <f aca="false">$G231*$M231</f>
        <v>0</v>
      </c>
      <c r="P231" s="31" t="n">
        <f aca="false">MAX(S231,W231,AA231,AE231,AI231,AM231,AQ231,AU231,AY231,BC231,BG231,BK231,BO231,BS231,BW231,CA231,CE231,CI231,CM231,CQ231)</f>
        <v>0</v>
      </c>
      <c r="Q231" s="31" t="n">
        <f aca="false">IF($S231,T231,0)+IF($W231,X231,0)+IF($AA231,AB231,0)+IF($AE231,AF231,0)+IF($AI231,AJ231,0)+IF($AM231,AN231,0)+IF($AQ231,AR231,0)+IF($AU231,AV231,0)+IF($AY231,AZ231,0)+IF($BC231,BD231,0)+IF($BG231,BH231,0)+IF($BK231,BL231,0)+IF($BO231,BP231,0)+IF($BS231,BT231,0)+IF($BW231,BX231,0)+IF($CA231,CB231,0)+IF($CE231,CF231,0)+IF($CI231,CJ231,0)+IF($CM231,CN231,0)+IF($CQ231,CR231,0)</f>
        <v>0</v>
      </c>
      <c r="R231" s="31" t="n">
        <f aca="false">IF($S231=1,U231,0)+IF($W231,Y231,0)+IF($AA231,AC231,0)+IF($AE231,AG231,0)+IF($AI231,AK231,0)+IF($AM231,AO231,0)+IF($AQ231,AS231,0)+IF($AU231,AW231,0)+IF($AY231,BA231,0)+IF($BC231,BE231,0)+IF($BG231,BI231,0)+IF($BK231,BM231,0)+IF($BO231,BQ231,0)+IF($BS231,BU231,0)+IF($BW231,BY231,0)+IF($CA231,CC231,0)+IF($CE231,CG231,0)+IF($CI231,CK231,0)+IF($CM231,CO231,0)+IF($CQ231,CS231,0)</f>
        <v>0</v>
      </c>
      <c r="S231" s="31" t="n">
        <f aca="false">IF(Замер!$J$20="да",Комната_1!$B231,0)</f>
        <v>0</v>
      </c>
      <c r="T231" s="31" t="n">
        <f aca="false">IF(Замер!$J$20="да",Комната_1!$G231,0)</f>
        <v>26.4</v>
      </c>
      <c r="U231" s="31" t="n">
        <f aca="false">IF(Замер!$J$20="да",Комната_1!$H231,0)</f>
        <v>33871.2</v>
      </c>
      <c r="W231" s="31" t="n">
        <f aca="false">IF(Замер!$J$40="да",Комната_2!$B231,0)</f>
        <v>0</v>
      </c>
      <c r="X231" s="31" t="n">
        <f aca="false">IF(Замер!$J$40="да",Комната_2!$G231,0)</f>
        <v>11.6</v>
      </c>
      <c r="Y231" s="31" t="n">
        <f aca="false">IF(Замер!$J$40="да",Комната_2!$H231,0)</f>
        <v>14882.8</v>
      </c>
      <c r="AA231" s="31" t="n">
        <f aca="false">IF(Замер!$J$60="да",Комната_3!$B231,0)</f>
        <v>0</v>
      </c>
      <c r="AB231" s="31" t="n">
        <f aca="false">IF(Замер!$J$60="да",Комната_3!$G231,0)</f>
        <v>11.9</v>
      </c>
      <c r="AC231" s="31" t="n">
        <f aca="false">IF(Замер!$J$60="да",Комната_3!$H231,0)</f>
        <v>15267.7</v>
      </c>
      <c r="AE231" s="31" t="n">
        <f aca="false">IF(Замер!$J$80="да",Комната_4!$B231,0)</f>
        <v>0</v>
      </c>
      <c r="AF231" s="31" t="n">
        <f aca="false">IF(Замер!$J$80="да",Комната_4!$G231,0)</f>
        <v>11.3</v>
      </c>
      <c r="AG231" s="31" t="n">
        <f aca="false">IF(Замер!$J$80="да",Комната_4!$H231,0)</f>
        <v>14497.9</v>
      </c>
      <c r="AI231" s="31" t="n">
        <f aca="false">IF(Замер!$J$100="да",Комната_5!$B231,0)</f>
        <v>0</v>
      </c>
      <c r="AJ231" s="31" t="n">
        <f aca="false">IF(Замер!$J$100="да",Комната_5!$G231,0)</f>
        <v>5.4</v>
      </c>
      <c r="AK231" s="31" t="n">
        <f aca="false">IF(Замер!$J$100="да",Комната_5!$H231,0)</f>
        <v>6928.2</v>
      </c>
      <c r="AM231" s="31" t="n">
        <f aca="false">IF(Замер!$J$120="да",Коридор!$B231,0)</f>
        <v>0</v>
      </c>
      <c r="AN231" s="31" t="n">
        <f aca="false">IF(Замер!$J$120="да",Коридор!$G231,0)</f>
        <v>2.8</v>
      </c>
      <c r="AO231" s="31" t="n">
        <f aca="false">IF(Замер!$J$120="да",Коридор!$H231,0)</f>
        <v>3592.4</v>
      </c>
      <c r="AQ231" s="31" t="n">
        <f aca="false">IF(Замер!$J$140="да",Кухня!$B231,0)</f>
        <v>0</v>
      </c>
      <c r="AR231" s="31" t="n">
        <f aca="false">IF(Замер!$J$140="да",Кухня!$G231,0)</f>
        <v>5.6</v>
      </c>
      <c r="AS231" s="31" t="n">
        <f aca="false">IF(Замер!$J$140="да",Кухня!$H231,0)</f>
        <v>7184.8</v>
      </c>
      <c r="AU231" s="31" t="n">
        <f aca="false">IF(Замер!$J$160="да",Ванна!$B231,0)</f>
        <v>0</v>
      </c>
      <c r="AV231" s="31" t="n">
        <f aca="false">IF(Замер!$J$160="да",Ванна!$G231,0)</f>
        <v>2.5</v>
      </c>
      <c r="AW231" s="31" t="n">
        <f aca="false">IF(Замер!$J$160="да",Ванна!$H231,0)</f>
        <v>3207.5</v>
      </c>
      <c r="AY231" s="31" t="n">
        <f aca="false">IF(Замер!$J$180="да",Туалет!$B231,0)</f>
        <v>0</v>
      </c>
      <c r="AZ231" s="31" t="n">
        <f aca="false">IF(Замер!$J$180="да",Туалет!$G231,0)</f>
        <v>0</v>
      </c>
      <c r="BA231" s="31" t="n">
        <f aca="false">IF(Замер!$J$180="да",Туалет!$H231,0)</f>
        <v>0</v>
      </c>
      <c r="BC231" s="31" t="n">
        <f aca="false">IF(Замер!$J$200="да",Балкон!$B231,0)</f>
        <v>0</v>
      </c>
      <c r="BD231" s="31" t="n">
        <f aca="false">IF(Замер!$J$200="да",Балкон!$G231,0)</f>
        <v>0</v>
      </c>
      <c r="BE231" s="31" t="n">
        <f aca="false">IF(Замер!$J$200="да",Балкон!$H231,0)</f>
        <v>0</v>
      </c>
      <c r="BG231" s="31" t="n">
        <f aca="false">IF(Замер!$J$220="да",Помещение_11!$B231,0)</f>
        <v>0</v>
      </c>
      <c r="BH231" s="31" t="n">
        <f aca="false">IF(Замер!$J$220="да",Помещение_11!$G231,0)</f>
        <v>0</v>
      </c>
      <c r="BI231" s="31" t="n">
        <f aca="false">IF(Замер!$J$220="да",Помещение_11!$H231,0)</f>
        <v>0</v>
      </c>
      <c r="BK231" s="31" t="n">
        <f aca="false">IF(Замер!$J$240="да",Помещение_12!$B231,0)</f>
        <v>0</v>
      </c>
      <c r="BL231" s="31" t="n">
        <f aca="false">IF(Замер!$J$240="да",Помещение_12!$G231,0)</f>
        <v>0</v>
      </c>
      <c r="BM231" s="31" t="n">
        <f aca="false">IF(Замер!$J$240="да",Помещение_12!$H231,0)</f>
        <v>0</v>
      </c>
      <c r="BO231" s="31" t="n">
        <f aca="false">IF(Замер!$J$260="да",Помещение_13!$B231,0)</f>
        <v>0</v>
      </c>
      <c r="BP231" s="31" t="n">
        <f aca="false">IF(Замер!$J$260="да",Помещение_13!$G231,0)</f>
        <v>0</v>
      </c>
      <c r="BQ231" s="31" t="n">
        <f aca="false">IF(Замер!$J$260="да",Помещение_13!$H231,0)</f>
        <v>0</v>
      </c>
      <c r="BS231" s="31" t="n">
        <f aca="false">IF(Замер!$J$280="да",Помещение_14!$B231,0)</f>
        <v>0</v>
      </c>
      <c r="BT231" s="31" t="n">
        <f aca="false">IF(Замер!$J$280="да",Помещение_14!$G231,0)</f>
        <v>0</v>
      </c>
      <c r="BU231" s="31" t="n">
        <f aca="false">IF(Замер!$J$280="да",Помещение_14!$H231,0)</f>
        <v>0</v>
      </c>
      <c r="BW231" s="31" t="n">
        <f aca="false">IF(Замер!$J$300="да",Помещение_15!$B231,0)</f>
        <v>0</v>
      </c>
      <c r="BX231" s="31" t="n">
        <f aca="false">IF(Замер!$J$300="да",Помещение_15!$G231,0)</f>
        <v>0</v>
      </c>
      <c r="BY231" s="31" t="n">
        <f aca="false">IF(Замер!$J$300="да",Помещение_15!$H231,0)</f>
        <v>0</v>
      </c>
      <c r="CA231" s="31" t="n">
        <f aca="false">IF(Замер!$J$320="да",Помещение_16!$B231,0)</f>
        <v>0</v>
      </c>
      <c r="CB231" s="31" t="n">
        <f aca="false">IF(Замер!$J$320="да",Помещение_16!$G231,0)</f>
        <v>0</v>
      </c>
      <c r="CC231" s="31" t="n">
        <f aca="false">IF(Замер!$J$320="да",Помещение_16!$H231,0)</f>
        <v>0</v>
      </c>
      <c r="CE231" s="31" t="n">
        <f aca="false">IF(Замер!$J$340="да",Помещение_17!$B231,0)</f>
        <v>0</v>
      </c>
      <c r="CF231" s="31" t="n">
        <f aca="false">IF(Замер!$J$340="да",Помещение_17!$G231,0)</f>
        <v>0</v>
      </c>
      <c r="CG231" s="31" t="n">
        <f aca="false">IF(Замер!$J$340="да",Помещение_17!$H231,0)</f>
        <v>0</v>
      </c>
      <c r="CI231" s="31" t="n">
        <f aca="false">IF(Замер!$J$360="да",Помещение_18!$B231,0)</f>
        <v>0</v>
      </c>
      <c r="CJ231" s="31" t="n">
        <f aca="false">IF(Замер!$J$360="да",Помещение_18!$G231,0)</f>
        <v>0</v>
      </c>
      <c r="CK231" s="31" t="n">
        <f aca="false">IF(Замер!$J$360="да",Помещение_18!$H231,0)</f>
        <v>0</v>
      </c>
      <c r="CM231" s="31" t="n">
        <f aca="false">IF(Замер!$J$380="да",Помещение_19!$B231,0)</f>
        <v>0</v>
      </c>
      <c r="CN231" s="31" t="n">
        <f aca="false">IF(Замер!$J$380="да",Помещение_19!$G231,0)</f>
        <v>0</v>
      </c>
      <c r="CO231" s="31" t="n">
        <f aca="false">IF(Замер!$J$380="да",Помещение_19!$H231,0)</f>
        <v>0</v>
      </c>
      <c r="CQ231" s="31" t="n">
        <f aca="false">IF(Замер!$J$400="да",Помещение_20!$B231,0)</f>
        <v>0</v>
      </c>
      <c r="CR231" s="31" t="n">
        <f aca="false">IF(Замер!$J$400="да",Помещение_20!$G231,0)</f>
        <v>0</v>
      </c>
      <c r="CS231" s="31" t="n">
        <f aca="false">IF(Замер!$J$400="да",Помещение_20!$H231,0)</f>
        <v>0</v>
      </c>
    </row>
    <row r="232" customFormat="false" ht="14.25" hidden="false" customHeight="false" outlineLevel="0" collapsed="false">
      <c r="B232" s="79" t="n">
        <f aca="false">P232</f>
        <v>0</v>
      </c>
      <c r="C232" s="49" t="s">
        <v>521</v>
      </c>
      <c r="D232" s="80" t="str">
        <f aca="false">VLOOKUP(C232,СписокРабот!$B:$E,2,FALSE())</f>
        <v>Стяжка полусухая до 10см</v>
      </c>
      <c r="E232" s="44" t="str">
        <f aca="false">VLOOKUP(C232,СписокРабот!$B:$E,3,FALSE())</f>
        <v>м²</v>
      </c>
      <c r="F232" s="81" t="n">
        <f aca="false">VLOOKUP(C232,СписокРабот!$B:$E,4,FALSE())</f>
        <v>2001</v>
      </c>
      <c r="G232" s="84" t="n">
        <f aca="false">Q232</f>
        <v>0</v>
      </c>
      <c r="H232" s="82" t="n">
        <f aca="false">F232*G232</f>
        <v>0</v>
      </c>
      <c r="L232" s="83"/>
      <c r="M232" s="66" t="n">
        <f aca="false">$F232*(100%-$B$3)</f>
        <v>1700.85</v>
      </c>
      <c r="N232" s="31" t="n">
        <f aca="false">$G232*$M232</f>
        <v>0</v>
      </c>
      <c r="P232" s="31" t="n">
        <f aca="false">MAX(S232,W232,AA232,AE232,AI232,AM232,AQ232,AU232,AY232,BC232,BG232,BK232,BO232,BS232,BW232,CA232,CE232,CI232,CM232,CQ232)</f>
        <v>0</v>
      </c>
      <c r="Q232" s="31" t="n">
        <f aca="false">IF($S232,T232,0)+IF($W232,X232,0)+IF($AA232,AB232,0)+IF($AE232,AF232,0)+IF($AI232,AJ232,0)+IF($AM232,AN232,0)+IF($AQ232,AR232,0)+IF($AU232,AV232,0)+IF($AY232,AZ232,0)+IF($BC232,BD232,0)+IF($BG232,BH232,0)+IF($BK232,BL232,0)+IF($BO232,BP232,0)+IF($BS232,BT232,0)+IF($BW232,BX232,0)+IF($CA232,CB232,0)+IF($CE232,CF232,0)+IF($CI232,CJ232,0)+IF($CM232,CN232,0)+IF($CQ232,CR232,0)</f>
        <v>0</v>
      </c>
      <c r="R232" s="31" t="n">
        <f aca="false">IF($S232=1,U232,0)+IF($W232,Y232,0)+IF($AA232,AC232,0)+IF($AE232,AG232,0)+IF($AI232,AK232,0)+IF($AM232,AO232,0)+IF($AQ232,AS232,0)+IF($AU232,AW232,0)+IF($AY232,BA232,0)+IF($BC232,BE232,0)+IF($BG232,BI232,0)+IF($BK232,BM232,0)+IF($BO232,BQ232,0)+IF($BS232,BU232,0)+IF($BW232,BY232,0)+IF($CA232,CC232,0)+IF($CE232,CG232,0)+IF($CI232,CK232,0)+IF($CM232,CO232,0)+IF($CQ232,CS232,0)</f>
        <v>0</v>
      </c>
      <c r="S232" s="31" t="n">
        <f aca="false">IF(Замер!$J$20="да",Комната_1!$B232,0)</f>
        <v>0</v>
      </c>
      <c r="T232" s="31" t="n">
        <f aca="false">IF(Замер!$J$20="да",Комната_1!$G232,0)</f>
        <v>26.4</v>
      </c>
      <c r="U232" s="31" t="n">
        <f aca="false">IF(Замер!$J$20="да",Комната_1!$H232,0)</f>
        <v>52826.4</v>
      </c>
      <c r="W232" s="31" t="n">
        <f aca="false">IF(Замер!$J$40="да",Комната_2!$B232,0)</f>
        <v>0</v>
      </c>
      <c r="X232" s="31" t="n">
        <f aca="false">IF(Замер!$J$40="да",Комната_2!$G232,0)</f>
        <v>11.6</v>
      </c>
      <c r="Y232" s="31" t="n">
        <f aca="false">IF(Замер!$J$40="да",Комната_2!$H232,0)</f>
        <v>23211.6</v>
      </c>
      <c r="AA232" s="31" t="n">
        <f aca="false">IF(Замер!$J$60="да",Комната_3!$B232,0)</f>
        <v>0</v>
      </c>
      <c r="AB232" s="31" t="n">
        <f aca="false">IF(Замер!$J$60="да",Комната_3!$G232,0)</f>
        <v>11.9</v>
      </c>
      <c r="AC232" s="31" t="n">
        <f aca="false">IF(Замер!$J$60="да",Комната_3!$H232,0)</f>
        <v>23811.9</v>
      </c>
      <c r="AE232" s="31" t="n">
        <f aca="false">IF(Замер!$J$80="да",Комната_4!$B232,0)</f>
        <v>0</v>
      </c>
      <c r="AF232" s="31" t="n">
        <f aca="false">IF(Замер!$J$80="да",Комната_4!$G232,0)</f>
        <v>11.3</v>
      </c>
      <c r="AG232" s="31" t="n">
        <f aca="false">IF(Замер!$J$80="да",Комната_4!$H232,0)</f>
        <v>22611.3</v>
      </c>
      <c r="AI232" s="31" t="n">
        <f aca="false">IF(Замер!$J$100="да",Комната_5!$B232,0)</f>
        <v>0</v>
      </c>
      <c r="AJ232" s="31" t="n">
        <f aca="false">IF(Замер!$J$100="да",Комната_5!$G232,0)</f>
        <v>5.4</v>
      </c>
      <c r="AK232" s="31" t="n">
        <f aca="false">IF(Замер!$J$100="да",Комната_5!$H232,0)</f>
        <v>10805.4</v>
      </c>
      <c r="AM232" s="31" t="n">
        <f aca="false">IF(Замер!$J$120="да",Коридор!$B232,0)</f>
        <v>0</v>
      </c>
      <c r="AN232" s="31" t="n">
        <f aca="false">IF(Замер!$J$120="да",Коридор!$G232,0)</f>
        <v>2.8</v>
      </c>
      <c r="AO232" s="31" t="n">
        <f aca="false">IF(Замер!$J$120="да",Коридор!$H232,0)</f>
        <v>5602.8</v>
      </c>
      <c r="AQ232" s="31" t="n">
        <f aca="false">IF(Замер!$J$140="да",Кухня!$B232,0)</f>
        <v>0</v>
      </c>
      <c r="AR232" s="31" t="n">
        <f aca="false">IF(Замер!$J$140="да",Кухня!$G232,0)</f>
        <v>5.6</v>
      </c>
      <c r="AS232" s="31" t="n">
        <f aca="false">IF(Замер!$J$140="да",Кухня!$H232,0)</f>
        <v>11205.6</v>
      </c>
      <c r="AU232" s="31" t="n">
        <f aca="false">IF(Замер!$J$160="да",Ванна!$B232,0)</f>
        <v>0</v>
      </c>
      <c r="AV232" s="31" t="n">
        <f aca="false">IF(Замер!$J$160="да",Ванна!$G232,0)</f>
        <v>2.5</v>
      </c>
      <c r="AW232" s="31" t="n">
        <f aca="false">IF(Замер!$J$160="да",Ванна!$H232,0)</f>
        <v>5002.5</v>
      </c>
      <c r="AY232" s="31" t="n">
        <f aca="false">IF(Замер!$J$180="да",Туалет!$B232,0)</f>
        <v>0</v>
      </c>
      <c r="AZ232" s="31" t="n">
        <f aca="false">IF(Замер!$J$180="да",Туалет!$G232,0)</f>
        <v>0</v>
      </c>
      <c r="BA232" s="31" t="n">
        <f aca="false">IF(Замер!$J$180="да",Туалет!$H232,0)</f>
        <v>0</v>
      </c>
      <c r="BC232" s="31" t="n">
        <f aca="false">IF(Замер!$J$200="да",Балкон!$B232,0)</f>
        <v>0</v>
      </c>
      <c r="BD232" s="31" t="n">
        <f aca="false">IF(Замер!$J$200="да",Балкон!$G232,0)</f>
        <v>0</v>
      </c>
      <c r="BE232" s="31" t="n">
        <f aca="false">IF(Замер!$J$200="да",Балкон!$H232,0)</f>
        <v>0</v>
      </c>
      <c r="BG232" s="31" t="n">
        <f aca="false">IF(Замер!$J$220="да",Помещение_11!$B232,0)</f>
        <v>0</v>
      </c>
      <c r="BH232" s="31" t="n">
        <f aca="false">IF(Замер!$J$220="да",Помещение_11!$G232,0)</f>
        <v>0</v>
      </c>
      <c r="BI232" s="31" t="n">
        <f aca="false">IF(Замер!$J$220="да",Помещение_11!$H232,0)</f>
        <v>0</v>
      </c>
      <c r="BK232" s="31" t="n">
        <f aca="false">IF(Замер!$J$240="да",Помещение_12!$B232,0)</f>
        <v>0</v>
      </c>
      <c r="BL232" s="31" t="n">
        <f aca="false">IF(Замер!$J$240="да",Помещение_12!$G232,0)</f>
        <v>0</v>
      </c>
      <c r="BM232" s="31" t="n">
        <f aca="false">IF(Замер!$J$240="да",Помещение_12!$H232,0)</f>
        <v>0</v>
      </c>
      <c r="BO232" s="31" t="n">
        <f aca="false">IF(Замер!$J$260="да",Помещение_13!$B232,0)</f>
        <v>0</v>
      </c>
      <c r="BP232" s="31" t="n">
        <f aca="false">IF(Замер!$J$260="да",Помещение_13!$G232,0)</f>
        <v>0</v>
      </c>
      <c r="BQ232" s="31" t="n">
        <f aca="false">IF(Замер!$J$260="да",Помещение_13!$H232,0)</f>
        <v>0</v>
      </c>
      <c r="BS232" s="31" t="n">
        <f aca="false">IF(Замер!$J$280="да",Помещение_14!$B232,0)</f>
        <v>0</v>
      </c>
      <c r="BT232" s="31" t="n">
        <f aca="false">IF(Замер!$J$280="да",Помещение_14!$G232,0)</f>
        <v>0</v>
      </c>
      <c r="BU232" s="31" t="n">
        <f aca="false">IF(Замер!$J$280="да",Помещение_14!$H232,0)</f>
        <v>0</v>
      </c>
      <c r="BW232" s="31" t="n">
        <f aca="false">IF(Замер!$J$300="да",Помещение_15!$B232,0)</f>
        <v>0</v>
      </c>
      <c r="BX232" s="31" t="n">
        <f aca="false">IF(Замер!$J$300="да",Помещение_15!$G232,0)</f>
        <v>0</v>
      </c>
      <c r="BY232" s="31" t="n">
        <f aca="false">IF(Замер!$J$300="да",Помещение_15!$H232,0)</f>
        <v>0</v>
      </c>
      <c r="CA232" s="31" t="n">
        <f aca="false">IF(Замер!$J$320="да",Помещение_16!$B232,0)</f>
        <v>0</v>
      </c>
      <c r="CB232" s="31" t="n">
        <f aca="false">IF(Замер!$J$320="да",Помещение_16!$G232,0)</f>
        <v>0</v>
      </c>
      <c r="CC232" s="31" t="n">
        <f aca="false">IF(Замер!$J$320="да",Помещение_16!$H232,0)</f>
        <v>0</v>
      </c>
      <c r="CE232" s="31" t="n">
        <f aca="false">IF(Замер!$J$340="да",Помещение_17!$B232,0)</f>
        <v>0</v>
      </c>
      <c r="CF232" s="31" t="n">
        <f aca="false">IF(Замер!$J$340="да",Помещение_17!$G232,0)</f>
        <v>0</v>
      </c>
      <c r="CG232" s="31" t="n">
        <f aca="false">IF(Замер!$J$340="да",Помещение_17!$H232,0)</f>
        <v>0</v>
      </c>
      <c r="CI232" s="31" t="n">
        <f aca="false">IF(Замер!$J$360="да",Помещение_18!$B232,0)</f>
        <v>0</v>
      </c>
      <c r="CJ232" s="31" t="n">
        <f aca="false">IF(Замер!$J$360="да",Помещение_18!$G232,0)</f>
        <v>0</v>
      </c>
      <c r="CK232" s="31" t="n">
        <f aca="false">IF(Замер!$J$360="да",Помещение_18!$H232,0)</f>
        <v>0</v>
      </c>
      <c r="CM232" s="31" t="n">
        <f aca="false">IF(Замер!$J$380="да",Помещение_19!$B232,0)</f>
        <v>0</v>
      </c>
      <c r="CN232" s="31" t="n">
        <f aca="false">IF(Замер!$J$380="да",Помещение_19!$G232,0)</f>
        <v>0</v>
      </c>
      <c r="CO232" s="31" t="n">
        <f aca="false">IF(Замер!$J$380="да",Помещение_19!$H232,0)</f>
        <v>0</v>
      </c>
      <c r="CQ232" s="31" t="n">
        <f aca="false">IF(Замер!$J$400="да",Помещение_20!$B232,0)</f>
        <v>0</v>
      </c>
      <c r="CR232" s="31" t="n">
        <f aca="false">IF(Замер!$J$400="да",Помещение_20!$G232,0)</f>
        <v>0</v>
      </c>
      <c r="CS232" s="31" t="n">
        <f aca="false">IF(Замер!$J$400="да",Помещение_20!$H232,0)</f>
        <v>0</v>
      </c>
    </row>
    <row r="233" customFormat="false" ht="14.25" hidden="false" customHeight="false" outlineLevel="0" collapsed="false">
      <c r="B233" s="79" t="n">
        <f aca="false">P233</f>
        <v>0</v>
      </c>
      <c r="C233" s="49" t="s">
        <v>522</v>
      </c>
      <c r="D233" s="80" t="str">
        <f aca="false">VLOOKUP(C233,СписокРабот!$B:$E,2,FALSE())</f>
        <v>Стяжка полусухая 10-15см</v>
      </c>
      <c r="E233" s="44" t="str">
        <f aca="false">VLOOKUP(C233,СписокРабот!$B:$E,3,FALSE())</f>
        <v>м²</v>
      </c>
      <c r="F233" s="81" t="n">
        <f aca="false">VLOOKUP(C233,СписокРабот!$B:$E,4,FALSE())</f>
        <v>2458</v>
      </c>
      <c r="G233" s="84" t="n">
        <f aca="false">Q233</f>
        <v>0</v>
      </c>
      <c r="H233" s="82" t="n">
        <f aca="false">F233*G233</f>
        <v>0</v>
      </c>
      <c r="L233" s="83"/>
      <c r="M233" s="66" t="n">
        <f aca="false">$F233*(100%-$B$3)</f>
        <v>2089.3</v>
      </c>
      <c r="N233" s="31" t="n">
        <f aca="false">$G233*$M233</f>
        <v>0</v>
      </c>
      <c r="P233" s="31" t="n">
        <f aca="false">MAX(S233,W233,AA233,AE233,AI233,AM233,AQ233,AU233,AY233,BC233,BG233,BK233,BO233,BS233,BW233,CA233,CE233,CI233,CM233,CQ233)</f>
        <v>0</v>
      </c>
      <c r="Q233" s="31" t="n">
        <f aca="false">IF($S233,T233,0)+IF($W233,X233,0)+IF($AA233,AB233,0)+IF($AE233,AF233,0)+IF($AI233,AJ233,0)+IF($AM233,AN233,0)+IF($AQ233,AR233,0)+IF($AU233,AV233,0)+IF($AY233,AZ233,0)+IF($BC233,BD233,0)+IF($BG233,BH233,0)+IF($BK233,BL233,0)+IF($BO233,BP233,0)+IF($BS233,BT233,0)+IF($BW233,BX233,0)+IF($CA233,CB233,0)+IF($CE233,CF233,0)+IF($CI233,CJ233,0)+IF($CM233,CN233,0)+IF($CQ233,CR233,0)</f>
        <v>0</v>
      </c>
      <c r="R233" s="31" t="n">
        <f aca="false">IF($S233=1,U233,0)+IF($W233,Y233,0)+IF($AA233,AC233,0)+IF($AE233,AG233,0)+IF($AI233,AK233,0)+IF($AM233,AO233,0)+IF($AQ233,AS233,0)+IF($AU233,AW233,0)+IF($AY233,BA233,0)+IF($BC233,BE233,0)+IF($BG233,BI233,0)+IF($BK233,BM233,0)+IF($BO233,BQ233,0)+IF($BS233,BU233,0)+IF($BW233,BY233,0)+IF($CA233,CC233,0)+IF($CE233,CG233,0)+IF($CI233,CK233,0)+IF($CM233,CO233,0)+IF($CQ233,CS233,0)</f>
        <v>0</v>
      </c>
      <c r="S233" s="31" t="n">
        <f aca="false">IF(Замер!$J$20="да",Комната_1!$B233,0)</f>
        <v>0</v>
      </c>
      <c r="T233" s="31" t="n">
        <f aca="false">IF(Замер!$J$20="да",Комната_1!$G233,0)</f>
        <v>26.4</v>
      </c>
      <c r="U233" s="31" t="n">
        <f aca="false">IF(Замер!$J$20="да",Комната_1!$H233,0)</f>
        <v>64891.2</v>
      </c>
      <c r="W233" s="31" t="n">
        <f aca="false">IF(Замер!$J$40="да",Комната_2!$B233,0)</f>
        <v>0</v>
      </c>
      <c r="X233" s="31" t="n">
        <f aca="false">IF(Замер!$J$40="да",Комната_2!$G233,0)</f>
        <v>11.6</v>
      </c>
      <c r="Y233" s="31" t="n">
        <f aca="false">IF(Замер!$J$40="да",Комната_2!$H233,0)</f>
        <v>28512.8</v>
      </c>
      <c r="AA233" s="31" t="n">
        <f aca="false">IF(Замер!$J$60="да",Комната_3!$B233,0)</f>
        <v>0</v>
      </c>
      <c r="AB233" s="31" t="n">
        <f aca="false">IF(Замер!$J$60="да",Комната_3!$G233,0)</f>
        <v>11.9</v>
      </c>
      <c r="AC233" s="31" t="n">
        <f aca="false">IF(Замер!$J$60="да",Комната_3!$H233,0)</f>
        <v>29250.2</v>
      </c>
      <c r="AE233" s="31" t="n">
        <f aca="false">IF(Замер!$J$80="да",Комната_4!$B233,0)</f>
        <v>0</v>
      </c>
      <c r="AF233" s="31" t="n">
        <f aca="false">IF(Замер!$J$80="да",Комната_4!$G233,0)</f>
        <v>11.3</v>
      </c>
      <c r="AG233" s="31" t="n">
        <f aca="false">IF(Замер!$J$80="да",Комната_4!$H233,0)</f>
        <v>27775.4</v>
      </c>
      <c r="AI233" s="31" t="n">
        <f aca="false">IF(Замер!$J$100="да",Комната_5!$B233,0)</f>
        <v>0</v>
      </c>
      <c r="AJ233" s="31" t="n">
        <f aca="false">IF(Замер!$J$100="да",Комната_5!$G233,0)</f>
        <v>5.4</v>
      </c>
      <c r="AK233" s="31" t="n">
        <f aca="false">IF(Замер!$J$100="да",Комната_5!$H233,0)</f>
        <v>13273.2</v>
      </c>
      <c r="AM233" s="31" t="n">
        <f aca="false">IF(Замер!$J$120="да",Коридор!$B233,0)</f>
        <v>0</v>
      </c>
      <c r="AN233" s="31" t="n">
        <f aca="false">IF(Замер!$J$120="да",Коридор!$G233,0)</f>
        <v>2.8</v>
      </c>
      <c r="AO233" s="31" t="n">
        <f aca="false">IF(Замер!$J$120="да",Коридор!$H233,0)</f>
        <v>6882.4</v>
      </c>
      <c r="AQ233" s="31" t="n">
        <f aca="false">IF(Замер!$J$140="да",Кухня!$B233,0)</f>
        <v>0</v>
      </c>
      <c r="AR233" s="31" t="n">
        <f aca="false">IF(Замер!$J$140="да",Кухня!$G233,0)</f>
        <v>5.6</v>
      </c>
      <c r="AS233" s="31" t="n">
        <f aca="false">IF(Замер!$J$140="да",Кухня!$H233,0)</f>
        <v>13764.8</v>
      </c>
      <c r="AU233" s="31" t="n">
        <f aca="false">IF(Замер!$J$160="да",Ванна!$B233,0)</f>
        <v>0</v>
      </c>
      <c r="AV233" s="31" t="n">
        <f aca="false">IF(Замер!$J$160="да",Ванна!$G233,0)</f>
        <v>2.5</v>
      </c>
      <c r="AW233" s="31" t="n">
        <f aca="false">IF(Замер!$J$160="да",Ванна!$H233,0)</f>
        <v>6145</v>
      </c>
      <c r="AY233" s="31" t="n">
        <f aca="false">IF(Замер!$J$180="да",Туалет!$B233,0)</f>
        <v>0</v>
      </c>
      <c r="AZ233" s="31" t="n">
        <f aca="false">IF(Замер!$J$180="да",Туалет!$G233,0)</f>
        <v>0</v>
      </c>
      <c r="BA233" s="31" t="n">
        <f aca="false">IF(Замер!$J$180="да",Туалет!$H233,0)</f>
        <v>0</v>
      </c>
      <c r="BC233" s="31" t="n">
        <f aca="false">IF(Замер!$J$200="да",Балкон!$B233,0)</f>
        <v>0</v>
      </c>
      <c r="BD233" s="31" t="n">
        <f aca="false">IF(Замер!$J$200="да",Балкон!$G233,0)</f>
        <v>0</v>
      </c>
      <c r="BE233" s="31" t="n">
        <f aca="false">IF(Замер!$J$200="да",Балкон!$H233,0)</f>
        <v>0</v>
      </c>
      <c r="BG233" s="31" t="n">
        <f aca="false">IF(Замер!$J$220="да",Помещение_11!$B233,0)</f>
        <v>0</v>
      </c>
      <c r="BH233" s="31" t="n">
        <f aca="false">IF(Замер!$J$220="да",Помещение_11!$G233,0)</f>
        <v>0</v>
      </c>
      <c r="BI233" s="31" t="n">
        <f aca="false">IF(Замер!$J$220="да",Помещение_11!$H233,0)</f>
        <v>0</v>
      </c>
      <c r="BK233" s="31" t="n">
        <f aca="false">IF(Замер!$J$240="да",Помещение_12!$B233,0)</f>
        <v>0</v>
      </c>
      <c r="BL233" s="31" t="n">
        <f aca="false">IF(Замер!$J$240="да",Помещение_12!$G233,0)</f>
        <v>0</v>
      </c>
      <c r="BM233" s="31" t="n">
        <f aca="false">IF(Замер!$J$240="да",Помещение_12!$H233,0)</f>
        <v>0</v>
      </c>
      <c r="BO233" s="31" t="n">
        <f aca="false">IF(Замер!$J$260="да",Помещение_13!$B233,0)</f>
        <v>0</v>
      </c>
      <c r="BP233" s="31" t="n">
        <f aca="false">IF(Замер!$J$260="да",Помещение_13!$G233,0)</f>
        <v>0</v>
      </c>
      <c r="BQ233" s="31" t="n">
        <f aca="false">IF(Замер!$J$260="да",Помещение_13!$H233,0)</f>
        <v>0</v>
      </c>
      <c r="BS233" s="31" t="n">
        <f aca="false">IF(Замер!$J$280="да",Помещение_14!$B233,0)</f>
        <v>0</v>
      </c>
      <c r="BT233" s="31" t="n">
        <f aca="false">IF(Замер!$J$280="да",Помещение_14!$G233,0)</f>
        <v>0</v>
      </c>
      <c r="BU233" s="31" t="n">
        <f aca="false">IF(Замер!$J$280="да",Помещение_14!$H233,0)</f>
        <v>0</v>
      </c>
      <c r="BW233" s="31" t="n">
        <f aca="false">IF(Замер!$J$300="да",Помещение_15!$B233,0)</f>
        <v>0</v>
      </c>
      <c r="BX233" s="31" t="n">
        <f aca="false">IF(Замер!$J$300="да",Помещение_15!$G233,0)</f>
        <v>0</v>
      </c>
      <c r="BY233" s="31" t="n">
        <f aca="false">IF(Замер!$J$300="да",Помещение_15!$H233,0)</f>
        <v>0</v>
      </c>
      <c r="CA233" s="31" t="n">
        <f aca="false">IF(Замер!$J$320="да",Помещение_16!$B233,0)</f>
        <v>0</v>
      </c>
      <c r="CB233" s="31" t="n">
        <f aca="false">IF(Замер!$J$320="да",Помещение_16!$G233,0)</f>
        <v>0</v>
      </c>
      <c r="CC233" s="31" t="n">
        <f aca="false">IF(Замер!$J$320="да",Помещение_16!$H233,0)</f>
        <v>0</v>
      </c>
      <c r="CE233" s="31" t="n">
        <f aca="false">IF(Замер!$J$340="да",Помещение_17!$B233,0)</f>
        <v>0</v>
      </c>
      <c r="CF233" s="31" t="n">
        <f aca="false">IF(Замер!$J$340="да",Помещение_17!$G233,0)</f>
        <v>0</v>
      </c>
      <c r="CG233" s="31" t="n">
        <f aca="false">IF(Замер!$J$340="да",Помещение_17!$H233,0)</f>
        <v>0</v>
      </c>
      <c r="CI233" s="31" t="n">
        <f aca="false">IF(Замер!$J$360="да",Помещение_18!$B233,0)</f>
        <v>0</v>
      </c>
      <c r="CJ233" s="31" t="n">
        <f aca="false">IF(Замер!$J$360="да",Помещение_18!$G233,0)</f>
        <v>0</v>
      </c>
      <c r="CK233" s="31" t="n">
        <f aca="false">IF(Замер!$J$360="да",Помещение_18!$H233,0)</f>
        <v>0</v>
      </c>
      <c r="CM233" s="31" t="n">
        <f aca="false">IF(Замер!$J$380="да",Помещение_19!$B233,0)</f>
        <v>0</v>
      </c>
      <c r="CN233" s="31" t="n">
        <f aca="false">IF(Замер!$J$380="да",Помещение_19!$G233,0)</f>
        <v>0</v>
      </c>
      <c r="CO233" s="31" t="n">
        <f aca="false">IF(Замер!$J$380="да",Помещение_19!$H233,0)</f>
        <v>0</v>
      </c>
      <c r="CQ233" s="31" t="n">
        <f aca="false">IF(Замер!$J$400="да",Помещение_20!$B233,0)</f>
        <v>0</v>
      </c>
      <c r="CR233" s="31" t="n">
        <f aca="false">IF(Замер!$J$400="да",Помещение_20!$G233,0)</f>
        <v>0</v>
      </c>
      <c r="CS233" s="31" t="n">
        <f aca="false">IF(Замер!$J$400="да",Помещение_20!$H233,0)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386050.5</v>
      </c>
      <c r="H234" s="96"/>
      <c r="L234" s="88" t="s">
        <v>354</v>
      </c>
      <c r="N234" s="31" t="n">
        <f aca="false">G234*(100%-$B$3)</f>
        <v>328142.925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386050.5</v>
      </c>
      <c r="H235" s="99"/>
      <c r="L235" s="104" t="s">
        <v>382</v>
      </c>
      <c r="N235" s="31" t="n">
        <f aca="false">G235*(100%-$B$3)</f>
        <v>328142.925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L236" s="71" t="s">
        <v>338</v>
      </c>
      <c r="N236" s="31" t="n">
        <f aca="false">N345</f>
        <v>402954.4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L237" s="78" t="s">
        <v>344</v>
      </c>
      <c r="N237" s="31" t="n">
        <f aca="false">N266</f>
        <v>12306.3</v>
      </c>
    </row>
    <row r="238" customFormat="false" ht="14.25" hidden="false" customHeight="false" outlineLevel="0" collapsed="false">
      <c r="B238" s="79" t="n">
        <f aca="false">P238</f>
        <v>0</v>
      </c>
      <c r="C238" s="49" t="s">
        <v>524</v>
      </c>
      <c r="D238" s="80" t="str">
        <f aca="false">VLOOKUP(C238,СписокРабот!$B:$E,2,FALSE())</f>
        <v>Демонтаж смесителя для ванны( встроенного применять К-4)</v>
      </c>
      <c r="E238" s="44" t="str">
        <f aca="false">VLOOKUP(C238,СписокРабот!$B:$E,3,FALSE())</f>
        <v>ед.</v>
      </c>
      <c r="F238" s="81" t="n">
        <f aca="false">VLOOKUP(C238,СписокРабот!$B:$E,4,FALSE())</f>
        <v>312</v>
      </c>
      <c r="G238" s="49" t="n">
        <f aca="false">Q238</f>
        <v>0</v>
      </c>
      <c r="H238" s="82" t="n">
        <f aca="false">F238*G238</f>
        <v>0</v>
      </c>
      <c r="L238" s="83"/>
      <c r="M238" s="66" t="n">
        <f aca="false">$F238*(100%-$B$3)</f>
        <v>265.2</v>
      </c>
      <c r="N238" s="31" t="n">
        <f aca="false">$G238*$M238</f>
        <v>0</v>
      </c>
      <c r="P238" s="31" t="n">
        <f aca="false">MAX(S238,W238,AA238,AE238,AI238,AM238,AQ238,AU238,AY238,BC238,BG238,BK238,BO238,BS238,BW238,CA238,CE238,CI238,CM238,CQ238)</f>
        <v>0</v>
      </c>
      <c r="Q238" s="31" t="n">
        <f aca="false">IF($S238,T238,0)+IF($W238,X238,0)+IF($AA238,AB238,0)+IF($AE238,AF238,0)+IF($AI238,AJ238,0)+IF($AM238,AN238,0)+IF($AQ238,AR238,0)+IF($AU238,AV238,0)+IF($AY238,AZ238,0)+IF($BC238,BD238,0)+IF($BG238,BH238,0)+IF($BK238,BL238,0)+IF($BO238,BP238,0)+IF($BS238,BT238,0)+IF($BW238,BX238,0)+IF($CA238,CB238,0)+IF($CE238,CF238,0)+IF($CI238,CJ238,0)+IF($CM238,CN238,0)+IF($CQ238,CR238,0)</f>
        <v>0</v>
      </c>
      <c r="R238" s="31" t="n">
        <f aca="false">IF($S238=1,U238,0)+IF($W238,Y238,0)+IF($AA238,AC238,0)+IF($AE238,AG238,0)+IF($AI238,AK238,0)+IF($AM238,AO238,0)+IF($AQ238,AS238,0)+IF($AU238,AW238,0)+IF($AY238,BA238,0)+IF($BC238,BE238,0)+IF($BG238,BI238,0)+IF($BK238,BM238,0)+IF($BO238,BQ238,0)+IF($BS238,BU238,0)+IF($BW238,BY238,0)+IF($CA238,CC238,0)+IF($CE238,CG238,0)+IF($CI238,CK238,0)+IF($CM238,CO238,0)+IF($CQ238,CS238,0)</f>
        <v>0</v>
      </c>
      <c r="S238" s="31" t="n">
        <f aca="false">IF(Замер!$J$20="да",Комната_1!$B238,0)</f>
        <v>0</v>
      </c>
      <c r="T238" s="31" t="n">
        <f aca="false">IF(Замер!$J$20="да",Комната_1!$G238,0)</f>
        <v>1</v>
      </c>
      <c r="U238" s="31" t="n">
        <f aca="false">IF(Замер!$J$20="да",Комната_1!$H238,0)</f>
        <v>312</v>
      </c>
      <c r="W238" s="31" t="n">
        <f aca="false">IF(Замер!$J$40="да",Комната_2!$B238,0)</f>
        <v>0</v>
      </c>
      <c r="X238" s="31" t="n">
        <f aca="false">IF(Замер!$J$40="да",Комната_2!$G238,0)</f>
        <v>1</v>
      </c>
      <c r="Y238" s="31" t="n">
        <f aca="false">IF(Замер!$J$40="да",Комната_2!$H238,0)</f>
        <v>312</v>
      </c>
      <c r="AA238" s="31" t="n">
        <f aca="false">IF(Замер!$J$60="да",Комната_3!$B238,0)</f>
        <v>0</v>
      </c>
      <c r="AB238" s="31" t="n">
        <f aca="false">IF(Замер!$J$60="да",Комната_3!$G238,0)</f>
        <v>1</v>
      </c>
      <c r="AC238" s="31" t="n">
        <f aca="false">IF(Замер!$J$60="да",Комната_3!$H238,0)</f>
        <v>312</v>
      </c>
      <c r="AE238" s="31" t="n">
        <f aca="false">IF(Замер!$J$80="да",Комната_4!$B238,0)</f>
        <v>0</v>
      </c>
      <c r="AF238" s="31" t="n">
        <f aca="false">IF(Замер!$J$80="да",Комната_4!$G238,0)</f>
        <v>1</v>
      </c>
      <c r="AG238" s="31" t="n">
        <f aca="false">IF(Замер!$J$80="да",Комната_4!$H238,0)</f>
        <v>312</v>
      </c>
      <c r="AI238" s="31" t="n">
        <f aca="false">IF(Замер!$J$100="да",Комната_5!$B238,0)</f>
        <v>0</v>
      </c>
      <c r="AJ238" s="31" t="n">
        <f aca="false">IF(Замер!$J$100="да",Комната_5!$G238,0)</f>
        <v>1</v>
      </c>
      <c r="AK238" s="31" t="n">
        <f aca="false">IF(Замер!$J$100="да",Комната_5!$H238,0)</f>
        <v>312</v>
      </c>
      <c r="AM238" s="31" t="n">
        <f aca="false">IF(Замер!$J$120="да",Коридор!$B238,0)</f>
        <v>0</v>
      </c>
      <c r="AN238" s="31" t="n">
        <f aca="false">IF(Замер!$J$120="да",Коридор!$G238,0)</f>
        <v>1</v>
      </c>
      <c r="AO238" s="31" t="n">
        <f aca="false">IF(Замер!$J$120="да",Коридор!$H238,0)</f>
        <v>312</v>
      </c>
      <c r="AQ238" s="31" t="n">
        <f aca="false">IF(Замер!$J$140="да",Кухня!$B238,0)</f>
        <v>0</v>
      </c>
      <c r="AR238" s="31" t="n">
        <f aca="false">IF(Замер!$J$140="да",Кухня!$G238,0)</f>
        <v>1</v>
      </c>
      <c r="AS238" s="31" t="n">
        <f aca="false">IF(Замер!$J$140="да",Кухня!$H238,0)</f>
        <v>312</v>
      </c>
      <c r="AU238" s="31" t="n">
        <f aca="false">IF(Замер!$J$160="да",Ванна!$B238,0)</f>
        <v>0</v>
      </c>
      <c r="AV238" s="31" t="n">
        <f aca="false">IF(Замер!$J$160="да",Ванна!$G238,0)</f>
        <v>1</v>
      </c>
      <c r="AW238" s="31" t="n">
        <f aca="false">IF(Замер!$J$160="да",Ванна!$H238,0)</f>
        <v>312</v>
      </c>
      <c r="AY238" s="31" t="n">
        <f aca="false">IF(Замер!$J$180="да",Туалет!$B238,0)</f>
        <v>0</v>
      </c>
      <c r="AZ238" s="31" t="n">
        <f aca="false">IF(Замер!$J$180="да",Туалет!$G238,0)</f>
        <v>0</v>
      </c>
      <c r="BA238" s="31" t="n">
        <f aca="false">IF(Замер!$J$180="да",Туалет!$H238,0)</f>
        <v>0</v>
      </c>
      <c r="BC238" s="31" t="n">
        <f aca="false">IF(Замер!$J$200="да",Балкон!$B238,0)</f>
        <v>0</v>
      </c>
      <c r="BD238" s="31" t="n">
        <f aca="false">IF(Замер!$J$200="да",Балкон!$G238,0)</f>
        <v>0</v>
      </c>
      <c r="BE238" s="31" t="n">
        <f aca="false">IF(Замер!$J$200="да",Балкон!$H238,0)</f>
        <v>0</v>
      </c>
      <c r="BG238" s="31" t="n">
        <f aca="false">IF(Замер!$J$220="да",Помещение_11!$B238,0)</f>
        <v>0</v>
      </c>
      <c r="BH238" s="31" t="n">
        <f aca="false">IF(Замер!$J$220="да",Помещение_11!$G238,0)</f>
        <v>0</v>
      </c>
      <c r="BI238" s="31" t="n">
        <f aca="false">IF(Замер!$J$220="да",Помещение_11!$H238,0)</f>
        <v>0</v>
      </c>
      <c r="BK238" s="31" t="n">
        <f aca="false">IF(Замер!$J$240="да",Помещение_12!$B238,0)</f>
        <v>0</v>
      </c>
      <c r="BL238" s="31" t="n">
        <f aca="false">IF(Замер!$J$240="да",Помещение_12!$G238,0)</f>
        <v>0</v>
      </c>
      <c r="BM238" s="31" t="n">
        <f aca="false">IF(Замер!$J$240="да",Помещение_12!$H238,0)</f>
        <v>0</v>
      </c>
      <c r="BO238" s="31" t="n">
        <f aca="false">IF(Замер!$J$260="да",Помещение_13!$B238,0)</f>
        <v>0</v>
      </c>
      <c r="BP238" s="31" t="n">
        <f aca="false">IF(Замер!$J$260="да",Помещение_13!$G238,0)</f>
        <v>0</v>
      </c>
      <c r="BQ238" s="31" t="n">
        <f aca="false">IF(Замер!$J$260="да",Помещение_13!$H238,0)</f>
        <v>0</v>
      </c>
      <c r="BS238" s="31" t="n">
        <f aca="false">IF(Замер!$J$280="да",Помещение_14!$B238,0)</f>
        <v>0</v>
      </c>
      <c r="BT238" s="31" t="n">
        <f aca="false">IF(Замер!$J$280="да",Помещение_14!$G238,0)</f>
        <v>0</v>
      </c>
      <c r="BU238" s="31" t="n">
        <f aca="false">IF(Замер!$J$280="да",Помещение_14!$H238,0)</f>
        <v>0</v>
      </c>
      <c r="BW238" s="31" t="n">
        <f aca="false">IF(Замер!$J$300="да",Помещение_15!$B238,0)</f>
        <v>0</v>
      </c>
      <c r="BX238" s="31" t="n">
        <f aca="false">IF(Замер!$J$300="да",Помещение_15!$G238,0)</f>
        <v>0</v>
      </c>
      <c r="BY238" s="31" t="n">
        <f aca="false">IF(Замер!$J$300="да",Помещение_15!$H238,0)</f>
        <v>0</v>
      </c>
      <c r="CA238" s="31" t="n">
        <f aca="false">IF(Замер!$J$320="да",Помещение_16!$B238,0)</f>
        <v>0</v>
      </c>
      <c r="CB238" s="31" t="n">
        <f aca="false">IF(Замер!$J$320="да",Помещение_16!$G238,0)</f>
        <v>0</v>
      </c>
      <c r="CC238" s="31" t="n">
        <f aca="false">IF(Замер!$J$320="да",Помещение_16!$H238,0)</f>
        <v>0</v>
      </c>
      <c r="CE238" s="31" t="n">
        <f aca="false">IF(Замер!$J$340="да",Помещение_17!$B238,0)</f>
        <v>0</v>
      </c>
      <c r="CF238" s="31" t="n">
        <f aca="false">IF(Замер!$J$340="да",Помещение_17!$G238,0)</f>
        <v>0</v>
      </c>
      <c r="CG238" s="31" t="n">
        <f aca="false">IF(Замер!$J$340="да",Помещение_17!$H238,0)</f>
        <v>0</v>
      </c>
      <c r="CI238" s="31" t="n">
        <f aca="false">IF(Замер!$J$360="да",Помещение_18!$B238,0)</f>
        <v>0</v>
      </c>
      <c r="CJ238" s="31" t="n">
        <f aca="false">IF(Замер!$J$360="да",Помещение_18!$G238,0)</f>
        <v>0</v>
      </c>
      <c r="CK238" s="31" t="n">
        <f aca="false">IF(Замер!$J$360="да",Помещение_18!$H238,0)</f>
        <v>0</v>
      </c>
      <c r="CM238" s="31" t="n">
        <f aca="false">IF(Замер!$J$380="да",Помещение_19!$B238,0)</f>
        <v>0</v>
      </c>
      <c r="CN238" s="31" t="n">
        <f aca="false">IF(Замер!$J$380="да",Помещение_19!$G238,0)</f>
        <v>0</v>
      </c>
      <c r="CO238" s="31" t="n">
        <f aca="false">IF(Замер!$J$380="да",Помещение_19!$H238,0)</f>
        <v>0</v>
      </c>
      <c r="CQ238" s="31" t="n">
        <f aca="false">IF(Замер!$J$400="да",Помещение_20!$B238,0)</f>
        <v>0</v>
      </c>
      <c r="CR238" s="31" t="n">
        <f aca="false">IF(Замер!$J$400="да",Помещение_20!$G238,0)</f>
        <v>0</v>
      </c>
      <c r="CS238" s="31" t="n">
        <f aca="false">IF(Замер!$J$400="да",Помещение_20!$H238,0)</f>
        <v>0</v>
      </c>
    </row>
    <row r="239" customFormat="false" ht="14.25" hidden="false" customHeight="false" outlineLevel="0" collapsed="false">
      <c r="B239" s="79" t="n">
        <f aca="false">P239</f>
        <v>0</v>
      </c>
      <c r="C239" s="49" t="s">
        <v>525</v>
      </c>
      <c r="D239" s="80" t="str">
        <f aca="false">VLOOKUP(C239,СписокРабот!$B:$E,2,FALSE())</f>
        <v>Демонтаж смесителя для мойки, раковины и т.п.</v>
      </c>
      <c r="E239" s="44" t="str">
        <f aca="false">VLOOKUP(C239,СписокРабот!$B:$E,3,FALSE())</f>
        <v>ед.</v>
      </c>
      <c r="F239" s="81" t="n">
        <f aca="false">VLOOKUP(C239,СписокРабот!$B:$E,4,FALSE())</f>
        <v>468</v>
      </c>
      <c r="G239" s="49" t="n">
        <f aca="false">Q239</f>
        <v>0</v>
      </c>
      <c r="H239" s="82" t="n">
        <f aca="false">F239*G239</f>
        <v>0</v>
      </c>
      <c r="L239" s="83"/>
      <c r="M239" s="66" t="n">
        <f aca="false">$F239*(100%-$B$3)</f>
        <v>397.8</v>
      </c>
      <c r="N239" s="31" t="n">
        <f aca="false">$G239*$M239</f>
        <v>0</v>
      </c>
      <c r="P239" s="31" t="n">
        <f aca="false">MAX(S239,W239,AA239,AE239,AI239,AM239,AQ239,AU239,AY239,BC239,BG239,BK239,BO239,BS239,BW239,CA239,CE239,CI239,CM239,CQ239)</f>
        <v>0</v>
      </c>
      <c r="Q239" s="31" t="n">
        <f aca="false">IF($S239,T239,0)+IF($W239,X239,0)+IF($AA239,AB239,0)+IF($AE239,AF239,0)+IF($AI239,AJ239,0)+IF($AM239,AN239,0)+IF($AQ239,AR239,0)+IF($AU239,AV239,0)+IF($AY239,AZ239,0)+IF($BC239,BD239,0)+IF($BG239,BH239,0)+IF($BK239,BL239,0)+IF($BO239,BP239,0)+IF($BS239,BT239,0)+IF($BW239,BX239,0)+IF($CA239,CB239,0)+IF($CE239,CF239,0)+IF($CI239,CJ239,0)+IF($CM239,CN239,0)+IF($CQ239,CR239,0)</f>
        <v>0</v>
      </c>
      <c r="R239" s="31" t="n">
        <f aca="false">IF($S239=1,U239,0)+IF($W239,Y239,0)+IF($AA239,AC239,0)+IF($AE239,AG239,0)+IF($AI239,AK239,0)+IF($AM239,AO239,0)+IF($AQ239,AS239,0)+IF($AU239,AW239,0)+IF($AY239,BA239,0)+IF($BC239,BE239,0)+IF($BG239,BI239,0)+IF($BK239,BM239,0)+IF($BO239,BQ239,0)+IF($BS239,BU239,0)+IF($BW239,BY239,0)+IF($CA239,CC239,0)+IF($CE239,CG239,0)+IF($CI239,CK239,0)+IF($CM239,CO239,0)+IF($CQ239,CS239,0)</f>
        <v>0</v>
      </c>
      <c r="S239" s="31" t="n">
        <f aca="false">IF(Замер!$J$20="да",Комната_1!$B239,0)</f>
        <v>0</v>
      </c>
      <c r="T239" s="31" t="n">
        <f aca="false">IF(Замер!$J$20="да",Комната_1!$G239,0)</f>
        <v>1</v>
      </c>
      <c r="U239" s="31" t="n">
        <f aca="false">IF(Замер!$J$20="да",Комната_1!$H239,0)</f>
        <v>468</v>
      </c>
      <c r="W239" s="31" t="n">
        <f aca="false">IF(Замер!$J$40="да",Комната_2!$B239,0)</f>
        <v>0</v>
      </c>
      <c r="X239" s="31" t="n">
        <f aca="false">IF(Замер!$J$40="да",Комната_2!$G239,0)</f>
        <v>1</v>
      </c>
      <c r="Y239" s="31" t="n">
        <f aca="false">IF(Замер!$J$40="да",Комната_2!$H239,0)</f>
        <v>468</v>
      </c>
      <c r="AA239" s="31" t="n">
        <f aca="false">IF(Замер!$J$60="да",Комната_3!$B239,0)</f>
        <v>0</v>
      </c>
      <c r="AB239" s="31" t="n">
        <f aca="false">IF(Замер!$J$60="да",Комната_3!$G239,0)</f>
        <v>1</v>
      </c>
      <c r="AC239" s="31" t="n">
        <f aca="false">IF(Замер!$J$60="да",Комната_3!$H239,0)</f>
        <v>468</v>
      </c>
      <c r="AE239" s="31" t="n">
        <f aca="false">IF(Замер!$J$80="да",Комната_4!$B239,0)</f>
        <v>0</v>
      </c>
      <c r="AF239" s="31" t="n">
        <f aca="false">IF(Замер!$J$80="да",Комната_4!$G239,0)</f>
        <v>1</v>
      </c>
      <c r="AG239" s="31" t="n">
        <f aca="false">IF(Замер!$J$80="да",Комната_4!$H239,0)</f>
        <v>468</v>
      </c>
      <c r="AI239" s="31" t="n">
        <f aca="false">IF(Замер!$J$100="да",Комната_5!$B239,0)</f>
        <v>0</v>
      </c>
      <c r="AJ239" s="31" t="n">
        <f aca="false">IF(Замер!$J$100="да",Комната_5!$G239,0)</f>
        <v>1</v>
      </c>
      <c r="AK239" s="31" t="n">
        <f aca="false">IF(Замер!$J$100="да",Комната_5!$H239,0)</f>
        <v>468</v>
      </c>
      <c r="AM239" s="31" t="n">
        <f aca="false">IF(Замер!$J$120="да",Коридор!$B239,0)</f>
        <v>0</v>
      </c>
      <c r="AN239" s="31" t="n">
        <f aca="false">IF(Замер!$J$120="да",Коридор!$G239,0)</f>
        <v>1</v>
      </c>
      <c r="AO239" s="31" t="n">
        <f aca="false">IF(Замер!$J$120="да",Коридор!$H239,0)</f>
        <v>468</v>
      </c>
      <c r="AQ239" s="31" t="n">
        <f aca="false">IF(Замер!$J$140="да",Кухня!$B239,0)</f>
        <v>0</v>
      </c>
      <c r="AR239" s="31" t="n">
        <f aca="false">IF(Замер!$J$140="да",Кухня!$G239,0)</f>
        <v>1</v>
      </c>
      <c r="AS239" s="31" t="n">
        <f aca="false">IF(Замер!$J$140="да",Кухня!$H239,0)</f>
        <v>468</v>
      </c>
      <c r="AU239" s="31" t="n">
        <f aca="false">IF(Замер!$J$160="да",Ванна!$B239,0)</f>
        <v>0</v>
      </c>
      <c r="AV239" s="31" t="n">
        <f aca="false">IF(Замер!$J$160="да",Ванна!$G239,0)</f>
        <v>1</v>
      </c>
      <c r="AW239" s="31" t="n">
        <f aca="false">IF(Замер!$J$160="да",Ванна!$H239,0)</f>
        <v>468</v>
      </c>
      <c r="AY239" s="31" t="n">
        <f aca="false">IF(Замер!$J$180="да",Туалет!$B239,0)</f>
        <v>0</v>
      </c>
      <c r="AZ239" s="31" t="n">
        <f aca="false">IF(Замер!$J$180="да",Туалет!$G239,0)</f>
        <v>0</v>
      </c>
      <c r="BA239" s="31" t="n">
        <f aca="false">IF(Замер!$J$180="да",Туалет!$H239,0)</f>
        <v>0</v>
      </c>
      <c r="BC239" s="31" t="n">
        <f aca="false">IF(Замер!$J$200="да",Балкон!$B239,0)</f>
        <v>0</v>
      </c>
      <c r="BD239" s="31" t="n">
        <f aca="false">IF(Замер!$J$200="да",Балкон!$G239,0)</f>
        <v>0</v>
      </c>
      <c r="BE239" s="31" t="n">
        <f aca="false">IF(Замер!$J$200="да",Балкон!$H239,0)</f>
        <v>0</v>
      </c>
      <c r="BG239" s="31" t="n">
        <f aca="false">IF(Замер!$J$220="да",Помещение_11!$B239,0)</f>
        <v>0</v>
      </c>
      <c r="BH239" s="31" t="n">
        <f aca="false">IF(Замер!$J$220="да",Помещение_11!$G239,0)</f>
        <v>0</v>
      </c>
      <c r="BI239" s="31" t="n">
        <f aca="false">IF(Замер!$J$220="да",Помещение_11!$H239,0)</f>
        <v>0</v>
      </c>
      <c r="BK239" s="31" t="n">
        <f aca="false">IF(Замер!$J$240="да",Помещение_12!$B239,0)</f>
        <v>0</v>
      </c>
      <c r="BL239" s="31" t="n">
        <f aca="false">IF(Замер!$J$240="да",Помещение_12!$G239,0)</f>
        <v>0</v>
      </c>
      <c r="BM239" s="31" t="n">
        <f aca="false">IF(Замер!$J$240="да",Помещение_12!$H239,0)</f>
        <v>0</v>
      </c>
      <c r="BO239" s="31" t="n">
        <f aca="false">IF(Замер!$J$260="да",Помещение_13!$B239,0)</f>
        <v>0</v>
      </c>
      <c r="BP239" s="31" t="n">
        <f aca="false">IF(Замер!$J$260="да",Помещение_13!$G239,0)</f>
        <v>0</v>
      </c>
      <c r="BQ239" s="31" t="n">
        <f aca="false">IF(Замер!$J$260="да",Помещение_13!$H239,0)</f>
        <v>0</v>
      </c>
      <c r="BS239" s="31" t="n">
        <f aca="false">IF(Замер!$J$280="да",Помещение_14!$B239,0)</f>
        <v>0</v>
      </c>
      <c r="BT239" s="31" t="n">
        <f aca="false">IF(Замер!$J$280="да",Помещение_14!$G239,0)</f>
        <v>0</v>
      </c>
      <c r="BU239" s="31" t="n">
        <f aca="false">IF(Замер!$J$280="да",Помещение_14!$H239,0)</f>
        <v>0</v>
      </c>
      <c r="BW239" s="31" t="n">
        <f aca="false">IF(Замер!$J$300="да",Помещение_15!$B239,0)</f>
        <v>0</v>
      </c>
      <c r="BX239" s="31" t="n">
        <f aca="false">IF(Замер!$J$300="да",Помещение_15!$G239,0)</f>
        <v>0</v>
      </c>
      <c r="BY239" s="31" t="n">
        <f aca="false">IF(Замер!$J$300="да",Помещение_15!$H239,0)</f>
        <v>0</v>
      </c>
      <c r="CA239" s="31" t="n">
        <f aca="false">IF(Замер!$J$320="да",Помещение_16!$B239,0)</f>
        <v>0</v>
      </c>
      <c r="CB239" s="31" t="n">
        <f aca="false">IF(Замер!$J$320="да",Помещение_16!$G239,0)</f>
        <v>0</v>
      </c>
      <c r="CC239" s="31" t="n">
        <f aca="false">IF(Замер!$J$320="да",Помещение_16!$H239,0)</f>
        <v>0</v>
      </c>
      <c r="CE239" s="31" t="n">
        <f aca="false">IF(Замер!$J$340="да",Помещение_17!$B239,0)</f>
        <v>0</v>
      </c>
      <c r="CF239" s="31" t="n">
        <f aca="false">IF(Замер!$J$340="да",Помещение_17!$G239,0)</f>
        <v>0</v>
      </c>
      <c r="CG239" s="31" t="n">
        <f aca="false">IF(Замер!$J$340="да",Помещение_17!$H239,0)</f>
        <v>0</v>
      </c>
      <c r="CI239" s="31" t="n">
        <f aca="false">IF(Замер!$J$360="да",Помещение_18!$B239,0)</f>
        <v>0</v>
      </c>
      <c r="CJ239" s="31" t="n">
        <f aca="false">IF(Замер!$J$360="да",Помещение_18!$G239,0)</f>
        <v>0</v>
      </c>
      <c r="CK239" s="31" t="n">
        <f aca="false">IF(Замер!$J$360="да",Помещение_18!$H239,0)</f>
        <v>0</v>
      </c>
      <c r="CM239" s="31" t="n">
        <f aca="false">IF(Замер!$J$380="да",Помещение_19!$B239,0)</f>
        <v>0</v>
      </c>
      <c r="CN239" s="31" t="n">
        <f aca="false">IF(Замер!$J$380="да",Помещение_19!$G239,0)</f>
        <v>0</v>
      </c>
      <c r="CO239" s="31" t="n">
        <f aca="false">IF(Замер!$J$380="да",Помещение_19!$H239,0)</f>
        <v>0</v>
      </c>
      <c r="CQ239" s="31" t="n">
        <f aca="false">IF(Замер!$J$400="да",Помещение_20!$B239,0)</f>
        <v>0</v>
      </c>
      <c r="CR239" s="31" t="n">
        <f aca="false">IF(Замер!$J$400="да",Помещение_20!$G239,0)</f>
        <v>0</v>
      </c>
      <c r="CS239" s="31" t="n">
        <f aca="false">IF(Замер!$J$400="да",Помещение_20!$H239,0)</f>
        <v>0</v>
      </c>
    </row>
    <row r="240" customFormat="false" ht="14.25" hidden="false" customHeight="false" outlineLevel="0" collapsed="false">
      <c r="B240" s="79" t="n">
        <f aca="false">P240</f>
        <v>1</v>
      </c>
      <c r="C240" s="49" t="s">
        <v>112</v>
      </c>
      <c r="D240" s="80" t="str">
        <f aca="false">VLOOKUP(C240,СписокРабот!$B:$E,2,FALSE())</f>
        <v>Демонтаж пластиковых труб отопления в свободном доступе</v>
      </c>
      <c r="E240" s="44" t="str">
        <f aca="false">VLOOKUP(C240,СписокРабот!$B:$E,3,FALSE())</f>
        <v>п.м</v>
      </c>
      <c r="F240" s="81" t="n">
        <f aca="false">VLOOKUP(C240,СписокРабот!$B:$E,4,FALSE())</f>
        <v>129</v>
      </c>
      <c r="G240" s="49" t="n">
        <f aca="false">Q240</f>
        <v>50</v>
      </c>
      <c r="H240" s="82" t="n">
        <f aca="false">F240*G240</f>
        <v>6450</v>
      </c>
      <c r="L240" s="83"/>
      <c r="M240" s="66" t="n">
        <f aca="false">$F240*(100%-$B$3)</f>
        <v>109.65</v>
      </c>
      <c r="N240" s="31" t="n">
        <f aca="false">$G240*$M240</f>
        <v>5482.5</v>
      </c>
      <c r="P240" s="31" t="n">
        <f aca="false">MAX(S240,W240,AA240,AE240,AI240,AM240,AQ240,AU240,AY240,BC240,BG240,BK240,BO240,BS240,BW240,CA240,CE240,CI240,CM240,CQ240)</f>
        <v>1</v>
      </c>
      <c r="Q240" s="31" t="n">
        <f aca="false">IF($S240,T240,0)+IF($W240,X240,0)+IF($AA240,AB240,0)+IF($AE240,AF240,0)+IF($AI240,AJ240,0)+IF($AM240,AN240,0)+IF($AQ240,AR240,0)+IF($AU240,AV240,0)+IF($AY240,AZ240,0)+IF($BC240,BD240,0)+IF($BG240,BH240,0)+IF($BK240,BL240,0)+IF($BO240,BP240,0)+IF($BS240,BT240,0)+IF($BW240,BX240,0)+IF($CA240,CB240,0)+IF($CE240,CF240,0)+IF($CI240,CJ240,0)+IF($CM240,CN240,0)+IF($CQ240,CR240,0)</f>
        <v>50</v>
      </c>
      <c r="R240" s="31" t="n">
        <f aca="false">IF($S240=1,U240,0)+IF($W240,Y240,0)+IF($AA240,AC240,0)+IF($AE240,AG240,0)+IF($AI240,AK240,0)+IF($AM240,AO240,0)+IF($AQ240,AS240,0)+IF($AU240,AW240,0)+IF($AY240,BA240,0)+IF($BC240,BE240,0)+IF($BG240,BI240,0)+IF($BK240,BM240,0)+IF($BO240,BQ240,0)+IF($BS240,BU240,0)+IF($BW240,BY240,0)+IF($CA240,CC240,0)+IF($CE240,CG240,0)+IF($CI240,CK240,0)+IF($CM240,CO240,0)+IF($CQ240,CS240,0)</f>
        <v>6450</v>
      </c>
      <c r="S240" s="31" t="n">
        <f aca="false">IF(Замер!$J$20="да",Комната_1!$B240,0)</f>
        <v>1</v>
      </c>
      <c r="T240" s="31" t="n">
        <f aca="false">IF(Замер!$J$20="да",Комната_1!$G240,0)</f>
        <v>50</v>
      </c>
      <c r="U240" s="31" t="n">
        <f aca="false">IF(Замер!$J$20="да",Комната_1!$H240,0)</f>
        <v>6450</v>
      </c>
      <c r="W240" s="31" t="n">
        <f aca="false">IF(Замер!$J$40="да",Комната_2!$B240,0)</f>
        <v>0</v>
      </c>
      <c r="X240" s="31" t="n">
        <f aca="false">IF(Замер!$J$40="да",Комната_2!$G240,0)</f>
        <v>1</v>
      </c>
      <c r="Y240" s="31" t="n">
        <f aca="false">IF(Замер!$J$40="да",Комната_2!$H240,0)</f>
        <v>129</v>
      </c>
      <c r="AA240" s="31" t="n">
        <f aca="false">IF(Замер!$J$60="да",Комната_3!$B240,0)</f>
        <v>0</v>
      </c>
      <c r="AB240" s="31" t="n">
        <f aca="false">IF(Замер!$J$60="да",Комната_3!$G240,0)</f>
        <v>1</v>
      </c>
      <c r="AC240" s="31" t="n">
        <f aca="false">IF(Замер!$J$60="да",Комната_3!$H240,0)</f>
        <v>129</v>
      </c>
      <c r="AE240" s="31" t="n">
        <f aca="false">IF(Замер!$J$80="да",Комната_4!$B240,0)</f>
        <v>0</v>
      </c>
      <c r="AF240" s="31" t="n">
        <f aca="false">IF(Замер!$J$80="да",Комната_4!$G240,0)</f>
        <v>1</v>
      </c>
      <c r="AG240" s="31" t="n">
        <f aca="false">IF(Замер!$J$80="да",Комната_4!$H240,0)</f>
        <v>129</v>
      </c>
      <c r="AI240" s="31" t="n">
        <f aca="false">IF(Замер!$J$100="да",Комната_5!$B240,0)</f>
        <v>0</v>
      </c>
      <c r="AJ240" s="31" t="n">
        <f aca="false">IF(Замер!$J$100="да",Комната_5!$G240,0)</f>
        <v>1</v>
      </c>
      <c r="AK240" s="31" t="n">
        <f aca="false">IF(Замер!$J$100="да",Комната_5!$H240,0)</f>
        <v>129</v>
      </c>
      <c r="AM240" s="31" t="n">
        <f aca="false">IF(Замер!$J$120="да",Коридор!$B240,0)</f>
        <v>0</v>
      </c>
      <c r="AN240" s="31" t="n">
        <f aca="false">IF(Замер!$J$120="да",Коридор!$G240,0)</f>
        <v>1</v>
      </c>
      <c r="AO240" s="31" t="n">
        <f aca="false">IF(Замер!$J$120="да",Коридор!$H240,0)</f>
        <v>129</v>
      </c>
      <c r="AQ240" s="31" t="n">
        <f aca="false">IF(Замер!$J$140="да",Кухня!$B240,0)</f>
        <v>0</v>
      </c>
      <c r="AR240" s="31" t="n">
        <f aca="false">IF(Замер!$J$140="да",Кухня!$G240,0)</f>
        <v>1</v>
      </c>
      <c r="AS240" s="31" t="n">
        <f aca="false">IF(Замер!$J$140="да",Кухня!$H240,0)</f>
        <v>129</v>
      </c>
      <c r="AU240" s="31" t="n">
        <f aca="false">IF(Замер!$J$160="да",Ванна!$B240,0)</f>
        <v>0</v>
      </c>
      <c r="AV240" s="31" t="n">
        <f aca="false">IF(Замер!$J$160="да",Ванна!$G240,0)</f>
        <v>1</v>
      </c>
      <c r="AW240" s="31" t="n">
        <f aca="false">IF(Замер!$J$160="да",Ванна!$H240,0)</f>
        <v>129</v>
      </c>
      <c r="AY240" s="31" t="n">
        <f aca="false">IF(Замер!$J$180="да",Туалет!$B240,0)</f>
        <v>0</v>
      </c>
      <c r="AZ240" s="31" t="n">
        <f aca="false">IF(Замер!$J$180="да",Туалет!$G240,0)</f>
        <v>0</v>
      </c>
      <c r="BA240" s="31" t="n">
        <f aca="false">IF(Замер!$J$180="да",Туалет!$H240,0)</f>
        <v>0</v>
      </c>
      <c r="BC240" s="31" t="n">
        <f aca="false">IF(Замер!$J$200="да",Балкон!$B240,0)</f>
        <v>0</v>
      </c>
      <c r="BD240" s="31" t="n">
        <f aca="false">IF(Замер!$J$200="да",Балкон!$G240,0)</f>
        <v>0</v>
      </c>
      <c r="BE240" s="31" t="n">
        <f aca="false">IF(Замер!$J$200="да",Балкон!$H240,0)</f>
        <v>0</v>
      </c>
      <c r="BG240" s="31" t="n">
        <f aca="false">IF(Замер!$J$220="да",Помещение_11!$B240,0)</f>
        <v>0</v>
      </c>
      <c r="BH240" s="31" t="n">
        <f aca="false">IF(Замер!$J$220="да",Помещение_11!$G240,0)</f>
        <v>0</v>
      </c>
      <c r="BI240" s="31" t="n">
        <f aca="false">IF(Замер!$J$220="да",Помещение_11!$H240,0)</f>
        <v>0</v>
      </c>
      <c r="BK240" s="31" t="n">
        <f aca="false">IF(Замер!$J$240="да",Помещение_12!$B240,0)</f>
        <v>0</v>
      </c>
      <c r="BL240" s="31" t="n">
        <f aca="false">IF(Замер!$J$240="да",Помещение_12!$G240,0)</f>
        <v>0</v>
      </c>
      <c r="BM240" s="31" t="n">
        <f aca="false">IF(Замер!$J$240="да",Помещение_12!$H240,0)</f>
        <v>0</v>
      </c>
      <c r="BO240" s="31" t="n">
        <f aca="false">IF(Замер!$J$260="да",Помещение_13!$B240,0)</f>
        <v>0</v>
      </c>
      <c r="BP240" s="31" t="n">
        <f aca="false">IF(Замер!$J$260="да",Помещение_13!$G240,0)</f>
        <v>0</v>
      </c>
      <c r="BQ240" s="31" t="n">
        <f aca="false">IF(Замер!$J$260="да",Помещение_13!$H240,0)</f>
        <v>0</v>
      </c>
      <c r="BS240" s="31" t="n">
        <f aca="false">IF(Замер!$J$280="да",Помещение_14!$B240,0)</f>
        <v>0</v>
      </c>
      <c r="BT240" s="31" t="n">
        <f aca="false">IF(Замер!$J$280="да",Помещение_14!$G240,0)</f>
        <v>0</v>
      </c>
      <c r="BU240" s="31" t="n">
        <f aca="false">IF(Замер!$J$280="да",Помещение_14!$H240,0)</f>
        <v>0</v>
      </c>
      <c r="BW240" s="31" t="n">
        <f aca="false">IF(Замер!$J$300="да",Помещение_15!$B240,0)</f>
        <v>0</v>
      </c>
      <c r="BX240" s="31" t="n">
        <f aca="false">IF(Замер!$J$300="да",Помещение_15!$G240,0)</f>
        <v>0</v>
      </c>
      <c r="BY240" s="31" t="n">
        <f aca="false">IF(Замер!$J$300="да",Помещение_15!$H240,0)</f>
        <v>0</v>
      </c>
      <c r="CA240" s="31" t="n">
        <f aca="false">IF(Замер!$J$320="да",Помещение_16!$B240,0)</f>
        <v>0</v>
      </c>
      <c r="CB240" s="31" t="n">
        <f aca="false">IF(Замер!$J$320="да",Помещение_16!$G240,0)</f>
        <v>0</v>
      </c>
      <c r="CC240" s="31" t="n">
        <f aca="false">IF(Замер!$J$320="да",Помещение_16!$H240,0)</f>
        <v>0</v>
      </c>
      <c r="CE240" s="31" t="n">
        <f aca="false">IF(Замер!$J$340="да",Помещение_17!$B240,0)</f>
        <v>0</v>
      </c>
      <c r="CF240" s="31" t="n">
        <f aca="false">IF(Замер!$J$340="да",Помещение_17!$G240,0)</f>
        <v>0</v>
      </c>
      <c r="CG240" s="31" t="n">
        <f aca="false">IF(Замер!$J$340="да",Помещение_17!$H240,0)</f>
        <v>0</v>
      </c>
      <c r="CI240" s="31" t="n">
        <f aca="false">IF(Замер!$J$360="да",Помещение_18!$B240,0)</f>
        <v>0</v>
      </c>
      <c r="CJ240" s="31" t="n">
        <f aca="false">IF(Замер!$J$360="да",Помещение_18!$G240,0)</f>
        <v>0</v>
      </c>
      <c r="CK240" s="31" t="n">
        <f aca="false">IF(Замер!$J$360="да",Помещение_18!$H240,0)</f>
        <v>0</v>
      </c>
      <c r="CM240" s="31" t="n">
        <f aca="false">IF(Замер!$J$380="да",Помещение_19!$B240,0)</f>
        <v>0</v>
      </c>
      <c r="CN240" s="31" t="n">
        <f aca="false">IF(Замер!$J$380="да",Помещение_19!$G240,0)</f>
        <v>0</v>
      </c>
      <c r="CO240" s="31" t="n">
        <f aca="false">IF(Замер!$J$380="да",Помещение_19!$H240,0)</f>
        <v>0</v>
      </c>
      <c r="CQ240" s="31" t="n">
        <f aca="false">IF(Замер!$J$400="да",Помещение_20!$B240,0)</f>
        <v>0</v>
      </c>
      <c r="CR240" s="31" t="n">
        <f aca="false">IF(Замер!$J$400="да",Помещение_20!$G240,0)</f>
        <v>0</v>
      </c>
      <c r="CS240" s="31" t="n">
        <f aca="false">IF(Замер!$J$400="да",Помещение_20!$H240,0)</f>
        <v>0</v>
      </c>
    </row>
    <row r="241" customFormat="false" ht="14.25" hidden="false" customHeight="false" outlineLevel="0" collapsed="false">
      <c r="B241" s="79" t="n">
        <f aca="false">P241</f>
        <v>0</v>
      </c>
      <c r="C241" s="49" t="s">
        <v>526</v>
      </c>
      <c r="D241" s="80" t="str">
        <f aca="false">VLOOKUP(C241,СписокРабот!$B:$E,2,FALSE())</f>
        <v>Демонтаж унитаза / биде</v>
      </c>
      <c r="E241" s="44" t="str">
        <f aca="false">VLOOKUP(C241,СписокРабот!$B:$E,3,FALSE())</f>
        <v>ед.</v>
      </c>
      <c r="F241" s="81" t="n">
        <f aca="false">VLOOKUP(C241,СписокРабот!$B:$E,4,FALSE())</f>
        <v>758</v>
      </c>
      <c r="G241" s="49" t="n">
        <f aca="false">Q241</f>
        <v>0</v>
      </c>
      <c r="H241" s="82" t="n">
        <f aca="false">F241*G241</f>
        <v>0</v>
      </c>
      <c r="L241" s="83"/>
      <c r="M241" s="66" t="n">
        <f aca="false">$F241*(100%-$B$3)</f>
        <v>644.3</v>
      </c>
      <c r="N241" s="31" t="n">
        <f aca="false">$G241*$M241</f>
        <v>0</v>
      </c>
      <c r="P241" s="31" t="n">
        <f aca="false">MAX(S241,W241,AA241,AE241,AI241,AM241,AQ241,AU241,AY241,BC241,BG241,BK241,BO241,BS241,BW241,CA241,CE241,CI241,CM241,CQ241)</f>
        <v>0</v>
      </c>
      <c r="Q241" s="31" t="n">
        <f aca="false">IF($S241,T241,0)+IF($W241,X241,0)+IF($AA241,AB241,0)+IF($AE241,AF241,0)+IF($AI241,AJ241,0)+IF($AM241,AN241,0)+IF($AQ241,AR241,0)+IF($AU241,AV241,0)+IF($AY241,AZ241,0)+IF($BC241,BD241,0)+IF($BG241,BH241,0)+IF($BK241,BL241,0)+IF($BO241,BP241,0)+IF($BS241,BT241,0)+IF($BW241,BX241,0)+IF($CA241,CB241,0)+IF($CE241,CF241,0)+IF($CI241,CJ241,0)+IF($CM241,CN241,0)+IF($CQ241,CR241,0)</f>
        <v>0</v>
      </c>
      <c r="R241" s="31" t="n">
        <f aca="false">IF($S241=1,U241,0)+IF($W241,Y241,0)+IF($AA241,AC241,0)+IF($AE241,AG241,0)+IF($AI241,AK241,0)+IF($AM241,AO241,0)+IF($AQ241,AS241,0)+IF($AU241,AW241,0)+IF($AY241,BA241,0)+IF($BC241,BE241,0)+IF($BG241,BI241,0)+IF($BK241,BM241,0)+IF($BO241,BQ241,0)+IF($BS241,BU241,0)+IF($BW241,BY241,0)+IF($CA241,CC241,0)+IF($CE241,CG241,0)+IF($CI241,CK241,0)+IF($CM241,CO241,0)+IF($CQ241,CS241,0)</f>
        <v>0</v>
      </c>
      <c r="S241" s="31" t="n">
        <f aca="false">IF(Замер!$J$20="да",Комната_1!$B241,0)</f>
        <v>0</v>
      </c>
      <c r="T241" s="31" t="n">
        <f aca="false">IF(Замер!$J$20="да",Комната_1!$G241,0)</f>
        <v>1</v>
      </c>
      <c r="U241" s="31" t="n">
        <f aca="false">IF(Замер!$J$20="да",Комната_1!$H241,0)</f>
        <v>758</v>
      </c>
      <c r="W241" s="31" t="n">
        <f aca="false">IF(Замер!$J$40="да",Комната_2!$B241,0)</f>
        <v>0</v>
      </c>
      <c r="X241" s="31" t="n">
        <f aca="false">IF(Замер!$J$40="да",Комната_2!$G241,0)</f>
        <v>1</v>
      </c>
      <c r="Y241" s="31" t="n">
        <f aca="false">IF(Замер!$J$40="да",Комната_2!$H241,0)</f>
        <v>758</v>
      </c>
      <c r="AA241" s="31" t="n">
        <f aca="false">IF(Замер!$J$60="да",Комната_3!$B241,0)</f>
        <v>0</v>
      </c>
      <c r="AB241" s="31" t="n">
        <f aca="false">IF(Замер!$J$60="да",Комната_3!$G241,0)</f>
        <v>1</v>
      </c>
      <c r="AC241" s="31" t="n">
        <f aca="false">IF(Замер!$J$60="да",Комната_3!$H241,0)</f>
        <v>758</v>
      </c>
      <c r="AE241" s="31" t="n">
        <f aca="false">IF(Замер!$J$80="да",Комната_4!$B241,0)</f>
        <v>0</v>
      </c>
      <c r="AF241" s="31" t="n">
        <f aca="false">IF(Замер!$J$80="да",Комната_4!$G241,0)</f>
        <v>1</v>
      </c>
      <c r="AG241" s="31" t="n">
        <f aca="false">IF(Замер!$J$80="да",Комната_4!$H241,0)</f>
        <v>758</v>
      </c>
      <c r="AI241" s="31" t="n">
        <f aca="false">IF(Замер!$J$100="да",Комната_5!$B241,0)</f>
        <v>0</v>
      </c>
      <c r="AJ241" s="31" t="n">
        <f aca="false">IF(Замер!$J$100="да",Комната_5!$G241,0)</f>
        <v>1</v>
      </c>
      <c r="AK241" s="31" t="n">
        <f aca="false">IF(Замер!$J$100="да",Комната_5!$H241,0)</f>
        <v>758</v>
      </c>
      <c r="AM241" s="31" t="n">
        <f aca="false">IF(Замер!$J$120="да",Коридор!$B241,0)</f>
        <v>0</v>
      </c>
      <c r="AN241" s="31" t="n">
        <f aca="false">IF(Замер!$J$120="да",Коридор!$G241,0)</f>
        <v>1</v>
      </c>
      <c r="AO241" s="31" t="n">
        <f aca="false">IF(Замер!$J$120="да",Коридор!$H241,0)</f>
        <v>758</v>
      </c>
      <c r="AQ241" s="31" t="n">
        <f aca="false">IF(Замер!$J$140="да",Кухня!$B241,0)</f>
        <v>0</v>
      </c>
      <c r="AR241" s="31" t="n">
        <f aca="false">IF(Замер!$J$140="да",Кухня!$G241,0)</f>
        <v>1</v>
      </c>
      <c r="AS241" s="31" t="n">
        <f aca="false">IF(Замер!$J$140="да",Кухня!$H241,0)</f>
        <v>758</v>
      </c>
      <c r="AU241" s="31" t="n">
        <f aca="false">IF(Замер!$J$160="да",Ванна!$B241,0)</f>
        <v>0</v>
      </c>
      <c r="AV241" s="31" t="n">
        <f aca="false">IF(Замер!$J$160="да",Ванна!$G241,0)</f>
        <v>1</v>
      </c>
      <c r="AW241" s="31" t="n">
        <f aca="false">IF(Замер!$J$160="да",Ванна!$H241,0)</f>
        <v>758</v>
      </c>
      <c r="AY241" s="31" t="n">
        <f aca="false">IF(Замер!$J$180="да",Туалет!$B241,0)</f>
        <v>0</v>
      </c>
      <c r="AZ241" s="31" t="n">
        <f aca="false">IF(Замер!$J$180="да",Туалет!$G241,0)</f>
        <v>0</v>
      </c>
      <c r="BA241" s="31" t="n">
        <f aca="false">IF(Замер!$J$180="да",Туалет!$H241,0)</f>
        <v>0</v>
      </c>
      <c r="BC241" s="31" t="n">
        <f aca="false">IF(Замер!$J$200="да",Балкон!$B241,0)</f>
        <v>0</v>
      </c>
      <c r="BD241" s="31" t="n">
        <f aca="false">IF(Замер!$J$200="да",Балкон!$G241,0)</f>
        <v>0</v>
      </c>
      <c r="BE241" s="31" t="n">
        <f aca="false">IF(Замер!$J$200="да",Балкон!$H241,0)</f>
        <v>0</v>
      </c>
      <c r="BG241" s="31" t="n">
        <f aca="false">IF(Замер!$J$220="да",Помещение_11!$B241,0)</f>
        <v>0</v>
      </c>
      <c r="BH241" s="31" t="n">
        <f aca="false">IF(Замер!$J$220="да",Помещение_11!$G241,0)</f>
        <v>0</v>
      </c>
      <c r="BI241" s="31" t="n">
        <f aca="false">IF(Замер!$J$220="да",Помещение_11!$H241,0)</f>
        <v>0</v>
      </c>
      <c r="BK241" s="31" t="n">
        <f aca="false">IF(Замер!$J$240="да",Помещение_12!$B241,0)</f>
        <v>0</v>
      </c>
      <c r="BL241" s="31" t="n">
        <f aca="false">IF(Замер!$J$240="да",Помещение_12!$G241,0)</f>
        <v>0</v>
      </c>
      <c r="BM241" s="31" t="n">
        <f aca="false">IF(Замер!$J$240="да",Помещение_12!$H241,0)</f>
        <v>0</v>
      </c>
      <c r="BO241" s="31" t="n">
        <f aca="false">IF(Замер!$J$260="да",Помещение_13!$B241,0)</f>
        <v>0</v>
      </c>
      <c r="BP241" s="31" t="n">
        <f aca="false">IF(Замер!$J$260="да",Помещение_13!$G241,0)</f>
        <v>0</v>
      </c>
      <c r="BQ241" s="31" t="n">
        <f aca="false">IF(Замер!$J$260="да",Помещение_13!$H241,0)</f>
        <v>0</v>
      </c>
      <c r="BS241" s="31" t="n">
        <f aca="false">IF(Замер!$J$280="да",Помещение_14!$B241,0)</f>
        <v>0</v>
      </c>
      <c r="BT241" s="31" t="n">
        <f aca="false">IF(Замер!$J$280="да",Помещение_14!$G241,0)</f>
        <v>0</v>
      </c>
      <c r="BU241" s="31" t="n">
        <f aca="false">IF(Замер!$J$280="да",Помещение_14!$H241,0)</f>
        <v>0</v>
      </c>
      <c r="BW241" s="31" t="n">
        <f aca="false">IF(Замер!$J$300="да",Помещение_15!$B241,0)</f>
        <v>0</v>
      </c>
      <c r="BX241" s="31" t="n">
        <f aca="false">IF(Замер!$J$300="да",Помещение_15!$G241,0)</f>
        <v>0</v>
      </c>
      <c r="BY241" s="31" t="n">
        <f aca="false">IF(Замер!$J$300="да",Помещение_15!$H241,0)</f>
        <v>0</v>
      </c>
      <c r="CA241" s="31" t="n">
        <f aca="false">IF(Замер!$J$320="да",Помещение_16!$B241,0)</f>
        <v>0</v>
      </c>
      <c r="CB241" s="31" t="n">
        <f aca="false">IF(Замер!$J$320="да",Помещение_16!$G241,0)</f>
        <v>0</v>
      </c>
      <c r="CC241" s="31" t="n">
        <f aca="false">IF(Замер!$J$320="да",Помещение_16!$H241,0)</f>
        <v>0</v>
      </c>
      <c r="CE241" s="31" t="n">
        <f aca="false">IF(Замер!$J$340="да",Помещение_17!$B241,0)</f>
        <v>0</v>
      </c>
      <c r="CF241" s="31" t="n">
        <f aca="false">IF(Замер!$J$340="да",Помещение_17!$G241,0)</f>
        <v>0</v>
      </c>
      <c r="CG241" s="31" t="n">
        <f aca="false">IF(Замер!$J$340="да",Помещение_17!$H241,0)</f>
        <v>0</v>
      </c>
      <c r="CI241" s="31" t="n">
        <f aca="false">IF(Замер!$J$360="да",Помещение_18!$B241,0)</f>
        <v>0</v>
      </c>
      <c r="CJ241" s="31" t="n">
        <f aca="false">IF(Замер!$J$360="да",Помещение_18!$G241,0)</f>
        <v>0</v>
      </c>
      <c r="CK241" s="31" t="n">
        <f aca="false">IF(Замер!$J$360="да",Помещение_18!$H241,0)</f>
        <v>0</v>
      </c>
      <c r="CM241" s="31" t="n">
        <f aca="false">IF(Замер!$J$380="да",Помещение_19!$B241,0)</f>
        <v>0</v>
      </c>
      <c r="CN241" s="31" t="n">
        <f aca="false">IF(Замер!$J$380="да",Помещение_19!$G241,0)</f>
        <v>0</v>
      </c>
      <c r="CO241" s="31" t="n">
        <f aca="false">IF(Замер!$J$380="да",Помещение_19!$H241,0)</f>
        <v>0</v>
      </c>
      <c r="CQ241" s="31" t="n">
        <f aca="false">IF(Замер!$J$400="да",Помещение_20!$B241,0)</f>
        <v>0</v>
      </c>
      <c r="CR241" s="31" t="n">
        <f aca="false">IF(Замер!$J$400="да",Помещение_20!$G241,0)</f>
        <v>0</v>
      </c>
      <c r="CS241" s="31" t="n">
        <f aca="false">IF(Замер!$J$400="да",Помещение_20!$H241,0)</f>
        <v>0</v>
      </c>
    </row>
    <row r="242" customFormat="false" ht="14.25" hidden="false" customHeight="false" outlineLevel="0" collapsed="false">
      <c r="B242" s="79" t="n">
        <f aca="false">P242</f>
        <v>0</v>
      </c>
      <c r="C242" s="49" t="s">
        <v>527</v>
      </c>
      <c r="D242" s="80" t="str">
        <f aca="false">VLOOKUP(C242,СписокРабот!$B:$E,2,FALSE())</f>
        <v>Демонтаж чаши инсталяции</v>
      </c>
      <c r="E242" s="44" t="str">
        <f aca="false">VLOOKUP(C242,СписокРабот!$B:$E,3,FALSE())</f>
        <v>ед.</v>
      </c>
      <c r="F242" s="81" t="n">
        <f aca="false">VLOOKUP(C242,СписокРабот!$B:$E,4,FALSE())</f>
        <v>706</v>
      </c>
      <c r="G242" s="49" t="n">
        <f aca="false">Q242</f>
        <v>0</v>
      </c>
      <c r="H242" s="82" t="n">
        <f aca="false">F242*G242</f>
        <v>0</v>
      </c>
      <c r="L242" s="83"/>
      <c r="M242" s="66" t="n">
        <f aca="false">$F242*(100%-$B$3)</f>
        <v>600.1</v>
      </c>
      <c r="N242" s="31" t="n">
        <f aca="false">$G242*$M242</f>
        <v>0</v>
      </c>
      <c r="P242" s="31" t="n">
        <f aca="false">MAX(S242,W242,AA242,AE242,AI242,AM242,AQ242,AU242,AY242,BC242,BG242,BK242,BO242,BS242,BW242,CA242,CE242,CI242,CM242,CQ242)</f>
        <v>0</v>
      </c>
      <c r="Q242" s="31" t="n">
        <f aca="false">IF($S242,T242,0)+IF($W242,X242,0)+IF($AA242,AB242,0)+IF($AE242,AF242,0)+IF($AI242,AJ242,0)+IF($AM242,AN242,0)+IF($AQ242,AR242,0)+IF($AU242,AV242,0)+IF($AY242,AZ242,0)+IF($BC242,BD242,0)+IF($BG242,BH242,0)+IF($BK242,BL242,0)+IF($BO242,BP242,0)+IF($BS242,BT242,0)+IF($BW242,BX242,0)+IF($CA242,CB242,0)+IF($CE242,CF242,0)+IF($CI242,CJ242,0)+IF($CM242,CN242,0)+IF($CQ242,CR242,0)</f>
        <v>0</v>
      </c>
      <c r="R242" s="31" t="n">
        <f aca="false">IF($S242=1,U242,0)+IF($W242,Y242,0)+IF($AA242,AC242,0)+IF($AE242,AG242,0)+IF($AI242,AK242,0)+IF($AM242,AO242,0)+IF($AQ242,AS242,0)+IF($AU242,AW242,0)+IF($AY242,BA242,0)+IF($BC242,BE242,0)+IF($BG242,BI242,0)+IF($BK242,BM242,0)+IF($BO242,BQ242,0)+IF($BS242,BU242,0)+IF($BW242,BY242,0)+IF($CA242,CC242,0)+IF($CE242,CG242,0)+IF($CI242,CK242,0)+IF($CM242,CO242,0)+IF($CQ242,CS242,0)</f>
        <v>0</v>
      </c>
      <c r="S242" s="31" t="n">
        <f aca="false">IF(Замер!$J$20="да",Комната_1!$B242,0)</f>
        <v>0</v>
      </c>
      <c r="T242" s="31" t="n">
        <f aca="false">IF(Замер!$J$20="да",Комната_1!$G242,0)</f>
        <v>1</v>
      </c>
      <c r="U242" s="31" t="n">
        <f aca="false">IF(Замер!$J$20="да",Комната_1!$H242,0)</f>
        <v>706</v>
      </c>
      <c r="W242" s="31" t="n">
        <f aca="false">IF(Замер!$J$40="да",Комната_2!$B242,0)</f>
        <v>0</v>
      </c>
      <c r="X242" s="31" t="n">
        <f aca="false">IF(Замер!$J$40="да",Комната_2!$G242,0)</f>
        <v>1</v>
      </c>
      <c r="Y242" s="31" t="n">
        <f aca="false">IF(Замер!$J$40="да",Комната_2!$H242,0)</f>
        <v>706</v>
      </c>
      <c r="AA242" s="31" t="n">
        <f aca="false">IF(Замер!$J$60="да",Комната_3!$B242,0)</f>
        <v>0</v>
      </c>
      <c r="AB242" s="31" t="n">
        <f aca="false">IF(Замер!$J$60="да",Комната_3!$G242,0)</f>
        <v>1</v>
      </c>
      <c r="AC242" s="31" t="n">
        <f aca="false">IF(Замер!$J$60="да",Комната_3!$H242,0)</f>
        <v>706</v>
      </c>
      <c r="AE242" s="31" t="n">
        <f aca="false">IF(Замер!$J$80="да",Комната_4!$B242,0)</f>
        <v>0</v>
      </c>
      <c r="AF242" s="31" t="n">
        <f aca="false">IF(Замер!$J$80="да",Комната_4!$G242,0)</f>
        <v>1</v>
      </c>
      <c r="AG242" s="31" t="n">
        <f aca="false">IF(Замер!$J$80="да",Комната_4!$H242,0)</f>
        <v>706</v>
      </c>
      <c r="AI242" s="31" t="n">
        <f aca="false">IF(Замер!$J$100="да",Комната_5!$B242,0)</f>
        <v>0</v>
      </c>
      <c r="AJ242" s="31" t="n">
        <f aca="false">IF(Замер!$J$100="да",Комната_5!$G242,0)</f>
        <v>1</v>
      </c>
      <c r="AK242" s="31" t="n">
        <f aca="false">IF(Замер!$J$100="да",Комната_5!$H242,0)</f>
        <v>706</v>
      </c>
      <c r="AM242" s="31" t="n">
        <f aca="false">IF(Замер!$J$120="да",Коридор!$B242,0)</f>
        <v>0</v>
      </c>
      <c r="AN242" s="31" t="n">
        <f aca="false">IF(Замер!$J$120="да",Коридор!$G242,0)</f>
        <v>1</v>
      </c>
      <c r="AO242" s="31" t="n">
        <f aca="false">IF(Замер!$J$120="да",Коридор!$H242,0)</f>
        <v>706</v>
      </c>
      <c r="AQ242" s="31" t="n">
        <f aca="false">IF(Замер!$J$140="да",Кухня!$B242,0)</f>
        <v>0</v>
      </c>
      <c r="AR242" s="31" t="n">
        <f aca="false">IF(Замер!$J$140="да",Кухня!$G242,0)</f>
        <v>1</v>
      </c>
      <c r="AS242" s="31" t="n">
        <f aca="false">IF(Замер!$J$140="да",Кухня!$H242,0)</f>
        <v>706</v>
      </c>
      <c r="AU242" s="31" t="n">
        <f aca="false">IF(Замер!$J$160="да",Ванна!$B242,0)</f>
        <v>0</v>
      </c>
      <c r="AV242" s="31" t="n">
        <f aca="false">IF(Замер!$J$160="да",Ванна!$G242,0)</f>
        <v>1</v>
      </c>
      <c r="AW242" s="31" t="n">
        <f aca="false">IF(Замер!$J$160="да",Ванна!$H242,0)</f>
        <v>706</v>
      </c>
      <c r="AY242" s="31" t="n">
        <f aca="false">IF(Замер!$J$180="да",Туалет!$B242,0)</f>
        <v>0</v>
      </c>
      <c r="AZ242" s="31" t="n">
        <f aca="false">IF(Замер!$J$180="да",Туалет!$G242,0)</f>
        <v>0</v>
      </c>
      <c r="BA242" s="31" t="n">
        <f aca="false">IF(Замер!$J$180="да",Туалет!$H242,0)</f>
        <v>0</v>
      </c>
      <c r="BC242" s="31" t="n">
        <f aca="false">IF(Замер!$J$200="да",Балкон!$B242,0)</f>
        <v>0</v>
      </c>
      <c r="BD242" s="31" t="n">
        <f aca="false">IF(Замер!$J$200="да",Балкон!$G242,0)</f>
        <v>0</v>
      </c>
      <c r="BE242" s="31" t="n">
        <f aca="false">IF(Замер!$J$200="да",Балкон!$H242,0)</f>
        <v>0</v>
      </c>
      <c r="BG242" s="31" t="n">
        <f aca="false">IF(Замер!$J$220="да",Помещение_11!$B242,0)</f>
        <v>0</v>
      </c>
      <c r="BH242" s="31" t="n">
        <f aca="false">IF(Замер!$J$220="да",Помещение_11!$G242,0)</f>
        <v>0</v>
      </c>
      <c r="BI242" s="31" t="n">
        <f aca="false">IF(Замер!$J$220="да",Помещение_11!$H242,0)</f>
        <v>0</v>
      </c>
      <c r="BK242" s="31" t="n">
        <f aca="false">IF(Замер!$J$240="да",Помещение_12!$B242,0)</f>
        <v>0</v>
      </c>
      <c r="BL242" s="31" t="n">
        <f aca="false">IF(Замер!$J$240="да",Помещение_12!$G242,0)</f>
        <v>0</v>
      </c>
      <c r="BM242" s="31" t="n">
        <f aca="false">IF(Замер!$J$240="да",Помещение_12!$H242,0)</f>
        <v>0</v>
      </c>
      <c r="BO242" s="31" t="n">
        <f aca="false">IF(Замер!$J$260="да",Помещение_13!$B242,0)</f>
        <v>0</v>
      </c>
      <c r="BP242" s="31" t="n">
        <f aca="false">IF(Замер!$J$260="да",Помещение_13!$G242,0)</f>
        <v>0</v>
      </c>
      <c r="BQ242" s="31" t="n">
        <f aca="false">IF(Замер!$J$260="да",Помещение_13!$H242,0)</f>
        <v>0</v>
      </c>
      <c r="BS242" s="31" t="n">
        <f aca="false">IF(Замер!$J$280="да",Помещение_14!$B242,0)</f>
        <v>0</v>
      </c>
      <c r="BT242" s="31" t="n">
        <f aca="false">IF(Замер!$J$280="да",Помещение_14!$G242,0)</f>
        <v>0</v>
      </c>
      <c r="BU242" s="31" t="n">
        <f aca="false">IF(Замер!$J$280="да",Помещение_14!$H242,0)</f>
        <v>0</v>
      </c>
      <c r="BW242" s="31" t="n">
        <f aca="false">IF(Замер!$J$300="да",Помещение_15!$B242,0)</f>
        <v>0</v>
      </c>
      <c r="BX242" s="31" t="n">
        <f aca="false">IF(Замер!$J$300="да",Помещение_15!$G242,0)</f>
        <v>0</v>
      </c>
      <c r="BY242" s="31" t="n">
        <f aca="false">IF(Замер!$J$300="да",Помещение_15!$H242,0)</f>
        <v>0</v>
      </c>
      <c r="CA242" s="31" t="n">
        <f aca="false">IF(Замер!$J$320="да",Помещение_16!$B242,0)</f>
        <v>0</v>
      </c>
      <c r="CB242" s="31" t="n">
        <f aca="false">IF(Замер!$J$320="да",Помещение_16!$G242,0)</f>
        <v>0</v>
      </c>
      <c r="CC242" s="31" t="n">
        <f aca="false">IF(Замер!$J$320="да",Помещение_16!$H242,0)</f>
        <v>0</v>
      </c>
      <c r="CE242" s="31" t="n">
        <f aca="false">IF(Замер!$J$340="да",Помещение_17!$B242,0)</f>
        <v>0</v>
      </c>
      <c r="CF242" s="31" t="n">
        <f aca="false">IF(Замер!$J$340="да",Помещение_17!$G242,0)</f>
        <v>0</v>
      </c>
      <c r="CG242" s="31" t="n">
        <f aca="false">IF(Замер!$J$340="да",Помещение_17!$H242,0)</f>
        <v>0</v>
      </c>
      <c r="CI242" s="31" t="n">
        <f aca="false">IF(Замер!$J$360="да",Помещение_18!$B242,0)</f>
        <v>0</v>
      </c>
      <c r="CJ242" s="31" t="n">
        <f aca="false">IF(Замер!$J$360="да",Помещение_18!$G242,0)</f>
        <v>0</v>
      </c>
      <c r="CK242" s="31" t="n">
        <f aca="false">IF(Замер!$J$360="да",Помещение_18!$H242,0)</f>
        <v>0</v>
      </c>
      <c r="CM242" s="31" t="n">
        <f aca="false">IF(Замер!$J$380="да",Помещение_19!$B242,0)</f>
        <v>0</v>
      </c>
      <c r="CN242" s="31" t="n">
        <f aca="false">IF(Замер!$J$380="да",Помещение_19!$G242,0)</f>
        <v>0</v>
      </c>
      <c r="CO242" s="31" t="n">
        <f aca="false">IF(Замер!$J$380="да",Помещение_19!$H242,0)</f>
        <v>0</v>
      </c>
      <c r="CQ242" s="31" t="n">
        <f aca="false">IF(Замер!$J$400="да",Помещение_20!$B242,0)</f>
        <v>0</v>
      </c>
      <c r="CR242" s="31" t="n">
        <f aca="false">IF(Замер!$J$400="да",Помещение_20!$G242,0)</f>
        <v>0</v>
      </c>
      <c r="CS242" s="31" t="n">
        <f aca="false">IF(Замер!$J$400="да",Помещение_20!$H242,0)</f>
        <v>0</v>
      </c>
    </row>
    <row r="243" customFormat="false" ht="14.25" hidden="false" customHeight="false" outlineLevel="0" collapsed="false">
      <c r="B243" s="79" t="n">
        <f aca="false">P243</f>
        <v>0</v>
      </c>
      <c r="C243" s="49" t="s">
        <v>528</v>
      </c>
      <c r="D243" s="80" t="str">
        <f aca="false">VLOOKUP(C243,СписокРабот!$B:$E,2,FALSE())</f>
        <v>Демонтаж раковины</v>
      </c>
      <c r="E243" s="44" t="str">
        <f aca="false">VLOOKUP(C243,СписокРабот!$B:$E,3,FALSE())</f>
        <v>ед.</v>
      </c>
      <c r="F243" s="81" t="n">
        <f aca="false">VLOOKUP(C243,СписокРабот!$B:$E,4,FALSE())</f>
        <v>436</v>
      </c>
      <c r="G243" s="49" t="n">
        <f aca="false">Q243</f>
        <v>0</v>
      </c>
      <c r="H243" s="82" t="n">
        <f aca="false">F243*G243</f>
        <v>0</v>
      </c>
      <c r="L243" s="83"/>
      <c r="M243" s="66" t="n">
        <f aca="false">$F243*(100%-$B$3)</f>
        <v>370.6</v>
      </c>
      <c r="N243" s="31" t="n">
        <f aca="false">$G243*$M243</f>
        <v>0</v>
      </c>
      <c r="P243" s="31" t="n">
        <f aca="false">MAX(S243,W243,AA243,AE243,AI243,AM243,AQ243,AU243,AY243,BC243,BG243,BK243,BO243,BS243,BW243,CA243,CE243,CI243,CM243,CQ243)</f>
        <v>0</v>
      </c>
      <c r="Q243" s="31" t="n">
        <f aca="false">IF($S243,T243,0)+IF($W243,X243,0)+IF($AA243,AB243,0)+IF($AE243,AF243,0)+IF($AI243,AJ243,0)+IF($AM243,AN243,0)+IF($AQ243,AR243,0)+IF($AU243,AV243,0)+IF($AY243,AZ243,0)+IF($BC243,BD243,0)+IF($BG243,BH243,0)+IF($BK243,BL243,0)+IF($BO243,BP243,0)+IF($BS243,BT243,0)+IF($BW243,BX243,0)+IF($CA243,CB243,0)+IF($CE243,CF243,0)+IF($CI243,CJ243,0)+IF($CM243,CN243,0)+IF($CQ243,CR243,0)</f>
        <v>0</v>
      </c>
      <c r="R243" s="31" t="n">
        <f aca="false">IF($S243=1,U243,0)+IF($W243,Y243,0)+IF($AA243,AC243,0)+IF($AE243,AG243,0)+IF($AI243,AK243,0)+IF($AM243,AO243,0)+IF($AQ243,AS243,0)+IF($AU243,AW243,0)+IF($AY243,BA243,0)+IF($BC243,BE243,0)+IF($BG243,BI243,0)+IF($BK243,BM243,0)+IF($BO243,BQ243,0)+IF($BS243,BU243,0)+IF($BW243,BY243,0)+IF($CA243,CC243,0)+IF($CE243,CG243,0)+IF($CI243,CK243,0)+IF($CM243,CO243,0)+IF($CQ243,CS243,0)</f>
        <v>0</v>
      </c>
      <c r="S243" s="31" t="n">
        <f aca="false">IF(Замер!$J$20="да",Комната_1!$B243,0)</f>
        <v>0</v>
      </c>
      <c r="T243" s="31" t="n">
        <f aca="false">IF(Замер!$J$20="да",Комната_1!$G243,0)</f>
        <v>1</v>
      </c>
      <c r="U243" s="31" t="n">
        <f aca="false">IF(Замер!$J$20="да",Комната_1!$H243,0)</f>
        <v>436</v>
      </c>
      <c r="W243" s="31" t="n">
        <f aca="false">IF(Замер!$J$40="да",Комната_2!$B243,0)</f>
        <v>0</v>
      </c>
      <c r="X243" s="31" t="n">
        <f aca="false">IF(Замер!$J$40="да",Комната_2!$G243,0)</f>
        <v>1</v>
      </c>
      <c r="Y243" s="31" t="n">
        <f aca="false">IF(Замер!$J$40="да",Комната_2!$H243,0)</f>
        <v>436</v>
      </c>
      <c r="AA243" s="31" t="n">
        <f aca="false">IF(Замер!$J$60="да",Комната_3!$B243,0)</f>
        <v>0</v>
      </c>
      <c r="AB243" s="31" t="n">
        <f aca="false">IF(Замер!$J$60="да",Комната_3!$G243,0)</f>
        <v>1</v>
      </c>
      <c r="AC243" s="31" t="n">
        <f aca="false">IF(Замер!$J$60="да",Комната_3!$H243,0)</f>
        <v>436</v>
      </c>
      <c r="AE243" s="31" t="n">
        <f aca="false">IF(Замер!$J$80="да",Комната_4!$B243,0)</f>
        <v>0</v>
      </c>
      <c r="AF243" s="31" t="n">
        <f aca="false">IF(Замер!$J$80="да",Комната_4!$G243,0)</f>
        <v>1</v>
      </c>
      <c r="AG243" s="31" t="n">
        <f aca="false">IF(Замер!$J$80="да",Комната_4!$H243,0)</f>
        <v>436</v>
      </c>
      <c r="AI243" s="31" t="n">
        <f aca="false">IF(Замер!$J$100="да",Комната_5!$B243,0)</f>
        <v>0</v>
      </c>
      <c r="AJ243" s="31" t="n">
        <f aca="false">IF(Замер!$J$100="да",Комната_5!$G243,0)</f>
        <v>1</v>
      </c>
      <c r="AK243" s="31" t="n">
        <f aca="false">IF(Замер!$J$100="да",Комната_5!$H243,0)</f>
        <v>436</v>
      </c>
      <c r="AM243" s="31" t="n">
        <f aca="false">IF(Замер!$J$120="да",Коридор!$B243,0)</f>
        <v>0</v>
      </c>
      <c r="AN243" s="31" t="n">
        <f aca="false">IF(Замер!$J$120="да",Коридор!$G243,0)</f>
        <v>1</v>
      </c>
      <c r="AO243" s="31" t="n">
        <f aca="false">IF(Замер!$J$120="да",Коридор!$H243,0)</f>
        <v>436</v>
      </c>
      <c r="AQ243" s="31" t="n">
        <f aca="false">IF(Замер!$J$140="да",Кухня!$B243,0)</f>
        <v>0</v>
      </c>
      <c r="AR243" s="31" t="n">
        <f aca="false">IF(Замер!$J$140="да",Кухня!$G243,0)</f>
        <v>1</v>
      </c>
      <c r="AS243" s="31" t="n">
        <f aca="false">IF(Замер!$J$140="да",Кухня!$H243,0)</f>
        <v>436</v>
      </c>
      <c r="AU243" s="31" t="n">
        <f aca="false">IF(Замер!$J$160="да",Ванна!$B243,0)</f>
        <v>0</v>
      </c>
      <c r="AV243" s="31" t="n">
        <f aca="false">IF(Замер!$J$160="да",Ванна!$G243,0)</f>
        <v>1</v>
      </c>
      <c r="AW243" s="31" t="n">
        <f aca="false">IF(Замер!$J$160="да",Ванна!$H243,0)</f>
        <v>436</v>
      </c>
      <c r="AY243" s="31" t="n">
        <f aca="false">IF(Замер!$J$180="да",Туалет!$B243,0)</f>
        <v>0</v>
      </c>
      <c r="AZ243" s="31" t="n">
        <f aca="false">IF(Замер!$J$180="да",Туалет!$G243,0)</f>
        <v>0</v>
      </c>
      <c r="BA243" s="31" t="n">
        <f aca="false">IF(Замер!$J$180="да",Туалет!$H243,0)</f>
        <v>0</v>
      </c>
      <c r="BC243" s="31" t="n">
        <f aca="false">IF(Замер!$J$200="да",Балкон!$B243,0)</f>
        <v>0</v>
      </c>
      <c r="BD243" s="31" t="n">
        <f aca="false">IF(Замер!$J$200="да",Балкон!$G243,0)</f>
        <v>0</v>
      </c>
      <c r="BE243" s="31" t="n">
        <f aca="false">IF(Замер!$J$200="да",Балкон!$H243,0)</f>
        <v>0</v>
      </c>
      <c r="BG243" s="31" t="n">
        <f aca="false">IF(Замер!$J$220="да",Помещение_11!$B243,0)</f>
        <v>0</v>
      </c>
      <c r="BH243" s="31" t="n">
        <f aca="false">IF(Замер!$J$220="да",Помещение_11!$G243,0)</f>
        <v>0</v>
      </c>
      <c r="BI243" s="31" t="n">
        <f aca="false">IF(Замер!$J$220="да",Помещение_11!$H243,0)</f>
        <v>0</v>
      </c>
      <c r="BK243" s="31" t="n">
        <f aca="false">IF(Замер!$J$240="да",Помещение_12!$B243,0)</f>
        <v>0</v>
      </c>
      <c r="BL243" s="31" t="n">
        <f aca="false">IF(Замер!$J$240="да",Помещение_12!$G243,0)</f>
        <v>0</v>
      </c>
      <c r="BM243" s="31" t="n">
        <f aca="false">IF(Замер!$J$240="да",Помещение_12!$H243,0)</f>
        <v>0</v>
      </c>
      <c r="BO243" s="31" t="n">
        <f aca="false">IF(Замер!$J$260="да",Помещение_13!$B243,0)</f>
        <v>0</v>
      </c>
      <c r="BP243" s="31" t="n">
        <f aca="false">IF(Замер!$J$260="да",Помещение_13!$G243,0)</f>
        <v>0</v>
      </c>
      <c r="BQ243" s="31" t="n">
        <f aca="false">IF(Замер!$J$260="да",Помещение_13!$H243,0)</f>
        <v>0</v>
      </c>
      <c r="BS243" s="31" t="n">
        <f aca="false">IF(Замер!$J$280="да",Помещение_14!$B243,0)</f>
        <v>0</v>
      </c>
      <c r="BT243" s="31" t="n">
        <f aca="false">IF(Замер!$J$280="да",Помещение_14!$G243,0)</f>
        <v>0</v>
      </c>
      <c r="BU243" s="31" t="n">
        <f aca="false">IF(Замер!$J$280="да",Помещение_14!$H243,0)</f>
        <v>0</v>
      </c>
      <c r="BW243" s="31" t="n">
        <f aca="false">IF(Замер!$J$300="да",Помещение_15!$B243,0)</f>
        <v>0</v>
      </c>
      <c r="BX243" s="31" t="n">
        <f aca="false">IF(Замер!$J$300="да",Помещение_15!$G243,0)</f>
        <v>0</v>
      </c>
      <c r="BY243" s="31" t="n">
        <f aca="false">IF(Замер!$J$300="да",Помещение_15!$H243,0)</f>
        <v>0</v>
      </c>
      <c r="CA243" s="31" t="n">
        <f aca="false">IF(Замер!$J$320="да",Помещение_16!$B243,0)</f>
        <v>0</v>
      </c>
      <c r="CB243" s="31" t="n">
        <f aca="false">IF(Замер!$J$320="да",Помещение_16!$G243,0)</f>
        <v>0</v>
      </c>
      <c r="CC243" s="31" t="n">
        <f aca="false">IF(Замер!$J$320="да",Помещение_16!$H243,0)</f>
        <v>0</v>
      </c>
      <c r="CE243" s="31" t="n">
        <f aca="false">IF(Замер!$J$340="да",Помещение_17!$B243,0)</f>
        <v>0</v>
      </c>
      <c r="CF243" s="31" t="n">
        <f aca="false">IF(Замер!$J$340="да",Помещение_17!$G243,0)</f>
        <v>0</v>
      </c>
      <c r="CG243" s="31" t="n">
        <f aca="false">IF(Замер!$J$340="да",Помещение_17!$H243,0)</f>
        <v>0</v>
      </c>
      <c r="CI243" s="31" t="n">
        <f aca="false">IF(Замер!$J$360="да",Помещение_18!$B243,0)</f>
        <v>0</v>
      </c>
      <c r="CJ243" s="31" t="n">
        <f aca="false">IF(Замер!$J$360="да",Помещение_18!$G243,0)</f>
        <v>0</v>
      </c>
      <c r="CK243" s="31" t="n">
        <f aca="false">IF(Замер!$J$360="да",Помещение_18!$H243,0)</f>
        <v>0</v>
      </c>
      <c r="CM243" s="31" t="n">
        <f aca="false">IF(Замер!$J$380="да",Помещение_19!$B243,0)</f>
        <v>0</v>
      </c>
      <c r="CN243" s="31" t="n">
        <f aca="false">IF(Замер!$J$380="да",Помещение_19!$G243,0)</f>
        <v>0</v>
      </c>
      <c r="CO243" s="31" t="n">
        <f aca="false">IF(Замер!$J$380="да",Помещение_19!$H243,0)</f>
        <v>0</v>
      </c>
      <c r="CQ243" s="31" t="n">
        <f aca="false">IF(Замер!$J$400="да",Помещение_20!$B243,0)</f>
        <v>0</v>
      </c>
      <c r="CR243" s="31" t="n">
        <f aca="false">IF(Замер!$J$400="да",Помещение_20!$G243,0)</f>
        <v>0</v>
      </c>
      <c r="CS243" s="31" t="n">
        <f aca="false">IF(Замер!$J$400="да",Помещение_20!$H243,0)</f>
        <v>0</v>
      </c>
    </row>
    <row r="244" customFormat="false" ht="14.25" hidden="false" customHeight="false" outlineLevel="0" collapsed="false">
      <c r="B244" s="79" t="n">
        <f aca="false">P244</f>
        <v>0</v>
      </c>
      <c r="C244" s="49" t="s">
        <v>529</v>
      </c>
      <c r="D244" s="80" t="str">
        <f aca="false">VLOOKUP(C244,СписокРабот!$B:$E,2,FALSE())</f>
        <v>Демонтаж раковины с подстольем</v>
      </c>
      <c r="E244" s="44" t="str">
        <f aca="false">VLOOKUP(C244,СписокРабот!$B:$E,3,FALSE())</f>
        <v>ед.</v>
      </c>
      <c r="F244" s="81" t="n">
        <f aca="false">VLOOKUP(C244,СписокРабот!$B:$E,4,FALSE())</f>
        <v>499</v>
      </c>
      <c r="G244" s="49" t="n">
        <f aca="false">Q244</f>
        <v>0</v>
      </c>
      <c r="H244" s="82" t="n">
        <f aca="false">F244*G244</f>
        <v>0</v>
      </c>
      <c r="L244" s="83"/>
      <c r="M244" s="66" t="n">
        <f aca="false">$F244*(100%-$B$3)</f>
        <v>424.15</v>
      </c>
      <c r="N244" s="31" t="n">
        <f aca="false">$G244*$M244</f>
        <v>0</v>
      </c>
      <c r="P244" s="31" t="n">
        <f aca="false">MAX(S244,W244,AA244,AE244,AI244,AM244,AQ244,AU244,AY244,BC244,BG244,BK244,BO244,BS244,BW244,CA244,CE244,CI244,CM244,CQ244)</f>
        <v>0</v>
      </c>
      <c r="Q244" s="31" t="n">
        <f aca="false">IF($S244,T244,0)+IF($W244,X244,0)+IF($AA244,AB244,0)+IF($AE244,AF244,0)+IF($AI244,AJ244,0)+IF($AM244,AN244,0)+IF($AQ244,AR244,0)+IF($AU244,AV244,0)+IF($AY244,AZ244,0)+IF($BC244,BD244,0)+IF($BG244,BH244,0)+IF($BK244,BL244,0)+IF($BO244,BP244,0)+IF($BS244,BT244,0)+IF($BW244,BX244,0)+IF($CA244,CB244,0)+IF($CE244,CF244,0)+IF($CI244,CJ244,0)+IF($CM244,CN244,0)+IF($CQ244,CR244,0)</f>
        <v>0</v>
      </c>
      <c r="R244" s="31" t="n">
        <f aca="false">IF($S244=1,U244,0)+IF($W244,Y244,0)+IF($AA244,AC244,0)+IF($AE244,AG244,0)+IF($AI244,AK244,0)+IF($AM244,AO244,0)+IF($AQ244,AS244,0)+IF($AU244,AW244,0)+IF($AY244,BA244,0)+IF($BC244,BE244,0)+IF($BG244,BI244,0)+IF($BK244,BM244,0)+IF($BO244,BQ244,0)+IF($BS244,BU244,0)+IF($BW244,BY244,0)+IF($CA244,CC244,0)+IF($CE244,CG244,0)+IF($CI244,CK244,0)+IF($CM244,CO244,0)+IF($CQ244,CS244,0)</f>
        <v>0</v>
      </c>
      <c r="S244" s="31" t="n">
        <f aca="false">IF(Замер!$J$20="да",Комната_1!$B244,0)</f>
        <v>0</v>
      </c>
      <c r="T244" s="31" t="n">
        <f aca="false">IF(Замер!$J$20="да",Комната_1!$G244,0)</f>
        <v>1</v>
      </c>
      <c r="U244" s="31" t="n">
        <f aca="false">IF(Замер!$J$20="да",Комната_1!$H244,0)</f>
        <v>499</v>
      </c>
      <c r="W244" s="31" t="n">
        <f aca="false">IF(Замер!$J$40="да",Комната_2!$B244,0)</f>
        <v>0</v>
      </c>
      <c r="X244" s="31" t="n">
        <f aca="false">IF(Замер!$J$40="да",Комната_2!$G244,0)</f>
        <v>1</v>
      </c>
      <c r="Y244" s="31" t="n">
        <f aca="false">IF(Замер!$J$40="да",Комната_2!$H244,0)</f>
        <v>499</v>
      </c>
      <c r="AA244" s="31" t="n">
        <f aca="false">IF(Замер!$J$60="да",Комната_3!$B244,0)</f>
        <v>0</v>
      </c>
      <c r="AB244" s="31" t="n">
        <f aca="false">IF(Замер!$J$60="да",Комната_3!$G244,0)</f>
        <v>1</v>
      </c>
      <c r="AC244" s="31" t="n">
        <f aca="false">IF(Замер!$J$60="да",Комната_3!$H244,0)</f>
        <v>499</v>
      </c>
      <c r="AE244" s="31" t="n">
        <f aca="false">IF(Замер!$J$80="да",Комната_4!$B244,0)</f>
        <v>0</v>
      </c>
      <c r="AF244" s="31" t="n">
        <f aca="false">IF(Замер!$J$80="да",Комната_4!$G244,0)</f>
        <v>1</v>
      </c>
      <c r="AG244" s="31" t="n">
        <f aca="false">IF(Замер!$J$80="да",Комната_4!$H244,0)</f>
        <v>499</v>
      </c>
      <c r="AI244" s="31" t="n">
        <f aca="false">IF(Замер!$J$100="да",Комната_5!$B244,0)</f>
        <v>0</v>
      </c>
      <c r="AJ244" s="31" t="n">
        <f aca="false">IF(Замер!$J$100="да",Комната_5!$G244,0)</f>
        <v>1</v>
      </c>
      <c r="AK244" s="31" t="n">
        <f aca="false">IF(Замер!$J$100="да",Комната_5!$H244,0)</f>
        <v>499</v>
      </c>
      <c r="AM244" s="31" t="n">
        <f aca="false">IF(Замер!$J$120="да",Коридор!$B244,0)</f>
        <v>0</v>
      </c>
      <c r="AN244" s="31" t="n">
        <f aca="false">IF(Замер!$J$120="да",Коридор!$G244,0)</f>
        <v>1</v>
      </c>
      <c r="AO244" s="31" t="n">
        <f aca="false">IF(Замер!$J$120="да",Коридор!$H244,0)</f>
        <v>499</v>
      </c>
      <c r="AQ244" s="31" t="n">
        <f aca="false">IF(Замер!$J$140="да",Кухня!$B244,0)</f>
        <v>0</v>
      </c>
      <c r="AR244" s="31" t="n">
        <f aca="false">IF(Замер!$J$140="да",Кухня!$G244,0)</f>
        <v>1</v>
      </c>
      <c r="AS244" s="31" t="n">
        <f aca="false">IF(Замер!$J$140="да",Кухня!$H244,0)</f>
        <v>499</v>
      </c>
      <c r="AU244" s="31" t="n">
        <f aca="false">IF(Замер!$J$160="да",Ванна!$B244,0)</f>
        <v>0</v>
      </c>
      <c r="AV244" s="31" t="n">
        <f aca="false">IF(Замер!$J$160="да",Ванна!$G244,0)</f>
        <v>1</v>
      </c>
      <c r="AW244" s="31" t="n">
        <f aca="false">IF(Замер!$J$160="да",Ванна!$H244,0)</f>
        <v>499</v>
      </c>
      <c r="AY244" s="31" t="n">
        <f aca="false">IF(Замер!$J$180="да",Туалет!$B244,0)</f>
        <v>0</v>
      </c>
      <c r="AZ244" s="31" t="n">
        <f aca="false">IF(Замер!$J$180="да",Туалет!$G244,0)</f>
        <v>0</v>
      </c>
      <c r="BA244" s="31" t="n">
        <f aca="false">IF(Замер!$J$180="да",Туалет!$H244,0)</f>
        <v>0</v>
      </c>
      <c r="BC244" s="31" t="n">
        <f aca="false">IF(Замер!$J$200="да",Балкон!$B244,0)</f>
        <v>0</v>
      </c>
      <c r="BD244" s="31" t="n">
        <f aca="false">IF(Замер!$J$200="да",Балкон!$G244,0)</f>
        <v>0</v>
      </c>
      <c r="BE244" s="31" t="n">
        <f aca="false">IF(Замер!$J$200="да",Балкон!$H244,0)</f>
        <v>0</v>
      </c>
      <c r="BG244" s="31" t="n">
        <f aca="false">IF(Замер!$J$220="да",Помещение_11!$B244,0)</f>
        <v>0</v>
      </c>
      <c r="BH244" s="31" t="n">
        <f aca="false">IF(Замер!$J$220="да",Помещение_11!$G244,0)</f>
        <v>0</v>
      </c>
      <c r="BI244" s="31" t="n">
        <f aca="false">IF(Замер!$J$220="да",Помещение_11!$H244,0)</f>
        <v>0</v>
      </c>
      <c r="BK244" s="31" t="n">
        <f aca="false">IF(Замер!$J$240="да",Помещение_12!$B244,0)</f>
        <v>0</v>
      </c>
      <c r="BL244" s="31" t="n">
        <f aca="false">IF(Замер!$J$240="да",Помещение_12!$G244,0)</f>
        <v>0</v>
      </c>
      <c r="BM244" s="31" t="n">
        <f aca="false">IF(Замер!$J$240="да",Помещение_12!$H244,0)</f>
        <v>0</v>
      </c>
      <c r="BO244" s="31" t="n">
        <f aca="false">IF(Замер!$J$260="да",Помещение_13!$B244,0)</f>
        <v>0</v>
      </c>
      <c r="BP244" s="31" t="n">
        <f aca="false">IF(Замер!$J$260="да",Помещение_13!$G244,0)</f>
        <v>0</v>
      </c>
      <c r="BQ244" s="31" t="n">
        <f aca="false">IF(Замер!$J$260="да",Помещение_13!$H244,0)</f>
        <v>0</v>
      </c>
      <c r="BS244" s="31" t="n">
        <f aca="false">IF(Замер!$J$280="да",Помещение_14!$B244,0)</f>
        <v>0</v>
      </c>
      <c r="BT244" s="31" t="n">
        <f aca="false">IF(Замер!$J$280="да",Помещение_14!$G244,0)</f>
        <v>0</v>
      </c>
      <c r="BU244" s="31" t="n">
        <f aca="false">IF(Замер!$J$280="да",Помещение_14!$H244,0)</f>
        <v>0</v>
      </c>
      <c r="BW244" s="31" t="n">
        <f aca="false">IF(Замер!$J$300="да",Помещение_15!$B244,0)</f>
        <v>0</v>
      </c>
      <c r="BX244" s="31" t="n">
        <f aca="false">IF(Замер!$J$300="да",Помещение_15!$G244,0)</f>
        <v>0</v>
      </c>
      <c r="BY244" s="31" t="n">
        <f aca="false">IF(Замер!$J$300="да",Помещение_15!$H244,0)</f>
        <v>0</v>
      </c>
      <c r="CA244" s="31" t="n">
        <f aca="false">IF(Замер!$J$320="да",Помещение_16!$B244,0)</f>
        <v>0</v>
      </c>
      <c r="CB244" s="31" t="n">
        <f aca="false">IF(Замер!$J$320="да",Помещение_16!$G244,0)</f>
        <v>0</v>
      </c>
      <c r="CC244" s="31" t="n">
        <f aca="false">IF(Замер!$J$320="да",Помещение_16!$H244,0)</f>
        <v>0</v>
      </c>
      <c r="CE244" s="31" t="n">
        <f aca="false">IF(Замер!$J$340="да",Помещение_17!$B244,0)</f>
        <v>0</v>
      </c>
      <c r="CF244" s="31" t="n">
        <f aca="false">IF(Замер!$J$340="да",Помещение_17!$G244,0)</f>
        <v>0</v>
      </c>
      <c r="CG244" s="31" t="n">
        <f aca="false">IF(Замер!$J$340="да",Помещение_17!$H244,0)</f>
        <v>0</v>
      </c>
      <c r="CI244" s="31" t="n">
        <f aca="false">IF(Замер!$J$360="да",Помещение_18!$B244,0)</f>
        <v>0</v>
      </c>
      <c r="CJ244" s="31" t="n">
        <f aca="false">IF(Замер!$J$360="да",Помещение_18!$G244,0)</f>
        <v>0</v>
      </c>
      <c r="CK244" s="31" t="n">
        <f aca="false">IF(Замер!$J$360="да",Помещение_18!$H244,0)</f>
        <v>0</v>
      </c>
      <c r="CM244" s="31" t="n">
        <f aca="false">IF(Замер!$J$380="да",Помещение_19!$B244,0)</f>
        <v>0</v>
      </c>
      <c r="CN244" s="31" t="n">
        <f aca="false">IF(Замер!$J$380="да",Помещение_19!$G244,0)</f>
        <v>0</v>
      </c>
      <c r="CO244" s="31" t="n">
        <f aca="false">IF(Замер!$J$380="да",Помещение_19!$H244,0)</f>
        <v>0</v>
      </c>
      <c r="CQ244" s="31" t="n">
        <f aca="false">IF(Замер!$J$400="да",Помещение_20!$B244,0)</f>
        <v>0</v>
      </c>
      <c r="CR244" s="31" t="n">
        <f aca="false">IF(Замер!$J$400="да",Помещение_20!$G244,0)</f>
        <v>0</v>
      </c>
      <c r="CS244" s="31" t="n">
        <f aca="false">IF(Замер!$J$400="да",Помещение_20!$H244,0)</f>
        <v>0</v>
      </c>
    </row>
    <row r="245" customFormat="false" ht="14.25" hidden="false" customHeight="false" outlineLevel="0" collapsed="false">
      <c r="B245" s="79" t="n">
        <f aca="false">P245</f>
        <v>0</v>
      </c>
      <c r="C245" s="49" t="s">
        <v>530</v>
      </c>
      <c r="D245" s="80" t="str">
        <f aca="false">VLOOKUP(C245,СписокРабот!$B:$E,2,FALSE())</f>
        <v>Демонтаж «Мойдодыра»</v>
      </c>
      <c r="E245" s="44" t="str">
        <f aca="false">VLOOKUP(C245,СписокРабот!$B:$E,3,FALSE())</f>
        <v>ед.</v>
      </c>
      <c r="F245" s="81" t="n">
        <f aca="false">VLOOKUP(C245,СписокРабот!$B:$E,4,FALSE())</f>
        <v>482</v>
      </c>
      <c r="G245" s="49" t="n">
        <f aca="false">Q245</f>
        <v>0</v>
      </c>
      <c r="H245" s="82" t="n">
        <f aca="false">F245*G245</f>
        <v>0</v>
      </c>
      <c r="L245" s="83"/>
      <c r="M245" s="66" t="n">
        <f aca="false">$F245*(100%-$B$3)</f>
        <v>409.7</v>
      </c>
      <c r="N245" s="31" t="n">
        <f aca="false">$G245*$M245</f>
        <v>0</v>
      </c>
      <c r="P245" s="31" t="n">
        <f aca="false">MAX(S245,W245,AA245,AE245,AI245,AM245,AQ245,AU245,AY245,BC245,BG245,BK245,BO245,BS245,BW245,CA245,CE245,CI245,CM245,CQ245)</f>
        <v>0</v>
      </c>
      <c r="Q245" s="31" t="n">
        <f aca="false">IF($S245,T245,0)+IF($W245,X245,0)+IF($AA245,AB245,0)+IF($AE245,AF245,0)+IF($AI245,AJ245,0)+IF($AM245,AN245,0)+IF($AQ245,AR245,0)+IF($AU245,AV245,0)+IF($AY245,AZ245,0)+IF($BC245,BD245,0)+IF($BG245,BH245,0)+IF($BK245,BL245,0)+IF($BO245,BP245,0)+IF($BS245,BT245,0)+IF($BW245,BX245,0)+IF($CA245,CB245,0)+IF($CE245,CF245,0)+IF($CI245,CJ245,0)+IF($CM245,CN245,0)+IF($CQ245,CR245,0)</f>
        <v>0</v>
      </c>
      <c r="R245" s="31" t="n">
        <f aca="false">IF($S245=1,U245,0)+IF($W245,Y245,0)+IF($AA245,AC245,0)+IF($AE245,AG245,0)+IF($AI245,AK245,0)+IF($AM245,AO245,0)+IF($AQ245,AS245,0)+IF($AU245,AW245,0)+IF($AY245,BA245,0)+IF($BC245,BE245,0)+IF($BG245,BI245,0)+IF($BK245,BM245,0)+IF($BO245,BQ245,0)+IF($BS245,BU245,0)+IF($BW245,BY245,0)+IF($CA245,CC245,0)+IF($CE245,CG245,0)+IF($CI245,CK245,0)+IF($CM245,CO245,0)+IF($CQ245,CS245,0)</f>
        <v>0</v>
      </c>
      <c r="S245" s="31" t="n">
        <f aca="false">IF(Замер!$J$20="да",Комната_1!$B245,0)</f>
        <v>0</v>
      </c>
      <c r="T245" s="31" t="n">
        <f aca="false">IF(Замер!$J$20="да",Комната_1!$G245,0)</f>
        <v>1</v>
      </c>
      <c r="U245" s="31" t="n">
        <f aca="false">IF(Замер!$J$20="да",Комната_1!$H245,0)</f>
        <v>482</v>
      </c>
      <c r="W245" s="31" t="n">
        <f aca="false">IF(Замер!$J$40="да",Комната_2!$B245,0)</f>
        <v>0</v>
      </c>
      <c r="X245" s="31" t="n">
        <f aca="false">IF(Замер!$J$40="да",Комната_2!$G245,0)</f>
        <v>1</v>
      </c>
      <c r="Y245" s="31" t="n">
        <f aca="false">IF(Замер!$J$40="да",Комната_2!$H245,0)</f>
        <v>482</v>
      </c>
      <c r="AA245" s="31" t="n">
        <f aca="false">IF(Замер!$J$60="да",Комната_3!$B245,0)</f>
        <v>0</v>
      </c>
      <c r="AB245" s="31" t="n">
        <f aca="false">IF(Замер!$J$60="да",Комната_3!$G245,0)</f>
        <v>1</v>
      </c>
      <c r="AC245" s="31" t="n">
        <f aca="false">IF(Замер!$J$60="да",Комната_3!$H245,0)</f>
        <v>482</v>
      </c>
      <c r="AE245" s="31" t="n">
        <f aca="false">IF(Замер!$J$80="да",Комната_4!$B245,0)</f>
        <v>0</v>
      </c>
      <c r="AF245" s="31" t="n">
        <f aca="false">IF(Замер!$J$80="да",Комната_4!$G245,0)</f>
        <v>1</v>
      </c>
      <c r="AG245" s="31" t="n">
        <f aca="false">IF(Замер!$J$80="да",Комната_4!$H245,0)</f>
        <v>482</v>
      </c>
      <c r="AI245" s="31" t="n">
        <f aca="false">IF(Замер!$J$100="да",Комната_5!$B245,0)</f>
        <v>0</v>
      </c>
      <c r="AJ245" s="31" t="n">
        <f aca="false">IF(Замер!$J$100="да",Комната_5!$G245,0)</f>
        <v>1</v>
      </c>
      <c r="AK245" s="31" t="n">
        <f aca="false">IF(Замер!$J$100="да",Комната_5!$H245,0)</f>
        <v>482</v>
      </c>
      <c r="AM245" s="31" t="n">
        <f aca="false">IF(Замер!$J$120="да",Коридор!$B245,0)</f>
        <v>0</v>
      </c>
      <c r="AN245" s="31" t="n">
        <f aca="false">IF(Замер!$J$120="да",Коридор!$G245,0)</f>
        <v>1</v>
      </c>
      <c r="AO245" s="31" t="n">
        <f aca="false">IF(Замер!$J$120="да",Коридор!$H245,0)</f>
        <v>482</v>
      </c>
      <c r="AQ245" s="31" t="n">
        <f aca="false">IF(Замер!$J$140="да",Кухня!$B245,0)</f>
        <v>0</v>
      </c>
      <c r="AR245" s="31" t="n">
        <f aca="false">IF(Замер!$J$140="да",Кухня!$G245,0)</f>
        <v>1</v>
      </c>
      <c r="AS245" s="31" t="n">
        <f aca="false">IF(Замер!$J$140="да",Кухня!$H245,0)</f>
        <v>482</v>
      </c>
      <c r="AU245" s="31" t="n">
        <f aca="false">IF(Замер!$J$160="да",Ванна!$B245,0)</f>
        <v>0</v>
      </c>
      <c r="AV245" s="31" t="n">
        <f aca="false">IF(Замер!$J$160="да",Ванна!$G245,0)</f>
        <v>1</v>
      </c>
      <c r="AW245" s="31" t="n">
        <f aca="false">IF(Замер!$J$160="да",Ванна!$H245,0)</f>
        <v>482</v>
      </c>
      <c r="AY245" s="31" t="n">
        <f aca="false">IF(Замер!$J$180="да",Туалет!$B245,0)</f>
        <v>0</v>
      </c>
      <c r="AZ245" s="31" t="n">
        <f aca="false">IF(Замер!$J$180="да",Туалет!$G245,0)</f>
        <v>0</v>
      </c>
      <c r="BA245" s="31" t="n">
        <f aca="false">IF(Замер!$J$180="да",Туалет!$H245,0)</f>
        <v>0</v>
      </c>
      <c r="BC245" s="31" t="n">
        <f aca="false">IF(Замер!$J$200="да",Балкон!$B245,0)</f>
        <v>0</v>
      </c>
      <c r="BD245" s="31" t="n">
        <f aca="false">IF(Замер!$J$200="да",Балкон!$G245,0)</f>
        <v>0</v>
      </c>
      <c r="BE245" s="31" t="n">
        <f aca="false">IF(Замер!$J$200="да",Балкон!$H245,0)</f>
        <v>0</v>
      </c>
      <c r="BG245" s="31" t="n">
        <f aca="false">IF(Замер!$J$220="да",Помещение_11!$B245,0)</f>
        <v>0</v>
      </c>
      <c r="BH245" s="31" t="n">
        <f aca="false">IF(Замер!$J$220="да",Помещение_11!$G245,0)</f>
        <v>0</v>
      </c>
      <c r="BI245" s="31" t="n">
        <f aca="false">IF(Замер!$J$220="да",Помещение_11!$H245,0)</f>
        <v>0</v>
      </c>
      <c r="BK245" s="31" t="n">
        <f aca="false">IF(Замер!$J$240="да",Помещение_12!$B245,0)</f>
        <v>0</v>
      </c>
      <c r="BL245" s="31" t="n">
        <f aca="false">IF(Замер!$J$240="да",Помещение_12!$G245,0)</f>
        <v>0</v>
      </c>
      <c r="BM245" s="31" t="n">
        <f aca="false">IF(Замер!$J$240="да",Помещение_12!$H245,0)</f>
        <v>0</v>
      </c>
      <c r="BO245" s="31" t="n">
        <f aca="false">IF(Замер!$J$260="да",Помещение_13!$B245,0)</f>
        <v>0</v>
      </c>
      <c r="BP245" s="31" t="n">
        <f aca="false">IF(Замер!$J$260="да",Помещение_13!$G245,0)</f>
        <v>0</v>
      </c>
      <c r="BQ245" s="31" t="n">
        <f aca="false">IF(Замер!$J$260="да",Помещение_13!$H245,0)</f>
        <v>0</v>
      </c>
      <c r="BS245" s="31" t="n">
        <f aca="false">IF(Замер!$J$280="да",Помещение_14!$B245,0)</f>
        <v>0</v>
      </c>
      <c r="BT245" s="31" t="n">
        <f aca="false">IF(Замер!$J$280="да",Помещение_14!$G245,0)</f>
        <v>0</v>
      </c>
      <c r="BU245" s="31" t="n">
        <f aca="false">IF(Замер!$J$280="да",Помещение_14!$H245,0)</f>
        <v>0</v>
      </c>
      <c r="BW245" s="31" t="n">
        <f aca="false">IF(Замер!$J$300="да",Помещение_15!$B245,0)</f>
        <v>0</v>
      </c>
      <c r="BX245" s="31" t="n">
        <f aca="false">IF(Замер!$J$300="да",Помещение_15!$G245,0)</f>
        <v>0</v>
      </c>
      <c r="BY245" s="31" t="n">
        <f aca="false">IF(Замер!$J$300="да",Помещение_15!$H245,0)</f>
        <v>0</v>
      </c>
      <c r="CA245" s="31" t="n">
        <f aca="false">IF(Замер!$J$320="да",Помещение_16!$B245,0)</f>
        <v>0</v>
      </c>
      <c r="CB245" s="31" t="n">
        <f aca="false">IF(Замер!$J$320="да",Помещение_16!$G245,0)</f>
        <v>0</v>
      </c>
      <c r="CC245" s="31" t="n">
        <f aca="false">IF(Замер!$J$320="да",Помещение_16!$H245,0)</f>
        <v>0</v>
      </c>
      <c r="CE245" s="31" t="n">
        <f aca="false">IF(Замер!$J$340="да",Помещение_17!$B245,0)</f>
        <v>0</v>
      </c>
      <c r="CF245" s="31" t="n">
        <f aca="false">IF(Замер!$J$340="да",Помещение_17!$G245,0)</f>
        <v>0</v>
      </c>
      <c r="CG245" s="31" t="n">
        <f aca="false">IF(Замер!$J$340="да",Помещение_17!$H245,0)</f>
        <v>0</v>
      </c>
      <c r="CI245" s="31" t="n">
        <f aca="false">IF(Замер!$J$360="да",Помещение_18!$B245,0)</f>
        <v>0</v>
      </c>
      <c r="CJ245" s="31" t="n">
        <f aca="false">IF(Замер!$J$360="да",Помещение_18!$G245,0)</f>
        <v>0</v>
      </c>
      <c r="CK245" s="31" t="n">
        <f aca="false">IF(Замер!$J$360="да",Помещение_18!$H245,0)</f>
        <v>0</v>
      </c>
      <c r="CM245" s="31" t="n">
        <f aca="false">IF(Замер!$J$380="да",Помещение_19!$B245,0)</f>
        <v>0</v>
      </c>
      <c r="CN245" s="31" t="n">
        <f aca="false">IF(Замер!$J$380="да",Помещение_19!$G245,0)</f>
        <v>0</v>
      </c>
      <c r="CO245" s="31" t="n">
        <f aca="false">IF(Замер!$J$380="да",Помещение_19!$H245,0)</f>
        <v>0</v>
      </c>
      <c r="CQ245" s="31" t="n">
        <f aca="false">IF(Замер!$J$400="да",Помещение_20!$B245,0)</f>
        <v>0</v>
      </c>
      <c r="CR245" s="31" t="n">
        <f aca="false">IF(Замер!$J$400="да",Помещение_20!$G245,0)</f>
        <v>0</v>
      </c>
      <c r="CS245" s="31" t="n">
        <f aca="false">IF(Замер!$J$400="да",Помещение_20!$H245,0)</f>
        <v>0</v>
      </c>
    </row>
    <row r="246" customFormat="false" ht="14.25" hidden="false" customHeight="false" outlineLevel="0" collapsed="false">
      <c r="B246" s="79" t="n">
        <f aca="false">P246</f>
        <v>0</v>
      </c>
      <c r="C246" s="49" t="s">
        <v>531</v>
      </c>
      <c r="D246" s="80" t="str">
        <f aca="false">VLOOKUP(C246,СписокРабот!$B:$E,2,FALSE())</f>
        <v>Демонтаж ванны (чугун, акрил, камень)</v>
      </c>
      <c r="E246" s="44" t="str">
        <f aca="false">VLOOKUP(C246,СписокРабот!$B:$E,3,FALSE())</f>
        <v>ед.</v>
      </c>
      <c r="F246" s="81" t="n">
        <f aca="false">VLOOKUP(C246,СписокРабот!$B:$E,4,FALSE())</f>
        <v>3880</v>
      </c>
      <c r="G246" s="49" t="n">
        <f aca="false">Q246</f>
        <v>0</v>
      </c>
      <c r="H246" s="82" t="n">
        <f aca="false">F246*G246</f>
        <v>0</v>
      </c>
      <c r="L246" s="83"/>
      <c r="M246" s="66" t="n">
        <f aca="false">$F246*(100%-$B$3)</f>
        <v>3298</v>
      </c>
      <c r="N246" s="31" t="n">
        <f aca="false">$G246*$M246</f>
        <v>0</v>
      </c>
      <c r="P246" s="31" t="n">
        <f aca="false">MAX(S246,W246,AA246,AE246,AI246,AM246,AQ246,AU246,AY246,BC246,BG246,BK246,BO246,BS246,BW246,CA246,CE246,CI246,CM246,CQ246)</f>
        <v>0</v>
      </c>
      <c r="Q246" s="31" t="n">
        <f aca="false">IF($S246,T246,0)+IF($W246,X246,0)+IF($AA246,AB246,0)+IF($AE246,AF246,0)+IF($AI246,AJ246,0)+IF($AM246,AN246,0)+IF($AQ246,AR246,0)+IF($AU246,AV246,0)+IF($AY246,AZ246,0)+IF($BC246,BD246,0)+IF($BG246,BH246,0)+IF($BK246,BL246,0)+IF($BO246,BP246,0)+IF($BS246,BT246,0)+IF($BW246,BX246,0)+IF($CA246,CB246,0)+IF($CE246,CF246,0)+IF($CI246,CJ246,0)+IF($CM246,CN246,0)+IF($CQ246,CR246,0)</f>
        <v>0</v>
      </c>
      <c r="R246" s="31" t="n">
        <f aca="false">IF($S246=1,U246,0)+IF($W246,Y246,0)+IF($AA246,AC246,0)+IF($AE246,AG246,0)+IF($AI246,AK246,0)+IF($AM246,AO246,0)+IF($AQ246,AS246,0)+IF($AU246,AW246,0)+IF($AY246,BA246,0)+IF($BC246,BE246,0)+IF($BG246,BI246,0)+IF($BK246,BM246,0)+IF($BO246,BQ246,0)+IF($BS246,BU246,0)+IF($BW246,BY246,0)+IF($CA246,CC246,0)+IF($CE246,CG246,0)+IF($CI246,CK246,0)+IF($CM246,CO246,0)+IF($CQ246,CS246,0)</f>
        <v>0</v>
      </c>
      <c r="S246" s="31" t="n">
        <f aca="false">IF(Замер!$J$20="да",Комната_1!$B246,0)</f>
        <v>0</v>
      </c>
      <c r="T246" s="31" t="n">
        <f aca="false">IF(Замер!$J$20="да",Комната_1!$G246,0)</f>
        <v>1</v>
      </c>
      <c r="U246" s="31" t="n">
        <f aca="false">IF(Замер!$J$20="да",Комната_1!$H246,0)</f>
        <v>3880</v>
      </c>
      <c r="W246" s="31" t="n">
        <f aca="false">IF(Замер!$J$40="да",Комната_2!$B246,0)</f>
        <v>0</v>
      </c>
      <c r="X246" s="31" t="n">
        <f aca="false">IF(Замер!$J$40="да",Комната_2!$G246,0)</f>
        <v>1</v>
      </c>
      <c r="Y246" s="31" t="n">
        <f aca="false">IF(Замер!$J$40="да",Комната_2!$H246,0)</f>
        <v>3880</v>
      </c>
      <c r="AA246" s="31" t="n">
        <f aca="false">IF(Замер!$J$60="да",Комната_3!$B246,0)</f>
        <v>0</v>
      </c>
      <c r="AB246" s="31" t="n">
        <f aca="false">IF(Замер!$J$60="да",Комната_3!$G246,0)</f>
        <v>1</v>
      </c>
      <c r="AC246" s="31" t="n">
        <f aca="false">IF(Замер!$J$60="да",Комната_3!$H246,0)</f>
        <v>3880</v>
      </c>
      <c r="AE246" s="31" t="n">
        <f aca="false">IF(Замер!$J$80="да",Комната_4!$B246,0)</f>
        <v>0</v>
      </c>
      <c r="AF246" s="31" t="n">
        <f aca="false">IF(Замер!$J$80="да",Комната_4!$G246,0)</f>
        <v>1</v>
      </c>
      <c r="AG246" s="31" t="n">
        <f aca="false">IF(Замер!$J$80="да",Комната_4!$H246,0)</f>
        <v>3880</v>
      </c>
      <c r="AI246" s="31" t="n">
        <f aca="false">IF(Замер!$J$100="да",Комната_5!$B246,0)</f>
        <v>0</v>
      </c>
      <c r="AJ246" s="31" t="n">
        <f aca="false">IF(Замер!$J$100="да",Комната_5!$G246,0)</f>
        <v>1</v>
      </c>
      <c r="AK246" s="31" t="n">
        <f aca="false">IF(Замер!$J$100="да",Комната_5!$H246,0)</f>
        <v>3880</v>
      </c>
      <c r="AM246" s="31" t="n">
        <f aca="false">IF(Замер!$J$120="да",Коридор!$B246,0)</f>
        <v>0</v>
      </c>
      <c r="AN246" s="31" t="n">
        <f aca="false">IF(Замер!$J$120="да",Коридор!$G246,0)</f>
        <v>1</v>
      </c>
      <c r="AO246" s="31" t="n">
        <f aca="false">IF(Замер!$J$120="да",Коридор!$H246,0)</f>
        <v>3880</v>
      </c>
      <c r="AQ246" s="31" t="n">
        <f aca="false">IF(Замер!$J$140="да",Кухня!$B246,0)</f>
        <v>0</v>
      </c>
      <c r="AR246" s="31" t="n">
        <f aca="false">IF(Замер!$J$140="да",Кухня!$G246,0)</f>
        <v>1</v>
      </c>
      <c r="AS246" s="31" t="n">
        <f aca="false">IF(Замер!$J$140="да",Кухня!$H246,0)</f>
        <v>3880</v>
      </c>
      <c r="AU246" s="31" t="n">
        <f aca="false">IF(Замер!$J$160="да",Ванна!$B246,0)</f>
        <v>0</v>
      </c>
      <c r="AV246" s="31" t="n">
        <f aca="false">IF(Замер!$J$160="да",Ванна!$G246,0)</f>
        <v>1</v>
      </c>
      <c r="AW246" s="31" t="n">
        <f aca="false">IF(Замер!$J$160="да",Ванна!$H246,0)</f>
        <v>3880</v>
      </c>
      <c r="AY246" s="31" t="n">
        <f aca="false">IF(Замер!$J$180="да",Туалет!$B246,0)</f>
        <v>0</v>
      </c>
      <c r="AZ246" s="31" t="n">
        <f aca="false">IF(Замер!$J$180="да",Туалет!$G246,0)</f>
        <v>0</v>
      </c>
      <c r="BA246" s="31" t="n">
        <f aca="false">IF(Замер!$J$180="да",Туалет!$H246,0)</f>
        <v>0</v>
      </c>
      <c r="BC246" s="31" t="n">
        <f aca="false">IF(Замер!$J$200="да",Балкон!$B246,0)</f>
        <v>0</v>
      </c>
      <c r="BD246" s="31" t="n">
        <f aca="false">IF(Замер!$J$200="да",Балкон!$G246,0)</f>
        <v>0</v>
      </c>
      <c r="BE246" s="31" t="n">
        <f aca="false">IF(Замер!$J$200="да",Балкон!$H246,0)</f>
        <v>0</v>
      </c>
      <c r="BG246" s="31" t="n">
        <f aca="false">IF(Замер!$J$220="да",Помещение_11!$B246,0)</f>
        <v>0</v>
      </c>
      <c r="BH246" s="31" t="n">
        <f aca="false">IF(Замер!$J$220="да",Помещение_11!$G246,0)</f>
        <v>0</v>
      </c>
      <c r="BI246" s="31" t="n">
        <f aca="false">IF(Замер!$J$220="да",Помещение_11!$H246,0)</f>
        <v>0</v>
      </c>
      <c r="BK246" s="31" t="n">
        <f aca="false">IF(Замер!$J$240="да",Помещение_12!$B246,0)</f>
        <v>0</v>
      </c>
      <c r="BL246" s="31" t="n">
        <f aca="false">IF(Замер!$J$240="да",Помещение_12!$G246,0)</f>
        <v>0</v>
      </c>
      <c r="BM246" s="31" t="n">
        <f aca="false">IF(Замер!$J$240="да",Помещение_12!$H246,0)</f>
        <v>0</v>
      </c>
      <c r="BO246" s="31" t="n">
        <f aca="false">IF(Замер!$J$260="да",Помещение_13!$B246,0)</f>
        <v>0</v>
      </c>
      <c r="BP246" s="31" t="n">
        <f aca="false">IF(Замер!$J$260="да",Помещение_13!$G246,0)</f>
        <v>0</v>
      </c>
      <c r="BQ246" s="31" t="n">
        <f aca="false">IF(Замер!$J$260="да",Помещение_13!$H246,0)</f>
        <v>0</v>
      </c>
      <c r="BS246" s="31" t="n">
        <f aca="false">IF(Замер!$J$280="да",Помещение_14!$B246,0)</f>
        <v>0</v>
      </c>
      <c r="BT246" s="31" t="n">
        <f aca="false">IF(Замер!$J$280="да",Помещение_14!$G246,0)</f>
        <v>0</v>
      </c>
      <c r="BU246" s="31" t="n">
        <f aca="false">IF(Замер!$J$280="да",Помещение_14!$H246,0)</f>
        <v>0</v>
      </c>
      <c r="BW246" s="31" t="n">
        <f aca="false">IF(Замер!$J$300="да",Помещение_15!$B246,0)</f>
        <v>0</v>
      </c>
      <c r="BX246" s="31" t="n">
        <f aca="false">IF(Замер!$J$300="да",Помещение_15!$G246,0)</f>
        <v>0</v>
      </c>
      <c r="BY246" s="31" t="n">
        <f aca="false">IF(Замер!$J$300="да",Помещение_15!$H246,0)</f>
        <v>0</v>
      </c>
      <c r="CA246" s="31" t="n">
        <f aca="false">IF(Замер!$J$320="да",Помещение_16!$B246,0)</f>
        <v>0</v>
      </c>
      <c r="CB246" s="31" t="n">
        <f aca="false">IF(Замер!$J$320="да",Помещение_16!$G246,0)</f>
        <v>0</v>
      </c>
      <c r="CC246" s="31" t="n">
        <f aca="false">IF(Замер!$J$320="да",Помещение_16!$H246,0)</f>
        <v>0</v>
      </c>
      <c r="CE246" s="31" t="n">
        <f aca="false">IF(Замер!$J$340="да",Помещение_17!$B246,0)</f>
        <v>0</v>
      </c>
      <c r="CF246" s="31" t="n">
        <f aca="false">IF(Замер!$J$340="да",Помещение_17!$G246,0)</f>
        <v>0</v>
      </c>
      <c r="CG246" s="31" t="n">
        <f aca="false">IF(Замер!$J$340="да",Помещение_17!$H246,0)</f>
        <v>0</v>
      </c>
      <c r="CI246" s="31" t="n">
        <f aca="false">IF(Замер!$J$360="да",Помещение_18!$B246,0)</f>
        <v>0</v>
      </c>
      <c r="CJ246" s="31" t="n">
        <f aca="false">IF(Замер!$J$360="да",Помещение_18!$G246,0)</f>
        <v>0</v>
      </c>
      <c r="CK246" s="31" t="n">
        <f aca="false">IF(Замер!$J$360="да",Помещение_18!$H246,0)</f>
        <v>0</v>
      </c>
      <c r="CM246" s="31" t="n">
        <f aca="false">IF(Замер!$J$380="да",Помещение_19!$B246,0)</f>
        <v>0</v>
      </c>
      <c r="CN246" s="31" t="n">
        <f aca="false">IF(Замер!$J$380="да",Помещение_19!$G246,0)</f>
        <v>0</v>
      </c>
      <c r="CO246" s="31" t="n">
        <f aca="false">IF(Замер!$J$380="да",Помещение_19!$H246,0)</f>
        <v>0</v>
      </c>
      <c r="CQ246" s="31" t="n">
        <f aca="false">IF(Замер!$J$400="да",Помещение_20!$B246,0)</f>
        <v>0</v>
      </c>
      <c r="CR246" s="31" t="n">
        <f aca="false">IF(Замер!$J$400="да",Помещение_20!$G246,0)</f>
        <v>0</v>
      </c>
      <c r="CS246" s="31" t="n">
        <f aca="false">IF(Замер!$J$400="да",Помещение_20!$H246,0)</f>
        <v>0</v>
      </c>
    </row>
    <row r="247" customFormat="false" ht="14.25" hidden="false" customHeight="false" outlineLevel="0" collapsed="false">
      <c r="B247" s="79" t="n">
        <f aca="false">P247</f>
        <v>0</v>
      </c>
      <c r="C247" s="49" t="s">
        <v>532</v>
      </c>
      <c r="D247" s="80" t="str">
        <f aca="false">VLOOKUP(C247,СписокРабот!$B:$E,2,FALSE())</f>
        <v>Демонтаж ванны (сталь)</v>
      </c>
      <c r="E247" s="44" t="str">
        <f aca="false">VLOOKUP(C247,СписокРабот!$B:$E,3,FALSE())</f>
        <v>ед.</v>
      </c>
      <c r="F247" s="81" t="n">
        <f aca="false">VLOOKUP(C247,СписокРабот!$B:$E,4,FALSE())</f>
        <v>1411</v>
      </c>
      <c r="G247" s="49" t="n">
        <f aca="false">Q247</f>
        <v>0</v>
      </c>
      <c r="H247" s="82" t="n">
        <f aca="false">F247*G247</f>
        <v>0</v>
      </c>
      <c r="L247" s="83"/>
      <c r="M247" s="66" t="n">
        <f aca="false">$F247*(100%-$B$3)</f>
        <v>1199.35</v>
      </c>
      <c r="N247" s="31" t="n">
        <f aca="false">$G247*$M247</f>
        <v>0</v>
      </c>
      <c r="P247" s="31" t="n">
        <f aca="false">MAX(S247,W247,AA247,AE247,AI247,AM247,AQ247,AU247,AY247,BC247,BG247,BK247,BO247,BS247,BW247,CA247,CE247,CI247,CM247,CQ247)</f>
        <v>0</v>
      </c>
      <c r="Q247" s="31" t="n">
        <f aca="false">IF($S247,T247,0)+IF($W247,X247,0)+IF($AA247,AB247,0)+IF($AE247,AF247,0)+IF($AI247,AJ247,0)+IF($AM247,AN247,0)+IF($AQ247,AR247,0)+IF($AU247,AV247,0)+IF($AY247,AZ247,0)+IF($BC247,BD247,0)+IF($BG247,BH247,0)+IF($BK247,BL247,0)+IF($BO247,BP247,0)+IF($BS247,BT247,0)+IF($BW247,BX247,0)+IF($CA247,CB247,0)+IF($CE247,CF247,0)+IF($CI247,CJ247,0)+IF($CM247,CN247,0)+IF($CQ247,CR247,0)</f>
        <v>0</v>
      </c>
      <c r="R247" s="31" t="n">
        <f aca="false">IF($S247=1,U247,0)+IF($W247,Y247,0)+IF($AA247,AC247,0)+IF($AE247,AG247,0)+IF($AI247,AK247,0)+IF($AM247,AO247,0)+IF($AQ247,AS247,0)+IF($AU247,AW247,0)+IF($AY247,BA247,0)+IF($BC247,BE247,0)+IF($BG247,BI247,0)+IF($BK247,BM247,0)+IF($BO247,BQ247,0)+IF($BS247,BU247,0)+IF($BW247,BY247,0)+IF($CA247,CC247,0)+IF($CE247,CG247,0)+IF($CI247,CK247,0)+IF($CM247,CO247,0)+IF($CQ247,CS247,0)</f>
        <v>0</v>
      </c>
      <c r="S247" s="31" t="n">
        <f aca="false">IF(Замер!$J$20="да",Комната_1!$B247,0)</f>
        <v>0</v>
      </c>
      <c r="T247" s="31" t="n">
        <f aca="false">IF(Замер!$J$20="да",Комната_1!$G247,0)</f>
        <v>1</v>
      </c>
      <c r="U247" s="31" t="n">
        <f aca="false">IF(Замер!$J$20="да",Комната_1!$H247,0)</f>
        <v>1411</v>
      </c>
      <c r="W247" s="31" t="n">
        <f aca="false">IF(Замер!$J$40="да",Комната_2!$B247,0)</f>
        <v>0</v>
      </c>
      <c r="X247" s="31" t="n">
        <f aca="false">IF(Замер!$J$40="да",Комната_2!$G247,0)</f>
        <v>1</v>
      </c>
      <c r="Y247" s="31" t="n">
        <f aca="false">IF(Замер!$J$40="да",Комната_2!$H247,0)</f>
        <v>1411</v>
      </c>
      <c r="AA247" s="31" t="n">
        <f aca="false">IF(Замер!$J$60="да",Комната_3!$B247,0)</f>
        <v>0</v>
      </c>
      <c r="AB247" s="31" t="n">
        <f aca="false">IF(Замер!$J$60="да",Комната_3!$G247,0)</f>
        <v>1</v>
      </c>
      <c r="AC247" s="31" t="n">
        <f aca="false">IF(Замер!$J$60="да",Комната_3!$H247,0)</f>
        <v>1411</v>
      </c>
      <c r="AE247" s="31" t="n">
        <f aca="false">IF(Замер!$J$80="да",Комната_4!$B247,0)</f>
        <v>0</v>
      </c>
      <c r="AF247" s="31" t="n">
        <f aca="false">IF(Замер!$J$80="да",Комната_4!$G247,0)</f>
        <v>1</v>
      </c>
      <c r="AG247" s="31" t="n">
        <f aca="false">IF(Замер!$J$80="да",Комната_4!$H247,0)</f>
        <v>1411</v>
      </c>
      <c r="AI247" s="31" t="n">
        <f aca="false">IF(Замер!$J$100="да",Комната_5!$B247,0)</f>
        <v>0</v>
      </c>
      <c r="AJ247" s="31" t="n">
        <f aca="false">IF(Замер!$J$100="да",Комната_5!$G247,0)</f>
        <v>1</v>
      </c>
      <c r="AK247" s="31" t="n">
        <f aca="false">IF(Замер!$J$100="да",Комната_5!$H247,0)</f>
        <v>1411</v>
      </c>
      <c r="AM247" s="31" t="n">
        <f aca="false">IF(Замер!$J$120="да",Коридор!$B247,0)</f>
        <v>0</v>
      </c>
      <c r="AN247" s="31" t="n">
        <f aca="false">IF(Замер!$J$120="да",Коридор!$G247,0)</f>
        <v>1</v>
      </c>
      <c r="AO247" s="31" t="n">
        <f aca="false">IF(Замер!$J$120="да",Коридор!$H247,0)</f>
        <v>1411</v>
      </c>
      <c r="AQ247" s="31" t="n">
        <f aca="false">IF(Замер!$J$140="да",Кухня!$B247,0)</f>
        <v>0</v>
      </c>
      <c r="AR247" s="31" t="n">
        <f aca="false">IF(Замер!$J$140="да",Кухня!$G247,0)</f>
        <v>1</v>
      </c>
      <c r="AS247" s="31" t="n">
        <f aca="false">IF(Замер!$J$140="да",Кухня!$H247,0)</f>
        <v>1411</v>
      </c>
      <c r="AU247" s="31" t="n">
        <f aca="false">IF(Замер!$J$160="да",Ванна!$B247,0)</f>
        <v>0</v>
      </c>
      <c r="AV247" s="31" t="n">
        <f aca="false">IF(Замер!$J$160="да",Ванна!$G247,0)</f>
        <v>1</v>
      </c>
      <c r="AW247" s="31" t="n">
        <f aca="false">IF(Замер!$J$160="да",Ванна!$H247,0)</f>
        <v>1411</v>
      </c>
      <c r="AY247" s="31" t="n">
        <f aca="false">IF(Замер!$J$180="да",Туалет!$B247,0)</f>
        <v>0</v>
      </c>
      <c r="AZ247" s="31" t="n">
        <f aca="false">IF(Замер!$J$180="да",Туалет!$G247,0)</f>
        <v>0</v>
      </c>
      <c r="BA247" s="31" t="n">
        <f aca="false">IF(Замер!$J$180="да",Туалет!$H247,0)</f>
        <v>0</v>
      </c>
      <c r="BC247" s="31" t="n">
        <f aca="false">IF(Замер!$J$200="да",Балкон!$B247,0)</f>
        <v>0</v>
      </c>
      <c r="BD247" s="31" t="n">
        <f aca="false">IF(Замер!$J$200="да",Балкон!$G247,0)</f>
        <v>0</v>
      </c>
      <c r="BE247" s="31" t="n">
        <f aca="false">IF(Замер!$J$200="да",Балкон!$H247,0)</f>
        <v>0</v>
      </c>
      <c r="BG247" s="31" t="n">
        <f aca="false">IF(Замер!$J$220="да",Помещение_11!$B247,0)</f>
        <v>0</v>
      </c>
      <c r="BH247" s="31" t="n">
        <f aca="false">IF(Замер!$J$220="да",Помещение_11!$G247,0)</f>
        <v>0</v>
      </c>
      <c r="BI247" s="31" t="n">
        <f aca="false">IF(Замер!$J$220="да",Помещение_11!$H247,0)</f>
        <v>0</v>
      </c>
      <c r="BK247" s="31" t="n">
        <f aca="false">IF(Замер!$J$240="да",Помещение_12!$B247,0)</f>
        <v>0</v>
      </c>
      <c r="BL247" s="31" t="n">
        <f aca="false">IF(Замер!$J$240="да",Помещение_12!$G247,0)</f>
        <v>0</v>
      </c>
      <c r="BM247" s="31" t="n">
        <f aca="false">IF(Замер!$J$240="да",Помещение_12!$H247,0)</f>
        <v>0</v>
      </c>
      <c r="BO247" s="31" t="n">
        <f aca="false">IF(Замер!$J$260="да",Помещение_13!$B247,0)</f>
        <v>0</v>
      </c>
      <c r="BP247" s="31" t="n">
        <f aca="false">IF(Замер!$J$260="да",Помещение_13!$G247,0)</f>
        <v>0</v>
      </c>
      <c r="BQ247" s="31" t="n">
        <f aca="false">IF(Замер!$J$260="да",Помещение_13!$H247,0)</f>
        <v>0</v>
      </c>
      <c r="BS247" s="31" t="n">
        <f aca="false">IF(Замер!$J$280="да",Помещение_14!$B247,0)</f>
        <v>0</v>
      </c>
      <c r="BT247" s="31" t="n">
        <f aca="false">IF(Замер!$J$280="да",Помещение_14!$G247,0)</f>
        <v>0</v>
      </c>
      <c r="BU247" s="31" t="n">
        <f aca="false">IF(Замер!$J$280="да",Помещение_14!$H247,0)</f>
        <v>0</v>
      </c>
      <c r="BW247" s="31" t="n">
        <f aca="false">IF(Замер!$J$300="да",Помещение_15!$B247,0)</f>
        <v>0</v>
      </c>
      <c r="BX247" s="31" t="n">
        <f aca="false">IF(Замер!$J$300="да",Помещение_15!$G247,0)</f>
        <v>0</v>
      </c>
      <c r="BY247" s="31" t="n">
        <f aca="false">IF(Замер!$J$300="да",Помещение_15!$H247,0)</f>
        <v>0</v>
      </c>
      <c r="CA247" s="31" t="n">
        <f aca="false">IF(Замер!$J$320="да",Помещение_16!$B247,0)</f>
        <v>0</v>
      </c>
      <c r="CB247" s="31" t="n">
        <f aca="false">IF(Замер!$J$320="да",Помещение_16!$G247,0)</f>
        <v>0</v>
      </c>
      <c r="CC247" s="31" t="n">
        <f aca="false">IF(Замер!$J$320="да",Помещение_16!$H247,0)</f>
        <v>0</v>
      </c>
      <c r="CE247" s="31" t="n">
        <f aca="false">IF(Замер!$J$340="да",Помещение_17!$B247,0)</f>
        <v>0</v>
      </c>
      <c r="CF247" s="31" t="n">
        <f aca="false">IF(Замер!$J$340="да",Помещение_17!$G247,0)</f>
        <v>0</v>
      </c>
      <c r="CG247" s="31" t="n">
        <f aca="false">IF(Замер!$J$340="да",Помещение_17!$H247,0)</f>
        <v>0</v>
      </c>
      <c r="CI247" s="31" t="n">
        <f aca="false">IF(Замер!$J$360="да",Помещение_18!$B247,0)</f>
        <v>0</v>
      </c>
      <c r="CJ247" s="31" t="n">
        <f aca="false">IF(Замер!$J$360="да",Помещение_18!$G247,0)</f>
        <v>0</v>
      </c>
      <c r="CK247" s="31" t="n">
        <f aca="false">IF(Замер!$J$360="да",Помещение_18!$H247,0)</f>
        <v>0</v>
      </c>
      <c r="CM247" s="31" t="n">
        <f aca="false">IF(Замер!$J$380="да",Помещение_19!$B247,0)</f>
        <v>0</v>
      </c>
      <c r="CN247" s="31" t="n">
        <f aca="false">IF(Замер!$J$380="да",Помещение_19!$G247,0)</f>
        <v>0</v>
      </c>
      <c r="CO247" s="31" t="n">
        <f aca="false">IF(Замер!$J$380="да",Помещение_19!$H247,0)</f>
        <v>0</v>
      </c>
      <c r="CQ247" s="31" t="n">
        <f aca="false">IF(Замер!$J$400="да",Помещение_20!$B247,0)</f>
        <v>0</v>
      </c>
      <c r="CR247" s="31" t="n">
        <f aca="false">IF(Замер!$J$400="да",Помещение_20!$G247,0)</f>
        <v>0</v>
      </c>
      <c r="CS247" s="31" t="n">
        <f aca="false">IF(Замер!$J$400="да",Помещение_20!$H247,0)</f>
        <v>0</v>
      </c>
    </row>
    <row r="248" customFormat="false" ht="14.25" hidden="false" customHeight="false" outlineLevel="0" collapsed="false">
      <c r="B248" s="79" t="n">
        <f aca="false">P248</f>
        <v>0</v>
      </c>
      <c r="C248" s="49" t="s">
        <v>533</v>
      </c>
      <c r="D248" s="80" t="str">
        <f aca="false">VLOOKUP(C248,СписокРабот!$B:$E,2,FALSE())</f>
        <v>Демонтаж поддона</v>
      </c>
      <c r="E248" s="44" t="str">
        <f aca="false">VLOOKUP(C248,СписокРабот!$B:$E,3,FALSE())</f>
        <v>ед.</v>
      </c>
      <c r="F248" s="81" t="n">
        <f aca="false">VLOOKUP(C248,СписокРабот!$B:$E,4,FALSE())</f>
        <v>1668</v>
      </c>
      <c r="G248" s="49" t="n">
        <f aca="false">Q248</f>
        <v>0</v>
      </c>
      <c r="H248" s="82" t="n">
        <f aca="false">F248*G248</f>
        <v>0</v>
      </c>
      <c r="L248" s="83"/>
      <c r="M248" s="66" t="n">
        <f aca="false">$F248*(100%-$B$3)</f>
        <v>1417.8</v>
      </c>
      <c r="N248" s="31" t="n">
        <f aca="false">$G248*$M248</f>
        <v>0</v>
      </c>
      <c r="P248" s="31" t="n">
        <f aca="false">MAX(S248,W248,AA248,AE248,AI248,AM248,AQ248,AU248,AY248,BC248,BG248,BK248,BO248,BS248,BW248,CA248,CE248,CI248,CM248,CQ248)</f>
        <v>0</v>
      </c>
      <c r="Q248" s="31" t="n">
        <f aca="false">IF($S248,T248,0)+IF($W248,X248,0)+IF($AA248,AB248,0)+IF($AE248,AF248,0)+IF($AI248,AJ248,0)+IF($AM248,AN248,0)+IF($AQ248,AR248,0)+IF($AU248,AV248,0)+IF($AY248,AZ248,0)+IF($BC248,BD248,0)+IF($BG248,BH248,0)+IF($BK248,BL248,0)+IF($BO248,BP248,0)+IF($BS248,BT248,0)+IF($BW248,BX248,0)+IF($CA248,CB248,0)+IF($CE248,CF248,0)+IF($CI248,CJ248,0)+IF($CM248,CN248,0)+IF($CQ248,CR248,0)</f>
        <v>0</v>
      </c>
      <c r="R248" s="31" t="n">
        <f aca="false">IF($S248=1,U248,0)+IF($W248,Y248,0)+IF($AA248,AC248,0)+IF($AE248,AG248,0)+IF($AI248,AK248,0)+IF($AM248,AO248,0)+IF($AQ248,AS248,0)+IF($AU248,AW248,0)+IF($AY248,BA248,0)+IF($BC248,BE248,0)+IF($BG248,BI248,0)+IF($BK248,BM248,0)+IF($BO248,BQ248,0)+IF($BS248,BU248,0)+IF($BW248,BY248,0)+IF($CA248,CC248,0)+IF($CE248,CG248,0)+IF($CI248,CK248,0)+IF($CM248,CO248,0)+IF($CQ248,CS248,0)</f>
        <v>0</v>
      </c>
      <c r="S248" s="31" t="n">
        <f aca="false">IF(Замер!$J$20="да",Комната_1!$B248,0)</f>
        <v>0</v>
      </c>
      <c r="T248" s="31" t="n">
        <f aca="false">IF(Замер!$J$20="да",Комната_1!$G248,0)</f>
        <v>1</v>
      </c>
      <c r="U248" s="31" t="n">
        <f aca="false">IF(Замер!$J$20="да",Комната_1!$H248,0)</f>
        <v>1668</v>
      </c>
      <c r="W248" s="31" t="n">
        <f aca="false">IF(Замер!$J$40="да",Комната_2!$B248,0)</f>
        <v>0</v>
      </c>
      <c r="X248" s="31" t="n">
        <f aca="false">IF(Замер!$J$40="да",Комната_2!$G248,0)</f>
        <v>1</v>
      </c>
      <c r="Y248" s="31" t="n">
        <f aca="false">IF(Замер!$J$40="да",Комната_2!$H248,0)</f>
        <v>1668</v>
      </c>
      <c r="AA248" s="31" t="n">
        <f aca="false">IF(Замер!$J$60="да",Комната_3!$B248,0)</f>
        <v>0</v>
      </c>
      <c r="AB248" s="31" t="n">
        <f aca="false">IF(Замер!$J$60="да",Комната_3!$G248,0)</f>
        <v>1</v>
      </c>
      <c r="AC248" s="31" t="n">
        <f aca="false">IF(Замер!$J$60="да",Комната_3!$H248,0)</f>
        <v>1668</v>
      </c>
      <c r="AE248" s="31" t="n">
        <f aca="false">IF(Замер!$J$80="да",Комната_4!$B248,0)</f>
        <v>0</v>
      </c>
      <c r="AF248" s="31" t="n">
        <f aca="false">IF(Замер!$J$80="да",Комната_4!$G248,0)</f>
        <v>1</v>
      </c>
      <c r="AG248" s="31" t="n">
        <f aca="false">IF(Замер!$J$80="да",Комната_4!$H248,0)</f>
        <v>1668</v>
      </c>
      <c r="AI248" s="31" t="n">
        <f aca="false">IF(Замер!$J$100="да",Комната_5!$B248,0)</f>
        <v>0</v>
      </c>
      <c r="AJ248" s="31" t="n">
        <f aca="false">IF(Замер!$J$100="да",Комната_5!$G248,0)</f>
        <v>1</v>
      </c>
      <c r="AK248" s="31" t="n">
        <f aca="false">IF(Замер!$J$100="да",Комната_5!$H248,0)</f>
        <v>1668</v>
      </c>
      <c r="AM248" s="31" t="n">
        <f aca="false">IF(Замер!$J$120="да",Коридор!$B248,0)</f>
        <v>0</v>
      </c>
      <c r="AN248" s="31" t="n">
        <f aca="false">IF(Замер!$J$120="да",Коридор!$G248,0)</f>
        <v>1</v>
      </c>
      <c r="AO248" s="31" t="n">
        <f aca="false">IF(Замер!$J$120="да",Коридор!$H248,0)</f>
        <v>1668</v>
      </c>
      <c r="AQ248" s="31" t="n">
        <f aca="false">IF(Замер!$J$140="да",Кухня!$B248,0)</f>
        <v>0</v>
      </c>
      <c r="AR248" s="31" t="n">
        <f aca="false">IF(Замер!$J$140="да",Кухня!$G248,0)</f>
        <v>1</v>
      </c>
      <c r="AS248" s="31" t="n">
        <f aca="false">IF(Замер!$J$140="да",Кухня!$H248,0)</f>
        <v>1668</v>
      </c>
      <c r="AU248" s="31" t="n">
        <f aca="false">IF(Замер!$J$160="да",Ванна!$B248,0)</f>
        <v>0</v>
      </c>
      <c r="AV248" s="31" t="n">
        <f aca="false">IF(Замер!$J$160="да",Ванна!$G248,0)</f>
        <v>1</v>
      </c>
      <c r="AW248" s="31" t="n">
        <f aca="false">IF(Замер!$J$160="да",Ванна!$H248,0)</f>
        <v>1668</v>
      </c>
      <c r="AY248" s="31" t="n">
        <f aca="false">IF(Замер!$J$180="да",Туалет!$B248,0)</f>
        <v>0</v>
      </c>
      <c r="AZ248" s="31" t="n">
        <f aca="false">IF(Замер!$J$180="да",Туалет!$G248,0)</f>
        <v>0</v>
      </c>
      <c r="BA248" s="31" t="n">
        <f aca="false">IF(Замер!$J$180="да",Туалет!$H248,0)</f>
        <v>0</v>
      </c>
      <c r="BC248" s="31" t="n">
        <f aca="false">IF(Замер!$J$200="да",Балкон!$B248,0)</f>
        <v>0</v>
      </c>
      <c r="BD248" s="31" t="n">
        <f aca="false">IF(Замер!$J$200="да",Балкон!$G248,0)</f>
        <v>0</v>
      </c>
      <c r="BE248" s="31" t="n">
        <f aca="false">IF(Замер!$J$200="да",Балкон!$H248,0)</f>
        <v>0</v>
      </c>
      <c r="BG248" s="31" t="n">
        <f aca="false">IF(Замер!$J$220="да",Помещение_11!$B248,0)</f>
        <v>0</v>
      </c>
      <c r="BH248" s="31" t="n">
        <f aca="false">IF(Замер!$J$220="да",Помещение_11!$G248,0)</f>
        <v>0</v>
      </c>
      <c r="BI248" s="31" t="n">
        <f aca="false">IF(Замер!$J$220="да",Помещение_11!$H248,0)</f>
        <v>0</v>
      </c>
      <c r="BK248" s="31" t="n">
        <f aca="false">IF(Замер!$J$240="да",Помещение_12!$B248,0)</f>
        <v>0</v>
      </c>
      <c r="BL248" s="31" t="n">
        <f aca="false">IF(Замер!$J$240="да",Помещение_12!$G248,0)</f>
        <v>0</v>
      </c>
      <c r="BM248" s="31" t="n">
        <f aca="false">IF(Замер!$J$240="да",Помещение_12!$H248,0)</f>
        <v>0</v>
      </c>
      <c r="BO248" s="31" t="n">
        <f aca="false">IF(Замер!$J$260="да",Помещение_13!$B248,0)</f>
        <v>0</v>
      </c>
      <c r="BP248" s="31" t="n">
        <f aca="false">IF(Замер!$J$260="да",Помещение_13!$G248,0)</f>
        <v>0</v>
      </c>
      <c r="BQ248" s="31" t="n">
        <f aca="false">IF(Замер!$J$260="да",Помещение_13!$H248,0)</f>
        <v>0</v>
      </c>
      <c r="BS248" s="31" t="n">
        <f aca="false">IF(Замер!$J$280="да",Помещение_14!$B248,0)</f>
        <v>0</v>
      </c>
      <c r="BT248" s="31" t="n">
        <f aca="false">IF(Замер!$J$280="да",Помещение_14!$G248,0)</f>
        <v>0</v>
      </c>
      <c r="BU248" s="31" t="n">
        <f aca="false">IF(Замер!$J$280="да",Помещение_14!$H248,0)</f>
        <v>0</v>
      </c>
      <c r="BW248" s="31" t="n">
        <f aca="false">IF(Замер!$J$300="да",Помещение_15!$B248,0)</f>
        <v>0</v>
      </c>
      <c r="BX248" s="31" t="n">
        <f aca="false">IF(Замер!$J$300="да",Помещение_15!$G248,0)</f>
        <v>0</v>
      </c>
      <c r="BY248" s="31" t="n">
        <f aca="false">IF(Замер!$J$300="да",Помещение_15!$H248,0)</f>
        <v>0</v>
      </c>
      <c r="CA248" s="31" t="n">
        <f aca="false">IF(Замер!$J$320="да",Помещение_16!$B248,0)</f>
        <v>0</v>
      </c>
      <c r="CB248" s="31" t="n">
        <f aca="false">IF(Замер!$J$320="да",Помещение_16!$G248,0)</f>
        <v>0</v>
      </c>
      <c r="CC248" s="31" t="n">
        <f aca="false">IF(Замер!$J$320="да",Помещение_16!$H248,0)</f>
        <v>0</v>
      </c>
      <c r="CE248" s="31" t="n">
        <f aca="false">IF(Замер!$J$340="да",Помещение_17!$B248,0)</f>
        <v>0</v>
      </c>
      <c r="CF248" s="31" t="n">
        <f aca="false">IF(Замер!$J$340="да",Помещение_17!$G248,0)</f>
        <v>0</v>
      </c>
      <c r="CG248" s="31" t="n">
        <f aca="false">IF(Замер!$J$340="да",Помещение_17!$H248,0)</f>
        <v>0</v>
      </c>
      <c r="CI248" s="31" t="n">
        <f aca="false">IF(Замер!$J$360="да",Помещение_18!$B248,0)</f>
        <v>0</v>
      </c>
      <c r="CJ248" s="31" t="n">
        <f aca="false">IF(Замер!$J$360="да",Помещение_18!$G248,0)</f>
        <v>0</v>
      </c>
      <c r="CK248" s="31" t="n">
        <f aca="false">IF(Замер!$J$360="да",Помещение_18!$H248,0)</f>
        <v>0</v>
      </c>
      <c r="CM248" s="31" t="n">
        <f aca="false">IF(Замер!$J$380="да",Помещение_19!$B248,0)</f>
        <v>0</v>
      </c>
      <c r="CN248" s="31" t="n">
        <f aca="false">IF(Замер!$J$380="да",Помещение_19!$G248,0)</f>
        <v>0</v>
      </c>
      <c r="CO248" s="31" t="n">
        <f aca="false">IF(Замер!$J$380="да",Помещение_19!$H248,0)</f>
        <v>0</v>
      </c>
      <c r="CQ248" s="31" t="n">
        <f aca="false">IF(Замер!$J$400="да",Помещение_20!$B248,0)</f>
        <v>0</v>
      </c>
      <c r="CR248" s="31" t="n">
        <f aca="false">IF(Замер!$J$400="да",Помещение_20!$G248,0)</f>
        <v>0</v>
      </c>
      <c r="CS248" s="31" t="n">
        <f aca="false">IF(Замер!$J$400="да",Помещение_20!$H248,0)</f>
        <v>0</v>
      </c>
    </row>
    <row r="249" customFormat="false" ht="14.25" hidden="false" customHeight="false" outlineLevel="0" collapsed="false">
      <c r="B249" s="79" t="n">
        <f aca="false">P249</f>
        <v>0</v>
      </c>
      <c r="C249" s="49" t="s">
        <v>534</v>
      </c>
      <c r="D249" s="80" t="str">
        <f aca="false">VLOOKUP(C249,СписокРабот!$B:$E,2,FALSE())</f>
        <v>Демонтаж фильтра ТО на американках</v>
      </c>
      <c r="E249" s="44" t="str">
        <f aca="false">VLOOKUP(C249,СписокРабот!$B:$E,3,FALSE())</f>
        <v>ед.</v>
      </c>
      <c r="F249" s="81" t="n">
        <f aca="false">VLOOKUP(C249,СписокРабот!$B:$E,4,FALSE())</f>
        <v>238</v>
      </c>
      <c r="G249" s="49" t="n">
        <f aca="false">Q249</f>
        <v>0</v>
      </c>
      <c r="H249" s="82" t="n">
        <f aca="false">F249*G249</f>
        <v>0</v>
      </c>
      <c r="L249" s="83"/>
      <c r="M249" s="66" t="n">
        <f aca="false">$F249*(100%-$B$3)</f>
        <v>202.3</v>
      </c>
      <c r="N249" s="31" t="n">
        <f aca="false">$G249*$M249</f>
        <v>0</v>
      </c>
      <c r="P249" s="31" t="n">
        <f aca="false">MAX(S249,W249,AA249,AE249,AI249,AM249,AQ249,AU249,AY249,BC249,BG249,BK249,BO249,BS249,BW249,CA249,CE249,CI249,CM249,CQ249)</f>
        <v>0</v>
      </c>
      <c r="Q249" s="31" t="n">
        <f aca="false">IF($S249,T249,0)+IF($W249,X249,0)+IF($AA249,AB249,0)+IF($AE249,AF249,0)+IF($AI249,AJ249,0)+IF($AM249,AN249,0)+IF($AQ249,AR249,0)+IF($AU249,AV249,0)+IF($AY249,AZ249,0)+IF($BC249,BD249,0)+IF($BG249,BH249,0)+IF($BK249,BL249,0)+IF($BO249,BP249,0)+IF($BS249,BT249,0)+IF($BW249,BX249,0)+IF($CA249,CB249,0)+IF($CE249,CF249,0)+IF($CI249,CJ249,0)+IF($CM249,CN249,0)+IF($CQ249,CR249,0)</f>
        <v>0</v>
      </c>
      <c r="R249" s="31" t="n">
        <f aca="false">IF($S249=1,U249,0)+IF($W249,Y249,0)+IF($AA249,AC249,0)+IF($AE249,AG249,0)+IF($AI249,AK249,0)+IF($AM249,AO249,0)+IF($AQ249,AS249,0)+IF($AU249,AW249,0)+IF($AY249,BA249,0)+IF($BC249,BE249,0)+IF($BG249,BI249,0)+IF($BK249,BM249,0)+IF($BO249,BQ249,0)+IF($BS249,BU249,0)+IF($BW249,BY249,0)+IF($CA249,CC249,0)+IF($CE249,CG249,0)+IF($CI249,CK249,0)+IF($CM249,CO249,0)+IF($CQ249,CS249,0)</f>
        <v>0</v>
      </c>
      <c r="S249" s="31" t="n">
        <f aca="false">IF(Замер!$J$20="да",Комната_1!$B249,0)</f>
        <v>0</v>
      </c>
      <c r="T249" s="31" t="n">
        <f aca="false">IF(Замер!$J$20="да",Комната_1!$G249,0)</f>
        <v>1</v>
      </c>
      <c r="U249" s="31" t="n">
        <f aca="false">IF(Замер!$J$20="да",Комната_1!$H249,0)</f>
        <v>238</v>
      </c>
      <c r="W249" s="31" t="n">
        <f aca="false">IF(Замер!$J$40="да",Комната_2!$B249,0)</f>
        <v>0</v>
      </c>
      <c r="X249" s="31" t="n">
        <f aca="false">IF(Замер!$J$40="да",Комната_2!$G249,0)</f>
        <v>1</v>
      </c>
      <c r="Y249" s="31" t="n">
        <f aca="false">IF(Замер!$J$40="да",Комната_2!$H249,0)</f>
        <v>238</v>
      </c>
      <c r="AA249" s="31" t="n">
        <f aca="false">IF(Замер!$J$60="да",Комната_3!$B249,0)</f>
        <v>0</v>
      </c>
      <c r="AB249" s="31" t="n">
        <f aca="false">IF(Замер!$J$60="да",Комната_3!$G249,0)</f>
        <v>1</v>
      </c>
      <c r="AC249" s="31" t="n">
        <f aca="false">IF(Замер!$J$60="да",Комната_3!$H249,0)</f>
        <v>238</v>
      </c>
      <c r="AE249" s="31" t="n">
        <f aca="false">IF(Замер!$J$80="да",Комната_4!$B249,0)</f>
        <v>0</v>
      </c>
      <c r="AF249" s="31" t="n">
        <f aca="false">IF(Замер!$J$80="да",Комната_4!$G249,0)</f>
        <v>1</v>
      </c>
      <c r="AG249" s="31" t="n">
        <f aca="false">IF(Замер!$J$80="да",Комната_4!$H249,0)</f>
        <v>238</v>
      </c>
      <c r="AI249" s="31" t="n">
        <f aca="false">IF(Замер!$J$100="да",Комната_5!$B249,0)</f>
        <v>0</v>
      </c>
      <c r="AJ249" s="31" t="n">
        <f aca="false">IF(Замер!$J$100="да",Комната_5!$G249,0)</f>
        <v>1</v>
      </c>
      <c r="AK249" s="31" t="n">
        <f aca="false">IF(Замер!$J$100="да",Комната_5!$H249,0)</f>
        <v>238</v>
      </c>
      <c r="AM249" s="31" t="n">
        <f aca="false">IF(Замер!$J$120="да",Коридор!$B249,0)</f>
        <v>0</v>
      </c>
      <c r="AN249" s="31" t="n">
        <f aca="false">IF(Замер!$J$120="да",Коридор!$G249,0)</f>
        <v>1</v>
      </c>
      <c r="AO249" s="31" t="n">
        <f aca="false">IF(Замер!$J$120="да",Коридор!$H249,0)</f>
        <v>238</v>
      </c>
      <c r="AQ249" s="31" t="n">
        <f aca="false">IF(Замер!$J$140="да",Кухня!$B249,0)</f>
        <v>0</v>
      </c>
      <c r="AR249" s="31" t="n">
        <f aca="false">IF(Замер!$J$140="да",Кухня!$G249,0)</f>
        <v>1</v>
      </c>
      <c r="AS249" s="31" t="n">
        <f aca="false">IF(Замер!$J$140="да",Кухня!$H249,0)</f>
        <v>238</v>
      </c>
      <c r="AU249" s="31" t="n">
        <f aca="false">IF(Замер!$J$160="да",Ванна!$B249,0)</f>
        <v>0</v>
      </c>
      <c r="AV249" s="31" t="n">
        <f aca="false">IF(Замер!$J$160="да",Ванна!$G249,0)</f>
        <v>1</v>
      </c>
      <c r="AW249" s="31" t="n">
        <f aca="false">IF(Замер!$J$160="да",Ванна!$H249,0)</f>
        <v>238</v>
      </c>
      <c r="AY249" s="31" t="n">
        <f aca="false">IF(Замер!$J$180="да",Туалет!$B249,0)</f>
        <v>0</v>
      </c>
      <c r="AZ249" s="31" t="n">
        <f aca="false">IF(Замер!$J$180="да",Туалет!$G249,0)</f>
        <v>0</v>
      </c>
      <c r="BA249" s="31" t="n">
        <f aca="false">IF(Замер!$J$180="да",Туалет!$H249,0)</f>
        <v>0</v>
      </c>
      <c r="BC249" s="31" t="n">
        <f aca="false">IF(Замер!$J$200="да",Балкон!$B249,0)</f>
        <v>0</v>
      </c>
      <c r="BD249" s="31" t="n">
        <f aca="false">IF(Замер!$J$200="да",Балкон!$G249,0)</f>
        <v>0</v>
      </c>
      <c r="BE249" s="31" t="n">
        <f aca="false">IF(Замер!$J$200="да",Балкон!$H249,0)</f>
        <v>0</v>
      </c>
      <c r="BG249" s="31" t="n">
        <f aca="false">IF(Замер!$J$220="да",Помещение_11!$B249,0)</f>
        <v>0</v>
      </c>
      <c r="BH249" s="31" t="n">
        <f aca="false">IF(Замер!$J$220="да",Помещение_11!$G249,0)</f>
        <v>0</v>
      </c>
      <c r="BI249" s="31" t="n">
        <f aca="false">IF(Замер!$J$220="да",Помещение_11!$H249,0)</f>
        <v>0</v>
      </c>
      <c r="BK249" s="31" t="n">
        <f aca="false">IF(Замер!$J$240="да",Помещение_12!$B249,0)</f>
        <v>0</v>
      </c>
      <c r="BL249" s="31" t="n">
        <f aca="false">IF(Замер!$J$240="да",Помещение_12!$G249,0)</f>
        <v>0</v>
      </c>
      <c r="BM249" s="31" t="n">
        <f aca="false">IF(Замер!$J$240="да",Помещение_12!$H249,0)</f>
        <v>0</v>
      </c>
      <c r="BO249" s="31" t="n">
        <f aca="false">IF(Замер!$J$260="да",Помещение_13!$B249,0)</f>
        <v>0</v>
      </c>
      <c r="BP249" s="31" t="n">
        <f aca="false">IF(Замер!$J$260="да",Помещение_13!$G249,0)</f>
        <v>0</v>
      </c>
      <c r="BQ249" s="31" t="n">
        <f aca="false">IF(Замер!$J$260="да",Помещение_13!$H249,0)</f>
        <v>0</v>
      </c>
      <c r="BS249" s="31" t="n">
        <f aca="false">IF(Замер!$J$280="да",Помещение_14!$B249,0)</f>
        <v>0</v>
      </c>
      <c r="BT249" s="31" t="n">
        <f aca="false">IF(Замер!$J$280="да",Помещение_14!$G249,0)</f>
        <v>0</v>
      </c>
      <c r="BU249" s="31" t="n">
        <f aca="false">IF(Замер!$J$280="да",Помещение_14!$H249,0)</f>
        <v>0</v>
      </c>
      <c r="BW249" s="31" t="n">
        <f aca="false">IF(Замер!$J$300="да",Помещение_15!$B249,0)</f>
        <v>0</v>
      </c>
      <c r="BX249" s="31" t="n">
        <f aca="false">IF(Замер!$J$300="да",Помещение_15!$G249,0)</f>
        <v>0</v>
      </c>
      <c r="BY249" s="31" t="n">
        <f aca="false">IF(Замер!$J$300="да",Помещение_15!$H249,0)</f>
        <v>0</v>
      </c>
      <c r="CA249" s="31" t="n">
        <f aca="false">IF(Замер!$J$320="да",Помещение_16!$B249,0)</f>
        <v>0</v>
      </c>
      <c r="CB249" s="31" t="n">
        <f aca="false">IF(Замер!$J$320="да",Помещение_16!$G249,0)</f>
        <v>0</v>
      </c>
      <c r="CC249" s="31" t="n">
        <f aca="false">IF(Замер!$J$320="да",Помещение_16!$H249,0)</f>
        <v>0</v>
      </c>
      <c r="CE249" s="31" t="n">
        <f aca="false">IF(Замер!$J$340="да",Помещение_17!$B249,0)</f>
        <v>0</v>
      </c>
      <c r="CF249" s="31" t="n">
        <f aca="false">IF(Замер!$J$340="да",Помещение_17!$G249,0)</f>
        <v>0</v>
      </c>
      <c r="CG249" s="31" t="n">
        <f aca="false">IF(Замер!$J$340="да",Помещение_17!$H249,0)</f>
        <v>0</v>
      </c>
      <c r="CI249" s="31" t="n">
        <f aca="false">IF(Замер!$J$360="да",Помещение_18!$B249,0)</f>
        <v>0</v>
      </c>
      <c r="CJ249" s="31" t="n">
        <f aca="false">IF(Замер!$J$360="да",Помещение_18!$G249,0)</f>
        <v>0</v>
      </c>
      <c r="CK249" s="31" t="n">
        <f aca="false">IF(Замер!$J$360="да",Помещение_18!$H249,0)</f>
        <v>0</v>
      </c>
      <c r="CM249" s="31" t="n">
        <f aca="false">IF(Замер!$J$380="да",Помещение_19!$B249,0)</f>
        <v>0</v>
      </c>
      <c r="CN249" s="31" t="n">
        <f aca="false">IF(Замер!$J$380="да",Помещение_19!$G249,0)</f>
        <v>0</v>
      </c>
      <c r="CO249" s="31" t="n">
        <f aca="false">IF(Замер!$J$380="да",Помещение_19!$H249,0)</f>
        <v>0</v>
      </c>
      <c r="CQ249" s="31" t="n">
        <f aca="false">IF(Замер!$J$400="да",Помещение_20!$B249,0)</f>
        <v>0</v>
      </c>
      <c r="CR249" s="31" t="n">
        <f aca="false">IF(Замер!$J$400="да",Помещение_20!$G249,0)</f>
        <v>0</v>
      </c>
      <c r="CS249" s="31" t="n">
        <f aca="false">IF(Замер!$J$400="да",Помещение_20!$H249,0)</f>
        <v>0</v>
      </c>
    </row>
    <row r="250" customFormat="false" ht="14.25" hidden="false" customHeight="false" outlineLevel="0" collapsed="false">
      <c r="B250" s="79" t="n">
        <f aca="false">P250</f>
        <v>0</v>
      </c>
      <c r="C250" s="49" t="s">
        <v>535</v>
      </c>
      <c r="D250" s="80" t="str">
        <f aca="false">VLOOKUP(C250,СписокРабот!$B:$E,2,FALSE())</f>
        <v>Демонтаж фильтра ТО в жёстком соединении</v>
      </c>
      <c r="E250" s="44" t="str">
        <f aca="false">VLOOKUP(C250,СписокРабот!$B:$E,3,FALSE())</f>
        <v>ед.</v>
      </c>
      <c r="F250" s="81" t="n">
        <f aca="false">VLOOKUP(C250,СписокРабот!$B:$E,4,FALSE())</f>
        <v>511</v>
      </c>
      <c r="G250" s="49" t="n">
        <f aca="false">Q250</f>
        <v>0</v>
      </c>
      <c r="H250" s="82" t="n">
        <f aca="false">F250*G250</f>
        <v>0</v>
      </c>
      <c r="L250" s="83"/>
      <c r="M250" s="66" t="n">
        <f aca="false">$F250*(100%-$B$3)</f>
        <v>434.35</v>
      </c>
      <c r="N250" s="31" t="n">
        <f aca="false">$G250*$M250</f>
        <v>0</v>
      </c>
      <c r="P250" s="31" t="n">
        <f aca="false">MAX(S250,W250,AA250,AE250,AI250,AM250,AQ250,AU250,AY250,BC250,BG250,BK250,BO250,BS250,BW250,CA250,CE250,CI250,CM250,CQ250)</f>
        <v>0</v>
      </c>
      <c r="Q250" s="31" t="n">
        <f aca="false">IF($S250,T250,0)+IF($W250,X250,0)+IF($AA250,AB250,0)+IF($AE250,AF250,0)+IF($AI250,AJ250,0)+IF($AM250,AN250,0)+IF($AQ250,AR250,0)+IF($AU250,AV250,0)+IF($AY250,AZ250,0)+IF($BC250,BD250,0)+IF($BG250,BH250,0)+IF($BK250,BL250,0)+IF($BO250,BP250,0)+IF($BS250,BT250,0)+IF($BW250,BX250,0)+IF($CA250,CB250,0)+IF($CE250,CF250,0)+IF($CI250,CJ250,0)+IF($CM250,CN250,0)+IF($CQ250,CR250,0)</f>
        <v>0</v>
      </c>
      <c r="R250" s="31" t="n">
        <f aca="false">IF($S250=1,U250,0)+IF($W250,Y250,0)+IF($AA250,AC250,0)+IF($AE250,AG250,0)+IF($AI250,AK250,0)+IF($AM250,AO250,0)+IF($AQ250,AS250,0)+IF($AU250,AW250,0)+IF($AY250,BA250,0)+IF($BC250,BE250,0)+IF($BG250,BI250,0)+IF($BK250,BM250,0)+IF($BO250,BQ250,0)+IF($BS250,BU250,0)+IF($BW250,BY250,0)+IF($CA250,CC250,0)+IF($CE250,CG250,0)+IF($CI250,CK250,0)+IF($CM250,CO250,0)+IF($CQ250,CS250,0)</f>
        <v>0</v>
      </c>
      <c r="S250" s="31" t="n">
        <f aca="false">IF(Замер!$J$20="да",Комната_1!$B250,0)</f>
        <v>0</v>
      </c>
      <c r="T250" s="31" t="n">
        <f aca="false">IF(Замер!$J$20="да",Комната_1!$G250,0)</f>
        <v>1</v>
      </c>
      <c r="U250" s="31" t="n">
        <f aca="false">IF(Замер!$J$20="да",Комната_1!$H250,0)</f>
        <v>511</v>
      </c>
      <c r="W250" s="31" t="n">
        <f aca="false">IF(Замер!$J$40="да",Комната_2!$B250,0)</f>
        <v>0</v>
      </c>
      <c r="X250" s="31" t="n">
        <f aca="false">IF(Замер!$J$40="да",Комната_2!$G250,0)</f>
        <v>1</v>
      </c>
      <c r="Y250" s="31" t="n">
        <f aca="false">IF(Замер!$J$40="да",Комната_2!$H250,0)</f>
        <v>511</v>
      </c>
      <c r="AA250" s="31" t="n">
        <f aca="false">IF(Замер!$J$60="да",Комната_3!$B250,0)</f>
        <v>0</v>
      </c>
      <c r="AB250" s="31" t="n">
        <f aca="false">IF(Замер!$J$60="да",Комната_3!$G250,0)</f>
        <v>1</v>
      </c>
      <c r="AC250" s="31" t="n">
        <f aca="false">IF(Замер!$J$60="да",Комната_3!$H250,0)</f>
        <v>511</v>
      </c>
      <c r="AE250" s="31" t="n">
        <f aca="false">IF(Замер!$J$80="да",Комната_4!$B250,0)</f>
        <v>0</v>
      </c>
      <c r="AF250" s="31" t="n">
        <f aca="false">IF(Замер!$J$80="да",Комната_4!$G250,0)</f>
        <v>1</v>
      </c>
      <c r="AG250" s="31" t="n">
        <f aca="false">IF(Замер!$J$80="да",Комната_4!$H250,0)</f>
        <v>511</v>
      </c>
      <c r="AI250" s="31" t="n">
        <f aca="false">IF(Замер!$J$100="да",Комната_5!$B250,0)</f>
        <v>0</v>
      </c>
      <c r="AJ250" s="31" t="n">
        <f aca="false">IF(Замер!$J$100="да",Комната_5!$G250,0)</f>
        <v>1</v>
      </c>
      <c r="AK250" s="31" t="n">
        <f aca="false">IF(Замер!$J$100="да",Комната_5!$H250,0)</f>
        <v>511</v>
      </c>
      <c r="AM250" s="31" t="n">
        <f aca="false">IF(Замер!$J$120="да",Коридор!$B250,0)</f>
        <v>0</v>
      </c>
      <c r="AN250" s="31" t="n">
        <f aca="false">IF(Замер!$J$120="да",Коридор!$G250,0)</f>
        <v>1</v>
      </c>
      <c r="AO250" s="31" t="n">
        <f aca="false">IF(Замер!$J$120="да",Коридор!$H250,0)</f>
        <v>511</v>
      </c>
      <c r="AQ250" s="31" t="n">
        <f aca="false">IF(Замер!$J$140="да",Кухня!$B250,0)</f>
        <v>0</v>
      </c>
      <c r="AR250" s="31" t="n">
        <f aca="false">IF(Замер!$J$140="да",Кухня!$G250,0)</f>
        <v>1</v>
      </c>
      <c r="AS250" s="31" t="n">
        <f aca="false">IF(Замер!$J$140="да",Кухня!$H250,0)</f>
        <v>511</v>
      </c>
      <c r="AU250" s="31" t="n">
        <f aca="false">IF(Замер!$J$160="да",Ванна!$B250,0)</f>
        <v>0</v>
      </c>
      <c r="AV250" s="31" t="n">
        <f aca="false">IF(Замер!$J$160="да",Ванна!$G250,0)</f>
        <v>1</v>
      </c>
      <c r="AW250" s="31" t="n">
        <f aca="false">IF(Замер!$J$160="да",Ванна!$H250,0)</f>
        <v>511</v>
      </c>
      <c r="AY250" s="31" t="n">
        <f aca="false">IF(Замер!$J$180="да",Туалет!$B250,0)</f>
        <v>0</v>
      </c>
      <c r="AZ250" s="31" t="n">
        <f aca="false">IF(Замер!$J$180="да",Туалет!$G250,0)</f>
        <v>0</v>
      </c>
      <c r="BA250" s="31" t="n">
        <f aca="false">IF(Замер!$J$180="да",Туалет!$H250,0)</f>
        <v>0</v>
      </c>
      <c r="BC250" s="31" t="n">
        <f aca="false">IF(Замер!$J$200="да",Балкон!$B250,0)</f>
        <v>0</v>
      </c>
      <c r="BD250" s="31" t="n">
        <f aca="false">IF(Замер!$J$200="да",Балкон!$G250,0)</f>
        <v>0</v>
      </c>
      <c r="BE250" s="31" t="n">
        <f aca="false">IF(Замер!$J$200="да",Балкон!$H250,0)</f>
        <v>0</v>
      </c>
      <c r="BG250" s="31" t="n">
        <f aca="false">IF(Замер!$J$220="да",Помещение_11!$B250,0)</f>
        <v>0</v>
      </c>
      <c r="BH250" s="31" t="n">
        <f aca="false">IF(Замер!$J$220="да",Помещение_11!$G250,0)</f>
        <v>0</v>
      </c>
      <c r="BI250" s="31" t="n">
        <f aca="false">IF(Замер!$J$220="да",Помещение_11!$H250,0)</f>
        <v>0</v>
      </c>
      <c r="BK250" s="31" t="n">
        <f aca="false">IF(Замер!$J$240="да",Помещение_12!$B250,0)</f>
        <v>0</v>
      </c>
      <c r="BL250" s="31" t="n">
        <f aca="false">IF(Замер!$J$240="да",Помещение_12!$G250,0)</f>
        <v>0</v>
      </c>
      <c r="BM250" s="31" t="n">
        <f aca="false">IF(Замер!$J$240="да",Помещение_12!$H250,0)</f>
        <v>0</v>
      </c>
      <c r="BO250" s="31" t="n">
        <f aca="false">IF(Замер!$J$260="да",Помещение_13!$B250,0)</f>
        <v>0</v>
      </c>
      <c r="BP250" s="31" t="n">
        <f aca="false">IF(Замер!$J$260="да",Помещение_13!$G250,0)</f>
        <v>0</v>
      </c>
      <c r="BQ250" s="31" t="n">
        <f aca="false">IF(Замер!$J$260="да",Помещение_13!$H250,0)</f>
        <v>0</v>
      </c>
      <c r="BS250" s="31" t="n">
        <f aca="false">IF(Замер!$J$280="да",Помещение_14!$B250,0)</f>
        <v>0</v>
      </c>
      <c r="BT250" s="31" t="n">
        <f aca="false">IF(Замер!$J$280="да",Помещение_14!$G250,0)</f>
        <v>0</v>
      </c>
      <c r="BU250" s="31" t="n">
        <f aca="false">IF(Замер!$J$280="да",Помещение_14!$H250,0)</f>
        <v>0</v>
      </c>
      <c r="BW250" s="31" t="n">
        <f aca="false">IF(Замер!$J$300="да",Помещение_15!$B250,0)</f>
        <v>0</v>
      </c>
      <c r="BX250" s="31" t="n">
        <f aca="false">IF(Замер!$J$300="да",Помещение_15!$G250,0)</f>
        <v>0</v>
      </c>
      <c r="BY250" s="31" t="n">
        <f aca="false">IF(Замер!$J$300="да",Помещение_15!$H250,0)</f>
        <v>0</v>
      </c>
      <c r="CA250" s="31" t="n">
        <f aca="false">IF(Замер!$J$320="да",Помещение_16!$B250,0)</f>
        <v>0</v>
      </c>
      <c r="CB250" s="31" t="n">
        <f aca="false">IF(Замер!$J$320="да",Помещение_16!$G250,0)</f>
        <v>0</v>
      </c>
      <c r="CC250" s="31" t="n">
        <f aca="false">IF(Замер!$J$320="да",Помещение_16!$H250,0)</f>
        <v>0</v>
      </c>
      <c r="CE250" s="31" t="n">
        <f aca="false">IF(Замер!$J$340="да",Помещение_17!$B250,0)</f>
        <v>0</v>
      </c>
      <c r="CF250" s="31" t="n">
        <f aca="false">IF(Замер!$J$340="да",Помещение_17!$G250,0)</f>
        <v>0</v>
      </c>
      <c r="CG250" s="31" t="n">
        <f aca="false">IF(Замер!$J$340="да",Помещение_17!$H250,0)</f>
        <v>0</v>
      </c>
      <c r="CI250" s="31" t="n">
        <f aca="false">IF(Замер!$J$360="да",Помещение_18!$B250,0)</f>
        <v>0</v>
      </c>
      <c r="CJ250" s="31" t="n">
        <f aca="false">IF(Замер!$J$360="да",Помещение_18!$G250,0)</f>
        <v>0</v>
      </c>
      <c r="CK250" s="31" t="n">
        <f aca="false">IF(Замер!$J$360="да",Помещение_18!$H250,0)</f>
        <v>0</v>
      </c>
      <c r="CM250" s="31" t="n">
        <f aca="false">IF(Замер!$J$380="да",Помещение_19!$B250,0)</f>
        <v>0</v>
      </c>
      <c r="CN250" s="31" t="n">
        <f aca="false">IF(Замер!$J$380="да",Помещение_19!$G250,0)</f>
        <v>0</v>
      </c>
      <c r="CO250" s="31" t="n">
        <f aca="false">IF(Замер!$J$380="да",Помещение_19!$H250,0)</f>
        <v>0</v>
      </c>
      <c r="CQ250" s="31" t="n">
        <f aca="false">IF(Замер!$J$400="да",Помещение_20!$B250,0)</f>
        <v>0</v>
      </c>
      <c r="CR250" s="31" t="n">
        <f aca="false">IF(Замер!$J$400="да",Помещение_20!$G250,0)</f>
        <v>0</v>
      </c>
      <c r="CS250" s="31" t="n">
        <f aca="false">IF(Замер!$J$400="да",Помещение_20!$H250,0)</f>
        <v>0</v>
      </c>
    </row>
    <row r="251" customFormat="false" ht="14.25" hidden="false" customHeight="false" outlineLevel="0" collapsed="false">
      <c r="B251" s="79" t="n">
        <f aca="false">P251</f>
        <v>0</v>
      </c>
      <c r="C251" s="49" t="s">
        <v>536</v>
      </c>
      <c r="D251" s="80" t="str">
        <f aca="false">VLOOKUP(C251,СписокРабот!$B:$E,2,FALSE())</f>
        <v>Демонтаж шарового крана</v>
      </c>
      <c r="E251" s="44" t="str">
        <f aca="false">VLOOKUP(C251,СписокРабот!$B:$E,3,FALSE())</f>
        <v>ед.</v>
      </c>
      <c r="F251" s="81" t="n">
        <f aca="false">VLOOKUP(C251,СписокРабот!$B:$E,4,FALSE())</f>
        <v>312</v>
      </c>
      <c r="G251" s="49" t="n">
        <f aca="false">Q251</f>
        <v>0</v>
      </c>
      <c r="H251" s="82" t="n">
        <f aca="false">F251*G251</f>
        <v>0</v>
      </c>
      <c r="L251" s="83"/>
      <c r="M251" s="66" t="n">
        <f aca="false">$F251*(100%-$B$3)</f>
        <v>265.2</v>
      </c>
      <c r="N251" s="31" t="n">
        <f aca="false">$G251*$M251</f>
        <v>0</v>
      </c>
      <c r="P251" s="31" t="n">
        <f aca="false">MAX(S251,W251,AA251,AE251,AI251,AM251,AQ251,AU251,AY251,BC251,BG251,BK251,BO251,BS251,BW251,CA251,CE251,CI251,CM251,CQ251)</f>
        <v>0</v>
      </c>
      <c r="Q251" s="31" t="n">
        <f aca="false">IF($S251,T251,0)+IF($W251,X251,0)+IF($AA251,AB251,0)+IF($AE251,AF251,0)+IF($AI251,AJ251,0)+IF($AM251,AN251,0)+IF($AQ251,AR251,0)+IF($AU251,AV251,0)+IF($AY251,AZ251,0)+IF($BC251,BD251,0)+IF($BG251,BH251,0)+IF($BK251,BL251,0)+IF($BO251,BP251,0)+IF($BS251,BT251,0)+IF($BW251,BX251,0)+IF($CA251,CB251,0)+IF($CE251,CF251,0)+IF($CI251,CJ251,0)+IF($CM251,CN251,0)+IF($CQ251,CR251,0)</f>
        <v>0</v>
      </c>
      <c r="R251" s="31" t="n">
        <f aca="false">IF($S251=1,U251,0)+IF($W251,Y251,0)+IF($AA251,AC251,0)+IF($AE251,AG251,0)+IF($AI251,AK251,0)+IF($AM251,AO251,0)+IF($AQ251,AS251,0)+IF($AU251,AW251,0)+IF($AY251,BA251,0)+IF($BC251,BE251,0)+IF($BG251,BI251,0)+IF($BK251,BM251,0)+IF($BO251,BQ251,0)+IF($BS251,BU251,0)+IF($BW251,BY251,0)+IF($CA251,CC251,0)+IF($CE251,CG251,0)+IF($CI251,CK251,0)+IF($CM251,CO251,0)+IF($CQ251,CS251,0)</f>
        <v>0</v>
      </c>
      <c r="S251" s="31" t="n">
        <f aca="false">IF(Замер!$J$20="да",Комната_1!$B251,0)</f>
        <v>0</v>
      </c>
      <c r="T251" s="31" t="n">
        <f aca="false">IF(Замер!$J$20="да",Комната_1!$G251,0)</f>
        <v>1</v>
      </c>
      <c r="U251" s="31" t="n">
        <f aca="false">IF(Замер!$J$20="да",Комната_1!$H251,0)</f>
        <v>312</v>
      </c>
      <c r="W251" s="31" t="n">
        <f aca="false">IF(Замер!$J$40="да",Комната_2!$B251,0)</f>
        <v>0</v>
      </c>
      <c r="X251" s="31" t="n">
        <f aca="false">IF(Замер!$J$40="да",Комната_2!$G251,0)</f>
        <v>1</v>
      </c>
      <c r="Y251" s="31" t="n">
        <f aca="false">IF(Замер!$J$40="да",Комната_2!$H251,0)</f>
        <v>312</v>
      </c>
      <c r="AA251" s="31" t="n">
        <f aca="false">IF(Замер!$J$60="да",Комната_3!$B251,0)</f>
        <v>0</v>
      </c>
      <c r="AB251" s="31" t="n">
        <f aca="false">IF(Замер!$J$60="да",Комната_3!$G251,0)</f>
        <v>1</v>
      </c>
      <c r="AC251" s="31" t="n">
        <f aca="false">IF(Замер!$J$60="да",Комната_3!$H251,0)</f>
        <v>312</v>
      </c>
      <c r="AE251" s="31" t="n">
        <f aca="false">IF(Замер!$J$80="да",Комната_4!$B251,0)</f>
        <v>0</v>
      </c>
      <c r="AF251" s="31" t="n">
        <f aca="false">IF(Замер!$J$80="да",Комната_4!$G251,0)</f>
        <v>1</v>
      </c>
      <c r="AG251" s="31" t="n">
        <f aca="false">IF(Замер!$J$80="да",Комната_4!$H251,0)</f>
        <v>312</v>
      </c>
      <c r="AI251" s="31" t="n">
        <f aca="false">IF(Замер!$J$100="да",Комната_5!$B251,0)</f>
        <v>0</v>
      </c>
      <c r="AJ251" s="31" t="n">
        <f aca="false">IF(Замер!$J$100="да",Комната_5!$G251,0)</f>
        <v>1</v>
      </c>
      <c r="AK251" s="31" t="n">
        <f aca="false">IF(Замер!$J$100="да",Комната_5!$H251,0)</f>
        <v>312</v>
      </c>
      <c r="AM251" s="31" t="n">
        <f aca="false">IF(Замер!$J$120="да",Коридор!$B251,0)</f>
        <v>0</v>
      </c>
      <c r="AN251" s="31" t="n">
        <f aca="false">IF(Замер!$J$120="да",Коридор!$G251,0)</f>
        <v>1</v>
      </c>
      <c r="AO251" s="31" t="n">
        <f aca="false">IF(Замер!$J$120="да",Коридор!$H251,0)</f>
        <v>312</v>
      </c>
      <c r="AQ251" s="31" t="n">
        <f aca="false">IF(Замер!$J$140="да",Кухня!$B251,0)</f>
        <v>0</v>
      </c>
      <c r="AR251" s="31" t="n">
        <f aca="false">IF(Замер!$J$140="да",Кухня!$G251,0)</f>
        <v>1</v>
      </c>
      <c r="AS251" s="31" t="n">
        <f aca="false">IF(Замер!$J$140="да",Кухня!$H251,0)</f>
        <v>312</v>
      </c>
      <c r="AU251" s="31" t="n">
        <f aca="false">IF(Замер!$J$160="да",Ванна!$B251,0)</f>
        <v>0</v>
      </c>
      <c r="AV251" s="31" t="n">
        <f aca="false">IF(Замер!$J$160="да",Ванна!$G251,0)</f>
        <v>1</v>
      </c>
      <c r="AW251" s="31" t="n">
        <f aca="false">IF(Замер!$J$160="да",Ванна!$H251,0)</f>
        <v>312</v>
      </c>
      <c r="AY251" s="31" t="n">
        <f aca="false">IF(Замер!$J$180="да",Туалет!$B251,0)</f>
        <v>0</v>
      </c>
      <c r="AZ251" s="31" t="n">
        <f aca="false">IF(Замер!$J$180="да",Туалет!$G251,0)</f>
        <v>0</v>
      </c>
      <c r="BA251" s="31" t="n">
        <f aca="false">IF(Замер!$J$180="да",Туалет!$H251,0)</f>
        <v>0</v>
      </c>
      <c r="BC251" s="31" t="n">
        <f aca="false">IF(Замер!$J$200="да",Балкон!$B251,0)</f>
        <v>0</v>
      </c>
      <c r="BD251" s="31" t="n">
        <f aca="false">IF(Замер!$J$200="да",Балкон!$G251,0)</f>
        <v>0</v>
      </c>
      <c r="BE251" s="31" t="n">
        <f aca="false">IF(Замер!$J$200="да",Балкон!$H251,0)</f>
        <v>0</v>
      </c>
      <c r="BG251" s="31" t="n">
        <f aca="false">IF(Замер!$J$220="да",Помещение_11!$B251,0)</f>
        <v>0</v>
      </c>
      <c r="BH251" s="31" t="n">
        <f aca="false">IF(Замер!$J$220="да",Помещение_11!$G251,0)</f>
        <v>0</v>
      </c>
      <c r="BI251" s="31" t="n">
        <f aca="false">IF(Замер!$J$220="да",Помещение_11!$H251,0)</f>
        <v>0</v>
      </c>
      <c r="BK251" s="31" t="n">
        <f aca="false">IF(Замер!$J$240="да",Помещение_12!$B251,0)</f>
        <v>0</v>
      </c>
      <c r="BL251" s="31" t="n">
        <f aca="false">IF(Замер!$J$240="да",Помещение_12!$G251,0)</f>
        <v>0</v>
      </c>
      <c r="BM251" s="31" t="n">
        <f aca="false">IF(Замер!$J$240="да",Помещение_12!$H251,0)</f>
        <v>0</v>
      </c>
      <c r="BO251" s="31" t="n">
        <f aca="false">IF(Замер!$J$260="да",Помещение_13!$B251,0)</f>
        <v>0</v>
      </c>
      <c r="BP251" s="31" t="n">
        <f aca="false">IF(Замер!$J$260="да",Помещение_13!$G251,0)</f>
        <v>0</v>
      </c>
      <c r="BQ251" s="31" t="n">
        <f aca="false">IF(Замер!$J$260="да",Помещение_13!$H251,0)</f>
        <v>0</v>
      </c>
      <c r="BS251" s="31" t="n">
        <f aca="false">IF(Замер!$J$280="да",Помещение_14!$B251,0)</f>
        <v>0</v>
      </c>
      <c r="BT251" s="31" t="n">
        <f aca="false">IF(Замер!$J$280="да",Помещение_14!$G251,0)</f>
        <v>0</v>
      </c>
      <c r="BU251" s="31" t="n">
        <f aca="false">IF(Замер!$J$280="да",Помещение_14!$H251,0)</f>
        <v>0</v>
      </c>
      <c r="BW251" s="31" t="n">
        <f aca="false">IF(Замер!$J$300="да",Помещение_15!$B251,0)</f>
        <v>0</v>
      </c>
      <c r="BX251" s="31" t="n">
        <f aca="false">IF(Замер!$J$300="да",Помещение_15!$G251,0)</f>
        <v>0</v>
      </c>
      <c r="BY251" s="31" t="n">
        <f aca="false">IF(Замер!$J$300="да",Помещение_15!$H251,0)</f>
        <v>0</v>
      </c>
      <c r="CA251" s="31" t="n">
        <f aca="false">IF(Замер!$J$320="да",Помещение_16!$B251,0)</f>
        <v>0</v>
      </c>
      <c r="CB251" s="31" t="n">
        <f aca="false">IF(Замер!$J$320="да",Помещение_16!$G251,0)</f>
        <v>0</v>
      </c>
      <c r="CC251" s="31" t="n">
        <f aca="false">IF(Замер!$J$320="да",Помещение_16!$H251,0)</f>
        <v>0</v>
      </c>
      <c r="CE251" s="31" t="n">
        <f aca="false">IF(Замер!$J$340="да",Помещение_17!$B251,0)</f>
        <v>0</v>
      </c>
      <c r="CF251" s="31" t="n">
        <f aca="false">IF(Замер!$J$340="да",Помещение_17!$G251,0)</f>
        <v>0</v>
      </c>
      <c r="CG251" s="31" t="n">
        <f aca="false">IF(Замер!$J$340="да",Помещение_17!$H251,0)</f>
        <v>0</v>
      </c>
      <c r="CI251" s="31" t="n">
        <f aca="false">IF(Замер!$J$360="да",Помещение_18!$B251,0)</f>
        <v>0</v>
      </c>
      <c r="CJ251" s="31" t="n">
        <f aca="false">IF(Замер!$J$360="да",Помещение_18!$G251,0)</f>
        <v>0</v>
      </c>
      <c r="CK251" s="31" t="n">
        <f aca="false">IF(Замер!$J$360="да",Помещение_18!$H251,0)</f>
        <v>0</v>
      </c>
      <c r="CM251" s="31" t="n">
        <f aca="false">IF(Замер!$J$380="да",Помещение_19!$B251,0)</f>
        <v>0</v>
      </c>
      <c r="CN251" s="31" t="n">
        <f aca="false">IF(Замер!$J$380="да",Помещение_19!$G251,0)</f>
        <v>0</v>
      </c>
      <c r="CO251" s="31" t="n">
        <f aca="false">IF(Замер!$J$380="да",Помещение_19!$H251,0)</f>
        <v>0</v>
      </c>
      <c r="CQ251" s="31" t="n">
        <f aca="false">IF(Замер!$J$400="да",Помещение_20!$B251,0)</f>
        <v>0</v>
      </c>
      <c r="CR251" s="31" t="n">
        <f aca="false">IF(Замер!$J$400="да",Помещение_20!$G251,0)</f>
        <v>0</v>
      </c>
      <c r="CS251" s="31" t="n">
        <f aca="false">IF(Замер!$J$400="да",Помещение_20!$H251,0)</f>
        <v>0</v>
      </c>
    </row>
    <row r="252" customFormat="false" ht="14.25" hidden="false" customHeight="false" outlineLevel="0" collapsed="false">
      <c r="B252" s="79" t="n">
        <f aca="false">P252</f>
        <v>0</v>
      </c>
      <c r="C252" s="49" t="s">
        <v>537</v>
      </c>
      <c r="D252" s="80" t="str">
        <f aca="false">VLOOKUP(C252,СписокРабот!$B:$E,2,FALSE())</f>
        <v>Демонтаж шарового крана на стояке</v>
      </c>
      <c r="E252" s="44" t="str">
        <f aca="false">VLOOKUP(C252,СписокРабот!$B:$E,3,FALSE())</f>
        <v>ед.</v>
      </c>
      <c r="F252" s="81" t="n">
        <f aca="false">VLOOKUP(C252,СписокРабот!$B:$E,4,FALSE())</f>
        <v>353</v>
      </c>
      <c r="G252" s="49" t="n">
        <f aca="false">Q252</f>
        <v>0</v>
      </c>
      <c r="H252" s="82" t="n">
        <f aca="false">F252*G252</f>
        <v>0</v>
      </c>
      <c r="L252" s="83"/>
      <c r="M252" s="66" t="n">
        <f aca="false">$F252*(100%-$B$3)</f>
        <v>300.05</v>
      </c>
      <c r="N252" s="31" t="n">
        <f aca="false">$G252*$M252</f>
        <v>0</v>
      </c>
      <c r="P252" s="31" t="n">
        <f aca="false">MAX(S252,W252,AA252,AE252,AI252,AM252,AQ252,AU252,AY252,BC252,BG252,BK252,BO252,BS252,BW252,CA252,CE252,CI252,CM252,CQ252)</f>
        <v>0</v>
      </c>
      <c r="Q252" s="31" t="n">
        <f aca="false">IF($S252,T252,0)+IF($W252,X252,0)+IF($AA252,AB252,0)+IF($AE252,AF252,0)+IF($AI252,AJ252,0)+IF($AM252,AN252,0)+IF($AQ252,AR252,0)+IF($AU252,AV252,0)+IF($AY252,AZ252,0)+IF($BC252,BD252,0)+IF($BG252,BH252,0)+IF($BK252,BL252,0)+IF($BO252,BP252,0)+IF($BS252,BT252,0)+IF($BW252,BX252,0)+IF($CA252,CB252,0)+IF($CE252,CF252,0)+IF($CI252,CJ252,0)+IF($CM252,CN252,0)+IF($CQ252,CR252,0)</f>
        <v>0</v>
      </c>
      <c r="R252" s="31" t="n">
        <f aca="false">IF($S252=1,U252,0)+IF($W252,Y252,0)+IF($AA252,AC252,0)+IF($AE252,AG252,0)+IF($AI252,AK252,0)+IF($AM252,AO252,0)+IF($AQ252,AS252,0)+IF($AU252,AW252,0)+IF($AY252,BA252,0)+IF($BC252,BE252,0)+IF($BG252,BI252,0)+IF($BK252,BM252,0)+IF($BO252,BQ252,0)+IF($BS252,BU252,0)+IF($BW252,BY252,0)+IF($CA252,CC252,0)+IF($CE252,CG252,0)+IF($CI252,CK252,0)+IF($CM252,CO252,0)+IF($CQ252,CS252,0)</f>
        <v>0</v>
      </c>
      <c r="S252" s="31" t="n">
        <f aca="false">IF(Замер!$J$20="да",Комната_1!$B252,0)</f>
        <v>0</v>
      </c>
      <c r="T252" s="31" t="n">
        <f aca="false">IF(Замер!$J$20="да",Комната_1!$G252,0)</f>
        <v>1</v>
      </c>
      <c r="U252" s="31" t="n">
        <f aca="false">IF(Замер!$J$20="да",Комната_1!$H252,0)</f>
        <v>353</v>
      </c>
      <c r="W252" s="31" t="n">
        <f aca="false">IF(Замер!$J$40="да",Комната_2!$B252,0)</f>
        <v>0</v>
      </c>
      <c r="X252" s="31" t="n">
        <f aca="false">IF(Замер!$J$40="да",Комната_2!$G252,0)</f>
        <v>1</v>
      </c>
      <c r="Y252" s="31" t="n">
        <f aca="false">IF(Замер!$J$40="да",Комната_2!$H252,0)</f>
        <v>353</v>
      </c>
      <c r="AA252" s="31" t="n">
        <f aca="false">IF(Замер!$J$60="да",Комната_3!$B252,0)</f>
        <v>0</v>
      </c>
      <c r="AB252" s="31" t="n">
        <f aca="false">IF(Замер!$J$60="да",Комната_3!$G252,0)</f>
        <v>1</v>
      </c>
      <c r="AC252" s="31" t="n">
        <f aca="false">IF(Замер!$J$60="да",Комната_3!$H252,0)</f>
        <v>353</v>
      </c>
      <c r="AE252" s="31" t="n">
        <f aca="false">IF(Замер!$J$80="да",Комната_4!$B252,0)</f>
        <v>0</v>
      </c>
      <c r="AF252" s="31" t="n">
        <f aca="false">IF(Замер!$J$80="да",Комната_4!$G252,0)</f>
        <v>1</v>
      </c>
      <c r="AG252" s="31" t="n">
        <f aca="false">IF(Замер!$J$80="да",Комната_4!$H252,0)</f>
        <v>353</v>
      </c>
      <c r="AI252" s="31" t="n">
        <f aca="false">IF(Замер!$J$100="да",Комната_5!$B252,0)</f>
        <v>0</v>
      </c>
      <c r="AJ252" s="31" t="n">
        <f aca="false">IF(Замер!$J$100="да",Комната_5!$G252,0)</f>
        <v>1</v>
      </c>
      <c r="AK252" s="31" t="n">
        <f aca="false">IF(Замер!$J$100="да",Комната_5!$H252,0)</f>
        <v>353</v>
      </c>
      <c r="AM252" s="31" t="n">
        <f aca="false">IF(Замер!$J$120="да",Коридор!$B252,0)</f>
        <v>0</v>
      </c>
      <c r="AN252" s="31" t="n">
        <f aca="false">IF(Замер!$J$120="да",Коридор!$G252,0)</f>
        <v>1</v>
      </c>
      <c r="AO252" s="31" t="n">
        <f aca="false">IF(Замер!$J$120="да",Коридор!$H252,0)</f>
        <v>353</v>
      </c>
      <c r="AQ252" s="31" t="n">
        <f aca="false">IF(Замер!$J$140="да",Кухня!$B252,0)</f>
        <v>0</v>
      </c>
      <c r="AR252" s="31" t="n">
        <f aca="false">IF(Замер!$J$140="да",Кухня!$G252,0)</f>
        <v>1</v>
      </c>
      <c r="AS252" s="31" t="n">
        <f aca="false">IF(Замер!$J$140="да",Кухня!$H252,0)</f>
        <v>353</v>
      </c>
      <c r="AU252" s="31" t="n">
        <f aca="false">IF(Замер!$J$160="да",Ванна!$B252,0)</f>
        <v>0</v>
      </c>
      <c r="AV252" s="31" t="n">
        <f aca="false">IF(Замер!$J$160="да",Ванна!$G252,0)</f>
        <v>1</v>
      </c>
      <c r="AW252" s="31" t="n">
        <f aca="false">IF(Замер!$J$160="да",Ванна!$H252,0)</f>
        <v>353</v>
      </c>
      <c r="AY252" s="31" t="n">
        <f aca="false">IF(Замер!$J$180="да",Туалет!$B252,0)</f>
        <v>0</v>
      </c>
      <c r="AZ252" s="31" t="n">
        <f aca="false">IF(Замер!$J$180="да",Туалет!$G252,0)</f>
        <v>0</v>
      </c>
      <c r="BA252" s="31" t="n">
        <f aca="false">IF(Замер!$J$180="да",Туалет!$H252,0)</f>
        <v>0</v>
      </c>
      <c r="BC252" s="31" t="n">
        <f aca="false">IF(Замер!$J$200="да",Балкон!$B252,0)</f>
        <v>0</v>
      </c>
      <c r="BD252" s="31" t="n">
        <f aca="false">IF(Замер!$J$200="да",Балкон!$G252,0)</f>
        <v>0</v>
      </c>
      <c r="BE252" s="31" t="n">
        <f aca="false">IF(Замер!$J$200="да",Балкон!$H252,0)</f>
        <v>0</v>
      </c>
      <c r="BG252" s="31" t="n">
        <f aca="false">IF(Замер!$J$220="да",Помещение_11!$B252,0)</f>
        <v>0</v>
      </c>
      <c r="BH252" s="31" t="n">
        <f aca="false">IF(Замер!$J$220="да",Помещение_11!$G252,0)</f>
        <v>0</v>
      </c>
      <c r="BI252" s="31" t="n">
        <f aca="false">IF(Замер!$J$220="да",Помещение_11!$H252,0)</f>
        <v>0</v>
      </c>
      <c r="BK252" s="31" t="n">
        <f aca="false">IF(Замер!$J$240="да",Помещение_12!$B252,0)</f>
        <v>0</v>
      </c>
      <c r="BL252" s="31" t="n">
        <f aca="false">IF(Замер!$J$240="да",Помещение_12!$G252,0)</f>
        <v>0</v>
      </c>
      <c r="BM252" s="31" t="n">
        <f aca="false">IF(Замер!$J$240="да",Помещение_12!$H252,0)</f>
        <v>0</v>
      </c>
      <c r="BO252" s="31" t="n">
        <f aca="false">IF(Замер!$J$260="да",Помещение_13!$B252,0)</f>
        <v>0</v>
      </c>
      <c r="BP252" s="31" t="n">
        <f aca="false">IF(Замер!$J$260="да",Помещение_13!$G252,0)</f>
        <v>0</v>
      </c>
      <c r="BQ252" s="31" t="n">
        <f aca="false">IF(Замер!$J$260="да",Помещение_13!$H252,0)</f>
        <v>0</v>
      </c>
      <c r="BS252" s="31" t="n">
        <f aca="false">IF(Замер!$J$280="да",Помещение_14!$B252,0)</f>
        <v>0</v>
      </c>
      <c r="BT252" s="31" t="n">
        <f aca="false">IF(Замер!$J$280="да",Помещение_14!$G252,0)</f>
        <v>0</v>
      </c>
      <c r="BU252" s="31" t="n">
        <f aca="false">IF(Замер!$J$280="да",Помещение_14!$H252,0)</f>
        <v>0</v>
      </c>
      <c r="BW252" s="31" t="n">
        <f aca="false">IF(Замер!$J$300="да",Помещение_15!$B252,0)</f>
        <v>0</v>
      </c>
      <c r="BX252" s="31" t="n">
        <f aca="false">IF(Замер!$J$300="да",Помещение_15!$G252,0)</f>
        <v>0</v>
      </c>
      <c r="BY252" s="31" t="n">
        <f aca="false">IF(Замер!$J$300="да",Помещение_15!$H252,0)</f>
        <v>0</v>
      </c>
      <c r="CA252" s="31" t="n">
        <f aca="false">IF(Замер!$J$320="да",Помещение_16!$B252,0)</f>
        <v>0</v>
      </c>
      <c r="CB252" s="31" t="n">
        <f aca="false">IF(Замер!$J$320="да",Помещение_16!$G252,0)</f>
        <v>0</v>
      </c>
      <c r="CC252" s="31" t="n">
        <f aca="false">IF(Замер!$J$320="да",Помещение_16!$H252,0)</f>
        <v>0</v>
      </c>
      <c r="CE252" s="31" t="n">
        <f aca="false">IF(Замер!$J$340="да",Помещение_17!$B252,0)</f>
        <v>0</v>
      </c>
      <c r="CF252" s="31" t="n">
        <f aca="false">IF(Замер!$J$340="да",Помещение_17!$G252,0)</f>
        <v>0</v>
      </c>
      <c r="CG252" s="31" t="n">
        <f aca="false">IF(Замер!$J$340="да",Помещение_17!$H252,0)</f>
        <v>0</v>
      </c>
      <c r="CI252" s="31" t="n">
        <f aca="false">IF(Замер!$J$360="да",Помещение_18!$B252,0)</f>
        <v>0</v>
      </c>
      <c r="CJ252" s="31" t="n">
        <f aca="false">IF(Замер!$J$360="да",Помещение_18!$G252,0)</f>
        <v>0</v>
      </c>
      <c r="CK252" s="31" t="n">
        <f aca="false">IF(Замер!$J$360="да",Помещение_18!$H252,0)</f>
        <v>0</v>
      </c>
      <c r="CM252" s="31" t="n">
        <f aca="false">IF(Замер!$J$380="да",Помещение_19!$B252,0)</f>
        <v>0</v>
      </c>
      <c r="CN252" s="31" t="n">
        <f aca="false">IF(Замер!$J$380="да",Помещение_19!$G252,0)</f>
        <v>0</v>
      </c>
      <c r="CO252" s="31" t="n">
        <f aca="false">IF(Замер!$J$380="да",Помещение_19!$H252,0)</f>
        <v>0</v>
      </c>
      <c r="CQ252" s="31" t="n">
        <f aca="false">IF(Замер!$J$400="да",Помещение_20!$B252,0)</f>
        <v>0</v>
      </c>
      <c r="CR252" s="31" t="n">
        <f aca="false">IF(Замер!$J$400="да",Помещение_20!$G252,0)</f>
        <v>0</v>
      </c>
      <c r="CS252" s="31" t="n">
        <f aca="false">IF(Замер!$J$400="да",Помещение_20!$H252,0)</f>
        <v>0</v>
      </c>
    </row>
    <row r="253" customFormat="false" ht="14.25" hidden="false" customHeight="false" outlineLevel="0" collapsed="false">
      <c r="B253" s="79" t="n">
        <f aca="false">P253</f>
        <v>0</v>
      </c>
      <c r="C253" s="49" t="s">
        <v>538</v>
      </c>
      <c r="D253" s="80" t="str">
        <f aca="false">VLOOKUP(C253,СписокРабот!$B:$E,2,FALSE())</f>
        <v>Демонтаж регулятора давления</v>
      </c>
      <c r="E253" s="44" t="str">
        <f aca="false">VLOOKUP(C253,СписокРабот!$B:$E,3,FALSE())</f>
        <v>ед.</v>
      </c>
      <c r="F253" s="81" t="n">
        <f aca="false">VLOOKUP(C253,СписокРабот!$B:$E,4,FALSE())</f>
        <v>312</v>
      </c>
      <c r="G253" s="49" t="n">
        <f aca="false">Q253</f>
        <v>0</v>
      </c>
      <c r="H253" s="82" t="n">
        <f aca="false">F253*G253</f>
        <v>0</v>
      </c>
      <c r="L253" s="83"/>
      <c r="M253" s="66" t="n">
        <f aca="false">$F253*(100%-$B$3)</f>
        <v>265.2</v>
      </c>
      <c r="N253" s="31" t="n">
        <f aca="false">$G253*$M253</f>
        <v>0</v>
      </c>
      <c r="P253" s="31" t="n">
        <f aca="false">MAX(S253,W253,AA253,AE253,AI253,AM253,AQ253,AU253,AY253,BC253,BG253,BK253,BO253,BS253,BW253,CA253,CE253,CI253,CM253,CQ253)</f>
        <v>0</v>
      </c>
      <c r="Q253" s="31" t="n">
        <f aca="false">IF($S253,T253,0)+IF($W253,X253,0)+IF($AA253,AB253,0)+IF($AE253,AF253,0)+IF($AI253,AJ253,0)+IF($AM253,AN253,0)+IF($AQ253,AR253,0)+IF($AU253,AV253,0)+IF($AY253,AZ253,0)+IF($BC253,BD253,0)+IF($BG253,BH253,0)+IF($BK253,BL253,0)+IF($BO253,BP253,0)+IF($BS253,BT253,0)+IF($BW253,BX253,0)+IF($CA253,CB253,0)+IF($CE253,CF253,0)+IF($CI253,CJ253,0)+IF($CM253,CN253,0)+IF($CQ253,CR253,0)</f>
        <v>0</v>
      </c>
      <c r="R253" s="31" t="n">
        <f aca="false">IF($S253=1,U253,0)+IF($W253,Y253,0)+IF($AA253,AC253,0)+IF($AE253,AG253,0)+IF($AI253,AK253,0)+IF($AM253,AO253,0)+IF($AQ253,AS253,0)+IF($AU253,AW253,0)+IF($AY253,BA253,0)+IF($BC253,BE253,0)+IF($BG253,BI253,0)+IF($BK253,BM253,0)+IF($BO253,BQ253,0)+IF($BS253,BU253,0)+IF($BW253,BY253,0)+IF($CA253,CC253,0)+IF($CE253,CG253,0)+IF($CI253,CK253,0)+IF($CM253,CO253,0)+IF($CQ253,CS253,0)</f>
        <v>0</v>
      </c>
      <c r="S253" s="31" t="n">
        <f aca="false">IF(Замер!$J$20="да",Комната_1!$B253,0)</f>
        <v>0</v>
      </c>
      <c r="T253" s="31" t="n">
        <f aca="false">IF(Замер!$J$20="да",Комната_1!$G253,0)</f>
        <v>1</v>
      </c>
      <c r="U253" s="31" t="n">
        <f aca="false">IF(Замер!$J$20="да",Комната_1!$H253,0)</f>
        <v>312</v>
      </c>
      <c r="W253" s="31" t="n">
        <f aca="false">IF(Замер!$J$40="да",Комната_2!$B253,0)</f>
        <v>0</v>
      </c>
      <c r="X253" s="31" t="n">
        <f aca="false">IF(Замер!$J$40="да",Комната_2!$G253,0)</f>
        <v>1</v>
      </c>
      <c r="Y253" s="31" t="n">
        <f aca="false">IF(Замер!$J$40="да",Комната_2!$H253,0)</f>
        <v>312</v>
      </c>
      <c r="AA253" s="31" t="n">
        <f aca="false">IF(Замер!$J$60="да",Комната_3!$B253,0)</f>
        <v>0</v>
      </c>
      <c r="AB253" s="31" t="n">
        <f aca="false">IF(Замер!$J$60="да",Комната_3!$G253,0)</f>
        <v>1</v>
      </c>
      <c r="AC253" s="31" t="n">
        <f aca="false">IF(Замер!$J$60="да",Комната_3!$H253,0)</f>
        <v>312</v>
      </c>
      <c r="AE253" s="31" t="n">
        <f aca="false">IF(Замер!$J$80="да",Комната_4!$B253,0)</f>
        <v>0</v>
      </c>
      <c r="AF253" s="31" t="n">
        <f aca="false">IF(Замер!$J$80="да",Комната_4!$G253,0)</f>
        <v>1</v>
      </c>
      <c r="AG253" s="31" t="n">
        <f aca="false">IF(Замер!$J$80="да",Комната_4!$H253,0)</f>
        <v>312</v>
      </c>
      <c r="AI253" s="31" t="n">
        <f aca="false">IF(Замер!$J$100="да",Комната_5!$B253,0)</f>
        <v>0</v>
      </c>
      <c r="AJ253" s="31" t="n">
        <f aca="false">IF(Замер!$J$100="да",Комната_5!$G253,0)</f>
        <v>1</v>
      </c>
      <c r="AK253" s="31" t="n">
        <f aca="false">IF(Замер!$J$100="да",Комната_5!$H253,0)</f>
        <v>312</v>
      </c>
      <c r="AM253" s="31" t="n">
        <f aca="false">IF(Замер!$J$120="да",Коридор!$B253,0)</f>
        <v>0</v>
      </c>
      <c r="AN253" s="31" t="n">
        <f aca="false">IF(Замер!$J$120="да",Коридор!$G253,0)</f>
        <v>1</v>
      </c>
      <c r="AO253" s="31" t="n">
        <f aca="false">IF(Замер!$J$120="да",Коридор!$H253,0)</f>
        <v>312</v>
      </c>
      <c r="AQ253" s="31" t="n">
        <f aca="false">IF(Замер!$J$140="да",Кухня!$B253,0)</f>
        <v>0</v>
      </c>
      <c r="AR253" s="31" t="n">
        <f aca="false">IF(Замер!$J$140="да",Кухня!$G253,0)</f>
        <v>1</v>
      </c>
      <c r="AS253" s="31" t="n">
        <f aca="false">IF(Замер!$J$140="да",Кухня!$H253,0)</f>
        <v>312</v>
      </c>
      <c r="AU253" s="31" t="n">
        <f aca="false">IF(Замер!$J$160="да",Ванна!$B253,0)</f>
        <v>0</v>
      </c>
      <c r="AV253" s="31" t="n">
        <f aca="false">IF(Замер!$J$160="да",Ванна!$G253,0)</f>
        <v>1</v>
      </c>
      <c r="AW253" s="31" t="n">
        <f aca="false">IF(Замер!$J$160="да",Ванна!$H253,0)</f>
        <v>312</v>
      </c>
      <c r="AY253" s="31" t="n">
        <f aca="false">IF(Замер!$J$180="да",Туалет!$B253,0)</f>
        <v>0</v>
      </c>
      <c r="AZ253" s="31" t="n">
        <f aca="false">IF(Замер!$J$180="да",Туалет!$G253,0)</f>
        <v>0</v>
      </c>
      <c r="BA253" s="31" t="n">
        <f aca="false">IF(Замер!$J$180="да",Туалет!$H253,0)</f>
        <v>0</v>
      </c>
      <c r="BC253" s="31" t="n">
        <f aca="false">IF(Замер!$J$200="да",Балкон!$B253,0)</f>
        <v>0</v>
      </c>
      <c r="BD253" s="31" t="n">
        <f aca="false">IF(Замер!$J$200="да",Балкон!$G253,0)</f>
        <v>0</v>
      </c>
      <c r="BE253" s="31" t="n">
        <f aca="false">IF(Замер!$J$200="да",Балкон!$H253,0)</f>
        <v>0</v>
      </c>
      <c r="BG253" s="31" t="n">
        <f aca="false">IF(Замер!$J$220="да",Помещение_11!$B253,0)</f>
        <v>0</v>
      </c>
      <c r="BH253" s="31" t="n">
        <f aca="false">IF(Замер!$J$220="да",Помещение_11!$G253,0)</f>
        <v>0</v>
      </c>
      <c r="BI253" s="31" t="n">
        <f aca="false">IF(Замер!$J$220="да",Помещение_11!$H253,0)</f>
        <v>0</v>
      </c>
      <c r="BK253" s="31" t="n">
        <f aca="false">IF(Замер!$J$240="да",Помещение_12!$B253,0)</f>
        <v>0</v>
      </c>
      <c r="BL253" s="31" t="n">
        <f aca="false">IF(Замер!$J$240="да",Помещение_12!$G253,0)</f>
        <v>0</v>
      </c>
      <c r="BM253" s="31" t="n">
        <f aca="false">IF(Замер!$J$240="да",Помещение_12!$H253,0)</f>
        <v>0</v>
      </c>
      <c r="BO253" s="31" t="n">
        <f aca="false">IF(Замер!$J$260="да",Помещение_13!$B253,0)</f>
        <v>0</v>
      </c>
      <c r="BP253" s="31" t="n">
        <f aca="false">IF(Замер!$J$260="да",Помещение_13!$G253,0)</f>
        <v>0</v>
      </c>
      <c r="BQ253" s="31" t="n">
        <f aca="false">IF(Замер!$J$260="да",Помещение_13!$H253,0)</f>
        <v>0</v>
      </c>
      <c r="BS253" s="31" t="n">
        <f aca="false">IF(Замер!$J$280="да",Помещение_14!$B253,0)</f>
        <v>0</v>
      </c>
      <c r="BT253" s="31" t="n">
        <f aca="false">IF(Замер!$J$280="да",Помещение_14!$G253,0)</f>
        <v>0</v>
      </c>
      <c r="BU253" s="31" t="n">
        <f aca="false">IF(Замер!$J$280="да",Помещение_14!$H253,0)</f>
        <v>0</v>
      </c>
      <c r="BW253" s="31" t="n">
        <f aca="false">IF(Замер!$J$300="да",Помещение_15!$B253,0)</f>
        <v>0</v>
      </c>
      <c r="BX253" s="31" t="n">
        <f aca="false">IF(Замер!$J$300="да",Помещение_15!$G253,0)</f>
        <v>0</v>
      </c>
      <c r="BY253" s="31" t="n">
        <f aca="false">IF(Замер!$J$300="да",Помещение_15!$H253,0)</f>
        <v>0</v>
      </c>
      <c r="CA253" s="31" t="n">
        <f aca="false">IF(Замер!$J$320="да",Помещение_16!$B253,0)</f>
        <v>0</v>
      </c>
      <c r="CB253" s="31" t="n">
        <f aca="false">IF(Замер!$J$320="да",Помещение_16!$G253,0)</f>
        <v>0</v>
      </c>
      <c r="CC253" s="31" t="n">
        <f aca="false">IF(Замер!$J$320="да",Помещение_16!$H253,0)</f>
        <v>0</v>
      </c>
      <c r="CE253" s="31" t="n">
        <f aca="false">IF(Замер!$J$340="да",Помещение_17!$B253,0)</f>
        <v>0</v>
      </c>
      <c r="CF253" s="31" t="n">
        <f aca="false">IF(Замер!$J$340="да",Помещение_17!$G253,0)</f>
        <v>0</v>
      </c>
      <c r="CG253" s="31" t="n">
        <f aca="false">IF(Замер!$J$340="да",Помещение_17!$H253,0)</f>
        <v>0</v>
      </c>
      <c r="CI253" s="31" t="n">
        <f aca="false">IF(Замер!$J$360="да",Помещение_18!$B253,0)</f>
        <v>0</v>
      </c>
      <c r="CJ253" s="31" t="n">
        <f aca="false">IF(Замер!$J$360="да",Помещение_18!$G253,0)</f>
        <v>0</v>
      </c>
      <c r="CK253" s="31" t="n">
        <f aca="false">IF(Замер!$J$360="да",Помещение_18!$H253,0)</f>
        <v>0</v>
      </c>
      <c r="CM253" s="31" t="n">
        <f aca="false">IF(Замер!$J$380="да",Помещение_19!$B253,0)</f>
        <v>0</v>
      </c>
      <c r="CN253" s="31" t="n">
        <f aca="false">IF(Замер!$J$380="да",Помещение_19!$G253,0)</f>
        <v>0</v>
      </c>
      <c r="CO253" s="31" t="n">
        <f aca="false">IF(Замер!$J$380="да",Помещение_19!$H253,0)</f>
        <v>0</v>
      </c>
      <c r="CQ253" s="31" t="n">
        <f aca="false">IF(Замер!$J$400="да",Помещение_20!$B253,0)</f>
        <v>0</v>
      </c>
      <c r="CR253" s="31" t="n">
        <f aca="false">IF(Замер!$J$400="да",Помещение_20!$G253,0)</f>
        <v>0</v>
      </c>
      <c r="CS253" s="31" t="n">
        <f aca="false">IF(Замер!$J$400="да",Помещение_20!$H253,0)</f>
        <v>0</v>
      </c>
    </row>
    <row r="254" customFormat="false" ht="14.25" hidden="false" customHeight="false" outlineLevel="0" collapsed="false">
      <c r="B254" s="79" t="n">
        <f aca="false">P254</f>
        <v>0</v>
      </c>
      <c r="C254" s="49" t="s">
        <v>539</v>
      </c>
      <c r="D254" s="80" t="str">
        <f aca="false">VLOOKUP(C254,СписокРабот!$B:$E,2,FALSE())</f>
        <v>Демонтаж фильтра ГО</v>
      </c>
      <c r="E254" s="44" t="str">
        <f aca="false">VLOOKUP(C254,СписокРабот!$B:$E,3,FALSE())</f>
        <v>ед.</v>
      </c>
      <c r="F254" s="81" t="n">
        <f aca="false">VLOOKUP(C254,СписокРабот!$B:$E,4,FALSE())</f>
        <v>325</v>
      </c>
      <c r="G254" s="49" t="n">
        <f aca="false">Q254</f>
        <v>0</v>
      </c>
      <c r="H254" s="82" t="n">
        <f aca="false">F254*G254</f>
        <v>0</v>
      </c>
      <c r="L254" s="83"/>
      <c r="M254" s="66" t="n">
        <f aca="false">$F254*(100%-$B$3)</f>
        <v>276.25</v>
      </c>
      <c r="N254" s="31" t="n">
        <f aca="false">$G254*$M254</f>
        <v>0</v>
      </c>
      <c r="P254" s="31" t="n">
        <f aca="false">MAX(S254,W254,AA254,AE254,AI254,AM254,AQ254,AU254,AY254,BC254,BG254,BK254,BO254,BS254,BW254,CA254,CE254,CI254,CM254,CQ254)</f>
        <v>0</v>
      </c>
      <c r="Q254" s="31" t="n">
        <f aca="false">IF($S254,T254,0)+IF($W254,X254,0)+IF($AA254,AB254,0)+IF($AE254,AF254,0)+IF($AI254,AJ254,0)+IF($AM254,AN254,0)+IF($AQ254,AR254,0)+IF($AU254,AV254,0)+IF($AY254,AZ254,0)+IF($BC254,BD254,0)+IF($BG254,BH254,0)+IF($BK254,BL254,0)+IF($BO254,BP254,0)+IF($BS254,BT254,0)+IF($BW254,BX254,0)+IF($CA254,CB254,0)+IF($CE254,CF254,0)+IF($CI254,CJ254,0)+IF($CM254,CN254,0)+IF($CQ254,CR254,0)</f>
        <v>0</v>
      </c>
      <c r="R254" s="31" t="n">
        <f aca="false">IF($S254=1,U254,0)+IF($W254,Y254,0)+IF($AA254,AC254,0)+IF($AE254,AG254,0)+IF($AI254,AK254,0)+IF($AM254,AO254,0)+IF($AQ254,AS254,0)+IF($AU254,AW254,0)+IF($AY254,BA254,0)+IF($BC254,BE254,0)+IF($BG254,BI254,0)+IF($BK254,BM254,0)+IF($BO254,BQ254,0)+IF($BS254,BU254,0)+IF($BW254,BY254,0)+IF($CA254,CC254,0)+IF($CE254,CG254,0)+IF($CI254,CK254,0)+IF($CM254,CO254,0)+IF($CQ254,CS254,0)</f>
        <v>0</v>
      </c>
      <c r="S254" s="31" t="n">
        <f aca="false">IF(Замер!$J$20="да",Комната_1!$B254,0)</f>
        <v>0</v>
      </c>
      <c r="T254" s="31" t="n">
        <f aca="false">IF(Замер!$J$20="да",Комната_1!$G254,0)</f>
        <v>1</v>
      </c>
      <c r="U254" s="31" t="n">
        <f aca="false">IF(Замер!$J$20="да",Комната_1!$H254,0)</f>
        <v>325</v>
      </c>
      <c r="W254" s="31" t="n">
        <f aca="false">IF(Замер!$J$40="да",Комната_2!$B254,0)</f>
        <v>0</v>
      </c>
      <c r="X254" s="31" t="n">
        <f aca="false">IF(Замер!$J$40="да",Комната_2!$G254,0)</f>
        <v>1</v>
      </c>
      <c r="Y254" s="31" t="n">
        <f aca="false">IF(Замер!$J$40="да",Комната_2!$H254,0)</f>
        <v>325</v>
      </c>
      <c r="AA254" s="31" t="n">
        <f aca="false">IF(Замер!$J$60="да",Комната_3!$B254,0)</f>
        <v>0</v>
      </c>
      <c r="AB254" s="31" t="n">
        <f aca="false">IF(Замер!$J$60="да",Комната_3!$G254,0)</f>
        <v>1</v>
      </c>
      <c r="AC254" s="31" t="n">
        <f aca="false">IF(Замер!$J$60="да",Комната_3!$H254,0)</f>
        <v>325</v>
      </c>
      <c r="AE254" s="31" t="n">
        <f aca="false">IF(Замер!$J$80="да",Комната_4!$B254,0)</f>
        <v>0</v>
      </c>
      <c r="AF254" s="31" t="n">
        <f aca="false">IF(Замер!$J$80="да",Комната_4!$G254,0)</f>
        <v>1</v>
      </c>
      <c r="AG254" s="31" t="n">
        <f aca="false">IF(Замер!$J$80="да",Комната_4!$H254,0)</f>
        <v>325</v>
      </c>
      <c r="AI254" s="31" t="n">
        <f aca="false">IF(Замер!$J$100="да",Комната_5!$B254,0)</f>
        <v>0</v>
      </c>
      <c r="AJ254" s="31" t="n">
        <f aca="false">IF(Замер!$J$100="да",Комната_5!$G254,0)</f>
        <v>1</v>
      </c>
      <c r="AK254" s="31" t="n">
        <f aca="false">IF(Замер!$J$100="да",Комната_5!$H254,0)</f>
        <v>325</v>
      </c>
      <c r="AM254" s="31" t="n">
        <f aca="false">IF(Замер!$J$120="да",Коридор!$B254,0)</f>
        <v>0</v>
      </c>
      <c r="AN254" s="31" t="n">
        <f aca="false">IF(Замер!$J$120="да",Коридор!$G254,0)</f>
        <v>1</v>
      </c>
      <c r="AO254" s="31" t="n">
        <f aca="false">IF(Замер!$J$120="да",Коридор!$H254,0)</f>
        <v>325</v>
      </c>
      <c r="AQ254" s="31" t="n">
        <f aca="false">IF(Замер!$J$140="да",Кухня!$B254,0)</f>
        <v>0</v>
      </c>
      <c r="AR254" s="31" t="n">
        <f aca="false">IF(Замер!$J$140="да",Кухня!$G254,0)</f>
        <v>1</v>
      </c>
      <c r="AS254" s="31" t="n">
        <f aca="false">IF(Замер!$J$140="да",Кухня!$H254,0)</f>
        <v>325</v>
      </c>
      <c r="AU254" s="31" t="n">
        <f aca="false">IF(Замер!$J$160="да",Ванна!$B254,0)</f>
        <v>0</v>
      </c>
      <c r="AV254" s="31" t="n">
        <f aca="false">IF(Замер!$J$160="да",Ванна!$G254,0)</f>
        <v>1</v>
      </c>
      <c r="AW254" s="31" t="n">
        <f aca="false">IF(Замер!$J$160="да",Ванна!$H254,0)</f>
        <v>325</v>
      </c>
      <c r="AY254" s="31" t="n">
        <f aca="false">IF(Замер!$J$180="да",Туалет!$B254,0)</f>
        <v>0</v>
      </c>
      <c r="AZ254" s="31" t="n">
        <f aca="false">IF(Замер!$J$180="да",Туалет!$G254,0)</f>
        <v>0</v>
      </c>
      <c r="BA254" s="31" t="n">
        <f aca="false">IF(Замер!$J$180="да",Туалет!$H254,0)</f>
        <v>0</v>
      </c>
      <c r="BC254" s="31" t="n">
        <f aca="false">IF(Замер!$J$200="да",Балкон!$B254,0)</f>
        <v>0</v>
      </c>
      <c r="BD254" s="31" t="n">
        <f aca="false">IF(Замер!$J$200="да",Балкон!$G254,0)</f>
        <v>0</v>
      </c>
      <c r="BE254" s="31" t="n">
        <f aca="false">IF(Замер!$J$200="да",Балкон!$H254,0)</f>
        <v>0</v>
      </c>
      <c r="BG254" s="31" t="n">
        <f aca="false">IF(Замер!$J$220="да",Помещение_11!$B254,0)</f>
        <v>0</v>
      </c>
      <c r="BH254" s="31" t="n">
        <f aca="false">IF(Замер!$J$220="да",Помещение_11!$G254,0)</f>
        <v>0</v>
      </c>
      <c r="BI254" s="31" t="n">
        <f aca="false">IF(Замер!$J$220="да",Помещение_11!$H254,0)</f>
        <v>0</v>
      </c>
      <c r="BK254" s="31" t="n">
        <f aca="false">IF(Замер!$J$240="да",Помещение_12!$B254,0)</f>
        <v>0</v>
      </c>
      <c r="BL254" s="31" t="n">
        <f aca="false">IF(Замер!$J$240="да",Помещение_12!$G254,0)</f>
        <v>0</v>
      </c>
      <c r="BM254" s="31" t="n">
        <f aca="false">IF(Замер!$J$240="да",Помещение_12!$H254,0)</f>
        <v>0</v>
      </c>
      <c r="BO254" s="31" t="n">
        <f aca="false">IF(Замер!$J$260="да",Помещение_13!$B254,0)</f>
        <v>0</v>
      </c>
      <c r="BP254" s="31" t="n">
        <f aca="false">IF(Замер!$J$260="да",Помещение_13!$G254,0)</f>
        <v>0</v>
      </c>
      <c r="BQ254" s="31" t="n">
        <f aca="false">IF(Замер!$J$260="да",Помещение_13!$H254,0)</f>
        <v>0</v>
      </c>
      <c r="BS254" s="31" t="n">
        <f aca="false">IF(Замер!$J$280="да",Помещение_14!$B254,0)</f>
        <v>0</v>
      </c>
      <c r="BT254" s="31" t="n">
        <f aca="false">IF(Замер!$J$280="да",Помещение_14!$G254,0)</f>
        <v>0</v>
      </c>
      <c r="BU254" s="31" t="n">
        <f aca="false">IF(Замер!$J$280="да",Помещение_14!$H254,0)</f>
        <v>0</v>
      </c>
      <c r="BW254" s="31" t="n">
        <f aca="false">IF(Замер!$J$300="да",Помещение_15!$B254,0)</f>
        <v>0</v>
      </c>
      <c r="BX254" s="31" t="n">
        <f aca="false">IF(Замер!$J$300="да",Помещение_15!$G254,0)</f>
        <v>0</v>
      </c>
      <c r="BY254" s="31" t="n">
        <f aca="false">IF(Замер!$J$300="да",Помещение_15!$H254,0)</f>
        <v>0</v>
      </c>
      <c r="CA254" s="31" t="n">
        <f aca="false">IF(Замер!$J$320="да",Помещение_16!$B254,0)</f>
        <v>0</v>
      </c>
      <c r="CB254" s="31" t="n">
        <f aca="false">IF(Замер!$J$320="да",Помещение_16!$G254,0)</f>
        <v>0</v>
      </c>
      <c r="CC254" s="31" t="n">
        <f aca="false">IF(Замер!$J$320="да",Помещение_16!$H254,0)</f>
        <v>0</v>
      </c>
      <c r="CE254" s="31" t="n">
        <f aca="false">IF(Замер!$J$340="да",Помещение_17!$B254,0)</f>
        <v>0</v>
      </c>
      <c r="CF254" s="31" t="n">
        <f aca="false">IF(Замер!$J$340="да",Помещение_17!$G254,0)</f>
        <v>0</v>
      </c>
      <c r="CG254" s="31" t="n">
        <f aca="false">IF(Замер!$J$340="да",Помещение_17!$H254,0)</f>
        <v>0</v>
      </c>
      <c r="CI254" s="31" t="n">
        <f aca="false">IF(Замер!$J$360="да",Помещение_18!$B254,0)</f>
        <v>0</v>
      </c>
      <c r="CJ254" s="31" t="n">
        <f aca="false">IF(Замер!$J$360="да",Помещение_18!$G254,0)</f>
        <v>0</v>
      </c>
      <c r="CK254" s="31" t="n">
        <f aca="false">IF(Замер!$J$360="да",Помещение_18!$H254,0)</f>
        <v>0</v>
      </c>
      <c r="CM254" s="31" t="n">
        <f aca="false">IF(Замер!$J$380="да",Помещение_19!$B254,0)</f>
        <v>0</v>
      </c>
      <c r="CN254" s="31" t="n">
        <f aca="false">IF(Замер!$J$380="да",Помещение_19!$G254,0)</f>
        <v>0</v>
      </c>
      <c r="CO254" s="31" t="n">
        <f aca="false">IF(Замер!$J$380="да",Помещение_19!$H254,0)</f>
        <v>0</v>
      </c>
      <c r="CQ254" s="31" t="n">
        <f aca="false">IF(Замер!$J$400="да",Помещение_20!$B254,0)</f>
        <v>0</v>
      </c>
      <c r="CR254" s="31" t="n">
        <f aca="false">IF(Замер!$J$400="да",Помещение_20!$G254,0)</f>
        <v>0</v>
      </c>
      <c r="CS254" s="31" t="n">
        <f aca="false">IF(Замер!$J$400="да",Помещение_20!$H254,0)</f>
        <v>0</v>
      </c>
    </row>
    <row r="255" customFormat="false" ht="14.25" hidden="false" customHeight="false" outlineLevel="0" collapsed="false">
      <c r="B255" s="79" t="n">
        <f aca="false">P255</f>
        <v>0</v>
      </c>
      <c r="C255" s="49" t="s">
        <v>540</v>
      </c>
      <c r="D255" s="80" t="str">
        <f aca="false">VLOOKUP(C255,СписокРабот!$B:$E,2,FALSE())</f>
        <v>Демонтаж гребёнки</v>
      </c>
      <c r="E255" s="44" t="str">
        <f aca="false">VLOOKUP(C255,СписокРабот!$B:$E,3,FALSE())</f>
        <v>ед.</v>
      </c>
      <c r="F255" s="81" t="n">
        <f aca="false">VLOOKUP(C255,СписокРабот!$B:$E,4,FALSE())</f>
        <v>674</v>
      </c>
      <c r="G255" s="49" t="n">
        <f aca="false">Q255</f>
        <v>0</v>
      </c>
      <c r="H255" s="82" t="n">
        <f aca="false">F255*G255</f>
        <v>0</v>
      </c>
      <c r="L255" s="83"/>
      <c r="M255" s="66" t="n">
        <f aca="false">$F255*(100%-$B$3)</f>
        <v>572.9</v>
      </c>
      <c r="N255" s="31" t="n">
        <f aca="false">$G255*$M255</f>
        <v>0</v>
      </c>
      <c r="P255" s="31" t="n">
        <f aca="false">MAX(S255,W255,AA255,AE255,AI255,AM255,AQ255,AU255,AY255,BC255,BG255,BK255,BO255,BS255,BW255,CA255,CE255,CI255,CM255,CQ255)</f>
        <v>0</v>
      </c>
      <c r="Q255" s="31" t="n">
        <f aca="false">IF($S255,T255,0)+IF($W255,X255,0)+IF($AA255,AB255,0)+IF($AE255,AF255,0)+IF($AI255,AJ255,0)+IF($AM255,AN255,0)+IF($AQ255,AR255,0)+IF($AU255,AV255,0)+IF($AY255,AZ255,0)+IF($BC255,BD255,0)+IF($BG255,BH255,0)+IF($BK255,BL255,0)+IF($BO255,BP255,0)+IF($BS255,BT255,0)+IF($BW255,BX255,0)+IF($CA255,CB255,0)+IF($CE255,CF255,0)+IF($CI255,CJ255,0)+IF($CM255,CN255,0)+IF($CQ255,CR255,0)</f>
        <v>0</v>
      </c>
      <c r="R255" s="31" t="n">
        <f aca="false">IF($S255=1,U255,0)+IF($W255,Y255,0)+IF($AA255,AC255,0)+IF($AE255,AG255,0)+IF($AI255,AK255,0)+IF($AM255,AO255,0)+IF($AQ255,AS255,0)+IF($AU255,AW255,0)+IF($AY255,BA255,0)+IF($BC255,BE255,0)+IF($BG255,BI255,0)+IF($BK255,BM255,0)+IF($BO255,BQ255,0)+IF($BS255,BU255,0)+IF($BW255,BY255,0)+IF($CA255,CC255,0)+IF($CE255,CG255,0)+IF($CI255,CK255,0)+IF($CM255,CO255,0)+IF($CQ255,CS255,0)</f>
        <v>0</v>
      </c>
      <c r="S255" s="31" t="n">
        <f aca="false">IF(Замер!$J$20="да",Комната_1!$B255,0)</f>
        <v>0</v>
      </c>
      <c r="T255" s="31" t="n">
        <f aca="false">IF(Замер!$J$20="да",Комната_1!$G255,0)</f>
        <v>1</v>
      </c>
      <c r="U255" s="31" t="n">
        <f aca="false">IF(Замер!$J$20="да",Комната_1!$H255,0)</f>
        <v>674</v>
      </c>
      <c r="W255" s="31" t="n">
        <f aca="false">IF(Замер!$J$40="да",Комната_2!$B255,0)</f>
        <v>0</v>
      </c>
      <c r="X255" s="31" t="n">
        <f aca="false">IF(Замер!$J$40="да",Комната_2!$G255,0)</f>
        <v>1</v>
      </c>
      <c r="Y255" s="31" t="n">
        <f aca="false">IF(Замер!$J$40="да",Комната_2!$H255,0)</f>
        <v>674</v>
      </c>
      <c r="AA255" s="31" t="n">
        <f aca="false">IF(Замер!$J$60="да",Комната_3!$B255,0)</f>
        <v>0</v>
      </c>
      <c r="AB255" s="31" t="n">
        <f aca="false">IF(Замер!$J$60="да",Комната_3!$G255,0)</f>
        <v>1</v>
      </c>
      <c r="AC255" s="31" t="n">
        <f aca="false">IF(Замер!$J$60="да",Комната_3!$H255,0)</f>
        <v>674</v>
      </c>
      <c r="AE255" s="31" t="n">
        <f aca="false">IF(Замер!$J$80="да",Комната_4!$B255,0)</f>
        <v>0</v>
      </c>
      <c r="AF255" s="31" t="n">
        <f aca="false">IF(Замер!$J$80="да",Комната_4!$G255,0)</f>
        <v>1</v>
      </c>
      <c r="AG255" s="31" t="n">
        <f aca="false">IF(Замер!$J$80="да",Комната_4!$H255,0)</f>
        <v>674</v>
      </c>
      <c r="AI255" s="31" t="n">
        <f aca="false">IF(Замер!$J$100="да",Комната_5!$B255,0)</f>
        <v>0</v>
      </c>
      <c r="AJ255" s="31" t="n">
        <f aca="false">IF(Замер!$J$100="да",Комната_5!$G255,0)</f>
        <v>1</v>
      </c>
      <c r="AK255" s="31" t="n">
        <f aca="false">IF(Замер!$J$100="да",Комната_5!$H255,0)</f>
        <v>674</v>
      </c>
      <c r="AM255" s="31" t="n">
        <f aca="false">IF(Замер!$J$120="да",Коридор!$B255,0)</f>
        <v>0</v>
      </c>
      <c r="AN255" s="31" t="n">
        <f aca="false">IF(Замер!$J$120="да",Коридор!$G255,0)</f>
        <v>1</v>
      </c>
      <c r="AO255" s="31" t="n">
        <f aca="false">IF(Замер!$J$120="да",Коридор!$H255,0)</f>
        <v>674</v>
      </c>
      <c r="AQ255" s="31" t="n">
        <f aca="false">IF(Замер!$J$140="да",Кухня!$B255,0)</f>
        <v>0</v>
      </c>
      <c r="AR255" s="31" t="n">
        <f aca="false">IF(Замер!$J$140="да",Кухня!$G255,0)</f>
        <v>1</v>
      </c>
      <c r="AS255" s="31" t="n">
        <f aca="false">IF(Замер!$J$140="да",Кухня!$H255,0)</f>
        <v>674</v>
      </c>
      <c r="AU255" s="31" t="n">
        <f aca="false">IF(Замер!$J$160="да",Ванна!$B255,0)</f>
        <v>0</v>
      </c>
      <c r="AV255" s="31" t="n">
        <f aca="false">IF(Замер!$J$160="да",Ванна!$G255,0)</f>
        <v>1</v>
      </c>
      <c r="AW255" s="31" t="n">
        <f aca="false">IF(Замер!$J$160="да",Ванна!$H255,0)</f>
        <v>674</v>
      </c>
      <c r="AY255" s="31" t="n">
        <f aca="false">IF(Замер!$J$180="да",Туалет!$B255,0)</f>
        <v>0</v>
      </c>
      <c r="AZ255" s="31" t="n">
        <f aca="false">IF(Замер!$J$180="да",Туалет!$G255,0)</f>
        <v>0</v>
      </c>
      <c r="BA255" s="31" t="n">
        <f aca="false">IF(Замер!$J$180="да",Туалет!$H255,0)</f>
        <v>0</v>
      </c>
      <c r="BC255" s="31" t="n">
        <f aca="false">IF(Замер!$J$200="да",Балкон!$B255,0)</f>
        <v>0</v>
      </c>
      <c r="BD255" s="31" t="n">
        <f aca="false">IF(Замер!$J$200="да",Балкон!$G255,0)</f>
        <v>0</v>
      </c>
      <c r="BE255" s="31" t="n">
        <f aca="false">IF(Замер!$J$200="да",Балкон!$H255,0)</f>
        <v>0</v>
      </c>
      <c r="BG255" s="31" t="n">
        <f aca="false">IF(Замер!$J$220="да",Помещение_11!$B255,0)</f>
        <v>0</v>
      </c>
      <c r="BH255" s="31" t="n">
        <f aca="false">IF(Замер!$J$220="да",Помещение_11!$G255,0)</f>
        <v>0</v>
      </c>
      <c r="BI255" s="31" t="n">
        <f aca="false">IF(Замер!$J$220="да",Помещение_11!$H255,0)</f>
        <v>0</v>
      </c>
      <c r="BK255" s="31" t="n">
        <f aca="false">IF(Замер!$J$240="да",Помещение_12!$B255,0)</f>
        <v>0</v>
      </c>
      <c r="BL255" s="31" t="n">
        <f aca="false">IF(Замер!$J$240="да",Помещение_12!$G255,0)</f>
        <v>0</v>
      </c>
      <c r="BM255" s="31" t="n">
        <f aca="false">IF(Замер!$J$240="да",Помещение_12!$H255,0)</f>
        <v>0</v>
      </c>
      <c r="BO255" s="31" t="n">
        <f aca="false">IF(Замер!$J$260="да",Помещение_13!$B255,0)</f>
        <v>0</v>
      </c>
      <c r="BP255" s="31" t="n">
        <f aca="false">IF(Замер!$J$260="да",Помещение_13!$G255,0)</f>
        <v>0</v>
      </c>
      <c r="BQ255" s="31" t="n">
        <f aca="false">IF(Замер!$J$260="да",Помещение_13!$H255,0)</f>
        <v>0</v>
      </c>
      <c r="BS255" s="31" t="n">
        <f aca="false">IF(Замер!$J$280="да",Помещение_14!$B255,0)</f>
        <v>0</v>
      </c>
      <c r="BT255" s="31" t="n">
        <f aca="false">IF(Замер!$J$280="да",Помещение_14!$G255,0)</f>
        <v>0</v>
      </c>
      <c r="BU255" s="31" t="n">
        <f aca="false">IF(Замер!$J$280="да",Помещение_14!$H255,0)</f>
        <v>0</v>
      </c>
      <c r="BW255" s="31" t="n">
        <f aca="false">IF(Замер!$J$300="да",Помещение_15!$B255,0)</f>
        <v>0</v>
      </c>
      <c r="BX255" s="31" t="n">
        <f aca="false">IF(Замер!$J$300="да",Помещение_15!$G255,0)</f>
        <v>0</v>
      </c>
      <c r="BY255" s="31" t="n">
        <f aca="false">IF(Замер!$J$300="да",Помещение_15!$H255,0)</f>
        <v>0</v>
      </c>
      <c r="CA255" s="31" t="n">
        <f aca="false">IF(Замер!$J$320="да",Помещение_16!$B255,0)</f>
        <v>0</v>
      </c>
      <c r="CB255" s="31" t="n">
        <f aca="false">IF(Замер!$J$320="да",Помещение_16!$G255,0)</f>
        <v>0</v>
      </c>
      <c r="CC255" s="31" t="n">
        <f aca="false">IF(Замер!$J$320="да",Помещение_16!$H255,0)</f>
        <v>0</v>
      </c>
      <c r="CE255" s="31" t="n">
        <f aca="false">IF(Замер!$J$340="да",Помещение_17!$B255,0)</f>
        <v>0</v>
      </c>
      <c r="CF255" s="31" t="n">
        <f aca="false">IF(Замер!$J$340="да",Помещение_17!$G255,0)</f>
        <v>0</v>
      </c>
      <c r="CG255" s="31" t="n">
        <f aca="false">IF(Замер!$J$340="да",Помещение_17!$H255,0)</f>
        <v>0</v>
      </c>
      <c r="CI255" s="31" t="n">
        <f aca="false">IF(Замер!$J$360="да",Помещение_18!$B255,0)</f>
        <v>0</v>
      </c>
      <c r="CJ255" s="31" t="n">
        <f aca="false">IF(Замер!$J$360="да",Помещение_18!$G255,0)</f>
        <v>0</v>
      </c>
      <c r="CK255" s="31" t="n">
        <f aca="false">IF(Замер!$J$360="да",Помещение_18!$H255,0)</f>
        <v>0</v>
      </c>
      <c r="CM255" s="31" t="n">
        <f aca="false">IF(Замер!$J$380="да",Помещение_19!$B255,0)</f>
        <v>0</v>
      </c>
      <c r="CN255" s="31" t="n">
        <f aca="false">IF(Замер!$J$380="да",Помещение_19!$G255,0)</f>
        <v>0</v>
      </c>
      <c r="CO255" s="31" t="n">
        <f aca="false">IF(Замер!$J$380="да",Помещение_19!$H255,0)</f>
        <v>0</v>
      </c>
      <c r="CQ255" s="31" t="n">
        <f aca="false">IF(Замер!$J$400="да",Помещение_20!$B255,0)</f>
        <v>0</v>
      </c>
      <c r="CR255" s="31" t="n">
        <f aca="false">IF(Замер!$J$400="да",Помещение_20!$G255,0)</f>
        <v>0</v>
      </c>
      <c r="CS255" s="31" t="n">
        <f aca="false">IF(Замер!$J$400="да",Помещение_20!$H255,0)</f>
        <v>0</v>
      </c>
    </row>
    <row r="256" customFormat="false" ht="14.25" hidden="false" customHeight="false" outlineLevel="0" collapsed="false">
      <c r="B256" s="79" t="n">
        <f aca="false">P256</f>
        <v>0</v>
      </c>
      <c r="C256" s="49" t="s">
        <v>541</v>
      </c>
      <c r="D256" s="80" t="str">
        <f aca="false">VLOOKUP(C256,СписокРабот!$B:$E,2,FALSE())</f>
        <v>Демонтаж счётчика</v>
      </c>
      <c r="E256" s="44" t="str">
        <f aca="false">VLOOKUP(C256,СписокРабот!$B:$E,3,FALSE())</f>
        <v>ед.</v>
      </c>
      <c r="F256" s="81" t="n">
        <f aca="false">VLOOKUP(C256,СписокРабот!$B:$E,4,FALSE())</f>
        <v>312</v>
      </c>
      <c r="G256" s="49" t="n">
        <f aca="false">Q256</f>
        <v>0</v>
      </c>
      <c r="H256" s="82" t="n">
        <f aca="false">F256*G256</f>
        <v>0</v>
      </c>
      <c r="L256" s="83"/>
      <c r="M256" s="66" t="n">
        <f aca="false">$F256*(100%-$B$3)</f>
        <v>265.2</v>
      </c>
      <c r="N256" s="31" t="n">
        <f aca="false">$G256*$M256</f>
        <v>0</v>
      </c>
      <c r="P256" s="31" t="n">
        <f aca="false">MAX(S256,W256,AA256,AE256,AI256,AM256,AQ256,AU256,AY256,BC256,BG256,BK256,BO256,BS256,BW256,CA256,CE256,CI256,CM256,CQ256)</f>
        <v>0</v>
      </c>
      <c r="Q256" s="31" t="n">
        <f aca="false">IF($S256,T256,0)+IF($W256,X256,0)+IF($AA256,AB256,0)+IF($AE256,AF256,0)+IF($AI256,AJ256,0)+IF($AM256,AN256,0)+IF($AQ256,AR256,0)+IF($AU256,AV256,0)+IF($AY256,AZ256,0)+IF($BC256,BD256,0)+IF($BG256,BH256,0)+IF($BK256,BL256,0)+IF($BO256,BP256,0)+IF($BS256,BT256,0)+IF($BW256,BX256,0)+IF($CA256,CB256,0)+IF($CE256,CF256,0)+IF($CI256,CJ256,0)+IF($CM256,CN256,0)+IF($CQ256,CR256,0)</f>
        <v>0</v>
      </c>
      <c r="R256" s="31" t="n">
        <f aca="false">IF($S256=1,U256,0)+IF($W256,Y256,0)+IF($AA256,AC256,0)+IF($AE256,AG256,0)+IF($AI256,AK256,0)+IF($AM256,AO256,0)+IF($AQ256,AS256,0)+IF($AU256,AW256,0)+IF($AY256,BA256,0)+IF($BC256,BE256,0)+IF($BG256,BI256,0)+IF($BK256,BM256,0)+IF($BO256,BQ256,0)+IF($BS256,BU256,0)+IF($BW256,BY256,0)+IF($CA256,CC256,0)+IF($CE256,CG256,0)+IF($CI256,CK256,0)+IF($CM256,CO256,0)+IF($CQ256,CS256,0)</f>
        <v>0</v>
      </c>
      <c r="S256" s="31" t="n">
        <f aca="false">IF(Замер!$J$20="да",Комната_1!$B256,0)</f>
        <v>0</v>
      </c>
      <c r="T256" s="31" t="n">
        <f aca="false">IF(Замер!$J$20="да",Комната_1!$G256,0)</f>
        <v>1</v>
      </c>
      <c r="U256" s="31" t="n">
        <f aca="false">IF(Замер!$J$20="да",Комната_1!$H256,0)</f>
        <v>312</v>
      </c>
      <c r="W256" s="31" t="n">
        <f aca="false">IF(Замер!$J$40="да",Комната_2!$B256,0)</f>
        <v>0</v>
      </c>
      <c r="X256" s="31" t="n">
        <f aca="false">IF(Замер!$J$40="да",Комната_2!$G256,0)</f>
        <v>1</v>
      </c>
      <c r="Y256" s="31" t="n">
        <f aca="false">IF(Замер!$J$40="да",Комната_2!$H256,0)</f>
        <v>312</v>
      </c>
      <c r="AA256" s="31" t="n">
        <f aca="false">IF(Замер!$J$60="да",Комната_3!$B256,0)</f>
        <v>0</v>
      </c>
      <c r="AB256" s="31" t="n">
        <f aca="false">IF(Замер!$J$60="да",Комната_3!$G256,0)</f>
        <v>1</v>
      </c>
      <c r="AC256" s="31" t="n">
        <f aca="false">IF(Замер!$J$60="да",Комната_3!$H256,0)</f>
        <v>312</v>
      </c>
      <c r="AE256" s="31" t="n">
        <f aca="false">IF(Замер!$J$80="да",Комната_4!$B256,0)</f>
        <v>0</v>
      </c>
      <c r="AF256" s="31" t="n">
        <f aca="false">IF(Замер!$J$80="да",Комната_4!$G256,0)</f>
        <v>1</v>
      </c>
      <c r="AG256" s="31" t="n">
        <f aca="false">IF(Замер!$J$80="да",Комната_4!$H256,0)</f>
        <v>312</v>
      </c>
      <c r="AI256" s="31" t="n">
        <f aca="false">IF(Замер!$J$100="да",Комната_5!$B256,0)</f>
        <v>0</v>
      </c>
      <c r="AJ256" s="31" t="n">
        <f aca="false">IF(Замер!$J$100="да",Комната_5!$G256,0)</f>
        <v>1</v>
      </c>
      <c r="AK256" s="31" t="n">
        <f aca="false">IF(Замер!$J$100="да",Комната_5!$H256,0)</f>
        <v>312</v>
      </c>
      <c r="AM256" s="31" t="n">
        <f aca="false">IF(Замер!$J$120="да",Коридор!$B256,0)</f>
        <v>0</v>
      </c>
      <c r="AN256" s="31" t="n">
        <f aca="false">IF(Замер!$J$120="да",Коридор!$G256,0)</f>
        <v>1</v>
      </c>
      <c r="AO256" s="31" t="n">
        <f aca="false">IF(Замер!$J$120="да",Коридор!$H256,0)</f>
        <v>312</v>
      </c>
      <c r="AQ256" s="31" t="n">
        <f aca="false">IF(Замер!$J$140="да",Кухня!$B256,0)</f>
        <v>0</v>
      </c>
      <c r="AR256" s="31" t="n">
        <f aca="false">IF(Замер!$J$140="да",Кухня!$G256,0)</f>
        <v>1</v>
      </c>
      <c r="AS256" s="31" t="n">
        <f aca="false">IF(Замер!$J$140="да",Кухня!$H256,0)</f>
        <v>312</v>
      </c>
      <c r="AU256" s="31" t="n">
        <f aca="false">IF(Замер!$J$160="да",Ванна!$B256,0)</f>
        <v>0</v>
      </c>
      <c r="AV256" s="31" t="n">
        <f aca="false">IF(Замер!$J$160="да",Ванна!$G256,0)</f>
        <v>1</v>
      </c>
      <c r="AW256" s="31" t="n">
        <f aca="false">IF(Замер!$J$160="да",Ванна!$H256,0)</f>
        <v>312</v>
      </c>
      <c r="AY256" s="31" t="n">
        <f aca="false">IF(Замер!$J$180="да",Туалет!$B256,0)</f>
        <v>0</v>
      </c>
      <c r="AZ256" s="31" t="n">
        <f aca="false">IF(Замер!$J$180="да",Туалет!$G256,0)</f>
        <v>0</v>
      </c>
      <c r="BA256" s="31" t="n">
        <f aca="false">IF(Замер!$J$180="да",Туалет!$H256,0)</f>
        <v>0</v>
      </c>
      <c r="BC256" s="31" t="n">
        <f aca="false">IF(Замер!$J$200="да",Балкон!$B256,0)</f>
        <v>0</v>
      </c>
      <c r="BD256" s="31" t="n">
        <f aca="false">IF(Замер!$J$200="да",Балкон!$G256,0)</f>
        <v>0</v>
      </c>
      <c r="BE256" s="31" t="n">
        <f aca="false">IF(Замер!$J$200="да",Балкон!$H256,0)</f>
        <v>0</v>
      </c>
      <c r="BG256" s="31" t="n">
        <f aca="false">IF(Замер!$J$220="да",Помещение_11!$B256,0)</f>
        <v>0</v>
      </c>
      <c r="BH256" s="31" t="n">
        <f aca="false">IF(Замер!$J$220="да",Помещение_11!$G256,0)</f>
        <v>0</v>
      </c>
      <c r="BI256" s="31" t="n">
        <f aca="false">IF(Замер!$J$220="да",Помещение_11!$H256,0)</f>
        <v>0</v>
      </c>
      <c r="BK256" s="31" t="n">
        <f aca="false">IF(Замер!$J$240="да",Помещение_12!$B256,0)</f>
        <v>0</v>
      </c>
      <c r="BL256" s="31" t="n">
        <f aca="false">IF(Замер!$J$240="да",Помещение_12!$G256,0)</f>
        <v>0</v>
      </c>
      <c r="BM256" s="31" t="n">
        <f aca="false">IF(Замер!$J$240="да",Помещение_12!$H256,0)</f>
        <v>0</v>
      </c>
      <c r="BO256" s="31" t="n">
        <f aca="false">IF(Замер!$J$260="да",Помещение_13!$B256,0)</f>
        <v>0</v>
      </c>
      <c r="BP256" s="31" t="n">
        <f aca="false">IF(Замер!$J$260="да",Помещение_13!$G256,0)</f>
        <v>0</v>
      </c>
      <c r="BQ256" s="31" t="n">
        <f aca="false">IF(Замер!$J$260="да",Помещение_13!$H256,0)</f>
        <v>0</v>
      </c>
      <c r="BS256" s="31" t="n">
        <f aca="false">IF(Замер!$J$280="да",Помещение_14!$B256,0)</f>
        <v>0</v>
      </c>
      <c r="BT256" s="31" t="n">
        <f aca="false">IF(Замер!$J$280="да",Помещение_14!$G256,0)</f>
        <v>0</v>
      </c>
      <c r="BU256" s="31" t="n">
        <f aca="false">IF(Замер!$J$280="да",Помещение_14!$H256,0)</f>
        <v>0</v>
      </c>
      <c r="BW256" s="31" t="n">
        <f aca="false">IF(Замер!$J$300="да",Помещение_15!$B256,0)</f>
        <v>0</v>
      </c>
      <c r="BX256" s="31" t="n">
        <f aca="false">IF(Замер!$J$300="да",Помещение_15!$G256,0)</f>
        <v>0</v>
      </c>
      <c r="BY256" s="31" t="n">
        <f aca="false">IF(Замер!$J$300="да",Помещение_15!$H256,0)</f>
        <v>0</v>
      </c>
      <c r="CA256" s="31" t="n">
        <f aca="false">IF(Замер!$J$320="да",Помещение_16!$B256,0)</f>
        <v>0</v>
      </c>
      <c r="CB256" s="31" t="n">
        <f aca="false">IF(Замер!$J$320="да",Помещение_16!$G256,0)</f>
        <v>0</v>
      </c>
      <c r="CC256" s="31" t="n">
        <f aca="false">IF(Замер!$J$320="да",Помещение_16!$H256,0)</f>
        <v>0</v>
      </c>
      <c r="CE256" s="31" t="n">
        <f aca="false">IF(Замер!$J$340="да",Помещение_17!$B256,0)</f>
        <v>0</v>
      </c>
      <c r="CF256" s="31" t="n">
        <f aca="false">IF(Замер!$J$340="да",Помещение_17!$G256,0)</f>
        <v>0</v>
      </c>
      <c r="CG256" s="31" t="n">
        <f aca="false">IF(Замер!$J$340="да",Помещение_17!$H256,0)</f>
        <v>0</v>
      </c>
      <c r="CI256" s="31" t="n">
        <f aca="false">IF(Замер!$J$360="да",Помещение_18!$B256,0)</f>
        <v>0</v>
      </c>
      <c r="CJ256" s="31" t="n">
        <f aca="false">IF(Замер!$J$360="да",Помещение_18!$G256,0)</f>
        <v>0</v>
      </c>
      <c r="CK256" s="31" t="n">
        <f aca="false">IF(Замер!$J$360="да",Помещение_18!$H256,0)</f>
        <v>0</v>
      </c>
      <c r="CM256" s="31" t="n">
        <f aca="false">IF(Замер!$J$380="да",Помещение_19!$B256,0)</f>
        <v>0</v>
      </c>
      <c r="CN256" s="31" t="n">
        <f aca="false">IF(Замер!$J$380="да",Помещение_19!$G256,0)</f>
        <v>0</v>
      </c>
      <c r="CO256" s="31" t="n">
        <f aca="false">IF(Замер!$J$380="да",Помещение_19!$H256,0)</f>
        <v>0</v>
      </c>
      <c r="CQ256" s="31" t="n">
        <f aca="false">IF(Замер!$J$400="да",Помещение_20!$B256,0)</f>
        <v>0</v>
      </c>
      <c r="CR256" s="31" t="n">
        <f aca="false">IF(Замер!$J$400="да",Помещение_20!$G256,0)</f>
        <v>0</v>
      </c>
      <c r="CS256" s="31" t="n">
        <f aca="false">IF(Замер!$J$400="да",Помещение_20!$H256,0)</f>
        <v>0</v>
      </c>
    </row>
    <row r="257" customFormat="false" ht="14.25" hidden="false" customHeight="false" outlineLevel="0" collapsed="false">
      <c r="B257" s="79" t="n">
        <f aca="false">P257</f>
        <v>0</v>
      </c>
      <c r="C257" s="49" t="s">
        <v>542</v>
      </c>
      <c r="D257" s="80" t="str">
        <f aca="false">VLOOKUP(C257,СписокРабот!$B:$E,2,FALSE())</f>
        <v>Демонтаж полотенцесушителя</v>
      </c>
      <c r="E257" s="44" t="str">
        <f aca="false">VLOOKUP(C257,СписокРабот!$B:$E,3,FALSE())</f>
        <v>ед.</v>
      </c>
      <c r="F257" s="81" t="n">
        <f aca="false">VLOOKUP(C257,СписокРабот!$B:$E,4,FALSE())</f>
        <v>1152</v>
      </c>
      <c r="G257" s="49" t="n">
        <f aca="false">Q257</f>
        <v>0</v>
      </c>
      <c r="H257" s="82" t="n">
        <f aca="false">F257*G257</f>
        <v>0</v>
      </c>
      <c r="L257" s="83"/>
      <c r="M257" s="66" t="n">
        <f aca="false">$F257*(100%-$B$3)</f>
        <v>979.2</v>
      </c>
      <c r="N257" s="31" t="n">
        <f aca="false">$G257*$M257</f>
        <v>0</v>
      </c>
      <c r="P257" s="31" t="n">
        <f aca="false">MAX(S257,W257,AA257,AE257,AI257,AM257,AQ257,AU257,AY257,BC257,BG257,BK257,BO257,BS257,BW257,CA257,CE257,CI257,CM257,CQ257)</f>
        <v>0</v>
      </c>
      <c r="Q257" s="31" t="n">
        <f aca="false">IF($S257,T257,0)+IF($W257,X257,0)+IF($AA257,AB257,0)+IF($AE257,AF257,0)+IF($AI257,AJ257,0)+IF($AM257,AN257,0)+IF($AQ257,AR257,0)+IF($AU257,AV257,0)+IF($AY257,AZ257,0)+IF($BC257,BD257,0)+IF($BG257,BH257,0)+IF($BK257,BL257,0)+IF($BO257,BP257,0)+IF($BS257,BT257,0)+IF($BW257,BX257,0)+IF($CA257,CB257,0)+IF($CE257,CF257,0)+IF($CI257,CJ257,0)+IF($CM257,CN257,0)+IF($CQ257,CR257,0)</f>
        <v>0</v>
      </c>
      <c r="R257" s="31" t="n">
        <f aca="false">IF($S257=1,U257,0)+IF($W257,Y257,0)+IF($AA257,AC257,0)+IF($AE257,AG257,0)+IF($AI257,AK257,0)+IF($AM257,AO257,0)+IF($AQ257,AS257,0)+IF($AU257,AW257,0)+IF($AY257,BA257,0)+IF($BC257,BE257,0)+IF($BG257,BI257,0)+IF($BK257,BM257,0)+IF($BO257,BQ257,0)+IF($BS257,BU257,0)+IF($BW257,BY257,0)+IF($CA257,CC257,0)+IF($CE257,CG257,0)+IF($CI257,CK257,0)+IF($CM257,CO257,0)+IF($CQ257,CS257,0)</f>
        <v>0</v>
      </c>
      <c r="S257" s="31" t="n">
        <f aca="false">IF(Замер!$J$20="да",Комната_1!$B257,0)</f>
        <v>0</v>
      </c>
      <c r="T257" s="31" t="n">
        <f aca="false">IF(Замер!$J$20="да",Комната_1!$G257,0)</f>
        <v>1</v>
      </c>
      <c r="U257" s="31" t="n">
        <f aca="false">IF(Замер!$J$20="да",Комната_1!$H257,0)</f>
        <v>1152</v>
      </c>
      <c r="W257" s="31" t="n">
        <f aca="false">IF(Замер!$J$40="да",Комната_2!$B257,0)</f>
        <v>0</v>
      </c>
      <c r="X257" s="31" t="n">
        <f aca="false">IF(Замер!$J$40="да",Комната_2!$G257,0)</f>
        <v>1</v>
      </c>
      <c r="Y257" s="31" t="n">
        <f aca="false">IF(Замер!$J$40="да",Комната_2!$H257,0)</f>
        <v>1152</v>
      </c>
      <c r="AA257" s="31" t="n">
        <f aca="false">IF(Замер!$J$60="да",Комната_3!$B257,0)</f>
        <v>0</v>
      </c>
      <c r="AB257" s="31" t="n">
        <f aca="false">IF(Замер!$J$60="да",Комната_3!$G257,0)</f>
        <v>1</v>
      </c>
      <c r="AC257" s="31" t="n">
        <f aca="false">IF(Замер!$J$60="да",Комната_3!$H257,0)</f>
        <v>1152</v>
      </c>
      <c r="AE257" s="31" t="n">
        <f aca="false">IF(Замер!$J$80="да",Комната_4!$B257,0)</f>
        <v>0</v>
      </c>
      <c r="AF257" s="31" t="n">
        <f aca="false">IF(Замер!$J$80="да",Комната_4!$G257,0)</f>
        <v>1</v>
      </c>
      <c r="AG257" s="31" t="n">
        <f aca="false">IF(Замер!$J$80="да",Комната_4!$H257,0)</f>
        <v>1152</v>
      </c>
      <c r="AI257" s="31" t="n">
        <f aca="false">IF(Замер!$J$100="да",Комната_5!$B257,0)</f>
        <v>0</v>
      </c>
      <c r="AJ257" s="31" t="n">
        <f aca="false">IF(Замер!$J$100="да",Комната_5!$G257,0)</f>
        <v>1</v>
      </c>
      <c r="AK257" s="31" t="n">
        <f aca="false">IF(Замер!$J$100="да",Комната_5!$H257,0)</f>
        <v>1152</v>
      </c>
      <c r="AM257" s="31" t="n">
        <f aca="false">IF(Замер!$J$120="да",Коридор!$B257,0)</f>
        <v>0</v>
      </c>
      <c r="AN257" s="31" t="n">
        <f aca="false">IF(Замер!$J$120="да",Коридор!$G257,0)</f>
        <v>1</v>
      </c>
      <c r="AO257" s="31" t="n">
        <f aca="false">IF(Замер!$J$120="да",Коридор!$H257,0)</f>
        <v>1152</v>
      </c>
      <c r="AQ257" s="31" t="n">
        <f aca="false">IF(Замер!$J$140="да",Кухня!$B257,0)</f>
        <v>0</v>
      </c>
      <c r="AR257" s="31" t="n">
        <f aca="false">IF(Замер!$J$140="да",Кухня!$G257,0)</f>
        <v>1</v>
      </c>
      <c r="AS257" s="31" t="n">
        <f aca="false">IF(Замер!$J$140="да",Кухня!$H257,0)</f>
        <v>1152</v>
      </c>
      <c r="AU257" s="31" t="n">
        <f aca="false">IF(Замер!$J$160="да",Ванна!$B257,0)</f>
        <v>0</v>
      </c>
      <c r="AV257" s="31" t="n">
        <f aca="false">IF(Замер!$J$160="да",Ванна!$G257,0)</f>
        <v>1</v>
      </c>
      <c r="AW257" s="31" t="n">
        <f aca="false">IF(Замер!$J$160="да",Ванна!$H257,0)</f>
        <v>1152</v>
      </c>
      <c r="AY257" s="31" t="n">
        <f aca="false">IF(Замер!$J$180="да",Туалет!$B257,0)</f>
        <v>0</v>
      </c>
      <c r="AZ257" s="31" t="n">
        <f aca="false">IF(Замер!$J$180="да",Туалет!$G257,0)</f>
        <v>0</v>
      </c>
      <c r="BA257" s="31" t="n">
        <f aca="false">IF(Замер!$J$180="да",Туалет!$H257,0)</f>
        <v>0</v>
      </c>
      <c r="BC257" s="31" t="n">
        <f aca="false">IF(Замер!$J$200="да",Балкон!$B257,0)</f>
        <v>0</v>
      </c>
      <c r="BD257" s="31" t="n">
        <f aca="false">IF(Замер!$J$200="да",Балкон!$G257,0)</f>
        <v>0</v>
      </c>
      <c r="BE257" s="31" t="n">
        <f aca="false">IF(Замер!$J$200="да",Балкон!$H257,0)</f>
        <v>0</v>
      </c>
      <c r="BG257" s="31" t="n">
        <f aca="false">IF(Замер!$J$220="да",Помещение_11!$B257,0)</f>
        <v>0</v>
      </c>
      <c r="BH257" s="31" t="n">
        <f aca="false">IF(Замер!$J$220="да",Помещение_11!$G257,0)</f>
        <v>0</v>
      </c>
      <c r="BI257" s="31" t="n">
        <f aca="false">IF(Замер!$J$220="да",Помещение_11!$H257,0)</f>
        <v>0</v>
      </c>
      <c r="BK257" s="31" t="n">
        <f aca="false">IF(Замер!$J$240="да",Помещение_12!$B257,0)</f>
        <v>0</v>
      </c>
      <c r="BL257" s="31" t="n">
        <f aca="false">IF(Замер!$J$240="да",Помещение_12!$G257,0)</f>
        <v>0</v>
      </c>
      <c r="BM257" s="31" t="n">
        <f aca="false">IF(Замер!$J$240="да",Помещение_12!$H257,0)</f>
        <v>0</v>
      </c>
      <c r="BO257" s="31" t="n">
        <f aca="false">IF(Замер!$J$260="да",Помещение_13!$B257,0)</f>
        <v>0</v>
      </c>
      <c r="BP257" s="31" t="n">
        <f aca="false">IF(Замер!$J$260="да",Помещение_13!$G257,0)</f>
        <v>0</v>
      </c>
      <c r="BQ257" s="31" t="n">
        <f aca="false">IF(Замер!$J$260="да",Помещение_13!$H257,0)</f>
        <v>0</v>
      </c>
      <c r="BS257" s="31" t="n">
        <f aca="false">IF(Замер!$J$280="да",Помещение_14!$B257,0)</f>
        <v>0</v>
      </c>
      <c r="BT257" s="31" t="n">
        <f aca="false">IF(Замер!$J$280="да",Помещение_14!$G257,0)</f>
        <v>0</v>
      </c>
      <c r="BU257" s="31" t="n">
        <f aca="false">IF(Замер!$J$280="да",Помещение_14!$H257,0)</f>
        <v>0</v>
      </c>
      <c r="BW257" s="31" t="n">
        <f aca="false">IF(Замер!$J$300="да",Помещение_15!$B257,0)</f>
        <v>0</v>
      </c>
      <c r="BX257" s="31" t="n">
        <f aca="false">IF(Замер!$J$300="да",Помещение_15!$G257,0)</f>
        <v>0</v>
      </c>
      <c r="BY257" s="31" t="n">
        <f aca="false">IF(Замер!$J$300="да",Помещение_15!$H257,0)</f>
        <v>0</v>
      </c>
      <c r="CA257" s="31" t="n">
        <f aca="false">IF(Замер!$J$320="да",Помещение_16!$B257,0)</f>
        <v>0</v>
      </c>
      <c r="CB257" s="31" t="n">
        <f aca="false">IF(Замер!$J$320="да",Помещение_16!$G257,0)</f>
        <v>0</v>
      </c>
      <c r="CC257" s="31" t="n">
        <f aca="false">IF(Замер!$J$320="да",Помещение_16!$H257,0)</f>
        <v>0</v>
      </c>
      <c r="CE257" s="31" t="n">
        <f aca="false">IF(Замер!$J$340="да",Помещение_17!$B257,0)</f>
        <v>0</v>
      </c>
      <c r="CF257" s="31" t="n">
        <f aca="false">IF(Замер!$J$340="да",Помещение_17!$G257,0)</f>
        <v>0</v>
      </c>
      <c r="CG257" s="31" t="n">
        <f aca="false">IF(Замер!$J$340="да",Помещение_17!$H257,0)</f>
        <v>0</v>
      </c>
      <c r="CI257" s="31" t="n">
        <f aca="false">IF(Замер!$J$360="да",Помещение_18!$B257,0)</f>
        <v>0</v>
      </c>
      <c r="CJ257" s="31" t="n">
        <f aca="false">IF(Замер!$J$360="да",Помещение_18!$G257,0)</f>
        <v>0</v>
      </c>
      <c r="CK257" s="31" t="n">
        <f aca="false">IF(Замер!$J$360="да",Помещение_18!$H257,0)</f>
        <v>0</v>
      </c>
      <c r="CM257" s="31" t="n">
        <f aca="false">IF(Замер!$J$380="да",Помещение_19!$B257,0)</f>
        <v>0</v>
      </c>
      <c r="CN257" s="31" t="n">
        <f aca="false">IF(Замер!$J$380="да",Помещение_19!$G257,0)</f>
        <v>0</v>
      </c>
      <c r="CO257" s="31" t="n">
        <f aca="false">IF(Замер!$J$380="да",Помещение_19!$H257,0)</f>
        <v>0</v>
      </c>
      <c r="CQ257" s="31" t="n">
        <f aca="false">IF(Замер!$J$400="да",Помещение_20!$B257,0)</f>
        <v>0</v>
      </c>
      <c r="CR257" s="31" t="n">
        <f aca="false">IF(Замер!$J$400="да",Помещение_20!$G257,0)</f>
        <v>0</v>
      </c>
      <c r="CS257" s="31" t="n">
        <f aca="false">IF(Замер!$J$400="да",Помещение_20!$H257,0)</f>
        <v>0</v>
      </c>
    </row>
    <row r="258" customFormat="false" ht="14.25" hidden="false" customHeight="false" outlineLevel="0" collapsed="false">
      <c r="B258" s="79" t="n">
        <f aca="false">P258</f>
        <v>0</v>
      </c>
      <c r="C258" s="49" t="s">
        <v>543</v>
      </c>
      <c r="D258" s="80" t="str">
        <f aca="false">VLOOKUP(C258,СписокРабот!$B:$E,2,FALSE())</f>
        <v>Демонтаж стиральной машины</v>
      </c>
      <c r="E258" s="44" t="str">
        <f aca="false">VLOOKUP(C258,СписокРабот!$B:$E,3,FALSE())</f>
        <v>ед.</v>
      </c>
      <c r="F258" s="81" t="n">
        <f aca="false">VLOOKUP(C258,СписокРабот!$B:$E,4,FALSE())</f>
        <v>736</v>
      </c>
      <c r="G258" s="49" t="n">
        <f aca="false">Q258</f>
        <v>0</v>
      </c>
      <c r="H258" s="82" t="n">
        <f aca="false">F258*G258</f>
        <v>0</v>
      </c>
      <c r="L258" s="83"/>
      <c r="M258" s="66" t="n">
        <f aca="false">$F258*(100%-$B$3)</f>
        <v>625.6</v>
      </c>
      <c r="N258" s="31" t="n">
        <f aca="false">$G258*$M258</f>
        <v>0</v>
      </c>
      <c r="P258" s="31" t="n">
        <f aca="false">MAX(S258,W258,AA258,AE258,AI258,AM258,AQ258,AU258,AY258,BC258,BG258,BK258,BO258,BS258,BW258,CA258,CE258,CI258,CM258,CQ258)</f>
        <v>0</v>
      </c>
      <c r="Q258" s="31" t="n">
        <f aca="false">IF($S258,T258,0)+IF($W258,X258,0)+IF($AA258,AB258,0)+IF($AE258,AF258,0)+IF($AI258,AJ258,0)+IF($AM258,AN258,0)+IF($AQ258,AR258,0)+IF($AU258,AV258,0)+IF($AY258,AZ258,0)+IF($BC258,BD258,0)+IF($BG258,BH258,0)+IF($BK258,BL258,0)+IF($BO258,BP258,0)+IF($BS258,BT258,0)+IF($BW258,BX258,0)+IF($CA258,CB258,0)+IF($CE258,CF258,0)+IF($CI258,CJ258,0)+IF($CM258,CN258,0)+IF($CQ258,CR258,0)</f>
        <v>0</v>
      </c>
      <c r="R258" s="31" t="n">
        <f aca="false">IF($S258=1,U258,0)+IF($W258,Y258,0)+IF($AA258,AC258,0)+IF($AE258,AG258,0)+IF($AI258,AK258,0)+IF($AM258,AO258,0)+IF($AQ258,AS258,0)+IF($AU258,AW258,0)+IF($AY258,BA258,0)+IF($BC258,BE258,0)+IF($BG258,BI258,0)+IF($BK258,BM258,0)+IF($BO258,BQ258,0)+IF($BS258,BU258,0)+IF($BW258,BY258,0)+IF($CA258,CC258,0)+IF($CE258,CG258,0)+IF($CI258,CK258,0)+IF($CM258,CO258,0)+IF($CQ258,CS258,0)</f>
        <v>0</v>
      </c>
      <c r="S258" s="31" t="n">
        <f aca="false">IF(Замер!$J$20="да",Комната_1!$B258,0)</f>
        <v>0</v>
      </c>
      <c r="T258" s="31" t="n">
        <f aca="false">IF(Замер!$J$20="да",Комната_1!$G258,0)</f>
        <v>1</v>
      </c>
      <c r="U258" s="31" t="n">
        <f aca="false">IF(Замер!$J$20="да",Комната_1!$H258,0)</f>
        <v>736</v>
      </c>
      <c r="W258" s="31" t="n">
        <f aca="false">IF(Замер!$J$40="да",Комната_2!$B258,0)</f>
        <v>0</v>
      </c>
      <c r="X258" s="31" t="n">
        <f aca="false">IF(Замер!$J$40="да",Комната_2!$G258,0)</f>
        <v>1</v>
      </c>
      <c r="Y258" s="31" t="n">
        <f aca="false">IF(Замер!$J$40="да",Комната_2!$H258,0)</f>
        <v>736</v>
      </c>
      <c r="AA258" s="31" t="n">
        <f aca="false">IF(Замер!$J$60="да",Комната_3!$B258,0)</f>
        <v>0</v>
      </c>
      <c r="AB258" s="31" t="n">
        <f aca="false">IF(Замер!$J$60="да",Комната_3!$G258,0)</f>
        <v>1</v>
      </c>
      <c r="AC258" s="31" t="n">
        <f aca="false">IF(Замер!$J$60="да",Комната_3!$H258,0)</f>
        <v>736</v>
      </c>
      <c r="AE258" s="31" t="n">
        <f aca="false">IF(Замер!$J$80="да",Комната_4!$B258,0)</f>
        <v>0</v>
      </c>
      <c r="AF258" s="31" t="n">
        <f aca="false">IF(Замер!$J$80="да",Комната_4!$G258,0)</f>
        <v>1</v>
      </c>
      <c r="AG258" s="31" t="n">
        <f aca="false">IF(Замер!$J$80="да",Комната_4!$H258,0)</f>
        <v>736</v>
      </c>
      <c r="AI258" s="31" t="n">
        <f aca="false">IF(Замер!$J$100="да",Комната_5!$B258,0)</f>
        <v>0</v>
      </c>
      <c r="AJ258" s="31" t="n">
        <f aca="false">IF(Замер!$J$100="да",Комната_5!$G258,0)</f>
        <v>1</v>
      </c>
      <c r="AK258" s="31" t="n">
        <f aca="false">IF(Замер!$J$100="да",Комната_5!$H258,0)</f>
        <v>736</v>
      </c>
      <c r="AM258" s="31" t="n">
        <f aca="false">IF(Замер!$J$120="да",Коридор!$B258,0)</f>
        <v>0</v>
      </c>
      <c r="AN258" s="31" t="n">
        <f aca="false">IF(Замер!$J$120="да",Коридор!$G258,0)</f>
        <v>1</v>
      </c>
      <c r="AO258" s="31" t="n">
        <f aca="false">IF(Замер!$J$120="да",Коридор!$H258,0)</f>
        <v>736</v>
      </c>
      <c r="AQ258" s="31" t="n">
        <f aca="false">IF(Замер!$J$140="да",Кухня!$B258,0)</f>
        <v>0</v>
      </c>
      <c r="AR258" s="31" t="n">
        <f aca="false">IF(Замер!$J$140="да",Кухня!$G258,0)</f>
        <v>1</v>
      </c>
      <c r="AS258" s="31" t="n">
        <f aca="false">IF(Замер!$J$140="да",Кухня!$H258,0)</f>
        <v>736</v>
      </c>
      <c r="AU258" s="31" t="n">
        <f aca="false">IF(Замер!$J$160="да",Ванна!$B258,0)</f>
        <v>0</v>
      </c>
      <c r="AV258" s="31" t="n">
        <f aca="false">IF(Замер!$J$160="да",Ванна!$G258,0)</f>
        <v>1</v>
      </c>
      <c r="AW258" s="31" t="n">
        <f aca="false">IF(Замер!$J$160="да",Ванна!$H258,0)</f>
        <v>736</v>
      </c>
      <c r="AY258" s="31" t="n">
        <f aca="false">IF(Замер!$J$180="да",Туалет!$B258,0)</f>
        <v>0</v>
      </c>
      <c r="AZ258" s="31" t="n">
        <f aca="false">IF(Замер!$J$180="да",Туалет!$G258,0)</f>
        <v>0</v>
      </c>
      <c r="BA258" s="31" t="n">
        <f aca="false">IF(Замер!$J$180="да",Туалет!$H258,0)</f>
        <v>0</v>
      </c>
      <c r="BC258" s="31" t="n">
        <f aca="false">IF(Замер!$J$200="да",Балкон!$B258,0)</f>
        <v>0</v>
      </c>
      <c r="BD258" s="31" t="n">
        <f aca="false">IF(Замер!$J$200="да",Балкон!$G258,0)</f>
        <v>0</v>
      </c>
      <c r="BE258" s="31" t="n">
        <f aca="false">IF(Замер!$J$200="да",Балкон!$H258,0)</f>
        <v>0</v>
      </c>
      <c r="BG258" s="31" t="n">
        <f aca="false">IF(Замер!$J$220="да",Помещение_11!$B258,0)</f>
        <v>0</v>
      </c>
      <c r="BH258" s="31" t="n">
        <f aca="false">IF(Замер!$J$220="да",Помещение_11!$G258,0)</f>
        <v>0</v>
      </c>
      <c r="BI258" s="31" t="n">
        <f aca="false">IF(Замер!$J$220="да",Помещение_11!$H258,0)</f>
        <v>0</v>
      </c>
      <c r="BK258" s="31" t="n">
        <f aca="false">IF(Замер!$J$240="да",Помещение_12!$B258,0)</f>
        <v>0</v>
      </c>
      <c r="BL258" s="31" t="n">
        <f aca="false">IF(Замер!$J$240="да",Помещение_12!$G258,0)</f>
        <v>0</v>
      </c>
      <c r="BM258" s="31" t="n">
        <f aca="false">IF(Замер!$J$240="да",Помещение_12!$H258,0)</f>
        <v>0</v>
      </c>
      <c r="BO258" s="31" t="n">
        <f aca="false">IF(Замер!$J$260="да",Помещение_13!$B258,0)</f>
        <v>0</v>
      </c>
      <c r="BP258" s="31" t="n">
        <f aca="false">IF(Замер!$J$260="да",Помещение_13!$G258,0)</f>
        <v>0</v>
      </c>
      <c r="BQ258" s="31" t="n">
        <f aca="false">IF(Замер!$J$260="да",Помещение_13!$H258,0)</f>
        <v>0</v>
      </c>
      <c r="BS258" s="31" t="n">
        <f aca="false">IF(Замер!$J$280="да",Помещение_14!$B258,0)</f>
        <v>0</v>
      </c>
      <c r="BT258" s="31" t="n">
        <f aca="false">IF(Замер!$J$280="да",Помещение_14!$G258,0)</f>
        <v>0</v>
      </c>
      <c r="BU258" s="31" t="n">
        <f aca="false">IF(Замер!$J$280="да",Помещение_14!$H258,0)</f>
        <v>0</v>
      </c>
      <c r="BW258" s="31" t="n">
        <f aca="false">IF(Замер!$J$300="да",Помещение_15!$B258,0)</f>
        <v>0</v>
      </c>
      <c r="BX258" s="31" t="n">
        <f aca="false">IF(Замер!$J$300="да",Помещение_15!$G258,0)</f>
        <v>0</v>
      </c>
      <c r="BY258" s="31" t="n">
        <f aca="false">IF(Замер!$J$300="да",Помещение_15!$H258,0)</f>
        <v>0</v>
      </c>
      <c r="CA258" s="31" t="n">
        <f aca="false">IF(Замер!$J$320="да",Помещение_16!$B258,0)</f>
        <v>0</v>
      </c>
      <c r="CB258" s="31" t="n">
        <f aca="false">IF(Замер!$J$320="да",Помещение_16!$G258,0)</f>
        <v>0</v>
      </c>
      <c r="CC258" s="31" t="n">
        <f aca="false">IF(Замер!$J$320="да",Помещение_16!$H258,0)</f>
        <v>0</v>
      </c>
      <c r="CE258" s="31" t="n">
        <f aca="false">IF(Замер!$J$340="да",Помещение_17!$B258,0)</f>
        <v>0</v>
      </c>
      <c r="CF258" s="31" t="n">
        <f aca="false">IF(Замер!$J$340="да",Помещение_17!$G258,0)</f>
        <v>0</v>
      </c>
      <c r="CG258" s="31" t="n">
        <f aca="false">IF(Замер!$J$340="да",Помещение_17!$H258,0)</f>
        <v>0</v>
      </c>
      <c r="CI258" s="31" t="n">
        <f aca="false">IF(Замер!$J$360="да",Помещение_18!$B258,0)</f>
        <v>0</v>
      </c>
      <c r="CJ258" s="31" t="n">
        <f aca="false">IF(Замер!$J$360="да",Помещение_18!$G258,0)</f>
        <v>0</v>
      </c>
      <c r="CK258" s="31" t="n">
        <f aca="false">IF(Замер!$J$360="да",Помещение_18!$H258,0)</f>
        <v>0</v>
      </c>
      <c r="CM258" s="31" t="n">
        <f aca="false">IF(Замер!$J$380="да",Помещение_19!$B258,0)</f>
        <v>0</v>
      </c>
      <c r="CN258" s="31" t="n">
        <f aca="false">IF(Замер!$J$380="да",Помещение_19!$G258,0)</f>
        <v>0</v>
      </c>
      <c r="CO258" s="31" t="n">
        <f aca="false">IF(Замер!$J$380="да",Помещение_19!$H258,0)</f>
        <v>0</v>
      </c>
      <c r="CQ258" s="31" t="n">
        <f aca="false">IF(Замер!$J$400="да",Помещение_20!$B258,0)</f>
        <v>0</v>
      </c>
      <c r="CR258" s="31" t="n">
        <f aca="false">IF(Замер!$J$400="да",Помещение_20!$G258,0)</f>
        <v>0</v>
      </c>
      <c r="CS258" s="31" t="n">
        <f aca="false">IF(Замер!$J$400="да",Помещение_20!$H258,0)</f>
        <v>0</v>
      </c>
    </row>
    <row r="259" customFormat="false" ht="14.25" hidden="false" customHeight="false" outlineLevel="0" collapsed="false">
      <c r="B259" s="79" t="n">
        <f aca="false">P259</f>
        <v>0</v>
      </c>
      <c r="C259" s="49" t="s">
        <v>544</v>
      </c>
      <c r="D259" s="80" t="str">
        <f aca="false">VLOOKUP(C259,СписокРабот!$B:$E,2,FALSE())</f>
        <v>Демонтаж душевой кабины</v>
      </c>
      <c r="E259" s="44" t="str">
        <f aca="false">VLOOKUP(C259,СписокРабот!$B:$E,3,FALSE())</f>
        <v>ед.</v>
      </c>
      <c r="F259" s="81" t="n">
        <f aca="false">VLOOKUP(C259,СписокРабот!$B:$E,4,FALSE())</f>
        <v>3950</v>
      </c>
      <c r="G259" s="49" t="n">
        <f aca="false">Q259</f>
        <v>0</v>
      </c>
      <c r="H259" s="82" t="n">
        <f aca="false">F259*G259</f>
        <v>0</v>
      </c>
      <c r="L259" s="83"/>
      <c r="M259" s="66" t="n">
        <f aca="false">$F259*(100%-$B$3)</f>
        <v>3357.5</v>
      </c>
      <c r="N259" s="31" t="n">
        <f aca="false">$G259*$M259</f>
        <v>0</v>
      </c>
      <c r="P259" s="31" t="n">
        <f aca="false">MAX(S259,W259,AA259,AE259,AI259,AM259,AQ259,AU259,AY259,BC259,BG259,BK259,BO259,BS259,BW259,CA259,CE259,CI259,CM259,CQ259)</f>
        <v>0</v>
      </c>
      <c r="Q259" s="31" t="n">
        <f aca="false">IF($S259,T259,0)+IF($W259,X259,0)+IF($AA259,AB259,0)+IF($AE259,AF259,0)+IF($AI259,AJ259,0)+IF($AM259,AN259,0)+IF($AQ259,AR259,0)+IF($AU259,AV259,0)+IF($AY259,AZ259,0)+IF($BC259,BD259,0)+IF($BG259,BH259,0)+IF($BK259,BL259,0)+IF($BO259,BP259,0)+IF($BS259,BT259,0)+IF($BW259,BX259,0)+IF($CA259,CB259,0)+IF($CE259,CF259,0)+IF($CI259,CJ259,0)+IF($CM259,CN259,0)+IF($CQ259,CR259,0)</f>
        <v>0</v>
      </c>
      <c r="R259" s="31" t="n">
        <f aca="false">IF($S259=1,U259,0)+IF($W259,Y259,0)+IF($AA259,AC259,0)+IF($AE259,AG259,0)+IF($AI259,AK259,0)+IF($AM259,AO259,0)+IF($AQ259,AS259,0)+IF($AU259,AW259,0)+IF($AY259,BA259,0)+IF($BC259,BE259,0)+IF($BG259,BI259,0)+IF($BK259,BM259,0)+IF($BO259,BQ259,0)+IF($BS259,BU259,0)+IF($BW259,BY259,0)+IF($CA259,CC259,0)+IF($CE259,CG259,0)+IF($CI259,CK259,0)+IF($CM259,CO259,0)+IF($CQ259,CS259,0)</f>
        <v>0</v>
      </c>
      <c r="S259" s="31" t="n">
        <f aca="false">IF(Замер!$J$20="да",Комната_1!$B259,0)</f>
        <v>0</v>
      </c>
      <c r="T259" s="31" t="n">
        <f aca="false">IF(Замер!$J$20="да",Комната_1!$G259,0)</f>
        <v>1</v>
      </c>
      <c r="U259" s="31" t="n">
        <f aca="false">IF(Замер!$J$20="да",Комната_1!$H259,0)</f>
        <v>3950</v>
      </c>
      <c r="W259" s="31" t="n">
        <f aca="false">IF(Замер!$J$40="да",Комната_2!$B259,0)</f>
        <v>0</v>
      </c>
      <c r="X259" s="31" t="n">
        <f aca="false">IF(Замер!$J$40="да",Комната_2!$G259,0)</f>
        <v>1</v>
      </c>
      <c r="Y259" s="31" t="n">
        <f aca="false">IF(Замер!$J$40="да",Комната_2!$H259,0)</f>
        <v>3950</v>
      </c>
      <c r="AA259" s="31" t="n">
        <f aca="false">IF(Замер!$J$60="да",Комната_3!$B259,0)</f>
        <v>0</v>
      </c>
      <c r="AB259" s="31" t="n">
        <f aca="false">IF(Замер!$J$60="да",Комната_3!$G259,0)</f>
        <v>1</v>
      </c>
      <c r="AC259" s="31" t="n">
        <f aca="false">IF(Замер!$J$60="да",Комната_3!$H259,0)</f>
        <v>3950</v>
      </c>
      <c r="AE259" s="31" t="n">
        <f aca="false">IF(Замер!$J$80="да",Комната_4!$B259,0)</f>
        <v>0</v>
      </c>
      <c r="AF259" s="31" t="n">
        <f aca="false">IF(Замер!$J$80="да",Комната_4!$G259,0)</f>
        <v>1</v>
      </c>
      <c r="AG259" s="31" t="n">
        <f aca="false">IF(Замер!$J$80="да",Комната_4!$H259,0)</f>
        <v>3950</v>
      </c>
      <c r="AI259" s="31" t="n">
        <f aca="false">IF(Замер!$J$100="да",Комната_5!$B259,0)</f>
        <v>0</v>
      </c>
      <c r="AJ259" s="31" t="n">
        <f aca="false">IF(Замер!$J$100="да",Комната_5!$G259,0)</f>
        <v>1</v>
      </c>
      <c r="AK259" s="31" t="n">
        <f aca="false">IF(Замер!$J$100="да",Комната_5!$H259,0)</f>
        <v>3950</v>
      </c>
      <c r="AM259" s="31" t="n">
        <f aca="false">IF(Замер!$J$120="да",Коридор!$B259,0)</f>
        <v>0</v>
      </c>
      <c r="AN259" s="31" t="n">
        <f aca="false">IF(Замер!$J$120="да",Коридор!$G259,0)</f>
        <v>1</v>
      </c>
      <c r="AO259" s="31" t="n">
        <f aca="false">IF(Замер!$J$120="да",Коридор!$H259,0)</f>
        <v>3950</v>
      </c>
      <c r="AQ259" s="31" t="n">
        <f aca="false">IF(Замер!$J$140="да",Кухня!$B259,0)</f>
        <v>0</v>
      </c>
      <c r="AR259" s="31" t="n">
        <f aca="false">IF(Замер!$J$140="да",Кухня!$G259,0)</f>
        <v>1</v>
      </c>
      <c r="AS259" s="31" t="n">
        <f aca="false">IF(Замер!$J$140="да",Кухня!$H259,0)</f>
        <v>3950</v>
      </c>
      <c r="AU259" s="31" t="n">
        <f aca="false">IF(Замер!$J$160="да",Ванна!$B259,0)</f>
        <v>0</v>
      </c>
      <c r="AV259" s="31" t="n">
        <f aca="false">IF(Замер!$J$160="да",Ванна!$G259,0)</f>
        <v>1</v>
      </c>
      <c r="AW259" s="31" t="n">
        <f aca="false">IF(Замер!$J$160="да",Ванна!$H259,0)</f>
        <v>3950</v>
      </c>
      <c r="AY259" s="31" t="n">
        <f aca="false">IF(Замер!$J$180="да",Туалет!$B259,0)</f>
        <v>0</v>
      </c>
      <c r="AZ259" s="31" t="n">
        <f aca="false">IF(Замер!$J$180="да",Туалет!$G259,0)</f>
        <v>0</v>
      </c>
      <c r="BA259" s="31" t="n">
        <f aca="false">IF(Замер!$J$180="да",Туалет!$H259,0)</f>
        <v>0</v>
      </c>
      <c r="BC259" s="31" t="n">
        <f aca="false">IF(Замер!$J$200="да",Балкон!$B259,0)</f>
        <v>0</v>
      </c>
      <c r="BD259" s="31" t="n">
        <f aca="false">IF(Замер!$J$200="да",Балкон!$G259,0)</f>
        <v>0</v>
      </c>
      <c r="BE259" s="31" t="n">
        <f aca="false">IF(Замер!$J$200="да",Балкон!$H259,0)</f>
        <v>0</v>
      </c>
      <c r="BG259" s="31" t="n">
        <f aca="false">IF(Замер!$J$220="да",Помещение_11!$B259,0)</f>
        <v>0</v>
      </c>
      <c r="BH259" s="31" t="n">
        <f aca="false">IF(Замер!$J$220="да",Помещение_11!$G259,0)</f>
        <v>0</v>
      </c>
      <c r="BI259" s="31" t="n">
        <f aca="false">IF(Замер!$J$220="да",Помещение_11!$H259,0)</f>
        <v>0</v>
      </c>
      <c r="BK259" s="31" t="n">
        <f aca="false">IF(Замер!$J$240="да",Помещение_12!$B259,0)</f>
        <v>0</v>
      </c>
      <c r="BL259" s="31" t="n">
        <f aca="false">IF(Замер!$J$240="да",Помещение_12!$G259,0)</f>
        <v>0</v>
      </c>
      <c r="BM259" s="31" t="n">
        <f aca="false">IF(Замер!$J$240="да",Помещение_12!$H259,0)</f>
        <v>0</v>
      </c>
      <c r="BO259" s="31" t="n">
        <f aca="false">IF(Замер!$J$260="да",Помещение_13!$B259,0)</f>
        <v>0</v>
      </c>
      <c r="BP259" s="31" t="n">
        <f aca="false">IF(Замер!$J$260="да",Помещение_13!$G259,0)</f>
        <v>0</v>
      </c>
      <c r="BQ259" s="31" t="n">
        <f aca="false">IF(Замер!$J$260="да",Помещение_13!$H259,0)</f>
        <v>0</v>
      </c>
      <c r="BS259" s="31" t="n">
        <f aca="false">IF(Замер!$J$280="да",Помещение_14!$B259,0)</f>
        <v>0</v>
      </c>
      <c r="BT259" s="31" t="n">
        <f aca="false">IF(Замер!$J$280="да",Помещение_14!$G259,0)</f>
        <v>0</v>
      </c>
      <c r="BU259" s="31" t="n">
        <f aca="false">IF(Замер!$J$280="да",Помещение_14!$H259,0)</f>
        <v>0</v>
      </c>
      <c r="BW259" s="31" t="n">
        <f aca="false">IF(Замер!$J$300="да",Помещение_15!$B259,0)</f>
        <v>0</v>
      </c>
      <c r="BX259" s="31" t="n">
        <f aca="false">IF(Замер!$J$300="да",Помещение_15!$G259,0)</f>
        <v>0</v>
      </c>
      <c r="BY259" s="31" t="n">
        <f aca="false">IF(Замер!$J$300="да",Помещение_15!$H259,0)</f>
        <v>0</v>
      </c>
      <c r="CA259" s="31" t="n">
        <f aca="false">IF(Замер!$J$320="да",Помещение_16!$B259,0)</f>
        <v>0</v>
      </c>
      <c r="CB259" s="31" t="n">
        <f aca="false">IF(Замер!$J$320="да",Помещение_16!$G259,0)</f>
        <v>0</v>
      </c>
      <c r="CC259" s="31" t="n">
        <f aca="false">IF(Замер!$J$320="да",Помещение_16!$H259,0)</f>
        <v>0</v>
      </c>
      <c r="CE259" s="31" t="n">
        <f aca="false">IF(Замер!$J$340="да",Помещение_17!$B259,0)</f>
        <v>0</v>
      </c>
      <c r="CF259" s="31" t="n">
        <f aca="false">IF(Замер!$J$340="да",Помещение_17!$G259,0)</f>
        <v>0</v>
      </c>
      <c r="CG259" s="31" t="n">
        <f aca="false">IF(Замер!$J$340="да",Помещение_17!$H259,0)</f>
        <v>0</v>
      </c>
      <c r="CI259" s="31" t="n">
        <f aca="false">IF(Замер!$J$360="да",Помещение_18!$B259,0)</f>
        <v>0</v>
      </c>
      <c r="CJ259" s="31" t="n">
        <f aca="false">IF(Замер!$J$360="да",Помещение_18!$G259,0)</f>
        <v>0</v>
      </c>
      <c r="CK259" s="31" t="n">
        <f aca="false">IF(Замер!$J$360="да",Помещение_18!$H259,0)</f>
        <v>0</v>
      </c>
      <c r="CM259" s="31" t="n">
        <f aca="false">IF(Замер!$J$380="да",Помещение_19!$B259,0)</f>
        <v>0</v>
      </c>
      <c r="CN259" s="31" t="n">
        <f aca="false">IF(Замер!$J$380="да",Помещение_19!$G259,0)</f>
        <v>0</v>
      </c>
      <c r="CO259" s="31" t="n">
        <f aca="false">IF(Замер!$J$380="да",Помещение_19!$H259,0)</f>
        <v>0</v>
      </c>
      <c r="CQ259" s="31" t="n">
        <f aca="false">IF(Замер!$J$400="да",Помещение_20!$B259,0)</f>
        <v>0</v>
      </c>
      <c r="CR259" s="31" t="n">
        <f aca="false">IF(Замер!$J$400="да",Помещение_20!$G259,0)</f>
        <v>0</v>
      </c>
      <c r="CS259" s="31" t="n">
        <f aca="false">IF(Замер!$J$400="да",Помещение_20!$H259,0)</f>
        <v>0</v>
      </c>
    </row>
    <row r="260" customFormat="false" ht="14.25" hidden="false" customHeight="false" outlineLevel="0" collapsed="false">
      <c r="B260" s="79" t="n">
        <f aca="false">P260</f>
        <v>0</v>
      </c>
      <c r="C260" s="49" t="s">
        <v>545</v>
      </c>
      <c r="D260" s="80" t="str">
        <f aca="false">VLOOKUP(C260,СписокРабот!$B:$E,2,FALSE())</f>
        <v>Демонтаж фартука под ванной</v>
      </c>
      <c r="E260" s="44" t="str">
        <f aca="false">VLOOKUP(C260,СписокРабот!$B:$E,3,FALSE())</f>
        <v>ед.</v>
      </c>
      <c r="F260" s="81" t="n">
        <f aca="false">VLOOKUP(C260,СписокРабот!$B:$E,4,FALSE())</f>
        <v>1204</v>
      </c>
      <c r="G260" s="49" t="n">
        <f aca="false">Q260</f>
        <v>0</v>
      </c>
      <c r="H260" s="82" t="n">
        <f aca="false">F260*G260</f>
        <v>0</v>
      </c>
      <c r="L260" s="83"/>
      <c r="M260" s="66" t="n">
        <f aca="false">$F260*(100%-$B$3)</f>
        <v>1023.4</v>
      </c>
      <c r="N260" s="31" t="n">
        <f aca="false">$G260*$M260</f>
        <v>0</v>
      </c>
      <c r="P260" s="31" t="n">
        <f aca="false">MAX(S260,W260,AA260,AE260,AI260,AM260,AQ260,AU260,AY260,BC260,BG260,BK260,BO260,BS260,BW260,CA260,CE260,CI260,CM260,CQ260)</f>
        <v>0</v>
      </c>
      <c r="Q260" s="31" t="n">
        <f aca="false">IF($S260,T260,0)+IF($W260,X260,0)+IF($AA260,AB260,0)+IF($AE260,AF260,0)+IF($AI260,AJ260,0)+IF($AM260,AN260,0)+IF($AQ260,AR260,0)+IF($AU260,AV260,0)+IF($AY260,AZ260,0)+IF($BC260,BD260,0)+IF($BG260,BH260,0)+IF($BK260,BL260,0)+IF($BO260,BP260,0)+IF($BS260,BT260,0)+IF($BW260,BX260,0)+IF($CA260,CB260,0)+IF($CE260,CF260,0)+IF($CI260,CJ260,0)+IF($CM260,CN260,0)+IF($CQ260,CR260,0)</f>
        <v>0</v>
      </c>
      <c r="R260" s="31" t="n">
        <f aca="false">IF($S260=1,U260,0)+IF($W260,Y260,0)+IF($AA260,AC260,0)+IF($AE260,AG260,0)+IF($AI260,AK260,0)+IF($AM260,AO260,0)+IF($AQ260,AS260,0)+IF($AU260,AW260,0)+IF($AY260,BA260,0)+IF($BC260,BE260,0)+IF($BG260,BI260,0)+IF($BK260,BM260,0)+IF($BO260,BQ260,0)+IF($BS260,BU260,0)+IF($BW260,BY260,0)+IF($CA260,CC260,0)+IF($CE260,CG260,0)+IF($CI260,CK260,0)+IF($CM260,CO260,0)+IF($CQ260,CS260,0)</f>
        <v>0</v>
      </c>
      <c r="S260" s="31" t="n">
        <f aca="false">IF(Замер!$J$20="да",Комната_1!$B260,0)</f>
        <v>0</v>
      </c>
      <c r="T260" s="31" t="n">
        <f aca="false">IF(Замер!$J$20="да",Комната_1!$G260,0)</f>
        <v>1</v>
      </c>
      <c r="U260" s="31" t="n">
        <f aca="false">IF(Замер!$J$20="да",Комната_1!$H260,0)</f>
        <v>1204</v>
      </c>
      <c r="W260" s="31" t="n">
        <f aca="false">IF(Замер!$J$40="да",Комната_2!$B260,0)</f>
        <v>0</v>
      </c>
      <c r="X260" s="31" t="n">
        <f aca="false">IF(Замер!$J$40="да",Комната_2!$G260,0)</f>
        <v>1</v>
      </c>
      <c r="Y260" s="31" t="n">
        <f aca="false">IF(Замер!$J$40="да",Комната_2!$H260,0)</f>
        <v>1204</v>
      </c>
      <c r="AA260" s="31" t="n">
        <f aca="false">IF(Замер!$J$60="да",Комната_3!$B260,0)</f>
        <v>0</v>
      </c>
      <c r="AB260" s="31" t="n">
        <f aca="false">IF(Замер!$J$60="да",Комната_3!$G260,0)</f>
        <v>1</v>
      </c>
      <c r="AC260" s="31" t="n">
        <f aca="false">IF(Замер!$J$60="да",Комната_3!$H260,0)</f>
        <v>1204</v>
      </c>
      <c r="AE260" s="31" t="n">
        <f aca="false">IF(Замер!$J$80="да",Комната_4!$B260,0)</f>
        <v>0</v>
      </c>
      <c r="AF260" s="31" t="n">
        <f aca="false">IF(Замер!$J$80="да",Комната_4!$G260,0)</f>
        <v>1</v>
      </c>
      <c r="AG260" s="31" t="n">
        <f aca="false">IF(Замер!$J$80="да",Комната_4!$H260,0)</f>
        <v>1204</v>
      </c>
      <c r="AI260" s="31" t="n">
        <f aca="false">IF(Замер!$J$100="да",Комната_5!$B260,0)</f>
        <v>0</v>
      </c>
      <c r="AJ260" s="31" t="n">
        <f aca="false">IF(Замер!$J$100="да",Комната_5!$G260,0)</f>
        <v>1</v>
      </c>
      <c r="AK260" s="31" t="n">
        <f aca="false">IF(Замер!$J$100="да",Комната_5!$H260,0)</f>
        <v>1204</v>
      </c>
      <c r="AM260" s="31" t="n">
        <f aca="false">IF(Замер!$J$120="да",Коридор!$B260,0)</f>
        <v>0</v>
      </c>
      <c r="AN260" s="31" t="n">
        <f aca="false">IF(Замер!$J$120="да",Коридор!$G260,0)</f>
        <v>1</v>
      </c>
      <c r="AO260" s="31" t="n">
        <f aca="false">IF(Замер!$J$120="да",Коридор!$H260,0)</f>
        <v>1204</v>
      </c>
      <c r="AQ260" s="31" t="n">
        <f aca="false">IF(Замер!$J$140="да",Кухня!$B260,0)</f>
        <v>0</v>
      </c>
      <c r="AR260" s="31" t="n">
        <f aca="false">IF(Замер!$J$140="да",Кухня!$G260,0)</f>
        <v>1</v>
      </c>
      <c r="AS260" s="31" t="n">
        <f aca="false">IF(Замер!$J$140="да",Кухня!$H260,0)</f>
        <v>1204</v>
      </c>
      <c r="AU260" s="31" t="n">
        <f aca="false">IF(Замер!$J$160="да",Ванна!$B260,0)</f>
        <v>0</v>
      </c>
      <c r="AV260" s="31" t="n">
        <f aca="false">IF(Замер!$J$160="да",Ванна!$G260,0)</f>
        <v>1</v>
      </c>
      <c r="AW260" s="31" t="n">
        <f aca="false">IF(Замер!$J$160="да",Ванна!$H260,0)</f>
        <v>1204</v>
      </c>
      <c r="AY260" s="31" t="n">
        <f aca="false">IF(Замер!$J$180="да",Туалет!$B260,0)</f>
        <v>0</v>
      </c>
      <c r="AZ260" s="31" t="n">
        <f aca="false">IF(Замер!$J$180="да",Туалет!$G260,0)</f>
        <v>0</v>
      </c>
      <c r="BA260" s="31" t="n">
        <f aca="false">IF(Замер!$J$180="да",Туалет!$H260,0)</f>
        <v>0</v>
      </c>
      <c r="BC260" s="31" t="n">
        <f aca="false">IF(Замер!$J$200="да",Балкон!$B260,0)</f>
        <v>0</v>
      </c>
      <c r="BD260" s="31" t="n">
        <f aca="false">IF(Замер!$J$200="да",Балкон!$G260,0)</f>
        <v>0</v>
      </c>
      <c r="BE260" s="31" t="n">
        <f aca="false">IF(Замер!$J$200="да",Балкон!$H260,0)</f>
        <v>0</v>
      </c>
      <c r="BG260" s="31" t="n">
        <f aca="false">IF(Замер!$J$220="да",Помещение_11!$B260,0)</f>
        <v>0</v>
      </c>
      <c r="BH260" s="31" t="n">
        <f aca="false">IF(Замер!$J$220="да",Помещение_11!$G260,0)</f>
        <v>0</v>
      </c>
      <c r="BI260" s="31" t="n">
        <f aca="false">IF(Замер!$J$220="да",Помещение_11!$H260,0)</f>
        <v>0</v>
      </c>
      <c r="BK260" s="31" t="n">
        <f aca="false">IF(Замер!$J$240="да",Помещение_12!$B260,0)</f>
        <v>0</v>
      </c>
      <c r="BL260" s="31" t="n">
        <f aca="false">IF(Замер!$J$240="да",Помещение_12!$G260,0)</f>
        <v>0</v>
      </c>
      <c r="BM260" s="31" t="n">
        <f aca="false">IF(Замер!$J$240="да",Помещение_12!$H260,0)</f>
        <v>0</v>
      </c>
      <c r="BO260" s="31" t="n">
        <f aca="false">IF(Замер!$J$260="да",Помещение_13!$B260,0)</f>
        <v>0</v>
      </c>
      <c r="BP260" s="31" t="n">
        <f aca="false">IF(Замер!$J$260="да",Помещение_13!$G260,0)</f>
        <v>0</v>
      </c>
      <c r="BQ260" s="31" t="n">
        <f aca="false">IF(Замер!$J$260="да",Помещение_13!$H260,0)</f>
        <v>0</v>
      </c>
      <c r="BS260" s="31" t="n">
        <f aca="false">IF(Замер!$J$280="да",Помещение_14!$B260,0)</f>
        <v>0</v>
      </c>
      <c r="BT260" s="31" t="n">
        <f aca="false">IF(Замер!$J$280="да",Помещение_14!$G260,0)</f>
        <v>0</v>
      </c>
      <c r="BU260" s="31" t="n">
        <f aca="false">IF(Замер!$J$280="да",Помещение_14!$H260,0)</f>
        <v>0</v>
      </c>
      <c r="BW260" s="31" t="n">
        <f aca="false">IF(Замер!$J$300="да",Помещение_15!$B260,0)</f>
        <v>0</v>
      </c>
      <c r="BX260" s="31" t="n">
        <f aca="false">IF(Замер!$J$300="да",Помещение_15!$G260,0)</f>
        <v>0</v>
      </c>
      <c r="BY260" s="31" t="n">
        <f aca="false">IF(Замер!$J$300="да",Помещение_15!$H260,0)</f>
        <v>0</v>
      </c>
      <c r="CA260" s="31" t="n">
        <f aca="false">IF(Замер!$J$320="да",Помещение_16!$B260,0)</f>
        <v>0</v>
      </c>
      <c r="CB260" s="31" t="n">
        <f aca="false">IF(Замер!$J$320="да",Помещение_16!$G260,0)</f>
        <v>0</v>
      </c>
      <c r="CC260" s="31" t="n">
        <f aca="false">IF(Замер!$J$320="да",Помещение_16!$H260,0)</f>
        <v>0</v>
      </c>
      <c r="CE260" s="31" t="n">
        <f aca="false">IF(Замер!$J$340="да",Помещение_17!$B260,0)</f>
        <v>0</v>
      </c>
      <c r="CF260" s="31" t="n">
        <f aca="false">IF(Замер!$J$340="да",Помещение_17!$G260,0)</f>
        <v>0</v>
      </c>
      <c r="CG260" s="31" t="n">
        <f aca="false">IF(Замер!$J$340="да",Помещение_17!$H260,0)</f>
        <v>0</v>
      </c>
      <c r="CI260" s="31" t="n">
        <f aca="false">IF(Замер!$J$360="да",Помещение_18!$B260,0)</f>
        <v>0</v>
      </c>
      <c r="CJ260" s="31" t="n">
        <f aca="false">IF(Замер!$J$360="да",Помещение_18!$G260,0)</f>
        <v>0</v>
      </c>
      <c r="CK260" s="31" t="n">
        <f aca="false">IF(Замер!$J$360="да",Помещение_18!$H260,0)</f>
        <v>0</v>
      </c>
      <c r="CM260" s="31" t="n">
        <f aca="false">IF(Замер!$J$380="да",Помещение_19!$B260,0)</f>
        <v>0</v>
      </c>
      <c r="CN260" s="31" t="n">
        <f aca="false">IF(Замер!$J$380="да",Помещение_19!$G260,0)</f>
        <v>0</v>
      </c>
      <c r="CO260" s="31" t="n">
        <f aca="false">IF(Замер!$J$380="да",Помещение_19!$H260,0)</f>
        <v>0</v>
      </c>
      <c r="CQ260" s="31" t="n">
        <f aca="false">IF(Замер!$J$400="да",Помещение_20!$B260,0)</f>
        <v>0</v>
      </c>
      <c r="CR260" s="31" t="n">
        <f aca="false">IF(Замер!$J$400="да",Помещение_20!$G260,0)</f>
        <v>0</v>
      </c>
      <c r="CS260" s="31" t="n">
        <f aca="false">IF(Замер!$J$400="да",Помещение_20!$H260,0)</f>
        <v>0</v>
      </c>
    </row>
    <row r="261" customFormat="false" ht="14.25" hidden="false" customHeight="false" outlineLevel="0" collapsed="false">
      <c r="B261" s="79" t="n">
        <f aca="false">P261</f>
        <v>0</v>
      </c>
      <c r="C261" s="49" t="s">
        <v>546</v>
      </c>
      <c r="D261" s="80" t="str">
        <f aca="false">VLOOKUP(C261,СписокРабот!$B:$E,2,FALSE())</f>
        <v>Демонтаж подиума под ванну, душевую кабину. </v>
      </c>
      <c r="E261" s="44" t="str">
        <f aca="false">VLOOKUP(C261,СписокРабот!$B:$E,3,FALSE())</f>
        <v>ед</v>
      </c>
      <c r="F261" s="81" t="n">
        <f aca="false">VLOOKUP(C261,СписокРабот!$B:$E,4,FALSE())</f>
        <v>4373</v>
      </c>
      <c r="G261" s="49" t="n">
        <f aca="false">Q261</f>
        <v>0</v>
      </c>
      <c r="H261" s="82" t="n">
        <f aca="false">F261*G261</f>
        <v>0</v>
      </c>
      <c r="L261" s="83"/>
      <c r="M261" s="66" t="n">
        <f aca="false">$F261*(100%-$B$3)</f>
        <v>3717.05</v>
      </c>
      <c r="N261" s="31" t="n">
        <f aca="false">$G261*$M261</f>
        <v>0</v>
      </c>
      <c r="P261" s="31" t="n">
        <f aca="false">MAX(S261,W261,AA261,AE261,AI261,AM261,AQ261,AU261,AY261,BC261,BG261,BK261,BO261,BS261,BW261,CA261,CE261,CI261,CM261,CQ261)</f>
        <v>0</v>
      </c>
      <c r="Q261" s="31" t="n">
        <f aca="false">IF($S261,T261,0)+IF($W261,X261,0)+IF($AA261,AB261,0)+IF($AE261,AF261,0)+IF($AI261,AJ261,0)+IF($AM261,AN261,0)+IF($AQ261,AR261,0)+IF($AU261,AV261,0)+IF($AY261,AZ261,0)+IF($BC261,BD261,0)+IF($BG261,BH261,0)+IF($BK261,BL261,0)+IF($BO261,BP261,0)+IF($BS261,BT261,0)+IF($BW261,BX261,0)+IF($CA261,CB261,0)+IF($CE261,CF261,0)+IF($CI261,CJ261,0)+IF($CM261,CN261,0)+IF($CQ261,CR261,0)</f>
        <v>0</v>
      </c>
      <c r="R261" s="31" t="n">
        <f aca="false">IF($S261=1,U261,0)+IF($W261,Y261,0)+IF($AA261,AC261,0)+IF($AE261,AG261,0)+IF($AI261,AK261,0)+IF($AM261,AO261,0)+IF($AQ261,AS261,0)+IF($AU261,AW261,0)+IF($AY261,BA261,0)+IF($BC261,BE261,0)+IF($BG261,BI261,0)+IF($BK261,BM261,0)+IF($BO261,BQ261,0)+IF($BS261,BU261,0)+IF($BW261,BY261,0)+IF($CA261,CC261,0)+IF($CE261,CG261,0)+IF($CI261,CK261,0)+IF($CM261,CO261,0)+IF($CQ261,CS261,0)</f>
        <v>0</v>
      </c>
      <c r="S261" s="31" t="n">
        <f aca="false">IF(Замер!$J$20="да",Комната_1!$B261,0)</f>
        <v>0</v>
      </c>
      <c r="T261" s="31" t="n">
        <f aca="false">IF(Замер!$J$20="да",Комната_1!$G261,0)</f>
        <v>1</v>
      </c>
      <c r="U261" s="31" t="n">
        <f aca="false">IF(Замер!$J$20="да",Комната_1!$H261,0)</f>
        <v>4373</v>
      </c>
      <c r="W261" s="31" t="n">
        <f aca="false">IF(Замер!$J$40="да",Комната_2!$B261,0)</f>
        <v>0</v>
      </c>
      <c r="X261" s="31" t="n">
        <f aca="false">IF(Замер!$J$40="да",Комната_2!$G261,0)</f>
        <v>1</v>
      </c>
      <c r="Y261" s="31" t="n">
        <f aca="false">IF(Замер!$J$40="да",Комната_2!$H261,0)</f>
        <v>4373</v>
      </c>
      <c r="AA261" s="31" t="n">
        <f aca="false">IF(Замер!$J$60="да",Комната_3!$B261,0)</f>
        <v>0</v>
      </c>
      <c r="AB261" s="31" t="n">
        <f aca="false">IF(Замер!$J$60="да",Комната_3!$G261,0)</f>
        <v>1</v>
      </c>
      <c r="AC261" s="31" t="n">
        <f aca="false">IF(Замер!$J$60="да",Комната_3!$H261,0)</f>
        <v>4373</v>
      </c>
      <c r="AE261" s="31" t="n">
        <f aca="false">IF(Замер!$J$80="да",Комната_4!$B261,0)</f>
        <v>0</v>
      </c>
      <c r="AF261" s="31" t="n">
        <f aca="false">IF(Замер!$J$80="да",Комната_4!$G261,0)</f>
        <v>1</v>
      </c>
      <c r="AG261" s="31" t="n">
        <f aca="false">IF(Замер!$J$80="да",Комната_4!$H261,0)</f>
        <v>4373</v>
      </c>
      <c r="AI261" s="31" t="n">
        <f aca="false">IF(Замер!$J$100="да",Комната_5!$B261,0)</f>
        <v>0</v>
      </c>
      <c r="AJ261" s="31" t="n">
        <f aca="false">IF(Замер!$J$100="да",Комната_5!$G261,0)</f>
        <v>1</v>
      </c>
      <c r="AK261" s="31" t="n">
        <f aca="false">IF(Замер!$J$100="да",Комната_5!$H261,0)</f>
        <v>4373</v>
      </c>
      <c r="AM261" s="31" t="n">
        <f aca="false">IF(Замер!$J$120="да",Коридор!$B261,0)</f>
        <v>0</v>
      </c>
      <c r="AN261" s="31" t="n">
        <f aca="false">IF(Замер!$J$120="да",Коридор!$G261,0)</f>
        <v>1</v>
      </c>
      <c r="AO261" s="31" t="n">
        <f aca="false">IF(Замер!$J$120="да",Коридор!$H261,0)</f>
        <v>4373</v>
      </c>
      <c r="AQ261" s="31" t="n">
        <f aca="false">IF(Замер!$J$140="да",Кухня!$B261,0)</f>
        <v>0</v>
      </c>
      <c r="AR261" s="31" t="n">
        <f aca="false">IF(Замер!$J$140="да",Кухня!$G261,0)</f>
        <v>1</v>
      </c>
      <c r="AS261" s="31" t="n">
        <f aca="false">IF(Замер!$J$140="да",Кухня!$H261,0)</f>
        <v>4373</v>
      </c>
      <c r="AU261" s="31" t="n">
        <f aca="false">IF(Замер!$J$160="да",Ванна!$B261,0)</f>
        <v>0</v>
      </c>
      <c r="AV261" s="31" t="n">
        <f aca="false">IF(Замер!$J$160="да",Ванна!$G261,0)</f>
        <v>1</v>
      </c>
      <c r="AW261" s="31" t="n">
        <f aca="false">IF(Замер!$J$160="да",Ванна!$H261,0)</f>
        <v>4373</v>
      </c>
      <c r="AY261" s="31" t="n">
        <f aca="false">IF(Замер!$J$180="да",Туалет!$B261,0)</f>
        <v>0</v>
      </c>
      <c r="AZ261" s="31" t="n">
        <f aca="false">IF(Замер!$J$180="да",Туалет!$G261,0)</f>
        <v>0</v>
      </c>
      <c r="BA261" s="31" t="n">
        <f aca="false">IF(Замер!$J$180="да",Туалет!$H261,0)</f>
        <v>0</v>
      </c>
      <c r="BC261" s="31" t="n">
        <f aca="false">IF(Замер!$J$200="да",Балкон!$B261,0)</f>
        <v>0</v>
      </c>
      <c r="BD261" s="31" t="n">
        <f aca="false">IF(Замер!$J$200="да",Балкон!$G261,0)</f>
        <v>0</v>
      </c>
      <c r="BE261" s="31" t="n">
        <f aca="false">IF(Замер!$J$200="да",Балкон!$H261,0)</f>
        <v>0</v>
      </c>
      <c r="BG261" s="31" t="n">
        <f aca="false">IF(Замер!$J$220="да",Помещение_11!$B261,0)</f>
        <v>0</v>
      </c>
      <c r="BH261" s="31" t="n">
        <f aca="false">IF(Замер!$J$220="да",Помещение_11!$G261,0)</f>
        <v>0</v>
      </c>
      <c r="BI261" s="31" t="n">
        <f aca="false">IF(Замер!$J$220="да",Помещение_11!$H261,0)</f>
        <v>0</v>
      </c>
      <c r="BK261" s="31" t="n">
        <f aca="false">IF(Замер!$J$240="да",Помещение_12!$B261,0)</f>
        <v>0</v>
      </c>
      <c r="BL261" s="31" t="n">
        <f aca="false">IF(Замер!$J$240="да",Помещение_12!$G261,0)</f>
        <v>0</v>
      </c>
      <c r="BM261" s="31" t="n">
        <f aca="false">IF(Замер!$J$240="да",Помещение_12!$H261,0)</f>
        <v>0</v>
      </c>
      <c r="BO261" s="31" t="n">
        <f aca="false">IF(Замер!$J$260="да",Помещение_13!$B261,0)</f>
        <v>0</v>
      </c>
      <c r="BP261" s="31" t="n">
        <f aca="false">IF(Замер!$J$260="да",Помещение_13!$G261,0)</f>
        <v>0</v>
      </c>
      <c r="BQ261" s="31" t="n">
        <f aca="false">IF(Замер!$J$260="да",Помещение_13!$H261,0)</f>
        <v>0</v>
      </c>
      <c r="BS261" s="31" t="n">
        <f aca="false">IF(Замер!$J$280="да",Помещение_14!$B261,0)</f>
        <v>0</v>
      </c>
      <c r="BT261" s="31" t="n">
        <f aca="false">IF(Замер!$J$280="да",Помещение_14!$G261,0)</f>
        <v>0</v>
      </c>
      <c r="BU261" s="31" t="n">
        <f aca="false">IF(Замер!$J$280="да",Помещение_14!$H261,0)</f>
        <v>0</v>
      </c>
      <c r="BW261" s="31" t="n">
        <f aca="false">IF(Замер!$J$300="да",Помещение_15!$B261,0)</f>
        <v>0</v>
      </c>
      <c r="BX261" s="31" t="n">
        <f aca="false">IF(Замер!$J$300="да",Помещение_15!$G261,0)</f>
        <v>0</v>
      </c>
      <c r="BY261" s="31" t="n">
        <f aca="false">IF(Замер!$J$300="да",Помещение_15!$H261,0)</f>
        <v>0</v>
      </c>
      <c r="CA261" s="31" t="n">
        <f aca="false">IF(Замер!$J$320="да",Помещение_16!$B261,0)</f>
        <v>0</v>
      </c>
      <c r="CB261" s="31" t="n">
        <f aca="false">IF(Замер!$J$320="да",Помещение_16!$G261,0)</f>
        <v>0</v>
      </c>
      <c r="CC261" s="31" t="n">
        <f aca="false">IF(Замер!$J$320="да",Помещение_16!$H261,0)</f>
        <v>0</v>
      </c>
      <c r="CE261" s="31" t="n">
        <f aca="false">IF(Замер!$J$340="да",Помещение_17!$B261,0)</f>
        <v>0</v>
      </c>
      <c r="CF261" s="31" t="n">
        <f aca="false">IF(Замер!$J$340="да",Помещение_17!$G261,0)</f>
        <v>0</v>
      </c>
      <c r="CG261" s="31" t="n">
        <f aca="false">IF(Замер!$J$340="да",Помещение_17!$H261,0)</f>
        <v>0</v>
      </c>
      <c r="CI261" s="31" t="n">
        <f aca="false">IF(Замер!$J$360="да",Помещение_18!$B261,0)</f>
        <v>0</v>
      </c>
      <c r="CJ261" s="31" t="n">
        <f aca="false">IF(Замер!$J$360="да",Помещение_18!$G261,0)</f>
        <v>0</v>
      </c>
      <c r="CK261" s="31" t="n">
        <f aca="false">IF(Замер!$J$360="да",Помещение_18!$H261,0)</f>
        <v>0</v>
      </c>
      <c r="CM261" s="31" t="n">
        <f aca="false">IF(Замер!$J$380="да",Помещение_19!$B261,0)</f>
        <v>0</v>
      </c>
      <c r="CN261" s="31" t="n">
        <f aca="false">IF(Замер!$J$380="да",Помещение_19!$G261,0)</f>
        <v>0</v>
      </c>
      <c r="CO261" s="31" t="n">
        <f aca="false">IF(Замер!$J$380="да",Помещение_19!$H261,0)</f>
        <v>0</v>
      </c>
      <c r="CQ261" s="31" t="n">
        <f aca="false">IF(Замер!$J$400="да",Помещение_20!$B261,0)</f>
        <v>0</v>
      </c>
      <c r="CR261" s="31" t="n">
        <f aca="false">IF(Замер!$J$400="да",Помещение_20!$G261,0)</f>
        <v>0</v>
      </c>
      <c r="CS261" s="31" t="n">
        <f aca="false">IF(Замер!$J$400="да",Помещение_20!$H261,0)</f>
        <v>0</v>
      </c>
    </row>
    <row r="262" customFormat="false" ht="14.25" hidden="false" customHeight="false" outlineLevel="0" collapsed="false">
      <c r="B262" s="79" t="n">
        <f aca="false">P262</f>
        <v>0</v>
      </c>
      <c r="C262" s="49" t="s">
        <v>547</v>
      </c>
      <c r="D262" s="80" t="str">
        <f aca="false">VLOOKUP(C262,СписокРабот!$B:$E,2,FALSE())</f>
        <v>Демонтаж водонагревателя</v>
      </c>
      <c r="E262" s="44" t="str">
        <f aca="false">VLOOKUP(C262,СписокРабот!$B:$E,3,FALSE())</f>
        <v>ед.</v>
      </c>
      <c r="F262" s="81" t="n">
        <f aca="false">VLOOKUP(C262,СписокРабот!$B:$E,4,FALSE())</f>
        <v>809</v>
      </c>
      <c r="G262" s="49" t="n">
        <f aca="false">Q262</f>
        <v>0</v>
      </c>
      <c r="H262" s="82" t="n">
        <f aca="false">F262*G262</f>
        <v>0</v>
      </c>
      <c r="L262" s="83"/>
      <c r="M262" s="66" t="n">
        <f aca="false">$F262*(100%-$B$3)</f>
        <v>687.65</v>
      </c>
      <c r="N262" s="31" t="n">
        <f aca="false">$G262*$M262</f>
        <v>0</v>
      </c>
      <c r="P262" s="31" t="n">
        <f aca="false">MAX(S262,W262,AA262,AE262,AI262,AM262,AQ262,AU262,AY262,BC262,BG262,BK262,BO262,BS262,BW262,CA262,CE262,CI262,CM262,CQ262)</f>
        <v>0</v>
      </c>
      <c r="Q262" s="31" t="n">
        <f aca="false">IF($S262,T262,0)+IF($W262,X262,0)+IF($AA262,AB262,0)+IF($AE262,AF262,0)+IF($AI262,AJ262,0)+IF($AM262,AN262,0)+IF($AQ262,AR262,0)+IF($AU262,AV262,0)+IF($AY262,AZ262,0)+IF($BC262,BD262,0)+IF($BG262,BH262,0)+IF($BK262,BL262,0)+IF($BO262,BP262,0)+IF($BS262,BT262,0)+IF($BW262,BX262,0)+IF($CA262,CB262,0)+IF($CE262,CF262,0)+IF($CI262,CJ262,0)+IF($CM262,CN262,0)+IF($CQ262,CR262,0)</f>
        <v>0</v>
      </c>
      <c r="R262" s="31" t="n">
        <f aca="false">IF($S262=1,U262,0)+IF($W262,Y262,0)+IF($AA262,AC262,0)+IF($AE262,AG262,0)+IF($AI262,AK262,0)+IF($AM262,AO262,0)+IF($AQ262,AS262,0)+IF($AU262,AW262,0)+IF($AY262,BA262,0)+IF($BC262,BE262,0)+IF($BG262,BI262,0)+IF($BK262,BM262,0)+IF($BO262,BQ262,0)+IF($BS262,BU262,0)+IF($BW262,BY262,0)+IF($CA262,CC262,0)+IF($CE262,CG262,0)+IF($CI262,CK262,0)+IF($CM262,CO262,0)+IF($CQ262,CS262,0)</f>
        <v>0</v>
      </c>
      <c r="S262" s="31" t="n">
        <f aca="false">IF(Замер!$J$20="да",Комната_1!$B262,0)</f>
        <v>0</v>
      </c>
      <c r="T262" s="31" t="n">
        <f aca="false">IF(Замер!$J$20="да",Комната_1!$G262,0)</f>
        <v>1</v>
      </c>
      <c r="U262" s="31" t="n">
        <f aca="false">IF(Замер!$J$20="да",Комната_1!$H262,0)</f>
        <v>809</v>
      </c>
      <c r="W262" s="31" t="n">
        <f aca="false">IF(Замер!$J$40="да",Комната_2!$B262,0)</f>
        <v>0</v>
      </c>
      <c r="X262" s="31" t="n">
        <f aca="false">IF(Замер!$J$40="да",Комната_2!$G262,0)</f>
        <v>1</v>
      </c>
      <c r="Y262" s="31" t="n">
        <f aca="false">IF(Замер!$J$40="да",Комната_2!$H262,0)</f>
        <v>809</v>
      </c>
      <c r="AA262" s="31" t="n">
        <f aca="false">IF(Замер!$J$60="да",Комната_3!$B262,0)</f>
        <v>0</v>
      </c>
      <c r="AB262" s="31" t="n">
        <f aca="false">IF(Замер!$J$60="да",Комната_3!$G262,0)</f>
        <v>1</v>
      </c>
      <c r="AC262" s="31" t="n">
        <f aca="false">IF(Замер!$J$60="да",Комната_3!$H262,0)</f>
        <v>809</v>
      </c>
      <c r="AE262" s="31" t="n">
        <f aca="false">IF(Замер!$J$80="да",Комната_4!$B262,0)</f>
        <v>0</v>
      </c>
      <c r="AF262" s="31" t="n">
        <f aca="false">IF(Замер!$J$80="да",Комната_4!$G262,0)</f>
        <v>1</v>
      </c>
      <c r="AG262" s="31" t="n">
        <f aca="false">IF(Замер!$J$80="да",Комната_4!$H262,0)</f>
        <v>809</v>
      </c>
      <c r="AI262" s="31" t="n">
        <f aca="false">IF(Замер!$J$100="да",Комната_5!$B262,0)</f>
        <v>0</v>
      </c>
      <c r="AJ262" s="31" t="n">
        <f aca="false">IF(Замер!$J$100="да",Комната_5!$G262,0)</f>
        <v>1</v>
      </c>
      <c r="AK262" s="31" t="n">
        <f aca="false">IF(Замер!$J$100="да",Комната_5!$H262,0)</f>
        <v>809</v>
      </c>
      <c r="AM262" s="31" t="n">
        <f aca="false">IF(Замер!$J$120="да",Коридор!$B262,0)</f>
        <v>0</v>
      </c>
      <c r="AN262" s="31" t="n">
        <f aca="false">IF(Замер!$J$120="да",Коридор!$G262,0)</f>
        <v>1</v>
      </c>
      <c r="AO262" s="31" t="n">
        <f aca="false">IF(Замер!$J$120="да",Коридор!$H262,0)</f>
        <v>809</v>
      </c>
      <c r="AQ262" s="31" t="n">
        <f aca="false">IF(Замер!$J$140="да",Кухня!$B262,0)</f>
        <v>0</v>
      </c>
      <c r="AR262" s="31" t="n">
        <f aca="false">IF(Замер!$J$140="да",Кухня!$G262,0)</f>
        <v>1</v>
      </c>
      <c r="AS262" s="31" t="n">
        <f aca="false">IF(Замер!$J$140="да",Кухня!$H262,0)</f>
        <v>809</v>
      </c>
      <c r="AU262" s="31" t="n">
        <f aca="false">IF(Замер!$J$160="да",Ванна!$B262,0)</f>
        <v>0</v>
      </c>
      <c r="AV262" s="31" t="n">
        <f aca="false">IF(Замер!$J$160="да",Ванна!$G262,0)</f>
        <v>1</v>
      </c>
      <c r="AW262" s="31" t="n">
        <f aca="false">IF(Замер!$J$160="да",Ванна!$H262,0)</f>
        <v>809</v>
      </c>
      <c r="AY262" s="31" t="n">
        <f aca="false">IF(Замер!$J$180="да",Туалет!$B262,0)</f>
        <v>0</v>
      </c>
      <c r="AZ262" s="31" t="n">
        <f aca="false">IF(Замер!$J$180="да",Туалет!$G262,0)</f>
        <v>0</v>
      </c>
      <c r="BA262" s="31" t="n">
        <f aca="false">IF(Замер!$J$180="да",Туалет!$H262,0)</f>
        <v>0</v>
      </c>
      <c r="BC262" s="31" t="n">
        <f aca="false">IF(Замер!$J$200="да",Балкон!$B262,0)</f>
        <v>0</v>
      </c>
      <c r="BD262" s="31" t="n">
        <f aca="false">IF(Замер!$J$200="да",Балкон!$G262,0)</f>
        <v>0</v>
      </c>
      <c r="BE262" s="31" t="n">
        <f aca="false">IF(Замер!$J$200="да",Балкон!$H262,0)</f>
        <v>0</v>
      </c>
      <c r="BG262" s="31" t="n">
        <f aca="false">IF(Замер!$J$220="да",Помещение_11!$B262,0)</f>
        <v>0</v>
      </c>
      <c r="BH262" s="31" t="n">
        <f aca="false">IF(Замер!$J$220="да",Помещение_11!$G262,0)</f>
        <v>0</v>
      </c>
      <c r="BI262" s="31" t="n">
        <f aca="false">IF(Замер!$J$220="да",Помещение_11!$H262,0)</f>
        <v>0</v>
      </c>
      <c r="BK262" s="31" t="n">
        <f aca="false">IF(Замер!$J$240="да",Помещение_12!$B262,0)</f>
        <v>0</v>
      </c>
      <c r="BL262" s="31" t="n">
        <f aca="false">IF(Замер!$J$240="да",Помещение_12!$G262,0)</f>
        <v>0</v>
      </c>
      <c r="BM262" s="31" t="n">
        <f aca="false">IF(Замер!$J$240="да",Помещение_12!$H262,0)</f>
        <v>0</v>
      </c>
      <c r="BO262" s="31" t="n">
        <f aca="false">IF(Замер!$J$260="да",Помещение_13!$B262,0)</f>
        <v>0</v>
      </c>
      <c r="BP262" s="31" t="n">
        <f aca="false">IF(Замер!$J$260="да",Помещение_13!$G262,0)</f>
        <v>0</v>
      </c>
      <c r="BQ262" s="31" t="n">
        <f aca="false">IF(Замер!$J$260="да",Помещение_13!$H262,0)</f>
        <v>0</v>
      </c>
      <c r="BS262" s="31" t="n">
        <f aca="false">IF(Замер!$J$280="да",Помещение_14!$B262,0)</f>
        <v>0</v>
      </c>
      <c r="BT262" s="31" t="n">
        <f aca="false">IF(Замер!$J$280="да",Помещение_14!$G262,0)</f>
        <v>0</v>
      </c>
      <c r="BU262" s="31" t="n">
        <f aca="false">IF(Замер!$J$280="да",Помещение_14!$H262,0)</f>
        <v>0</v>
      </c>
      <c r="BW262" s="31" t="n">
        <f aca="false">IF(Замер!$J$300="да",Помещение_15!$B262,0)</f>
        <v>0</v>
      </c>
      <c r="BX262" s="31" t="n">
        <f aca="false">IF(Замер!$J$300="да",Помещение_15!$G262,0)</f>
        <v>0</v>
      </c>
      <c r="BY262" s="31" t="n">
        <f aca="false">IF(Замер!$J$300="да",Помещение_15!$H262,0)</f>
        <v>0</v>
      </c>
      <c r="CA262" s="31" t="n">
        <f aca="false">IF(Замер!$J$320="да",Помещение_16!$B262,0)</f>
        <v>0</v>
      </c>
      <c r="CB262" s="31" t="n">
        <f aca="false">IF(Замер!$J$320="да",Помещение_16!$G262,0)</f>
        <v>0</v>
      </c>
      <c r="CC262" s="31" t="n">
        <f aca="false">IF(Замер!$J$320="да",Помещение_16!$H262,0)</f>
        <v>0</v>
      </c>
      <c r="CE262" s="31" t="n">
        <f aca="false">IF(Замер!$J$340="да",Помещение_17!$B262,0)</f>
        <v>0</v>
      </c>
      <c r="CF262" s="31" t="n">
        <f aca="false">IF(Замер!$J$340="да",Помещение_17!$G262,0)</f>
        <v>0</v>
      </c>
      <c r="CG262" s="31" t="n">
        <f aca="false">IF(Замер!$J$340="да",Помещение_17!$H262,0)</f>
        <v>0</v>
      </c>
      <c r="CI262" s="31" t="n">
        <f aca="false">IF(Замер!$J$360="да",Помещение_18!$B262,0)</f>
        <v>0</v>
      </c>
      <c r="CJ262" s="31" t="n">
        <f aca="false">IF(Замер!$J$360="да",Помещение_18!$G262,0)</f>
        <v>0</v>
      </c>
      <c r="CK262" s="31" t="n">
        <f aca="false">IF(Замер!$J$360="да",Помещение_18!$H262,0)</f>
        <v>0</v>
      </c>
      <c r="CM262" s="31" t="n">
        <f aca="false">IF(Замер!$J$380="да",Помещение_19!$B262,0)</f>
        <v>0</v>
      </c>
      <c r="CN262" s="31" t="n">
        <f aca="false">IF(Замер!$J$380="да",Помещение_19!$G262,0)</f>
        <v>0</v>
      </c>
      <c r="CO262" s="31" t="n">
        <f aca="false">IF(Замер!$J$380="да",Помещение_19!$H262,0)</f>
        <v>0</v>
      </c>
      <c r="CQ262" s="31" t="n">
        <f aca="false">IF(Замер!$J$400="да",Помещение_20!$B262,0)</f>
        <v>0</v>
      </c>
      <c r="CR262" s="31" t="n">
        <f aca="false">IF(Замер!$J$400="да",Помещение_20!$G262,0)</f>
        <v>0</v>
      </c>
      <c r="CS262" s="31" t="n">
        <f aca="false">IF(Замер!$J$400="да",Помещение_20!$H262,0)</f>
        <v>0</v>
      </c>
    </row>
    <row r="263" customFormat="false" ht="14.25" hidden="false" customHeight="false" outlineLevel="0" collapsed="false">
      <c r="B263" s="79" t="n">
        <f aca="false">P263</f>
        <v>0</v>
      </c>
      <c r="C263" s="49" t="s">
        <v>548</v>
      </c>
      <c r="D263" s="80" t="str">
        <f aca="false">VLOOKUP(C263,СписокРабот!$B:$E,2,FALSE())</f>
        <v>Демонтаж стальных труб г/х воды, канализации</v>
      </c>
      <c r="E263" s="44" t="str">
        <f aca="false">VLOOKUP(C263,СписокРабот!$B:$E,3,FALSE())</f>
        <v>п.м</v>
      </c>
      <c r="F263" s="81" t="n">
        <f aca="false">VLOOKUP(C263,СписокРабот!$B:$E,4,FALSE())</f>
        <v>736</v>
      </c>
      <c r="G263" s="84" t="n">
        <f aca="false">Q263</f>
        <v>0</v>
      </c>
      <c r="H263" s="82" t="n">
        <f aca="false">F263*G263</f>
        <v>0</v>
      </c>
      <c r="L263" s="83"/>
      <c r="M263" s="66" t="n">
        <f aca="false">$F263*(100%-$B$3)</f>
        <v>625.6</v>
      </c>
      <c r="N263" s="31" t="n">
        <f aca="false">$G263*$M263</f>
        <v>0</v>
      </c>
      <c r="P263" s="31" t="n">
        <f aca="false">MAX(S263,W263,AA263,AE263,AI263,AM263,AQ263,AU263,AY263,BC263,BG263,BK263,BO263,BS263,BW263,CA263,CE263,CI263,CM263,CQ263)</f>
        <v>0</v>
      </c>
      <c r="Q263" s="31" t="n">
        <f aca="false">IF($S263,T263,0)+IF($W263,X263,0)+IF($AA263,AB263,0)+IF($AE263,AF263,0)+IF($AI263,AJ263,0)+IF($AM263,AN263,0)+IF($AQ263,AR263,0)+IF($AU263,AV263,0)+IF($AY263,AZ263,0)+IF($BC263,BD263,0)+IF($BG263,BH263,0)+IF($BK263,BL263,0)+IF($BO263,BP263,0)+IF($BS263,BT263,0)+IF($BW263,BX263,0)+IF($CA263,CB263,0)+IF($CE263,CF263,0)+IF($CI263,CJ263,0)+IF($CM263,CN263,0)+IF($CQ263,CR263,0)</f>
        <v>0</v>
      </c>
      <c r="R263" s="31" t="n">
        <f aca="false">IF($S263=1,U263,0)+IF($W263,Y263,0)+IF($AA263,AC263,0)+IF($AE263,AG263,0)+IF($AI263,AK263,0)+IF($AM263,AO263,0)+IF($AQ263,AS263,0)+IF($AU263,AW263,0)+IF($AY263,BA263,0)+IF($BC263,BE263,0)+IF($BG263,BI263,0)+IF($BK263,BM263,0)+IF($BO263,BQ263,0)+IF($BS263,BU263,0)+IF($BW263,BY263,0)+IF($CA263,CC263,0)+IF($CE263,CG263,0)+IF($CI263,CK263,0)+IF($CM263,CO263,0)+IF($CQ263,CS263,0)</f>
        <v>0</v>
      </c>
      <c r="S263" s="31" t="n">
        <f aca="false">IF(Замер!$J$20="да",Комната_1!$B263,0)</f>
        <v>0</v>
      </c>
      <c r="T263" s="31" t="n">
        <f aca="false">IF(Замер!$J$20="да",Комната_1!$G263,0)</f>
        <v>1</v>
      </c>
      <c r="U263" s="31" t="n">
        <f aca="false">IF(Замер!$J$20="да",Комната_1!$H263,0)</f>
        <v>736</v>
      </c>
      <c r="W263" s="31" t="n">
        <f aca="false">IF(Замер!$J$40="да",Комната_2!$B263,0)</f>
        <v>0</v>
      </c>
      <c r="X263" s="31" t="n">
        <f aca="false">IF(Замер!$J$40="да",Комната_2!$G263,0)</f>
        <v>1</v>
      </c>
      <c r="Y263" s="31" t="n">
        <f aca="false">IF(Замер!$J$40="да",Комната_2!$H263,0)</f>
        <v>736</v>
      </c>
      <c r="AA263" s="31" t="n">
        <f aca="false">IF(Замер!$J$60="да",Комната_3!$B263,0)</f>
        <v>0</v>
      </c>
      <c r="AB263" s="31" t="n">
        <f aca="false">IF(Замер!$J$60="да",Комната_3!$G263,0)</f>
        <v>1</v>
      </c>
      <c r="AC263" s="31" t="n">
        <f aca="false">IF(Замер!$J$60="да",Комната_3!$H263,0)</f>
        <v>736</v>
      </c>
      <c r="AE263" s="31" t="n">
        <f aca="false">IF(Замер!$J$80="да",Комната_4!$B263,0)</f>
        <v>0</v>
      </c>
      <c r="AF263" s="31" t="n">
        <f aca="false">IF(Замер!$J$80="да",Комната_4!$G263,0)</f>
        <v>1</v>
      </c>
      <c r="AG263" s="31" t="n">
        <f aca="false">IF(Замер!$J$80="да",Комната_4!$H263,0)</f>
        <v>736</v>
      </c>
      <c r="AI263" s="31" t="n">
        <f aca="false">IF(Замер!$J$100="да",Комната_5!$B263,0)</f>
        <v>0</v>
      </c>
      <c r="AJ263" s="31" t="n">
        <f aca="false">IF(Замер!$J$100="да",Комната_5!$G263,0)</f>
        <v>1</v>
      </c>
      <c r="AK263" s="31" t="n">
        <f aca="false">IF(Замер!$J$100="да",Комната_5!$H263,0)</f>
        <v>736</v>
      </c>
      <c r="AM263" s="31" t="n">
        <f aca="false">IF(Замер!$J$120="да",Коридор!$B263,0)</f>
        <v>0</v>
      </c>
      <c r="AN263" s="31" t="n">
        <f aca="false">IF(Замер!$J$120="да",Коридор!$G263,0)</f>
        <v>1</v>
      </c>
      <c r="AO263" s="31" t="n">
        <f aca="false">IF(Замер!$J$120="да",Коридор!$H263,0)</f>
        <v>736</v>
      </c>
      <c r="AQ263" s="31" t="n">
        <f aca="false">IF(Замер!$J$140="да",Кухня!$B263,0)</f>
        <v>0</v>
      </c>
      <c r="AR263" s="31" t="n">
        <f aca="false">IF(Замер!$J$140="да",Кухня!$G263,0)</f>
        <v>1</v>
      </c>
      <c r="AS263" s="31" t="n">
        <f aca="false">IF(Замер!$J$140="да",Кухня!$H263,0)</f>
        <v>736</v>
      </c>
      <c r="AU263" s="31" t="n">
        <f aca="false">IF(Замер!$J$160="да",Ванна!$B263,0)</f>
        <v>0</v>
      </c>
      <c r="AV263" s="31" t="n">
        <f aca="false">IF(Замер!$J$160="да",Ванна!$G263,0)</f>
        <v>1</v>
      </c>
      <c r="AW263" s="31" t="n">
        <f aca="false">IF(Замер!$J$160="да",Ванна!$H263,0)</f>
        <v>736</v>
      </c>
      <c r="AY263" s="31" t="n">
        <f aca="false">IF(Замер!$J$180="да",Туалет!$B263,0)</f>
        <v>0</v>
      </c>
      <c r="AZ263" s="31" t="n">
        <f aca="false">IF(Замер!$J$180="да",Туалет!$G263,0)</f>
        <v>0</v>
      </c>
      <c r="BA263" s="31" t="n">
        <f aca="false">IF(Замер!$J$180="да",Туалет!$H263,0)</f>
        <v>0</v>
      </c>
      <c r="BC263" s="31" t="n">
        <f aca="false">IF(Замер!$J$200="да",Балкон!$B263,0)</f>
        <v>0</v>
      </c>
      <c r="BD263" s="31" t="n">
        <f aca="false">IF(Замер!$J$200="да",Балкон!$G263,0)</f>
        <v>0</v>
      </c>
      <c r="BE263" s="31" t="n">
        <f aca="false">IF(Замер!$J$200="да",Балкон!$H263,0)</f>
        <v>0</v>
      </c>
      <c r="BG263" s="31" t="n">
        <f aca="false">IF(Замер!$J$220="да",Помещение_11!$B263,0)</f>
        <v>0</v>
      </c>
      <c r="BH263" s="31" t="n">
        <f aca="false">IF(Замер!$J$220="да",Помещение_11!$G263,0)</f>
        <v>0</v>
      </c>
      <c r="BI263" s="31" t="n">
        <f aca="false">IF(Замер!$J$220="да",Помещение_11!$H263,0)</f>
        <v>0</v>
      </c>
      <c r="BK263" s="31" t="n">
        <f aca="false">IF(Замер!$J$240="да",Помещение_12!$B263,0)</f>
        <v>0</v>
      </c>
      <c r="BL263" s="31" t="n">
        <f aca="false">IF(Замер!$J$240="да",Помещение_12!$G263,0)</f>
        <v>0</v>
      </c>
      <c r="BM263" s="31" t="n">
        <f aca="false">IF(Замер!$J$240="да",Помещение_12!$H263,0)</f>
        <v>0</v>
      </c>
      <c r="BO263" s="31" t="n">
        <f aca="false">IF(Замер!$J$260="да",Помещение_13!$B263,0)</f>
        <v>0</v>
      </c>
      <c r="BP263" s="31" t="n">
        <f aca="false">IF(Замер!$J$260="да",Помещение_13!$G263,0)</f>
        <v>0</v>
      </c>
      <c r="BQ263" s="31" t="n">
        <f aca="false">IF(Замер!$J$260="да",Помещение_13!$H263,0)</f>
        <v>0</v>
      </c>
      <c r="BS263" s="31" t="n">
        <f aca="false">IF(Замер!$J$280="да",Помещение_14!$B263,0)</f>
        <v>0</v>
      </c>
      <c r="BT263" s="31" t="n">
        <f aca="false">IF(Замер!$J$280="да",Помещение_14!$G263,0)</f>
        <v>0</v>
      </c>
      <c r="BU263" s="31" t="n">
        <f aca="false">IF(Замер!$J$280="да",Помещение_14!$H263,0)</f>
        <v>0</v>
      </c>
      <c r="BW263" s="31" t="n">
        <f aca="false">IF(Замер!$J$300="да",Помещение_15!$B263,0)</f>
        <v>0</v>
      </c>
      <c r="BX263" s="31" t="n">
        <f aca="false">IF(Замер!$J$300="да",Помещение_15!$G263,0)</f>
        <v>0</v>
      </c>
      <c r="BY263" s="31" t="n">
        <f aca="false">IF(Замер!$J$300="да",Помещение_15!$H263,0)</f>
        <v>0</v>
      </c>
      <c r="CA263" s="31" t="n">
        <f aca="false">IF(Замер!$J$320="да",Помещение_16!$B263,0)</f>
        <v>0</v>
      </c>
      <c r="CB263" s="31" t="n">
        <f aca="false">IF(Замер!$J$320="да",Помещение_16!$G263,0)</f>
        <v>0</v>
      </c>
      <c r="CC263" s="31" t="n">
        <f aca="false">IF(Замер!$J$320="да",Помещение_16!$H263,0)</f>
        <v>0</v>
      </c>
      <c r="CE263" s="31" t="n">
        <f aca="false">IF(Замер!$J$340="да",Помещение_17!$B263,0)</f>
        <v>0</v>
      </c>
      <c r="CF263" s="31" t="n">
        <f aca="false">IF(Замер!$J$340="да",Помещение_17!$G263,0)</f>
        <v>0</v>
      </c>
      <c r="CG263" s="31" t="n">
        <f aca="false">IF(Замер!$J$340="да",Помещение_17!$H263,0)</f>
        <v>0</v>
      </c>
      <c r="CI263" s="31" t="n">
        <f aca="false">IF(Замер!$J$360="да",Помещение_18!$B263,0)</f>
        <v>0</v>
      </c>
      <c r="CJ263" s="31" t="n">
        <f aca="false">IF(Замер!$J$360="да",Помещение_18!$G263,0)</f>
        <v>0</v>
      </c>
      <c r="CK263" s="31" t="n">
        <f aca="false">IF(Замер!$J$360="да",Помещение_18!$H263,0)</f>
        <v>0</v>
      </c>
      <c r="CM263" s="31" t="n">
        <f aca="false">IF(Замер!$J$380="да",Помещение_19!$B263,0)</f>
        <v>0</v>
      </c>
      <c r="CN263" s="31" t="n">
        <f aca="false">IF(Замер!$J$380="да",Помещение_19!$G263,0)</f>
        <v>0</v>
      </c>
      <c r="CO263" s="31" t="n">
        <f aca="false">IF(Замер!$J$380="да",Помещение_19!$H263,0)</f>
        <v>0</v>
      </c>
      <c r="CQ263" s="31" t="n">
        <f aca="false">IF(Замер!$J$400="да",Помещение_20!$B263,0)</f>
        <v>0</v>
      </c>
      <c r="CR263" s="31" t="n">
        <f aca="false">IF(Замер!$J$400="да",Помещение_20!$G263,0)</f>
        <v>0</v>
      </c>
      <c r="CS263" s="31" t="n">
        <f aca="false">IF(Замер!$J$400="да",Помещение_20!$H263,0)</f>
        <v>0</v>
      </c>
    </row>
    <row r="264" customFormat="false" ht="14.25" hidden="false" customHeight="false" outlineLevel="0" collapsed="false">
      <c r="B264" s="79" t="n">
        <f aca="false">P264</f>
        <v>0</v>
      </c>
      <c r="C264" s="49" t="s">
        <v>549</v>
      </c>
      <c r="D264" s="80" t="str">
        <f aca="false">VLOOKUP(C264,СписокРабот!$B:$E,2,FALSE())</f>
        <v>Демонтаж пластиковых труб г/х водоснабжения</v>
      </c>
      <c r="E264" s="44" t="str">
        <f aca="false">VLOOKUP(C264,СписокРабот!$B:$E,3,FALSE())</f>
        <v>п.м</v>
      </c>
      <c r="F264" s="81" t="n">
        <f aca="false">VLOOKUP(C264,СписокРабот!$B:$E,4,FALSE())</f>
        <v>370</v>
      </c>
      <c r="G264" s="84" t="n">
        <f aca="false">Q264</f>
        <v>0</v>
      </c>
      <c r="H264" s="82" t="n">
        <f aca="false">F264*G264</f>
        <v>0</v>
      </c>
      <c r="L264" s="83"/>
      <c r="M264" s="66" t="n">
        <f aca="false">$F264*(100%-$B$3)</f>
        <v>314.5</v>
      </c>
      <c r="N264" s="31" t="n">
        <f aca="false">$G264*$M264</f>
        <v>0</v>
      </c>
      <c r="P264" s="31" t="n">
        <f aca="false">MAX(S264,W264,AA264,AE264,AI264,AM264,AQ264,AU264,AY264,BC264,BG264,BK264,BO264,BS264,BW264,CA264,CE264,CI264,CM264,CQ264)</f>
        <v>0</v>
      </c>
      <c r="Q264" s="31" t="n">
        <f aca="false">IF($S264,T264,0)+IF($W264,X264,0)+IF($AA264,AB264,0)+IF($AE264,AF264,0)+IF($AI264,AJ264,0)+IF($AM264,AN264,0)+IF($AQ264,AR264,0)+IF($AU264,AV264,0)+IF($AY264,AZ264,0)+IF($BC264,BD264,0)+IF($BG264,BH264,0)+IF($BK264,BL264,0)+IF($BO264,BP264,0)+IF($BS264,BT264,0)+IF($BW264,BX264,0)+IF($CA264,CB264,0)+IF($CE264,CF264,0)+IF($CI264,CJ264,0)+IF($CM264,CN264,0)+IF($CQ264,CR264,0)</f>
        <v>0</v>
      </c>
      <c r="R264" s="31" t="n">
        <f aca="false">IF($S264=1,U264,0)+IF($W264,Y264,0)+IF($AA264,AC264,0)+IF($AE264,AG264,0)+IF($AI264,AK264,0)+IF($AM264,AO264,0)+IF($AQ264,AS264,0)+IF($AU264,AW264,0)+IF($AY264,BA264,0)+IF($BC264,BE264,0)+IF($BG264,BI264,0)+IF($BK264,BM264,0)+IF($BO264,BQ264,0)+IF($BS264,BU264,0)+IF($BW264,BY264,0)+IF($CA264,CC264,0)+IF($CE264,CG264,0)+IF($CI264,CK264,0)+IF($CM264,CO264,0)+IF($CQ264,CS264,0)</f>
        <v>0</v>
      </c>
      <c r="S264" s="31" t="n">
        <f aca="false">IF(Замер!$J$20="да",Комната_1!$B264,0)</f>
        <v>0</v>
      </c>
      <c r="T264" s="31" t="n">
        <f aca="false">IF(Замер!$J$20="да",Комната_1!$G264,0)</f>
        <v>1</v>
      </c>
      <c r="U264" s="31" t="n">
        <f aca="false">IF(Замер!$J$20="да",Комната_1!$H264,0)</f>
        <v>370</v>
      </c>
      <c r="W264" s="31" t="n">
        <f aca="false">IF(Замер!$J$40="да",Комната_2!$B264,0)</f>
        <v>0</v>
      </c>
      <c r="X264" s="31" t="n">
        <f aca="false">IF(Замер!$J$40="да",Комната_2!$G264,0)</f>
        <v>1</v>
      </c>
      <c r="Y264" s="31" t="n">
        <f aca="false">IF(Замер!$J$40="да",Комната_2!$H264,0)</f>
        <v>370</v>
      </c>
      <c r="AA264" s="31" t="n">
        <f aca="false">IF(Замер!$J$60="да",Комната_3!$B264,0)</f>
        <v>0</v>
      </c>
      <c r="AB264" s="31" t="n">
        <f aca="false">IF(Замер!$J$60="да",Комната_3!$G264,0)</f>
        <v>1</v>
      </c>
      <c r="AC264" s="31" t="n">
        <f aca="false">IF(Замер!$J$60="да",Комната_3!$H264,0)</f>
        <v>370</v>
      </c>
      <c r="AE264" s="31" t="n">
        <f aca="false">IF(Замер!$J$80="да",Комната_4!$B264,0)</f>
        <v>0</v>
      </c>
      <c r="AF264" s="31" t="n">
        <f aca="false">IF(Замер!$J$80="да",Комната_4!$G264,0)</f>
        <v>1</v>
      </c>
      <c r="AG264" s="31" t="n">
        <f aca="false">IF(Замер!$J$80="да",Комната_4!$H264,0)</f>
        <v>370</v>
      </c>
      <c r="AI264" s="31" t="n">
        <f aca="false">IF(Замер!$J$100="да",Комната_5!$B264,0)</f>
        <v>0</v>
      </c>
      <c r="AJ264" s="31" t="n">
        <f aca="false">IF(Замер!$J$100="да",Комната_5!$G264,0)</f>
        <v>1</v>
      </c>
      <c r="AK264" s="31" t="n">
        <f aca="false">IF(Замер!$J$100="да",Комната_5!$H264,0)</f>
        <v>370</v>
      </c>
      <c r="AM264" s="31" t="n">
        <f aca="false">IF(Замер!$J$120="да",Коридор!$B264,0)</f>
        <v>0</v>
      </c>
      <c r="AN264" s="31" t="n">
        <f aca="false">IF(Замер!$J$120="да",Коридор!$G264,0)</f>
        <v>1</v>
      </c>
      <c r="AO264" s="31" t="n">
        <f aca="false">IF(Замер!$J$120="да",Коридор!$H264,0)</f>
        <v>370</v>
      </c>
      <c r="AQ264" s="31" t="n">
        <f aca="false">IF(Замер!$J$140="да",Кухня!$B264,0)</f>
        <v>0</v>
      </c>
      <c r="AR264" s="31" t="n">
        <f aca="false">IF(Замер!$J$140="да",Кухня!$G264,0)</f>
        <v>1</v>
      </c>
      <c r="AS264" s="31" t="n">
        <f aca="false">IF(Замер!$J$140="да",Кухня!$H264,0)</f>
        <v>370</v>
      </c>
      <c r="AU264" s="31" t="n">
        <f aca="false">IF(Замер!$J$160="да",Ванна!$B264,0)</f>
        <v>0</v>
      </c>
      <c r="AV264" s="31" t="n">
        <f aca="false">IF(Замер!$J$160="да",Ванна!$G264,0)</f>
        <v>1</v>
      </c>
      <c r="AW264" s="31" t="n">
        <f aca="false">IF(Замер!$J$160="да",Ванна!$H264,0)</f>
        <v>370</v>
      </c>
      <c r="AY264" s="31" t="n">
        <f aca="false">IF(Замер!$J$180="да",Туалет!$B264,0)</f>
        <v>0</v>
      </c>
      <c r="AZ264" s="31" t="n">
        <f aca="false">IF(Замер!$J$180="да",Туалет!$G264,0)</f>
        <v>0</v>
      </c>
      <c r="BA264" s="31" t="n">
        <f aca="false">IF(Замер!$J$180="да",Туалет!$H264,0)</f>
        <v>0</v>
      </c>
      <c r="BC264" s="31" t="n">
        <f aca="false">IF(Замер!$J$200="да",Балкон!$B264,0)</f>
        <v>0</v>
      </c>
      <c r="BD264" s="31" t="n">
        <f aca="false">IF(Замер!$J$200="да",Балкон!$G264,0)</f>
        <v>0</v>
      </c>
      <c r="BE264" s="31" t="n">
        <f aca="false">IF(Замер!$J$200="да",Балкон!$H264,0)</f>
        <v>0</v>
      </c>
      <c r="BG264" s="31" t="n">
        <f aca="false">IF(Замер!$J$220="да",Помещение_11!$B264,0)</f>
        <v>0</v>
      </c>
      <c r="BH264" s="31" t="n">
        <f aca="false">IF(Замер!$J$220="да",Помещение_11!$G264,0)</f>
        <v>0</v>
      </c>
      <c r="BI264" s="31" t="n">
        <f aca="false">IF(Замер!$J$220="да",Помещение_11!$H264,0)</f>
        <v>0</v>
      </c>
      <c r="BK264" s="31" t="n">
        <f aca="false">IF(Замер!$J$240="да",Помещение_12!$B264,0)</f>
        <v>0</v>
      </c>
      <c r="BL264" s="31" t="n">
        <f aca="false">IF(Замер!$J$240="да",Помещение_12!$G264,0)</f>
        <v>0</v>
      </c>
      <c r="BM264" s="31" t="n">
        <f aca="false">IF(Замер!$J$240="да",Помещение_12!$H264,0)</f>
        <v>0</v>
      </c>
      <c r="BO264" s="31" t="n">
        <f aca="false">IF(Замер!$J$260="да",Помещение_13!$B264,0)</f>
        <v>0</v>
      </c>
      <c r="BP264" s="31" t="n">
        <f aca="false">IF(Замер!$J$260="да",Помещение_13!$G264,0)</f>
        <v>0</v>
      </c>
      <c r="BQ264" s="31" t="n">
        <f aca="false">IF(Замер!$J$260="да",Помещение_13!$H264,0)</f>
        <v>0</v>
      </c>
      <c r="BS264" s="31" t="n">
        <f aca="false">IF(Замер!$J$280="да",Помещение_14!$B264,0)</f>
        <v>0</v>
      </c>
      <c r="BT264" s="31" t="n">
        <f aca="false">IF(Замер!$J$280="да",Помещение_14!$G264,0)</f>
        <v>0</v>
      </c>
      <c r="BU264" s="31" t="n">
        <f aca="false">IF(Замер!$J$280="да",Помещение_14!$H264,0)</f>
        <v>0</v>
      </c>
      <c r="BW264" s="31" t="n">
        <f aca="false">IF(Замер!$J$300="да",Помещение_15!$B264,0)</f>
        <v>0</v>
      </c>
      <c r="BX264" s="31" t="n">
        <f aca="false">IF(Замер!$J$300="да",Помещение_15!$G264,0)</f>
        <v>0</v>
      </c>
      <c r="BY264" s="31" t="n">
        <f aca="false">IF(Замер!$J$300="да",Помещение_15!$H264,0)</f>
        <v>0</v>
      </c>
      <c r="CA264" s="31" t="n">
        <f aca="false">IF(Замер!$J$320="да",Помещение_16!$B264,0)</f>
        <v>0</v>
      </c>
      <c r="CB264" s="31" t="n">
        <f aca="false">IF(Замер!$J$320="да",Помещение_16!$G264,0)</f>
        <v>0</v>
      </c>
      <c r="CC264" s="31" t="n">
        <f aca="false">IF(Замер!$J$320="да",Помещение_16!$H264,0)</f>
        <v>0</v>
      </c>
      <c r="CE264" s="31" t="n">
        <f aca="false">IF(Замер!$J$340="да",Помещение_17!$B264,0)</f>
        <v>0</v>
      </c>
      <c r="CF264" s="31" t="n">
        <f aca="false">IF(Замер!$J$340="да",Помещение_17!$G264,0)</f>
        <v>0</v>
      </c>
      <c r="CG264" s="31" t="n">
        <f aca="false">IF(Замер!$J$340="да",Помещение_17!$H264,0)</f>
        <v>0</v>
      </c>
      <c r="CI264" s="31" t="n">
        <f aca="false">IF(Замер!$J$360="да",Помещение_18!$B264,0)</f>
        <v>0</v>
      </c>
      <c r="CJ264" s="31" t="n">
        <f aca="false">IF(Замер!$J$360="да",Помещение_18!$G264,0)</f>
        <v>0</v>
      </c>
      <c r="CK264" s="31" t="n">
        <f aca="false">IF(Замер!$J$360="да",Помещение_18!$H264,0)</f>
        <v>0</v>
      </c>
      <c r="CM264" s="31" t="n">
        <f aca="false">IF(Замер!$J$380="да",Помещение_19!$B264,0)</f>
        <v>0</v>
      </c>
      <c r="CN264" s="31" t="n">
        <f aca="false">IF(Замер!$J$380="да",Помещение_19!$G264,0)</f>
        <v>0</v>
      </c>
      <c r="CO264" s="31" t="n">
        <f aca="false">IF(Замер!$J$380="да",Помещение_19!$H264,0)</f>
        <v>0</v>
      </c>
      <c r="CQ264" s="31" t="n">
        <f aca="false">IF(Замер!$J$400="да",Помещение_20!$B264,0)</f>
        <v>0</v>
      </c>
      <c r="CR264" s="31" t="n">
        <f aca="false">IF(Замер!$J$400="да",Помещение_20!$G264,0)</f>
        <v>0</v>
      </c>
      <c r="CS264" s="31" t="n">
        <f aca="false">IF(Замер!$J$400="да",Помещение_20!$H264,0)</f>
        <v>0</v>
      </c>
    </row>
    <row r="265" customFormat="false" ht="14.25" hidden="false" customHeight="false" outlineLevel="0" collapsed="false">
      <c r="B265" s="79" t="n">
        <f aca="false">P265</f>
        <v>1</v>
      </c>
      <c r="C265" s="49" t="s">
        <v>114</v>
      </c>
      <c r="D265" s="80" t="str">
        <f aca="false">VLOOKUP(C265,СписокРабот!$B:$E,2,FALSE())</f>
        <v>Демонтаж радиатора отопления</v>
      </c>
      <c r="E265" s="44" t="str">
        <f aca="false">VLOOKUP(C265,СписокРабот!$B:$E,3,FALSE())</f>
        <v>ед.</v>
      </c>
      <c r="F265" s="81" t="n">
        <f aca="false">VLOOKUP(C265,СписокРабот!$B:$E,4,FALSE())</f>
        <v>1338</v>
      </c>
      <c r="G265" s="49" t="n">
        <f aca="false">Q265</f>
        <v>6</v>
      </c>
      <c r="H265" s="82" t="n">
        <f aca="false">F265*G265</f>
        <v>8028</v>
      </c>
      <c r="L265" s="83"/>
      <c r="M265" s="66" t="n">
        <f aca="false">$F265*(100%-$B$3)</f>
        <v>1137.3</v>
      </c>
      <c r="N265" s="31" t="n">
        <f aca="false">$G265*$M265</f>
        <v>6823.8</v>
      </c>
      <c r="P265" s="31" t="n">
        <f aca="false">MAX(S265,W265,AA265,AE265,AI265,AM265,AQ265,AU265,AY265,BC265,BG265,BK265,BO265,BS265,BW265,CA265,CE265,CI265,CM265,CQ265)</f>
        <v>1</v>
      </c>
      <c r="Q265" s="31" t="n">
        <f aca="false">IF($S265,T265,0)+IF($W265,X265,0)+IF($AA265,AB265,0)+IF($AE265,AF265,0)+IF($AI265,AJ265,0)+IF($AM265,AN265,0)+IF($AQ265,AR265,0)+IF($AU265,AV265,0)+IF($AY265,AZ265,0)+IF($BC265,BD265,0)+IF($BG265,BH265,0)+IF($BK265,BL265,0)+IF($BO265,BP265,0)+IF($BS265,BT265,0)+IF($BW265,BX265,0)+IF($CA265,CB265,0)+IF($CE265,CF265,0)+IF($CI265,CJ265,0)+IF($CM265,CN265,0)+IF($CQ265,CR265,0)</f>
        <v>6</v>
      </c>
      <c r="R265" s="31" t="n">
        <f aca="false">IF($S265=1,U265,0)+IF($W265,Y265,0)+IF($AA265,AC265,0)+IF($AE265,AG265,0)+IF($AI265,AK265,0)+IF($AM265,AO265,0)+IF($AQ265,AS265,0)+IF($AU265,AW265,0)+IF($AY265,BA265,0)+IF($BC265,BE265,0)+IF($BG265,BI265,0)+IF($BK265,BM265,0)+IF($BO265,BQ265,0)+IF($BS265,BU265,0)+IF($BW265,BY265,0)+IF($CA265,CC265,0)+IF($CE265,CG265,0)+IF($CI265,CK265,0)+IF($CM265,CO265,0)+IF($CQ265,CS265,0)</f>
        <v>8028</v>
      </c>
      <c r="S265" s="31" t="n">
        <f aca="false">IF(Замер!$J$20="да",Комната_1!$B265,0)</f>
        <v>1</v>
      </c>
      <c r="T265" s="31" t="n">
        <f aca="false">IF(Замер!$J$20="да",Комната_1!$G265,0)</f>
        <v>6</v>
      </c>
      <c r="U265" s="31" t="n">
        <f aca="false">IF(Замер!$J$20="да",Комната_1!$H265,0)</f>
        <v>8028</v>
      </c>
      <c r="W265" s="31" t="n">
        <f aca="false">IF(Замер!$J$40="да",Комната_2!$B265,0)</f>
        <v>0</v>
      </c>
      <c r="X265" s="31" t="n">
        <f aca="false">IF(Замер!$J$40="да",Комната_2!$G265,0)</f>
        <v>1</v>
      </c>
      <c r="Y265" s="31" t="n">
        <f aca="false">IF(Замер!$J$40="да",Комната_2!$H265,0)</f>
        <v>1338</v>
      </c>
      <c r="AA265" s="31" t="n">
        <f aca="false">IF(Замер!$J$60="да",Комната_3!$B265,0)</f>
        <v>0</v>
      </c>
      <c r="AB265" s="31" t="n">
        <f aca="false">IF(Замер!$J$60="да",Комната_3!$G265,0)</f>
        <v>1</v>
      </c>
      <c r="AC265" s="31" t="n">
        <f aca="false">IF(Замер!$J$60="да",Комната_3!$H265,0)</f>
        <v>1338</v>
      </c>
      <c r="AE265" s="31" t="n">
        <f aca="false">IF(Замер!$J$80="да",Комната_4!$B265,0)</f>
        <v>0</v>
      </c>
      <c r="AF265" s="31" t="n">
        <f aca="false">IF(Замер!$J$80="да",Комната_4!$G265,0)</f>
        <v>1</v>
      </c>
      <c r="AG265" s="31" t="n">
        <f aca="false">IF(Замер!$J$80="да",Комната_4!$H265,0)</f>
        <v>1338</v>
      </c>
      <c r="AI265" s="31" t="n">
        <f aca="false">IF(Замер!$J$100="да",Комната_5!$B265,0)</f>
        <v>0</v>
      </c>
      <c r="AJ265" s="31" t="n">
        <f aca="false">IF(Замер!$J$100="да",Комната_5!$G265,0)</f>
        <v>1</v>
      </c>
      <c r="AK265" s="31" t="n">
        <f aca="false">IF(Замер!$J$100="да",Комната_5!$H265,0)</f>
        <v>1338</v>
      </c>
      <c r="AM265" s="31" t="n">
        <f aca="false">IF(Замер!$J$120="да",Коридор!$B265,0)</f>
        <v>0</v>
      </c>
      <c r="AN265" s="31" t="n">
        <f aca="false">IF(Замер!$J$120="да",Коридор!$G265,0)</f>
        <v>1</v>
      </c>
      <c r="AO265" s="31" t="n">
        <f aca="false">IF(Замер!$J$120="да",Коридор!$H265,0)</f>
        <v>1338</v>
      </c>
      <c r="AQ265" s="31" t="n">
        <f aca="false">IF(Замер!$J$140="да",Кухня!$B265,0)</f>
        <v>0</v>
      </c>
      <c r="AR265" s="31" t="n">
        <f aca="false">IF(Замер!$J$140="да",Кухня!$G265,0)</f>
        <v>1</v>
      </c>
      <c r="AS265" s="31" t="n">
        <f aca="false">IF(Замер!$J$140="да",Кухня!$H265,0)</f>
        <v>1338</v>
      </c>
      <c r="AU265" s="31" t="n">
        <f aca="false">IF(Замер!$J$160="да",Ванна!$B265,0)</f>
        <v>0</v>
      </c>
      <c r="AV265" s="31" t="n">
        <f aca="false">IF(Замер!$J$160="да",Ванна!$G265,0)</f>
        <v>1</v>
      </c>
      <c r="AW265" s="31" t="n">
        <f aca="false">IF(Замер!$J$160="да",Ванна!$H265,0)</f>
        <v>1338</v>
      </c>
      <c r="AY265" s="31" t="n">
        <f aca="false">IF(Замер!$J$180="да",Туалет!$B265,0)</f>
        <v>0</v>
      </c>
      <c r="AZ265" s="31" t="n">
        <f aca="false">IF(Замер!$J$180="да",Туалет!$G265,0)</f>
        <v>0</v>
      </c>
      <c r="BA265" s="31" t="n">
        <f aca="false">IF(Замер!$J$180="да",Туалет!$H265,0)</f>
        <v>0</v>
      </c>
      <c r="BC265" s="31" t="n">
        <f aca="false">IF(Замер!$J$200="да",Балкон!$B265,0)</f>
        <v>0</v>
      </c>
      <c r="BD265" s="31" t="n">
        <f aca="false">IF(Замер!$J$200="да",Балкон!$G265,0)</f>
        <v>0</v>
      </c>
      <c r="BE265" s="31" t="n">
        <f aca="false">IF(Замер!$J$200="да",Балкон!$H265,0)</f>
        <v>0</v>
      </c>
      <c r="BG265" s="31" t="n">
        <f aca="false">IF(Замер!$J$220="да",Помещение_11!$B265,0)</f>
        <v>0</v>
      </c>
      <c r="BH265" s="31" t="n">
        <f aca="false">IF(Замер!$J$220="да",Помещение_11!$G265,0)</f>
        <v>0</v>
      </c>
      <c r="BI265" s="31" t="n">
        <f aca="false">IF(Замер!$J$220="да",Помещение_11!$H265,0)</f>
        <v>0</v>
      </c>
      <c r="BK265" s="31" t="n">
        <f aca="false">IF(Замер!$J$240="да",Помещение_12!$B265,0)</f>
        <v>0</v>
      </c>
      <c r="BL265" s="31" t="n">
        <f aca="false">IF(Замер!$J$240="да",Помещение_12!$G265,0)</f>
        <v>0</v>
      </c>
      <c r="BM265" s="31" t="n">
        <f aca="false">IF(Замер!$J$240="да",Помещение_12!$H265,0)</f>
        <v>0</v>
      </c>
      <c r="BO265" s="31" t="n">
        <f aca="false">IF(Замер!$J$260="да",Помещение_13!$B265,0)</f>
        <v>0</v>
      </c>
      <c r="BP265" s="31" t="n">
        <f aca="false">IF(Замер!$J$260="да",Помещение_13!$G265,0)</f>
        <v>0</v>
      </c>
      <c r="BQ265" s="31" t="n">
        <f aca="false">IF(Замер!$J$260="да",Помещение_13!$H265,0)</f>
        <v>0</v>
      </c>
      <c r="BS265" s="31" t="n">
        <f aca="false">IF(Замер!$J$280="да",Помещение_14!$B265,0)</f>
        <v>0</v>
      </c>
      <c r="BT265" s="31" t="n">
        <f aca="false">IF(Замер!$J$280="да",Помещение_14!$G265,0)</f>
        <v>0</v>
      </c>
      <c r="BU265" s="31" t="n">
        <f aca="false">IF(Замер!$J$280="да",Помещение_14!$H265,0)</f>
        <v>0</v>
      </c>
      <c r="BW265" s="31" t="n">
        <f aca="false">IF(Замер!$J$300="да",Помещение_15!$B265,0)</f>
        <v>0</v>
      </c>
      <c r="BX265" s="31" t="n">
        <f aca="false">IF(Замер!$J$300="да",Помещение_15!$G265,0)</f>
        <v>0</v>
      </c>
      <c r="BY265" s="31" t="n">
        <f aca="false">IF(Замер!$J$300="да",Помещение_15!$H265,0)</f>
        <v>0</v>
      </c>
      <c r="CA265" s="31" t="n">
        <f aca="false">IF(Замер!$J$320="да",Помещение_16!$B265,0)</f>
        <v>0</v>
      </c>
      <c r="CB265" s="31" t="n">
        <f aca="false">IF(Замер!$J$320="да",Помещение_16!$G265,0)</f>
        <v>0</v>
      </c>
      <c r="CC265" s="31" t="n">
        <f aca="false">IF(Замер!$J$320="да",Помещение_16!$H265,0)</f>
        <v>0</v>
      </c>
      <c r="CE265" s="31" t="n">
        <f aca="false">IF(Замер!$J$340="да",Помещение_17!$B265,0)</f>
        <v>0</v>
      </c>
      <c r="CF265" s="31" t="n">
        <f aca="false">IF(Замер!$J$340="да",Помещение_17!$G265,0)</f>
        <v>0</v>
      </c>
      <c r="CG265" s="31" t="n">
        <f aca="false">IF(Замер!$J$340="да",Помещение_17!$H265,0)</f>
        <v>0</v>
      </c>
      <c r="CI265" s="31" t="n">
        <f aca="false">IF(Замер!$J$360="да",Помещение_18!$B265,0)</f>
        <v>0</v>
      </c>
      <c r="CJ265" s="31" t="n">
        <f aca="false">IF(Замер!$J$360="да",Помещение_18!$G265,0)</f>
        <v>0</v>
      </c>
      <c r="CK265" s="31" t="n">
        <f aca="false">IF(Замер!$J$360="да",Помещение_18!$H265,0)</f>
        <v>0</v>
      </c>
      <c r="CM265" s="31" t="n">
        <f aca="false">IF(Замер!$J$380="да",Помещение_19!$B265,0)</f>
        <v>0</v>
      </c>
      <c r="CN265" s="31" t="n">
        <f aca="false">IF(Замер!$J$380="да",Помещение_19!$G265,0)</f>
        <v>0</v>
      </c>
      <c r="CO265" s="31" t="n">
        <f aca="false">IF(Замер!$J$380="да",Помещение_19!$H265,0)</f>
        <v>0</v>
      </c>
      <c r="CQ265" s="31" t="n">
        <f aca="false">IF(Замер!$J$400="да",Помещение_20!$B265,0)</f>
        <v>0</v>
      </c>
      <c r="CR265" s="31" t="n">
        <f aca="false">IF(Замер!$J$400="да",Помещение_20!$G265,0)</f>
        <v>0</v>
      </c>
      <c r="CS265" s="31" t="n">
        <f aca="false">IF(Замер!$J$400="да",Помещение_20!$H265,0)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14478</v>
      </c>
      <c r="H266" s="110"/>
      <c r="L266" s="88" t="s">
        <v>354</v>
      </c>
      <c r="N266" s="31" t="n">
        <f aca="false">G266*(100%-$B$3)</f>
        <v>12306.3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L267" s="78" t="s">
        <v>344</v>
      </c>
      <c r="N267" s="31" t="n">
        <f aca="false">N344</f>
        <v>390648.1</v>
      </c>
    </row>
    <row r="268" customFormat="false" ht="14.25" hidden="false" customHeight="false" outlineLevel="0" collapsed="false">
      <c r="B268" s="79" t="n">
        <f aca="false">P268</f>
        <v>1</v>
      </c>
      <c r="C268" s="49" t="s">
        <v>118</v>
      </c>
      <c r="D268" s="80" t="str">
        <f aca="false">VLOOKUP(C268,СписокРабот!$B:$E,2,FALSE())</f>
        <v>Монтаж и подключение раковины (без смесителя)</v>
      </c>
      <c r="E268" s="44" t="str">
        <f aca="false">VLOOKUP(C268,СписокРабот!$B:$E,3,FALSE())</f>
        <v>ед.</v>
      </c>
      <c r="F268" s="81" t="n">
        <f aca="false">VLOOKUP(C268,СписокРабот!$B:$E,4,FALSE())</f>
        <v>2936</v>
      </c>
      <c r="G268" s="49" t="n">
        <f aca="false">Q268</f>
        <v>2</v>
      </c>
      <c r="H268" s="82" t="n">
        <f aca="false">F268*G268</f>
        <v>5872</v>
      </c>
      <c r="L268" s="83"/>
      <c r="M268" s="66" t="n">
        <f aca="false">$F268*(100%-$B$3)</f>
        <v>2495.6</v>
      </c>
      <c r="N268" s="31" t="n">
        <f aca="false">$G268*$M268</f>
        <v>4991.2</v>
      </c>
      <c r="P268" s="31" t="n">
        <f aca="false">MAX(S268,W268,AA268,AE268,AI268,AM268,AQ268,AU268,AY268,BC268,BG268,BK268,BO268,BS268,BW268,CA268,CE268,CI268,CM268,CQ268)</f>
        <v>1</v>
      </c>
      <c r="Q268" s="31" t="n">
        <f aca="false">IF($S268,T268,0)+IF($W268,X268,0)+IF($AA268,AB268,0)+IF($AE268,AF268,0)+IF($AI268,AJ268,0)+IF($AM268,AN268,0)+IF($AQ268,AR268,0)+IF($AU268,AV268,0)+IF($AY268,AZ268,0)+IF($BC268,BD268,0)+IF($BG268,BH268,0)+IF($BK268,BL268,0)+IF($BO268,BP268,0)+IF($BS268,BT268,0)+IF($BW268,BX268,0)+IF($CA268,CB268,0)+IF($CE268,CF268,0)+IF($CI268,CJ268,0)+IF($CM268,CN268,0)+IF($CQ268,CR268,0)</f>
        <v>2</v>
      </c>
      <c r="R268" s="31" t="n">
        <f aca="false">IF($S268=1,U268,0)+IF($W268,Y268,0)+IF($AA268,AC268,0)+IF($AE268,AG268,0)+IF($AI268,AK268,0)+IF($AM268,AO268,0)+IF($AQ268,AS268,0)+IF($AU268,AW268,0)+IF($AY268,BA268,0)+IF($BC268,BE268,0)+IF($BG268,BI268,0)+IF($BK268,BM268,0)+IF($BO268,BQ268,0)+IF($BS268,BU268,0)+IF($BW268,BY268,0)+IF($CA268,CC268,0)+IF($CE268,CG268,0)+IF($CI268,CK268,0)+IF($CM268,CO268,0)+IF($CQ268,CS268,0)</f>
        <v>5872</v>
      </c>
      <c r="S268" s="31" t="n">
        <f aca="false">IF(Замер!$J$20="да",Комната_1!$B268,0)</f>
        <v>1</v>
      </c>
      <c r="T268" s="31" t="n">
        <f aca="false">IF(Замер!$J$20="да",Комната_1!$G268,0)</f>
        <v>2</v>
      </c>
      <c r="U268" s="31" t="n">
        <f aca="false">IF(Замер!$J$20="да",Комната_1!$H268,0)</f>
        <v>5872</v>
      </c>
      <c r="W268" s="31" t="n">
        <f aca="false">IF(Замер!$J$40="да",Комната_2!$B268,0)</f>
        <v>0</v>
      </c>
      <c r="X268" s="31" t="n">
        <f aca="false">IF(Замер!$J$40="да",Комната_2!$G268,0)</f>
        <v>1</v>
      </c>
      <c r="Y268" s="31" t="n">
        <f aca="false">IF(Замер!$J$40="да",Комната_2!$H268,0)</f>
        <v>2936</v>
      </c>
      <c r="AA268" s="31" t="n">
        <f aca="false">IF(Замер!$J$60="да",Комната_3!$B268,0)</f>
        <v>0</v>
      </c>
      <c r="AB268" s="31" t="n">
        <f aca="false">IF(Замер!$J$60="да",Комната_3!$G268,0)</f>
        <v>1</v>
      </c>
      <c r="AC268" s="31" t="n">
        <f aca="false">IF(Замер!$J$60="да",Комната_3!$H268,0)</f>
        <v>2936</v>
      </c>
      <c r="AE268" s="31" t="n">
        <f aca="false">IF(Замер!$J$80="да",Комната_4!$B268,0)</f>
        <v>0</v>
      </c>
      <c r="AF268" s="31" t="n">
        <f aca="false">IF(Замер!$J$80="да",Комната_4!$G268,0)</f>
        <v>1</v>
      </c>
      <c r="AG268" s="31" t="n">
        <f aca="false">IF(Замер!$J$80="да",Комната_4!$H268,0)</f>
        <v>2936</v>
      </c>
      <c r="AI268" s="31" t="n">
        <f aca="false">IF(Замер!$J$100="да",Комната_5!$B268,0)</f>
        <v>0</v>
      </c>
      <c r="AJ268" s="31" t="n">
        <f aca="false">IF(Замер!$J$100="да",Комната_5!$G268,0)</f>
        <v>1</v>
      </c>
      <c r="AK268" s="31" t="n">
        <f aca="false">IF(Замер!$J$100="да",Комната_5!$H268,0)</f>
        <v>2936</v>
      </c>
      <c r="AM268" s="31" t="n">
        <f aca="false">IF(Замер!$J$120="да",Коридор!$B268,0)</f>
        <v>0</v>
      </c>
      <c r="AN268" s="31" t="n">
        <f aca="false">IF(Замер!$J$120="да",Коридор!$G268,0)</f>
        <v>1</v>
      </c>
      <c r="AO268" s="31" t="n">
        <f aca="false">IF(Замер!$J$120="да",Коридор!$H268,0)</f>
        <v>2936</v>
      </c>
      <c r="AQ268" s="31" t="n">
        <f aca="false">IF(Замер!$J$140="да",Кухня!$B268,0)</f>
        <v>0</v>
      </c>
      <c r="AR268" s="31" t="n">
        <f aca="false">IF(Замер!$J$140="да",Кухня!$G268,0)</f>
        <v>1</v>
      </c>
      <c r="AS268" s="31" t="n">
        <f aca="false">IF(Замер!$J$140="да",Кухня!$H268,0)</f>
        <v>2936</v>
      </c>
      <c r="AU268" s="31" t="n">
        <f aca="false">IF(Замер!$J$160="да",Ванна!$B268,0)</f>
        <v>0</v>
      </c>
      <c r="AV268" s="31" t="n">
        <f aca="false">IF(Замер!$J$160="да",Ванна!$G268,0)</f>
        <v>1</v>
      </c>
      <c r="AW268" s="31" t="n">
        <f aca="false">IF(Замер!$J$160="да",Ванна!$H268,0)</f>
        <v>2936</v>
      </c>
      <c r="AY268" s="31" t="n">
        <f aca="false">IF(Замер!$J$180="да",Туалет!$B268,0)</f>
        <v>0</v>
      </c>
      <c r="AZ268" s="31" t="n">
        <f aca="false">IF(Замер!$J$180="да",Туалет!$G268,0)</f>
        <v>0</v>
      </c>
      <c r="BA268" s="31" t="n">
        <f aca="false">IF(Замер!$J$180="да",Туалет!$H268,0)</f>
        <v>0</v>
      </c>
      <c r="BC268" s="31" t="n">
        <f aca="false">IF(Замер!$J$200="да",Балкон!$B268,0)</f>
        <v>0</v>
      </c>
      <c r="BD268" s="31" t="n">
        <f aca="false">IF(Замер!$J$200="да",Балкон!$G268,0)</f>
        <v>0</v>
      </c>
      <c r="BE268" s="31" t="n">
        <f aca="false">IF(Замер!$J$200="да",Балкон!$H268,0)</f>
        <v>0</v>
      </c>
      <c r="BG268" s="31" t="n">
        <f aca="false">IF(Замер!$J$220="да",Помещение_11!$B268,0)</f>
        <v>0</v>
      </c>
      <c r="BH268" s="31" t="n">
        <f aca="false">IF(Замер!$J$220="да",Помещение_11!$G268,0)</f>
        <v>0</v>
      </c>
      <c r="BI268" s="31" t="n">
        <f aca="false">IF(Замер!$J$220="да",Помещение_11!$H268,0)</f>
        <v>0</v>
      </c>
      <c r="BK268" s="31" t="n">
        <f aca="false">IF(Замер!$J$240="да",Помещение_12!$B268,0)</f>
        <v>0</v>
      </c>
      <c r="BL268" s="31" t="n">
        <f aca="false">IF(Замер!$J$240="да",Помещение_12!$G268,0)</f>
        <v>0</v>
      </c>
      <c r="BM268" s="31" t="n">
        <f aca="false">IF(Замер!$J$240="да",Помещение_12!$H268,0)</f>
        <v>0</v>
      </c>
      <c r="BO268" s="31" t="n">
        <f aca="false">IF(Замер!$J$260="да",Помещение_13!$B268,0)</f>
        <v>0</v>
      </c>
      <c r="BP268" s="31" t="n">
        <f aca="false">IF(Замер!$J$260="да",Помещение_13!$G268,0)</f>
        <v>0</v>
      </c>
      <c r="BQ268" s="31" t="n">
        <f aca="false">IF(Замер!$J$260="да",Помещение_13!$H268,0)</f>
        <v>0</v>
      </c>
      <c r="BS268" s="31" t="n">
        <f aca="false">IF(Замер!$J$280="да",Помещение_14!$B268,0)</f>
        <v>0</v>
      </c>
      <c r="BT268" s="31" t="n">
        <f aca="false">IF(Замер!$J$280="да",Помещение_14!$G268,0)</f>
        <v>0</v>
      </c>
      <c r="BU268" s="31" t="n">
        <f aca="false">IF(Замер!$J$280="да",Помещение_14!$H268,0)</f>
        <v>0</v>
      </c>
      <c r="BW268" s="31" t="n">
        <f aca="false">IF(Замер!$J$300="да",Помещение_15!$B268,0)</f>
        <v>0</v>
      </c>
      <c r="BX268" s="31" t="n">
        <f aca="false">IF(Замер!$J$300="да",Помещение_15!$G268,0)</f>
        <v>0</v>
      </c>
      <c r="BY268" s="31" t="n">
        <f aca="false">IF(Замер!$J$300="да",Помещение_15!$H268,0)</f>
        <v>0</v>
      </c>
      <c r="CA268" s="31" t="n">
        <f aca="false">IF(Замер!$J$320="да",Помещение_16!$B268,0)</f>
        <v>0</v>
      </c>
      <c r="CB268" s="31" t="n">
        <f aca="false">IF(Замер!$J$320="да",Помещение_16!$G268,0)</f>
        <v>0</v>
      </c>
      <c r="CC268" s="31" t="n">
        <f aca="false">IF(Замер!$J$320="да",Помещение_16!$H268,0)</f>
        <v>0</v>
      </c>
      <c r="CE268" s="31" t="n">
        <f aca="false">IF(Замер!$J$340="да",Помещение_17!$B268,0)</f>
        <v>0</v>
      </c>
      <c r="CF268" s="31" t="n">
        <f aca="false">IF(Замер!$J$340="да",Помещение_17!$G268,0)</f>
        <v>0</v>
      </c>
      <c r="CG268" s="31" t="n">
        <f aca="false">IF(Замер!$J$340="да",Помещение_17!$H268,0)</f>
        <v>0</v>
      </c>
      <c r="CI268" s="31" t="n">
        <f aca="false">IF(Замер!$J$360="да",Помещение_18!$B268,0)</f>
        <v>0</v>
      </c>
      <c r="CJ268" s="31" t="n">
        <f aca="false">IF(Замер!$J$360="да",Помещение_18!$G268,0)</f>
        <v>0</v>
      </c>
      <c r="CK268" s="31" t="n">
        <f aca="false">IF(Замер!$J$360="да",Помещение_18!$H268,0)</f>
        <v>0</v>
      </c>
      <c r="CM268" s="31" t="n">
        <f aca="false">IF(Замер!$J$380="да",Помещение_19!$B268,0)</f>
        <v>0</v>
      </c>
      <c r="CN268" s="31" t="n">
        <f aca="false">IF(Замер!$J$380="да",Помещение_19!$G268,0)</f>
        <v>0</v>
      </c>
      <c r="CO268" s="31" t="n">
        <f aca="false">IF(Замер!$J$380="да",Помещение_19!$H268,0)</f>
        <v>0</v>
      </c>
      <c r="CQ268" s="31" t="n">
        <f aca="false">IF(Замер!$J$400="да",Помещение_20!$B268,0)</f>
        <v>0</v>
      </c>
      <c r="CR268" s="31" t="n">
        <f aca="false">IF(Замер!$J$400="да",Помещение_20!$G268,0)</f>
        <v>0</v>
      </c>
      <c r="CS268" s="31" t="n">
        <f aca="false">IF(Замер!$J$400="да",Помещение_20!$H268,0)</f>
        <v>0</v>
      </c>
    </row>
    <row r="269" customFormat="false" ht="14.25" hidden="false" customHeight="false" outlineLevel="0" collapsed="false">
      <c r="B269" s="79" t="n">
        <f aca="false">P269</f>
        <v>0</v>
      </c>
      <c r="C269" s="49" t="s">
        <v>550</v>
      </c>
      <c r="D269" s="80" t="str">
        <f aca="false">VLOOKUP(C269,СписокРабот!$B:$E,2,FALSE())</f>
        <v>Монтаж и подключение раковины с мебелью (без смесителя)</v>
      </c>
      <c r="E269" s="44" t="str">
        <f aca="false">VLOOKUP(C269,СписокРабот!$B:$E,3,FALSE())</f>
        <v>к-т</v>
      </c>
      <c r="F269" s="81" t="n">
        <f aca="false">VLOOKUP(C269,СписокРабот!$B:$E,4,FALSE())</f>
        <v>4398</v>
      </c>
      <c r="G269" s="49" t="n">
        <f aca="false">Q269</f>
        <v>0</v>
      </c>
      <c r="H269" s="82" t="n">
        <f aca="false">F269*G269</f>
        <v>0</v>
      </c>
      <c r="L269" s="83"/>
      <c r="M269" s="66" t="n">
        <f aca="false">$F269*(100%-$B$3)</f>
        <v>3738.3</v>
      </c>
      <c r="N269" s="31" t="n">
        <f aca="false">$G269*$M269</f>
        <v>0</v>
      </c>
      <c r="P269" s="31" t="n">
        <f aca="false">MAX(S269,W269,AA269,AE269,AI269,AM269,AQ269,AU269,AY269,BC269,BG269,BK269,BO269,BS269,BW269,CA269,CE269,CI269,CM269,CQ269)</f>
        <v>0</v>
      </c>
      <c r="Q269" s="31" t="n">
        <f aca="false">IF($S269,T269,0)+IF($W269,X269,0)+IF($AA269,AB269,0)+IF($AE269,AF269,0)+IF($AI269,AJ269,0)+IF($AM269,AN269,0)+IF($AQ269,AR269,0)+IF($AU269,AV269,0)+IF($AY269,AZ269,0)+IF($BC269,BD269,0)+IF($BG269,BH269,0)+IF($BK269,BL269,0)+IF($BO269,BP269,0)+IF($BS269,BT269,0)+IF($BW269,BX269,0)+IF($CA269,CB269,0)+IF($CE269,CF269,0)+IF($CI269,CJ269,0)+IF($CM269,CN269,0)+IF($CQ269,CR269,0)</f>
        <v>0</v>
      </c>
      <c r="R269" s="31" t="n">
        <f aca="false">IF($S269=1,U269,0)+IF($W269,Y269,0)+IF($AA269,AC269,0)+IF($AE269,AG269,0)+IF($AI269,AK269,0)+IF($AM269,AO269,0)+IF($AQ269,AS269,0)+IF($AU269,AW269,0)+IF($AY269,BA269,0)+IF($BC269,BE269,0)+IF($BG269,BI269,0)+IF($BK269,BM269,0)+IF($BO269,BQ269,0)+IF($BS269,BU269,0)+IF($BW269,BY269,0)+IF($CA269,CC269,0)+IF($CE269,CG269,0)+IF($CI269,CK269,0)+IF($CM269,CO269,0)+IF($CQ269,CS269,0)</f>
        <v>0</v>
      </c>
      <c r="S269" s="31" t="n">
        <f aca="false">IF(Замер!$J$20="да",Комната_1!$B269,0)</f>
        <v>0</v>
      </c>
      <c r="T269" s="31" t="n">
        <f aca="false">IF(Замер!$J$20="да",Комната_1!$G269,0)</f>
        <v>1</v>
      </c>
      <c r="U269" s="31" t="n">
        <f aca="false">IF(Замер!$J$20="да",Комната_1!$H269,0)</f>
        <v>4398</v>
      </c>
      <c r="W269" s="31" t="n">
        <f aca="false">IF(Замер!$J$40="да",Комната_2!$B269,0)</f>
        <v>0</v>
      </c>
      <c r="X269" s="31" t="n">
        <f aca="false">IF(Замер!$J$40="да",Комната_2!$G269,0)</f>
        <v>1</v>
      </c>
      <c r="Y269" s="31" t="n">
        <f aca="false">IF(Замер!$J$40="да",Комната_2!$H269,0)</f>
        <v>4398</v>
      </c>
      <c r="AA269" s="31" t="n">
        <f aca="false">IF(Замер!$J$60="да",Комната_3!$B269,0)</f>
        <v>0</v>
      </c>
      <c r="AB269" s="31" t="n">
        <f aca="false">IF(Замер!$J$60="да",Комната_3!$G269,0)</f>
        <v>1</v>
      </c>
      <c r="AC269" s="31" t="n">
        <f aca="false">IF(Замер!$J$60="да",Комната_3!$H269,0)</f>
        <v>4398</v>
      </c>
      <c r="AE269" s="31" t="n">
        <f aca="false">IF(Замер!$J$80="да",Комната_4!$B269,0)</f>
        <v>0</v>
      </c>
      <c r="AF269" s="31" t="n">
        <f aca="false">IF(Замер!$J$80="да",Комната_4!$G269,0)</f>
        <v>1</v>
      </c>
      <c r="AG269" s="31" t="n">
        <f aca="false">IF(Замер!$J$80="да",Комната_4!$H269,0)</f>
        <v>4398</v>
      </c>
      <c r="AI269" s="31" t="n">
        <f aca="false">IF(Замер!$J$100="да",Комната_5!$B269,0)</f>
        <v>0</v>
      </c>
      <c r="AJ269" s="31" t="n">
        <f aca="false">IF(Замер!$J$100="да",Комната_5!$G269,0)</f>
        <v>1</v>
      </c>
      <c r="AK269" s="31" t="n">
        <f aca="false">IF(Замер!$J$100="да",Комната_5!$H269,0)</f>
        <v>4398</v>
      </c>
      <c r="AM269" s="31" t="n">
        <f aca="false">IF(Замер!$J$120="да",Коридор!$B269,0)</f>
        <v>0</v>
      </c>
      <c r="AN269" s="31" t="n">
        <f aca="false">IF(Замер!$J$120="да",Коридор!$G269,0)</f>
        <v>1</v>
      </c>
      <c r="AO269" s="31" t="n">
        <f aca="false">IF(Замер!$J$120="да",Коридор!$H269,0)</f>
        <v>4398</v>
      </c>
      <c r="AQ269" s="31" t="n">
        <f aca="false">IF(Замер!$J$140="да",Кухня!$B269,0)</f>
        <v>0</v>
      </c>
      <c r="AR269" s="31" t="n">
        <f aca="false">IF(Замер!$J$140="да",Кухня!$G269,0)</f>
        <v>1</v>
      </c>
      <c r="AS269" s="31" t="n">
        <f aca="false">IF(Замер!$J$140="да",Кухня!$H269,0)</f>
        <v>4398</v>
      </c>
      <c r="AU269" s="31" t="n">
        <f aca="false">IF(Замер!$J$160="да",Ванна!$B269,0)</f>
        <v>0</v>
      </c>
      <c r="AV269" s="31" t="n">
        <f aca="false">IF(Замер!$J$160="да",Ванна!$G269,0)</f>
        <v>1</v>
      </c>
      <c r="AW269" s="31" t="n">
        <f aca="false">IF(Замер!$J$160="да",Ванна!$H269,0)</f>
        <v>4398</v>
      </c>
      <c r="AY269" s="31" t="n">
        <f aca="false">IF(Замер!$J$180="да",Туалет!$B269,0)</f>
        <v>0</v>
      </c>
      <c r="AZ269" s="31" t="n">
        <f aca="false">IF(Замер!$J$180="да",Туалет!$G269,0)</f>
        <v>0</v>
      </c>
      <c r="BA269" s="31" t="n">
        <f aca="false">IF(Замер!$J$180="да",Туалет!$H269,0)</f>
        <v>0</v>
      </c>
      <c r="BC269" s="31" t="n">
        <f aca="false">IF(Замер!$J$200="да",Балкон!$B269,0)</f>
        <v>0</v>
      </c>
      <c r="BD269" s="31" t="n">
        <f aca="false">IF(Замер!$J$200="да",Балкон!$G269,0)</f>
        <v>0</v>
      </c>
      <c r="BE269" s="31" t="n">
        <f aca="false">IF(Замер!$J$200="да",Балкон!$H269,0)</f>
        <v>0</v>
      </c>
      <c r="BG269" s="31" t="n">
        <f aca="false">IF(Замер!$J$220="да",Помещение_11!$B269,0)</f>
        <v>0</v>
      </c>
      <c r="BH269" s="31" t="n">
        <f aca="false">IF(Замер!$J$220="да",Помещение_11!$G269,0)</f>
        <v>0</v>
      </c>
      <c r="BI269" s="31" t="n">
        <f aca="false">IF(Замер!$J$220="да",Помещение_11!$H269,0)</f>
        <v>0</v>
      </c>
      <c r="BK269" s="31" t="n">
        <f aca="false">IF(Замер!$J$240="да",Помещение_12!$B269,0)</f>
        <v>0</v>
      </c>
      <c r="BL269" s="31" t="n">
        <f aca="false">IF(Замер!$J$240="да",Помещение_12!$G269,0)</f>
        <v>0</v>
      </c>
      <c r="BM269" s="31" t="n">
        <f aca="false">IF(Замер!$J$240="да",Помещение_12!$H269,0)</f>
        <v>0</v>
      </c>
      <c r="BO269" s="31" t="n">
        <f aca="false">IF(Замер!$J$260="да",Помещение_13!$B269,0)</f>
        <v>0</v>
      </c>
      <c r="BP269" s="31" t="n">
        <f aca="false">IF(Замер!$J$260="да",Помещение_13!$G269,0)</f>
        <v>0</v>
      </c>
      <c r="BQ269" s="31" t="n">
        <f aca="false">IF(Замер!$J$260="да",Помещение_13!$H269,0)</f>
        <v>0</v>
      </c>
      <c r="BS269" s="31" t="n">
        <f aca="false">IF(Замер!$J$280="да",Помещение_14!$B269,0)</f>
        <v>0</v>
      </c>
      <c r="BT269" s="31" t="n">
        <f aca="false">IF(Замер!$J$280="да",Помещение_14!$G269,0)</f>
        <v>0</v>
      </c>
      <c r="BU269" s="31" t="n">
        <f aca="false">IF(Замер!$J$280="да",Помещение_14!$H269,0)</f>
        <v>0</v>
      </c>
      <c r="BW269" s="31" t="n">
        <f aca="false">IF(Замер!$J$300="да",Помещение_15!$B269,0)</f>
        <v>0</v>
      </c>
      <c r="BX269" s="31" t="n">
        <f aca="false">IF(Замер!$J$300="да",Помещение_15!$G269,0)</f>
        <v>0</v>
      </c>
      <c r="BY269" s="31" t="n">
        <f aca="false">IF(Замер!$J$300="да",Помещение_15!$H269,0)</f>
        <v>0</v>
      </c>
      <c r="CA269" s="31" t="n">
        <f aca="false">IF(Замер!$J$320="да",Помещение_16!$B269,0)</f>
        <v>0</v>
      </c>
      <c r="CB269" s="31" t="n">
        <f aca="false">IF(Замер!$J$320="да",Помещение_16!$G269,0)</f>
        <v>0</v>
      </c>
      <c r="CC269" s="31" t="n">
        <f aca="false">IF(Замер!$J$320="да",Помещение_16!$H269,0)</f>
        <v>0</v>
      </c>
      <c r="CE269" s="31" t="n">
        <f aca="false">IF(Замер!$J$340="да",Помещение_17!$B269,0)</f>
        <v>0</v>
      </c>
      <c r="CF269" s="31" t="n">
        <f aca="false">IF(Замер!$J$340="да",Помещение_17!$G269,0)</f>
        <v>0</v>
      </c>
      <c r="CG269" s="31" t="n">
        <f aca="false">IF(Замер!$J$340="да",Помещение_17!$H269,0)</f>
        <v>0</v>
      </c>
      <c r="CI269" s="31" t="n">
        <f aca="false">IF(Замер!$J$360="да",Помещение_18!$B269,0)</f>
        <v>0</v>
      </c>
      <c r="CJ269" s="31" t="n">
        <f aca="false">IF(Замер!$J$360="да",Помещение_18!$G269,0)</f>
        <v>0</v>
      </c>
      <c r="CK269" s="31" t="n">
        <f aca="false">IF(Замер!$J$360="да",Помещение_18!$H269,0)</f>
        <v>0</v>
      </c>
      <c r="CM269" s="31" t="n">
        <f aca="false">IF(Замер!$J$380="да",Помещение_19!$B269,0)</f>
        <v>0</v>
      </c>
      <c r="CN269" s="31" t="n">
        <f aca="false">IF(Замер!$J$380="да",Помещение_19!$G269,0)</f>
        <v>0</v>
      </c>
      <c r="CO269" s="31" t="n">
        <f aca="false">IF(Замер!$J$380="да",Помещение_19!$H269,0)</f>
        <v>0</v>
      </c>
      <c r="CQ269" s="31" t="n">
        <f aca="false">IF(Замер!$J$400="да",Помещение_20!$B269,0)</f>
        <v>0</v>
      </c>
      <c r="CR269" s="31" t="n">
        <f aca="false">IF(Замер!$J$400="да",Помещение_20!$G269,0)</f>
        <v>0</v>
      </c>
      <c r="CS269" s="31" t="n">
        <f aca="false">IF(Замер!$J$400="да",Помещение_20!$H269,0)</f>
        <v>0</v>
      </c>
    </row>
    <row r="270" customFormat="false" ht="14.25" hidden="false" customHeight="false" outlineLevel="0" collapsed="false">
      <c r="B270" s="79" t="n">
        <f aca="false">P270</f>
        <v>0</v>
      </c>
      <c r="C270" s="49" t="s">
        <v>551</v>
      </c>
      <c r="D270" s="80" t="str">
        <f aca="false">VLOOKUP(C270,СписокРабот!$B:$E,2,FALSE())</f>
        <v>Монтаж и подключение раковины с мебелью, с подсветкой (без смесителя)</v>
      </c>
      <c r="E270" s="44" t="str">
        <f aca="false">VLOOKUP(C270,СписокРабот!$B:$E,3,FALSE())</f>
        <v>к-т</v>
      </c>
      <c r="F270" s="81" t="n">
        <f aca="false">VLOOKUP(C270,СписокРабот!$B:$E,4,FALSE())</f>
        <v>4488</v>
      </c>
      <c r="G270" s="49" t="n">
        <f aca="false">Q270</f>
        <v>0</v>
      </c>
      <c r="H270" s="82" t="n">
        <f aca="false">F270*G270</f>
        <v>0</v>
      </c>
      <c r="L270" s="83"/>
      <c r="M270" s="66" t="n">
        <f aca="false">$F270*(100%-$B$3)</f>
        <v>3814.8</v>
      </c>
      <c r="N270" s="31" t="n">
        <f aca="false">$G270*$M270</f>
        <v>0</v>
      </c>
      <c r="P270" s="31" t="n">
        <f aca="false">MAX(S270,W270,AA270,AE270,AI270,AM270,AQ270,AU270,AY270,BC270,BG270,BK270,BO270,BS270,BW270,CA270,CE270,CI270,CM270,CQ270)</f>
        <v>0</v>
      </c>
      <c r="Q270" s="31" t="n">
        <f aca="false">IF($S270,T270,0)+IF($W270,X270,0)+IF($AA270,AB270,0)+IF($AE270,AF270,0)+IF($AI270,AJ270,0)+IF($AM270,AN270,0)+IF($AQ270,AR270,0)+IF($AU270,AV270,0)+IF($AY270,AZ270,0)+IF($BC270,BD270,0)+IF($BG270,BH270,0)+IF($BK270,BL270,0)+IF($BO270,BP270,0)+IF($BS270,BT270,0)+IF($BW270,BX270,0)+IF($CA270,CB270,0)+IF($CE270,CF270,0)+IF($CI270,CJ270,0)+IF($CM270,CN270,0)+IF($CQ270,CR270,0)</f>
        <v>0</v>
      </c>
      <c r="R270" s="31" t="n">
        <f aca="false">IF($S270=1,U270,0)+IF($W270,Y270,0)+IF($AA270,AC270,0)+IF($AE270,AG270,0)+IF($AI270,AK270,0)+IF($AM270,AO270,0)+IF($AQ270,AS270,0)+IF($AU270,AW270,0)+IF($AY270,BA270,0)+IF($BC270,BE270,0)+IF($BG270,BI270,0)+IF($BK270,BM270,0)+IF($BO270,BQ270,0)+IF($BS270,BU270,0)+IF($BW270,BY270,0)+IF($CA270,CC270,0)+IF($CE270,CG270,0)+IF($CI270,CK270,0)+IF($CM270,CO270,0)+IF($CQ270,CS270,0)</f>
        <v>0</v>
      </c>
      <c r="S270" s="31" t="n">
        <f aca="false">IF(Замер!$J$20="да",Комната_1!$B270,0)</f>
        <v>0</v>
      </c>
      <c r="T270" s="31" t="n">
        <f aca="false">IF(Замер!$J$20="да",Комната_1!$G270,0)</f>
        <v>1</v>
      </c>
      <c r="U270" s="31" t="n">
        <f aca="false">IF(Замер!$J$20="да",Комната_1!$H270,0)</f>
        <v>4488</v>
      </c>
      <c r="W270" s="31" t="n">
        <f aca="false">IF(Замер!$J$40="да",Комната_2!$B270,0)</f>
        <v>0</v>
      </c>
      <c r="X270" s="31" t="n">
        <f aca="false">IF(Замер!$J$40="да",Комната_2!$G270,0)</f>
        <v>1</v>
      </c>
      <c r="Y270" s="31" t="n">
        <f aca="false">IF(Замер!$J$40="да",Комната_2!$H270,0)</f>
        <v>4488</v>
      </c>
      <c r="AA270" s="31" t="n">
        <f aca="false">IF(Замер!$J$60="да",Комната_3!$B270,0)</f>
        <v>0</v>
      </c>
      <c r="AB270" s="31" t="n">
        <f aca="false">IF(Замер!$J$60="да",Комната_3!$G270,0)</f>
        <v>1</v>
      </c>
      <c r="AC270" s="31" t="n">
        <f aca="false">IF(Замер!$J$60="да",Комната_3!$H270,0)</f>
        <v>4488</v>
      </c>
      <c r="AE270" s="31" t="n">
        <f aca="false">IF(Замер!$J$80="да",Комната_4!$B270,0)</f>
        <v>0</v>
      </c>
      <c r="AF270" s="31" t="n">
        <f aca="false">IF(Замер!$J$80="да",Комната_4!$G270,0)</f>
        <v>1</v>
      </c>
      <c r="AG270" s="31" t="n">
        <f aca="false">IF(Замер!$J$80="да",Комната_4!$H270,0)</f>
        <v>4488</v>
      </c>
      <c r="AI270" s="31" t="n">
        <f aca="false">IF(Замер!$J$100="да",Комната_5!$B270,0)</f>
        <v>0</v>
      </c>
      <c r="AJ270" s="31" t="n">
        <f aca="false">IF(Замер!$J$100="да",Комната_5!$G270,0)</f>
        <v>1</v>
      </c>
      <c r="AK270" s="31" t="n">
        <f aca="false">IF(Замер!$J$100="да",Комната_5!$H270,0)</f>
        <v>4488</v>
      </c>
      <c r="AM270" s="31" t="n">
        <f aca="false">IF(Замер!$J$120="да",Коридор!$B270,0)</f>
        <v>0</v>
      </c>
      <c r="AN270" s="31" t="n">
        <f aca="false">IF(Замер!$J$120="да",Коридор!$G270,0)</f>
        <v>1</v>
      </c>
      <c r="AO270" s="31" t="n">
        <f aca="false">IF(Замер!$J$120="да",Коридор!$H270,0)</f>
        <v>4488</v>
      </c>
      <c r="AQ270" s="31" t="n">
        <f aca="false">IF(Замер!$J$140="да",Кухня!$B270,0)</f>
        <v>0</v>
      </c>
      <c r="AR270" s="31" t="n">
        <f aca="false">IF(Замер!$J$140="да",Кухня!$G270,0)</f>
        <v>1</v>
      </c>
      <c r="AS270" s="31" t="n">
        <f aca="false">IF(Замер!$J$140="да",Кухня!$H270,0)</f>
        <v>4488</v>
      </c>
      <c r="AU270" s="31" t="n">
        <f aca="false">IF(Замер!$J$160="да",Ванна!$B270,0)</f>
        <v>0</v>
      </c>
      <c r="AV270" s="31" t="n">
        <f aca="false">IF(Замер!$J$160="да",Ванна!$G270,0)</f>
        <v>1</v>
      </c>
      <c r="AW270" s="31" t="n">
        <f aca="false">IF(Замер!$J$160="да",Ванна!$H270,0)</f>
        <v>4488</v>
      </c>
      <c r="AY270" s="31" t="n">
        <f aca="false">IF(Замер!$J$180="да",Туалет!$B270,0)</f>
        <v>0</v>
      </c>
      <c r="AZ270" s="31" t="n">
        <f aca="false">IF(Замер!$J$180="да",Туалет!$G270,0)</f>
        <v>0</v>
      </c>
      <c r="BA270" s="31" t="n">
        <f aca="false">IF(Замер!$J$180="да",Туалет!$H270,0)</f>
        <v>0</v>
      </c>
      <c r="BC270" s="31" t="n">
        <f aca="false">IF(Замер!$J$200="да",Балкон!$B270,0)</f>
        <v>0</v>
      </c>
      <c r="BD270" s="31" t="n">
        <f aca="false">IF(Замер!$J$200="да",Балкон!$G270,0)</f>
        <v>0</v>
      </c>
      <c r="BE270" s="31" t="n">
        <f aca="false">IF(Замер!$J$200="да",Балкон!$H270,0)</f>
        <v>0</v>
      </c>
      <c r="BG270" s="31" t="n">
        <f aca="false">IF(Замер!$J$220="да",Помещение_11!$B270,0)</f>
        <v>0</v>
      </c>
      <c r="BH270" s="31" t="n">
        <f aca="false">IF(Замер!$J$220="да",Помещение_11!$G270,0)</f>
        <v>0</v>
      </c>
      <c r="BI270" s="31" t="n">
        <f aca="false">IF(Замер!$J$220="да",Помещение_11!$H270,0)</f>
        <v>0</v>
      </c>
      <c r="BK270" s="31" t="n">
        <f aca="false">IF(Замер!$J$240="да",Помещение_12!$B270,0)</f>
        <v>0</v>
      </c>
      <c r="BL270" s="31" t="n">
        <f aca="false">IF(Замер!$J$240="да",Помещение_12!$G270,0)</f>
        <v>0</v>
      </c>
      <c r="BM270" s="31" t="n">
        <f aca="false">IF(Замер!$J$240="да",Помещение_12!$H270,0)</f>
        <v>0</v>
      </c>
      <c r="BO270" s="31" t="n">
        <f aca="false">IF(Замер!$J$260="да",Помещение_13!$B270,0)</f>
        <v>0</v>
      </c>
      <c r="BP270" s="31" t="n">
        <f aca="false">IF(Замер!$J$260="да",Помещение_13!$G270,0)</f>
        <v>0</v>
      </c>
      <c r="BQ270" s="31" t="n">
        <f aca="false">IF(Замер!$J$260="да",Помещение_13!$H270,0)</f>
        <v>0</v>
      </c>
      <c r="BS270" s="31" t="n">
        <f aca="false">IF(Замер!$J$280="да",Помещение_14!$B270,0)</f>
        <v>0</v>
      </c>
      <c r="BT270" s="31" t="n">
        <f aca="false">IF(Замер!$J$280="да",Помещение_14!$G270,0)</f>
        <v>0</v>
      </c>
      <c r="BU270" s="31" t="n">
        <f aca="false">IF(Замер!$J$280="да",Помещение_14!$H270,0)</f>
        <v>0</v>
      </c>
      <c r="BW270" s="31" t="n">
        <f aca="false">IF(Замер!$J$300="да",Помещение_15!$B270,0)</f>
        <v>0</v>
      </c>
      <c r="BX270" s="31" t="n">
        <f aca="false">IF(Замер!$J$300="да",Помещение_15!$G270,0)</f>
        <v>0</v>
      </c>
      <c r="BY270" s="31" t="n">
        <f aca="false">IF(Замер!$J$300="да",Помещение_15!$H270,0)</f>
        <v>0</v>
      </c>
      <c r="CA270" s="31" t="n">
        <f aca="false">IF(Замер!$J$320="да",Помещение_16!$B270,0)</f>
        <v>0</v>
      </c>
      <c r="CB270" s="31" t="n">
        <f aca="false">IF(Замер!$J$320="да",Помещение_16!$G270,0)</f>
        <v>0</v>
      </c>
      <c r="CC270" s="31" t="n">
        <f aca="false">IF(Замер!$J$320="да",Помещение_16!$H270,0)</f>
        <v>0</v>
      </c>
      <c r="CE270" s="31" t="n">
        <f aca="false">IF(Замер!$J$340="да",Помещение_17!$B270,0)</f>
        <v>0</v>
      </c>
      <c r="CF270" s="31" t="n">
        <f aca="false">IF(Замер!$J$340="да",Помещение_17!$G270,0)</f>
        <v>0</v>
      </c>
      <c r="CG270" s="31" t="n">
        <f aca="false">IF(Замер!$J$340="да",Помещение_17!$H270,0)</f>
        <v>0</v>
      </c>
      <c r="CI270" s="31" t="n">
        <f aca="false">IF(Замер!$J$360="да",Помещение_18!$B270,0)</f>
        <v>0</v>
      </c>
      <c r="CJ270" s="31" t="n">
        <f aca="false">IF(Замер!$J$360="да",Помещение_18!$G270,0)</f>
        <v>0</v>
      </c>
      <c r="CK270" s="31" t="n">
        <f aca="false">IF(Замер!$J$360="да",Помещение_18!$H270,0)</f>
        <v>0</v>
      </c>
      <c r="CM270" s="31" t="n">
        <f aca="false">IF(Замер!$J$380="да",Помещение_19!$B270,0)</f>
        <v>0</v>
      </c>
      <c r="CN270" s="31" t="n">
        <f aca="false">IF(Замер!$J$380="да",Помещение_19!$G270,0)</f>
        <v>0</v>
      </c>
      <c r="CO270" s="31" t="n">
        <f aca="false">IF(Замер!$J$380="да",Помещение_19!$H270,0)</f>
        <v>0</v>
      </c>
      <c r="CQ270" s="31" t="n">
        <f aca="false">IF(Замер!$J$400="да",Помещение_20!$B270,0)</f>
        <v>0</v>
      </c>
      <c r="CR270" s="31" t="n">
        <f aca="false">IF(Замер!$J$400="да",Помещение_20!$G270,0)</f>
        <v>0</v>
      </c>
      <c r="CS270" s="31" t="n">
        <f aca="false">IF(Замер!$J$400="да",Помещение_20!$H270,0)</f>
        <v>0</v>
      </c>
    </row>
    <row r="271" customFormat="false" ht="14.25" hidden="false" customHeight="false" outlineLevel="0" collapsed="false">
      <c r="B271" s="79" t="n">
        <f aca="false">P271</f>
        <v>0</v>
      </c>
      <c r="C271" s="49" t="s">
        <v>552</v>
      </c>
      <c r="D271" s="80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44" t="str">
        <f aca="false">VLOOKUP(C271,СписокРабот!$B:$E,3,FALSE())</f>
        <v>ед.</v>
      </c>
      <c r="F271" s="81" t="n">
        <f aca="false">VLOOKUP(C271,СписокРабот!$B:$E,4,FALSE())</f>
        <v>3809</v>
      </c>
      <c r="G271" s="49" t="n">
        <f aca="false">Q271</f>
        <v>0</v>
      </c>
      <c r="H271" s="82" t="n">
        <f aca="false">F271*G271</f>
        <v>0</v>
      </c>
      <c r="L271" s="83"/>
      <c r="M271" s="66" t="n">
        <f aca="false">$F271*(100%-$B$3)</f>
        <v>3237.65</v>
      </c>
      <c r="N271" s="31" t="n">
        <f aca="false">$G271*$M271</f>
        <v>0</v>
      </c>
      <c r="P271" s="31" t="n">
        <f aca="false">MAX(S271,W271,AA271,AE271,AI271,AM271,AQ271,AU271,AY271,BC271,BG271,BK271,BO271,BS271,BW271,CA271,CE271,CI271,CM271,CQ271)</f>
        <v>0</v>
      </c>
      <c r="Q271" s="31" t="n">
        <f aca="false">IF($S271,T271,0)+IF($W271,X271,0)+IF($AA271,AB271,0)+IF($AE271,AF271,0)+IF($AI271,AJ271,0)+IF($AM271,AN271,0)+IF($AQ271,AR271,0)+IF($AU271,AV271,0)+IF($AY271,AZ271,0)+IF($BC271,BD271,0)+IF($BG271,BH271,0)+IF($BK271,BL271,0)+IF($BO271,BP271,0)+IF($BS271,BT271,0)+IF($BW271,BX271,0)+IF($CA271,CB271,0)+IF($CE271,CF271,0)+IF($CI271,CJ271,0)+IF($CM271,CN271,0)+IF($CQ271,CR271,0)</f>
        <v>0</v>
      </c>
      <c r="R271" s="31" t="n">
        <f aca="false">IF($S271=1,U271,0)+IF($W271,Y271,0)+IF($AA271,AC271,0)+IF($AE271,AG271,0)+IF($AI271,AK271,0)+IF($AM271,AO271,0)+IF($AQ271,AS271,0)+IF($AU271,AW271,0)+IF($AY271,BA271,0)+IF($BC271,BE271,0)+IF($BG271,BI271,0)+IF($BK271,BM271,0)+IF($BO271,BQ271,0)+IF($BS271,BU271,0)+IF($BW271,BY271,0)+IF($CA271,CC271,0)+IF($CE271,CG271,0)+IF($CI271,CK271,0)+IF($CM271,CO271,0)+IF($CQ271,CS271,0)</f>
        <v>0</v>
      </c>
      <c r="S271" s="31" t="n">
        <f aca="false">IF(Замер!$J$20="да",Комната_1!$B271,0)</f>
        <v>0</v>
      </c>
      <c r="T271" s="31" t="n">
        <f aca="false">IF(Замер!$J$20="да",Комната_1!$G271,0)</f>
        <v>1</v>
      </c>
      <c r="U271" s="31" t="n">
        <f aca="false">IF(Замер!$J$20="да",Комната_1!$H271,0)</f>
        <v>3809</v>
      </c>
      <c r="W271" s="31" t="n">
        <f aca="false">IF(Замер!$J$40="да",Комната_2!$B271,0)</f>
        <v>0</v>
      </c>
      <c r="X271" s="31" t="n">
        <f aca="false">IF(Замер!$J$40="да",Комната_2!$G271,0)</f>
        <v>1</v>
      </c>
      <c r="Y271" s="31" t="n">
        <f aca="false">IF(Замер!$J$40="да",Комната_2!$H271,0)</f>
        <v>3809</v>
      </c>
      <c r="AA271" s="31" t="n">
        <f aca="false">IF(Замер!$J$60="да",Комната_3!$B271,0)</f>
        <v>0</v>
      </c>
      <c r="AB271" s="31" t="n">
        <f aca="false">IF(Замер!$J$60="да",Комната_3!$G271,0)</f>
        <v>1</v>
      </c>
      <c r="AC271" s="31" t="n">
        <f aca="false">IF(Замер!$J$60="да",Комната_3!$H271,0)</f>
        <v>3809</v>
      </c>
      <c r="AE271" s="31" t="n">
        <f aca="false">IF(Замер!$J$80="да",Комната_4!$B271,0)</f>
        <v>0</v>
      </c>
      <c r="AF271" s="31" t="n">
        <f aca="false">IF(Замер!$J$80="да",Комната_4!$G271,0)</f>
        <v>1</v>
      </c>
      <c r="AG271" s="31" t="n">
        <f aca="false">IF(Замер!$J$80="да",Комната_4!$H271,0)</f>
        <v>3809</v>
      </c>
      <c r="AI271" s="31" t="n">
        <f aca="false">IF(Замер!$J$100="да",Комната_5!$B271,0)</f>
        <v>0</v>
      </c>
      <c r="AJ271" s="31" t="n">
        <f aca="false">IF(Замер!$J$100="да",Комната_5!$G271,0)</f>
        <v>1</v>
      </c>
      <c r="AK271" s="31" t="n">
        <f aca="false">IF(Замер!$J$100="да",Комната_5!$H271,0)</f>
        <v>3809</v>
      </c>
      <c r="AM271" s="31" t="n">
        <f aca="false">IF(Замер!$J$120="да",Коридор!$B271,0)</f>
        <v>0</v>
      </c>
      <c r="AN271" s="31" t="n">
        <f aca="false">IF(Замер!$J$120="да",Коридор!$G271,0)</f>
        <v>1</v>
      </c>
      <c r="AO271" s="31" t="n">
        <f aca="false">IF(Замер!$J$120="да",Коридор!$H271,0)</f>
        <v>3809</v>
      </c>
      <c r="AQ271" s="31" t="n">
        <f aca="false">IF(Замер!$J$140="да",Кухня!$B271,0)</f>
        <v>0</v>
      </c>
      <c r="AR271" s="31" t="n">
        <f aca="false">IF(Замер!$J$140="да",Кухня!$G271,0)</f>
        <v>1</v>
      </c>
      <c r="AS271" s="31" t="n">
        <f aca="false">IF(Замер!$J$140="да",Кухня!$H271,0)</f>
        <v>3809</v>
      </c>
      <c r="AU271" s="31" t="n">
        <f aca="false">IF(Замер!$J$160="да",Ванна!$B271,0)</f>
        <v>0</v>
      </c>
      <c r="AV271" s="31" t="n">
        <f aca="false">IF(Замер!$J$160="да",Ванна!$G271,0)</f>
        <v>1</v>
      </c>
      <c r="AW271" s="31" t="n">
        <f aca="false">IF(Замер!$J$160="да",Ванна!$H271,0)</f>
        <v>3809</v>
      </c>
      <c r="AY271" s="31" t="n">
        <f aca="false">IF(Замер!$J$180="да",Туалет!$B271,0)</f>
        <v>0</v>
      </c>
      <c r="AZ271" s="31" t="n">
        <f aca="false">IF(Замер!$J$180="да",Туалет!$G271,0)</f>
        <v>0</v>
      </c>
      <c r="BA271" s="31" t="n">
        <f aca="false">IF(Замер!$J$180="да",Туалет!$H271,0)</f>
        <v>0</v>
      </c>
      <c r="BC271" s="31" t="n">
        <f aca="false">IF(Замер!$J$200="да",Балкон!$B271,0)</f>
        <v>0</v>
      </c>
      <c r="BD271" s="31" t="n">
        <f aca="false">IF(Замер!$J$200="да",Балкон!$G271,0)</f>
        <v>0</v>
      </c>
      <c r="BE271" s="31" t="n">
        <f aca="false">IF(Замер!$J$200="да",Балкон!$H271,0)</f>
        <v>0</v>
      </c>
      <c r="BG271" s="31" t="n">
        <f aca="false">IF(Замер!$J$220="да",Помещение_11!$B271,0)</f>
        <v>0</v>
      </c>
      <c r="BH271" s="31" t="n">
        <f aca="false">IF(Замер!$J$220="да",Помещение_11!$G271,0)</f>
        <v>0</v>
      </c>
      <c r="BI271" s="31" t="n">
        <f aca="false">IF(Замер!$J$220="да",Помещение_11!$H271,0)</f>
        <v>0</v>
      </c>
      <c r="BK271" s="31" t="n">
        <f aca="false">IF(Замер!$J$240="да",Помещение_12!$B271,0)</f>
        <v>0</v>
      </c>
      <c r="BL271" s="31" t="n">
        <f aca="false">IF(Замер!$J$240="да",Помещение_12!$G271,0)</f>
        <v>0</v>
      </c>
      <c r="BM271" s="31" t="n">
        <f aca="false">IF(Замер!$J$240="да",Помещение_12!$H271,0)</f>
        <v>0</v>
      </c>
      <c r="BO271" s="31" t="n">
        <f aca="false">IF(Замер!$J$260="да",Помещение_13!$B271,0)</f>
        <v>0</v>
      </c>
      <c r="BP271" s="31" t="n">
        <f aca="false">IF(Замер!$J$260="да",Помещение_13!$G271,0)</f>
        <v>0</v>
      </c>
      <c r="BQ271" s="31" t="n">
        <f aca="false">IF(Замер!$J$260="да",Помещение_13!$H271,0)</f>
        <v>0</v>
      </c>
      <c r="BS271" s="31" t="n">
        <f aca="false">IF(Замер!$J$280="да",Помещение_14!$B271,0)</f>
        <v>0</v>
      </c>
      <c r="BT271" s="31" t="n">
        <f aca="false">IF(Замер!$J$280="да",Помещение_14!$G271,0)</f>
        <v>0</v>
      </c>
      <c r="BU271" s="31" t="n">
        <f aca="false">IF(Замер!$J$280="да",Помещение_14!$H271,0)</f>
        <v>0</v>
      </c>
      <c r="BW271" s="31" t="n">
        <f aca="false">IF(Замер!$J$300="да",Помещение_15!$B271,0)</f>
        <v>0</v>
      </c>
      <c r="BX271" s="31" t="n">
        <f aca="false">IF(Замер!$J$300="да",Помещение_15!$G271,0)</f>
        <v>0</v>
      </c>
      <c r="BY271" s="31" t="n">
        <f aca="false">IF(Замер!$J$300="да",Помещение_15!$H271,0)</f>
        <v>0</v>
      </c>
      <c r="CA271" s="31" t="n">
        <f aca="false">IF(Замер!$J$320="да",Помещение_16!$B271,0)</f>
        <v>0</v>
      </c>
      <c r="CB271" s="31" t="n">
        <f aca="false">IF(Замер!$J$320="да",Помещение_16!$G271,0)</f>
        <v>0</v>
      </c>
      <c r="CC271" s="31" t="n">
        <f aca="false">IF(Замер!$J$320="да",Помещение_16!$H271,0)</f>
        <v>0</v>
      </c>
      <c r="CE271" s="31" t="n">
        <f aca="false">IF(Замер!$J$340="да",Помещение_17!$B271,0)</f>
        <v>0</v>
      </c>
      <c r="CF271" s="31" t="n">
        <f aca="false">IF(Замер!$J$340="да",Помещение_17!$G271,0)</f>
        <v>0</v>
      </c>
      <c r="CG271" s="31" t="n">
        <f aca="false">IF(Замер!$J$340="да",Помещение_17!$H271,0)</f>
        <v>0</v>
      </c>
      <c r="CI271" s="31" t="n">
        <f aca="false">IF(Замер!$J$360="да",Помещение_18!$B271,0)</f>
        <v>0</v>
      </c>
      <c r="CJ271" s="31" t="n">
        <f aca="false">IF(Замер!$J$360="да",Помещение_18!$G271,0)</f>
        <v>0</v>
      </c>
      <c r="CK271" s="31" t="n">
        <f aca="false">IF(Замер!$J$360="да",Помещение_18!$H271,0)</f>
        <v>0</v>
      </c>
      <c r="CM271" s="31" t="n">
        <f aca="false">IF(Замер!$J$380="да",Помещение_19!$B271,0)</f>
        <v>0</v>
      </c>
      <c r="CN271" s="31" t="n">
        <f aca="false">IF(Замер!$J$380="да",Помещение_19!$G271,0)</f>
        <v>0</v>
      </c>
      <c r="CO271" s="31" t="n">
        <f aca="false">IF(Замер!$J$380="да",Помещение_19!$H271,0)</f>
        <v>0</v>
      </c>
      <c r="CQ271" s="31" t="n">
        <f aca="false">IF(Замер!$J$400="да",Помещение_20!$B271,0)</f>
        <v>0</v>
      </c>
      <c r="CR271" s="31" t="n">
        <f aca="false">IF(Замер!$J$400="да",Помещение_20!$G271,0)</f>
        <v>0</v>
      </c>
      <c r="CS271" s="31" t="n">
        <f aca="false">IF(Замер!$J$400="да",Помещение_20!$H271,0)</f>
        <v>0</v>
      </c>
    </row>
    <row r="272" customFormat="false" ht="14.25" hidden="false" customHeight="false" outlineLevel="0" collapsed="false">
      <c r="B272" s="79" t="n">
        <f aca="false">P272</f>
        <v>1</v>
      </c>
      <c r="C272" s="49" t="s">
        <v>120</v>
      </c>
      <c r="D272" s="80" t="str">
        <f aca="false">VLOOKUP(C272,СписокРабот!$B:$E,2,FALSE())</f>
        <v>Монтаж и подключение унитаза на новое место стоимостью до 50 000 руб.</v>
      </c>
      <c r="E272" s="44" t="str">
        <f aca="false">VLOOKUP(C272,СписокРабот!$B:$E,3,FALSE())</f>
        <v>ед.</v>
      </c>
      <c r="F272" s="81" t="n">
        <f aca="false">VLOOKUP(C272,СписокРабот!$B:$E,4,FALSE())</f>
        <v>4179</v>
      </c>
      <c r="G272" s="49" t="n">
        <f aca="false">Q272</f>
        <v>2</v>
      </c>
      <c r="H272" s="82" t="n">
        <f aca="false">F272*G272</f>
        <v>8358</v>
      </c>
      <c r="L272" s="83"/>
      <c r="M272" s="66" t="n">
        <f aca="false">$F272*(100%-$B$3)</f>
        <v>3552.15</v>
      </c>
      <c r="N272" s="31" t="n">
        <f aca="false">$G272*$M272</f>
        <v>7104.3</v>
      </c>
      <c r="P272" s="31" t="n">
        <f aca="false">MAX(S272,W272,AA272,AE272,AI272,AM272,AQ272,AU272,AY272,BC272,BG272,BK272,BO272,BS272,BW272,CA272,CE272,CI272,CM272,CQ272)</f>
        <v>1</v>
      </c>
      <c r="Q272" s="31" t="n">
        <f aca="false">IF($S272,T272,0)+IF($W272,X272,0)+IF($AA272,AB272,0)+IF($AE272,AF272,0)+IF($AI272,AJ272,0)+IF($AM272,AN272,0)+IF($AQ272,AR272,0)+IF($AU272,AV272,0)+IF($AY272,AZ272,0)+IF($BC272,BD272,0)+IF($BG272,BH272,0)+IF($BK272,BL272,0)+IF($BO272,BP272,0)+IF($BS272,BT272,0)+IF($BW272,BX272,0)+IF($CA272,CB272,0)+IF($CE272,CF272,0)+IF($CI272,CJ272,0)+IF($CM272,CN272,0)+IF($CQ272,CR272,0)</f>
        <v>2</v>
      </c>
      <c r="R272" s="31" t="n">
        <f aca="false">IF($S272=1,U272,0)+IF($W272,Y272,0)+IF($AA272,AC272,0)+IF($AE272,AG272,0)+IF($AI272,AK272,0)+IF($AM272,AO272,0)+IF($AQ272,AS272,0)+IF($AU272,AW272,0)+IF($AY272,BA272,0)+IF($BC272,BE272,0)+IF($BG272,BI272,0)+IF($BK272,BM272,0)+IF($BO272,BQ272,0)+IF($BS272,BU272,0)+IF($BW272,BY272,0)+IF($CA272,CC272,0)+IF($CE272,CG272,0)+IF($CI272,CK272,0)+IF($CM272,CO272,0)+IF($CQ272,CS272,0)</f>
        <v>8358</v>
      </c>
      <c r="S272" s="31" t="n">
        <f aca="false">IF(Замер!$J$20="да",Комната_1!$B272,0)</f>
        <v>1</v>
      </c>
      <c r="T272" s="31" t="n">
        <f aca="false">IF(Замер!$J$20="да",Комната_1!$G272,0)</f>
        <v>2</v>
      </c>
      <c r="U272" s="31" t="n">
        <f aca="false">IF(Замер!$J$20="да",Комната_1!$H272,0)</f>
        <v>8358</v>
      </c>
      <c r="W272" s="31" t="n">
        <f aca="false">IF(Замер!$J$40="да",Комната_2!$B272,0)</f>
        <v>0</v>
      </c>
      <c r="X272" s="31" t="n">
        <f aca="false">IF(Замер!$J$40="да",Комната_2!$G272,0)</f>
        <v>1</v>
      </c>
      <c r="Y272" s="31" t="n">
        <f aca="false">IF(Замер!$J$40="да",Комната_2!$H272,0)</f>
        <v>4179</v>
      </c>
      <c r="AA272" s="31" t="n">
        <f aca="false">IF(Замер!$J$60="да",Комната_3!$B272,0)</f>
        <v>0</v>
      </c>
      <c r="AB272" s="31" t="n">
        <f aca="false">IF(Замер!$J$60="да",Комната_3!$G272,0)</f>
        <v>1</v>
      </c>
      <c r="AC272" s="31" t="n">
        <f aca="false">IF(Замер!$J$60="да",Комната_3!$H272,0)</f>
        <v>4179</v>
      </c>
      <c r="AE272" s="31" t="n">
        <f aca="false">IF(Замер!$J$80="да",Комната_4!$B272,0)</f>
        <v>0</v>
      </c>
      <c r="AF272" s="31" t="n">
        <f aca="false">IF(Замер!$J$80="да",Комната_4!$G272,0)</f>
        <v>1</v>
      </c>
      <c r="AG272" s="31" t="n">
        <f aca="false">IF(Замер!$J$80="да",Комната_4!$H272,0)</f>
        <v>4179</v>
      </c>
      <c r="AI272" s="31" t="n">
        <f aca="false">IF(Замер!$J$100="да",Комната_5!$B272,0)</f>
        <v>0</v>
      </c>
      <c r="AJ272" s="31" t="n">
        <f aca="false">IF(Замер!$J$100="да",Комната_5!$G272,0)</f>
        <v>1</v>
      </c>
      <c r="AK272" s="31" t="n">
        <f aca="false">IF(Замер!$J$100="да",Комната_5!$H272,0)</f>
        <v>4179</v>
      </c>
      <c r="AM272" s="31" t="n">
        <f aca="false">IF(Замер!$J$120="да",Коридор!$B272,0)</f>
        <v>0</v>
      </c>
      <c r="AN272" s="31" t="n">
        <f aca="false">IF(Замер!$J$120="да",Коридор!$G272,0)</f>
        <v>1</v>
      </c>
      <c r="AO272" s="31" t="n">
        <f aca="false">IF(Замер!$J$120="да",Коридор!$H272,0)</f>
        <v>4179</v>
      </c>
      <c r="AQ272" s="31" t="n">
        <f aca="false">IF(Замер!$J$140="да",Кухня!$B272,0)</f>
        <v>0</v>
      </c>
      <c r="AR272" s="31" t="n">
        <f aca="false">IF(Замер!$J$140="да",Кухня!$G272,0)</f>
        <v>1</v>
      </c>
      <c r="AS272" s="31" t="n">
        <f aca="false">IF(Замер!$J$140="да",Кухня!$H272,0)</f>
        <v>4179</v>
      </c>
      <c r="AU272" s="31" t="n">
        <f aca="false">IF(Замер!$J$160="да",Ванна!$B272,0)</f>
        <v>0</v>
      </c>
      <c r="AV272" s="31" t="n">
        <f aca="false">IF(Замер!$J$160="да",Ванна!$G272,0)</f>
        <v>1</v>
      </c>
      <c r="AW272" s="31" t="n">
        <f aca="false">IF(Замер!$J$160="да",Ванна!$H272,0)</f>
        <v>4179</v>
      </c>
      <c r="AY272" s="31" t="n">
        <f aca="false">IF(Замер!$J$180="да",Туалет!$B272,0)</f>
        <v>0</v>
      </c>
      <c r="AZ272" s="31" t="n">
        <f aca="false">IF(Замер!$J$180="да",Туалет!$G272,0)</f>
        <v>0</v>
      </c>
      <c r="BA272" s="31" t="n">
        <f aca="false">IF(Замер!$J$180="да",Туалет!$H272,0)</f>
        <v>0</v>
      </c>
      <c r="BC272" s="31" t="n">
        <f aca="false">IF(Замер!$J$200="да",Балкон!$B272,0)</f>
        <v>0</v>
      </c>
      <c r="BD272" s="31" t="n">
        <f aca="false">IF(Замер!$J$200="да",Балкон!$G272,0)</f>
        <v>0</v>
      </c>
      <c r="BE272" s="31" t="n">
        <f aca="false">IF(Замер!$J$200="да",Балкон!$H272,0)</f>
        <v>0</v>
      </c>
      <c r="BG272" s="31" t="n">
        <f aca="false">IF(Замер!$J$220="да",Помещение_11!$B272,0)</f>
        <v>0</v>
      </c>
      <c r="BH272" s="31" t="n">
        <f aca="false">IF(Замер!$J$220="да",Помещение_11!$G272,0)</f>
        <v>0</v>
      </c>
      <c r="BI272" s="31" t="n">
        <f aca="false">IF(Замер!$J$220="да",Помещение_11!$H272,0)</f>
        <v>0</v>
      </c>
      <c r="BK272" s="31" t="n">
        <f aca="false">IF(Замер!$J$240="да",Помещение_12!$B272,0)</f>
        <v>0</v>
      </c>
      <c r="BL272" s="31" t="n">
        <f aca="false">IF(Замер!$J$240="да",Помещение_12!$G272,0)</f>
        <v>0</v>
      </c>
      <c r="BM272" s="31" t="n">
        <f aca="false">IF(Замер!$J$240="да",Помещение_12!$H272,0)</f>
        <v>0</v>
      </c>
      <c r="BO272" s="31" t="n">
        <f aca="false">IF(Замер!$J$260="да",Помещение_13!$B272,0)</f>
        <v>0</v>
      </c>
      <c r="BP272" s="31" t="n">
        <f aca="false">IF(Замер!$J$260="да",Помещение_13!$G272,0)</f>
        <v>0</v>
      </c>
      <c r="BQ272" s="31" t="n">
        <f aca="false">IF(Замер!$J$260="да",Помещение_13!$H272,0)</f>
        <v>0</v>
      </c>
      <c r="BS272" s="31" t="n">
        <f aca="false">IF(Замер!$J$280="да",Помещение_14!$B272,0)</f>
        <v>0</v>
      </c>
      <c r="BT272" s="31" t="n">
        <f aca="false">IF(Замер!$J$280="да",Помещение_14!$G272,0)</f>
        <v>0</v>
      </c>
      <c r="BU272" s="31" t="n">
        <f aca="false">IF(Замер!$J$280="да",Помещение_14!$H272,0)</f>
        <v>0</v>
      </c>
      <c r="BW272" s="31" t="n">
        <f aca="false">IF(Замер!$J$300="да",Помещение_15!$B272,0)</f>
        <v>0</v>
      </c>
      <c r="BX272" s="31" t="n">
        <f aca="false">IF(Замер!$J$300="да",Помещение_15!$G272,0)</f>
        <v>0</v>
      </c>
      <c r="BY272" s="31" t="n">
        <f aca="false">IF(Замер!$J$300="да",Помещение_15!$H272,0)</f>
        <v>0</v>
      </c>
      <c r="CA272" s="31" t="n">
        <f aca="false">IF(Замер!$J$320="да",Помещение_16!$B272,0)</f>
        <v>0</v>
      </c>
      <c r="CB272" s="31" t="n">
        <f aca="false">IF(Замер!$J$320="да",Помещение_16!$G272,0)</f>
        <v>0</v>
      </c>
      <c r="CC272" s="31" t="n">
        <f aca="false">IF(Замер!$J$320="да",Помещение_16!$H272,0)</f>
        <v>0</v>
      </c>
      <c r="CE272" s="31" t="n">
        <f aca="false">IF(Замер!$J$340="да",Помещение_17!$B272,0)</f>
        <v>0</v>
      </c>
      <c r="CF272" s="31" t="n">
        <f aca="false">IF(Замер!$J$340="да",Помещение_17!$G272,0)</f>
        <v>0</v>
      </c>
      <c r="CG272" s="31" t="n">
        <f aca="false">IF(Замер!$J$340="да",Помещение_17!$H272,0)</f>
        <v>0</v>
      </c>
      <c r="CI272" s="31" t="n">
        <f aca="false">IF(Замер!$J$360="да",Помещение_18!$B272,0)</f>
        <v>0</v>
      </c>
      <c r="CJ272" s="31" t="n">
        <f aca="false">IF(Замер!$J$360="да",Помещение_18!$G272,0)</f>
        <v>0</v>
      </c>
      <c r="CK272" s="31" t="n">
        <f aca="false">IF(Замер!$J$360="да",Помещение_18!$H272,0)</f>
        <v>0</v>
      </c>
      <c r="CM272" s="31" t="n">
        <f aca="false">IF(Замер!$J$380="да",Помещение_19!$B272,0)</f>
        <v>0</v>
      </c>
      <c r="CN272" s="31" t="n">
        <f aca="false">IF(Замер!$J$380="да",Помещение_19!$G272,0)</f>
        <v>0</v>
      </c>
      <c r="CO272" s="31" t="n">
        <f aca="false">IF(Замер!$J$380="да",Помещение_19!$H272,0)</f>
        <v>0</v>
      </c>
      <c r="CQ272" s="31" t="n">
        <f aca="false">IF(Замер!$J$400="да",Помещение_20!$B272,0)</f>
        <v>0</v>
      </c>
      <c r="CR272" s="31" t="n">
        <f aca="false">IF(Замер!$J$400="да",Помещение_20!$G272,0)</f>
        <v>0</v>
      </c>
      <c r="CS272" s="31" t="n">
        <f aca="false">IF(Замер!$J$400="да",Помещение_20!$H272,0)</f>
        <v>0</v>
      </c>
    </row>
    <row r="273" customFormat="false" ht="14.25" hidden="false" customHeight="false" outlineLevel="0" collapsed="false">
      <c r="B273" s="79" t="n">
        <f aca="false">P273</f>
        <v>0</v>
      </c>
      <c r="C273" s="49" t="s">
        <v>553</v>
      </c>
      <c r="D273" s="80" t="str">
        <f aca="false">VLOOKUP(C273,СписокРабот!$B:$E,2,FALSE())</f>
        <v>Монтаж инсталяции</v>
      </c>
      <c r="E273" s="44" t="str">
        <f aca="false">VLOOKUP(C273,СписокРабот!$B:$E,3,FALSE())</f>
        <v>ед.</v>
      </c>
      <c r="F273" s="81" t="n">
        <f aca="false">VLOOKUP(C273,СписокРабот!$B:$E,4,FALSE())</f>
        <v>6517</v>
      </c>
      <c r="G273" s="49" t="n">
        <f aca="false">Q273</f>
        <v>0</v>
      </c>
      <c r="H273" s="82" t="n">
        <f aca="false">F273*G273</f>
        <v>0</v>
      </c>
      <c r="L273" s="83"/>
      <c r="M273" s="66" t="n">
        <f aca="false">$F273*(100%-$B$3)</f>
        <v>5539.45</v>
      </c>
      <c r="N273" s="31" t="n">
        <f aca="false">$G273*$M273</f>
        <v>0</v>
      </c>
      <c r="P273" s="31" t="n">
        <f aca="false">MAX(S273,W273,AA273,AE273,AI273,AM273,AQ273,AU273,AY273,BC273,BG273,BK273,BO273,BS273,BW273,CA273,CE273,CI273,CM273,CQ273)</f>
        <v>0</v>
      </c>
      <c r="Q273" s="31" t="n">
        <f aca="false">IF($S273,T273,0)+IF($W273,X273,0)+IF($AA273,AB273,0)+IF($AE273,AF273,0)+IF($AI273,AJ273,0)+IF($AM273,AN273,0)+IF($AQ273,AR273,0)+IF($AU273,AV273,0)+IF($AY273,AZ273,0)+IF($BC273,BD273,0)+IF($BG273,BH273,0)+IF($BK273,BL273,0)+IF($BO273,BP273,0)+IF($BS273,BT273,0)+IF($BW273,BX273,0)+IF($CA273,CB273,0)+IF($CE273,CF273,0)+IF($CI273,CJ273,0)+IF($CM273,CN273,0)+IF($CQ273,CR273,0)</f>
        <v>0</v>
      </c>
      <c r="R273" s="31" t="n">
        <f aca="false">IF($S273=1,U273,0)+IF($W273,Y273,0)+IF($AA273,AC273,0)+IF($AE273,AG273,0)+IF($AI273,AK273,0)+IF($AM273,AO273,0)+IF($AQ273,AS273,0)+IF($AU273,AW273,0)+IF($AY273,BA273,0)+IF($BC273,BE273,0)+IF($BG273,BI273,0)+IF($BK273,BM273,0)+IF($BO273,BQ273,0)+IF($BS273,BU273,0)+IF($BW273,BY273,0)+IF($CA273,CC273,0)+IF($CE273,CG273,0)+IF($CI273,CK273,0)+IF($CM273,CO273,0)+IF($CQ273,CS273,0)</f>
        <v>0</v>
      </c>
      <c r="S273" s="31" t="n">
        <f aca="false">IF(Замер!$J$20="да",Комната_1!$B273,0)</f>
        <v>0</v>
      </c>
      <c r="T273" s="31" t="n">
        <f aca="false">IF(Замер!$J$20="да",Комната_1!$G273,0)</f>
        <v>1</v>
      </c>
      <c r="U273" s="31" t="n">
        <f aca="false">IF(Замер!$J$20="да",Комната_1!$H273,0)</f>
        <v>6517</v>
      </c>
      <c r="W273" s="31" t="n">
        <f aca="false">IF(Замер!$J$40="да",Комната_2!$B273,0)</f>
        <v>0</v>
      </c>
      <c r="X273" s="31" t="n">
        <f aca="false">IF(Замер!$J$40="да",Комната_2!$G273,0)</f>
        <v>1</v>
      </c>
      <c r="Y273" s="31" t="n">
        <f aca="false">IF(Замер!$J$40="да",Комната_2!$H273,0)</f>
        <v>6517</v>
      </c>
      <c r="AA273" s="31" t="n">
        <f aca="false">IF(Замер!$J$60="да",Комната_3!$B273,0)</f>
        <v>0</v>
      </c>
      <c r="AB273" s="31" t="n">
        <f aca="false">IF(Замер!$J$60="да",Комната_3!$G273,0)</f>
        <v>1</v>
      </c>
      <c r="AC273" s="31" t="n">
        <f aca="false">IF(Замер!$J$60="да",Комната_3!$H273,0)</f>
        <v>6517</v>
      </c>
      <c r="AE273" s="31" t="n">
        <f aca="false">IF(Замер!$J$80="да",Комната_4!$B273,0)</f>
        <v>0</v>
      </c>
      <c r="AF273" s="31" t="n">
        <f aca="false">IF(Замер!$J$80="да",Комната_4!$G273,0)</f>
        <v>1</v>
      </c>
      <c r="AG273" s="31" t="n">
        <f aca="false">IF(Замер!$J$80="да",Комната_4!$H273,0)</f>
        <v>6517</v>
      </c>
      <c r="AI273" s="31" t="n">
        <f aca="false">IF(Замер!$J$100="да",Комната_5!$B273,0)</f>
        <v>0</v>
      </c>
      <c r="AJ273" s="31" t="n">
        <f aca="false">IF(Замер!$J$100="да",Комната_5!$G273,0)</f>
        <v>1</v>
      </c>
      <c r="AK273" s="31" t="n">
        <f aca="false">IF(Замер!$J$100="да",Комната_5!$H273,0)</f>
        <v>6517</v>
      </c>
      <c r="AM273" s="31" t="n">
        <f aca="false">IF(Замер!$J$120="да",Коридор!$B273,0)</f>
        <v>0</v>
      </c>
      <c r="AN273" s="31" t="n">
        <f aca="false">IF(Замер!$J$120="да",Коридор!$G273,0)</f>
        <v>1</v>
      </c>
      <c r="AO273" s="31" t="n">
        <f aca="false">IF(Замер!$J$120="да",Коридор!$H273,0)</f>
        <v>6517</v>
      </c>
      <c r="AQ273" s="31" t="n">
        <f aca="false">IF(Замер!$J$140="да",Кухня!$B273,0)</f>
        <v>0</v>
      </c>
      <c r="AR273" s="31" t="n">
        <f aca="false">IF(Замер!$J$140="да",Кухня!$G273,0)</f>
        <v>1</v>
      </c>
      <c r="AS273" s="31" t="n">
        <f aca="false">IF(Замер!$J$140="да",Кухня!$H273,0)</f>
        <v>6517</v>
      </c>
      <c r="AU273" s="31" t="n">
        <f aca="false">IF(Замер!$J$160="да",Ванна!$B273,0)</f>
        <v>0</v>
      </c>
      <c r="AV273" s="31" t="n">
        <f aca="false">IF(Замер!$J$160="да",Ванна!$G273,0)</f>
        <v>1</v>
      </c>
      <c r="AW273" s="31" t="n">
        <f aca="false">IF(Замер!$J$160="да",Ванна!$H273,0)</f>
        <v>6517</v>
      </c>
      <c r="AY273" s="31" t="n">
        <f aca="false">IF(Замер!$J$180="да",Туалет!$B273,0)</f>
        <v>0</v>
      </c>
      <c r="AZ273" s="31" t="n">
        <f aca="false">IF(Замер!$J$180="да",Туалет!$G273,0)</f>
        <v>0</v>
      </c>
      <c r="BA273" s="31" t="n">
        <f aca="false">IF(Замер!$J$180="да",Туалет!$H273,0)</f>
        <v>0</v>
      </c>
      <c r="BC273" s="31" t="n">
        <f aca="false">IF(Замер!$J$200="да",Балкон!$B273,0)</f>
        <v>0</v>
      </c>
      <c r="BD273" s="31" t="n">
        <f aca="false">IF(Замер!$J$200="да",Балкон!$G273,0)</f>
        <v>0</v>
      </c>
      <c r="BE273" s="31" t="n">
        <f aca="false">IF(Замер!$J$200="да",Балкон!$H273,0)</f>
        <v>0</v>
      </c>
      <c r="BG273" s="31" t="n">
        <f aca="false">IF(Замер!$J$220="да",Помещение_11!$B273,0)</f>
        <v>0</v>
      </c>
      <c r="BH273" s="31" t="n">
        <f aca="false">IF(Замер!$J$220="да",Помещение_11!$G273,0)</f>
        <v>0</v>
      </c>
      <c r="BI273" s="31" t="n">
        <f aca="false">IF(Замер!$J$220="да",Помещение_11!$H273,0)</f>
        <v>0</v>
      </c>
      <c r="BK273" s="31" t="n">
        <f aca="false">IF(Замер!$J$240="да",Помещение_12!$B273,0)</f>
        <v>0</v>
      </c>
      <c r="BL273" s="31" t="n">
        <f aca="false">IF(Замер!$J$240="да",Помещение_12!$G273,0)</f>
        <v>0</v>
      </c>
      <c r="BM273" s="31" t="n">
        <f aca="false">IF(Замер!$J$240="да",Помещение_12!$H273,0)</f>
        <v>0</v>
      </c>
      <c r="BO273" s="31" t="n">
        <f aca="false">IF(Замер!$J$260="да",Помещение_13!$B273,0)</f>
        <v>0</v>
      </c>
      <c r="BP273" s="31" t="n">
        <f aca="false">IF(Замер!$J$260="да",Помещение_13!$G273,0)</f>
        <v>0</v>
      </c>
      <c r="BQ273" s="31" t="n">
        <f aca="false">IF(Замер!$J$260="да",Помещение_13!$H273,0)</f>
        <v>0</v>
      </c>
      <c r="BS273" s="31" t="n">
        <f aca="false">IF(Замер!$J$280="да",Помещение_14!$B273,0)</f>
        <v>0</v>
      </c>
      <c r="BT273" s="31" t="n">
        <f aca="false">IF(Замер!$J$280="да",Помещение_14!$G273,0)</f>
        <v>0</v>
      </c>
      <c r="BU273" s="31" t="n">
        <f aca="false">IF(Замер!$J$280="да",Помещение_14!$H273,0)</f>
        <v>0</v>
      </c>
      <c r="BW273" s="31" t="n">
        <f aca="false">IF(Замер!$J$300="да",Помещение_15!$B273,0)</f>
        <v>0</v>
      </c>
      <c r="BX273" s="31" t="n">
        <f aca="false">IF(Замер!$J$300="да",Помещение_15!$G273,0)</f>
        <v>0</v>
      </c>
      <c r="BY273" s="31" t="n">
        <f aca="false">IF(Замер!$J$300="да",Помещение_15!$H273,0)</f>
        <v>0</v>
      </c>
      <c r="CA273" s="31" t="n">
        <f aca="false">IF(Замер!$J$320="да",Помещение_16!$B273,0)</f>
        <v>0</v>
      </c>
      <c r="CB273" s="31" t="n">
        <f aca="false">IF(Замер!$J$320="да",Помещение_16!$G273,0)</f>
        <v>0</v>
      </c>
      <c r="CC273" s="31" t="n">
        <f aca="false">IF(Замер!$J$320="да",Помещение_16!$H273,0)</f>
        <v>0</v>
      </c>
      <c r="CE273" s="31" t="n">
        <f aca="false">IF(Замер!$J$340="да",Помещение_17!$B273,0)</f>
        <v>0</v>
      </c>
      <c r="CF273" s="31" t="n">
        <f aca="false">IF(Замер!$J$340="да",Помещение_17!$G273,0)</f>
        <v>0</v>
      </c>
      <c r="CG273" s="31" t="n">
        <f aca="false">IF(Замер!$J$340="да",Помещение_17!$H273,0)</f>
        <v>0</v>
      </c>
      <c r="CI273" s="31" t="n">
        <f aca="false">IF(Замер!$J$360="да",Помещение_18!$B273,0)</f>
        <v>0</v>
      </c>
      <c r="CJ273" s="31" t="n">
        <f aca="false">IF(Замер!$J$360="да",Помещение_18!$G273,0)</f>
        <v>0</v>
      </c>
      <c r="CK273" s="31" t="n">
        <f aca="false">IF(Замер!$J$360="да",Помещение_18!$H273,0)</f>
        <v>0</v>
      </c>
      <c r="CM273" s="31" t="n">
        <f aca="false">IF(Замер!$J$380="да",Помещение_19!$B273,0)</f>
        <v>0</v>
      </c>
      <c r="CN273" s="31" t="n">
        <f aca="false">IF(Замер!$J$380="да",Помещение_19!$G273,0)</f>
        <v>0</v>
      </c>
      <c r="CO273" s="31" t="n">
        <f aca="false">IF(Замер!$J$380="да",Помещение_19!$H273,0)</f>
        <v>0</v>
      </c>
      <c r="CQ273" s="31" t="n">
        <f aca="false">IF(Замер!$J$400="да",Помещение_20!$B273,0)</f>
        <v>0</v>
      </c>
      <c r="CR273" s="31" t="n">
        <f aca="false">IF(Замер!$J$400="да",Помещение_20!$G273,0)</f>
        <v>0</v>
      </c>
      <c r="CS273" s="31" t="n">
        <f aca="false">IF(Замер!$J$400="да",Помещение_20!$H273,0)</f>
        <v>0</v>
      </c>
    </row>
    <row r="274" customFormat="false" ht="14.25" hidden="false" customHeight="false" outlineLevel="0" collapsed="false">
      <c r="B274" s="89" t="n">
        <f aca="false">P274</f>
        <v>0</v>
      </c>
      <c r="C274" s="90" t="s">
        <v>554</v>
      </c>
      <c r="D274" s="91" t="str">
        <f aca="false">VLOOKUP(C274,СписокРабот!$B:$E,2,FALSE())</f>
        <v>Монтаж чаши инсталяции</v>
      </c>
      <c r="E274" s="92" t="str">
        <f aca="false">VLOOKUP(C274,СписокРабот!$B:$E,3,FALSE())</f>
        <v>ед.</v>
      </c>
      <c r="F274" s="93" t="n">
        <f aca="false">VLOOKUP(C274,СписокРабот!$B:$E,4,FALSE())</f>
        <v>4018</v>
      </c>
      <c r="G274" s="102" t="n">
        <f aca="false">Q274</f>
        <v>0</v>
      </c>
      <c r="H274" s="95" t="n">
        <f aca="false">F274*G274</f>
        <v>0</v>
      </c>
      <c r="L274" s="83"/>
      <c r="M274" s="66" t="n">
        <f aca="false">$F274*(100%-$B$3)</f>
        <v>3415.3</v>
      </c>
      <c r="N274" s="31" t="n">
        <f aca="false">$G274*$M274</f>
        <v>0</v>
      </c>
      <c r="P274" s="31" t="n">
        <f aca="false">MAX(S274,W274,AA274,AE274,AI274,AM274,AQ274,AU274,AY274,BC274,BG274,BK274,BO274,BS274,BW274,CA274,CE274,CI274,CM274,CQ274)</f>
        <v>0</v>
      </c>
      <c r="Q274" s="31" t="n">
        <f aca="false">IF($S274,T274,0)+IF($W274,X274,0)+IF($AA274,AB274,0)+IF($AE274,AF274,0)+IF($AI274,AJ274,0)+IF($AM274,AN274,0)+IF($AQ274,AR274,0)+IF($AU274,AV274,0)+IF($AY274,AZ274,0)+IF($BC274,BD274,0)+IF($BG274,BH274,0)+IF($BK274,BL274,0)+IF($BO274,BP274,0)+IF($BS274,BT274,0)+IF($BW274,BX274,0)+IF($CA274,CB274,0)+IF($CE274,CF274,0)+IF($CI274,CJ274,0)+IF($CM274,CN274,0)+IF($CQ274,CR274,0)</f>
        <v>0</v>
      </c>
      <c r="R274" s="31" t="n">
        <f aca="false">IF($S274=1,U274,0)+IF($W274,Y274,0)+IF($AA274,AC274,0)+IF($AE274,AG274,0)+IF($AI274,AK274,0)+IF($AM274,AO274,0)+IF($AQ274,AS274,0)+IF($AU274,AW274,0)+IF($AY274,BA274,0)+IF($BC274,BE274,0)+IF($BG274,BI274,0)+IF($BK274,BM274,0)+IF($BO274,BQ274,0)+IF($BS274,BU274,0)+IF($BW274,BY274,0)+IF($CA274,CC274,0)+IF($CE274,CG274,0)+IF($CI274,CK274,0)+IF($CM274,CO274,0)+IF($CQ274,CS274,0)</f>
        <v>0</v>
      </c>
      <c r="S274" s="31" t="n">
        <f aca="false">IF(Замер!$J$20="да",Комната_1!$B274,0)</f>
        <v>0</v>
      </c>
      <c r="T274" s="31" t="n">
        <f aca="false">IF(Замер!$J$20="да",Комната_1!$G274,0)</f>
        <v>1</v>
      </c>
      <c r="U274" s="31" t="n">
        <f aca="false">IF(Замер!$J$20="да",Комната_1!$H274,0)</f>
        <v>4018</v>
      </c>
      <c r="W274" s="31" t="n">
        <f aca="false">IF(Замер!$J$40="да",Комната_2!$B274,0)</f>
        <v>0</v>
      </c>
      <c r="X274" s="31" t="n">
        <f aca="false">IF(Замер!$J$40="да",Комната_2!$G274,0)</f>
        <v>1</v>
      </c>
      <c r="Y274" s="31" t="n">
        <f aca="false">IF(Замер!$J$40="да",Комната_2!$H274,0)</f>
        <v>4018</v>
      </c>
      <c r="AA274" s="31" t="n">
        <f aca="false">IF(Замер!$J$60="да",Комната_3!$B274,0)</f>
        <v>0</v>
      </c>
      <c r="AB274" s="31" t="n">
        <f aca="false">IF(Замер!$J$60="да",Комната_3!$G274,0)</f>
        <v>1</v>
      </c>
      <c r="AC274" s="31" t="n">
        <f aca="false">IF(Замер!$J$60="да",Комната_3!$H274,0)</f>
        <v>4018</v>
      </c>
      <c r="AE274" s="31" t="n">
        <f aca="false">IF(Замер!$J$80="да",Комната_4!$B274,0)</f>
        <v>0</v>
      </c>
      <c r="AF274" s="31" t="n">
        <f aca="false">IF(Замер!$J$80="да",Комната_4!$G274,0)</f>
        <v>1</v>
      </c>
      <c r="AG274" s="31" t="n">
        <f aca="false">IF(Замер!$J$80="да",Комната_4!$H274,0)</f>
        <v>4018</v>
      </c>
      <c r="AI274" s="31" t="n">
        <f aca="false">IF(Замер!$J$100="да",Комната_5!$B274,0)</f>
        <v>0</v>
      </c>
      <c r="AJ274" s="31" t="n">
        <f aca="false">IF(Замер!$J$100="да",Комната_5!$G274,0)</f>
        <v>1</v>
      </c>
      <c r="AK274" s="31" t="n">
        <f aca="false">IF(Замер!$J$100="да",Комната_5!$H274,0)</f>
        <v>4018</v>
      </c>
      <c r="AM274" s="31" t="n">
        <f aca="false">IF(Замер!$J$120="да",Коридор!$B274,0)</f>
        <v>0</v>
      </c>
      <c r="AN274" s="31" t="n">
        <f aca="false">IF(Замер!$J$120="да",Коридор!$G274,0)</f>
        <v>1</v>
      </c>
      <c r="AO274" s="31" t="n">
        <f aca="false">IF(Замер!$J$120="да",Коридор!$H274,0)</f>
        <v>4018</v>
      </c>
      <c r="AQ274" s="31" t="n">
        <f aca="false">IF(Замер!$J$140="да",Кухня!$B274,0)</f>
        <v>0</v>
      </c>
      <c r="AR274" s="31" t="n">
        <f aca="false">IF(Замер!$J$140="да",Кухня!$G274,0)</f>
        <v>1</v>
      </c>
      <c r="AS274" s="31" t="n">
        <f aca="false">IF(Замер!$J$140="да",Кухня!$H274,0)</f>
        <v>4018</v>
      </c>
      <c r="AU274" s="31" t="n">
        <f aca="false">IF(Замер!$J$160="да",Ванна!$B274,0)</f>
        <v>0</v>
      </c>
      <c r="AV274" s="31" t="n">
        <f aca="false">IF(Замер!$J$160="да",Ванна!$G274,0)</f>
        <v>1</v>
      </c>
      <c r="AW274" s="31" t="n">
        <f aca="false">IF(Замер!$J$160="да",Ванна!$H274,0)</f>
        <v>4018</v>
      </c>
      <c r="AY274" s="31" t="n">
        <f aca="false">IF(Замер!$J$180="да",Туалет!$B274,0)</f>
        <v>0</v>
      </c>
      <c r="AZ274" s="31" t="n">
        <f aca="false">IF(Замер!$J$180="да",Туалет!$G274,0)</f>
        <v>0</v>
      </c>
      <c r="BA274" s="31" t="n">
        <f aca="false">IF(Замер!$J$180="да",Туалет!$H274,0)</f>
        <v>0</v>
      </c>
      <c r="BC274" s="31" t="n">
        <f aca="false">IF(Замер!$J$200="да",Балкон!$B274,0)</f>
        <v>0</v>
      </c>
      <c r="BD274" s="31" t="n">
        <f aca="false">IF(Замер!$J$200="да",Балкон!$G274,0)</f>
        <v>0</v>
      </c>
      <c r="BE274" s="31" t="n">
        <f aca="false">IF(Замер!$J$200="да",Балкон!$H274,0)</f>
        <v>0</v>
      </c>
      <c r="BG274" s="31" t="n">
        <f aca="false">IF(Замер!$J$220="да",Помещение_11!$B274,0)</f>
        <v>0</v>
      </c>
      <c r="BH274" s="31" t="n">
        <f aca="false">IF(Замер!$J$220="да",Помещение_11!$G274,0)</f>
        <v>0</v>
      </c>
      <c r="BI274" s="31" t="n">
        <f aca="false">IF(Замер!$J$220="да",Помещение_11!$H274,0)</f>
        <v>0</v>
      </c>
      <c r="BK274" s="31" t="n">
        <f aca="false">IF(Замер!$J$240="да",Помещение_12!$B274,0)</f>
        <v>0</v>
      </c>
      <c r="BL274" s="31" t="n">
        <f aca="false">IF(Замер!$J$240="да",Помещение_12!$G274,0)</f>
        <v>0</v>
      </c>
      <c r="BM274" s="31" t="n">
        <f aca="false">IF(Замер!$J$240="да",Помещение_12!$H274,0)</f>
        <v>0</v>
      </c>
      <c r="BO274" s="31" t="n">
        <f aca="false">IF(Замер!$J$260="да",Помещение_13!$B274,0)</f>
        <v>0</v>
      </c>
      <c r="BP274" s="31" t="n">
        <f aca="false">IF(Замер!$J$260="да",Помещение_13!$G274,0)</f>
        <v>0</v>
      </c>
      <c r="BQ274" s="31" t="n">
        <f aca="false">IF(Замер!$J$260="да",Помещение_13!$H274,0)</f>
        <v>0</v>
      </c>
      <c r="BS274" s="31" t="n">
        <f aca="false">IF(Замер!$J$280="да",Помещение_14!$B274,0)</f>
        <v>0</v>
      </c>
      <c r="BT274" s="31" t="n">
        <f aca="false">IF(Замер!$J$280="да",Помещение_14!$G274,0)</f>
        <v>0</v>
      </c>
      <c r="BU274" s="31" t="n">
        <f aca="false">IF(Замер!$J$280="да",Помещение_14!$H274,0)</f>
        <v>0</v>
      </c>
      <c r="BW274" s="31" t="n">
        <f aca="false">IF(Замер!$J$300="да",Помещение_15!$B274,0)</f>
        <v>0</v>
      </c>
      <c r="BX274" s="31" t="n">
        <f aca="false">IF(Замер!$J$300="да",Помещение_15!$G274,0)</f>
        <v>0</v>
      </c>
      <c r="BY274" s="31" t="n">
        <f aca="false">IF(Замер!$J$300="да",Помещение_15!$H274,0)</f>
        <v>0</v>
      </c>
      <c r="CA274" s="31" t="n">
        <f aca="false">IF(Замер!$J$320="да",Помещение_16!$B274,0)</f>
        <v>0</v>
      </c>
      <c r="CB274" s="31" t="n">
        <f aca="false">IF(Замер!$J$320="да",Помещение_16!$G274,0)</f>
        <v>0</v>
      </c>
      <c r="CC274" s="31" t="n">
        <f aca="false">IF(Замер!$J$320="да",Помещение_16!$H274,0)</f>
        <v>0</v>
      </c>
      <c r="CE274" s="31" t="n">
        <f aca="false">IF(Замер!$J$340="да",Помещение_17!$B274,0)</f>
        <v>0</v>
      </c>
      <c r="CF274" s="31" t="n">
        <f aca="false">IF(Замер!$J$340="да",Помещение_17!$G274,0)</f>
        <v>0</v>
      </c>
      <c r="CG274" s="31" t="n">
        <f aca="false">IF(Замер!$J$340="да",Помещение_17!$H274,0)</f>
        <v>0</v>
      </c>
      <c r="CI274" s="31" t="n">
        <f aca="false">IF(Замер!$J$360="да",Помещение_18!$B274,0)</f>
        <v>0</v>
      </c>
      <c r="CJ274" s="31" t="n">
        <f aca="false">IF(Замер!$J$360="да",Помещение_18!$G274,0)</f>
        <v>0</v>
      </c>
      <c r="CK274" s="31" t="n">
        <f aca="false">IF(Замер!$J$360="да",Помещение_18!$H274,0)</f>
        <v>0</v>
      </c>
      <c r="CM274" s="31" t="n">
        <f aca="false">IF(Замер!$J$380="да",Помещение_19!$B274,0)</f>
        <v>0</v>
      </c>
      <c r="CN274" s="31" t="n">
        <f aca="false">IF(Замер!$J$380="да",Помещение_19!$G274,0)</f>
        <v>0</v>
      </c>
      <c r="CO274" s="31" t="n">
        <f aca="false">IF(Замер!$J$380="да",Помещение_19!$H274,0)</f>
        <v>0</v>
      </c>
      <c r="CQ274" s="31" t="n">
        <f aca="false">IF(Замер!$J$400="да",Помещение_20!$B274,0)</f>
        <v>0</v>
      </c>
      <c r="CR274" s="31" t="n">
        <f aca="false">IF(Замер!$J$400="да",Помещение_20!$G274,0)</f>
        <v>0</v>
      </c>
      <c r="CS274" s="31" t="n">
        <f aca="false">IF(Замер!$J$400="да",Помещение_20!$H274,0)</f>
        <v>0</v>
      </c>
    </row>
    <row r="275" customFormat="false" ht="14.25" hidden="false" customHeight="false" outlineLevel="0" collapsed="false">
      <c r="B275" s="79" t="n">
        <f aca="false">P275</f>
        <v>0</v>
      </c>
      <c r="C275" s="49" t="s">
        <v>555</v>
      </c>
      <c r="D275" s="80" t="str">
        <f aca="false">VLOOKUP(C275,СписокРабот!$B:$E,2,FALSE())</f>
        <v>Установка биде со смесителем и инсталяцией стоимостью до 50 000 руб.</v>
      </c>
      <c r="E275" s="44" t="str">
        <f aca="false">VLOOKUP(C275,СписокРабот!$B:$E,3,FALSE())</f>
        <v>ед.</v>
      </c>
      <c r="F275" s="81" t="n">
        <f aca="false">VLOOKUP(C275,СписокРабот!$B:$E,4,FALSE())</f>
        <v>7898</v>
      </c>
      <c r="G275" s="49" t="n">
        <f aca="false">Q275</f>
        <v>0</v>
      </c>
      <c r="H275" s="82" t="n">
        <f aca="false">F275*G275</f>
        <v>0</v>
      </c>
      <c r="L275" s="83"/>
      <c r="M275" s="66" t="n">
        <f aca="false">$F275*(100%-$B$3)</f>
        <v>6713.3</v>
      </c>
      <c r="N275" s="31" t="n">
        <f aca="false">$G275*$M275</f>
        <v>0</v>
      </c>
      <c r="P275" s="31" t="n">
        <f aca="false">MAX(S275,W275,AA275,AE275,AI275,AM275,AQ275,AU275,AY275,BC275,BG275,BK275,BO275,BS275,BW275,CA275,CE275,CI275,CM275,CQ275)</f>
        <v>0</v>
      </c>
      <c r="Q275" s="31" t="n">
        <f aca="false">IF($S275,T275,0)+IF($W275,X275,0)+IF($AA275,AB275,0)+IF($AE275,AF275,0)+IF($AI275,AJ275,0)+IF($AM275,AN275,0)+IF($AQ275,AR275,0)+IF($AU275,AV275,0)+IF($AY275,AZ275,0)+IF($BC275,BD275,0)+IF($BG275,BH275,0)+IF($BK275,BL275,0)+IF($BO275,BP275,0)+IF($BS275,BT275,0)+IF($BW275,BX275,0)+IF($CA275,CB275,0)+IF($CE275,CF275,0)+IF($CI275,CJ275,0)+IF($CM275,CN275,0)+IF($CQ275,CR275,0)</f>
        <v>0</v>
      </c>
      <c r="R275" s="31" t="n">
        <f aca="false">IF($S275=1,U275,0)+IF($W275,Y275,0)+IF($AA275,AC275,0)+IF($AE275,AG275,0)+IF($AI275,AK275,0)+IF($AM275,AO275,0)+IF($AQ275,AS275,0)+IF($AU275,AW275,0)+IF($AY275,BA275,0)+IF($BC275,BE275,0)+IF($BG275,BI275,0)+IF($BK275,BM275,0)+IF($BO275,BQ275,0)+IF($BS275,BU275,0)+IF($BW275,BY275,0)+IF($CA275,CC275,0)+IF($CE275,CG275,0)+IF($CI275,CK275,0)+IF($CM275,CO275,0)+IF($CQ275,CS275,0)</f>
        <v>0</v>
      </c>
      <c r="S275" s="31" t="n">
        <f aca="false">IF(Замер!$J$20="да",Комната_1!$B275,0)</f>
        <v>0</v>
      </c>
      <c r="T275" s="31" t="n">
        <f aca="false">IF(Замер!$J$20="да",Комната_1!$G275,0)</f>
        <v>1</v>
      </c>
      <c r="U275" s="31" t="n">
        <f aca="false">IF(Замер!$J$20="да",Комната_1!$H275,0)</f>
        <v>7898</v>
      </c>
      <c r="W275" s="31" t="n">
        <f aca="false">IF(Замер!$J$40="да",Комната_2!$B275,0)</f>
        <v>0</v>
      </c>
      <c r="X275" s="31" t="n">
        <f aca="false">IF(Замер!$J$40="да",Комната_2!$G275,0)</f>
        <v>1</v>
      </c>
      <c r="Y275" s="31" t="n">
        <f aca="false">IF(Замер!$J$40="да",Комната_2!$H275,0)</f>
        <v>7898</v>
      </c>
      <c r="AA275" s="31" t="n">
        <f aca="false">IF(Замер!$J$60="да",Комната_3!$B275,0)</f>
        <v>0</v>
      </c>
      <c r="AB275" s="31" t="n">
        <f aca="false">IF(Замер!$J$60="да",Комната_3!$G275,0)</f>
        <v>1</v>
      </c>
      <c r="AC275" s="31" t="n">
        <f aca="false">IF(Замер!$J$60="да",Комната_3!$H275,0)</f>
        <v>7898</v>
      </c>
      <c r="AE275" s="31" t="n">
        <f aca="false">IF(Замер!$J$80="да",Комната_4!$B275,0)</f>
        <v>0</v>
      </c>
      <c r="AF275" s="31" t="n">
        <f aca="false">IF(Замер!$J$80="да",Комната_4!$G275,0)</f>
        <v>1</v>
      </c>
      <c r="AG275" s="31" t="n">
        <f aca="false">IF(Замер!$J$80="да",Комната_4!$H275,0)</f>
        <v>7898</v>
      </c>
      <c r="AI275" s="31" t="n">
        <f aca="false">IF(Замер!$J$100="да",Комната_5!$B275,0)</f>
        <v>0</v>
      </c>
      <c r="AJ275" s="31" t="n">
        <f aca="false">IF(Замер!$J$100="да",Комната_5!$G275,0)</f>
        <v>1</v>
      </c>
      <c r="AK275" s="31" t="n">
        <f aca="false">IF(Замер!$J$100="да",Комната_5!$H275,0)</f>
        <v>7898</v>
      </c>
      <c r="AM275" s="31" t="n">
        <f aca="false">IF(Замер!$J$120="да",Коридор!$B275,0)</f>
        <v>0</v>
      </c>
      <c r="AN275" s="31" t="n">
        <f aca="false">IF(Замер!$J$120="да",Коридор!$G275,0)</f>
        <v>1</v>
      </c>
      <c r="AO275" s="31" t="n">
        <f aca="false">IF(Замер!$J$120="да",Коридор!$H275,0)</f>
        <v>7898</v>
      </c>
      <c r="AQ275" s="31" t="n">
        <f aca="false">IF(Замер!$J$140="да",Кухня!$B275,0)</f>
        <v>0</v>
      </c>
      <c r="AR275" s="31" t="n">
        <f aca="false">IF(Замер!$J$140="да",Кухня!$G275,0)</f>
        <v>1</v>
      </c>
      <c r="AS275" s="31" t="n">
        <f aca="false">IF(Замер!$J$140="да",Кухня!$H275,0)</f>
        <v>7898</v>
      </c>
      <c r="AU275" s="31" t="n">
        <f aca="false">IF(Замер!$J$160="да",Ванна!$B275,0)</f>
        <v>0</v>
      </c>
      <c r="AV275" s="31" t="n">
        <f aca="false">IF(Замер!$J$160="да",Ванна!$G275,0)</f>
        <v>1</v>
      </c>
      <c r="AW275" s="31" t="n">
        <f aca="false">IF(Замер!$J$160="да",Ванна!$H275,0)</f>
        <v>7898</v>
      </c>
      <c r="AY275" s="31" t="n">
        <f aca="false">IF(Замер!$J$180="да",Туалет!$B275,0)</f>
        <v>0</v>
      </c>
      <c r="AZ275" s="31" t="n">
        <f aca="false">IF(Замер!$J$180="да",Туалет!$G275,0)</f>
        <v>0</v>
      </c>
      <c r="BA275" s="31" t="n">
        <f aca="false">IF(Замер!$J$180="да",Туалет!$H275,0)</f>
        <v>0</v>
      </c>
      <c r="BC275" s="31" t="n">
        <f aca="false">IF(Замер!$J$200="да",Балкон!$B275,0)</f>
        <v>0</v>
      </c>
      <c r="BD275" s="31" t="n">
        <f aca="false">IF(Замер!$J$200="да",Балкон!$G275,0)</f>
        <v>0</v>
      </c>
      <c r="BE275" s="31" t="n">
        <f aca="false">IF(Замер!$J$200="да",Балкон!$H275,0)</f>
        <v>0</v>
      </c>
      <c r="BG275" s="31" t="n">
        <f aca="false">IF(Замер!$J$220="да",Помещение_11!$B275,0)</f>
        <v>0</v>
      </c>
      <c r="BH275" s="31" t="n">
        <f aca="false">IF(Замер!$J$220="да",Помещение_11!$G275,0)</f>
        <v>0</v>
      </c>
      <c r="BI275" s="31" t="n">
        <f aca="false">IF(Замер!$J$220="да",Помещение_11!$H275,0)</f>
        <v>0</v>
      </c>
      <c r="BK275" s="31" t="n">
        <f aca="false">IF(Замер!$J$240="да",Помещение_12!$B275,0)</f>
        <v>0</v>
      </c>
      <c r="BL275" s="31" t="n">
        <f aca="false">IF(Замер!$J$240="да",Помещение_12!$G275,0)</f>
        <v>0</v>
      </c>
      <c r="BM275" s="31" t="n">
        <f aca="false">IF(Замер!$J$240="да",Помещение_12!$H275,0)</f>
        <v>0</v>
      </c>
      <c r="BO275" s="31" t="n">
        <f aca="false">IF(Замер!$J$260="да",Помещение_13!$B275,0)</f>
        <v>0</v>
      </c>
      <c r="BP275" s="31" t="n">
        <f aca="false">IF(Замер!$J$260="да",Помещение_13!$G275,0)</f>
        <v>0</v>
      </c>
      <c r="BQ275" s="31" t="n">
        <f aca="false">IF(Замер!$J$260="да",Помещение_13!$H275,0)</f>
        <v>0</v>
      </c>
      <c r="BS275" s="31" t="n">
        <f aca="false">IF(Замер!$J$280="да",Помещение_14!$B275,0)</f>
        <v>0</v>
      </c>
      <c r="BT275" s="31" t="n">
        <f aca="false">IF(Замер!$J$280="да",Помещение_14!$G275,0)</f>
        <v>0</v>
      </c>
      <c r="BU275" s="31" t="n">
        <f aca="false">IF(Замер!$J$280="да",Помещение_14!$H275,0)</f>
        <v>0</v>
      </c>
      <c r="BW275" s="31" t="n">
        <f aca="false">IF(Замер!$J$300="да",Помещение_15!$B275,0)</f>
        <v>0</v>
      </c>
      <c r="BX275" s="31" t="n">
        <f aca="false">IF(Замер!$J$300="да",Помещение_15!$G275,0)</f>
        <v>0</v>
      </c>
      <c r="BY275" s="31" t="n">
        <f aca="false">IF(Замер!$J$300="да",Помещение_15!$H275,0)</f>
        <v>0</v>
      </c>
      <c r="CA275" s="31" t="n">
        <f aca="false">IF(Замер!$J$320="да",Помещение_16!$B275,0)</f>
        <v>0</v>
      </c>
      <c r="CB275" s="31" t="n">
        <f aca="false">IF(Замер!$J$320="да",Помещение_16!$G275,0)</f>
        <v>0</v>
      </c>
      <c r="CC275" s="31" t="n">
        <f aca="false">IF(Замер!$J$320="да",Помещение_16!$H275,0)</f>
        <v>0</v>
      </c>
      <c r="CE275" s="31" t="n">
        <f aca="false">IF(Замер!$J$340="да",Помещение_17!$B275,0)</f>
        <v>0</v>
      </c>
      <c r="CF275" s="31" t="n">
        <f aca="false">IF(Замер!$J$340="да",Помещение_17!$G275,0)</f>
        <v>0</v>
      </c>
      <c r="CG275" s="31" t="n">
        <f aca="false">IF(Замер!$J$340="да",Помещение_17!$H275,0)</f>
        <v>0</v>
      </c>
      <c r="CI275" s="31" t="n">
        <f aca="false">IF(Замер!$J$360="да",Помещение_18!$B275,0)</f>
        <v>0</v>
      </c>
      <c r="CJ275" s="31" t="n">
        <f aca="false">IF(Замер!$J$360="да",Помещение_18!$G275,0)</f>
        <v>0</v>
      </c>
      <c r="CK275" s="31" t="n">
        <f aca="false">IF(Замер!$J$360="да",Помещение_18!$H275,0)</f>
        <v>0</v>
      </c>
      <c r="CM275" s="31" t="n">
        <f aca="false">IF(Замер!$J$380="да",Помещение_19!$B275,0)</f>
        <v>0</v>
      </c>
      <c r="CN275" s="31" t="n">
        <f aca="false">IF(Замер!$J$380="да",Помещение_19!$G275,0)</f>
        <v>0</v>
      </c>
      <c r="CO275" s="31" t="n">
        <f aca="false">IF(Замер!$J$380="да",Помещение_19!$H275,0)</f>
        <v>0</v>
      </c>
      <c r="CQ275" s="31" t="n">
        <f aca="false">IF(Замер!$J$400="да",Помещение_20!$B275,0)</f>
        <v>0</v>
      </c>
      <c r="CR275" s="31" t="n">
        <f aca="false">IF(Замер!$J$400="да",Помещение_20!$G275,0)</f>
        <v>0</v>
      </c>
      <c r="CS275" s="31" t="n">
        <f aca="false">IF(Замер!$J$400="да",Помещение_20!$H275,0)</f>
        <v>0</v>
      </c>
    </row>
    <row r="276" customFormat="false" ht="14.25" hidden="false" customHeight="false" outlineLevel="0" collapsed="false">
      <c r="B276" s="79" t="n">
        <f aca="false">P276</f>
        <v>1</v>
      </c>
      <c r="C276" s="49" t="s">
        <v>122</v>
      </c>
      <c r="D276" s="80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44" t="str">
        <f aca="false">VLOOKUP(C276,СписокРабот!$B:$E,3,FALSE())</f>
        <v>ед.</v>
      </c>
      <c r="F276" s="81" t="n">
        <f aca="false">VLOOKUP(C276,СписокРабот!$B:$E,4,FALSE())</f>
        <v>6289</v>
      </c>
      <c r="G276" s="49" t="n">
        <f aca="false">Q276</f>
        <v>1</v>
      </c>
      <c r="H276" s="82" t="n">
        <f aca="false">F276*G276</f>
        <v>6289</v>
      </c>
      <c r="L276" s="83"/>
      <c r="M276" s="66" t="n">
        <f aca="false">$F276*(100%-$B$3)</f>
        <v>5345.65</v>
      </c>
      <c r="N276" s="31" t="n">
        <f aca="false">$G276*$M276</f>
        <v>5345.65</v>
      </c>
      <c r="P276" s="31" t="n">
        <f aca="false">MAX(S276,W276,AA276,AE276,AI276,AM276,AQ276,AU276,AY276,BC276,BG276,BK276,BO276,BS276,BW276,CA276,CE276,CI276,CM276,CQ276)</f>
        <v>1</v>
      </c>
      <c r="Q276" s="31" t="n">
        <f aca="false">IF($S276,T276,0)+IF($W276,X276,0)+IF($AA276,AB276,0)+IF($AE276,AF276,0)+IF($AI276,AJ276,0)+IF($AM276,AN276,0)+IF($AQ276,AR276,0)+IF($AU276,AV276,0)+IF($AY276,AZ276,0)+IF($BC276,BD276,0)+IF($BG276,BH276,0)+IF($BK276,BL276,0)+IF($BO276,BP276,0)+IF($BS276,BT276,0)+IF($BW276,BX276,0)+IF($CA276,CB276,0)+IF($CE276,CF276,0)+IF($CI276,CJ276,0)+IF($CM276,CN276,0)+IF($CQ276,CR276,0)</f>
        <v>1</v>
      </c>
      <c r="R276" s="31" t="n">
        <f aca="false">IF($S276=1,U276,0)+IF($W276,Y276,0)+IF($AA276,AC276,0)+IF($AE276,AG276,0)+IF($AI276,AK276,0)+IF($AM276,AO276,0)+IF($AQ276,AS276,0)+IF($AU276,AW276,0)+IF($AY276,BA276,0)+IF($BC276,BE276,0)+IF($BG276,BI276,0)+IF($BK276,BM276,0)+IF($BO276,BQ276,0)+IF($BS276,BU276,0)+IF($BW276,BY276,0)+IF($CA276,CC276,0)+IF($CE276,CG276,0)+IF($CI276,CK276,0)+IF($CM276,CO276,0)+IF($CQ276,CS276,0)</f>
        <v>6289</v>
      </c>
      <c r="S276" s="31" t="n">
        <f aca="false">IF(Замер!$J$20="да",Комната_1!$B276,0)</f>
        <v>1</v>
      </c>
      <c r="T276" s="31" t="n">
        <f aca="false">IF(Замер!$J$20="да",Комната_1!$G276,0)</f>
        <v>1</v>
      </c>
      <c r="U276" s="31" t="n">
        <f aca="false">IF(Замер!$J$20="да",Комната_1!$H276,0)</f>
        <v>6289</v>
      </c>
      <c r="W276" s="31" t="n">
        <f aca="false">IF(Замер!$J$40="да",Комната_2!$B276,0)</f>
        <v>0</v>
      </c>
      <c r="X276" s="31" t="n">
        <f aca="false">IF(Замер!$J$40="да",Комната_2!$G276,0)</f>
        <v>1</v>
      </c>
      <c r="Y276" s="31" t="n">
        <f aca="false">IF(Замер!$J$40="да",Комната_2!$H276,0)</f>
        <v>6289</v>
      </c>
      <c r="AA276" s="31" t="n">
        <f aca="false">IF(Замер!$J$60="да",Комната_3!$B276,0)</f>
        <v>0</v>
      </c>
      <c r="AB276" s="31" t="n">
        <f aca="false">IF(Замер!$J$60="да",Комната_3!$G276,0)</f>
        <v>1</v>
      </c>
      <c r="AC276" s="31" t="n">
        <f aca="false">IF(Замер!$J$60="да",Комната_3!$H276,0)</f>
        <v>6289</v>
      </c>
      <c r="AE276" s="31" t="n">
        <f aca="false">IF(Замер!$J$80="да",Комната_4!$B276,0)</f>
        <v>0</v>
      </c>
      <c r="AF276" s="31" t="n">
        <f aca="false">IF(Замер!$J$80="да",Комната_4!$G276,0)</f>
        <v>1</v>
      </c>
      <c r="AG276" s="31" t="n">
        <f aca="false">IF(Замер!$J$80="да",Комната_4!$H276,0)</f>
        <v>6289</v>
      </c>
      <c r="AI276" s="31" t="n">
        <f aca="false">IF(Замер!$J$100="да",Комната_5!$B276,0)</f>
        <v>0</v>
      </c>
      <c r="AJ276" s="31" t="n">
        <f aca="false">IF(Замер!$J$100="да",Комната_5!$G276,0)</f>
        <v>1</v>
      </c>
      <c r="AK276" s="31" t="n">
        <f aca="false">IF(Замер!$J$100="да",Комната_5!$H276,0)</f>
        <v>6289</v>
      </c>
      <c r="AM276" s="31" t="n">
        <f aca="false">IF(Замер!$J$120="да",Коридор!$B276,0)</f>
        <v>0</v>
      </c>
      <c r="AN276" s="31" t="n">
        <f aca="false">IF(Замер!$J$120="да",Коридор!$G276,0)</f>
        <v>1</v>
      </c>
      <c r="AO276" s="31" t="n">
        <f aca="false">IF(Замер!$J$120="да",Коридор!$H276,0)</f>
        <v>6289</v>
      </c>
      <c r="AQ276" s="31" t="n">
        <f aca="false">IF(Замер!$J$140="да",Кухня!$B276,0)</f>
        <v>0</v>
      </c>
      <c r="AR276" s="31" t="n">
        <f aca="false">IF(Замер!$J$140="да",Кухня!$G276,0)</f>
        <v>1</v>
      </c>
      <c r="AS276" s="31" t="n">
        <f aca="false">IF(Замер!$J$140="да",Кухня!$H276,0)</f>
        <v>6289</v>
      </c>
      <c r="AU276" s="31" t="n">
        <f aca="false">IF(Замер!$J$160="да",Ванна!$B276,0)</f>
        <v>0</v>
      </c>
      <c r="AV276" s="31" t="n">
        <f aca="false">IF(Замер!$J$160="да",Ванна!$G276,0)</f>
        <v>1</v>
      </c>
      <c r="AW276" s="31" t="n">
        <f aca="false">IF(Замер!$J$160="да",Ванна!$H276,0)</f>
        <v>6289</v>
      </c>
      <c r="AY276" s="31" t="n">
        <f aca="false">IF(Замер!$J$180="да",Туалет!$B276,0)</f>
        <v>0</v>
      </c>
      <c r="AZ276" s="31" t="n">
        <f aca="false">IF(Замер!$J$180="да",Туалет!$G276,0)</f>
        <v>0</v>
      </c>
      <c r="BA276" s="31" t="n">
        <f aca="false">IF(Замер!$J$180="да",Туалет!$H276,0)</f>
        <v>0</v>
      </c>
      <c r="BC276" s="31" t="n">
        <f aca="false">IF(Замер!$J$200="да",Балкон!$B276,0)</f>
        <v>0</v>
      </c>
      <c r="BD276" s="31" t="n">
        <f aca="false">IF(Замер!$J$200="да",Балкон!$G276,0)</f>
        <v>0</v>
      </c>
      <c r="BE276" s="31" t="n">
        <f aca="false">IF(Замер!$J$200="да",Балкон!$H276,0)</f>
        <v>0</v>
      </c>
      <c r="BG276" s="31" t="n">
        <f aca="false">IF(Замер!$J$220="да",Помещение_11!$B276,0)</f>
        <v>0</v>
      </c>
      <c r="BH276" s="31" t="n">
        <f aca="false">IF(Замер!$J$220="да",Помещение_11!$G276,0)</f>
        <v>0</v>
      </c>
      <c r="BI276" s="31" t="n">
        <f aca="false">IF(Замер!$J$220="да",Помещение_11!$H276,0)</f>
        <v>0</v>
      </c>
      <c r="BK276" s="31" t="n">
        <f aca="false">IF(Замер!$J$240="да",Помещение_12!$B276,0)</f>
        <v>0</v>
      </c>
      <c r="BL276" s="31" t="n">
        <f aca="false">IF(Замер!$J$240="да",Помещение_12!$G276,0)</f>
        <v>0</v>
      </c>
      <c r="BM276" s="31" t="n">
        <f aca="false">IF(Замер!$J$240="да",Помещение_12!$H276,0)</f>
        <v>0</v>
      </c>
      <c r="BO276" s="31" t="n">
        <f aca="false">IF(Замер!$J$260="да",Помещение_13!$B276,0)</f>
        <v>0</v>
      </c>
      <c r="BP276" s="31" t="n">
        <f aca="false">IF(Замер!$J$260="да",Помещение_13!$G276,0)</f>
        <v>0</v>
      </c>
      <c r="BQ276" s="31" t="n">
        <f aca="false">IF(Замер!$J$260="да",Помещение_13!$H276,0)</f>
        <v>0</v>
      </c>
      <c r="BS276" s="31" t="n">
        <f aca="false">IF(Замер!$J$280="да",Помещение_14!$B276,0)</f>
        <v>0</v>
      </c>
      <c r="BT276" s="31" t="n">
        <f aca="false">IF(Замер!$J$280="да",Помещение_14!$G276,0)</f>
        <v>0</v>
      </c>
      <c r="BU276" s="31" t="n">
        <f aca="false">IF(Замер!$J$280="да",Помещение_14!$H276,0)</f>
        <v>0</v>
      </c>
      <c r="BW276" s="31" t="n">
        <f aca="false">IF(Замер!$J$300="да",Помещение_15!$B276,0)</f>
        <v>0</v>
      </c>
      <c r="BX276" s="31" t="n">
        <f aca="false">IF(Замер!$J$300="да",Помещение_15!$G276,0)</f>
        <v>0</v>
      </c>
      <c r="BY276" s="31" t="n">
        <f aca="false">IF(Замер!$J$300="да",Помещение_15!$H276,0)</f>
        <v>0</v>
      </c>
      <c r="CA276" s="31" t="n">
        <f aca="false">IF(Замер!$J$320="да",Помещение_16!$B276,0)</f>
        <v>0</v>
      </c>
      <c r="CB276" s="31" t="n">
        <f aca="false">IF(Замер!$J$320="да",Помещение_16!$G276,0)</f>
        <v>0</v>
      </c>
      <c r="CC276" s="31" t="n">
        <f aca="false">IF(Замер!$J$320="да",Помещение_16!$H276,0)</f>
        <v>0</v>
      </c>
      <c r="CE276" s="31" t="n">
        <f aca="false">IF(Замер!$J$340="да",Помещение_17!$B276,0)</f>
        <v>0</v>
      </c>
      <c r="CF276" s="31" t="n">
        <f aca="false">IF(Замер!$J$340="да",Помещение_17!$G276,0)</f>
        <v>0</v>
      </c>
      <c r="CG276" s="31" t="n">
        <f aca="false">IF(Замер!$J$340="да",Помещение_17!$H276,0)</f>
        <v>0</v>
      </c>
      <c r="CI276" s="31" t="n">
        <f aca="false">IF(Замер!$J$360="да",Помещение_18!$B276,0)</f>
        <v>0</v>
      </c>
      <c r="CJ276" s="31" t="n">
        <f aca="false">IF(Замер!$J$360="да",Помещение_18!$G276,0)</f>
        <v>0</v>
      </c>
      <c r="CK276" s="31" t="n">
        <f aca="false">IF(Замер!$J$360="да",Помещение_18!$H276,0)</f>
        <v>0</v>
      </c>
      <c r="CM276" s="31" t="n">
        <f aca="false">IF(Замер!$J$380="да",Помещение_19!$B276,0)</f>
        <v>0</v>
      </c>
      <c r="CN276" s="31" t="n">
        <f aca="false">IF(Замер!$J$380="да",Помещение_19!$G276,0)</f>
        <v>0</v>
      </c>
      <c r="CO276" s="31" t="n">
        <f aca="false">IF(Замер!$J$380="да",Помещение_19!$H276,0)</f>
        <v>0</v>
      </c>
      <c r="CQ276" s="31" t="n">
        <f aca="false">IF(Замер!$J$400="да",Помещение_20!$B276,0)</f>
        <v>0</v>
      </c>
      <c r="CR276" s="31" t="n">
        <f aca="false">IF(Замер!$J$400="да",Помещение_20!$G276,0)</f>
        <v>0</v>
      </c>
      <c r="CS276" s="31" t="n">
        <f aca="false">IF(Замер!$J$400="да",Помещение_20!$H276,0)</f>
        <v>0</v>
      </c>
    </row>
    <row r="277" customFormat="false" ht="14.25" hidden="false" customHeight="false" outlineLevel="0" collapsed="false">
      <c r="B277" s="79" t="n">
        <f aca="false">P277</f>
        <v>0</v>
      </c>
      <c r="C277" s="49" t="s">
        <v>556</v>
      </c>
      <c r="D277" s="80" t="str">
        <f aca="false">VLOOKUP(C277,СписокРабот!$B:$E,2,FALSE())</f>
        <v>Монтаж и подключение ванны без гидромассажа (сталь) стоимостью до 50 000 руб.</v>
      </c>
      <c r="E277" s="44" t="str">
        <f aca="false">VLOOKUP(C277,СписокРабот!$B:$E,3,FALSE())</f>
        <v>ед.</v>
      </c>
      <c r="F277" s="81" t="n">
        <f aca="false">VLOOKUP(C277,СписокРабот!$B:$E,4,FALSE())</f>
        <v>4656</v>
      </c>
      <c r="G277" s="49" t="n">
        <f aca="false">Q277</f>
        <v>0</v>
      </c>
      <c r="H277" s="82" t="n">
        <f aca="false">F277*G277</f>
        <v>0</v>
      </c>
      <c r="L277" s="83"/>
      <c r="M277" s="66" t="n">
        <f aca="false">$F277*(100%-$B$3)</f>
        <v>3957.6</v>
      </c>
      <c r="N277" s="31" t="n">
        <f aca="false">$G277*$M277</f>
        <v>0</v>
      </c>
      <c r="P277" s="31" t="n">
        <f aca="false">MAX(S277,W277,AA277,AE277,AI277,AM277,AQ277,AU277,AY277,BC277,BG277,BK277,BO277,BS277,BW277,CA277,CE277,CI277,CM277,CQ277)</f>
        <v>0</v>
      </c>
      <c r="Q277" s="31" t="n">
        <f aca="false">IF($S277,T277,0)+IF($W277,X277,0)+IF($AA277,AB277,0)+IF($AE277,AF277,0)+IF($AI277,AJ277,0)+IF($AM277,AN277,0)+IF($AQ277,AR277,0)+IF($AU277,AV277,0)+IF($AY277,AZ277,0)+IF($BC277,BD277,0)+IF($BG277,BH277,0)+IF($BK277,BL277,0)+IF($BO277,BP277,0)+IF($BS277,BT277,0)+IF($BW277,BX277,0)+IF($CA277,CB277,0)+IF($CE277,CF277,0)+IF($CI277,CJ277,0)+IF($CM277,CN277,0)+IF($CQ277,CR277,0)</f>
        <v>0</v>
      </c>
      <c r="R277" s="31" t="n">
        <f aca="false">IF($S277=1,U277,0)+IF($W277,Y277,0)+IF($AA277,AC277,0)+IF($AE277,AG277,0)+IF($AI277,AK277,0)+IF($AM277,AO277,0)+IF($AQ277,AS277,0)+IF($AU277,AW277,0)+IF($AY277,BA277,0)+IF($BC277,BE277,0)+IF($BG277,BI277,0)+IF($BK277,BM277,0)+IF($BO277,BQ277,0)+IF($BS277,BU277,0)+IF($BW277,BY277,0)+IF($CA277,CC277,0)+IF($CE277,CG277,0)+IF($CI277,CK277,0)+IF($CM277,CO277,0)+IF($CQ277,CS277,0)</f>
        <v>0</v>
      </c>
      <c r="S277" s="31" t="n">
        <f aca="false">IF(Замер!$J$20="да",Комната_1!$B277,0)</f>
        <v>0</v>
      </c>
      <c r="T277" s="31" t="n">
        <f aca="false">IF(Замер!$J$20="да",Комната_1!$G277,0)</f>
        <v>1</v>
      </c>
      <c r="U277" s="31" t="n">
        <f aca="false">IF(Замер!$J$20="да",Комната_1!$H277,0)</f>
        <v>4656</v>
      </c>
      <c r="W277" s="31" t="n">
        <f aca="false">IF(Замер!$J$40="да",Комната_2!$B277,0)</f>
        <v>0</v>
      </c>
      <c r="X277" s="31" t="n">
        <f aca="false">IF(Замер!$J$40="да",Комната_2!$G277,0)</f>
        <v>1</v>
      </c>
      <c r="Y277" s="31" t="n">
        <f aca="false">IF(Замер!$J$40="да",Комната_2!$H277,0)</f>
        <v>4656</v>
      </c>
      <c r="AA277" s="31" t="n">
        <f aca="false">IF(Замер!$J$60="да",Комната_3!$B277,0)</f>
        <v>0</v>
      </c>
      <c r="AB277" s="31" t="n">
        <f aca="false">IF(Замер!$J$60="да",Комната_3!$G277,0)</f>
        <v>1</v>
      </c>
      <c r="AC277" s="31" t="n">
        <f aca="false">IF(Замер!$J$60="да",Комната_3!$H277,0)</f>
        <v>4656</v>
      </c>
      <c r="AE277" s="31" t="n">
        <f aca="false">IF(Замер!$J$80="да",Комната_4!$B277,0)</f>
        <v>0</v>
      </c>
      <c r="AF277" s="31" t="n">
        <f aca="false">IF(Замер!$J$80="да",Комната_4!$G277,0)</f>
        <v>1</v>
      </c>
      <c r="AG277" s="31" t="n">
        <f aca="false">IF(Замер!$J$80="да",Комната_4!$H277,0)</f>
        <v>4656</v>
      </c>
      <c r="AI277" s="31" t="n">
        <f aca="false">IF(Замер!$J$100="да",Комната_5!$B277,0)</f>
        <v>0</v>
      </c>
      <c r="AJ277" s="31" t="n">
        <f aca="false">IF(Замер!$J$100="да",Комната_5!$G277,0)</f>
        <v>1</v>
      </c>
      <c r="AK277" s="31" t="n">
        <f aca="false">IF(Замер!$J$100="да",Комната_5!$H277,0)</f>
        <v>4656</v>
      </c>
      <c r="AM277" s="31" t="n">
        <f aca="false">IF(Замер!$J$120="да",Коридор!$B277,0)</f>
        <v>0</v>
      </c>
      <c r="AN277" s="31" t="n">
        <f aca="false">IF(Замер!$J$120="да",Коридор!$G277,0)</f>
        <v>1</v>
      </c>
      <c r="AO277" s="31" t="n">
        <f aca="false">IF(Замер!$J$120="да",Коридор!$H277,0)</f>
        <v>4656</v>
      </c>
      <c r="AQ277" s="31" t="n">
        <f aca="false">IF(Замер!$J$140="да",Кухня!$B277,0)</f>
        <v>0</v>
      </c>
      <c r="AR277" s="31" t="n">
        <f aca="false">IF(Замер!$J$140="да",Кухня!$G277,0)</f>
        <v>1</v>
      </c>
      <c r="AS277" s="31" t="n">
        <f aca="false">IF(Замер!$J$140="да",Кухня!$H277,0)</f>
        <v>4656</v>
      </c>
      <c r="AU277" s="31" t="n">
        <f aca="false">IF(Замер!$J$160="да",Ванна!$B277,0)</f>
        <v>0</v>
      </c>
      <c r="AV277" s="31" t="n">
        <f aca="false">IF(Замер!$J$160="да",Ванна!$G277,0)</f>
        <v>1</v>
      </c>
      <c r="AW277" s="31" t="n">
        <f aca="false">IF(Замер!$J$160="да",Ванна!$H277,0)</f>
        <v>4656</v>
      </c>
      <c r="AY277" s="31" t="n">
        <f aca="false">IF(Замер!$J$180="да",Туалет!$B277,0)</f>
        <v>0</v>
      </c>
      <c r="AZ277" s="31" t="n">
        <f aca="false">IF(Замер!$J$180="да",Туалет!$G277,0)</f>
        <v>0</v>
      </c>
      <c r="BA277" s="31" t="n">
        <f aca="false">IF(Замер!$J$180="да",Туалет!$H277,0)</f>
        <v>0</v>
      </c>
      <c r="BC277" s="31" t="n">
        <f aca="false">IF(Замер!$J$200="да",Балкон!$B277,0)</f>
        <v>0</v>
      </c>
      <c r="BD277" s="31" t="n">
        <f aca="false">IF(Замер!$J$200="да",Балкон!$G277,0)</f>
        <v>0</v>
      </c>
      <c r="BE277" s="31" t="n">
        <f aca="false">IF(Замер!$J$200="да",Балкон!$H277,0)</f>
        <v>0</v>
      </c>
      <c r="BG277" s="31" t="n">
        <f aca="false">IF(Замер!$J$220="да",Помещение_11!$B277,0)</f>
        <v>0</v>
      </c>
      <c r="BH277" s="31" t="n">
        <f aca="false">IF(Замер!$J$220="да",Помещение_11!$G277,0)</f>
        <v>0</v>
      </c>
      <c r="BI277" s="31" t="n">
        <f aca="false">IF(Замер!$J$220="да",Помещение_11!$H277,0)</f>
        <v>0</v>
      </c>
      <c r="BK277" s="31" t="n">
        <f aca="false">IF(Замер!$J$240="да",Помещение_12!$B277,0)</f>
        <v>0</v>
      </c>
      <c r="BL277" s="31" t="n">
        <f aca="false">IF(Замер!$J$240="да",Помещение_12!$G277,0)</f>
        <v>0</v>
      </c>
      <c r="BM277" s="31" t="n">
        <f aca="false">IF(Замер!$J$240="да",Помещение_12!$H277,0)</f>
        <v>0</v>
      </c>
      <c r="BO277" s="31" t="n">
        <f aca="false">IF(Замер!$J$260="да",Помещение_13!$B277,0)</f>
        <v>0</v>
      </c>
      <c r="BP277" s="31" t="n">
        <f aca="false">IF(Замер!$J$260="да",Помещение_13!$G277,0)</f>
        <v>0</v>
      </c>
      <c r="BQ277" s="31" t="n">
        <f aca="false">IF(Замер!$J$260="да",Помещение_13!$H277,0)</f>
        <v>0</v>
      </c>
      <c r="BS277" s="31" t="n">
        <f aca="false">IF(Замер!$J$280="да",Помещение_14!$B277,0)</f>
        <v>0</v>
      </c>
      <c r="BT277" s="31" t="n">
        <f aca="false">IF(Замер!$J$280="да",Помещение_14!$G277,0)</f>
        <v>0</v>
      </c>
      <c r="BU277" s="31" t="n">
        <f aca="false">IF(Замер!$J$280="да",Помещение_14!$H277,0)</f>
        <v>0</v>
      </c>
      <c r="BW277" s="31" t="n">
        <f aca="false">IF(Замер!$J$300="да",Помещение_15!$B277,0)</f>
        <v>0</v>
      </c>
      <c r="BX277" s="31" t="n">
        <f aca="false">IF(Замер!$J$300="да",Помещение_15!$G277,0)</f>
        <v>0</v>
      </c>
      <c r="BY277" s="31" t="n">
        <f aca="false">IF(Замер!$J$300="да",Помещение_15!$H277,0)</f>
        <v>0</v>
      </c>
      <c r="CA277" s="31" t="n">
        <f aca="false">IF(Замер!$J$320="да",Помещение_16!$B277,0)</f>
        <v>0</v>
      </c>
      <c r="CB277" s="31" t="n">
        <f aca="false">IF(Замер!$J$320="да",Помещение_16!$G277,0)</f>
        <v>0</v>
      </c>
      <c r="CC277" s="31" t="n">
        <f aca="false">IF(Замер!$J$320="да",Помещение_16!$H277,0)</f>
        <v>0</v>
      </c>
      <c r="CE277" s="31" t="n">
        <f aca="false">IF(Замер!$J$340="да",Помещение_17!$B277,0)</f>
        <v>0</v>
      </c>
      <c r="CF277" s="31" t="n">
        <f aca="false">IF(Замер!$J$340="да",Помещение_17!$G277,0)</f>
        <v>0</v>
      </c>
      <c r="CG277" s="31" t="n">
        <f aca="false">IF(Замер!$J$340="да",Помещение_17!$H277,0)</f>
        <v>0</v>
      </c>
      <c r="CI277" s="31" t="n">
        <f aca="false">IF(Замер!$J$360="да",Помещение_18!$B277,0)</f>
        <v>0</v>
      </c>
      <c r="CJ277" s="31" t="n">
        <f aca="false">IF(Замер!$J$360="да",Помещение_18!$G277,0)</f>
        <v>0</v>
      </c>
      <c r="CK277" s="31" t="n">
        <f aca="false">IF(Замер!$J$360="да",Помещение_18!$H277,0)</f>
        <v>0</v>
      </c>
      <c r="CM277" s="31" t="n">
        <f aca="false">IF(Замер!$J$380="да",Помещение_19!$B277,0)</f>
        <v>0</v>
      </c>
      <c r="CN277" s="31" t="n">
        <f aca="false">IF(Замер!$J$380="да",Помещение_19!$G277,0)</f>
        <v>0</v>
      </c>
      <c r="CO277" s="31" t="n">
        <f aca="false">IF(Замер!$J$380="да",Помещение_19!$H277,0)</f>
        <v>0</v>
      </c>
      <c r="CQ277" s="31" t="n">
        <f aca="false">IF(Замер!$J$400="да",Помещение_20!$B277,0)</f>
        <v>0</v>
      </c>
      <c r="CR277" s="31" t="n">
        <f aca="false">IF(Замер!$J$400="да",Помещение_20!$G277,0)</f>
        <v>0</v>
      </c>
      <c r="CS277" s="31" t="n">
        <f aca="false">IF(Замер!$J$400="да",Помещение_20!$H277,0)</f>
        <v>0</v>
      </c>
    </row>
    <row r="278" customFormat="false" ht="14.25" hidden="false" customHeight="false" outlineLevel="0" collapsed="false">
      <c r="B278" s="79" t="n">
        <f aca="false">P278</f>
        <v>0</v>
      </c>
      <c r="C278" s="49" t="s">
        <v>557</v>
      </c>
      <c r="D278" s="80" t="str">
        <f aca="false">VLOOKUP(C278,СписокРабот!$B:$E,2,FALSE())</f>
        <v>Монтаж и подключение ванны с гидромассажом</v>
      </c>
      <c r="E278" s="44" t="str">
        <f aca="false">VLOOKUP(C278,СписокРабот!$B:$E,3,FALSE())</f>
        <v>дог</v>
      </c>
      <c r="F278" s="81" t="n">
        <f aca="false">VLOOKUP(C278,СписокРабот!$B:$E,4,FALSE())</f>
        <v>14809</v>
      </c>
      <c r="G278" s="49" t="n">
        <f aca="false">Q278</f>
        <v>0</v>
      </c>
      <c r="H278" s="82" t="n">
        <f aca="false">F278*G278</f>
        <v>0</v>
      </c>
      <c r="L278" s="83"/>
      <c r="M278" s="66" t="n">
        <f aca="false">$F278*(100%-$B$3)</f>
        <v>12587.65</v>
      </c>
      <c r="N278" s="31" t="n">
        <f aca="false">$G278*$M278</f>
        <v>0</v>
      </c>
      <c r="P278" s="31" t="n">
        <f aca="false">MAX(S278,W278,AA278,AE278,AI278,AM278,AQ278,AU278,AY278,BC278,BG278,BK278,BO278,BS278,BW278,CA278,CE278,CI278,CM278,CQ278)</f>
        <v>0</v>
      </c>
      <c r="Q278" s="31" t="n">
        <f aca="false">IF($S278,T278,0)+IF($W278,X278,0)+IF($AA278,AB278,0)+IF($AE278,AF278,0)+IF($AI278,AJ278,0)+IF($AM278,AN278,0)+IF($AQ278,AR278,0)+IF($AU278,AV278,0)+IF($AY278,AZ278,0)+IF($BC278,BD278,0)+IF($BG278,BH278,0)+IF($BK278,BL278,0)+IF($BO278,BP278,0)+IF($BS278,BT278,0)+IF($BW278,BX278,0)+IF($CA278,CB278,0)+IF($CE278,CF278,0)+IF($CI278,CJ278,0)+IF($CM278,CN278,0)+IF($CQ278,CR278,0)</f>
        <v>0</v>
      </c>
      <c r="R278" s="31" t="n">
        <f aca="false">IF($S278=1,U278,0)+IF($W278,Y278,0)+IF($AA278,AC278,0)+IF($AE278,AG278,0)+IF($AI278,AK278,0)+IF($AM278,AO278,0)+IF($AQ278,AS278,0)+IF($AU278,AW278,0)+IF($AY278,BA278,0)+IF($BC278,BE278,0)+IF($BG278,BI278,0)+IF($BK278,BM278,0)+IF($BO278,BQ278,0)+IF($BS278,BU278,0)+IF($BW278,BY278,0)+IF($CA278,CC278,0)+IF($CE278,CG278,0)+IF($CI278,CK278,0)+IF($CM278,CO278,0)+IF($CQ278,CS278,0)</f>
        <v>0</v>
      </c>
      <c r="S278" s="31" t="n">
        <f aca="false">IF(Замер!$J$20="да",Комната_1!$B278,0)</f>
        <v>0</v>
      </c>
      <c r="T278" s="31" t="n">
        <f aca="false">IF(Замер!$J$20="да",Комната_1!$G278,0)</f>
        <v>1</v>
      </c>
      <c r="U278" s="31" t="n">
        <f aca="false">IF(Замер!$J$20="да",Комната_1!$H278,0)</f>
        <v>14809</v>
      </c>
      <c r="W278" s="31" t="n">
        <f aca="false">IF(Замер!$J$40="да",Комната_2!$B278,0)</f>
        <v>0</v>
      </c>
      <c r="X278" s="31" t="n">
        <f aca="false">IF(Замер!$J$40="да",Комната_2!$G278,0)</f>
        <v>1</v>
      </c>
      <c r="Y278" s="31" t="n">
        <f aca="false">IF(Замер!$J$40="да",Комната_2!$H278,0)</f>
        <v>14809</v>
      </c>
      <c r="AA278" s="31" t="n">
        <f aca="false">IF(Замер!$J$60="да",Комната_3!$B278,0)</f>
        <v>0</v>
      </c>
      <c r="AB278" s="31" t="n">
        <f aca="false">IF(Замер!$J$60="да",Комната_3!$G278,0)</f>
        <v>1</v>
      </c>
      <c r="AC278" s="31" t="n">
        <f aca="false">IF(Замер!$J$60="да",Комната_3!$H278,0)</f>
        <v>14809</v>
      </c>
      <c r="AE278" s="31" t="n">
        <f aca="false">IF(Замер!$J$80="да",Комната_4!$B278,0)</f>
        <v>0</v>
      </c>
      <c r="AF278" s="31" t="n">
        <f aca="false">IF(Замер!$J$80="да",Комната_4!$G278,0)</f>
        <v>1</v>
      </c>
      <c r="AG278" s="31" t="n">
        <f aca="false">IF(Замер!$J$80="да",Комната_4!$H278,0)</f>
        <v>14809</v>
      </c>
      <c r="AI278" s="31" t="n">
        <f aca="false">IF(Замер!$J$100="да",Комната_5!$B278,0)</f>
        <v>0</v>
      </c>
      <c r="AJ278" s="31" t="n">
        <f aca="false">IF(Замер!$J$100="да",Комната_5!$G278,0)</f>
        <v>1</v>
      </c>
      <c r="AK278" s="31" t="n">
        <f aca="false">IF(Замер!$J$100="да",Комната_5!$H278,0)</f>
        <v>14809</v>
      </c>
      <c r="AM278" s="31" t="n">
        <f aca="false">IF(Замер!$J$120="да",Коридор!$B278,0)</f>
        <v>0</v>
      </c>
      <c r="AN278" s="31" t="n">
        <f aca="false">IF(Замер!$J$120="да",Коридор!$G278,0)</f>
        <v>1</v>
      </c>
      <c r="AO278" s="31" t="n">
        <f aca="false">IF(Замер!$J$120="да",Коридор!$H278,0)</f>
        <v>14809</v>
      </c>
      <c r="AQ278" s="31" t="n">
        <f aca="false">IF(Замер!$J$140="да",Кухня!$B278,0)</f>
        <v>0</v>
      </c>
      <c r="AR278" s="31" t="n">
        <f aca="false">IF(Замер!$J$140="да",Кухня!$G278,0)</f>
        <v>1</v>
      </c>
      <c r="AS278" s="31" t="n">
        <f aca="false">IF(Замер!$J$140="да",Кухня!$H278,0)</f>
        <v>14809</v>
      </c>
      <c r="AU278" s="31" t="n">
        <f aca="false">IF(Замер!$J$160="да",Ванна!$B278,0)</f>
        <v>0</v>
      </c>
      <c r="AV278" s="31" t="n">
        <f aca="false">IF(Замер!$J$160="да",Ванна!$G278,0)</f>
        <v>1</v>
      </c>
      <c r="AW278" s="31" t="n">
        <f aca="false">IF(Замер!$J$160="да",Ванна!$H278,0)</f>
        <v>14809</v>
      </c>
      <c r="AY278" s="31" t="n">
        <f aca="false">IF(Замер!$J$180="да",Туалет!$B278,0)</f>
        <v>0</v>
      </c>
      <c r="AZ278" s="31" t="n">
        <f aca="false">IF(Замер!$J$180="да",Туалет!$G278,0)</f>
        <v>0</v>
      </c>
      <c r="BA278" s="31" t="n">
        <f aca="false">IF(Замер!$J$180="да",Туалет!$H278,0)</f>
        <v>0</v>
      </c>
      <c r="BC278" s="31" t="n">
        <f aca="false">IF(Замер!$J$200="да",Балкон!$B278,0)</f>
        <v>0</v>
      </c>
      <c r="BD278" s="31" t="n">
        <f aca="false">IF(Замер!$J$200="да",Балкон!$G278,0)</f>
        <v>0</v>
      </c>
      <c r="BE278" s="31" t="n">
        <f aca="false">IF(Замер!$J$200="да",Балкон!$H278,0)</f>
        <v>0</v>
      </c>
      <c r="BG278" s="31" t="n">
        <f aca="false">IF(Замер!$J$220="да",Помещение_11!$B278,0)</f>
        <v>0</v>
      </c>
      <c r="BH278" s="31" t="n">
        <f aca="false">IF(Замер!$J$220="да",Помещение_11!$G278,0)</f>
        <v>0</v>
      </c>
      <c r="BI278" s="31" t="n">
        <f aca="false">IF(Замер!$J$220="да",Помещение_11!$H278,0)</f>
        <v>0</v>
      </c>
      <c r="BK278" s="31" t="n">
        <f aca="false">IF(Замер!$J$240="да",Помещение_12!$B278,0)</f>
        <v>0</v>
      </c>
      <c r="BL278" s="31" t="n">
        <f aca="false">IF(Замер!$J$240="да",Помещение_12!$G278,0)</f>
        <v>0</v>
      </c>
      <c r="BM278" s="31" t="n">
        <f aca="false">IF(Замер!$J$240="да",Помещение_12!$H278,0)</f>
        <v>0</v>
      </c>
      <c r="BO278" s="31" t="n">
        <f aca="false">IF(Замер!$J$260="да",Помещение_13!$B278,0)</f>
        <v>0</v>
      </c>
      <c r="BP278" s="31" t="n">
        <f aca="false">IF(Замер!$J$260="да",Помещение_13!$G278,0)</f>
        <v>0</v>
      </c>
      <c r="BQ278" s="31" t="n">
        <f aca="false">IF(Замер!$J$260="да",Помещение_13!$H278,0)</f>
        <v>0</v>
      </c>
      <c r="BS278" s="31" t="n">
        <f aca="false">IF(Замер!$J$280="да",Помещение_14!$B278,0)</f>
        <v>0</v>
      </c>
      <c r="BT278" s="31" t="n">
        <f aca="false">IF(Замер!$J$280="да",Помещение_14!$G278,0)</f>
        <v>0</v>
      </c>
      <c r="BU278" s="31" t="n">
        <f aca="false">IF(Замер!$J$280="да",Помещение_14!$H278,0)</f>
        <v>0</v>
      </c>
      <c r="BW278" s="31" t="n">
        <f aca="false">IF(Замер!$J$300="да",Помещение_15!$B278,0)</f>
        <v>0</v>
      </c>
      <c r="BX278" s="31" t="n">
        <f aca="false">IF(Замер!$J$300="да",Помещение_15!$G278,0)</f>
        <v>0</v>
      </c>
      <c r="BY278" s="31" t="n">
        <f aca="false">IF(Замер!$J$300="да",Помещение_15!$H278,0)</f>
        <v>0</v>
      </c>
      <c r="CA278" s="31" t="n">
        <f aca="false">IF(Замер!$J$320="да",Помещение_16!$B278,0)</f>
        <v>0</v>
      </c>
      <c r="CB278" s="31" t="n">
        <f aca="false">IF(Замер!$J$320="да",Помещение_16!$G278,0)</f>
        <v>0</v>
      </c>
      <c r="CC278" s="31" t="n">
        <f aca="false">IF(Замер!$J$320="да",Помещение_16!$H278,0)</f>
        <v>0</v>
      </c>
      <c r="CE278" s="31" t="n">
        <f aca="false">IF(Замер!$J$340="да",Помещение_17!$B278,0)</f>
        <v>0</v>
      </c>
      <c r="CF278" s="31" t="n">
        <f aca="false">IF(Замер!$J$340="да",Помещение_17!$G278,0)</f>
        <v>0</v>
      </c>
      <c r="CG278" s="31" t="n">
        <f aca="false">IF(Замер!$J$340="да",Помещение_17!$H278,0)</f>
        <v>0</v>
      </c>
      <c r="CI278" s="31" t="n">
        <f aca="false">IF(Замер!$J$360="да",Помещение_18!$B278,0)</f>
        <v>0</v>
      </c>
      <c r="CJ278" s="31" t="n">
        <f aca="false">IF(Замер!$J$360="да",Помещение_18!$G278,0)</f>
        <v>0</v>
      </c>
      <c r="CK278" s="31" t="n">
        <f aca="false">IF(Замер!$J$360="да",Помещение_18!$H278,0)</f>
        <v>0</v>
      </c>
      <c r="CM278" s="31" t="n">
        <f aca="false">IF(Замер!$J$380="да",Помещение_19!$B278,0)</f>
        <v>0</v>
      </c>
      <c r="CN278" s="31" t="n">
        <f aca="false">IF(Замер!$J$380="да",Помещение_19!$G278,0)</f>
        <v>0</v>
      </c>
      <c r="CO278" s="31" t="n">
        <f aca="false">IF(Замер!$J$380="да",Помещение_19!$H278,0)</f>
        <v>0</v>
      </c>
      <c r="CQ278" s="31" t="n">
        <f aca="false">IF(Замер!$J$400="да",Помещение_20!$B278,0)</f>
        <v>0</v>
      </c>
      <c r="CR278" s="31" t="n">
        <f aca="false">IF(Замер!$J$400="да",Помещение_20!$G278,0)</f>
        <v>0</v>
      </c>
      <c r="CS278" s="31" t="n">
        <f aca="false">IF(Замер!$J$400="да",Помещение_20!$H278,0)</f>
        <v>0</v>
      </c>
    </row>
    <row r="279" customFormat="false" ht="14.25" hidden="false" customHeight="false" outlineLevel="0" collapsed="false">
      <c r="B279" s="79" t="n">
        <f aca="false">P279</f>
        <v>1</v>
      </c>
      <c r="C279" s="49" t="s">
        <v>124</v>
      </c>
      <c r="D279" s="80" t="str">
        <f aca="false">VLOOKUP(C279,СписокРабот!$B:$E,2,FALSE())</f>
        <v>Гидроизоляция швов ванны/ сантех приборов</v>
      </c>
      <c r="E279" s="44" t="str">
        <f aca="false">VLOOKUP(C279,СписокРабот!$B:$E,3,FALSE())</f>
        <v>пм</v>
      </c>
      <c r="F279" s="81" t="n">
        <f aca="false">VLOOKUP(C279,СписокРабот!$B:$E,4,FALSE())</f>
        <v>764</v>
      </c>
      <c r="G279" s="84" t="n">
        <f aca="false">Q279</f>
        <v>3</v>
      </c>
      <c r="H279" s="82" t="n">
        <f aca="false">F279*G279</f>
        <v>2292</v>
      </c>
      <c r="L279" s="83"/>
      <c r="M279" s="66" t="n">
        <f aca="false">$F279*(100%-$B$3)</f>
        <v>649.4</v>
      </c>
      <c r="N279" s="31" t="n">
        <f aca="false">$G279*$M279</f>
        <v>1948.2</v>
      </c>
      <c r="P279" s="31" t="n">
        <f aca="false">MAX(S279,W279,AA279,AE279,AI279,AM279,AQ279,AU279,AY279,BC279,BG279,BK279,BO279,BS279,BW279,CA279,CE279,CI279,CM279,CQ279)</f>
        <v>1</v>
      </c>
      <c r="Q279" s="31" t="n">
        <f aca="false">IF($S279,T279,0)+IF($W279,X279,0)+IF($AA279,AB279,0)+IF($AE279,AF279,0)+IF($AI279,AJ279,0)+IF($AM279,AN279,0)+IF($AQ279,AR279,0)+IF($AU279,AV279,0)+IF($AY279,AZ279,0)+IF($BC279,BD279,0)+IF($BG279,BH279,0)+IF($BK279,BL279,0)+IF($BO279,BP279,0)+IF($BS279,BT279,0)+IF($BW279,BX279,0)+IF($CA279,CB279,0)+IF($CE279,CF279,0)+IF($CI279,CJ279,0)+IF($CM279,CN279,0)+IF($CQ279,CR279,0)</f>
        <v>3</v>
      </c>
      <c r="R279" s="31" t="n">
        <f aca="false">IF($S279=1,U279,0)+IF($W279,Y279,0)+IF($AA279,AC279,0)+IF($AE279,AG279,0)+IF($AI279,AK279,0)+IF($AM279,AO279,0)+IF($AQ279,AS279,0)+IF($AU279,AW279,0)+IF($AY279,BA279,0)+IF($BC279,BE279,0)+IF($BG279,BI279,0)+IF($BK279,BM279,0)+IF($BO279,BQ279,0)+IF($BS279,BU279,0)+IF($BW279,BY279,0)+IF($CA279,CC279,0)+IF($CE279,CG279,0)+IF($CI279,CK279,0)+IF($CM279,CO279,0)+IF($CQ279,CS279,0)</f>
        <v>2292</v>
      </c>
      <c r="S279" s="31" t="n">
        <f aca="false">IF(Замер!$J$20="да",Комната_1!$B279,0)</f>
        <v>1</v>
      </c>
      <c r="T279" s="31" t="n">
        <f aca="false">IF(Замер!$J$20="да",Комната_1!$G279,0)</f>
        <v>3</v>
      </c>
      <c r="U279" s="31" t="n">
        <f aca="false">IF(Замер!$J$20="да",Комната_1!$H279,0)</f>
        <v>2292</v>
      </c>
      <c r="W279" s="31" t="n">
        <f aca="false">IF(Замер!$J$40="да",Комната_2!$B279,0)</f>
        <v>0</v>
      </c>
      <c r="X279" s="31" t="n">
        <f aca="false">IF(Замер!$J$40="да",Комната_2!$G279,0)</f>
        <v>3</v>
      </c>
      <c r="Y279" s="31" t="n">
        <f aca="false">IF(Замер!$J$40="да",Комната_2!$H279,0)</f>
        <v>2292</v>
      </c>
      <c r="AA279" s="31" t="n">
        <f aca="false">IF(Замер!$J$60="да",Комната_3!$B279,0)</f>
        <v>0</v>
      </c>
      <c r="AB279" s="31" t="n">
        <f aca="false">IF(Замер!$J$60="да",Комната_3!$G279,0)</f>
        <v>3</v>
      </c>
      <c r="AC279" s="31" t="n">
        <f aca="false">IF(Замер!$J$60="да",Комната_3!$H279,0)</f>
        <v>2292</v>
      </c>
      <c r="AE279" s="31" t="n">
        <f aca="false">IF(Замер!$J$80="да",Комната_4!$B279,0)</f>
        <v>0</v>
      </c>
      <c r="AF279" s="31" t="n">
        <f aca="false">IF(Замер!$J$80="да",Комната_4!$G279,0)</f>
        <v>3</v>
      </c>
      <c r="AG279" s="31" t="n">
        <f aca="false">IF(Замер!$J$80="да",Комната_4!$H279,0)</f>
        <v>2292</v>
      </c>
      <c r="AI279" s="31" t="n">
        <f aca="false">IF(Замер!$J$100="да",Комната_5!$B279,0)</f>
        <v>0</v>
      </c>
      <c r="AJ279" s="31" t="n">
        <f aca="false">IF(Замер!$J$100="да",Комната_5!$G279,0)</f>
        <v>3</v>
      </c>
      <c r="AK279" s="31" t="n">
        <f aca="false">IF(Замер!$J$100="да",Комната_5!$H279,0)</f>
        <v>2292</v>
      </c>
      <c r="AM279" s="31" t="n">
        <f aca="false">IF(Замер!$J$120="да",Коридор!$B279,0)</f>
        <v>0</v>
      </c>
      <c r="AN279" s="31" t="n">
        <f aca="false">IF(Замер!$J$120="да",Коридор!$G279,0)</f>
        <v>3</v>
      </c>
      <c r="AO279" s="31" t="n">
        <f aca="false">IF(Замер!$J$120="да",Коридор!$H279,0)</f>
        <v>2292</v>
      </c>
      <c r="AQ279" s="31" t="n">
        <f aca="false">IF(Замер!$J$140="да",Кухня!$B279,0)</f>
        <v>0</v>
      </c>
      <c r="AR279" s="31" t="n">
        <f aca="false">IF(Замер!$J$140="да",Кухня!$G279,0)</f>
        <v>3</v>
      </c>
      <c r="AS279" s="31" t="n">
        <f aca="false">IF(Замер!$J$140="да",Кухня!$H279,0)</f>
        <v>2292</v>
      </c>
      <c r="AU279" s="31" t="n">
        <f aca="false">IF(Замер!$J$160="да",Ванна!$B279,0)</f>
        <v>0</v>
      </c>
      <c r="AV279" s="31" t="n">
        <f aca="false">IF(Замер!$J$160="да",Ванна!$G279,0)</f>
        <v>3</v>
      </c>
      <c r="AW279" s="31" t="n">
        <f aca="false">IF(Замер!$J$160="да",Ванна!$H279,0)</f>
        <v>2292</v>
      </c>
      <c r="AY279" s="31" t="n">
        <f aca="false">IF(Замер!$J$180="да",Туалет!$B279,0)</f>
        <v>0</v>
      </c>
      <c r="AZ279" s="31" t="n">
        <f aca="false">IF(Замер!$J$180="да",Туалет!$G279,0)</f>
        <v>0</v>
      </c>
      <c r="BA279" s="31" t="n">
        <f aca="false">IF(Замер!$J$180="да",Туалет!$H279,0)</f>
        <v>0</v>
      </c>
      <c r="BC279" s="31" t="n">
        <f aca="false">IF(Замер!$J$200="да",Балкон!$B279,0)</f>
        <v>0</v>
      </c>
      <c r="BD279" s="31" t="n">
        <f aca="false">IF(Замер!$J$200="да",Балкон!$G279,0)</f>
        <v>0</v>
      </c>
      <c r="BE279" s="31" t="n">
        <f aca="false">IF(Замер!$J$200="да",Балкон!$H279,0)</f>
        <v>0</v>
      </c>
      <c r="BG279" s="31" t="n">
        <f aca="false">IF(Замер!$J$220="да",Помещение_11!$B279,0)</f>
        <v>0</v>
      </c>
      <c r="BH279" s="31" t="n">
        <f aca="false">IF(Замер!$J$220="да",Помещение_11!$G279,0)</f>
        <v>0</v>
      </c>
      <c r="BI279" s="31" t="n">
        <f aca="false">IF(Замер!$J$220="да",Помещение_11!$H279,0)</f>
        <v>0</v>
      </c>
      <c r="BK279" s="31" t="n">
        <f aca="false">IF(Замер!$J$240="да",Помещение_12!$B279,0)</f>
        <v>0</v>
      </c>
      <c r="BL279" s="31" t="n">
        <f aca="false">IF(Замер!$J$240="да",Помещение_12!$G279,0)</f>
        <v>0</v>
      </c>
      <c r="BM279" s="31" t="n">
        <f aca="false">IF(Замер!$J$240="да",Помещение_12!$H279,0)</f>
        <v>0</v>
      </c>
      <c r="BO279" s="31" t="n">
        <f aca="false">IF(Замер!$J$260="да",Помещение_13!$B279,0)</f>
        <v>0</v>
      </c>
      <c r="BP279" s="31" t="n">
        <f aca="false">IF(Замер!$J$260="да",Помещение_13!$G279,0)</f>
        <v>0</v>
      </c>
      <c r="BQ279" s="31" t="n">
        <f aca="false">IF(Замер!$J$260="да",Помещение_13!$H279,0)</f>
        <v>0</v>
      </c>
      <c r="BS279" s="31" t="n">
        <f aca="false">IF(Замер!$J$280="да",Помещение_14!$B279,0)</f>
        <v>0</v>
      </c>
      <c r="BT279" s="31" t="n">
        <f aca="false">IF(Замер!$J$280="да",Помещение_14!$G279,0)</f>
        <v>0</v>
      </c>
      <c r="BU279" s="31" t="n">
        <f aca="false">IF(Замер!$J$280="да",Помещение_14!$H279,0)</f>
        <v>0</v>
      </c>
      <c r="BW279" s="31" t="n">
        <f aca="false">IF(Замер!$J$300="да",Помещение_15!$B279,0)</f>
        <v>0</v>
      </c>
      <c r="BX279" s="31" t="n">
        <f aca="false">IF(Замер!$J$300="да",Помещение_15!$G279,0)</f>
        <v>0</v>
      </c>
      <c r="BY279" s="31" t="n">
        <f aca="false">IF(Замер!$J$300="да",Помещение_15!$H279,0)</f>
        <v>0</v>
      </c>
      <c r="CA279" s="31" t="n">
        <f aca="false">IF(Замер!$J$320="да",Помещение_16!$B279,0)</f>
        <v>0</v>
      </c>
      <c r="CB279" s="31" t="n">
        <f aca="false">IF(Замер!$J$320="да",Помещение_16!$G279,0)</f>
        <v>0</v>
      </c>
      <c r="CC279" s="31" t="n">
        <f aca="false">IF(Замер!$J$320="да",Помещение_16!$H279,0)</f>
        <v>0</v>
      </c>
      <c r="CE279" s="31" t="n">
        <f aca="false">IF(Замер!$J$340="да",Помещение_17!$B279,0)</f>
        <v>0</v>
      </c>
      <c r="CF279" s="31" t="n">
        <f aca="false">IF(Замер!$J$340="да",Помещение_17!$G279,0)</f>
        <v>0</v>
      </c>
      <c r="CG279" s="31" t="n">
        <f aca="false">IF(Замер!$J$340="да",Помещение_17!$H279,0)</f>
        <v>0</v>
      </c>
      <c r="CI279" s="31" t="n">
        <f aca="false">IF(Замер!$J$360="да",Помещение_18!$B279,0)</f>
        <v>0</v>
      </c>
      <c r="CJ279" s="31" t="n">
        <f aca="false">IF(Замер!$J$360="да",Помещение_18!$G279,0)</f>
        <v>0</v>
      </c>
      <c r="CK279" s="31" t="n">
        <f aca="false">IF(Замер!$J$360="да",Помещение_18!$H279,0)</f>
        <v>0</v>
      </c>
      <c r="CM279" s="31" t="n">
        <f aca="false">IF(Замер!$J$380="да",Помещение_19!$B279,0)</f>
        <v>0</v>
      </c>
      <c r="CN279" s="31" t="n">
        <f aca="false">IF(Замер!$J$380="да",Помещение_19!$G279,0)</f>
        <v>0</v>
      </c>
      <c r="CO279" s="31" t="n">
        <f aca="false">IF(Замер!$J$380="да",Помещение_19!$H279,0)</f>
        <v>0</v>
      </c>
      <c r="CQ279" s="31" t="n">
        <f aca="false">IF(Замер!$J$400="да",Помещение_20!$B279,0)</f>
        <v>0</v>
      </c>
      <c r="CR279" s="31" t="n">
        <f aca="false">IF(Замер!$J$400="да",Помещение_20!$G279,0)</f>
        <v>0</v>
      </c>
      <c r="CS279" s="31" t="n">
        <f aca="false">IF(Замер!$J$400="да",Помещение_20!$H279,0)</f>
        <v>0</v>
      </c>
    </row>
    <row r="280" customFormat="false" ht="14.25" hidden="false" customHeight="false" outlineLevel="0" collapsed="false">
      <c r="B280" s="89" t="n">
        <f aca="false">P280</f>
        <v>1</v>
      </c>
      <c r="C280" s="90" t="s">
        <v>127</v>
      </c>
      <c r="D280" s="91" t="str">
        <f aca="false">VLOOKUP(C280,СписокРабот!$B:$E,2,FALSE())</f>
        <v>Подключение стиральной или посудомоечной машины без прокл. кабеля</v>
      </c>
      <c r="E280" s="92" t="str">
        <f aca="false">VLOOKUP(C280,СписокРабот!$B:$E,3,FALSE())</f>
        <v>ед.</v>
      </c>
      <c r="F280" s="93" t="n">
        <f aca="false">VLOOKUP(C280,СписокРабот!$B:$E,4,FALSE())</f>
        <v>2638</v>
      </c>
      <c r="G280" s="102" t="n">
        <f aca="false">Q280</f>
        <v>1</v>
      </c>
      <c r="H280" s="95" t="n">
        <f aca="false">F280*G280</f>
        <v>2638</v>
      </c>
      <c r="L280" s="83"/>
      <c r="M280" s="66" t="n">
        <f aca="false">$F280*(100%-$B$3)</f>
        <v>2242.3</v>
      </c>
      <c r="N280" s="31" t="n">
        <f aca="false">$G280*$M280</f>
        <v>2242.3</v>
      </c>
      <c r="P280" s="31" t="n">
        <f aca="false">MAX(S280,W280,AA280,AE280,AI280,AM280,AQ280,AU280,AY280,BC280,BG280,BK280,BO280,BS280,BW280,CA280,CE280,CI280,CM280,CQ280)</f>
        <v>1</v>
      </c>
      <c r="Q280" s="31" t="n">
        <f aca="false">IF($S280,T280,0)+IF($W280,X280,0)+IF($AA280,AB280,0)+IF($AE280,AF280,0)+IF($AI280,AJ280,0)+IF($AM280,AN280,0)+IF($AQ280,AR280,0)+IF($AU280,AV280,0)+IF($AY280,AZ280,0)+IF($BC280,BD280,0)+IF($BG280,BH280,0)+IF($BK280,BL280,0)+IF($BO280,BP280,0)+IF($BS280,BT280,0)+IF($BW280,BX280,0)+IF($CA280,CB280,0)+IF($CE280,CF280,0)+IF($CI280,CJ280,0)+IF($CM280,CN280,0)+IF($CQ280,CR280,0)</f>
        <v>1</v>
      </c>
      <c r="R280" s="31" t="n">
        <f aca="false">IF($S280=1,U280,0)+IF($W280,Y280,0)+IF($AA280,AC280,0)+IF($AE280,AG280,0)+IF($AI280,AK280,0)+IF($AM280,AO280,0)+IF($AQ280,AS280,0)+IF($AU280,AW280,0)+IF($AY280,BA280,0)+IF($BC280,BE280,0)+IF($BG280,BI280,0)+IF($BK280,BM280,0)+IF($BO280,BQ280,0)+IF($BS280,BU280,0)+IF($BW280,BY280,0)+IF($CA280,CC280,0)+IF($CE280,CG280,0)+IF($CI280,CK280,0)+IF($CM280,CO280,0)+IF($CQ280,CS280,0)</f>
        <v>2638</v>
      </c>
      <c r="S280" s="31" t="n">
        <f aca="false">IF(Замер!$J$20="да",Комната_1!$B280,0)</f>
        <v>1</v>
      </c>
      <c r="T280" s="31" t="n">
        <f aca="false">IF(Замер!$J$20="да",Комната_1!$G280,0)</f>
        <v>1</v>
      </c>
      <c r="U280" s="31" t="n">
        <f aca="false">IF(Замер!$J$20="да",Комната_1!$H280,0)</f>
        <v>2638</v>
      </c>
      <c r="W280" s="31" t="n">
        <f aca="false">IF(Замер!$J$40="да",Комната_2!$B280,0)</f>
        <v>0</v>
      </c>
      <c r="X280" s="31" t="n">
        <f aca="false">IF(Замер!$J$40="да",Комната_2!$G280,0)</f>
        <v>1</v>
      </c>
      <c r="Y280" s="31" t="n">
        <f aca="false">IF(Замер!$J$40="да",Комната_2!$H280,0)</f>
        <v>2638</v>
      </c>
      <c r="AA280" s="31" t="n">
        <f aca="false">IF(Замер!$J$60="да",Комната_3!$B280,0)</f>
        <v>0</v>
      </c>
      <c r="AB280" s="31" t="n">
        <f aca="false">IF(Замер!$J$60="да",Комната_3!$G280,0)</f>
        <v>1</v>
      </c>
      <c r="AC280" s="31" t="n">
        <f aca="false">IF(Замер!$J$60="да",Комната_3!$H280,0)</f>
        <v>2638</v>
      </c>
      <c r="AE280" s="31" t="n">
        <f aca="false">IF(Замер!$J$80="да",Комната_4!$B280,0)</f>
        <v>0</v>
      </c>
      <c r="AF280" s="31" t="n">
        <f aca="false">IF(Замер!$J$80="да",Комната_4!$G280,0)</f>
        <v>1</v>
      </c>
      <c r="AG280" s="31" t="n">
        <f aca="false">IF(Замер!$J$80="да",Комната_4!$H280,0)</f>
        <v>2638</v>
      </c>
      <c r="AI280" s="31" t="n">
        <f aca="false">IF(Замер!$J$100="да",Комната_5!$B280,0)</f>
        <v>0</v>
      </c>
      <c r="AJ280" s="31" t="n">
        <f aca="false">IF(Замер!$J$100="да",Комната_5!$G280,0)</f>
        <v>1</v>
      </c>
      <c r="AK280" s="31" t="n">
        <f aca="false">IF(Замер!$J$100="да",Комната_5!$H280,0)</f>
        <v>2638</v>
      </c>
      <c r="AM280" s="31" t="n">
        <f aca="false">IF(Замер!$J$120="да",Коридор!$B280,0)</f>
        <v>0</v>
      </c>
      <c r="AN280" s="31" t="n">
        <f aca="false">IF(Замер!$J$120="да",Коридор!$G280,0)</f>
        <v>1</v>
      </c>
      <c r="AO280" s="31" t="n">
        <f aca="false">IF(Замер!$J$120="да",Коридор!$H280,0)</f>
        <v>2638</v>
      </c>
      <c r="AQ280" s="31" t="n">
        <f aca="false">IF(Замер!$J$140="да",Кухня!$B280,0)</f>
        <v>0</v>
      </c>
      <c r="AR280" s="31" t="n">
        <f aca="false">IF(Замер!$J$140="да",Кухня!$G280,0)</f>
        <v>1</v>
      </c>
      <c r="AS280" s="31" t="n">
        <f aca="false">IF(Замер!$J$140="да",Кухня!$H280,0)</f>
        <v>2638</v>
      </c>
      <c r="AU280" s="31" t="n">
        <f aca="false">IF(Замер!$J$160="да",Ванна!$B280,0)</f>
        <v>0</v>
      </c>
      <c r="AV280" s="31" t="n">
        <f aca="false">IF(Замер!$J$160="да",Ванна!$G280,0)</f>
        <v>1</v>
      </c>
      <c r="AW280" s="31" t="n">
        <f aca="false">IF(Замер!$J$160="да",Ванна!$H280,0)</f>
        <v>2638</v>
      </c>
      <c r="AY280" s="31" t="n">
        <f aca="false">IF(Замер!$J$180="да",Туалет!$B280,0)</f>
        <v>0</v>
      </c>
      <c r="AZ280" s="31" t="n">
        <f aca="false">IF(Замер!$J$180="да",Туалет!$G280,0)</f>
        <v>0</v>
      </c>
      <c r="BA280" s="31" t="n">
        <f aca="false">IF(Замер!$J$180="да",Туалет!$H280,0)</f>
        <v>0</v>
      </c>
      <c r="BC280" s="31" t="n">
        <f aca="false">IF(Замер!$J$200="да",Балкон!$B280,0)</f>
        <v>0</v>
      </c>
      <c r="BD280" s="31" t="n">
        <f aca="false">IF(Замер!$J$200="да",Балкон!$G280,0)</f>
        <v>0</v>
      </c>
      <c r="BE280" s="31" t="n">
        <f aca="false">IF(Замер!$J$200="да",Балкон!$H280,0)</f>
        <v>0</v>
      </c>
      <c r="BG280" s="31" t="n">
        <f aca="false">IF(Замер!$J$220="да",Помещение_11!$B280,0)</f>
        <v>0</v>
      </c>
      <c r="BH280" s="31" t="n">
        <f aca="false">IF(Замер!$J$220="да",Помещение_11!$G280,0)</f>
        <v>0</v>
      </c>
      <c r="BI280" s="31" t="n">
        <f aca="false">IF(Замер!$J$220="да",Помещение_11!$H280,0)</f>
        <v>0</v>
      </c>
      <c r="BK280" s="31" t="n">
        <f aca="false">IF(Замер!$J$240="да",Помещение_12!$B280,0)</f>
        <v>0</v>
      </c>
      <c r="BL280" s="31" t="n">
        <f aca="false">IF(Замер!$J$240="да",Помещение_12!$G280,0)</f>
        <v>0</v>
      </c>
      <c r="BM280" s="31" t="n">
        <f aca="false">IF(Замер!$J$240="да",Помещение_12!$H280,0)</f>
        <v>0</v>
      </c>
      <c r="BO280" s="31" t="n">
        <f aca="false">IF(Замер!$J$260="да",Помещение_13!$B280,0)</f>
        <v>0</v>
      </c>
      <c r="BP280" s="31" t="n">
        <f aca="false">IF(Замер!$J$260="да",Помещение_13!$G280,0)</f>
        <v>0</v>
      </c>
      <c r="BQ280" s="31" t="n">
        <f aca="false">IF(Замер!$J$260="да",Помещение_13!$H280,0)</f>
        <v>0</v>
      </c>
      <c r="BS280" s="31" t="n">
        <f aca="false">IF(Замер!$J$280="да",Помещение_14!$B280,0)</f>
        <v>0</v>
      </c>
      <c r="BT280" s="31" t="n">
        <f aca="false">IF(Замер!$J$280="да",Помещение_14!$G280,0)</f>
        <v>0</v>
      </c>
      <c r="BU280" s="31" t="n">
        <f aca="false">IF(Замер!$J$280="да",Помещение_14!$H280,0)</f>
        <v>0</v>
      </c>
      <c r="BW280" s="31" t="n">
        <f aca="false">IF(Замер!$J$300="да",Помещение_15!$B280,0)</f>
        <v>0</v>
      </c>
      <c r="BX280" s="31" t="n">
        <f aca="false">IF(Замер!$J$300="да",Помещение_15!$G280,0)</f>
        <v>0</v>
      </c>
      <c r="BY280" s="31" t="n">
        <f aca="false">IF(Замер!$J$300="да",Помещение_15!$H280,0)</f>
        <v>0</v>
      </c>
      <c r="CA280" s="31" t="n">
        <f aca="false">IF(Замер!$J$320="да",Помещение_16!$B280,0)</f>
        <v>0</v>
      </c>
      <c r="CB280" s="31" t="n">
        <f aca="false">IF(Замер!$J$320="да",Помещение_16!$G280,0)</f>
        <v>0</v>
      </c>
      <c r="CC280" s="31" t="n">
        <f aca="false">IF(Замер!$J$320="да",Помещение_16!$H280,0)</f>
        <v>0</v>
      </c>
      <c r="CE280" s="31" t="n">
        <f aca="false">IF(Замер!$J$340="да",Помещение_17!$B280,0)</f>
        <v>0</v>
      </c>
      <c r="CF280" s="31" t="n">
        <f aca="false">IF(Замер!$J$340="да",Помещение_17!$G280,0)</f>
        <v>0</v>
      </c>
      <c r="CG280" s="31" t="n">
        <f aca="false">IF(Замер!$J$340="да",Помещение_17!$H280,0)</f>
        <v>0</v>
      </c>
      <c r="CI280" s="31" t="n">
        <f aca="false">IF(Замер!$J$360="да",Помещение_18!$B280,0)</f>
        <v>0</v>
      </c>
      <c r="CJ280" s="31" t="n">
        <f aca="false">IF(Замер!$J$360="да",Помещение_18!$G280,0)</f>
        <v>0</v>
      </c>
      <c r="CK280" s="31" t="n">
        <f aca="false">IF(Замер!$J$360="да",Помещение_18!$H280,0)</f>
        <v>0</v>
      </c>
      <c r="CM280" s="31" t="n">
        <f aca="false">IF(Замер!$J$380="да",Помещение_19!$B280,0)</f>
        <v>0</v>
      </c>
      <c r="CN280" s="31" t="n">
        <f aca="false">IF(Замер!$J$380="да",Помещение_19!$G280,0)</f>
        <v>0</v>
      </c>
      <c r="CO280" s="31" t="n">
        <f aca="false">IF(Замер!$J$380="да",Помещение_19!$H280,0)</f>
        <v>0</v>
      </c>
      <c r="CQ280" s="31" t="n">
        <f aca="false">IF(Замер!$J$400="да",Помещение_20!$B280,0)</f>
        <v>0</v>
      </c>
      <c r="CR280" s="31" t="n">
        <f aca="false">IF(Замер!$J$400="да",Помещение_20!$G280,0)</f>
        <v>0</v>
      </c>
      <c r="CS280" s="31" t="n">
        <f aca="false">IF(Замер!$J$400="да",Помещение_20!$H280,0)</f>
        <v>0</v>
      </c>
    </row>
    <row r="281" customFormat="false" ht="14.25" hidden="false" customHeight="false" outlineLevel="0" collapsed="false">
      <c r="B281" s="79" t="n">
        <f aca="false">P281</f>
        <v>1</v>
      </c>
      <c r="C281" s="49" t="s">
        <v>129</v>
      </c>
      <c r="D281" s="80" t="str">
        <f aca="false">VLOOKUP(C281,СписокРабот!$B:$E,2,FALSE())</f>
        <v>Монтаж и подключение смесителя стоимостью до 50 000 руб.</v>
      </c>
      <c r="E281" s="44" t="str">
        <f aca="false">VLOOKUP(C281,СписокРабот!$B:$E,3,FALSE())</f>
        <v>ед.</v>
      </c>
      <c r="F281" s="81" t="n">
        <f aca="false">VLOOKUP(C281,СписокРабот!$B:$E,4,FALSE())</f>
        <v>2565</v>
      </c>
      <c r="G281" s="49" t="n">
        <f aca="false">Q281</f>
        <v>4</v>
      </c>
      <c r="H281" s="82" t="n">
        <f aca="false">F281*G281</f>
        <v>10260</v>
      </c>
      <c r="L281" s="83"/>
      <c r="M281" s="66" t="n">
        <f aca="false">$F281*(100%-$B$3)</f>
        <v>2180.25</v>
      </c>
      <c r="N281" s="31" t="n">
        <f aca="false">$G281*$M281</f>
        <v>8721</v>
      </c>
      <c r="P281" s="31" t="n">
        <f aca="false">MAX(S281,W281,AA281,AE281,AI281,AM281,AQ281,AU281,AY281,BC281,BG281,BK281,BO281,BS281,BW281,CA281,CE281,CI281,CM281,CQ281)</f>
        <v>1</v>
      </c>
      <c r="Q281" s="31" t="n">
        <f aca="false">IF($S281,T281,0)+IF($W281,X281,0)+IF($AA281,AB281,0)+IF($AE281,AF281,0)+IF($AI281,AJ281,0)+IF($AM281,AN281,0)+IF($AQ281,AR281,0)+IF($AU281,AV281,0)+IF($AY281,AZ281,0)+IF($BC281,BD281,0)+IF($BG281,BH281,0)+IF($BK281,BL281,0)+IF($BO281,BP281,0)+IF($BS281,BT281,0)+IF($BW281,BX281,0)+IF($CA281,CB281,0)+IF($CE281,CF281,0)+IF($CI281,CJ281,0)+IF($CM281,CN281,0)+IF($CQ281,CR281,0)</f>
        <v>4</v>
      </c>
      <c r="R281" s="31" t="n">
        <f aca="false">IF($S281=1,U281,0)+IF($W281,Y281,0)+IF($AA281,AC281,0)+IF($AE281,AG281,0)+IF($AI281,AK281,0)+IF($AM281,AO281,0)+IF($AQ281,AS281,0)+IF($AU281,AW281,0)+IF($AY281,BA281,0)+IF($BC281,BE281,0)+IF($BG281,BI281,0)+IF($BK281,BM281,0)+IF($BO281,BQ281,0)+IF($BS281,BU281,0)+IF($BW281,BY281,0)+IF($CA281,CC281,0)+IF($CE281,CG281,0)+IF($CI281,CK281,0)+IF($CM281,CO281,0)+IF($CQ281,CS281,0)</f>
        <v>10260</v>
      </c>
      <c r="S281" s="31" t="n">
        <f aca="false">IF(Замер!$J$20="да",Комната_1!$B281,0)</f>
        <v>1</v>
      </c>
      <c r="T281" s="31" t="n">
        <f aca="false">IF(Замер!$J$20="да",Комната_1!$G281,0)</f>
        <v>4</v>
      </c>
      <c r="U281" s="31" t="n">
        <f aca="false">IF(Замер!$J$20="да",Комната_1!$H281,0)</f>
        <v>10260</v>
      </c>
      <c r="W281" s="31" t="n">
        <f aca="false">IF(Замер!$J$40="да",Комната_2!$B281,0)</f>
        <v>0</v>
      </c>
      <c r="X281" s="31" t="n">
        <f aca="false">IF(Замер!$J$40="да",Комната_2!$G281,0)</f>
        <v>1</v>
      </c>
      <c r="Y281" s="31" t="n">
        <f aca="false">IF(Замер!$J$40="да",Комната_2!$H281,0)</f>
        <v>2565</v>
      </c>
      <c r="AA281" s="31" t="n">
        <f aca="false">IF(Замер!$J$60="да",Комната_3!$B281,0)</f>
        <v>0</v>
      </c>
      <c r="AB281" s="31" t="n">
        <f aca="false">IF(Замер!$J$60="да",Комната_3!$G281,0)</f>
        <v>1</v>
      </c>
      <c r="AC281" s="31" t="n">
        <f aca="false">IF(Замер!$J$60="да",Комната_3!$H281,0)</f>
        <v>2565</v>
      </c>
      <c r="AE281" s="31" t="n">
        <f aca="false">IF(Замер!$J$80="да",Комната_4!$B281,0)</f>
        <v>0</v>
      </c>
      <c r="AF281" s="31" t="n">
        <f aca="false">IF(Замер!$J$80="да",Комната_4!$G281,0)</f>
        <v>1</v>
      </c>
      <c r="AG281" s="31" t="n">
        <f aca="false">IF(Замер!$J$80="да",Комната_4!$H281,0)</f>
        <v>2565</v>
      </c>
      <c r="AI281" s="31" t="n">
        <f aca="false">IF(Замер!$J$100="да",Комната_5!$B281,0)</f>
        <v>0</v>
      </c>
      <c r="AJ281" s="31" t="n">
        <f aca="false">IF(Замер!$J$100="да",Комната_5!$G281,0)</f>
        <v>1</v>
      </c>
      <c r="AK281" s="31" t="n">
        <f aca="false">IF(Замер!$J$100="да",Комната_5!$H281,0)</f>
        <v>2565</v>
      </c>
      <c r="AM281" s="31" t="n">
        <f aca="false">IF(Замер!$J$120="да",Коридор!$B281,0)</f>
        <v>0</v>
      </c>
      <c r="AN281" s="31" t="n">
        <f aca="false">IF(Замер!$J$120="да",Коридор!$G281,0)</f>
        <v>1</v>
      </c>
      <c r="AO281" s="31" t="n">
        <f aca="false">IF(Замер!$J$120="да",Коридор!$H281,0)</f>
        <v>2565</v>
      </c>
      <c r="AQ281" s="31" t="n">
        <f aca="false">IF(Замер!$J$140="да",Кухня!$B281,0)</f>
        <v>0</v>
      </c>
      <c r="AR281" s="31" t="n">
        <f aca="false">IF(Замер!$J$140="да",Кухня!$G281,0)</f>
        <v>1</v>
      </c>
      <c r="AS281" s="31" t="n">
        <f aca="false">IF(Замер!$J$140="да",Кухня!$H281,0)</f>
        <v>2565</v>
      </c>
      <c r="AU281" s="31" t="n">
        <f aca="false">IF(Замер!$J$160="да",Ванна!$B281,0)</f>
        <v>0</v>
      </c>
      <c r="AV281" s="31" t="n">
        <f aca="false">IF(Замер!$J$160="да",Ванна!$G281,0)</f>
        <v>1</v>
      </c>
      <c r="AW281" s="31" t="n">
        <f aca="false">IF(Замер!$J$160="да",Ванна!$H281,0)</f>
        <v>2565</v>
      </c>
      <c r="AY281" s="31" t="n">
        <f aca="false">IF(Замер!$J$180="да",Туалет!$B281,0)</f>
        <v>0</v>
      </c>
      <c r="AZ281" s="31" t="n">
        <f aca="false">IF(Замер!$J$180="да",Туалет!$G281,0)</f>
        <v>0</v>
      </c>
      <c r="BA281" s="31" t="n">
        <f aca="false">IF(Замер!$J$180="да",Туалет!$H281,0)</f>
        <v>0</v>
      </c>
      <c r="BC281" s="31" t="n">
        <f aca="false">IF(Замер!$J$200="да",Балкон!$B281,0)</f>
        <v>0</v>
      </c>
      <c r="BD281" s="31" t="n">
        <f aca="false">IF(Замер!$J$200="да",Балкон!$G281,0)</f>
        <v>0</v>
      </c>
      <c r="BE281" s="31" t="n">
        <f aca="false">IF(Замер!$J$200="да",Балкон!$H281,0)</f>
        <v>0</v>
      </c>
      <c r="BG281" s="31" t="n">
        <f aca="false">IF(Замер!$J$220="да",Помещение_11!$B281,0)</f>
        <v>0</v>
      </c>
      <c r="BH281" s="31" t="n">
        <f aca="false">IF(Замер!$J$220="да",Помещение_11!$G281,0)</f>
        <v>0</v>
      </c>
      <c r="BI281" s="31" t="n">
        <f aca="false">IF(Замер!$J$220="да",Помещение_11!$H281,0)</f>
        <v>0</v>
      </c>
      <c r="BK281" s="31" t="n">
        <f aca="false">IF(Замер!$J$240="да",Помещение_12!$B281,0)</f>
        <v>0</v>
      </c>
      <c r="BL281" s="31" t="n">
        <f aca="false">IF(Замер!$J$240="да",Помещение_12!$G281,0)</f>
        <v>0</v>
      </c>
      <c r="BM281" s="31" t="n">
        <f aca="false">IF(Замер!$J$240="да",Помещение_12!$H281,0)</f>
        <v>0</v>
      </c>
      <c r="BO281" s="31" t="n">
        <f aca="false">IF(Замер!$J$260="да",Помещение_13!$B281,0)</f>
        <v>0</v>
      </c>
      <c r="BP281" s="31" t="n">
        <f aca="false">IF(Замер!$J$260="да",Помещение_13!$G281,0)</f>
        <v>0</v>
      </c>
      <c r="BQ281" s="31" t="n">
        <f aca="false">IF(Замер!$J$260="да",Помещение_13!$H281,0)</f>
        <v>0</v>
      </c>
      <c r="BS281" s="31" t="n">
        <f aca="false">IF(Замер!$J$280="да",Помещение_14!$B281,0)</f>
        <v>0</v>
      </c>
      <c r="BT281" s="31" t="n">
        <f aca="false">IF(Замер!$J$280="да",Помещение_14!$G281,0)</f>
        <v>0</v>
      </c>
      <c r="BU281" s="31" t="n">
        <f aca="false">IF(Замер!$J$280="да",Помещение_14!$H281,0)</f>
        <v>0</v>
      </c>
      <c r="BW281" s="31" t="n">
        <f aca="false">IF(Замер!$J$300="да",Помещение_15!$B281,0)</f>
        <v>0</v>
      </c>
      <c r="BX281" s="31" t="n">
        <f aca="false">IF(Замер!$J$300="да",Помещение_15!$G281,0)</f>
        <v>0</v>
      </c>
      <c r="BY281" s="31" t="n">
        <f aca="false">IF(Замер!$J$300="да",Помещение_15!$H281,0)</f>
        <v>0</v>
      </c>
      <c r="CA281" s="31" t="n">
        <f aca="false">IF(Замер!$J$320="да",Помещение_16!$B281,0)</f>
        <v>0</v>
      </c>
      <c r="CB281" s="31" t="n">
        <f aca="false">IF(Замер!$J$320="да",Помещение_16!$G281,0)</f>
        <v>0</v>
      </c>
      <c r="CC281" s="31" t="n">
        <f aca="false">IF(Замер!$J$320="да",Помещение_16!$H281,0)</f>
        <v>0</v>
      </c>
      <c r="CE281" s="31" t="n">
        <f aca="false">IF(Замер!$J$340="да",Помещение_17!$B281,0)</f>
        <v>0</v>
      </c>
      <c r="CF281" s="31" t="n">
        <f aca="false">IF(Замер!$J$340="да",Помещение_17!$G281,0)</f>
        <v>0</v>
      </c>
      <c r="CG281" s="31" t="n">
        <f aca="false">IF(Замер!$J$340="да",Помещение_17!$H281,0)</f>
        <v>0</v>
      </c>
      <c r="CI281" s="31" t="n">
        <f aca="false">IF(Замер!$J$360="да",Помещение_18!$B281,0)</f>
        <v>0</v>
      </c>
      <c r="CJ281" s="31" t="n">
        <f aca="false">IF(Замер!$J$360="да",Помещение_18!$G281,0)</f>
        <v>0</v>
      </c>
      <c r="CK281" s="31" t="n">
        <f aca="false">IF(Замер!$J$360="да",Помещение_18!$H281,0)</f>
        <v>0</v>
      </c>
      <c r="CM281" s="31" t="n">
        <f aca="false">IF(Замер!$J$380="да",Помещение_19!$B281,0)</f>
        <v>0</v>
      </c>
      <c r="CN281" s="31" t="n">
        <f aca="false">IF(Замер!$J$380="да",Помещение_19!$G281,0)</f>
        <v>0</v>
      </c>
      <c r="CO281" s="31" t="n">
        <f aca="false">IF(Замер!$J$380="да",Помещение_19!$H281,0)</f>
        <v>0</v>
      </c>
      <c r="CQ281" s="31" t="n">
        <f aca="false">IF(Замер!$J$400="да",Помещение_20!$B281,0)</f>
        <v>0</v>
      </c>
      <c r="CR281" s="31" t="n">
        <f aca="false">IF(Замер!$J$400="да",Помещение_20!$G281,0)</f>
        <v>0</v>
      </c>
      <c r="CS281" s="31" t="n">
        <f aca="false">IF(Замер!$J$400="да",Помещение_20!$H281,0)</f>
        <v>0</v>
      </c>
    </row>
    <row r="282" customFormat="false" ht="14.25" hidden="false" customHeight="false" outlineLevel="0" collapsed="false">
      <c r="B282" s="79" t="n">
        <f aca="false">P282</f>
        <v>0</v>
      </c>
      <c r="C282" s="49" t="s">
        <v>558</v>
      </c>
      <c r="D282" s="80" t="str">
        <f aca="false">VLOOKUP(C282,СписокРабот!$B:$E,2,FALSE())</f>
        <v>Монтаж наружной части встраиваемого смесителя стоимостью до 50 000 руб.</v>
      </c>
      <c r="E282" s="44" t="str">
        <f aca="false">VLOOKUP(C282,СписокРабот!$B:$E,3,FALSE())</f>
        <v>ед.</v>
      </c>
      <c r="F282" s="81" t="n">
        <f aca="false">VLOOKUP(C282,СписокРабот!$B:$E,4,FALSE())</f>
        <v>2191</v>
      </c>
      <c r="G282" s="49" t="n">
        <f aca="false">Q282</f>
        <v>0</v>
      </c>
      <c r="H282" s="82" t="n">
        <f aca="false">F282*G282</f>
        <v>0</v>
      </c>
      <c r="L282" s="83"/>
      <c r="M282" s="66" t="n">
        <f aca="false">$F282*(100%-$B$3)</f>
        <v>1862.35</v>
      </c>
      <c r="N282" s="31" t="n">
        <f aca="false">$G282*$M282</f>
        <v>0</v>
      </c>
      <c r="P282" s="31" t="n">
        <f aca="false">MAX(S282,W282,AA282,AE282,AI282,AM282,AQ282,AU282,AY282,BC282,BG282,BK282,BO282,BS282,BW282,CA282,CE282,CI282,CM282,CQ282)</f>
        <v>0</v>
      </c>
      <c r="Q282" s="31" t="n">
        <f aca="false">IF($S282,T282,0)+IF($W282,X282,0)+IF($AA282,AB282,0)+IF($AE282,AF282,0)+IF($AI282,AJ282,0)+IF($AM282,AN282,0)+IF($AQ282,AR282,0)+IF($AU282,AV282,0)+IF($AY282,AZ282,0)+IF($BC282,BD282,0)+IF($BG282,BH282,0)+IF($BK282,BL282,0)+IF($BO282,BP282,0)+IF($BS282,BT282,0)+IF($BW282,BX282,0)+IF($CA282,CB282,0)+IF($CE282,CF282,0)+IF($CI282,CJ282,0)+IF($CM282,CN282,0)+IF($CQ282,CR282,0)</f>
        <v>0</v>
      </c>
      <c r="R282" s="31" t="n">
        <f aca="false">IF($S282=1,U282,0)+IF($W282,Y282,0)+IF($AA282,AC282,0)+IF($AE282,AG282,0)+IF($AI282,AK282,0)+IF($AM282,AO282,0)+IF($AQ282,AS282,0)+IF($AU282,AW282,0)+IF($AY282,BA282,0)+IF($BC282,BE282,0)+IF($BG282,BI282,0)+IF($BK282,BM282,0)+IF($BO282,BQ282,0)+IF($BS282,BU282,0)+IF($BW282,BY282,0)+IF($CA282,CC282,0)+IF($CE282,CG282,0)+IF($CI282,CK282,0)+IF($CM282,CO282,0)+IF($CQ282,CS282,0)</f>
        <v>0</v>
      </c>
      <c r="S282" s="31" t="n">
        <f aca="false">IF(Замер!$J$20="да",Комната_1!$B282,0)</f>
        <v>0</v>
      </c>
      <c r="T282" s="31" t="n">
        <f aca="false">IF(Замер!$J$20="да",Комната_1!$G282,0)</f>
        <v>1</v>
      </c>
      <c r="U282" s="31" t="n">
        <f aca="false">IF(Замер!$J$20="да",Комната_1!$H282,0)</f>
        <v>2191</v>
      </c>
      <c r="W282" s="31" t="n">
        <f aca="false">IF(Замер!$J$40="да",Комната_2!$B282,0)</f>
        <v>0</v>
      </c>
      <c r="X282" s="31" t="n">
        <f aca="false">IF(Замер!$J$40="да",Комната_2!$G282,0)</f>
        <v>1</v>
      </c>
      <c r="Y282" s="31" t="n">
        <f aca="false">IF(Замер!$J$40="да",Комната_2!$H282,0)</f>
        <v>2191</v>
      </c>
      <c r="AA282" s="31" t="n">
        <f aca="false">IF(Замер!$J$60="да",Комната_3!$B282,0)</f>
        <v>0</v>
      </c>
      <c r="AB282" s="31" t="n">
        <f aca="false">IF(Замер!$J$60="да",Комната_3!$G282,0)</f>
        <v>1</v>
      </c>
      <c r="AC282" s="31" t="n">
        <f aca="false">IF(Замер!$J$60="да",Комната_3!$H282,0)</f>
        <v>2191</v>
      </c>
      <c r="AE282" s="31" t="n">
        <f aca="false">IF(Замер!$J$80="да",Комната_4!$B282,0)</f>
        <v>0</v>
      </c>
      <c r="AF282" s="31" t="n">
        <f aca="false">IF(Замер!$J$80="да",Комната_4!$G282,0)</f>
        <v>1</v>
      </c>
      <c r="AG282" s="31" t="n">
        <f aca="false">IF(Замер!$J$80="да",Комната_4!$H282,0)</f>
        <v>2191</v>
      </c>
      <c r="AI282" s="31" t="n">
        <f aca="false">IF(Замер!$J$100="да",Комната_5!$B282,0)</f>
        <v>0</v>
      </c>
      <c r="AJ282" s="31" t="n">
        <f aca="false">IF(Замер!$J$100="да",Комната_5!$G282,0)</f>
        <v>1</v>
      </c>
      <c r="AK282" s="31" t="n">
        <f aca="false">IF(Замер!$J$100="да",Комната_5!$H282,0)</f>
        <v>2191</v>
      </c>
      <c r="AM282" s="31" t="n">
        <f aca="false">IF(Замер!$J$120="да",Коридор!$B282,0)</f>
        <v>0</v>
      </c>
      <c r="AN282" s="31" t="n">
        <f aca="false">IF(Замер!$J$120="да",Коридор!$G282,0)</f>
        <v>1</v>
      </c>
      <c r="AO282" s="31" t="n">
        <f aca="false">IF(Замер!$J$120="да",Коридор!$H282,0)</f>
        <v>2191</v>
      </c>
      <c r="AQ282" s="31" t="n">
        <f aca="false">IF(Замер!$J$140="да",Кухня!$B282,0)</f>
        <v>0</v>
      </c>
      <c r="AR282" s="31" t="n">
        <f aca="false">IF(Замер!$J$140="да",Кухня!$G282,0)</f>
        <v>1</v>
      </c>
      <c r="AS282" s="31" t="n">
        <f aca="false">IF(Замер!$J$140="да",Кухня!$H282,0)</f>
        <v>2191</v>
      </c>
      <c r="AU282" s="31" t="n">
        <f aca="false">IF(Замер!$J$160="да",Ванна!$B282,0)</f>
        <v>0</v>
      </c>
      <c r="AV282" s="31" t="n">
        <f aca="false">IF(Замер!$J$160="да",Ванна!$G282,0)</f>
        <v>1</v>
      </c>
      <c r="AW282" s="31" t="n">
        <f aca="false">IF(Замер!$J$160="да",Ванна!$H282,0)</f>
        <v>2191</v>
      </c>
      <c r="AY282" s="31" t="n">
        <f aca="false">IF(Замер!$J$180="да",Туалет!$B282,0)</f>
        <v>0</v>
      </c>
      <c r="AZ282" s="31" t="n">
        <f aca="false">IF(Замер!$J$180="да",Туалет!$G282,0)</f>
        <v>0</v>
      </c>
      <c r="BA282" s="31" t="n">
        <f aca="false">IF(Замер!$J$180="да",Туалет!$H282,0)</f>
        <v>0</v>
      </c>
      <c r="BC282" s="31" t="n">
        <f aca="false">IF(Замер!$J$200="да",Балкон!$B282,0)</f>
        <v>0</v>
      </c>
      <c r="BD282" s="31" t="n">
        <f aca="false">IF(Замер!$J$200="да",Балкон!$G282,0)</f>
        <v>0</v>
      </c>
      <c r="BE282" s="31" t="n">
        <f aca="false">IF(Замер!$J$200="да",Балкон!$H282,0)</f>
        <v>0</v>
      </c>
      <c r="BG282" s="31" t="n">
        <f aca="false">IF(Замер!$J$220="да",Помещение_11!$B282,0)</f>
        <v>0</v>
      </c>
      <c r="BH282" s="31" t="n">
        <f aca="false">IF(Замер!$J$220="да",Помещение_11!$G282,0)</f>
        <v>0</v>
      </c>
      <c r="BI282" s="31" t="n">
        <f aca="false">IF(Замер!$J$220="да",Помещение_11!$H282,0)</f>
        <v>0</v>
      </c>
      <c r="BK282" s="31" t="n">
        <f aca="false">IF(Замер!$J$240="да",Помещение_12!$B282,0)</f>
        <v>0</v>
      </c>
      <c r="BL282" s="31" t="n">
        <f aca="false">IF(Замер!$J$240="да",Помещение_12!$G282,0)</f>
        <v>0</v>
      </c>
      <c r="BM282" s="31" t="n">
        <f aca="false">IF(Замер!$J$240="да",Помещение_12!$H282,0)</f>
        <v>0</v>
      </c>
      <c r="BO282" s="31" t="n">
        <f aca="false">IF(Замер!$J$260="да",Помещение_13!$B282,0)</f>
        <v>0</v>
      </c>
      <c r="BP282" s="31" t="n">
        <f aca="false">IF(Замер!$J$260="да",Помещение_13!$G282,0)</f>
        <v>0</v>
      </c>
      <c r="BQ282" s="31" t="n">
        <f aca="false">IF(Замер!$J$260="да",Помещение_13!$H282,0)</f>
        <v>0</v>
      </c>
      <c r="BS282" s="31" t="n">
        <f aca="false">IF(Замер!$J$280="да",Помещение_14!$B282,0)</f>
        <v>0</v>
      </c>
      <c r="BT282" s="31" t="n">
        <f aca="false">IF(Замер!$J$280="да",Помещение_14!$G282,0)</f>
        <v>0</v>
      </c>
      <c r="BU282" s="31" t="n">
        <f aca="false">IF(Замер!$J$280="да",Помещение_14!$H282,0)</f>
        <v>0</v>
      </c>
      <c r="BW282" s="31" t="n">
        <f aca="false">IF(Замер!$J$300="да",Помещение_15!$B282,0)</f>
        <v>0</v>
      </c>
      <c r="BX282" s="31" t="n">
        <f aca="false">IF(Замер!$J$300="да",Помещение_15!$G282,0)</f>
        <v>0</v>
      </c>
      <c r="BY282" s="31" t="n">
        <f aca="false">IF(Замер!$J$300="да",Помещение_15!$H282,0)</f>
        <v>0</v>
      </c>
      <c r="CA282" s="31" t="n">
        <f aca="false">IF(Замер!$J$320="да",Помещение_16!$B282,0)</f>
        <v>0</v>
      </c>
      <c r="CB282" s="31" t="n">
        <f aca="false">IF(Замер!$J$320="да",Помещение_16!$G282,0)</f>
        <v>0</v>
      </c>
      <c r="CC282" s="31" t="n">
        <f aca="false">IF(Замер!$J$320="да",Помещение_16!$H282,0)</f>
        <v>0</v>
      </c>
      <c r="CE282" s="31" t="n">
        <f aca="false">IF(Замер!$J$340="да",Помещение_17!$B282,0)</f>
        <v>0</v>
      </c>
      <c r="CF282" s="31" t="n">
        <f aca="false">IF(Замер!$J$340="да",Помещение_17!$G282,0)</f>
        <v>0</v>
      </c>
      <c r="CG282" s="31" t="n">
        <f aca="false">IF(Замер!$J$340="да",Помещение_17!$H282,0)</f>
        <v>0</v>
      </c>
      <c r="CI282" s="31" t="n">
        <f aca="false">IF(Замер!$J$360="да",Помещение_18!$B282,0)</f>
        <v>0</v>
      </c>
      <c r="CJ282" s="31" t="n">
        <f aca="false">IF(Замер!$J$360="да",Помещение_18!$G282,0)</f>
        <v>0</v>
      </c>
      <c r="CK282" s="31" t="n">
        <f aca="false">IF(Замер!$J$360="да",Помещение_18!$H282,0)</f>
        <v>0</v>
      </c>
      <c r="CM282" s="31" t="n">
        <f aca="false">IF(Замер!$J$380="да",Помещение_19!$B282,0)</f>
        <v>0</v>
      </c>
      <c r="CN282" s="31" t="n">
        <f aca="false">IF(Замер!$J$380="да",Помещение_19!$G282,0)</f>
        <v>0</v>
      </c>
      <c r="CO282" s="31" t="n">
        <f aca="false">IF(Замер!$J$380="да",Помещение_19!$H282,0)</f>
        <v>0</v>
      </c>
      <c r="CQ282" s="31" t="n">
        <f aca="false">IF(Замер!$J$400="да",Помещение_20!$B282,0)</f>
        <v>0</v>
      </c>
      <c r="CR282" s="31" t="n">
        <f aca="false">IF(Замер!$J$400="да",Помещение_20!$G282,0)</f>
        <v>0</v>
      </c>
      <c r="CS282" s="31" t="n">
        <f aca="false">IF(Замер!$J$400="да",Помещение_20!$H282,0)</f>
        <v>0</v>
      </c>
    </row>
    <row r="283" customFormat="false" ht="14.25" hidden="false" customHeight="false" outlineLevel="0" collapsed="false">
      <c r="B283" s="89" t="n">
        <f aca="false">P283</f>
        <v>1</v>
      </c>
      <c r="C283" s="90" t="s">
        <v>131</v>
      </c>
      <c r="D283" s="91" t="str">
        <f aca="false">VLOOKUP(C283,СписокРабот!$B:$E,2,FALSE())</f>
        <v>Монтаж сифона</v>
      </c>
      <c r="E283" s="92" t="str">
        <f aca="false">VLOOKUP(C283,СписокРабот!$B:$E,3,FALSE())</f>
        <v>ед.</v>
      </c>
      <c r="F283" s="93" t="n">
        <f aca="false">VLOOKUP(C283,СписокРабот!$B:$E,4,FALSE())</f>
        <v>2331</v>
      </c>
      <c r="G283" s="102" t="n">
        <f aca="false">Q283</f>
        <v>3</v>
      </c>
      <c r="H283" s="95" t="n">
        <f aca="false">F283*G283</f>
        <v>6993</v>
      </c>
      <c r="L283" s="83"/>
      <c r="M283" s="66" t="n">
        <f aca="false">$F283*(100%-$B$3)</f>
        <v>1981.35</v>
      </c>
      <c r="N283" s="31" t="n">
        <f aca="false">$G283*$M283</f>
        <v>5944.05</v>
      </c>
      <c r="P283" s="31" t="n">
        <f aca="false">MAX(S283,W283,AA283,AE283,AI283,AM283,AQ283,AU283,AY283,BC283,BG283,BK283,BO283,BS283,BW283,CA283,CE283,CI283,CM283,CQ283)</f>
        <v>1</v>
      </c>
      <c r="Q283" s="31" t="n">
        <f aca="false">IF($S283,T283,0)+IF($W283,X283,0)+IF($AA283,AB283,0)+IF($AE283,AF283,0)+IF($AI283,AJ283,0)+IF($AM283,AN283,0)+IF($AQ283,AR283,0)+IF($AU283,AV283,0)+IF($AY283,AZ283,0)+IF($BC283,BD283,0)+IF($BG283,BH283,0)+IF($BK283,BL283,0)+IF($BO283,BP283,0)+IF($BS283,BT283,0)+IF($BW283,BX283,0)+IF($CA283,CB283,0)+IF($CE283,CF283,0)+IF($CI283,CJ283,0)+IF($CM283,CN283,0)+IF($CQ283,CR283,0)</f>
        <v>3</v>
      </c>
      <c r="R283" s="31" t="n">
        <f aca="false">IF($S283=1,U283,0)+IF($W283,Y283,0)+IF($AA283,AC283,0)+IF($AE283,AG283,0)+IF($AI283,AK283,0)+IF($AM283,AO283,0)+IF($AQ283,AS283,0)+IF($AU283,AW283,0)+IF($AY283,BA283,0)+IF($BC283,BE283,0)+IF($BG283,BI283,0)+IF($BK283,BM283,0)+IF($BO283,BQ283,0)+IF($BS283,BU283,0)+IF($BW283,BY283,0)+IF($CA283,CC283,0)+IF($CE283,CG283,0)+IF($CI283,CK283,0)+IF($CM283,CO283,0)+IF($CQ283,CS283,0)</f>
        <v>6993</v>
      </c>
      <c r="S283" s="31" t="n">
        <f aca="false">IF(Замер!$J$20="да",Комната_1!$B283,0)</f>
        <v>1</v>
      </c>
      <c r="T283" s="31" t="n">
        <f aca="false">IF(Замер!$J$20="да",Комната_1!$G283,0)</f>
        <v>3</v>
      </c>
      <c r="U283" s="31" t="n">
        <f aca="false">IF(Замер!$J$20="да",Комната_1!$H283,0)</f>
        <v>6993</v>
      </c>
      <c r="W283" s="31" t="n">
        <f aca="false">IF(Замер!$J$40="да",Комната_2!$B283,0)</f>
        <v>0</v>
      </c>
      <c r="X283" s="31" t="n">
        <f aca="false">IF(Замер!$J$40="да",Комната_2!$G283,0)</f>
        <v>1</v>
      </c>
      <c r="Y283" s="31" t="n">
        <f aca="false">IF(Замер!$J$40="да",Комната_2!$H283,0)</f>
        <v>2331</v>
      </c>
      <c r="AA283" s="31" t="n">
        <f aca="false">IF(Замер!$J$60="да",Комната_3!$B283,0)</f>
        <v>0</v>
      </c>
      <c r="AB283" s="31" t="n">
        <f aca="false">IF(Замер!$J$60="да",Комната_3!$G283,0)</f>
        <v>1</v>
      </c>
      <c r="AC283" s="31" t="n">
        <f aca="false">IF(Замер!$J$60="да",Комната_3!$H283,0)</f>
        <v>2331</v>
      </c>
      <c r="AE283" s="31" t="n">
        <f aca="false">IF(Замер!$J$80="да",Комната_4!$B283,0)</f>
        <v>0</v>
      </c>
      <c r="AF283" s="31" t="n">
        <f aca="false">IF(Замер!$J$80="да",Комната_4!$G283,0)</f>
        <v>1</v>
      </c>
      <c r="AG283" s="31" t="n">
        <f aca="false">IF(Замер!$J$80="да",Комната_4!$H283,0)</f>
        <v>2331</v>
      </c>
      <c r="AI283" s="31" t="n">
        <f aca="false">IF(Замер!$J$100="да",Комната_5!$B283,0)</f>
        <v>0</v>
      </c>
      <c r="AJ283" s="31" t="n">
        <f aca="false">IF(Замер!$J$100="да",Комната_5!$G283,0)</f>
        <v>1</v>
      </c>
      <c r="AK283" s="31" t="n">
        <f aca="false">IF(Замер!$J$100="да",Комната_5!$H283,0)</f>
        <v>2331</v>
      </c>
      <c r="AM283" s="31" t="n">
        <f aca="false">IF(Замер!$J$120="да",Коридор!$B283,0)</f>
        <v>0</v>
      </c>
      <c r="AN283" s="31" t="n">
        <f aca="false">IF(Замер!$J$120="да",Коридор!$G283,0)</f>
        <v>1</v>
      </c>
      <c r="AO283" s="31" t="n">
        <f aca="false">IF(Замер!$J$120="да",Коридор!$H283,0)</f>
        <v>2331</v>
      </c>
      <c r="AQ283" s="31" t="n">
        <f aca="false">IF(Замер!$J$140="да",Кухня!$B283,0)</f>
        <v>0</v>
      </c>
      <c r="AR283" s="31" t="n">
        <f aca="false">IF(Замер!$J$140="да",Кухня!$G283,0)</f>
        <v>1</v>
      </c>
      <c r="AS283" s="31" t="n">
        <f aca="false">IF(Замер!$J$140="да",Кухня!$H283,0)</f>
        <v>2331</v>
      </c>
      <c r="AU283" s="31" t="n">
        <f aca="false">IF(Замер!$J$160="да",Ванна!$B283,0)</f>
        <v>0</v>
      </c>
      <c r="AV283" s="31" t="n">
        <f aca="false">IF(Замер!$J$160="да",Ванна!$G283,0)</f>
        <v>1</v>
      </c>
      <c r="AW283" s="31" t="n">
        <f aca="false">IF(Замер!$J$160="да",Ванна!$H283,0)</f>
        <v>2331</v>
      </c>
      <c r="AY283" s="31" t="n">
        <f aca="false">IF(Замер!$J$180="да",Туалет!$B283,0)</f>
        <v>0</v>
      </c>
      <c r="AZ283" s="31" t="n">
        <f aca="false">IF(Замер!$J$180="да",Туалет!$G283,0)</f>
        <v>0</v>
      </c>
      <c r="BA283" s="31" t="n">
        <f aca="false">IF(Замер!$J$180="да",Туалет!$H283,0)</f>
        <v>0</v>
      </c>
      <c r="BC283" s="31" t="n">
        <f aca="false">IF(Замер!$J$200="да",Балкон!$B283,0)</f>
        <v>0</v>
      </c>
      <c r="BD283" s="31" t="n">
        <f aca="false">IF(Замер!$J$200="да",Балкон!$G283,0)</f>
        <v>0</v>
      </c>
      <c r="BE283" s="31" t="n">
        <f aca="false">IF(Замер!$J$200="да",Балкон!$H283,0)</f>
        <v>0</v>
      </c>
      <c r="BG283" s="31" t="n">
        <f aca="false">IF(Замер!$J$220="да",Помещение_11!$B283,0)</f>
        <v>0</v>
      </c>
      <c r="BH283" s="31" t="n">
        <f aca="false">IF(Замер!$J$220="да",Помещение_11!$G283,0)</f>
        <v>0</v>
      </c>
      <c r="BI283" s="31" t="n">
        <f aca="false">IF(Замер!$J$220="да",Помещение_11!$H283,0)</f>
        <v>0</v>
      </c>
      <c r="BK283" s="31" t="n">
        <f aca="false">IF(Замер!$J$240="да",Помещение_12!$B283,0)</f>
        <v>0</v>
      </c>
      <c r="BL283" s="31" t="n">
        <f aca="false">IF(Замер!$J$240="да",Помещение_12!$G283,0)</f>
        <v>0</v>
      </c>
      <c r="BM283" s="31" t="n">
        <f aca="false">IF(Замер!$J$240="да",Помещение_12!$H283,0)</f>
        <v>0</v>
      </c>
      <c r="BO283" s="31" t="n">
        <f aca="false">IF(Замер!$J$260="да",Помещение_13!$B283,0)</f>
        <v>0</v>
      </c>
      <c r="BP283" s="31" t="n">
        <f aca="false">IF(Замер!$J$260="да",Помещение_13!$G283,0)</f>
        <v>0</v>
      </c>
      <c r="BQ283" s="31" t="n">
        <f aca="false">IF(Замер!$J$260="да",Помещение_13!$H283,0)</f>
        <v>0</v>
      </c>
      <c r="BS283" s="31" t="n">
        <f aca="false">IF(Замер!$J$280="да",Помещение_14!$B283,0)</f>
        <v>0</v>
      </c>
      <c r="BT283" s="31" t="n">
        <f aca="false">IF(Замер!$J$280="да",Помещение_14!$G283,0)</f>
        <v>0</v>
      </c>
      <c r="BU283" s="31" t="n">
        <f aca="false">IF(Замер!$J$280="да",Помещение_14!$H283,0)</f>
        <v>0</v>
      </c>
      <c r="BW283" s="31" t="n">
        <f aca="false">IF(Замер!$J$300="да",Помещение_15!$B283,0)</f>
        <v>0</v>
      </c>
      <c r="BX283" s="31" t="n">
        <f aca="false">IF(Замер!$J$300="да",Помещение_15!$G283,0)</f>
        <v>0</v>
      </c>
      <c r="BY283" s="31" t="n">
        <f aca="false">IF(Замер!$J$300="да",Помещение_15!$H283,0)</f>
        <v>0</v>
      </c>
      <c r="CA283" s="31" t="n">
        <f aca="false">IF(Замер!$J$320="да",Помещение_16!$B283,0)</f>
        <v>0</v>
      </c>
      <c r="CB283" s="31" t="n">
        <f aca="false">IF(Замер!$J$320="да",Помещение_16!$G283,0)</f>
        <v>0</v>
      </c>
      <c r="CC283" s="31" t="n">
        <f aca="false">IF(Замер!$J$320="да",Помещение_16!$H283,0)</f>
        <v>0</v>
      </c>
      <c r="CE283" s="31" t="n">
        <f aca="false">IF(Замер!$J$340="да",Помещение_17!$B283,0)</f>
        <v>0</v>
      </c>
      <c r="CF283" s="31" t="n">
        <f aca="false">IF(Замер!$J$340="да",Помещение_17!$G283,0)</f>
        <v>0</v>
      </c>
      <c r="CG283" s="31" t="n">
        <f aca="false">IF(Замер!$J$340="да",Помещение_17!$H283,0)</f>
        <v>0</v>
      </c>
      <c r="CI283" s="31" t="n">
        <f aca="false">IF(Замер!$J$360="да",Помещение_18!$B283,0)</f>
        <v>0</v>
      </c>
      <c r="CJ283" s="31" t="n">
        <f aca="false">IF(Замер!$J$360="да",Помещение_18!$G283,0)</f>
        <v>0</v>
      </c>
      <c r="CK283" s="31" t="n">
        <f aca="false">IF(Замер!$J$360="да",Помещение_18!$H283,0)</f>
        <v>0</v>
      </c>
      <c r="CM283" s="31" t="n">
        <f aca="false">IF(Замер!$J$380="да",Помещение_19!$B283,0)</f>
        <v>0</v>
      </c>
      <c r="CN283" s="31" t="n">
        <f aca="false">IF(Замер!$J$380="да",Помещение_19!$G283,0)</f>
        <v>0</v>
      </c>
      <c r="CO283" s="31" t="n">
        <f aca="false">IF(Замер!$J$380="да",Помещение_19!$H283,0)</f>
        <v>0</v>
      </c>
      <c r="CQ283" s="31" t="n">
        <f aca="false">IF(Замер!$J$400="да",Помещение_20!$B283,0)</f>
        <v>0</v>
      </c>
      <c r="CR283" s="31" t="n">
        <f aca="false">IF(Замер!$J$400="да",Помещение_20!$G283,0)</f>
        <v>0</v>
      </c>
      <c r="CS283" s="31" t="n">
        <f aca="false">IF(Замер!$J$400="да",Помещение_20!$H283,0)</f>
        <v>0</v>
      </c>
    </row>
    <row r="284" customFormat="false" ht="14.25" hidden="false" customHeight="false" outlineLevel="0" collapsed="false">
      <c r="B284" s="79" t="n">
        <f aca="false">P284</f>
        <v>0</v>
      </c>
      <c r="C284" s="49" t="s">
        <v>559</v>
      </c>
      <c r="D284" s="80" t="str">
        <f aca="false">VLOOKUP(C284,СписокРабот!$B:$E,2,FALSE())</f>
        <v>Монтаж смесителя терморегулирующего стоимостью до 50 000 руб.</v>
      </c>
      <c r="E284" s="44" t="str">
        <f aca="false">VLOOKUP(C284,СписокРабот!$B:$E,3,FALSE())</f>
        <v>ед.</v>
      </c>
      <c r="F284" s="81" t="n">
        <f aca="false">VLOOKUP(C284,СписокРабот!$B:$E,4,FALSE())</f>
        <v>6011</v>
      </c>
      <c r="G284" s="49" t="n">
        <f aca="false">Q284</f>
        <v>0</v>
      </c>
      <c r="H284" s="82" t="n">
        <f aca="false">F284*G284</f>
        <v>0</v>
      </c>
      <c r="L284" s="83"/>
      <c r="M284" s="66" t="n">
        <f aca="false">$F284*(100%-$B$3)</f>
        <v>5109.35</v>
      </c>
      <c r="N284" s="31" t="n">
        <f aca="false">$G284*$M284</f>
        <v>0</v>
      </c>
      <c r="P284" s="31" t="n">
        <f aca="false">MAX(S284,W284,AA284,AE284,AI284,AM284,AQ284,AU284,AY284,BC284,BG284,BK284,BO284,BS284,BW284,CA284,CE284,CI284,CM284,CQ284)</f>
        <v>0</v>
      </c>
      <c r="Q284" s="31" t="n">
        <f aca="false">IF($S284,T284,0)+IF($W284,X284,0)+IF($AA284,AB284,0)+IF($AE284,AF284,0)+IF($AI284,AJ284,0)+IF($AM284,AN284,0)+IF($AQ284,AR284,0)+IF($AU284,AV284,0)+IF($AY284,AZ284,0)+IF($BC284,BD284,0)+IF($BG284,BH284,0)+IF($BK284,BL284,0)+IF($BO284,BP284,0)+IF($BS284,BT284,0)+IF($BW284,BX284,0)+IF($CA284,CB284,0)+IF($CE284,CF284,0)+IF($CI284,CJ284,0)+IF($CM284,CN284,0)+IF($CQ284,CR284,0)</f>
        <v>0</v>
      </c>
      <c r="R284" s="31" t="n">
        <f aca="false">IF($S284=1,U284,0)+IF($W284,Y284,0)+IF($AA284,AC284,0)+IF($AE284,AG284,0)+IF($AI284,AK284,0)+IF($AM284,AO284,0)+IF($AQ284,AS284,0)+IF($AU284,AW284,0)+IF($AY284,BA284,0)+IF($BC284,BE284,0)+IF($BG284,BI284,0)+IF($BK284,BM284,0)+IF($BO284,BQ284,0)+IF($BS284,BU284,0)+IF($BW284,BY284,0)+IF($CA284,CC284,0)+IF($CE284,CG284,0)+IF($CI284,CK284,0)+IF($CM284,CO284,0)+IF($CQ284,CS284,0)</f>
        <v>0</v>
      </c>
      <c r="S284" s="31" t="n">
        <f aca="false">IF(Замер!$J$20="да",Комната_1!$B284,0)</f>
        <v>0</v>
      </c>
      <c r="T284" s="31" t="n">
        <f aca="false">IF(Замер!$J$20="да",Комната_1!$G284,0)</f>
        <v>1</v>
      </c>
      <c r="U284" s="31" t="n">
        <f aca="false">IF(Замер!$J$20="да",Комната_1!$H284,0)</f>
        <v>6011</v>
      </c>
      <c r="W284" s="31" t="n">
        <f aca="false">IF(Замер!$J$40="да",Комната_2!$B284,0)</f>
        <v>0</v>
      </c>
      <c r="X284" s="31" t="n">
        <f aca="false">IF(Замер!$J$40="да",Комната_2!$G284,0)</f>
        <v>1</v>
      </c>
      <c r="Y284" s="31" t="n">
        <f aca="false">IF(Замер!$J$40="да",Комната_2!$H284,0)</f>
        <v>6011</v>
      </c>
      <c r="AA284" s="31" t="n">
        <f aca="false">IF(Замер!$J$60="да",Комната_3!$B284,0)</f>
        <v>0</v>
      </c>
      <c r="AB284" s="31" t="n">
        <f aca="false">IF(Замер!$J$60="да",Комната_3!$G284,0)</f>
        <v>1</v>
      </c>
      <c r="AC284" s="31" t="n">
        <f aca="false">IF(Замер!$J$60="да",Комната_3!$H284,0)</f>
        <v>6011</v>
      </c>
      <c r="AE284" s="31" t="n">
        <f aca="false">IF(Замер!$J$80="да",Комната_4!$B284,0)</f>
        <v>0</v>
      </c>
      <c r="AF284" s="31" t="n">
        <f aca="false">IF(Замер!$J$80="да",Комната_4!$G284,0)</f>
        <v>1</v>
      </c>
      <c r="AG284" s="31" t="n">
        <f aca="false">IF(Замер!$J$80="да",Комната_4!$H284,0)</f>
        <v>6011</v>
      </c>
      <c r="AI284" s="31" t="n">
        <f aca="false">IF(Замер!$J$100="да",Комната_5!$B284,0)</f>
        <v>0</v>
      </c>
      <c r="AJ284" s="31" t="n">
        <f aca="false">IF(Замер!$J$100="да",Комната_5!$G284,0)</f>
        <v>1</v>
      </c>
      <c r="AK284" s="31" t="n">
        <f aca="false">IF(Замер!$J$100="да",Комната_5!$H284,0)</f>
        <v>6011</v>
      </c>
      <c r="AM284" s="31" t="n">
        <f aca="false">IF(Замер!$J$120="да",Коридор!$B284,0)</f>
        <v>0</v>
      </c>
      <c r="AN284" s="31" t="n">
        <f aca="false">IF(Замер!$J$120="да",Коридор!$G284,0)</f>
        <v>1</v>
      </c>
      <c r="AO284" s="31" t="n">
        <f aca="false">IF(Замер!$J$120="да",Коридор!$H284,0)</f>
        <v>6011</v>
      </c>
      <c r="AQ284" s="31" t="n">
        <f aca="false">IF(Замер!$J$140="да",Кухня!$B284,0)</f>
        <v>0</v>
      </c>
      <c r="AR284" s="31" t="n">
        <f aca="false">IF(Замер!$J$140="да",Кухня!$G284,0)</f>
        <v>1</v>
      </c>
      <c r="AS284" s="31" t="n">
        <f aca="false">IF(Замер!$J$140="да",Кухня!$H284,0)</f>
        <v>6011</v>
      </c>
      <c r="AU284" s="31" t="n">
        <f aca="false">IF(Замер!$J$160="да",Ванна!$B284,0)</f>
        <v>0</v>
      </c>
      <c r="AV284" s="31" t="n">
        <f aca="false">IF(Замер!$J$160="да",Ванна!$G284,0)</f>
        <v>1</v>
      </c>
      <c r="AW284" s="31" t="n">
        <f aca="false">IF(Замер!$J$160="да",Ванна!$H284,0)</f>
        <v>6011</v>
      </c>
      <c r="AY284" s="31" t="n">
        <f aca="false">IF(Замер!$J$180="да",Туалет!$B284,0)</f>
        <v>0</v>
      </c>
      <c r="AZ284" s="31" t="n">
        <f aca="false">IF(Замер!$J$180="да",Туалет!$G284,0)</f>
        <v>0</v>
      </c>
      <c r="BA284" s="31" t="n">
        <f aca="false">IF(Замер!$J$180="да",Туалет!$H284,0)</f>
        <v>0</v>
      </c>
      <c r="BC284" s="31" t="n">
        <f aca="false">IF(Замер!$J$200="да",Балкон!$B284,0)</f>
        <v>0</v>
      </c>
      <c r="BD284" s="31" t="n">
        <f aca="false">IF(Замер!$J$200="да",Балкон!$G284,0)</f>
        <v>0</v>
      </c>
      <c r="BE284" s="31" t="n">
        <f aca="false">IF(Замер!$J$200="да",Балкон!$H284,0)</f>
        <v>0</v>
      </c>
      <c r="BG284" s="31" t="n">
        <f aca="false">IF(Замер!$J$220="да",Помещение_11!$B284,0)</f>
        <v>0</v>
      </c>
      <c r="BH284" s="31" t="n">
        <f aca="false">IF(Замер!$J$220="да",Помещение_11!$G284,0)</f>
        <v>0</v>
      </c>
      <c r="BI284" s="31" t="n">
        <f aca="false">IF(Замер!$J$220="да",Помещение_11!$H284,0)</f>
        <v>0</v>
      </c>
      <c r="BK284" s="31" t="n">
        <f aca="false">IF(Замер!$J$240="да",Помещение_12!$B284,0)</f>
        <v>0</v>
      </c>
      <c r="BL284" s="31" t="n">
        <f aca="false">IF(Замер!$J$240="да",Помещение_12!$G284,0)</f>
        <v>0</v>
      </c>
      <c r="BM284" s="31" t="n">
        <f aca="false">IF(Замер!$J$240="да",Помещение_12!$H284,0)</f>
        <v>0</v>
      </c>
      <c r="BO284" s="31" t="n">
        <f aca="false">IF(Замер!$J$260="да",Помещение_13!$B284,0)</f>
        <v>0</v>
      </c>
      <c r="BP284" s="31" t="n">
        <f aca="false">IF(Замер!$J$260="да",Помещение_13!$G284,0)</f>
        <v>0</v>
      </c>
      <c r="BQ284" s="31" t="n">
        <f aca="false">IF(Замер!$J$260="да",Помещение_13!$H284,0)</f>
        <v>0</v>
      </c>
      <c r="BS284" s="31" t="n">
        <f aca="false">IF(Замер!$J$280="да",Помещение_14!$B284,0)</f>
        <v>0</v>
      </c>
      <c r="BT284" s="31" t="n">
        <f aca="false">IF(Замер!$J$280="да",Помещение_14!$G284,0)</f>
        <v>0</v>
      </c>
      <c r="BU284" s="31" t="n">
        <f aca="false">IF(Замер!$J$280="да",Помещение_14!$H284,0)</f>
        <v>0</v>
      </c>
      <c r="BW284" s="31" t="n">
        <f aca="false">IF(Замер!$J$300="да",Помещение_15!$B284,0)</f>
        <v>0</v>
      </c>
      <c r="BX284" s="31" t="n">
        <f aca="false">IF(Замер!$J$300="да",Помещение_15!$G284,0)</f>
        <v>0</v>
      </c>
      <c r="BY284" s="31" t="n">
        <f aca="false">IF(Замер!$J$300="да",Помещение_15!$H284,0)</f>
        <v>0</v>
      </c>
      <c r="CA284" s="31" t="n">
        <f aca="false">IF(Замер!$J$320="да",Помещение_16!$B284,0)</f>
        <v>0</v>
      </c>
      <c r="CB284" s="31" t="n">
        <f aca="false">IF(Замер!$J$320="да",Помещение_16!$G284,0)</f>
        <v>0</v>
      </c>
      <c r="CC284" s="31" t="n">
        <f aca="false">IF(Замер!$J$320="да",Помещение_16!$H284,0)</f>
        <v>0</v>
      </c>
      <c r="CE284" s="31" t="n">
        <f aca="false">IF(Замер!$J$340="да",Помещение_17!$B284,0)</f>
        <v>0</v>
      </c>
      <c r="CF284" s="31" t="n">
        <f aca="false">IF(Замер!$J$340="да",Помещение_17!$G284,0)</f>
        <v>0</v>
      </c>
      <c r="CG284" s="31" t="n">
        <f aca="false">IF(Замер!$J$340="да",Помещение_17!$H284,0)</f>
        <v>0</v>
      </c>
      <c r="CI284" s="31" t="n">
        <f aca="false">IF(Замер!$J$360="да",Помещение_18!$B284,0)</f>
        <v>0</v>
      </c>
      <c r="CJ284" s="31" t="n">
        <f aca="false">IF(Замер!$J$360="да",Помещение_18!$G284,0)</f>
        <v>0</v>
      </c>
      <c r="CK284" s="31" t="n">
        <f aca="false">IF(Замер!$J$360="да",Помещение_18!$H284,0)</f>
        <v>0</v>
      </c>
      <c r="CM284" s="31" t="n">
        <f aca="false">IF(Замер!$J$380="да",Помещение_19!$B284,0)</f>
        <v>0</v>
      </c>
      <c r="CN284" s="31" t="n">
        <f aca="false">IF(Замер!$J$380="да",Помещение_19!$G284,0)</f>
        <v>0</v>
      </c>
      <c r="CO284" s="31" t="n">
        <f aca="false">IF(Замер!$J$380="да",Помещение_19!$H284,0)</f>
        <v>0</v>
      </c>
      <c r="CQ284" s="31" t="n">
        <f aca="false">IF(Замер!$J$400="да",Помещение_20!$B284,0)</f>
        <v>0</v>
      </c>
      <c r="CR284" s="31" t="n">
        <f aca="false">IF(Замер!$J$400="да",Помещение_20!$G284,0)</f>
        <v>0</v>
      </c>
      <c r="CS284" s="31" t="n">
        <f aca="false">IF(Замер!$J$400="да",Помещение_20!$H284,0)</f>
        <v>0</v>
      </c>
    </row>
    <row r="285" customFormat="false" ht="14.25" hidden="false" customHeight="false" outlineLevel="0" collapsed="false">
      <c r="B285" s="79" t="n">
        <f aca="false">P285</f>
        <v>1</v>
      </c>
      <c r="C285" s="49" t="s">
        <v>133</v>
      </c>
      <c r="D285" s="80" t="str">
        <f aca="false">VLOOKUP(C285,СписокРабот!$B:$E,2,FALSE())</f>
        <v>Монтаж трапа</v>
      </c>
      <c r="E285" s="44" t="str">
        <f aca="false">VLOOKUP(C285,СписокРабот!$B:$E,3,FALSE())</f>
        <v>ед.</v>
      </c>
      <c r="F285" s="81" t="n">
        <f aca="false">VLOOKUP(C285,СписокРабот!$B:$E,4,FALSE())</f>
        <v>7193</v>
      </c>
      <c r="G285" s="49" t="n">
        <f aca="false">Q285</f>
        <v>1</v>
      </c>
      <c r="H285" s="82" t="n">
        <f aca="false">F285*G285</f>
        <v>7193</v>
      </c>
      <c r="L285" s="83"/>
      <c r="M285" s="66" t="n">
        <f aca="false">$F285*(100%-$B$3)</f>
        <v>6114.05</v>
      </c>
      <c r="N285" s="31" t="n">
        <f aca="false">$G285*$M285</f>
        <v>6114.05</v>
      </c>
      <c r="P285" s="31" t="n">
        <f aca="false">MAX(S285,W285,AA285,AE285,AI285,AM285,AQ285,AU285,AY285,BC285,BG285,BK285,BO285,BS285,BW285,CA285,CE285,CI285,CM285,CQ285)</f>
        <v>1</v>
      </c>
      <c r="Q285" s="31" t="n">
        <f aca="false">IF($S285,T285,0)+IF($W285,X285,0)+IF($AA285,AB285,0)+IF($AE285,AF285,0)+IF($AI285,AJ285,0)+IF($AM285,AN285,0)+IF($AQ285,AR285,0)+IF($AU285,AV285,0)+IF($AY285,AZ285,0)+IF($BC285,BD285,0)+IF($BG285,BH285,0)+IF($BK285,BL285,0)+IF($BO285,BP285,0)+IF($BS285,BT285,0)+IF($BW285,BX285,0)+IF($CA285,CB285,0)+IF($CE285,CF285,0)+IF($CI285,CJ285,0)+IF($CM285,CN285,0)+IF($CQ285,CR285,0)</f>
        <v>1</v>
      </c>
      <c r="R285" s="31" t="n">
        <f aca="false">IF($S285=1,U285,0)+IF($W285,Y285,0)+IF($AA285,AC285,0)+IF($AE285,AG285,0)+IF($AI285,AK285,0)+IF($AM285,AO285,0)+IF($AQ285,AS285,0)+IF($AU285,AW285,0)+IF($AY285,BA285,0)+IF($BC285,BE285,0)+IF($BG285,BI285,0)+IF($BK285,BM285,0)+IF($BO285,BQ285,0)+IF($BS285,BU285,0)+IF($BW285,BY285,0)+IF($CA285,CC285,0)+IF($CE285,CG285,0)+IF($CI285,CK285,0)+IF($CM285,CO285,0)+IF($CQ285,CS285,0)</f>
        <v>7193</v>
      </c>
      <c r="S285" s="31" t="n">
        <f aca="false">IF(Замер!$J$20="да",Комната_1!$B285,0)</f>
        <v>1</v>
      </c>
      <c r="T285" s="31" t="n">
        <f aca="false">IF(Замер!$J$20="да",Комната_1!$G285,0)</f>
        <v>1</v>
      </c>
      <c r="U285" s="31" t="n">
        <f aca="false">IF(Замер!$J$20="да",Комната_1!$H285,0)</f>
        <v>7193</v>
      </c>
      <c r="W285" s="31" t="n">
        <f aca="false">IF(Замер!$J$40="да",Комната_2!$B285,0)</f>
        <v>0</v>
      </c>
      <c r="X285" s="31" t="n">
        <f aca="false">IF(Замер!$J$40="да",Комната_2!$G285,0)</f>
        <v>1</v>
      </c>
      <c r="Y285" s="31" t="n">
        <f aca="false">IF(Замер!$J$40="да",Комната_2!$H285,0)</f>
        <v>7193</v>
      </c>
      <c r="AA285" s="31" t="n">
        <f aca="false">IF(Замер!$J$60="да",Комната_3!$B285,0)</f>
        <v>0</v>
      </c>
      <c r="AB285" s="31" t="n">
        <f aca="false">IF(Замер!$J$60="да",Комната_3!$G285,0)</f>
        <v>1</v>
      </c>
      <c r="AC285" s="31" t="n">
        <f aca="false">IF(Замер!$J$60="да",Комната_3!$H285,0)</f>
        <v>7193</v>
      </c>
      <c r="AE285" s="31" t="n">
        <f aca="false">IF(Замер!$J$80="да",Комната_4!$B285,0)</f>
        <v>0</v>
      </c>
      <c r="AF285" s="31" t="n">
        <f aca="false">IF(Замер!$J$80="да",Комната_4!$G285,0)</f>
        <v>1</v>
      </c>
      <c r="AG285" s="31" t="n">
        <f aca="false">IF(Замер!$J$80="да",Комната_4!$H285,0)</f>
        <v>7193</v>
      </c>
      <c r="AI285" s="31" t="n">
        <f aca="false">IF(Замер!$J$100="да",Комната_5!$B285,0)</f>
        <v>0</v>
      </c>
      <c r="AJ285" s="31" t="n">
        <f aca="false">IF(Замер!$J$100="да",Комната_5!$G285,0)</f>
        <v>1</v>
      </c>
      <c r="AK285" s="31" t="n">
        <f aca="false">IF(Замер!$J$100="да",Комната_5!$H285,0)</f>
        <v>7193</v>
      </c>
      <c r="AM285" s="31" t="n">
        <f aca="false">IF(Замер!$J$120="да",Коридор!$B285,0)</f>
        <v>0</v>
      </c>
      <c r="AN285" s="31" t="n">
        <f aca="false">IF(Замер!$J$120="да",Коридор!$G285,0)</f>
        <v>1</v>
      </c>
      <c r="AO285" s="31" t="n">
        <f aca="false">IF(Замер!$J$120="да",Коридор!$H285,0)</f>
        <v>7193</v>
      </c>
      <c r="AQ285" s="31" t="n">
        <f aca="false">IF(Замер!$J$140="да",Кухня!$B285,0)</f>
        <v>0</v>
      </c>
      <c r="AR285" s="31" t="n">
        <f aca="false">IF(Замер!$J$140="да",Кухня!$G285,0)</f>
        <v>1</v>
      </c>
      <c r="AS285" s="31" t="n">
        <f aca="false">IF(Замер!$J$140="да",Кухня!$H285,0)</f>
        <v>7193</v>
      </c>
      <c r="AU285" s="31" t="n">
        <f aca="false">IF(Замер!$J$160="да",Ванна!$B285,0)</f>
        <v>0</v>
      </c>
      <c r="AV285" s="31" t="n">
        <f aca="false">IF(Замер!$J$160="да",Ванна!$G285,0)</f>
        <v>1</v>
      </c>
      <c r="AW285" s="31" t="n">
        <f aca="false">IF(Замер!$J$160="да",Ванна!$H285,0)</f>
        <v>7193</v>
      </c>
      <c r="AY285" s="31" t="n">
        <f aca="false">IF(Замер!$J$180="да",Туалет!$B285,0)</f>
        <v>0</v>
      </c>
      <c r="AZ285" s="31" t="n">
        <f aca="false">IF(Замер!$J$180="да",Туалет!$G285,0)</f>
        <v>0</v>
      </c>
      <c r="BA285" s="31" t="n">
        <f aca="false">IF(Замер!$J$180="да",Туалет!$H285,0)</f>
        <v>0</v>
      </c>
      <c r="BC285" s="31" t="n">
        <f aca="false">IF(Замер!$J$200="да",Балкон!$B285,0)</f>
        <v>0</v>
      </c>
      <c r="BD285" s="31" t="n">
        <f aca="false">IF(Замер!$J$200="да",Балкон!$G285,0)</f>
        <v>0</v>
      </c>
      <c r="BE285" s="31" t="n">
        <f aca="false">IF(Замер!$J$200="да",Балкон!$H285,0)</f>
        <v>0</v>
      </c>
      <c r="BG285" s="31" t="n">
        <f aca="false">IF(Замер!$J$220="да",Помещение_11!$B285,0)</f>
        <v>0</v>
      </c>
      <c r="BH285" s="31" t="n">
        <f aca="false">IF(Замер!$J$220="да",Помещение_11!$G285,0)</f>
        <v>0</v>
      </c>
      <c r="BI285" s="31" t="n">
        <f aca="false">IF(Замер!$J$220="да",Помещение_11!$H285,0)</f>
        <v>0</v>
      </c>
      <c r="BK285" s="31" t="n">
        <f aca="false">IF(Замер!$J$240="да",Помещение_12!$B285,0)</f>
        <v>0</v>
      </c>
      <c r="BL285" s="31" t="n">
        <f aca="false">IF(Замер!$J$240="да",Помещение_12!$G285,0)</f>
        <v>0</v>
      </c>
      <c r="BM285" s="31" t="n">
        <f aca="false">IF(Замер!$J$240="да",Помещение_12!$H285,0)</f>
        <v>0</v>
      </c>
      <c r="BO285" s="31" t="n">
        <f aca="false">IF(Замер!$J$260="да",Помещение_13!$B285,0)</f>
        <v>0</v>
      </c>
      <c r="BP285" s="31" t="n">
        <f aca="false">IF(Замер!$J$260="да",Помещение_13!$G285,0)</f>
        <v>0</v>
      </c>
      <c r="BQ285" s="31" t="n">
        <f aca="false">IF(Замер!$J$260="да",Помещение_13!$H285,0)</f>
        <v>0</v>
      </c>
      <c r="BS285" s="31" t="n">
        <f aca="false">IF(Замер!$J$280="да",Помещение_14!$B285,0)</f>
        <v>0</v>
      </c>
      <c r="BT285" s="31" t="n">
        <f aca="false">IF(Замер!$J$280="да",Помещение_14!$G285,0)</f>
        <v>0</v>
      </c>
      <c r="BU285" s="31" t="n">
        <f aca="false">IF(Замер!$J$280="да",Помещение_14!$H285,0)</f>
        <v>0</v>
      </c>
      <c r="BW285" s="31" t="n">
        <f aca="false">IF(Замер!$J$300="да",Помещение_15!$B285,0)</f>
        <v>0</v>
      </c>
      <c r="BX285" s="31" t="n">
        <f aca="false">IF(Замер!$J$300="да",Помещение_15!$G285,0)</f>
        <v>0</v>
      </c>
      <c r="BY285" s="31" t="n">
        <f aca="false">IF(Замер!$J$300="да",Помещение_15!$H285,0)</f>
        <v>0</v>
      </c>
      <c r="CA285" s="31" t="n">
        <f aca="false">IF(Замер!$J$320="да",Помещение_16!$B285,0)</f>
        <v>0</v>
      </c>
      <c r="CB285" s="31" t="n">
        <f aca="false">IF(Замер!$J$320="да",Помещение_16!$G285,0)</f>
        <v>0</v>
      </c>
      <c r="CC285" s="31" t="n">
        <f aca="false">IF(Замер!$J$320="да",Помещение_16!$H285,0)</f>
        <v>0</v>
      </c>
      <c r="CE285" s="31" t="n">
        <f aca="false">IF(Замер!$J$340="да",Помещение_17!$B285,0)</f>
        <v>0</v>
      </c>
      <c r="CF285" s="31" t="n">
        <f aca="false">IF(Замер!$J$340="да",Помещение_17!$G285,0)</f>
        <v>0</v>
      </c>
      <c r="CG285" s="31" t="n">
        <f aca="false">IF(Замер!$J$340="да",Помещение_17!$H285,0)</f>
        <v>0</v>
      </c>
      <c r="CI285" s="31" t="n">
        <f aca="false">IF(Замер!$J$360="да",Помещение_18!$B285,0)</f>
        <v>0</v>
      </c>
      <c r="CJ285" s="31" t="n">
        <f aca="false">IF(Замер!$J$360="да",Помещение_18!$G285,0)</f>
        <v>0</v>
      </c>
      <c r="CK285" s="31" t="n">
        <f aca="false">IF(Замер!$J$360="да",Помещение_18!$H285,0)</f>
        <v>0</v>
      </c>
      <c r="CM285" s="31" t="n">
        <f aca="false">IF(Замер!$J$380="да",Помещение_19!$B285,0)</f>
        <v>0</v>
      </c>
      <c r="CN285" s="31" t="n">
        <f aca="false">IF(Замер!$J$380="да",Помещение_19!$G285,0)</f>
        <v>0</v>
      </c>
      <c r="CO285" s="31" t="n">
        <f aca="false">IF(Замер!$J$380="да",Помещение_19!$H285,0)</f>
        <v>0</v>
      </c>
      <c r="CQ285" s="31" t="n">
        <f aca="false">IF(Замер!$J$400="да",Помещение_20!$B285,0)</f>
        <v>0</v>
      </c>
      <c r="CR285" s="31" t="n">
        <f aca="false">IF(Замер!$J$400="да",Помещение_20!$G285,0)</f>
        <v>0</v>
      </c>
      <c r="CS285" s="31" t="n">
        <f aca="false">IF(Замер!$J$400="да",Помещение_20!$H285,0)</f>
        <v>0</v>
      </c>
    </row>
    <row r="286" customFormat="false" ht="14.25" hidden="false" customHeight="false" outlineLevel="0" collapsed="false">
      <c r="B286" s="89" t="n">
        <f aca="false">P286</f>
        <v>0</v>
      </c>
      <c r="C286" s="90" t="s">
        <v>560</v>
      </c>
      <c r="D286" s="91" t="str">
        <f aca="false">VLOOKUP(C286,СписокРабот!$B:$E,2,FALSE())</f>
        <v>Монтаж встраиваемого смесителя( внутренняя часть)стоимостью до 50 000 руб.</v>
      </c>
      <c r="E286" s="92" t="str">
        <f aca="false">VLOOKUP(C286,СписокРабот!$B:$E,3,FALSE())</f>
        <v>ед.</v>
      </c>
      <c r="F286" s="93" t="n">
        <f aca="false">VLOOKUP(C286,СписокРабот!$B:$E,4,FALSE())</f>
        <v>9168</v>
      </c>
      <c r="G286" s="102" t="n">
        <f aca="false">Q286</f>
        <v>0</v>
      </c>
      <c r="H286" s="95" t="n">
        <f aca="false">F286*G286</f>
        <v>0</v>
      </c>
      <c r="L286" s="83"/>
      <c r="M286" s="66" t="n">
        <f aca="false">$F286*(100%-$B$3)</f>
        <v>7792.8</v>
      </c>
      <c r="N286" s="31" t="n">
        <f aca="false">$G286*$M286</f>
        <v>0</v>
      </c>
      <c r="P286" s="31" t="n">
        <f aca="false">MAX(S286,W286,AA286,AE286,AI286,AM286,AQ286,AU286,AY286,BC286,BG286,BK286,BO286,BS286,BW286,CA286,CE286,CI286,CM286,CQ286)</f>
        <v>0</v>
      </c>
      <c r="Q286" s="31" t="n">
        <f aca="false">IF($S286,T286,0)+IF($W286,X286,0)+IF($AA286,AB286,0)+IF($AE286,AF286,0)+IF($AI286,AJ286,0)+IF($AM286,AN286,0)+IF($AQ286,AR286,0)+IF($AU286,AV286,0)+IF($AY286,AZ286,0)+IF($BC286,BD286,0)+IF($BG286,BH286,0)+IF($BK286,BL286,0)+IF($BO286,BP286,0)+IF($BS286,BT286,0)+IF($BW286,BX286,0)+IF($CA286,CB286,0)+IF($CE286,CF286,0)+IF($CI286,CJ286,0)+IF($CM286,CN286,0)+IF($CQ286,CR286,0)</f>
        <v>0</v>
      </c>
      <c r="R286" s="31" t="n">
        <f aca="false">IF($S286=1,U286,0)+IF($W286,Y286,0)+IF($AA286,AC286,0)+IF($AE286,AG286,0)+IF($AI286,AK286,0)+IF($AM286,AO286,0)+IF($AQ286,AS286,0)+IF($AU286,AW286,0)+IF($AY286,BA286,0)+IF($BC286,BE286,0)+IF($BG286,BI286,0)+IF($BK286,BM286,0)+IF($BO286,BQ286,0)+IF($BS286,BU286,0)+IF($BW286,BY286,0)+IF($CA286,CC286,0)+IF($CE286,CG286,0)+IF($CI286,CK286,0)+IF($CM286,CO286,0)+IF($CQ286,CS286,0)</f>
        <v>0</v>
      </c>
      <c r="S286" s="31" t="n">
        <f aca="false">IF(Замер!$J$20="да",Комната_1!$B286,0)</f>
        <v>0</v>
      </c>
      <c r="T286" s="31" t="n">
        <f aca="false">IF(Замер!$J$20="да",Комната_1!$G286,0)</f>
        <v>1</v>
      </c>
      <c r="U286" s="31" t="n">
        <f aca="false">IF(Замер!$J$20="да",Комната_1!$H286,0)</f>
        <v>9168</v>
      </c>
      <c r="W286" s="31" t="n">
        <f aca="false">IF(Замер!$J$40="да",Комната_2!$B286,0)</f>
        <v>0</v>
      </c>
      <c r="X286" s="31" t="n">
        <f aca="false">IF(Замер!$J$40="да",Комната_2!$G286,0)</f>
        <v>1</v>
      </c>
      <c r="Y286" s="31" t="n">
        <f aca="false">IF(Замер!$J$40="да",Комната_2!$H286,0)</f>
        <v>9168</v>
      </c>
      <c r="AA286" s="31" t="n">
        <f aca="false">IF(Замер!$J$60="да",Комната_3!$B286,0)</f>
        <v>0</v>
      </c>
      <c r="AB286" s="31" t="n">
        <f aca="false">IF(Замер!$J$60="да",Комната_3!$G286,0)</f>
        <v>1</v>
      </c>
      <c r="AC286" s="31" t="n">
        <f aca="false">IF(Замер!$J$60="да",Комната_3!$H286,0)</f>
        <v>9168</v>
      </c>
      <c r="AE286" s="31" t="n">
        <f aca="false">IF(Замер!$J$80="да",Комната_4!$B286,0)</f>
        <v>0</v>
      </c>
      <c r="AF286" s="31" t="n">
        <f aca="false">IF(Замер!$J$80="да",Комната_4!$G286,0)</f>
        <v>1</v>
      </c>
      <c r="AG286" s="31" t="n">
        <f aca="false">IF(Замер!$J$80="да",Комната_4!$H286,0)</f>
        <v>9168</v>
      </c>
      <c r="AI286" s="31" t="n">
        <f aca="false">IF(Замер!$J$100="да",Комната_5!$B286,0)</f>
        <v>0</v>
      </c>
      <c r="AJ286" s="31" t="n">
        <f aca="false">IF(Замер!$J$100="да",Комната_5!$G286,0)</f>
        <v>1</v>
      </c>
      <c r="AK286" s="31" t="n">
        <f aca="false">IF(Замер!$J$100="да",Комната_5!$H286,0)</f>
        <v>9168</v>
      </c>
      <c r="AM286" s="31" t="n">
        <f aca="false">IF(Замер!$J$120="да",Коридор!$B286,0)</f>
        <v>0</v>
      </c>
      <c r="AN286" s="31" t="n">
        <f aca="false">IF(Замер!$J$120="да",Коридор!$G286,0)</f>
        <v>1</v>
      </c>
      <c r="AO286" s="31" t="n">
        <f aca="false">IF(Замер!$J$120="да",Коридор!$H286,0)</f>
        <v>9168</v>
      </c>
      <c r="AQ286" s="31" t="n">
        <f aca="false">IF(Замер!$J$140="да",Кухня!$B286,0)</f>
        <v>0</v>
      </c>
      <c r="AR286" s="31" t="n">
        <f aca="false">IF(Замер!$J$140="да",Кухня!$G286,0)</f>
        <v>1</v>
      </c>
      <c r="AS286" s="31" t="n">
        <f aca="false">IF(Замер!$J$140="да",Кухня!$H286,0)</f>
        <v>9168</v>
      </c>
      <c r="AU286" s="31" t="n">
        <f aca="false">IF(Замер!$J$160="да",Ванна!$B286,0)</f>
        <v>0</v>
      </c>
      <c r="AV286" s="31" t="n">
        <f aca="false">IF(Замер!$J$160="да",Ванна!$G286,0)</f>
        <v>1</v>
      </c>
      <c r="AW286" s="31" t="n">
        <f aca="false">IF(Замер!$J$160="да",Ванна!$H286,0)</f>
        <v>9168</v>
      </c>
      <c r="AY286" s="31" t="n">
        <f aca="false">IF(Замер!$J$180="да",Туалет!$B286,0)</f>
        <v>0</v>
      </c>
      <c r="AZ286" s="31" t="n">
        <f aca="false">IF(Замер!$J$180="да",Туалет!$G286,0)</f>
        <v>0</v>
      </c>
      <c r="BA286" s="31" t="n">
        <f aca="false">IF(Замер!$J$180="да",Туалет!$H286,0)</f>
        <v>0</v>
      </c>
      <c r="BC286" s="31" t="n">
        <f aca="false">IF(Замер!$J$200="да",Балкон!$B286,0)</f>
        <v>0</v>
      </c>
      <c r="BD286" s="31" t="n">
        <f aca="false">IF(Замер!$J$200="да",Балкон!$G286,0)</f>
        <v>0</v>
      </c>
      <c r="BE286" s="31" t="n">
        <f aca="false">IF(Замер!$J$200="да",Балкон!$H286,0)</f>
        <v>0</v>
      </c>
      <c r="BG286" s="31" t="n">
        <f aca="false">IF(Замер!$J$220="да",Помещение_11!$B286,0)</f>
        <v>0</v>
      </c>
      <c r="BH286" s="31" t="n">
        <f aca="false">IF(Замер!$J$220="да",Помещение_11!$G286,0)</f>
        <v>0</v>
      </c>
      <c r="BI286" s="31" t="n">
        <f aca="false">IF(Замер!$J$220="да",Помещение_11!$H286,0)</f>
        <v>0</v>
      </c>
      <c r="BK286" s="31" t="n">
        <f aca="false">IF(Замер!$J$240="да",Помещение_12!$B286,0)</f>
        <v>0</v>
      </c>
      <c r="BL286" s="31" t="n">
        <f aca="false">IF(Замер!$J$240="да",Помещение_12!$G286,0)</f>
        <v>0</v>
      </c>
      <c r="BM286" s="31" t="n">
        <f aca="false">IF(Замер!$J$240="да",Помещение_12!$H286,0)</f>
        <v>0</v>
      </c>
      <c r="BO286" s="31" t="n">
        <f aca="false">IF(Замер!$J$260="да",Помещение_13!$B286,0)</f>
        <v>0</v>
      </c>
      <c r="BP286" s="31" t="n">
        <f aca="false">IF(Замер!$J$260="да",Помещение_13!$G286,0)</f>
        <v>0</v>
      </c>
      <c r="BQ286" s="31" t="n">
        <f aca="false">IF(Замер!$J$260="да",Помещение_13!$H286,0)</f>
        <v>0</v>
      </c>
      <c r="BS286" s="31" t="n">
        <f aca="false">IF(Замер!$J$280="да",Помещение_14!$B286,0)</f>
        <v>0</v>
      </c>
      <c r="BT286" s="31" t="n">
        <f aca="false">IF(Замер!$J$280="да",Помещение_14!$G286,0)</f>
        <v>0</v>
      </c>
      <c r="BU286" s="31" t="n">
        <f aca="false">IF(Замер!$J$280="да",Помещение_14!$H286,0)</f>
        <v>0</v>
      </c>
      <c r="BW286" s="31" t="n">
        <f aca="false">IF(Замер!$J$300="да",Помещение_15!$B286,0)</f>
        <v>0</v>
      </c>
      <c r="BX286" s="31" t="n">
        <f aca="false">IF(Замер!$J$300="да",Помещение_15!$G286,0)</f>
        <v>0</v>
      </c>
      <c r="BY286" s="31" t="n">
        <f aca="false">IF(Замер!$J$300="да",Помещение_15!$H286,0)</f>
        <v>0</v>
      </c>
      <c r="CA286" s="31" t="n">
        <f aca="false">IF(Замер!$J$320="да",Помещение_16!$B286,0)</f>
        <v>0</v>
      </c>
      <c r="CB286" s="31" t="n">
        <f aca="false">IF(Замер!$J$320="да",Помещение_16!$G286,0)</f>
        <v>0</v>
      </c>
      <c r="CC286" s="31" t="n">
        <f aca="false">IF(Замер!$J$320="да",Помещение_16!$H286,0)</f>
        <v>0</v>
      </c>
      <c r="CE286" s="31" t="n">
        <f aca="false">IF(Замер!$J$340="да",Помещение_17!$B286,0)</f>
        <v>0</v>
      </c>
      <c r="CF286" s="31" t="n">
        <f aca="false">IF(Замер!$J$340="да",Помещение_17!$G286,0)</f>
        <v>0</v>
      </c>
      <c r="CG286" s="31" t="n">
        <f aca="false">IF(Замер!$J$340="да",Помещение_17!$H286,0)</f>
        <v>0</v>
      </c>
      <c r="CI286" s="31" t="n">
        <f aca="false">IF(Замер!$J$360="да",Помещение_18!$B286,0)</f>
        <v>0</v>
      </c>
      <c r="CJ286" s="31" t="n">
        <f aca="false">IF(Замер!$J$360="да",Помещение_18!$G286,0)</f>
        <v>0</v>
      </c>
      <c r="CK286" s="31" t="n">
        <f aca="false">IF(Замер!$J$360="да",Помещение_18!$H286,0)</f>
        <v>0</v>
      </c>
      <c r="CM286" s="31" t="n">
        <f aca="false">IF(Замер!$J$380="да",Помещение_19!$B286,0)</f>
        <v>0</v>
      </c>
      <c r="CN286" s="31" t="n">
        <f aca="false">IF(Замер!$J$380="да",Помещение_19!$G286,0)</f>
        <v>0</v>
      </c>
      <c r="CO286" s="31" t="n">
        <f aca="false">IF(Замер!$J$380="да",Помещение_19!$H286,0)</f>
        <v>0</v>
      </c>
      <c r="CQ286" s="31" t="n">
        <f aca="false">IF(Замер!$J$400="да",Помещение_20!$B286,0)</f>
        <v>0</v>
      </c>
      <c r="CR286" s="31" t="n">
        <f aca="false">IF(Замер!$J$400="да",Помещение_20!$G286,0)</f>
        <v>0</v>
      </c>
      <c r="CS286" s="31" t="n">
        <f aca="false">IF(Замер!$J$400="да",Помещение_20!$H286,0)</f>
        <v>0</v>
      </c>
    </row>
    <row r="287" customFormat="false" ht="14.25" hidden="false" customHeight="false" outlineLevel="0" collapsed="false">
      <c r="B287" s="79" t="n">
        <f aca="false">P287</f>
        <v>1</v>
      </c>
      <c r="C287" s="49" t="s">
        <v>135</v>
      </c>
      <c r="D287" s="80" t="str">
        <f aca="false">VLOOKUP(C287,СписокРабот!$B:$E,2,FALSE())</f>
        <v>Монтаж душевой штанги</v>
      </c>
      <c r="E287" s="44" t="str">
        <f aca="false">VLOOKUP(C287,СписокРабот!$B:$E,3,FALSE())</f>
        <v>ед.</v>
      </c>
      <c r="F287" s="81" t="n">
        <f aca="false">VLOOKUP(C287,СписокРабот!$B:$E,4,FALSE())</f>
        <v>1204</v>
      </c>
      <c r="G287" s="49" t="n">
        <f aca="false">Q287</f>
        <v>2</v>
      </c>
      <c r="H287" s="82" t="n">
        <f aca="false">F287*G287</f>
        <v>2408</v>
      </c>
      <c r="L287" s="83"/>
      <c r="M287" s="66" t="n">
        <f aca="false">$F287*(100%-$B$3)</f>
        <v>1023.4</v>
      </c>
      <c r="N287" s="31" t="n">
        <f aca="false">$G287*$M287</f>
        <v>2046.8</v>
      </c>
      <c r="P287" s="31" t="n">
        <f aca="false">MAX(S287,W287,AA287,AE287,AI287,AM287,AQ287,AU287,AY287,BC287,BG287,BK287,BO287,BS287,BW287,CA287,CE287,CI287,CM287,CQ287)</f>
        <v>1</v>
      </c>
      <c r="Q287" s="31" t="n">
        <f aca="false">IF($S287,T287,0)+IF($W287,X287,0)+IF($AA287,AB287,0)+IF($AE287,AF287,0)+IF($AI287,AJ287,0)+IF($AM287,AN287,0)+IF($AQ287,AR287,0)+IF($AU287,AV287,0)+IF($AY287,AZ287,0)+IF($BC287,BD287,0)+IF($BG287,BH287,0)+IF($BK287,BL287,0)+IF($BO287,BP287,0)+IF($BS287,BT287,0)+IF($BW287,BX287,0)+IF($CA287,CB287,0)+IF($CE287,CF287,0)+IF($CI287,CJ287,0)+IF($CM287,CN287,0)+IF($CQ287,CR287,0)</f>
        <v>2</v>
      </c>
      <c r="R287" s="31" t="n">
        <f aca="false">IF($S287=1,U287,0)+IF($W287,Y287,0)+IF($AA287,AC287,0)+IF($AE287,AG287,0)+IF($AI287,AK287,0)+IF($AM287,AO287,0)+IF($AQ287,AS287,0)+IF($AU287,AW287,0)+IF($AY287,BA287,0)+IF($BC287,BE287,0)+IF($BG287,BI287,0)+IF($BK287,BM287,0)+IF($BO287,BQ287,0)+IF($BS287,BU287,0)+IF($BW287,BY287,0)+IF($CA287,CC287,0)+IF($CE287,CG287,0)+IF($CI287,CK287,0)+IF($CM287,CO287,0)+IF($CQ287,CS287,0)</f>
        <v>2408</v>
      </c>
      <c r="S287" s="31" t="n">
        <f aca="false">IF(Замер!$J$20="да",Комната_1!$B287,0)</f>
        <v>1</v>
      </c>
      <c r="T287" s="31" t="n">
        <f aca="false">IF(Замер!$J$20="да",Комната_1!$G287,0)</f>
        <v>2</v>
      </c>
      <c r="U287" s="31" t="n">
        <f aca="false">IF(Замер!$J$20="да",Комната_1!$H287,0)</f>
        <v>2408</v>
      </c>
      <c r="W287" s="31" t="n">
        <f aca="false">IF(Замер!$J$40="да",Комната_2!$B287,0)</f>
        <v>0</v>
      </c>
      <c r="X287" s="31" t="n">
        <f aca="false">IF(Замер!$J$40="да",Комната_2!$G287,0)</f>
        <v>1</v>
      </c>
      <c r="Y287" s="31" t="n">
        <f aca="false">IF(Замер!$J$40="да",Комната_2!$H287,0)</f>
        <v>1204</v>
      </c>
      <c r="AA287" s="31" t="n">
        <f aca="false">IF(Замер!$J$60="да",Комната_3!$B287,0)</f>
        <v>0</v>
      </c>
      <c r="AB287" s="31" t="n">
        <f aca="false">IF(Замер!$J$60="да",Комната_3!$G287,0)</f>
        <v>1</v>
      </c>
      <c r="AC287" s="31" t="n">
        <f aca="false">IF(Замер!$J$60="да",Комната_3!$H287,0)</f>
        <v>1204</v>
      </c>
      <c r="AE287" s="31" t="n">
        <f aca="false">IF(Замер!$J$80="да",Комната_4!$B287,0)</f>
        <v>0</v>
      </c>
      <c r="AF287" s="31" t="n">
        <f aca="false">IF(Замер!$J$80="да",Комната_4!$G287,0)</f>
        <v>1</v>
      </c>
      <c r="AG287" s="31" t="n">
        <f aca="false">IF(Замер!$J$80="да",Комната_4!$H287,0)</f>
        <v>1204</v>
      </c>
      <c r="AI287" s="31" t="n">
        <f aca="false">IF(Замер!$J$100="да",Комната_5!$B287,0)</f>
        <v>0</v>
      </c>
      <c r="AJ287" s="31" t="n">
        <f aca="false">IF(Замер!$J$100="да",Комната_5!$G287,0)</f>
        <v>1</v>
      </c>
      <c r="AK287" s="31" t="n">
        <f aca="false">IF(Замер!$J$100="да",Комната_5!$H287,0)</f>
        <v>1204</v>
      </c>
      <c r="AM287" s="31" t="n">
        <f aca="false">IF(Замер!$J$120="да",Коридор!$B287,0)</f>
        <v>0</v>
      </c>
      <c r="AN287" s="31" t="n">
        <f aca="false">IF(Замер!$J$120="да",Коридор!$G287,0)</f>
        <v>1</v>
      </c>
      <c r="AO287" s="31" t="n">
        <f aca="false">IF(Замер!$J$120="да",Коридор!$H287,0)</f>
        <v>1204</v>
      </c>
      <c r="AQ287" s="31" t="n">
        <f aca="false">IF(Замер!$J$140="да",Кухня!$B287,0)</f>
        <v>0</v>
      </c>
      <c r="AR287" s="31" t="n">
        <f aca="false">IF(Замер!$J$140="да",Кухня!$G287,0)</f>
        <v>1</v>
      </c>
      <c r="AS287" s="31" t="n">
        <f aca="false">IF(Замер!$J$140="да",Кухня!$H287,0)</f>
        <v>1204</v>
      </c>
      <c r="AU287" s="31" t="n">
        <f aca="false">IF(Замер!$J$160="да",Ванна!$B287,0)</f>
        <v>0</v>
      </c>
      <c r="AV287" s="31" t="n">
        <f aca="false">IF(Замер!$J$160="да",Ванна!$G287,0)</f>
        <v>1</v>
      </c>
      <c r="AW287" s="31" t="n">
        <f aca="false">IF(Замер!$J$160="да",Ванна!$H287,0)</f>
        <v>1204</v>
      </c>
      <c r="AY287" s="31" t="n">
        <f aca="false">IF(Замер!$J$180="да",Туалет!$B287,0)</f>
        <v>0</v>
      </c>
      <c r="AZ287" s="31" t="n">
        <f aca="false">IF(Замер!$J$180="да",Туалет!$G287,0)</f>
        <v>0</v>
      </c>
      <c r="BA287" s="31" t="n">
        <f aca="false">IF(Замер!$J$180="да",Туалет!$H287,0)</f>
        <v>0</v>
      </c>
      <c r="BC287" s="31" t="n">
        <f aca="false">IF(Замер!$J$200="да",Балкон!$B287,0)</f>
        <v>0</v>
      </c>
      <c r="BD287" s="31" t="n">
        <f aca="false">IF(Замер!$J$200="да",Балкон!$G287,0)</f>
        <v>0</v>
      </c>
      <c r="BE287" s="31" t="n">
        <f aca="false">IF(Замер!$J$200="да",Балкон!$H287,0)</f>
        <v>0</v>
      </c>
      <c r="BG287" s="31" t="n">
        <f aca="false">IF(Замер!$J$220="да",Помещение_11!$B287,0)</f>
        <v>0</v>
      </c>
      <c r="BH287" s="31" t="n">
        <f aca="false">IF(Замер!$J$220="да",Помещение_11!$G287,0)</f>
        <v>0</v>
      </c>
      <c r="BI287" s="31" t="n">
        <f aca="false">IF(Замер!$J$220="да",Помещение_11!$H287,0)</f>
        <v>0</v>
      </c>
      <c r="BK287" s="31" t="n">
        <f aca="false">IF(Замер!$J$240="да",Помещение_12!$B287,0)</f>
        <v>0</v>
      </c>
      <c r="BL287" s="31" t="n">
        <f aca="false">IF(Замер!$J$240="да",Помещение_12!$G287,0)</f>
        <v>0</v>
      </c>
      <c r="BM287" s="31" t="n">
        <f aca="false">IF(Замер!$J$240="да",Помещение_12!$H287,0)</f>
        <v>0</v>
      </c>
      <c r="BO287" s="31" t="n">
        <f aca="false">IF(Замер!$J$260="да",Помещение_13!$B287,0)</f>
        <v>0</v>
      </c>
      <c r="BP287" s="31" t="n">
        <f aca="false">IF(Замер!$J$260="да",Помещение_13!$G287,0)</f>
        <v>0</v>
      </c>
      <c r="BQ287" s="31" t="n">
        <f aca="false">IF(Замер!$J$260="да",Помещение_13!$H287,0)</f>
        <v>0</v>
      </c>
      <c r="BS287" s="31" t="n">
        <f aca="false">IF(Замер!$J$280="да",Помещение_14!$B287,0)</f>
        <v>0</v>
      </c>
      <c r="BT287" s="31" t="n">
        <f aca="false">IF(Замер!$J$280="да",Помещение_14!$G287,0)</f>
        <v>0</v>
      </c>
      <c r="BU287" s="31" t="n">
        <f aca="false">IF(Замер!$J$280="да",Помещение_14!$H287,0)</f>
        <v>0</v>
      </c>
      <c r="BW287" s="31" t="n">
        <f aca="false">IF(Замер!$J$300="да",Помещение_15!$B287,0)</f>
        <v>0</v>
      </c>
      <c r="BX287" s="31" t="n">
        <f aca="false">IF(Замер!$J$300="да",Помещение_15!$G287,0)</f>
        <v>0</v>
      </c>
      <c r="BY287" s="31" t="n">
        <f aca="false">IF(Замер!$J$300="да",Помещение_15!$H287,0)</f>
        <v>0</v>
      </c>
      <c r="CA287" s="31" t="n">
        <f aca="false">IF(Замер!$J$320="да",Помещение_16!$B287,0)</f>
        <v>0</v>
      </c>
      <c r="CB287" s="31" t="n">
        <f aca="false">IF(Замер!$J$320="да",Помещение_16!$G287,0)</f>
        <v>0</v>
      </c>
      <c r="CC287" s="31" t="n">
        <f aca="false">IF(Замер!$J$320="да",Помещение_16!$H287,0)</f>
        <v>0</v>
      </c>
      <c r="CE287" s="31" t="n">
        <f aca="false">IF(Замер!$J$340="да",Помещение_17!$B287,0)</f>
        <v>0</v>
      </c>
      <c r="CF287" s="31" t="n">
        <f aca="false">IF(Замер!$J$340="да",Помещение_17!$G287,0)</f>
        <v>0</v>
      </c>
      <c r="CG287" s="31" t="n">
        <f aca="false">IF(Замер!$J$340="да",Помещение_17!$H287,0)</f>
        <v>0</v>
      </c>
      <c r="CI287" s="31" t="n">
        <f aca="false">IF(Замер!$J$360="да",Помещение_18!$B287,0)</f>
        <v>0</v>
      </c>
      <c r="CJ287" s="31" t="n">
        <f aca="false">IF(Замер!$J$360="да",Помещение_18!$G287,0)</f>
        <v>0</v>
      </c>
      <c r="CK287" s="31" t="n">
        <f aca="false">IF(Замер!$J$360="да",Помещение_18!$H287,0)</f>
        <v>0</v>
      </c>
      <c r="CM287" s="31" t="n">
        <f aca="false">IF(Замер!$J$380="да",Помещение_19!$B287,0)</f>
        <v>0</v>
      </c>
      <c r="CN287" s="31" t="n">
        <f aca="false">IF(Замер!$J$380="да",Помещение_19!$G287,0)</f>
        <v>0</v>
      </c>
      <c r="CO287" s="31" t="n">
        <f aca="false">IF(Замер!$J$380="да",Помещение_19!$H287,0)</f>
        <v>0</v>
      </c>
      <c r="CQ287" s="31" t="n">
        <f aca="false">IF(Замер!$J$400="да",Помещение_20!$B287,0)</f>
        <v>0</v>
      </c>
      <c r="CR287" s="31" t="n">
        <f aca="false">IF(Замер!$J$400="да",Помещение_20!$G287,0)</f>
        <v>0</v>
      </c>
      <c r="CS287" s="31" t="n">
        <f aca="false">IF(Замер!$J$400="да",Помещение_20!$H287,0)</f>
        <v>0</v>
      </c>
    </row>
    <row r="288" customFormat="false" ht="14.25" hidden="false" customHeight="false" outlineLevel="0" collapsed="false">
      <c r="B288" s="79" t="n">
        <f aca="false">P288</f>
        <v>1</v>
      </c>
      <c r="C288" s="49" t="s">
        <v>137</v>
      </c>
      <c r="D288" s="80" t="str">
        <f aca="false">VLOOKUP(C288,СписокРабот!$B:$E,2,FALSE())</f>
        <v>Монтаж и подключение водонагревателя (без прокладки кабеля)</v>
      </c>
      <c r="E288" s="44" t="str">
        <f aca="false">VLOOKUP(C288,СписокРабот!$B:$E,3,FALSE())</f>
        <v>ед.</v>
      </c>
      <c r="F288" s="81" t="n">
        <f aca="false">VLOOKUP(C288,СписокРабот!$B:$E,4,FALSE())</f>
        <v>5717</v>
      </c>
      <c r="G288" s="49" t="n">
        <f aca="false">Q288</f>
        <v>2</v>
      </c>
      <c r="H288" s="82" t="n">
        <f aca="false">F288*G288</f>
        <v>11434</v>
      </c>
      <c r="L288" s="83"/>
      <c r="M288" s="66" t="n">
        <f aca="false">$F288*(100%-$B$3)</f>
        <v>4859.45</v>
      </c>
      <c r="N288" s="31" t="n">
        <f aca="false">$G288*$M288</f>
        <v>9718.9</v>
      </c>
      <c r="P288" s="31" t="n">
        <f aca="false">MAX(S288,W288,AA288,AE288,AI288,AM288,AQ288,AU288,AY288,BC288,BG288,BK288,BO288,BS288,BW288,CA288,CE288,CI288,CM288,CQ288)</f>
        <v>1</v>
      </c>
      <c r="Q288" s="31" t="n">
        <f aca="false">IF($S288,T288,0)+IF($W288,X288,0)+IF($AA288,AB288,0)+IF($AE288,AF288,0)+IF($AI288,AJ288,0)+IF($AM288,AN288,0)+IF($AQ288,AR288,0)+IF($AU288,AV288,0)+IF($AY288,AZ288,0)+IF($BC288,BD288,0)+IF($BG288,BH288,0)+IF($BK288,BL288,0)+IF($BO288,BP288,0)+IF($BS288,BT288,0)+IF($BW288,BX288,0)+IF($CA288,CB288,0)+IF($CE288,CF288,0)+IF($CI288,CJ288,0)+IF($CM288,CN288,0)+IF($CQ288,CR288,0)</f>
        <v>2</v>
      </c>
      <c r="R288" s="31" t="n">
        <f aca="false">IF($S288=1,U288,0)+IF($W288,Y288,0)+IF($AA288,AC288,0)+IF($AE288,AG288,0)+IF($AI288,AK288,0)+IF($AM288,AO288,0)+IF($AQ288,AS288,0)+IF($AU288,AW288,0)+IF($AY288,BA288,0)+IF($BC288,BE288,0)+IF($BG288,BI288,0)+IF($BK288,BM288,0)+IF($BO288,BQ288,0)+IF($BS288,BU288,0)+IF($BW288,BY288,0)+IF($CA288,CC288,0)+IF($CE288,CG288,0)+IF($CI288,CK288,0)+IF($CM288,CO288,0)+IF($CQ288,CS288,0)</f>
        <v>11434</v>
      </c>
      <c r="S288" s="31" t="n">
        <f aca="false">IF(Замер!$J$20="да",Комната_1!$B288,0)</f>
        <v>1</v>
      </c>
      <c r="T288" s="31" t="n">
        <f aca="false">IF(Замер!$J$20="да",Комната_1!$G288,0)</f>
        <v>2</v>
      </c>
      <c r="U288" s="31" t="n">
        <f aca="false">IF(Замер!$J$20="да",Комната_1!$H288,0)</f>
        <v>11434</v>
      </c>
      <c r="W288" s="31" t="n">
        <f aca="false">IF(Замер!$J$40="да",Комната_2!$B288,0)</f>
        <v>0</v>
      </c>
      <c r="X288" s="31" t="n">
        <f aca="false">IF(Замер!$J$40="да",Комната_2!$G288,0)</f>
        <v>1</v>
      </c>
      <c r="Y288" s="31" t="n">
        <f aca="false">IF(Замер!$J$40="да",Комната_2!$H288,0)</f>
        <v>5717</v>
      </c>
      <c r="AA288" s="31" t="n">
        <f aca="false">IF(Замер!$J$60="да",Комната_3!$B288,0)</f>
        <v>0</v>
      </c>
      <c r="AB288" s="31" t="n">
        <f aca="false">IF(Замер!$J$60="да",Комната_3!$G288,0)</f>
        <v>1</v>
      </c>
      <c r="AC288" s="31" t="n">
        <f aca="false">IF(Замер!$J$60="да",Комната_3!$H288,0)</f>
        <v>5717</v>
      </c>
      <c r="AE288" s="31" t="n">
        <f aca="false">IF(Замер!$J$80="да",Комната_4!$B288,0)</f>
        <v>0</v>
      </c>
      <c r="AF288" s="31" t="n">
        <f aca="false">IF(Замер!$J$80="да",Комната_4!$G288,0)</f>
        <v>1</v>
      </c>
      <c r="AG288" s="31" t="n">
        <f aca="false">IF(Замер!$J$80="да",Комната_4!$H288,0)</f>
        <v>5717</v>
      </c>
      <c r="AI288" s="31" t="n">
        <f aca="false">IF(Замер!$J$100="да",Комната_5!$B288,0)</f>
        <v>0</v>
      </c>
      <c r="AJ288" s="31" t="n">
        <f aca="false">IF(Замер!$J$100="да",Комната_5!$G288,0)</f>
        <v>1</v>
      </c>
      <c r="AK288" s="31" t="n">
        <f aca="false">IF(Замер!$J$100="да",Комната_5!$H288,0)</f>
        <v>5717</v>
      </c>
      <c r="AM288" s="31" t="n">
        <f aca="false">IF(Замер!$J$120="да",Коридор!$B288,0)</f>
        <v>0</v>
      </c>
      <c r="AN288" s="31" t="n">
        <f aca="false">IF(Замер!$J$120="да",Коридор!$G288,0)</f>
        <v>1</v>
      </c>
      <c r="AO288" s="31" t="n">
        <f aca="false">IF(Замер!$J$120="да",Коридор!$H288,0)</f>
        <v>5717</v>
      </c>
      <c r="AQ288" s="31" t="n">
        <f aca="false">IF(Замер!$J$140="да",Кухня!$B288,0)</f>
        <v>0</v>
      </c>
      <c r="AR288" s="31" t="n">
        <f aca="false">IF(Замер!$J$140="да",Кухня!$G288,0)</f>
        <v>1</v>
      </c>
      <c r="AS288" s="31" t="n">
        <f aca="false">IF(Замер!$J$140="да",Кухня!$H288,0)</f>
        <v>5717</v>
      </c>
      <c r="AU288" s="31" t="n">
        <f aca="false">IF(Замер!$J$160="да",Ванна!$B288,0)</f>
        <v>0</v>
      </c>
      <c r="AV288" s="31" t="n">
        <f aca="false">IF(Замер!$J$160="да",Ванна!$G288,0)</f>
        <v>1</v>
      </c>
      <c r="AW288" s="31" t="n">
        <f aca="false">IF(Замер!$J$160="да",Ванна!$H288,0)</f>
        <v>5717</v>
      </c>
      <c r="AY288" s="31" t="n">
        <f aca="false">IF(Замер!$J$180="да",Туалет!$B288,0)</f>
        <v>0</v>
      </c>
      <c r="AZ288" s="31" t="n">
        <f aca="false">IF(Замер!$J$180="да",Туалет!$G288,0)</f>
        <v>0</v>
      </c>
      <c r="BA288" s="31" t="n">
        <f aca="false">IF(Замер!$J$180="да",Туалет!$H288,0)</f>
        <v>0</v>
      </c>
      <c r="BC288" s="31" t="n">
        <f aca="false">IF(Замер!$J$200="да",Балкон!$B288,0)</f>
        <v>0</v>
      </c>
      <c r="BD288" s="31" t="n">
        <f aca="false">IF(Замер!$J$200="да",Балкон!$G288,0)</f>
        <v>0</v>
      </c>
      <c r="BE288" s="31" t="n">
        <f aca="false">IF(Замер!$J$200="да",Балкон!$H288,0)</f>
        <v>0</v>
      </c>
      <c r="BG288" s="31" t="n">
        <f aca="false">IF(Замер!$J$220="да",Помещение_11!$B288,0)</f>
        <v>0</v>
      </c>
      <c r="BH288" s="31" t="n">
        <f aca="false">IF(Замер!$J$220="да",Помещение_11!$G288,0)</f>
        <v>0</v>
      </c>
      <c r="BI288" s="31" t="n">
        <f aca="false">IF(Замер!$J$220="да",Помещение_11!$H288,0)</f>
        <v>0</v>
      </c>
      <c r="BK288" s="31" t="n">
        <f aca="false">IF(Замер!$J$240="да",Помещение_12!$B288,0)</f>
        <v>0</v>
      </c>
      <c r="BL288" s="31" t="n">
        <f aca="false">IF(Замер!$J$240="да",Помещение_12!$G288,0)</f>
        <v>0</v>
      </c>
      <c r="BM288" s="31" t="n">
        <f aca="false">IF(Замер!$J$240="да",Помещение_12!$H288,0)</f>
        <v>0</v>
      </c>
      <c r="BO288" s="31" t="n">
        <f aca="false">IF(Замер!$J$260="да",Помещение_13!$B288,0)</f>
        <v>0</v>
      </c>
      <c r="BP288" s="31" t="n">
        <f aca="false">IF(Замер!$J$260="да",Помещение_13!$G288,0)</f>
        <v>0</v>
      </c>
      <c r="BQ288" s="31" t="n">
        <f aca="false">IF(Замер!$J$260="да",Помещение_13!$H288,0)</f>
        <v>0</v>
      </c>
      <c r="BS288" s="31" t="n">
        <f aca="false">IF(Замер!$J$280="да",Помещение_14!$B288,0)</f>
        <v>0</v>
      </c>
      <c r="BT288" s="31" t="n">
        <f aca="false">IF(Замер!$J$280="да",Помещение_14!$G288,0)</f>
        <v>0</v>
      </c>
      <c r="BU288" s="31" t="n">
        <f aca="false">IF(Замер!$J$280="да",Помещение_14!$H288,0)</f>
        <v>0</v>
      </c>
      <c r="BW288" s="31" t="n">
        <f aca="false">IF(Замер!$J$300="да",Помещение_15!$B288,0)</f>
        <v>0</v>
      </c>
      <c r="BX288" s="31" t="n">
        <f aca="false">IF(Замер!$J$300="да",Помещение_15!$G288,0)</f>
        <v>0</v>
      </c>
      <c r="BY288" s="31" t="n">
        <f aca="false">IF(Замер!$J$300="да",Помещение_15!$H288,0)</f>
        <v>0</v>
      </c>
      <c r="CA288" s="31" t="n">
        <f aca="false">IF(Замер!$J$320="да",Помещение_16!$B288,0)</f>
        <v>0</v>
      </c>
      <c r="CB288" s="31" t="n">
        <f aca="false">IF(Замер!$J$320="да",Помещение_16!$G288,0)</f>
        <v>0</v>
      </c>
      <c r="CC288" s="31" t="n">
        <f aca="false">IF(Замер!$J$320="да",Помещение_16!$H288,0)</f>
        <v>0</v>
      </c>
      <c r="CE288" s="31" t="n">
        <f aca="false">IF(Замер!$J$340="да",Помещение_17!$B288,0)</f>
        <v>0</v>
      </c>
      <c r="CF288" s="31" t="n">
        <f aca="false">IF(Замер!$J$340="да",Помещение_17!$G288,0)</f>
        <v>0</v>
      </c>
      <c r="CG288" s="31" t="n">
        <f aca="false">IF(Замер!$J$340="да",Помещение_17!$H288,0)</f>
        <v>0</v>
      </c>
      <c r="CI288" s="31" t="n">
        <f aca="false">IF(Замер!$J$360="да",Помещение_18!$B288,0)</f>
        <v>0</v>
      </c>
      <c r="CJ288" s="31" t="n">
        <f aca="false">IF(Замер!$J$360="да",Помещение_18!$G288,0)</f>
        <v>0</v>
      </c>
      <c r="CK288" s="31" t="n">
        <f aca="false">IF(Замер!$J$360="да",Помещение_18!$H288,0)</f>
        <v>0</v>
      </c>
      <c r="CM288" s="31" t="n">
        <f aca="false">IF(Замер!$J$380="да",Помещение_19!$B288,0)</f>
        <v>0</v>
      </c>
      <c r="CN288" s="31" t="n">
        <f aca="false">IF(Замер!$J$380="да",Помещение_19!$G288,0)</f>
        <v>0</v>
      </c>
      <c r="CO288" s="31" t="n">
        <f aca="false">IF(Замер!$J$380="да",Помещение_19!$H288,0)</f>
        <v>0</v>
      </c>
      <c r="CQ288" s="31" t="n">
        <f aca="false">IF(Замер!$J$400="да",Помещение_20!$B288,0)</f>
        <v>0</v>
      </c>
      <c r="CR288" s="31" t="n">
        <f aca="false">IF(Замер!$J$400="да",Помещение_20!$G288,0)</f>
        <v>0</v>
      </c>
      <c r="CS288" s="31" t="n">
        <f aca="false">IF(Замер!$J$400="да",Помещение_20!$H288,0)</f>
        <v>0</v>
      </c>
    </row>
    <row r="289" customFormat="false" ht="14.25" hidden="false" customHeight="false" outlineLevel="0" collapsed="false">
      <c r="B289" s="79" t="n">
        <f aca="false">P289</f>
        <v>0</v>
      </c>
      <c r="C289" s="49" t="s">
        <v>561</v>
      </c>
      <c r="D289" s="80" t="str">
        <f aca="false">VLOOKUP(C289,СписокРабот!$B:$E,2,FALSE())</f>
        <v>Монтаж и подключение полотенцесушителя на готовую подводку</v>
      </c>
      <c r="E289" s="44" t="str">
        <f aca="false">VLOOKUP(C289,СписокРабот!$B:$E,3,FALSE())</f>
        <v>ед.</v>
      </c>
      <c r="F289" s="81" t="n">
        <f aca="false">VLOOKUP(C289,СписокРабот!$B:$E,4,FALSE())</f>
        <v>4373</v>
      </c>
      <c r="G289" s="49" t="n">
        <f aca="false">Q289</f>
        <v>0</v>
      </c>
      <c r="H289" s="82" t="n">
        <f aca="false">F289*G289</f>
        <v>0</v>
      </c>
      <c r="L289" s="83"/>
      <c r="M289" s="66" t="n">
        <f aca="false">$F289*(100%-$B$3)</f>
        <v>3717.05</v>
      </c>
      <c r="N289" s="31" t="n">
        <f aca="false">$G289*$M289</f>
        <v>0</v>
      </c>
      <c r="P289" s="31" t="n">
        <f aca="false">MAX(S289,W289,AA289,AE289,AI289,AM289,AQ289,AU289,AY289,BC289,BG289,BK289,BO289,BS289,BW289,CA289,CE289,CI289,CM289,CQ289)</f>
        <v>0</v>
      </c>
      <c r="Q289" s="31" t="n">
        <f aca="false">IF($S289,T289,0)+IF($W289,X289,0)+IF($AA289,AB289,0)+IF($AE289,AF289,0)+IF($AI289,AJ289,0)+IF($AM289,AN289,0)+IF($AQ289,AR289,0)+IF($AU289,AV289,0)+IF($AY289,AZ289,0)+IF($BC289,BD289,0)+IF($BG289,BH289,0)+IF($BK289,BL289,0)+IF($BO289,BP289,0)+IF($BS289,BT289,0)+IF($BW289,BX289,0)+IF($CA289,CB289,0)+IF($CE289,CF289,0)+IF($CI289,CJ289,0)+IF($CM289,CN289,0)+IF($CQ289,CR289,0)</f>
        <v>0</v>
      </c>
      <c r="R289" s="31" t="n">
        <f aca="false">IF($S289=1,U289,0)+IF($W289,Y289,0)+IF($AA289,AC289,0)+IF($AE289,AG289,0)+IF($AI289,AK289,0)+IF($AM289,AO289,0)+IF($AQ289,AS289,0)+IF($AU289,AW289,0)+IF($AY289,BA289,0)+IF($BC289,BE289,0)+IF($BG289,BI289,0)+IF($BK289,BM289,0)+IF($BO289,BQ289,0)+IF($BS289,BU289,0)+IF($BW289,BY289,0)+IF($CA289,CC289,0)+IF($CE289,CG289,0)+IF($CI289,CK289,0)+IF($CM289,CO289,0)+IF($CQ289,CS289,0)</f>
        <v>0</v>
      </c>
      <c r="S289" s="31" t="n">
        <f aca="false">IF(Замер!$J$20="да",Комната_1!$B289,0)</f>
        <v>0</v>
      </c>
      <c r="T289" s="31" t="n">
        <f aca="false">IF(Замер!$J$20="да",Комната_1!$G289,0)</f>
        <v>1</v>
      </c>
      <c r="U289" s="31" t="n">
        <f aca="false">IF(Замер!$J$20="да",Комната_1!$H289,0)</f>
        <v>4373</v>
      </c>
      <c r="W289" s="31" t="n">
        <f aca="false">IF(Замер!$J$40="да",Комната_2!$B289,0)</f>
        <v>0</v>
      </c>
      <c r="X289" s="31" t="n">
        <f aca="false">IF(Замер!$J$40="да",Комната_2!$G289,0)</f>
        <v>1</v>
      </c>
      <c r="Y289" s="31" t="n">
        <f aca="false">IF(Замер!$J$40="да",Комната_2!$H289,0)</f>
        <v>4373</v>
      </c>
      <c r="AA289" s="31" t="n">
        <f aca="false">IF(Замер!$J$60="да",Комната_3!$B289,0)</f>
        <v>0</v>
      </c>
      <c r="AB289" s="31" t="n">
        <f aca="false">IF(Замер!$J$60="да",Комната_3!$G289,0)</f>
        <v>1</v>
      </c>
      <c r="AC289" s="31" t="n">
        <f aca="false">IF(Замер!$J$60="да",Комната_3!$H289,0)</f>
        <v>4373</v>
      </c>
      <c r="AE289" s="31" t="n">
        <f aca="false">IF(Замер!$J$80="да",Комната_4!$B289,0)</f>
        <v>0</v>
      </c>
      <c r="AF289" s="31" t="n">
        <f aca="false">IF(Замер!$J$80="да",Комната_4!$G289,0)</f>
        <v>1</v>
      </c>
      <c r="AG289" s="31" t="n">
        <f aca="false">IF(Замер!$J$80="да",Комната_4!$H289,0)</f>
        <v>4373</v>
      </c>
      <c r="AI289" s="31" t="n">
        <f aca="false">IF(Замер!$J$100="да",Комната_5!$B289,0)</f>
        <v>0</v>
      </c>
      <c r="AJ289" s="31" t="n">
        <f aca="false">IF(Замер!$J$100="да",Комната_5!$G289,0)</f>
        <v>1</v>
      </c>
      <c r="AK289" s="31" t="n">
        <f aca="false">IF(Замер!$J$100="да",Комната_5!$H289,0)</f>
        <v>4373</v>
      </c>
      <c r="AM289" s="31" t="n">
        <f aca="false">IF(Замер!$J$120="да",Коридор!$B289,0)</f>
        <v>0</v>
      </c>
      <c r="AN289" s="31" t="n">
        <f aca="false">IF(Замер!$J$120="да",Коридор!$G289,0)</f>
        <v>1</v>
      </c>
      <c r="AO289" s="31" t="n">
        <f aca="false">IF(Замер!$J$120="да",Коридор!$H289,0)</f>
        <v>4373</v>
      </c>
      <c r="AQ289" s="31" t="n">
        <f aca="false">IF(Замер!$J$140="да",Кухня!$B289,0)</f>
        <v>0</v>
      </c>
      <c r="AR289" s="31" t="n">
        <f aca="false">IF(Замер!$J$140="да",Кухня!$G289,0)</f>
        <v>1</v>
      </c>
      <c r="AS289" s="31" t="n">
        <f aca="false">IF(Замер!$J$140="да",Кухня!$H289,0)</f>
        <v>4373</v>
      </c>
      <c r="AU289" s="31" t="n">
        <f aca="false">IF(Замер!$J$160="да",Ванна!$B289,0)</f>
        <v>0</v>
      </c>
      <c r="AV289" s="31" t="n">
        <f aca="false">IF(Замер!$J$160="да",Ванна!$G289,0)</f>
        <v>1</v>
      </c>
      <c r="AW289" s="31" t="n">
        <f aca="false">IF(Замер!$J$160="да",Ванна!$H289,0)</f>
        <v>4373</v>
      </c>
      <c r="AY289" s="31" t="n">
        <f aca="false">IF(Замер!$J$180="да",Туалет!$B289,0)</f>
        <v>0</v>
      </c>
      <c r="AZ289" s="31" t="n">
        <f aca="false">IF(Замер!$J$180="да",Туалет!$G289,0)</f>
        <v>0</v>
      </c>
      <c r="BA289" s="31" t="n">
        <f aca="false">IF(Замер!$J$180="да",Туалет!$H289,0)</f>
        <v>0</v>
      </c>
      <c r="BC289" s="31" t="n">
        <f aca="false">IF(Замер!$J$200="да",Балкон!$B289,0)</f>
        <v>0</v>
      </c>
      <c r="BD289" s="31" t="n">
        <f aca="false">IF(Замер!$J$200="да",Балкон!$G289,0)</f>
        <v>0</v>
      </c>
      <c r="BE289" s="31" t="n">
        <f aca="false">IF(Замер!$J$200="да",Балкон!$H289,0)</f>
        <v>0</v>
      </c>
      <c r="BG289" s="31" t="n">
        <f aca="false">IF(Замер!$J$220="да",Помещение_11!$B289,0)</f>
        <v>0</v>
      </c>
      <c r="BH289" s="31" t="n">
        <f aca="false">IF(Замер!$J$220="да",Помещение_11!$G289,0)</f>
        <v>0</v>
      </c>
      <c r="BI289" s="31" t="n">
        <f aca="false">IF(Замер!$J$220="да",Помещение_11!$H289,0)</f>
        <v>0</v>
      </c>
      <c r="BK289" s="31" t="n">
        <f aca="false">IF(Замер!$J$240="да",Помещение_12!$B289,0)</f>
        <v>0</v>
      </c>
      <c r="BL289" s="31" t="n">
        <f aca="false">IF(Замер!$J$240="да",Помещение_12!$G289,0)</f>
        <v>0</v>
      </c>
      <c r="BM289" s="31" t="n">
        <f aca="false">IF(Замер!$J$240="да",Помещение_12!$H289,0)</f>
        <v>0</v>
      </c>
      <c r="BO289" s="31" t="n">
        <f aca="false">IF(Замер!$J$260="да",Помещение_13!$B289,0)</f>
        <v>0</v>
      </c>
      <c r="BP289" s="31" t="n">
        <f aca="false">IF(Замер!$J$260="да",Помещение_13!$G289,0)</f>
        <v>0</v>
      </c>
      <c r="BQ289" s="31" t="n">
        <f aca="false">IF(Замер!$J$260="да",Помещение_13!$H289,0)</f>
        <v>0</v>
      </c>
      <c r="BS289" s="31" t="n">
        <f aca="false">IF(Замер!$J$280="да",Помещение_14!$B289,0)</f>
        <v>0</v>
      </c>
      <c r="BT289" s="31" t="n">
        <f aca="false">IF(Замер!$J$280="да",Помещение_14!$G289,0)</f>
        <v>0</v>
      </c>
      <c r="BU289" s="31" t="n">
        <f aca="false">IF(Замер!$J$280="да",Помещение_14!$H289,0)</f>
        <v>0</v>
      </c>
      <c r="BW289" s="31" t="n">
        <f aca="false">IF(Замер!$J$300="да",Помещение_15!$B289,0)</f>
        <v>0</v>
      </c>
      <c r="BX289" s="31" t="n">
        <f aca="false">IF(Замер!$J$300="да",Помещение_15!$G289,0)</f>
        <v>0</v>
      </c>
      <c r="BY289" s="31" t="n">
        <f aca="false">IF(Замер!$J$300="да",Помещение_15!$H289,0)</f>
        <v>0</v>
      </c>
      <c r="CA289" s="31" t="n">
        <f aca="false">IF(Замер!$J$320="да",Помещение_16!$B289,0)</f>
        <v>0</v>
      </c>
      <c r="CB289" s="31" t="n">
        <f aca="false">IF(Замер!$J$320="да",Помещение_16!$G289,0)</f>
        <v>0</v>
      </c>
      <c r="CC289" s="31" t="n">
        <f aca="false">IF(Замер!$J$320="да",Помещение_16!$H289,0)</f>
        <v>0</v>
      </c>
      <c r="CE289" s="31" t="n">
        <f aca="false">IF(Замер!$J$340="да",Помещение_17!$B289,0)</f>
        <v>0</v>
      </c>
      <c r="CF289" s="31" t="n">
        <f aca="false">IF(Замер!$J$340="да",Помещение_17!$G289,0)</f>
        <v>0</v>
      </c>
      <c r="CG289" s="31" t="n">
        <f aca="false">IF(Замер!$J$340="да",Помещение_17!$H289,0)</f>
        <v>0</v>
      </c>
      <c r="CI289" s="31" t="n">
        <f aca="false">IF(Замер!$J$360="да",Помещение_18!$B289,0)</f>
        <v>0</v>
      </c>
      <c r="CJ289" s="31" t="n">
        <f aca="false">IF(Замер!$J$360="да",Помещение_18!$G289,0)</f>
        <v>0</v>
      </c>
      <c r="CK289" s="31" t="n">
        <f aca="false">IF(Замер!$J$360="да",Помещение_18!$H289,0)</f>
        <v>0</v>
      </c>
      <c r="CM289" s="31" t="n">
        <f aca="false">IF(Замер!$J$380="да",Помещение_19!$B289,0)</f>
        <v>0</v>
      </c>
      <c r="CN289" s="31" t="n">
        <f aca="false">IF(Замер!$J$380="да",Помещение_19!$G289,0)</f>
        <v>0</v>
      </c>
      <c r="CO289" s="31" t="n">
        <f aca="false">IF(Замер!$J$380="да",Помещение_19!$H289,0)</f>
        <v>0</v>
      </c>
      <c r="CQ289" s="31" t="n">
        <f aca="false">IF(Замер!$J$400="да",Помещение_20!$B289,0)</f>
        <v>0</v>
      </c>
      <c r="CR289" s="31" t="n">
        <f aca="false">IF(Замер!$J$400="да",Помещение_20!$G289,0)</f>
        <v>0</v>
      </c>
      <c r="CS289" s="31" t="n">
        <f aca="false">IF(Замер!$J$400="да",Помещение_20!$H289,0)</f>
        <v>0</v>
      </c>
    </row>
    <row r="290" customFormat="false" ht="14.25" hidden="false" customHeight="false" outlineLevel="0" collapsed="false">
      <c r="B290" s="89" t="n">
        <f aca="false">P290</f>
        <v>1</v>
      </c>
      <c r="C290" s="90" t="s">
        <v>139</v>
      </c>
      <c r="D290" s="91" t="str">
        <f aca="false">VLOOKUP(C290,СписокРабот!$B:$E,2,FALSE())</f>
        <v>Монтаж и подключение фильтров грубой очистки</v>
      </c>
      <c r="E290" s="92" t="str">
        <f aca="false">VLOOKUP(C290,СписокРабот!$B:$E,3,FALSE())</f>
        <v>ед.</v>
      </c>
      <c r="F290" s="93" t="n">
        <f aca="false">VLOOKUP(C290,СписокРабот!$B:$E,4,FALSE())</f>
        <v>1486</v>
      </c>
      <c r="G290" s="102" t="n">
        <f aca="false">Q290</f>
        <v>4</v>
      </c>
      <c r="H290" s="95" t="n">
        <f aca="false">F290*G290</f>
        <v>5944</v>
      </c>
      <c r="L290" s="83"/>
      <c r="M290" s="66" t="n">
        <f aca="false">$F290*(100%-$B$3)</f>
        <v>1263.1</v>
      </c>
      <c r="N290" s="31" t="n">
        <f aca="false">$G290*$M290</f>
        <v>5052.4</v>
      </c>
      <c r="P290" s="31" t="n">
        <f aca="false">MAX(S290,W290,AA290,AE290,AI290,AM290,AQ290,AU290,AY290,BC290,BG290,BK290,BO290,BS290,BW290,CA290,CE290,CI290,CM290,CQ290)</f>
        <v>1</v>
      </c>
      <c r="Q290" s="31" t="n">
        <f aca="false">IF($S290,T290,0)+IF($W290,X290,0)+IF($AA290,AB290,0)+IF($AE290,AF290,0)+IF($AI290,AJ290,0)+IF($AM290,AN290,0)+IF($AQ290,AR290,0)+IF($AU290,AV290,0)+IF($AY290,AZ290,0)+IF($BC290,BD290,0)+IF($BG290,BH290,0)+IF($BK290,BL290,0)+IF($BO290,BP290,0)+IF($BS290,BT290,0)+IF($BW290,BX290,0)+IF($CA290,CB290,0)+IF($CE290,CF290,0)+IF($CI290,CJ290,0)+IF($CM290,CN290,0)+IF($CQ290,CR290,0)</f>
        <v>4</v>
      </c>
      <c r="R290" s="31" t="n">
        <f aca="false">IF($S290=1,U290,0)+IF($W290,Y290,0)+IF($AA290,AC290,0)+IF($AE290,AG290,0)+IF($AI290,AK290,0)+IF($AM290,AO290,0)+IF($AQ290,AS290,0)+IF($AU290,AW290,0)+IF($AY290,BA290,0)+IF($BC290,BE290,0)+IF($BG290,BI290,0)+IF($BK290,BM290,0)+IF($BO290,BQ290,0)+IF($BS290,BU290,0)+IF($BW290,BY290,0)+IF($CA290,CC290,0)+IF($CE290,CG290,0)+IF($CI290,CK290,0)+IF($CM290,CO290,0)+IF($CQ290,CS290,0)</f>
        <v>5944</v>
      </c>
      <c r="S290" s="31" t="n">
        <f aca="false">IF(Замер!$J$20="да",Комната_1!$B290,0)</f>
        <v>1</v>
      </c>
      <c r="T290" s="31" t="n">
        <f aca="false">IF(Замер!$J$20="да",Комната_1!$G290,0)</f>
        <v>4</v>
      </c>
      <c r="U290" s="31" t="n">
        <f aca="false">IF(Замер!$J$20="да",Комната_1!$H290,0)</f>
        <v>5944</v>
      </c>
      <c r="W290" s="31" t="n">
        <f aca="false">IF(Замер!$J$40="да",Комната_2!$B290,0)</f>
        <v>0</v>
      </c>
      <c r="X290" s="31" t="n">
        <f aca="false">IF(Замер!$J$40="да",Комната_2!$G290,0)</f>
        <v>1</v>
      </c>
      <c r="Y290" s="31" t="n">
        <f aca="false">IF(Замер!$J$40="да",Комната_2!$H290,0)</f>
        <v>1486</v>
      </c>
      <c r="AA290" s="31" t="n">
        <f aca="false">IF(Замер!$J$60="да",Комната_3!$B290,0)</f>
        <v>0</v>
      </c>
      <c r="AB290" s="31" t="n">
        <f aca="false">IF(Замер!$J$60="да",Комната_3!$G290,0)</f>
        <v>1</v>
      </c>
      <c r="AC290" s="31" t="n">
        <f aca="false">IF(Замер!$J$60="да",Комната_3!$H290,0)</f>
        <v>1486</v>
      </c>
      <c r="AE290" s="31" t="n">
        <f aca="false">IF(Замер!$J$80="да",Комната_4!$B290,0)</f>
        <v>0</v>
      </c>
      <c r="AF290" s="31" t="n">
        <f aca="false">IF(Замер!$J$80="да",Комната_4!$G290,0)</f>
        <v>1</v>
      </c>
      <c r="AG290" s="31" t="n">
        <f aca="false">IF(Замер!$J$80="да",Комната_4!$H290,0)</f>
        <v>1486</v>
      </c>
      <c r="AI290" s="31" t="n">
        <f aca="false">IF(Замер!$J$100="да",Комната_5!$B290,0)</f>
        <v>0</v>
      </c>
      <c r="AJ290" s="31" t="n">
        <f aca="false">IF(Замер!$J$100="да",Комната_5!$G290,0)</f>
        <v>1</v>
      </c>
      <c r="AK290" s="31" t="n">
        <f aca="false">IF(Замер!$J$100="да",Комната_5!$H290,0)</f>
        <v>1486</v>
      </c>
      <c r="AM290" s="31" t="n">
        <f aca="false">IF(Замер!$J$120="да",Коридор!$B290,0)</f>
        <v>0</v>
      </c>
      <c r="AN290" s="31" t="n">
        <f aca="false">IF(Замер!$J$120="да",Коридор!$G290,0)</f>
        <v>1</v>
      </c>
      <c r="AO290" s="31" t="n">
        <f aca="false">IF(Замер!$J$120="да",Коридор!$H290,0)</f>
        <v>1486</v>
      </c>
      <c r="AQ290" s="31" t="n">
        <f aca="false">IF(Замер!$J$140="да",Кухня!$B290,0)</f>
        <v>0</v>
      </c>
      <c r="AR290" s="31" t="n">
        <f aca="false">IF(Замер!$J$140="да",Кухня!$G290,0)</f>
        <v>1</v>
      </c>
      <c r="AS290" s="31" t="n">
        <f aca="false">IF(Замер!$J$140="да",Кухня!$H290,0)</f>
        <v>1486</v>
      </c>
      <c r="AU290" s="31" t="n">
        <f aca="false">IF(Замер!$J$160="да",Ванна!$B290,0)</f>
        <v>0</v>
      </c>
      <c r="AV290" s="31" t="n">
        <f aca="false">IF(Замер!$J$160="да",Ванна!$G290,0)</f>
        <v>1</v>
      </c>
      <c r="AW290" s="31" t="n">
        <f aca="false">IF(Замер!$J$160="да",Ванна!$H290,0)</f>
        <v>1486</v>
      </c>
      <c r="AY290" s="31" t="n">
        <f aca="false">IF(Замер!$J$180="да",Туалет!$B290,0)</f>
        <v>0</v>
      </c>
      <c r="AZ290" s="31" t="n">
        <f aca="false">IF(Замер!$J$180="да",Туалет!$G290,0)</f>
        <v>0</v>
      </c>
      <c r="BA290" s="31" t="n">
        <f aca="false">IF(Замер!$J$180="да",Туалет!$H290,0)</f>
        <v>0</v>
      </c>
      <c r="BC290" s="31" t="n">
        <f aca="false">IF(Замер!$J$200="да",Балкон!$B290,0)</f>
        <v>0</v>
      </c>
      <c r="BD290" s="31" t="n">
        <f aca="false">IF(Замер!$J$200="да",Балкон!$G290,0)</f>
        <v>0</v>
      </c>
      <c r="BE290" s="31" t="n">
        <f aca="false">IF(Замер!$J$200="да",Балкон!$H290,0)</f>
        <v>0</v>
      </c>
      <c r="BG290" s="31" t="n">
        <f aca="false">IF(Замер!$J$220="да",Помещение_11!$B290,0)</f>
        <v>0</v>
      </c>
      <c r="BH290" s="31" t="n">
        <f aca="false">IF(Замер!$J$220="да",Помещение_11!$G290,0)</f>
        <v>0</v>
      </c>
      <c r="BI290" s="31" t="n">
        <f aca="false">IF(Замер!$J$220="да",Помещение_11!$H290,0)</f>
        <v>0</v>
      </c>
      <c r="BK290" s="31" t="n">
        <f aca="false">IF(Замер!$J$240="да",Помещение_12!$B290,0)</f>
        <v>0</v>
      </c>
      <c r="BL290" s="31" t="n">
        <f aca="false">IF(Замер!$J$240="да",Помещение_12!$G290,0)</f>
        <v>0</v>
      </c>
      <c r="BM290" s="31" t="n">
        <f aca="false">IF(Замер!$J$240="да",Помещение_12!$H290,0)</f>
        <v>0</v>
      </c>
      <c r="BO290" s="31" t="n">
        <f aca="false">IF(Замер!$J$260="да",Помещение_13!$B290,0)</f>
        <v>0</v>
      </c>
      <c r="BP290" s="31" t="n">
        <f aca="false">IF(Замер!$J$260="да",Помещение_13!$G290,0)</f>
        <v>0</v>
      </c>
      <c r="BQ290" s="31" t="n">
        <f aca="false">IF(Замер!$J$260="да",Помещение_13!$H290,0)</f>
        <v>0</v>
      </c>
      <c r="BS290" s="31" t="n">
        <f aca="false">IF(Замер!$J$280="да",Помещение_14!$B290,0)</f>
        <v>0</v>
      </c>
      <c r="BT290" s="31" t="n">
        <f aca="false">IF(Замер!$J$280="да",Помещение_14!$G290,0)</f>
        <v>0</v>
      </c>
      <c r="BU290" s="31" t="n">
        <f aca="false">IF(Замер!$J$280="да",Помещение_14!$H290,0)</f>
        <v>0</v>
      </c>
      <c r="BW290" s="31" t="n">
        <f aca="false">IF(Замер!$J$300="да",Помещение_15!$B290,0)</f>
        <v>0</v>
      </c>
      <c r="BX290" s="31" t="n">
        <f aca="false">IF(Замер!$J$300="да",Помещение_15!$G290,0)</f>
        <v>0</v>
      </c>
      <c r="BY290" s="31" t="n">
        <f aca="false">IF(Замер!$J$300="да",Помещение_15!$H290,0)</f>
        <v>0</v>
      </c>
      <c r="CA290" s="31" t="n">
        <f aca="false">IF(Замер!$J$320="да",Помещение_16!$B290,0)</f>
        <v>0</v>
      </c>
      <c r="CB290" s="31" t="n">
        <f aca="false">IF(Замер!$J$320="да",Помещение_16!$G290,0)</f>
        <v>0</v>
      </c>
      <c r="CC290" s="31" t="n">
        <f aca="false">IF(Замер!$J$320="да",Помещение_16!$H290,0)</f>
        <v>0</v>
      </c>
      <c r="CE290" s="31" t="n">
        <f aca="false">IF(Замер!$J$340="да",Помещение_17!$B290,0)</f>
        <v>0</v>
      </c>
      <c r="CF290" s="31" t="n">
        <f aca="false">IF(Замер!$J$340="да",Помещение_17!$G290,0)</f>
        <v>0</v>
      </c>
      <c r="CG290" s="31" t="n">
        <f aca="false">IF(Замер!$J$340="да",Помещение_17!$H290,0)</f>
        <v>0</v>
      </c>
      <c r="CI290" s="31" t="n">
        <f aca="false">IF(Замер!$J$360="да",Помещение_18!$B290,0)</f>
        <v>0</v>
      </c>
      <c r="CJ290" s="31" t="n">
        <f aca="false">IF(Замер!$J$360="да",Помещение_18!$G290,0)</f>
        <v>0</v>
      </c>
      <c r="CK290" s="31" t="n">
        <f aca="false">IF(Замер!$J$360="да",Помещение_18!$H290,0)</f>
        <v>0</v>
      </c>
      <c r="CM290" s="31" t="n">
        <f aca="false">IF(Замер!$J$380="да",Помещение_19!$B290,0)</f>
        <v>0</v>
      </c>
      <c r="CN290" s="31" t="n">
        <f aca="false">IF(Замер!$J$380="да",Помещение_19!$G290,0)</f>
        <v>0</v>
      </c>
      <c r="CO290" s="31" t="n">
        <f aca="false">IF(Замер!$J$380="да",Помещение_19!$H290,0)</f>
        <v>0</v>
      </c>
      <c r="CQ290" s="31" t="n">
        <f aca="false">IF(Замер!$J$400="да",Помещение_20!$B290,0)</f>
        <v>0</v>
      </c>
      <c r="CR290" s="31" t="n">
        <f aca="false">IF(Замер!$J$400="да",Помещение_20!$G290,0)</f>
        <v>0</v>
      </c>
      <c r="CS290" s="31" t="n">
        <f aca="false">IF(Замер!$J$400="да",Помещение_20!$H290,0)</f>
        <v>0</v>
      </c>
    </row>
    <row r="291" customFormat="false" ht="14.25" hidden="false" customHeight="false" outlineLevel="0" collapsed="false">
      <c r="B291" s="89" t="n">
        <f aca="false">P291</f>
        <v>0</v>
      </c>
      <c r="C291" s="90" t="s">
        <v>562</v>
      </c>
      <c r="D291" s="91" t="str">
        <f aca="false">VLOOKUP(C291,СписокРабот!$B:$E,2,FALSE())</f>
        <v>Монтаж и подключение фильтров тонкой очистки</v>
      </c>
      <c r="E291" s="92" t="str">
        <f aca="false">VLOOKUP(C291,СписокРабот!$B:$E,3,FALSE())</f>
        <v>ед.</v>
      </c>
      <c r="F291" s="93" t="n">
        <f aca="false">VLOOKUP(C291,СписокРабот!$B:$E,4,FALSE())</f>
        <v>1768</v>
      </c>
      <c r="G291" s="102" t="n">
        <f aca="false">Q291</f>
        <v>0</v>
      </c>
      <c r="H291" s="95" t="n">
        <f aca="false">F291*G291</f>
        <v>0</v>
      </c>
      <c r="L291" s="83"/>
      <c r="M291" s="66" t="n">
        <f aca="false">$F291*(100%-$B$3)</f>
        <v>1502.8</v>
      </c>
      <c r="N291" s="31" t="n">
        <f aca="false">$G291*$M291</f>
        <v>0</v>
      </c>
      <c r="P291" s="31" t="n">
        <f aca="false">MAX(S291,W291,AA291,AE291,AI291,AM291,AQ291,AU291,AY291,BC291,BG291,BK291,BO291,BS291,BW291,CA291,CE291,CI291,CM291,CQ291)</f>
        <v>0</v>
      </c>
      <c r="Q291" s="31" t="n">
        <f aca="false">IF($S291,T291,0)+IF($W291,X291,0)+IF($AA291,AB291,0)+IF($AE291,AF291,0)+IF($AI291,AJ291,0)+IF($AM291,AN291,0)+IF($AQ291,AR291,0)+IF($AU291,AV291,0)+IF($AY291,AZ291,0)+IF($BC291,BD291,0)+IF($BG291,BH291,0)+IF($BK291,BL291,0)+IF($BO291,BP291,0)+IF($BS291,BT291,0)+IF($BW291,BX291,0)+IF($CA291,CB291,0)+IF($CE291,CF291,0)+IF($CI291,CJ291,0)+IF($CM291,CN291,0)+IF($CQ291,CR291,0)</f>
        <v>0</v>
      </c>
      <c r="R291" s="31" t="n">
        <f aca="false">IF($S291=1,U291,0)+IF($W291,Y291,0)+IF($AA291,AC291,0)+IF($AE291,AG291,0)+IF($AI291,AK291,0)+IF($AM291,AO291,0)+IF($AQ291,AS291,0)+IF($AU291,AW291,0)+IF($AY291,BA291,0)+IF($BC291,BE291,0)+IF($BG291,BI291,0)+IF($BK291,BM291,0)+IF($BO291,BQ291,0)+IF($BS291,BU291,0)+IF($BW291,BY291,0)+IF($CA291,CC291,0)+IF($CE291,CG291,0)+IF($CI291,CK291,0)+IF($CM291,CO291,0)+IF($CQ291,CS291,0)</f>
        <v>0</v>
      </c>
      <c r="S291" s="31" t="n">
        <f aca="false">IF(Замер!$J$20="да",Комната_1!$B291,0)</f>
        <v>0</v>
      </c>
      <c r="T291" s="31" t="n">
        <f aca="false">IF(Замер!$J$20="да",Комната_1!$G291,0)</f>
        <v>1</v>
      </c>
      <c r="U291" s="31" t="n">
        <f aca="false">IF(Замер!$J$20="да",Комната_1!$H291,0)</f>
        <v>1768</v>
      </c>
      <c r="W291" s="31" t="n">
        <f aca="false">IF(Замер!$J$40="да",Комната_2!$B291,0)</f>
        <v>0</v>
      </c>
      <c r="X291" s="31" t="n">
        <f aca="false">IF(Замер!$J$40="да",Комната_2!$G291,0)</f>
        <v>1</v>
      </c>
      <c r="Y291" s="31" t="n">
        <f aca="false">IF(Замер!$J$40="да",Комната_2!$H291,0)</f>
        <v>1768</v>
      </c>
      <c r="AA291" s="31" t="n">
        <f aca="false">IF(Замер!$J$60="да",Комната_3!$B291,0)</f>
        <v>0</v>
      </c>
      <c r="AB291" s="31" t="n">
        <f aca="false">IF(Замер!$J$60="да",Комната_3!$G291,0)</f>
        <v>1</v>
      </c>
      <c r="AC291" s="31" t="n">
        <f aca="false">IF(Замер!$J$60="да",Комната_3!$H291,0)</f>
        <v>1768</v>
      </c>
      <c r="AE291" s="31" t="n">
        <f aca="false">IF(Замер!$J$80="да",Комната_4!$B291,0)</f>
        <v>0</v>
      </c>
      <c r="AF291" s="31" t="n">
        <f aca="false">IF(Замер!$J$80="да",Комната_4!$G291,0)</f>
        <v>1</v>
      </c>
      <c r="AG291" s="31" t="n">
        <f aca="false">IF(Замер!$J$80="да",Комната_4!$H291,0)</f>
        <v>1768</v>
      </c>
      <c r="AI291" s="31" t="n">
        <f aca="false">IF(Замер!$J$100="да",Комната_5!$B291,0)</f>
        <v>0</v>
      </c>
      <c r="AJ291" s="31" t="n">
        <f aca="false">IF(Замер!$J$100="да",Комната_5!$G291,0)</f>
        <v>1</v>
      </c>
      <c r="AK291" s="31" t="n">
        <f aca="false">IF(Замер!$J$100="да",Комната_5!$H291,0)</f>
        <v>1768</v>
      </c>
      <c r="AM291" s="31" t="n">
        <f aca="false">IF(Замер!$J$120="да",Коридор!$B291,0)</f>
        <v>0</v>
      </c>
      <c r="AN291" s="31" t="n">
        <f aca="false">IF(Замер!$J$120="да",Коридор!$G291,0)</f>
        <v>1</v>
      </c>
      <c r="AO291" s="31" t="n">
        <f aca="false">IF(Замер!$J$120="да",Коридор!$H291,0)</f>
        <v>1768</v>
      </c>
      <c r="AQ291" s="31" t="n">
        <f aca="false">IF(Замер!$J$140="да",Кухня!$B291,0)</f>
        <v>0</v>
      </c>
      <c r="AR291" s="31" t="n">
        <f aca="false">IF(Замер!$J$140="да",Кухня!$G291,0)</f>
        <v>1</v>
      </c>
      <c r="AS291" s="31" t="n">
        <f aca="false">IF(Замер!$J$140="да",Кухня!$H291,0)</f>
        <v>1768</v>
      </c>
      <c r="AU291" s="31" t="n">
        <f aca="false">IF(Замер!$J$160="да",Ванна!$B291,0)</f>
        <v>0</v>
      </c>
      <c r="AV291" s="31" t="n">
        <f aca="false">IF(Замер!$J$160="да",Ванна!$G291,0)</f>
        <v>1</v>
      </c>
      <c r="AW291" s="31" t="n">
        <f aca="false">IF(Замер!$J$160="да",Ванна!$H291,0)</f>
        <v>1768</v>
      </c>
      <c r="AY291" s="31" t="n">
        <f aca="false">IF(Замер!$J$180="да",Туалет!$B291,0)</f>
        <v>0</v>
      </c>
      <c r="AZ291" s="31" t="n">
        <f aca="false">IF(Замер!$J$180="да",Туалет!$G291,0)</f>
        <v>0</v>
      </c>
      <c r="BA291" s="31" t="n">
        <f aca="false">IF(Замер!$J$180="да",Туалет!$H291,0)</f>
        <v>0</v>
      </c>
      <c r="BC291" s="31" t="n">
        <f aca="false">IF(Замер!$J$200="да",Балкон!$B291,0)</f>
        <v>0</v>
      </c>
      <c r="BD291" s="31" t="n">
        <f aca="false">IF(Замер!$J$200="да",Балкон!$G291,0)</f>
        <v>0</v>
      </c>
      <c r="BE291" s="31" t="n">
        <f aca="false">IF(Замер!$J$200="да",Балкон!$H291,0)</f>
        <v>0</v>
      </c>
      <c r="BG291" s="31" t="n">
        <f aca="false">IF(Замер!$J$220="да",Помещение_11!$B291,0)</f>
        <v>0</v>
      </c>
      <c r="BH291" s="31" t="n">
        <f aca="false">IF(Замер!$J$220="да",Помещение_11!$G291,0)</f>
        <v>0</v>
      </c>
      <c r="BI291" s="31" t="n">
        <f aca="false">IF(Замер!$J$220="да",Помещение_11!$H291,0)</f>
        <v>0</v>
      </c>
      <c r="BK291" s="31" t="n">
        <f aca="false">IF(Замер!$J$240="да",Помещение_12!$B291,0)</f>
        <v>0</v>
      </c>
      <c r="BL291" s="31" t="n">
        <f aca="false">IF(Замер!$J$240="да",Помещение_12!$G291,0)</f>
        <v>0</v>
      </c>
      <c r="BM291" s="31" t="n">
        <f aca="false">IF(Замер!$J$240="да",Помещение_12!$H291,0)</f>
        <v>0</v>
      </c>
      <c r="BO291" s="31" t="n">
        <f aca="false">IF(Замер!$J$260="да",Помещение_13!$B291,0)</f>
        <v>0</v>
      </c>
      <c r="BP291" s="31" t="n">
        <f aca="false">IF(Замер!$J$260="да",Помещение_13!$G291,0)</f>
        <v>0</v>
      </c>
      <c r="BQ291" s="31" t="n">
        <f aca="false">IF(Замер!$J$260="да",Помещение_13!$H291,0)</f>
        <v>0</v>
      </c>
      <c r="BS291" s="31" t="n">
        <f aca="false">IF(Замер!$J$280="да",Помещение_14!$B291,0)</f>
        <v>0</v>
      </c>
      <c r="BT291" s="31" t="n">
        <f aca="false">IF(Замер!$J$280="да",Помещение_14!$G291,0)</f>
        <v>0</v>
      </c>
      <c r="BU291" s="31" t="n">
        <f aca="false">IF(Замер!$J$280="да",Помещение_14!$H291,0)</f>
        <v>0</v>
      </c>
      <c r="BW291" s="31" t="n">
        <f aca="false">IF(Замер!$J$300="да",Помещение_15!$B291,0)</f>
        <v>0</v>
      </c>
      <c r="BX291" s="31" t="n">
        <f aca="false">IF(Замер!$J$300="да",Помещение_15!$G291,0)</f>
        <v>0</v>
      </c>
      <c r="BY291" s="31" t="n">
        <f aca="false">IF(Замер!$J$300="да",Помещение_15!$H291,0)</f>
        <v>0</v>
      </c>
      <c r="CA291" s="31" t="n">
        <f aca="false">IF(Замер!$J$320="да",Помещение_16!$B291,0)</f>
        <v>0</v>
      </c>
      <c r="CB291" s="31" t="n">
        <f aca="false">IF(Замер!$J$320="да",Помещение_16!$G291,0)</f>
        <v>0</v>
      </c>
      <c r="CC291" s="31" t="n">
        <f aca="false">IF(Замер!$J$320="да",Помещение_16!$H291,0)</f>
        <v>0</v>
      </c>
      <c r="CE291" s="31" t="n">
        <f aca="false">IF(Замер!$J$340="да",Помещение_17!$B291,0)</f>
        <v>0</v>
      </c>
      <c r="CF291" s="31" t="n">
        <f aca="false">IF(Замер!$J$340="да",Помещение_17!$G291,0)</f>
        <v>0</v>
      </c>
      <c r="CG291" s="31" t="n">
        <f aca="false">IF(Замер!$J$340="да",Помещение_17!$H291,0)</f>
        <v>0</v>
      </c>
      <c r="CI291" s="31" t="n">
        <f aca="false">IF(Замер!$J$360="да",Помещение_18!$B291,0)</f>
        <v>0</v>
      </c>
      <c r="CJ291" s="31" t="n">
        <f aca="false">IF(Замер!$J$360="да",Помещение_18!$G291,0)</f>
        <v>0</v>
      </c>
      <c r="CK291" s="31" t="n">
        <f aca="false">IF(Замер!$J$360="да",Помещение_18!$H291,0)</f>
        <v>0</v>
      </c>
      <c r="CM291" s="31" t="n">
        <f aca="false">IF(Замер!$J$380="да",Помещение_19!$B291,0)</f>
        <v>0</v>
      </c>
      <c r="CN291" s="31" t="n">
        <f aca="false">IF(Замер!$J$380="да",Помещение_19!$G291,0)</f>
        <v>0</v>
      </c>
      <c r="CO291" s="31" t="n">
        <f aca="false">IF(Замер!$J$380="да",Помещение_19!$H291,0)</f>
        <v>0</v>
      </c>
      <c r="CQ291" s="31" t="n">
        <f aca="false">IF(Замер!$J$400="да",Помещение_20!$B291,0)</f>
        <v>0</v>
      </c>
      <c r="CR291" s="31" t="n">
        <f aca="false">IF(Замер!$J$400="да",Помещение_20!$G291,0)</f>
        <v>0</v>
      </c>
      <c r="CS291" s="31" t="n">
        <f aca="false">IF(Замер!$J$400="да",Помещение_20!$H291,0)</f>
        <v>0</v>
      </c>
    </row>
    <row r="292" customFormat="false" ht="14.25" hidden="false" customHeight="false" outlineLevel="0" collapsed="false">
      <c r="B292" s="89" t="n">
        <f aca="false">P292</f>
        <v>0</v>
      </c>
      <c r="C292" s="90" t="s">
        <v>563</v>
      </c>
      <c r="D292" s="91" t="str">
        <f aca="false">VLOOKUP(C292,СписокРабот!$B:$E,2,FALSE())</f>
        <v>Монтаж и подкл. фильтров очистки воды с подсоединением к канализации</v>
      </c>
      <c r="E292" s="92" t="str">
        <f aca="false">VLOOKUP(C292,СписокРабот!$B:$E,3,FALSE())</f>
        <v>ед.</v>
      </c>
      <c r="F292" s="93" t="n">
        <f aca="false">VLOOKUP(C292,СписокРабот!$B:$E,4,FALSE())</f>
        <v>4091</v>
      </c>
      <c r="G292" s="102" t="n">
        <f aca="false">Q292</f>
        <v>0</v>
      </c>
      <c r="H292" s="95" t="n">
        <f aca="false">F292*G292</f>
        <v>0</v>
      </c>
      <c r="L292" s="83"/>
      <c r="M292" s="66" t="n">
        <f aca="false">$F292*(100%-$B$3)</f>
        <v>3477.35</v>
      </c>
      <c r="N292" s="31" t="n">
        <f aca="false">$G292*$M292</f>
        <v>0</v>
      </c>
      <c r="P292" s="31" t="n">
        <f aca="false">MAX(S292,W292,AA292,AE292,AI292,AM292,AQ292,AU292,AY292,BC292,BG292,BK292,BO292,BS292,BW292,CA292,CE292,CI292,CM292,CQ292)</f>
        <v>0</v>
      </c>
      <c r="Q292" s="31" t="n">
        <f aca="false">IF($S292,T292,0)+IF($W292,X292,0)+IF($AA292,AB292,0)+IF($AE292,AF292,0)+IF($AI292,AJ292,0)+IF($AM292,AN292,0)+IF($AQ292,AR292,0)+IF($AU292,AV292,0)+IF($AY292,AZ292,0)+IF($BC292,BD292,0)+IF($BG292,BH292,0)+IF($BK292,BL292,0)+IF($BO292,BP292,0)+IF($BS292,BT292,0)+IF($BW292,BX292,0)+IF($CA292,CB292,0)+IF($CE292,CF292,0)+IF($CI292,CJ292,0)+IF($CM292,CN292,0)+IF($CQ292,CR292,0)</f>
        <v>0</v>
      </c>
      <c r="R292" s="31" t="n">
        <f aca="false">IF($S292=1,U292,0)+IF($W292,Y292,0)+IF($AA292,AC292,0)+IF($AE292,AG292,0)+IF($AI292,AK292,0)+IF($AM292,AO292,0)+IF($AQ292,AS292,0)+IF($AU292,AW292,0)+IF($AY292,BA292,0)+IF($BC292,BE292,0)+IF($BG292,BI292,0)+IF($BK292,BM292,0)+IF($BO292,BQ292,0)+IF($BS292,BU292,0)+IF($BW292,BY292,0)+IF($CA292,CC292,0)+IF($CE292,CG292,0)+IF($CI292,CK292,0)+IF($CM292,CO292,0)+IF($CQ292,CS292,0)</f>
        <v>0</v>
      </c>
      <c r="S292" s="31" t="n">
        <f aca="false">IF(Замер!$J$20="да",Комната_1!$B292,0)</f>
        <v>0</v>
      </c>
      <c r="T292" s="31" t="n">
        <f aca="false">IF(Замер!$J$20="да",Комната_1!$G292,0)</f>
        <v>1</v>
      </c>
      <c r="U292" s="31" t="n">
        <f aca="false">IF(Замер!$J$20="да",Комната_1!$H292,0)</f>
        <v>4091</v>
      </c>
      <c r="W292" s="31" t="n">
        <f aca="false">IF(Замер!$J$40="да",Комната_2!$B292,0)</f>
        <v>0</v>
      </c>
      <c r="X292" s="31" t="n">
        <f aca="false">IF(Замер!$J$40="да",Комната_2!$G292,0)</f>
        <v>1</v>
      </c>
      <c r="Y292" s="31" t="n">
        <f aca="false">IF(Замер!$J$40="да",Комната_2!$H292,0)</f>
        <v>4091</v>
      </c>
      <c r="AA292" s="31" t="n">
        <f aca="false">IF(Замер!$J$60="да",Комната_3!$B292,0)</f>
        <v>0</v>
      </c>
      <c r="AB292" s="31" t="n">
        <f aca="false">IF(Замер!$J$60="да",Комната_3!$G292,0)</f>
        <v>1</v>
      </c>
      <c r="AC292" s="31" t="n">
        <f aca="false">IF(Замер!$J$60="да",Комната_3!$H292,0)</f>
        <v>4091</v>
      </c>
      <c r="AE292" s="31" t="n">
        <f aca="false">IF(Замер!$J$80="да",Комната_4!$B292,0)</f>
        <v>0</v>
      </c>
      <c r="AF292" s="31" t="n">
        <f aca="false">IF(Замер!$J$80="да",Комната_4!$G292,0)</f>
        <v>1</v>
      </c>
      <c r="AG292" s="31" t="n">
        <f aca="false">IF(Замер!$J$80="да",Комната_4!$H292,0)</f>
        <v>4091</v>
      </c>
      <c r="AI292" s="31" t="n">
        <f aca="false">IF(Замер!$J$100="да",Комната_5!$B292,0)</f>
        <v>0</v>
      </c>
      <c r="AJ292" s="31" t="n">
        <f aca="false">IF(Замер!$J$100="да",Комната_5!$G292,0)</f>
        <v>1</v>
      </c>
      <c r="AK292" s="31" t="n">
        <f aca="false">IF(Замер!$J$100="да",Комната_5!$H292,0)</f>
        <v>4091</v>
      </c>
      <c r="AM292" s="31" t="n">
        <f aca="false">IF(Замер!$J$120="да",Коридор!$B292,0)</f>
        <v>0</v>
      </c>
      <c r="AN292" s="31" t="n">
        <f aca="false">IF(Замер!$J$120="да",Коридор!$G292,0)</f>
        <v>1</v>
      </c>
      <c r="AO292" s="31" t="n">
        <f aca="false">IF(Замер!$J$120="да",Коридор!$H292,0)</f>
        <v>4091</v>
      </c>
      <c r="AQ292" s="31" t="n">
        <f aca="false">IF(Замер!$J$140="да",Кухня!$B292,0)</f>
        <v>0</v>
      </c>
      <c r="AR292" s="31" t="n">
        <f aca="false">IF(Замер!$J$140="да",Кухня!$G292,0)</f>
        <v>1</v>
      </c>
      <c r="AS292" s="31" t="n">
        <f aca="false">IF(Замер!$J$140="да",Кухня!$H292,0)</f>
        <v>4091</v>
      </c>
      <c r="AU292" s="31" t="n">
        <f aca="false">IF(Замер!$J$160="да",Ванна!$B292,0)</f>
        <v>0</v>
      </c>
      <c r="AV292" s="31" t="n">
        <f aca="false">IF(Замер!$J$160="да",Ванна!$G292,0)</f>
        <v>1</v>
      </c>
      <c r="AW292" s="31" t="n">
        <f aca="false">IF(Замер!$J$160="да",Ванна!$H292,0)</f>
        <v>4091</v>
      </c>
      <c r="AY292" s="31" t="n">
        <f aca="false">IF(Замер!$J$180="да",Туалет!$B292,0)</f>
        <v>0</v>
      </c>
      <c r="AZ292" s="31" t="n">
        <f aca="false">IF(Замер!$J$180="да",Туалет!$G292,0)</f>
        <v>0</v>
      </c>
      <c r="BA292" s="31" t="n">
        <f aca="false">IF(Замер!$J$180="да",Туалет!$H292,0)</f>
        <v>0</v>
      </c>
      <c r="BC292" s="31" t="n">
        <f aca="false">IF(Замер!$J$200="да",Балкон!$B292,0)</f>
        <v>0</v>
      </c>
      <c r="BD292" s="31" t="n">
        <f aca="false">IF(Замер!$J$200="да",Балкон!$G292,0)</f>
        <v>0</v>
      </c>
      <c r="BE292" s="31" t="n">
        <f aca="false">IF(Замер!$J$200="да",Балкон!$H292,0)</f>
        <v>0</v>
      </c>
      <c r="BG292" s="31" t="n">
        <f aca="false">IF(Замер!$J$220="да",Помещение_11!$B292,0)</f>
        <v>0</v>
      </c>
      <c r="BH292" s="31" t="n">
        <f aca="false">IF(Замер!$J$220="да",Помещение_11!$G292,0)</f>
        <v>0</v>
      </c>
      <c r="BI292" s="31" t="n">
        <f aca="false">IF(Замер!$J$220="да",Помещение_11!$H292,0)</f>
        <v>0</v>
      </c>
      <c r="BK292" s="31" t="n">
        <f aca="false">IF(Замер!$J$240="да",Помещение_12!$B292,0)</f>
        <v>0</v>
      </c>
      <c r="BL292" s="31" t="n">
        <f aca="false">IF(Замер!$J$240="да",Помещение_12!$G292,0)</f>
        <v>0</v>
      </c>
      <c r="BM292" s="31" t="n">
        <f aca="false">IF(Замер!$J$240="да",Помещение_12!$H292,0)</f>
        <v>0</v>
      </c>
      <c r="BO292" s="31" t="n">
        <f aca="false">IF(Замер!$J$260="да",Помещение_13!$B292,0)</f>
        <v>0</v>
      </c>
      <c r="BP292" s="31" t="n">
        <f aca="false">IF(Замер!$J$260="да",Помещение_13!$G292,0)</f>
        <v>0</v>
      </c>
      <c r="BQ292" s="31" t="n">
        <f aca="false">IF(Замер!$J$260="да",Помещение_13!$H292,0)</f>
        <v>0</v>
      </c>
      <c r="BS292" s="31" t="n">
        <f aca="false">IF(Замер!$J$280="да",Помещение_14!$B292,0)</f>
        <v>0</v>
      </c>
      <c r="BT292" s="31" t="n">
        <f aca="false">IF(Замер!$J$280="да",Помещение_14!$G292,0)</f>
        <v>0</v>
      </c>
      <c r="BU292" s="31" t="n">
        <f aca="false">IF(Замер!$J$280="да",Помещение_14!$H292,0)</f>
        <v>0</v>
      </c>
      <c r="BW292" s="31" t="n">
        <f aca="false">IF(Замер!$J$300="да",Помещение_15!$B292,0)</f>
        <v>0</v>
      </c>
      <c r="BX292" s="31" t="n">
        <f aca="false">IF(Замер!$J$300="да",Помещение_15!$G292,0)</f>
        <v>0</v>
      </c>
      <c r="BY292" s="31" t="n">
        <f aca="false">IF(Замер!$J$300="да",Помещение_15!$H292,0)</f>
        <v>0</v>
      </c>
      <c r="CA292" s="31" t="n">
        <f aca="false">IF(Замер!$J$320="да",Помещение_16!$B292,0)</f>
        <v>0</v>
      </c>
      <c r="CB292" s="31" t="n">
        <f aca="false">IF(Замер!$J$320="да",Помещение_16!$G292,0)</f>
        <v>0</v>
      </c>
      <c r="CC292" s="31" t="n">
        <f aca="false">IF(Замер!$J$320="да",Помещение_16!$H292,0)</f>
        <v>0</v>
      </c>
      <c r="CE292" s="31" t="n">
        <f aca="false">IF(Замер!$J$340="да",Помещение_17!$B292,0)</f>
        <v>0</v>
      </c>
      <c r="CF292" s="31" t="n">
        <f aca="false">IF(Замер!$J$340="да",Помещение_17!$G292,0)</f>
        <v>0</v>
      </c>
      <c r="CG292" s="31" t="n">
        <f aca="false">IF(Замер!$J$340="да",Помещение_17!$H292,0)</f>
        <v>0</v>
      </c>
      <c r="CI292" s="31" t="n">
        <f aca="false">IF(Замер!$J$360="да",Помещение_18!$B292,0)</f>
        <v>0</v>
      </c>
      <c r="CJ292" s="31" t="n">
        <f aca="false">IF(Замер!$J$360="да",Помещение_18!$G292,0)</f>
        <v>0</v>
      </c>
      <c r="CK292" s="31" t="n">
        <f aca="false">IF(Замер!$J$360="да",Помещение_18!$H292,0)</f>
        <v>0</v>
      </c>
      <c r="CM292" s="31" t="n">
        <f aca="false">IF(Замер!$J$380="да",Помещение_19!$B292,0)</f>
        <v>0</v>
      </c>
      <c r="CN292" s="31" t="n">
        <f aca="false">IF(Замер!$J$380="да",Помещение_19!$G292,0)</f>
        <v>0</v>
      </c>
      <c r="CO292" s="31" t="n">
        <f aca="false">IF(Замер!$J$380="да",Помещение_19!$H292,0)</f>
        <v>0</v>
      </c>
      <c r="CQ292" s="31" t="n">
        <f aca="false">IF(Замер!$J$400="да",Помещение_20!$B292,0)</f>
        <v>0</v>
      </c>
      <c r="CR292" s="31" t="n">
        <f aca="false">IF(Замер!$J$400="да",Помещение_20!$G292,0)</f>
        <v>0</v>
      </c>
      <c r="CS292" s="31" t="n">
        <f aca="false">IF(Замер!$J$400="да",Помещение_20!$H292,0)</f>
        <v>0</v>
      </c>
    </row>
    <row r="293" customFormat="false" ht="14.25" hidden="false" customHeight="false" outlineLevel="0" collapsed="false">
      <c r="B293" s="79" t="n">
        <f aca="false">P293</f>
        <v>0</v>
      </c>
      <c r="C293" s="49" t="s">
        <v>564</v>
      </c>
      <c r="D293" s="80" t="str">
        <f aca="false">VLOOKUP(C293,СписокРабот!$B:$E,2,FALSE())</f>
        <v>Монтаж и подключение редукторов</v>
      </c>
      <c r="E293" s="44" t="str">
        <f aca="false">VLOOKUP(C293,СписокРабот!$B:$E,3,FALSE())</f>
        <v>ед.</v>
      </c>
      <c r="F293" s="81" t="n">
        <f aca="false">VLOOKUP(C293,СписокРабот!$B:$E,4,FALSE())</f>
        <v>1486</v>
      </c>
      <c r="G293" s="49" t="n">
        <f aca="false">Q293</f>
        <v>0</v>
      </c>
      <c r="H293" s="82" t="n">
        <f aca="false">F293*G293</f>
        <v>0</v>
      </c>
      <c r="L293" s="83"/>
      <c r="M293" s="66" t="n">
        <f aca="false">$F293*(100%-$B$3)</f>
        <v>1263.1</v>
      </c>
      <c r="N293" s="31" t="n">
        <f aca="false">$G293*$M293</f>
        <v>0</v>
      </c>
      <c r="P293" s="31" t="n">
        <f aca="false">MAX(S293,W293,AA293,AE293,AI293,AM293,AQ293,AU293,AY293,BC293,BG293,BK293,BO293,BS293,BW293,CA293,CE293,CI293,CM293,CQ293)</f>
        <v>0</v>
      </c>
      <c r="Q293" s="31" t="n">
        <f aca="false">IF($S293,T293,0)+IF($W293,X293,0)+IF($AA293,AB293,0)+IF($AE293,AF293,0)+IF($AI293,AJ293,0)+IF($AM293,AN293,0)+IF($AQ293,AR293,0)+IF($AU293,AV293,0)+IF($AY293,AZ293,0)+IF($BC293,BD293,0)+IF($BG293,BH293,0)+IF($BK293,BL293,0)+IF($BO293,BP293,0)+IF($BS293,BT293,0)+IF($BW293,BX293,0)+IF($CA293,CB293,0)+IF($CE293,CF293,0)+IF($CI293,CJ293,0)+IF($CM293,CN293,0)+IF($CQ293,CR293,0)</f>
        <v>0</v>
      </c>
      <c r="R293" s="31" t="n">
        <f aca="false">IF($S293=1,U293,0)+IF($W293,Y293,0)+IF($AA293,AC293,0)+IF($AE293,AG293,0)+IF($AI293,AK293,0)+IF($AM293,AO293,0)+IF($AQ293,AS293,0)+IF($AU293,AW293,0)+IF($AY293,BA293,0)+IF($BC293,BE293,0)+IF($BG293,BI293,0)+IF($BK293,BM293,0)+IF($BO293,BQ293,0)+IF($BS293,BU293,0)+IF($BW293,BY293,0)+IF($CA293,CC293,0)+IF($CE293,CG293,0)+IF($CI293,CK293,0)+IF($CM293,CO293,0)+IF($CQ293,CS293,0)</f>
        <v>0</v>
      </c>
      <c r="S293" s="31" t="n">
        <f aca="false">IF(Замер!$J$20="да",Комната_1!$B293,0)</f>
        <v>0</v>
      </c>
      <c r="T293" s="31" t="n">
        <f aca="false">IF(Замер!$J$20="да",Комната_1!$G293,0)</f>
        <v>1</v>
      </c>
      <c r="U293" s="31" t="n">
        <f aca="false">IF(Замер!$J$20="да",Комната_1!$H293,0)</f>
        <v>1486</v>
      </c>
      <c r="W293" s="31" t="n">
        <f aca="false">IF(Замер!$J$40="да",Комната_2!$B293,0)</f>
        <v>0</v>
      </c>
      <c r="X293" s="31" t="n">
        <f aca="false">IF(Замер!$J$40="да",Комната_2!$G293,0)</f>
        <v>1</v>
      </c>
      <c r="Y293" s="31" t="n">
        <f aca="false">IF(Замер!$J$40="да",Комната_2!$H293,0)</f>
        <v>1486</v>
      </c>
      <c r="AA293" s="31" t="n">
        <f aca="false">IF(Замер!$J$60="да",Комната_3!$B293,0)</f>
        <v>0</v>
      </c>
      <c r="AB293" s="31" t="n">
        <f aca="false">IF(Замер!$J$60="да",Комната_3!$G293,0)</f>
        <v>1</v>
      </c>
      <c r="AC293" s="31" t="n">
        <f aca="false">IF(Замер!$J$60="да",Комната_3!$H293,0)</f>
        <v>1486</v>
      </c>
      <c r="AE293" s="31" t="n">
        <f aca="false">IF(Замер!$J$80="да",Комната_4!$B293,0)</f>
        <v>0</v>
      </c>
      <c r="AF293" s="31" t="n">
        <f aca="false">IF(Замер!$J$80="да",Комната_4!$G293,0)</f>
        <v>1</v>
      </c>
      <c r="AG293" s="31" t="n">
        <f aca="false">IF(Замер!$J$80="да",Комната_4!$H293,0)</f>
        <v>1486</v>
      </c>
      <c r="AI293" s="31" t="n">
        <f aca="false">IF(Замер!$J$100="да",Комната_5!$B293,0)</f>
        <v>0</v>
      </c>
      <c r="AJ293" s="31" t="n">
        <f aca="false">IF(Замер!$J$100="да",Комната_5!$G293,0)</f>
        <v>1</v>
      </c>
      <c r="AK293" s="31" t="n">
        <f aca="false">IF(Замер!$J$100="да",Комната_5!$H293,0)</f>
        <v>1486</v>
      </c>
      <c r="AM293" s="31" t="n">
        <f aca="false">IF(Замер!$J$120="да",Коридор!$B293,0)</f>
        <v>0</v>
      </c>
      <c r="AN293" s="31" t="n">
        <f aca="false">IF(Замер!$J$120="да",Коридор!$G293,0)</f>
        <v>1</v>
      </c>
      <c r="AO293" s="31" t="n">
        <f aca="false">IF(Замер!$J$120="да",Коридор!$H293,0)</f>
        <v>1486</v>
      </c>
      <c r="AQ293" s="31" t="n">
        <f aca="false">IF(Замер!$J$140="да",Кухня!$B293,0)</f>
        <v>0</v>
      </c>
      <c r="AR293" s="31" t="n">
        <f aca="false">IF(Замер!$J$140="да",Кухня!$G293,0)</f>
        <v>1</v>
      </c>
      <c r="AS293" s="31" t="n">
        <f aca="false">IF(Замер!$J$140="да",Кухня!$H293,0)</f>
        <v>1486</v>
      </c>
      <c r="AU293" s="31" t="n">
        <f aca="false">IF(Замер!$J$160="да",Ванна!$B293,0)</f>
        <v>0</v>
      </c>
      <c r="AV293" s="31" t="n">
        <f aca="false">IF(Замер!$J$160="да",Ванна!$G293,0)</f>
        <v>1</v>
      </c>
      <c r="AW293" s="31" t="n">
        <f aca="false">IF(Замер!$J$160="да",Ванна!$H293,0)</f>
        <v>1486</v>
      </c>
      <c r="AY293" s="31" t="n">
        <f aca="false">IF(Замер!$J$180="да",Туалет!$B293,0)</f>
        <v>0</v>
      </c>
      <c r="AZ293" s="31" t="n">
        <f aca="false">IF(Замер!$J$180="да",Туалет!$G293,0)</f>
        <v>0</v>
      </c>
      <c r="BA293" s="31" t="n">
        <f aca="false">IF(Замер!$J$180="да",Туалет!$H293,0)</f>
        <v>0</v>
      </c>
      <c r="BC293" s="31" t="n">
        <f aca="false">IF(Замер!$J$200="да",Балкон!$B293,0)</f>
        <v>0</v>
      </c>
      <c r="BD293" s="31" t="n">
        <f aca="false">IF(Замер!$J$200="да",Балкон!$G293,0)</f>
        <v>0</v>
      </c>
      <c r="BE293" s="31" t="n">
        <f aca="false">IF(Замер!$J$200="да",Балкон!$H293,0)</f>
        <v>0</v>
      </c>
      <c r="BG293" s="31" t="n">
        <f aca="false">IF(Замер!$J$220="да",Помещение_11!$B293,0)</f>
        <v>0</v>
      </c>
      <c r="BH293" s="31" t="n">
        <f aca="false">IF(Замер!$J$220="да",Помещение_11!$G293,0)</f>
        <v>0</v>
      </c>
      <c r="BI293" s="31" t="n">
        <f aca="false">IF(Замер!$J$220="да",Помещение_11!$H293,0)</f>
        <v>0</v>
      </c>
      <c r="BK293" s="31" t="n">
        <f aca="false">IF(Замер!$J$240="да",Помещение_12!$B293,0)</f>
        <v>0</v>
      </c>
      <c r="BL293" s="31" t="n">
        <f aca="false">IF(Замер!$J$240="да",Помещение_12!$G293,0)</f>
        <v>0</v>
      </c>
      <c r="BM293" s="31" t="n">
        <f aca="false">IF(Замер!$J$240="да",Помещение_12!$H293,0)</f>
        <v>0</v>
      </c>
      <c r="BO293" s="31" t="n">
        <f aca="false">IF(Замер!$J$260="да",Помещение_13!$B293,0)</f>
        <v>0</v>
      </c>
      <c r="BP293" s="31" t="n">
        <f aca="false">IF(Замер!$J$260="да",Помещение_13!$G293,0)</f>
        <v>0</v>
      </c>
      <c r="BQ293" s="31" t="n">
        <f aca="false">IF(Замер!$J$260="да",Помещение_13!$H293,0)</f>
        <v>0</v>
      </c>
      <c r="BS293" s="31" t="n">
        <f aca="false">IF(Замер!$J$280="да",Помещение_14!$B293,0)</f>
        <v>0</v>
      </c>
      <c r="BT293" s="31" t="n">
        <f aca="false">IF(Замер!$J$280="да",Помещение_14!$G293,0)</f>
        <v>0</v>
      </c>
      <c r="BU293" s="31" t="n">
        <f aca="false">IF(Замер!$J$280="да",Помещение_14!$H293,0)</f>
        <v>0</v>
      </c>
      <c r="BW293" s="31" t="n">
        <f aca="false">IF(Замер!$J$300="да",Помещение_15!$B293,0)</f>
        <v>0</v>
      </c>
      <c r="BX293" s="31" t="n">
        <f aca="false">IF(Замер!$J$300="да",Помещение_15!$G293,0)</f>
        <v>0</v>
      </c>
      <c r="BY293" s="31" t="n">
        <f aca="false">IF(Замер!$J$300="да",Помещение_15!$H293,0)</f>
        <v>0</v>
      </c>
      <c r="CA293" s="31" t="n">
        <f aca="false">IF(Замер!$J$320="да",Помещение_16!$B293,0)</f>
        <v>0</v>
      </c>
      <c r="CB293" s="31" t="n">
        <f aca="false">IF(Замер!$J$320="да",Помещение_16!$G293,0)</f>
        <v>0</v>
      </c>
      <c r="CC293" s="31" t="n">
        <f aca="false">IF(Замер!$J$320="да",Помещение_16!$H293,0)</f>
        <v>0</v>
      </c>
      <c r="CE293" s="31" t="n">
        <f aca="false">IF(Замер!$J$340="да",Помещение_17!$B293,0)</f>
        <v>0</v>
      </c>
      <c r="CF293" s="31" t="n">
        <f aca="false">IF(Замер!$J$340="да",Помещение_17!$G293,0)</f>
        <v>0</v>
      </c>
      <c r="CG293" s="31" t="n">
        <f aca="false">IF(Замер!$J$340="да",Помещение_17!$H293,0)</f>
        <v>0</v>
      </c>
      <c r="CI293" s="31" t="n">
        <f aca="false">IF(Замер!$J$360="да",Помещение_18!$B293,0)</f>
        <v>0</v>
      </c>
      <c r="CJ293" s="31" t="n">
        <f aca="false">IF(Замер!$J$360="да",Помещение_18!$G293,0)</f>
        <v>0</v>
      </c>
      <c r="CK293" s="31" t="n">
        <f aca="false">IF(Замер!$J$360="да",Помещение_18!$H293,0)</f>
        <v>0</v>
      </c>
      <c r="CM293" s="31" t="n">
        <f aca="false">IF(Замер!$J$380="да",Помещение_19!$B293,0)</f>
        <v>0</v>
      </c>
      <c r="CN293" s="31" t="n">
        <f aca="false">IF(Замер!$J$380="да",Помещение_19!$G293,0)</f>
        <v>0</v>
      </c>
      <c r="CO293" s="31" t="n">
        <f aca="false">IF(Замер!$J$380="да",Помещение_19!$H293,0)</f>
        <v>0</v>
      </c>
      <c r="CQ293" s="31" t="n">
        <f aca="false">IF(Замер!$J$400="да",Помещение_20!$B293,0)</f>
        <v>0</v>
      </c>
      <c r="CR293" s="31" t="n">
        <f aca="false">IF(Замер!$J$400="да",Помещение_20!$G293,0)</f>
        <v>0</v>
      </c>
      <c r="CS293" s="31" t="n">
        <f aca="false">IF(Замер!$J$400="да",Помещение_20!$H293,0)</f>
        <v>0</v>
      </c>
    </row>
    <row r="294" customFormat="false" ht="14.25" hidden="false" customHeight="false" outlineLevel="0" collapsed="false">
      <c r="B294" s="79" t="n">
        <f aca="false">P294</f>
        <v>0</v>
      </c>
      <c r="C294" s="49" t="s">
        <v>565</v>
      </c>
      <c r="D294" s="80" t="str">
        <f aca="false">VLOOKUP(C294,СписокРабот!$B:$E,2,FALSE())</f>
        <v>Монтаж стальной / медной/ нержавеющей трубы</v>
      </c>
      <c r="E294" s="44" t="str">
        <f aca="false">VLOOKUP(C294,СписокРабот!$B:$E,3,FALSE())</f>
        <v>п.м</v>
      </c>
      <c r="F294" s="81" t="n">
        <f aca="false">VLOOKUP(C294,СписокРабот!$B:$E,4,FALSE())</f>
        <v>2351</v>
      </c>
      <c r="G294" s="84" t="n">
        <f aca="false">Q294</f>
        <v>0</v>
      </c>
      <c r="H294" s="82" t="n">
        <f aca="false">F294*G294</f>
        <v>0</v>
      </c>
      <c r="L294" s="83"/>
      <c r="M294" s="66" t="n">
        <f aca="false">$F294*(100%-$B$3)</f>
        <v>1998.35</v>
      </c>
      <c r="N294" s="31" t="n">
        <f aca="false">$G294*$M294</f>
        <v>0</v>
      </c>
      <c r="P294" s="31" t="n">
        <f aca="false">MAX(S294,W294,AA294,AE294,AI294,AM294,AQ294,AU294,AY294,BC294,BG294,BK294,BO294,BS294,BW294,CA294,CE294,CI294,CM294,CQ294)</f>
        <v>0</v>
      </c>
      <c r="Q294" s="31" t="n">
        <f aca="false">IF($S294,T294,0)+IF($W294,X294,0)+IF($AA294,AB294,0)+IF($AE294,AF294,0)+IF($AI294,AJ294,0)+IF($AM294,AN294,0)+IF($AQ294,AR294,0)+IF($AU294,AV294,0)+IF($AY294,AZ294,0)+IF($BC294,BD294,0)+IF($BG294,BH294,0)+IF($BK294,BL294,0)+IF($BO294,BP294,0)+IF($BS294,BT294,0)+IF($BW294,BX294,0)+IF($CA294,CB294,0)+IF($CE294,CF294,0)+IF($CI294,CJ294,0)+IF($CM294,CN294,0)+IF($CQ294,CR294,0)</f>
        <v>0</v>
      </c>
      <c r="R294" s="31" t="n">
        <f aca="false">IF($S294=1,U294,0)+IF($W294,Y294,0)+IF($AA294,AC294,0)+IF($AE294,AG294,0)+IF($AI294,AK294,0)+IF($AM294,AO294,0)+IF($AQ294,AS294,0)+IF($AU294,AW294,0)+IF($AY294,BA294,0)+IF($BC294,BE294,0)+IF($BG294,BI294,0)+IF($BK294,BM294,0)+IF($BO294,BQ294,0)+IF($BS294,BU294,0)+IF($BW294,BY294,0)+IF($CA294,CC294,0)+IF($CE294,CG294,0)+IF($CI294,CK294,0)+IF($CM294,CO294,0)+IF($CQ294,CS294,0)</f>
        <v>0</v>
      </c>
      <c r="S294" s="31" t="n">
        <f aca="false">IF(Замер!$J$20="да",Комната_1!$B294,0)</f>
        <v>0</v>
      </c>
      <c r="T294" s="31" t="n">
        <f aca="false">IF(Замер!$J$20="да",Комната_1!$G294,0)</f>
        <v>0</v>
      </c>
      <c r="U294" s="31" t="n">
        <f aca="false">IF(Замер!$J$20="да",Комната_1!$H294,0)</f>
        <v>0</v>
      </c>
      <c r="W294" s="31" t="n">
        <f aca="false">IF(Замер!$J$40="да",Комната_2!$B294,0)</f>
        <v>0</v>
      </c>
      <c r="X294" s="31" t="n">
        <f aca="false">IF(Замер!$J$40="да",Комната_2!$G294,0)</f>
        <v>0</v>
      </c>
      <c r="Y294" s="31" t="n">
        <f aca="false">IF(Замер!$J$40="да",Комната_2!$H294,0)</f>
        <v>0</v>
      </c>
      <c r="AA294" s="31" t="n">
        <f aca="false">IF(Замер!$J$60="да",Комната_3!$B294,0)</f>
        <v>0</v>
      </c>
      <c r="AB294" s="31" t="n">
        <f aca="false">IF(Замер!$J$60="да",Комната_3!$G294,0)</f>
        <v>0</v>
      </c>
      <c r="AC294" s="31" t="n">
        <f aca="false">IF(Замер!$J$60="да",Комната_3!$H294,0)</f>
        <v>0</v>
      </c>
      <c r="AE294" s="31" t="n">
        <f aca="false">IF(Замер!$J$80="да",Комната_4!$B294,0)</f>
        <v>0</v>
      </c>
      <c r="AF294" s="31" t="n">
        <f aca="false">IF(Замер!$J$80="да",Комната_4!$G294,0)</f>
        <v>0</v>
      </c>
      <c r="AG294" s="31" t="n">
        <f aca="false">IF(Замер!$J$80="да",Комната_4!$H294,0)</f>
        <v>0</v>
      </c>
      <c r="AI294" s="31" t="n">
        <f aca="false">IF(Замер!$J$100="да",Комната_5!$B294,0)</f>
        <v>0</v>
      </c>
      <c r="AJ294" s="31" t="n">
        <f aca="false">IF(Замер!$J$100="да",Комната_5!$G294,0)</f>
        <v>0</v>
      </c>
      <c r="AK294" s="31" t="n">
        <f aca="false">IF(Замер!$J$100="да",Комната_5!$H294,0)</f>
        <v>0</v>
      </c>
      <c r="AM294" s="31" t="n">
        <f aca="false">IF(Замер!$J$120="да",Коридор!$B294,0)</f>
        <v>0</v>
      </c>
      <c r="AN294" s="31" t="n">
        <f aca="false">IF(Замер!$J$120="да",Коридор!$G294,0)</f>
        <v>0</v>
      </c>
      <c r="AO294" s="31" t="n">
        <f aca="false">IF(Замер!$J$120="да",Коридор!$H294,0)</f>
        <v>0</v>
      </c>
      <c r="AQ294" s="31" t="n">
        <f aca="false">IF(Замер!$J$140="да",Кухня!$B294,0)</f>
        <v>0</v>
      </c>
      <c r="AR294" s="31" t="n">
        <f aca="false">IF(Замер!$J$140="да",Кухня!$G294,0)</f>
        <v>0</v>
      </c>
      <c r="AS294" s="31" t="n">
        <f aca="false">IF(Замер!$J$140="да",Кухня!$H294,0)</f>
        <v>0</v>
      </c>
      <c r="AU294" s="31" t="n">
        <f aca="false">IF(Замер!$J$160="да",Ванна!$B294,0)</f>
        <v>0</v>
      </c>
      <c r="AV294" s="31" t="n">
        <f aca="false">IF(Замер!$J$160="да",Ванна!$G294,0)</f>
        <v>0</v>
      </c>
      <c r="AW294" s="31" t="n">
        <f aca="false">IF(Замер!$J$160="да",Ванна!$H294,0)</f>
        <v>0</v>
      </c>
      <c r="AY294" s="31" t="n">
        <f aca="false">IF(Замер!$J$180="да",Туалет!$B294,0)</f>
        <v>0</v>
      </c>
      <c r="AZ294" s="31" t="n">
        <f aca="false">IF(Замер!$J$180="да",Туалет!$G294,0)</f>
        <v>0</v>
      </c>
      <c r="BA294" s="31" t="n">
        <f aca="false">IF(Замер!$J$180="да",Туалет!$H294,0)</f>
        <v>0</v>
      </c>
      <c r="BC294" s="31" t="n">
        <f aca="false">IF(Замер!$J$200="да",Балкон!$B294,0)</f>
        <v>0</v>
      </c>
      <c r="BD294" s="31" t="n">
        <f aca="false">IF(Замер!$J$200="да",Балкон!$G294,0)</f>
        <v>0</v>
      </c>
      <c r="BE294" s="31" t="n">
        <f aca="false">IF(Замер!$J$200="да",Балкон!$H294,0)</f>
        <v>0</v>
      </c>
      <c r="BG294" s="31" t="n">
        <f aca="false">IF(Замер!$J$220="да",Помещение_11!$B294,0)</f>
        <v>0</v>
      </c>
      <c r="BH294" s="31" t="n">
        <f aca="false">IF(Замер!$J$220="да",Помещение_11!$G294,0)</f>
        <v>0</v>
      </c>
      <c r="BI294" s="31" t="n">
        <f aca="false">IF(Замер!$J$220="да",Помещение_11!$H294,0)</f>
        <v>0</v>
      </c>
      <c r="BK294" s="31" t="n">
        <f aca="false">IF(Замер!$J$240="да",Помещение_12!$B294,0)</f>
        <v>0</v>
      </c>
      <c r="BL294" s="31" t="n">
        <f aca="false">IF(Замер!$J$240="да",Помещение_12!$G294,0)</f>
        <v>0</v>
      </c>
      <c r="BM294" s="31" t="n">
        <f aca="false">IF(Замер!$J$240="да",Помещение_12!$H294,0)</f>
        <v>0</v>
      </c>
      <c r="BO294" s="31" t="n">
        <f aca="false">IF(Замер!$J$260="да",Помещение_13!$B294,0)</f>
        <v>0</v>
      </c>
      <c r="BP294" s="31" t="n">
        <f aca="false">IF(Замер!$J$260="да",Помещение_13!$G294,0)</f>
        <v>0</v>
      </c>
      <c r="BQ294" s="31" t="n">
        <f aca="false">IF(Замер!$J$260="да",Помещение_13!$H294,0)</f>
        <v>0</v>
      </c>
      <c r="BS294" s="31" t="n">
        <f aca="false">IF(Замер!$J$280="да",Помещение_14!$B294,0)</f>
        <v>0</v>
      </c>
      <c r="BT294" s="31" t="n">
        <f aca="false">IF(Замер!$J$280="да",Помещение_14!$G294,0)</f>
        <v>0</v>
      </c>
      <c r="BU294" s="31" t="n">
        <f aca="false">IF(Замер!$J$280="да",Помещение_14!$H294,0)</f>
        <v>0</v>
      </c>
      <c r="BW294" s="31" t="n">
        <f aca="false">IF(Замер!$J$300="да",Помещение_15!$B294,0)</f>
        <v>0</v>
      </c>
      <c r="BX294" s="31" t="n">
        <f aca="false">IF(Замер!$J$300="да",Помещение_15!$G294,0)</f>
        <v>0</v>
      </c>
      <c r="BY294" s="31" t="n">
        <f aca="false">IF(Замер!$J$300="да",Помещение_15!$H294,0)</f>
        <v>0</v>
      </c>
      <c r="CA294" s="31" t="n">
        <f aca="false">IF(Замер!$J$320="да",Помещение_16!$B294,0)</f>
        <v>0</v>
      </c>
      <c r="CB294" s="31" t="n">
        <f aca="false">IF(Замер!$J$320="да",Помещение_16!$G294,0)</f>
        <v>0</v>
      </c>
      <c r="CC294" s="31" t="n">
        <f aca="false">IF(Замер!$J$320="да",Помещение_16!$H294,0)</f>
        <v>0</v>
      </c>
      <c r="CE294" s="31" t="n">
        <f aca="false">IF(Замер!$J$340="да",Помещение_17!$B294,0)</f>
        <v>0</v>
      </c>
      <c r="CF294" s="31" t="n">
        <f aca="false">IF(Замер!$J$340="да",Помещение_17!$G294,0)</f>
        <v>0</v>
      </c>
      <c r="CG294" s="31" t="n">
        <f aca="false">IF(Замер!$J$340="да",Помещение_17!$H294,0)</f>
        <v>0</v>
      </c>
      <c r="CI294" s="31" t="n">
        <f aca="false">IF(Замер!$J$360="да",Помещение_18!$B294,0)</f>
        <v>0</v>
      </c>
      <c r="CJ294" s="31" t="n">
        <f aca="false">IF(Замер!$J$360="да",Помещение_18!$G294,0)</f>
        <v>0</v>
      </c>
      <c r="CK294" s="31" t="n">
        <f aca="false">IF(Замер!$J$360="да",Помещение_18!$H294,0)</f>
        <v>0</v>
      </c>
      <c r="CM294" s="31" t="n">
        <f aca="false">IF(Замер!$J$380="да",Помещение_19!$B294,0)</f>
        <v>0</v>
      </c>
      <c r="CN294" s="31" t="n">
        <f aca="false">IF(Замер!$J$380="да",Помещение_19!$G294,0)</f>
        <v>0</v>
      </c>
      <c r="CO294" s="31" t="n">
        <f aca="false">IF(Замер!$J$380="да",Помещение_19!$H294,0)</f>
        <v>0</v>
      </c>
      <c r="CQ294" s="31" t="n">
        <f aca="false">IF(Замер!$J$400="да",Помещение_20!$B294,0)</f>
        <v>0</v>
      </c>
      <c r="CR294" s="31" t="n">
        <f aca="false">IF(Замер!$J$400="да",Помещение_20!$G294,0)</f>
        <v>0</v>
      </c>
      <c r="CS294" s="31" t="n">
        <f aca="false">IF(Замер!$J$400="да",Помещение_20!$H294,0)</f>
        <v>0</v>
      </c>
    </row>
    <row r="295" customFormat="false" ht="14.25" hidden="false" customHeight="false" outlineLevel="0" collapsed="false">
      <c r="B295" s="79" t="n">
        <f aca="false">P295</f>
        <v>0</v>
      </c>
      <c r="C295" s="49" t="s">
        <v>566</v>
      </c>
      <c r="D295" s="80" t="str">
        <f aca="false">VLOOKUP(C295,СписокРабот!$B:$E,2,FALSE())</f>
        <v>Монтаж резьбовых фитингов</v>
      </c>
      <c r="E295" s="44" t="str">
        <f aca="false">VLOOKUP(C295,СписокРабот!$B:$E,3,FALSE())</f>
        <v>ед.</v>
      </c>
      <c r="F295" s="81" t="n">
        <f aca="false">VLOOKUP(C295,СписокРабот!$B:$E,4,FALSE())</f>
        <v>705</v>
      </c>
      <c r="G295" s="84" t="n">
        <f aca="false">Q295</f>
        <v>0</v>
      </c>
      <c r="H295" s="82" t="n">
        <f aca="false">F295*G295</f>
        <v>0</v>
      </c>
      <c r="L295" s="83"/>
      <c r="M295" s="66" t="n">
        <f aca="false">$F295*(100%-$B$3)</f>
        <v>599.25</v>
      </c>
      <c r="N295" s="31" t="n">
        <f aca="false">$G295*$M295</f>
        <v>0</v>
      </c>
      <c r="P295" s="31" t="n">
        <f aca="false">MAX(S295,W295,AA295,AE295,AI295,AM295,AQ295,AU295,AY295,BC295,BG295,BK295,BO295,BS295,BW295,CA295,CE295,CI295,CM295,CQ295)</f>
        <v>0</v>
      </c>
      <c r="Q295" s="31" t="n">
        <f aca="false">IF($S295,T295,0)+IF($W295,X295,0)+IF($AA295,AB295,0)+IF($AE295,AF295,0)+IF($AI295,AJ295,0)+IF($AM295,AN295,0)+IF($AQ295,AR295,0)+IF($AU295,AV295,0)+IF($AY295,AZ295,0)+IF($BC295,BD295,0)+IF($BG295,BH295,0)+IF($BK295,BL295,0)+IF($BO295,BP295,0)+IF($BS295,BT295,0)+IF($BW295,BX295,0)+IF($CA295,CB295,0)+IF($CE295,CF295,0)+IF($CI295,CJ295,0)+IF($CM295,CN295,0)+IF($CQ295,CR295,0)</f>
        <v>0</v>
      </c>
      <c r="R295" s="31" t="n">
        <f aca="false">IF($S295=1,U295,0)+IF($W295,Y295,0)+IF($AA295,AC295,0)+IF($AE295,AG295,0)+IF($AI295,AK295,0)+IF($AM295,AO295,0)+IF($AQ295,AS295,0)+IF($AU295,AW295,0)+IF($AY295,BA295,0)+IF($BC295,BE295,0)+IF($BG295,BI295,0)+IF($BK295,BM295,0)+IF($BO295,BQ295,0)+IF($BS295,BU295,0)+IF($BW295,BY295,0)+IF($CA295,CC295,0)+IF($CE295,CG295,0)+IF($CI295,CK295,0)+IF($CM295,CO295,0)+IF($CQ295,CS295,0)</f>
        <v>0</v>
      </c>
      <c r="S295" s="31" t="n">
        <f aca="false">IF(Замер!$J$20="да",Комната_1!$B295,0)</f>
        <v>0</v>
      </c>
      <c r="T295" s="31" t="n">
        <f aca="false">IF(Замер!$J$20="да",Комната_1!$G295,0)</f>
        <v>0</v>
      </c>
      <c r="U295" s="31" t="n">
        <f aca="false">IF(Замер!$J$20="да",Комната_1!$H295,0)</f>
        <v>0</v>
      </c>
      <c r="W295" s="31" t="n">
        <f aca="false">IF(Замер!$J$40="да",Комната_2!$B295,0)</f>
        <v>0</v>
      </c>
      <c r="X295" s="31" t="n">
        <f aca="false">IF(Замер!$J$40="да",Комната_2!$G295,0)</f>
        <v>0</v>
      </c>
      <c r="Y295" s="31" t="n">
        <f aca="false">IF(Замер!$J$40="да",Комната_2!$H295,0)</f>
        <v>0</v>
      </c>
      <c r="AA295" s="31" t="n">
        <f aca="false">IF(Замер!$J$60="да",Комната_3!$B295,0)</f>
        <v>0</v>
      </c>
      <c r="AB295" s="31" t="n">
        <f aca="false">IF(Замер!$J$60="да",Комната_3!$G295,0)</f>
        <v>0</v>
      </c>
      <c r="AC295" s="31" t="n">
        <f aca="false">IF(Замер!$J$60="да",Комната_3!$H295,0)</f>
        <v>0</v>
      </c>
      <c r="AE295" s="31" t="n">
        <f aca="false">IF(Замер!$J$80="да",Комната_4!$B295,0)</f>
        <v>0</v>
      </c>
      <c r="AF295" s="31" t="n">
        <f aca="false">IF(Замер!$J$80="да",Комната_4!$G295,0)</f>
        <v>0</v>
      </c>
      <c r="AG295" s="31" t="n">
        <f aca="false">IF(Замер!$J$80="да",Комната_4!$H295,0)</f>
        <v>0</v>
      </c>
      <c r="AI295" s="31" t="n">
        <f aca="false">IF(Замер!$J$100="да",Комната_5!$B295,0)</f>
        <v>0</v>
      </c>
      <c r="AJ295" s="31" t="n">
        <f aca="false">IF(Замер!$J$100="да",Комната_5!$G295,0)</f>
        <v>0</v>
      </c>
      <c r="AK295" s="31" t="n">
        <f aca="false">IF(Замер!$J$100="да",Комната_5!$H295,0)</f>
        <v>0</v>
      </c>
      <c r="AM295" s="31" t="n">
        <f aca="false">IF(Замер!$J$120="да",Коридор!$B295,0)</f>
        <v>0</v>
      </c>
      <c r="AN295" s="31" t="n">
        <f aca="false">IF(Замер!$J$120="да",Коридор!$G295,0)</f>
        <v>0</v>
      </c>
      <c r="AO295" s="31" t="n">
        <f aca="false">IF(Замер!$J$120="да",Коридор!$H295,0)</f>
        <v>0</v>
      </c>
      <c r="AQ295" s="31" t="n">
        <f aca="false">IF(Замер!$J$140="да",Кухня!$B295,0)</f>
        <v>0</v>
      </c>
      <c r="AR295" s="31" t="n">
        <f aca="false">IF(Замер!$J$140="да",Кухня!$G295,0)</f>
        <v>0</v>
      </c>
      <c r="AS295" s="31" t="n">
        <f aca="false">IF(Замер!$J$140="да",Кухня!$H295,0)</f>
        <v>0</v>
      </c>
      <c r="AU295" s="31" t="n">
        <f aca="false">IF(Замер!$J$160="да",Ванна!$B295,0)</f>
        <v>0</v>
      </c>
      <c r="AV295" s="31" t="n">
        <f aca="false">IF(Замер!$J$160="да",Ванна!$G295,0)</f>
        <v>0</v>
      </c>
      <c r="AW295" s="31" t="n">
        <f aca="false">IF(Замер!$J$160="да",Ванна!$H295,0)</f>
        <v>0</v>
      </c>
      <c r="AY295" s="31" t="n">
        <f aca="false">IF(Замер!$J$180="да",Туалет!$B295,0)</f>
        <v>0</v>
      </c>
      <c r="AZ295" s="31" t="n">
        <f aca="false">IF(Замер!$J$180="да",Туалет!$G295,0)</f>
        <v>0</v>
      </c>
      <c r="BA295" s="31" t="n">
        <f aca="false">IF(Замер!$J$180="да",Туалет!$H295,0)</f>
        <v>0</v>
      </c>
      <c r="BC295" s="31" t="n">
        <f aca="false">IF(Замер!$J$200="да",Балкон!$B295,0)</f>
        <v>0</v>
      </c>
      <c r="BD295" s="31" t="n">
        <f aca="false">IF(Замер!$J$200="да",Балкон!$G295,0)</f>
        <v>0</v>
      </c>
      <c r="BE295" s="31" t="n">
        <f aca="false">IF(Замер!$J$200="да",Балкон!$H295,0)</f>
        <v>0</v>
      </c>
      <c r="BG295" s="31" t="n">
        <f aca="false">IF(Замер!$J$220="да",Помещение_11!$B295,0)</f>
        <v>0</v>
      </c>
      <c r="BH295" s="31" t="n">
        <f aca="false">IF(Замер!$J$220="да",Помещение_11!$G295,0)</f>
        <v>0</v>
      </c>
      <c r="BI295" s="31" t="n">
        <f aca="false">IF(Замер!$J$220="да",Помещение_11!$H295,0)</f>
        <v>0</v>
      </c>
      <c r="BK295" s="31" t="n">
        <f aca="false">IF(Замер!$J$240="да",Помещение_12!$B295,0)</f>
        <v>0</v>
      </c>
      <c r="BL295" s="31" t="n">
        <f aca="false">IF(Замер!$J$240="да",Помещение_12!$G295,0)</f>
        <v>0</v>
      </c>
      <c r="BM295" s="31" t="n">
        <f aca="false">IF(Замер!$J$240="да",Помещение_12!$H295,0)</f>
        <v>0</v>
      </c>
      <c r="BO295" s="31" t="n">
        <f aca="false">IF(Замер!$J$260="да",Помещение_13!$B295,0)</f>
        <v>0</v>
      </c>
      <c r="BP295" s="31" t="n">
        <f aca="false">IF(Замер!$J$260="да",Помещение_13!$G295,0)</f>
        <v>0</v>
      </c>
      <c r="BQ295" s="31" t="n">
        <f aca="false">IF(Замер!$J$260="да",Помещение_13!$H295,0)</f>
        <v>0</v>
      </c>
      <c r="BS295" s="31" t="n">
        <f aca="false">IF(Замер!$J$280="да",Помещение_14!$B295,0)</f>
        <v>0</v>
      </c>
      <c r="BT295" s="31" t="n">
        <f aca="false">IF(Замер!$J$280="да",Помещение_14!$G295,0)</f>
        <v>0</v>
      </c>
      <c r="BU295" s="31" t="n">
        <f aca="false">IF(Замер!$J$280="да",Помещение_14!$H295,0)</f>
        <v>0</v>
      </c>
      <c r="BW295" s="31" t="n">
        <f aca="false">IF(Замер!$J$300="да",Помещение_15!$B295,0)</f>
        <v>0</v>
      </c>
      <c r="BX295" s="31" t="n">
        <f aca="false">IF(Замер!$J$300="да",Помещение_15!$G295,0)</f>
        <v>0</v>
      </c>
      <c r="BY295" s="31" t="n">
        <f aca="false">IF(Замер!$J$300="да",Помещение_15!$H295,0)</f>
        <v>0</v>
      </c>
      <c r="CA295" s="31" t="n">
        <f aca="false">IF(Замер!$J$320="да",Помещение_16!$B295,0)</f>
        <v>0</v>
      </c>
      <c r="CB295" s="31" t="n">
        <f aca="false">IF(Замер!$J$320="да",Помещение_16!$G295,0)</f>
        <v>0</v>
      </c>
      <c r="CC295" s="31" t="n">
        <f aca="false">IF(Замер!$J$320="да",Помещение_16!$H295,0)</f>
        <v>0</v>
      </c>
      <c r="CE295" s="31" t="n">
        <f aca="false">IF(Замер!$J$340="да",Помещение_17!$B295,0)</f>
        <v>0</v>
      </c>
      <c r="CF295" s="31" t="n">
        <f aca="false">IF(Замер!$J$340="да",Помещение_17!$G295,0)</f>
        <v>0</v>
      </c>
      <c r="CG295" s="31" t="n">
        <f aca="false">IF(Замер!$J$340="да",Помещение_17!$H295,0)</f>
        <v>0</v>
      </c>
      <c r="CI295" s="31" t="n">
        <f aca="false">IF(Замер!$J$360="да",Помещение_18!$B295,0)</f>
        <v>0</v>
      </c>
      <c r="CJ295" s="31" t="n">
        <f aca="false">IF(Замер!$J$360="да",Помещение_18!$G295,0)</f>
        <v>0</v>
      </c>
      <c r="CK295" s="31" t="n">
        <f aca="false">IF(Замер!$J$360="да",Помещение_18!$H295,0)</f>
        <v>0</v>
      </c>
      <c r="CM295" s="31" t="n">
        <f aca="false">IF(Замер!$J$380="да",Помещение_19!$B295,0)</f>
        <v>0</v>
      </c>
      <c r="CN295" s="31" t="n">
        <f aca="false">IF(Замер!$J$380="да",Помещение_19!$G295,0)</f>
        <v>0</v>
      </c>
      <c r="CO295" s="31" t="n">
        <f aca="false">IF(Замер!$J$380="да",Помещение_19!$H295,0)</f>
        <v>0</v>
      </c>
      <c r="CQ295" s="31" t="n">
        <f aca="false">IF(Замер!$J$400="да",Помещение_20!$B295,0)</f>
        <v>0</v>
      </c>
      <c r="CR295" s="31" t="n">
        <f aca="false">IF(Замер!$J$400="да",Помещение_20!$G295,0)</f>
        <v>0</v>
      </c>
      <c r="CS295" s="31" t="n">
        <f aca="false">IF(Замер!$J$400="да",Помещение_20!$H295,0)</f>
        <v>0</v>
      </c>
    </row>
    <row r="296" customFormat="false" ht="14.25" hidden="false" customHeight="false" outlineLevel="0" collapsed="false">
      <c r="B296" s="79" t="n">
        <f aca="false">P296</f>
        <v>1</v>
      </c>
      <c r="C296" s="49" t="s">
        <v>141</v>
      </c>
      <c r="D296" s="80" t="str">
        <f aca="false">VLOOKUP(C296,СписокРабот!$B:$E,2,FALSE())</f>
        <v>Монтаж трубы сшитый полиэтилен</v>
      </c>
      <c r="E296" s="44" t="str">
        <f aca="false">VLOOKUP(C296,СписокРабот!$B:$E,3,FALSE())</f>
        <v>п.м</v>
      </c>
      <c r="F296" s="81" t="n">
        <f aca="false">VLOOKUP(C296,СписокРабот!$B:$E,4,FALSE())</f>
        <v>952</v>
      </c>
      <c r="G296" s="84" t="n">
        <f aca="false">Q296</f>
        <v>210</v>
      </c>
      <c r="H296" s="82" t="n">
        <f aca="false">F296*G296</f>
        <v>199920</v>
      </c>
      <c r="L296" s="83"/>
      <c r="M296" s="66" t="n">
        <f aca="false">$F296*(100%-$B$3)</f>
        <v>809.2</v>
      </c>
      <c r="N296" s="31" t="n">
        <f aca="false">$G296*$M296</f>
        <v>169932</v>
      </c>
      <c r="P296" s="31" t="n">
        <f aca="false">MAX(S296,W296,AA296,AE296,AI296,AM296,AQ296,AU296,AY296,BC296,BG296,BK296,BO296,BS296,BW296,CA296,CE296,CI296,CM296,CQ296)</f>
        <v>1</v>
      </c>
      <c r="Q296" s="31" t="n">
        <f aca="false">IF($S296,T296,0)+IF($W296,X296,0)+IF($AA296,AB296,0)+IF($AE296,AF296,0)+IF($AI296,AJ296,0)+IF($AM296,AN296,0)+IF($AQ296,AR296,0)+IF($AU296,AV296,0)+IF($AY296,AZ296,0)+IF($BC296,BD296,0)+IF($BG296,BH296,0)+IF($BK296,BL296,0)+IF($BO296,BP296,0)+IF($BS296,BT296,0)+IF($BW296,BX296,0)+IF($CA296,CB296,0)+IF($CE296,CF296,0)+IF($CI296,CJ296,0)+IF($CM296,CN296,0)+IF($CQ296,CR296,0)</f>
        <v>210</v>
      </c>
      <c r="R296" s="31" t="n">
        <f aca="false">IF($S296=1,U296,0)+IF($W296,Y296,0)+IF($AA296,AC296,0)+IF($AE296,AG296,0)+IF($AI296,AK296,0)+IF($AM296,AO296,0)+IF($AQ296,AS296,0)+IF($AU296,AW296,0)+IF($AY296,BA296,0)+IF($BC296,BE296,0)+IF($BG296,BI296,0)+IF($BK296,BM296,0)+IF($BO296,BQ296,0)+IF($BS296,BU296,0)+IF($BW296,BY296,0)+IF($CA296,CC296,0)+IF($CE296,CG296,0)+IF($CI296,CK296,0)+IF($CM296,CO296,0)+IF($CQ296,CS296,0)</f>
        <v>199920</v>
      </c>
      <c r="S296" s="31" t="n">
        <f aca="false">IF(Замер!$J$20="да",Комната_1!$B296,0)</f>
        <v>1</v>
      </c>
      <c r="T296" s="31" t="n">
        <f aca="false">IF(Замер!$J$20="да",Комната_1!$G296,0)</f>
        <v>210</v>
      </c>
      <c r="U296" s="31" t="n">
        <f aca="false">IF(Замер!$J$20="да",Комната_1!$H296,0)</f>
        <v>199920</v>
      </c>
      <c r="W296" s="31" t="n">
        <f aca="false">IF(Замер!$J$40="да",Комната_2!$B296,0)</f>
        <v>0</v>
      </c>
      <c r="X296" s="31" t="n">
        <f aca="false">IF(Замер!$J$40="да",Комната_2!$G296,0)</f>
        <v>0</v>
      </c>
      <c r="Y296" s="31" t="n">
        <f aca="false">IF(Замер!$J$40="да",Комната_2!$H296,0)</f>
        <v>0</v>
      </c>
      <c r="AA296" s="31" t="n">
        <f aca="false">IF(Замер!$J$60="да",Комната_3!$B296,0)</f>
        <v>0</v>
      </c>
      <c r="AB296" s="31" t="n">
        <f aca="false">IF(Замер!$J$60="да",Комната_3!$G296,0)</f>
        <v>0</v>
      </c>
      <c r="AC296" s="31" t="n">
        <f aca="false">IF(Замер!$J$60="да",Комната_3!$H296,0)</f>
        <v>0</v>
      </c>
      <c r="AE296" s="31" t="n">
        <f aca="false">IF(Замер!$J$80="да",Комната_4!$B296,0)</f>
        <v>0</v>
      </c>
      <c r="AF296" s="31" t="n">
        <f aca="false">IF(Замер!$J$80="да",Комната_4!$G296,0)</f>
        <v>0</v>
      </c>
      <c r="AG296" s="31" t="n">
        <f aca="false">IF(Замер!$J$80="да",Комната_4!$H296,0)</f>
        <v>0</v>
      </c>
      <c r="AI296" s="31" t="n">
        <f aca="false">IF(Замер!$J$100="да",Комната_5!$B296,0)</f>
        <v>0</v>
      </c>
      <c r="AJ296" s="31" t="n">
        <f aca="false">IF(Замер!$J$100="да",Комната_5!$G296,0)</f>
        <v>0</v>
      </c>
      <c r="AK296" s="31" t="n">
        <f aca="false">IF(Замер!$J$100="да",Комната_5!$H296,0)</f>
        <v>0</v>
      </c>
      <c r="AM296" s="31" t="n">
        <f aca="false">IF(Замер!$J$120="да",Коридор!$B296,0)</f>
        <v>0</v>
      </c>
      <c r="AN296" s="31" t="n">
        <f aca="false">IF(Замер!$J$120="да",Коридор!$G296,0)</f>
        <v>0</v>
      </c>
      <c r="AO296" s="31" t="n">
        <f aca="false">IF(Замер!$J$120="да",Коридор!$H296,0)</f>
        <v>0</v>
      </c>
      <c r="AQ296" s="31" t="n">
        <f aca="false">IF(Замер!$J$140="да",Кухня!$B296,0)</f>
        <v>0</v>
      </c>
      <c r="AR296" s="31" t="n">
        <f aca="false">IF(Замер!$J$140="да",Кухня!$G296,0)</f>
        <v>0</v>
      </c>
      <c r="AS296" s="31" t="n">
        <f aca="false">IF(Замер!$J$140="да",Кухня!$H296,0)</f>
        <v>0</v>
      </c>
      <c r="AU296" s="31" t="n">
        <f aca="false">IF(Замер!$J$160="да",Ванна!$B296,0)</f>
        <v>0</v>
      </c>
      <c r="AV296" s="31" t="n">
        <f aca="false">IF(Замер!$J$160="да",Ванна!$G296,0)</f>
        <v>0</v>
      </c>
      <c r="AW296" s="31" t="n">
        <f aca="false">IF(Замер!$J$160="да",Ванна!$H296,0)</f>
        <v>0</v>
      </c>
      <c r="AY296" s="31" t="n">
        <f aca="false">IF(Замер!$J$180="да",Туалет!$B296,0)</f>
        <v>0</v>
      </c>
      <c r="AZ296" s="31" t="n">
        <f aca="false">IF(Замер!$J$180="да",Туалет!$G296,0)</f>
        <v>0</v>
      </c>
      <c r="BA296" s="31" t="n">
        <f aca="false">IF(Замер!$J$180="да",Туалет!$H296,0)</f>
        <v>0</v>
      </c>
      <c r="BC296" s="31" t="n">
        <f aca="false">IF(Замер!$J$200="да",Балкон!$B296,0)</f>
        <v>0</v>
      </c>
      <c r="BD296" s="31" t="n">
        <f aca="false">IF(Замер!$J$200="да",Балкон!$G296,0)</f>
        <v>0</v>
      </c>
      <c r="BE296" s="31" t="n">
        <f aca="false">IF(Замер!$J$200="да",Балкон!$H296,0)</f>
        <v>0</v>
      </c>
      <c r="BG296" s="31" t="n">
        <f aca="false">IF(Замер!$J$220="да",Помещение_11!$B296,0)</f>
        <v>0</v>
      </c>
      <c r="BH296" s="31" t="n">
        <f aca="false">IF(Замер!$J$220="да",Помещение_11!$G296,0)</f>
        <v>0</v>
      </c>
      <c r="BI296" s="31" t="n">
        <f aca="false">IF(Замер!$J$220="да",Помещение_11!$H296,0)</f>
        <v>0</v>
      </c>
      <c r="BK296" s="31" t="n">
        <f aca="false">IF(Замер!$J$240="да",Помещение_12!$B296,0)</f>
        <v>0</v>
      </c>
      <c r="BL296" s="31" t="n">
        <f aca="false">IF(Замер!$J$240="да",Помещение_12!$G296,0)</f>
        <v>0</v>
      </c>
      <c r="BM296" s="31" t="n">
        <f aca="false">IF(Замер!$J$240="да",Помещение_12!$H296,0)</f>
        <v>0</v>
      </c>
      <c r="BO296" s="31" t="n">
        <f aca="false">IF(Замер!$J$260="да",Помещение_13!$B296,0)</f>
        <v>0</v>
      </c>
      <c r="BP296" s="31" t="n">
        <f aca="false">IF(Замер!$J$260="да",Помещение_13!$G296,0)</f>
        <v>0</v>
      </c>
      <c r="BQ296" s="31" t="n">
        <f aca="false">IF(Замер!$J$260="да",Помещение_13!$H296,0)</f>
        <v>0</v>
      </c>
      <c r="BS296" s="31" t="n">
        <f aca="false">IF(Замер!$J$280="да",Помещение_14!$B296,0)</f>
        <v>0</v>
      </c>
      <c r="BT296" s="31" t="n">
        <f aca="false">IF(Замер!$J$280="да",Помещение_14!$G296,0)</f>
        <v>0</v>
      </c>
      <c r="BU296" s="31" t="n">
        <f aca="false">IF(Замер!$J$280="да",Помещение_14!$H296,0)</f>
        <v>0</v>
      </c>
      <c r="BW296" s="31" t="n">
        <f aca="false">IF(Замер!$J$300="да",Помещение_15!$B296,0)</f>
        <v>0</v>
      </c>
      <c r="BX296" s="31" t="n">
        <f aca="false">IF(Замер!$J$300="да",Помещение_15!$G296,0)</f>
        <v>0</v>
      </c>
      <c r="BY296" s="31" t="n">
        <f aca="false">IF(Замер!$J$300="да",Помещение_15!$H296,0)</f>
        <v>0</v>
      </c>
      <c r="CA296" s="31" t="n">
        <f aca="false">IF(Замер!$J$320="да",Помещение_16!$B296,0)</f>
        <v>0</v>
      </c>
      <c r="CB296" s="31" t="n">
        <f aca="false">IF(Замер!$J$320="да",Помещение_16!$G296,0)</f>
        <v>0</v>
      </c>
      <c r="CC296" s="31" t="n">
        <f aca="false">IF(Замер!$J$320="да",Помещение_16!$H296,0)</f>
        <v>0</v>
      </c>
      <c r="CE296" s="31" t="n">
        <f aca="false">IF(Замер!$J$340="да",Помещение_17!$B296,0)</f>
        <v>0</v>
      </c>
      <c r="CF296" s="31" t="n">
        <f aca="false">IF(Замер!$J$340="да",Помещение_17!$G296,0)</f>
        <v>0</v>
      </c>
      <c r="CG296" s="31" t="n">
        <f aca="false">IF(Замер!$J$340="да",Помещение_17!$H296,0)</f>
        <v>0</v>
      </c>
      <c r="CI296" s="31" t="n">
        <f aca="false">IF(Замер!$J$360="да",Помещение_18!$B296,0)</f>
        <v>0</v>
      </c>
      <c r="CJ296" s="31" t="n">
        <f aca="false">IF(Замер!$J$360="да",Помещение_18!$G296,0)</f>
        <v>0</v>
      </c>
      <c r="CK296" s="31" t="n">
        <f aca="false">IF(Замер!$J$360="да",Помещение_18!$H296,0)</f>
        <v>0</v>
      </c>
      <c r="CM296" s="31" t="n">
        <f aca="false">IF(Замер!$J$380="да",Помещение_19!$B296,0)</f>
        <v>0</v>
      </c>
      <c r="CN296" s="31" t="n">
        <f aca="false">IF(Замер!$J$380="да",Помещение_19!$G296,0)</f>
        <v>0</v>
      </c>
      <c r="CO296" s="31" t="n">
        <f aca="false">IF(Замер!$J$380="да",Помещение_19!$H296,0)</f>
        <v>0</v>
      </c>
      <c r="CQ296" s="31" t="n">
        <f aca="false">IF(Замер!$J$400="да",Помещение_20!$B296,0)</f>
        <v>0</v>
      </c>
      <c r="CR296" s="31" t="n">
        <f aca="false">IF(Замер!$J$400="да",Помещение_20!$G296,0)</f>
        <v>0</v>
      </c>
      <c r="CS296" s="31" t="n">
        <f aca="false">IF(Замер!$J$400="да",Помещение_20!$H296,0)</f>
        <v>0</v>
      </c>
    </row>
    <row r="297" customFormat="false" ht="14.25" hidden="false" customHeight="false" outlineLevel="0" collapsed="false">
      <c r="B297" s="79" t="n">
        <f aca="false">P297</f>
        <v>0</v>
      </c>
      <c r="C297" s="49" t="s">
        <v>567</v>
      </c>
      <c r="D297" s="80" t="str">
        <f aca="false">VLOOKUP(C297,СписокРабот!$B:$E,2,FALSE())</f>
        <v>Монтаж трубы из полипропилена</v>
      </c>
      <c r="E297" s="44" t="str">
        <f aca="false">VLOOKUP(C297,СписокРабот!$B:$E,3,FALSE())</f>
        <v>п.м</v>
      </c>
      <c r="F297" s="81" t="n">
        <f aca="false">VLOOKUP(C297,СписокРабот!$B:$E,4,FALSE())</f>
        <v>1116</v>
      </c>
      <c r="G297" s="84" t="n">
        <f aca="false">Q297</f>
        <v>0</v>
      </c>
      <c r="H297" s="82" t="n">
        <f aca="false">F297*G297</f>
        <v>0</v>
      </c>
      <c r="L297" s="83"/>
      <c r="M297" s="66" t="n">
        <f aca="false">$F297*(100%-$B$3)</f>
        <v>948.6</v>
      </c>
      <c r="N297" s="31" t="n">
        <f aca="false">$G297*$M297</f>
        <v>0</v>
      </c>
      <c r="P297" s="31" t="n">
        <f aca="false">MAX(S297,W297,AA297,AE297,AI297,AM297,AQ297,AU297,AY297,BC297,BG297,BK297,BO297,BS297,BW297,CA297,CE297,CI297,CM297,CQ297)</f>
        <v>0</v>
      </c>
      <c r="Q297" s="31" t="n">
        <f aca="false">IF($S297,T297,0)+IF($W297,X297,0)+IF($AA297,AB297,0)+IF($AE297,AF297,0)+IF($AI297,AJ297,0)+IF($AM297,AN297,0)+IF($AQ297,AR297,0)+IF($AU297,AV297,0)+IF($AY297,AZ297,0)+IF($BC297,BD297,0)+IF($BG297,BH297,0)+IF($BK297,BL297,0)+IF($BO297,BP297,0)+IF($BS297,BT297,0)+IF($BW297,BX297,0)+IF($CA297,CB297,0)+IF($CE297,CF297,0)+IF($CI297,CJ297,0)+IF($CM297,CN297,0)+IF($CQ297,CR297,0)</f>
        <v>0</v>
      </c>
      <c r="R297" s="31" t="n">
        <f aca="false">IF($S297=1,U297,0)+IF($W297,Y297,0)+IF($AA297,AC297,0)+IF($AE297,AG297,0)+IF($AI297,AK297,0)+IF($AM297,AO297,0)+IF($AQ297,AS297,0)+IF($AU297,AW297,0)+IF($AY297,BA297,0)+IF($BC297,BE297,0)+IF($BG297,BI297,0)+IF($BK297,BM297,0)+IF($BO297,BQ297,0)+IF($BS297,BU297,0)+IF($BW297,BY297,0)+IF($CA297,CC297,0)+IF($CE297,CG297,0)+IF($CI297,CK297,0)+IF($CM297,CO297,0)+IF($CQ297,CS297,0)</f>
        <v>0</v>
      </c>
      <c r="S297" s="31" t="n">
        <f aca="false">IF(Замер!$J$20="да",Комната_1!$B297,0)</f>
        <v>0</v>
      </c>
      <c r="T297" s="31" t="n">
        <f aca="false">IF(Замер!$J$20="да",Комната_1!$G297,0)</f>
        <v>0</v>
      </c>
      <c r="U297" s="31" t="n">
        <f aca="false">IF(Замер!$J$20="да",Комната_1!$H297,0)</f>
        <v>0</v>
      </c>
      <c r="W297" s="31" t="n">
        <f aca="false">IF(Замер!$J$40="да",Комната_2!$B297,0)</f>
        <v>0</v>
      </c>
      <c r="X297" s="31" t="n">
        <f aca="false">IF(Замер!$J$40="да",Комната_2!$G297,0)</f>
        <v>0</v>
      </c>
      <c r="Y297" s="31" t="n">
        <f aca="false">IF(Замер!$J$40="да",Комната_2!$H297,0)</f>
        <v>0</v>
      </c>
      <c r="AA297" s="31" t="n">
        <f aca="false">IF(Замер!$J$60="да",Комната_3!$B297,0)</f>
        <v>0</v>
      </c>
      <c r="AB297" s="31" t="n">
        <f aca="false">IF(Замер!$J$60="да",Комната_3!$G297,0)</f>
        <v>0</v>
      </c>
      <c r="AC297" s="31" t="n">
        <f aca="false">IF(Замер!$J$60="да",Комната_3!$H297,0)</f>
        <v>0</v>
      </c>
      <c r="AE297" s="31" t="n">
        <f aca="false">IF(Замер!$J$80="да",Комната_4!$B297,0)</f>
        <v>0</v>
      </c>
      <c r="AF297" s="31" t="n">
        <f aca="false">IF(Замер!$J$80="да",Комната_4!$G297,0)</f>
        <v>0</v>
      </c>
      <c r="AG297" s="31" t="n">
        <f aca="false">IF(Замер!$J$80="да",Комната_4!$H297,0)</f>
        <v>0</v>
      </c>
      <c r="AI297" s="31" t="n">
        <f aca="false">IF(Замер!$J$100="да",Комната_5!$B297,0)</f>
        <v>0</v>
      </c>
      <c r="AJ297" s="31" t="n">
        <f aca="false">IF(Замер!$J$100="да",Комната_5!$G297,0)</f>
        <v>0</v>
      </c>
      <c r="AK297" s="31" t="n">
        <f aca="false">IF(Замер!$J$100="да",Комната_5!$H297,0)</f>
        <v>0</v>
      </c>
      <c r="AM297" s="31" t="n">
        <f aca="false">IF(Замер!$J$120="да",Коридор!$B297,0)</f>
        <v>0</v>
      </c>
      <c r="AN297" s="31" t="n">
        <f aca="false">IF(Замер!$J$120="да",Коридор!$G297,0)</f>
        <v>0</v>
      </c>
      <c r="AO297" s="31" t="n">
        <f aca="false">IF(Замер!$J$120="да",Коридор!$H297,0)</f>
        <v>0</v>
      </c>
      <c r="AQ297" s="31" t="n">
        <f aca="false">IF(Замер!$J$140="да",Кухня!$B297,0)</f>
        <v>0</v>
      </c>
      <c r="AR297" s="31" t="n">
        <f aca="false">IF(Замер!$J$140="да",Кухня!$G297,0)</f>
        <v>0</v>
      </c>
      <c r="AS297" s="31" t="n">
        <f aca="false">IF(Замер!$J$140="да",Кухня!$H297,0)</f>
        <v>0</v>
      </c>
      <c r="AU297" s="31" t="n">
        <f aca="false">IF(Замер!$J$160="да",Ванна!$B297,0)</f>
        <v>0</v>
      </c>
      <c r="AV297" s="31" t="n">
        <f aca="false">IF(Замер!$J$160="да",Ванна!$G297,0)</f>
        <v>0</v>
      </c>
      <c r="AW297" s="31" t="n">
        <f aca="false">IF(Замер!$J$160="да",Ванна!$H297,0)</f>
        <v>0</v>
      </c>
      <c r="AY297" s="31" t="n">
        <f aca="false">IF(Замер!$J$180="да",Туалет!$B297,0)</f>
        <v>0</v>
      </c>
      <c r="AZ297" s="31" t="n">
        <f aca="false">IF(Замер!$J$180="да",Туалет!$G297,0)</f>
        <v>0</v>
      </c>
      <c r="BA297" s="31" t="n">
        <f aca="false">IF(Замер!$J$180="да",Туалет!$H297,0)</f>
        <v>0</v>
      </c>
      <c r="BC297" s="31" t="n">
        <f aca="false">IF(Замер!$J$200="да",Балкон!$B297,0)</f>
        <v>0</v>
      </c>
      <c r="BD297" s="31" t="n">
        <f aca="false">IF(Замер!$J$200="да",Балкон!$G297,0)</f>
        <v>0</v>
      </c>
      <c r="BE297" s="31" t="n">
        <f aca="false">IF(Замер!$J$200="да",Балкон!$H297,0)</f>
        <v>0</v>
      </c>
      <c r="BG297" s="31" t="n">
        <f aca="false">IF(Замер!$J$220="да",Помещение_11!$B297,0)</f>
        <v>0</v>
      </c>
      <c r="BH297" s="31" t="n">
        <f aca="false">IF(Замер!$J$220="да",Помещение_11!$G297,0)</f>
        <v>0</v>
      </c>
      <c r="BI297" s="31" t="n">
        <f aca="false">IF(Замер!$J$220="да",Помещение_11!$H297,0)</f>
        <v>0</v>
      </c>
      <c r="BK297" s="31" t="n">
        <f aca="false">IF(Замер!$J$240="да",Помещение_12!$B297,0)</f>
        <v>0</v>
      </c>
      <c r="BL297" s="31" t="n">
        <f aca="false">IF(Замер!$J$240="да",Помещение_12!$G297,0)</f>
        <v>0</v>
      </c>
      <c r="BM297" s="31" t="n">
        <f aca="false">IF(Замер!$J$240="да",Помещение_12!$H297,0)</f>
        <v>0</v>
      </c>
      <c r="BO297" s="31" t="n">
        <f aca="false">IF(Замер!$J$260="да",Помещение_13!$B297,0)</f>
        <v>0</v>
      </c>
      <c r="BP297" s="31" t="n">
        <f aca="false">IF(Замер!$J$260="да",Помещение_13!$G297,0)</f>
        <v>0</v>
      </c>
      <c r="BQ297" s="31" t="n">
        <f aca="false">IF(Замер!$J$260="да",Помещение_13!$H297,0)</f>
        <v>0</v>
      </c>
      <c r="BS297" s="31" t="n">
        <f aca="false">IF(Замер!$J$280="да",Помещение_14!$B297,0)</f>
        <v>0</v>
      </c>
      <c r="BT297" s="31" t="n">
        <f aca="false">IF(Замер!$J$280="да",Помещение_14!$G297,0)</f>
        <v>0</v>
      </c>
      <c r="BU297" s="31" t="n">
        <f aca="false">IF(Замер!$J$280="да",Помещение_14!$H297,0)</f>
        <v>0</v>
      </c>
      <c r="BW297" s="31" t="n">
        <f aca="false">IF(Замер!$J$300="да",Помещение_15!$B297,0)</f>
        <v>0</v>
      </c>
      <c r="BX297" s="31" t="n">
        <f aca="false">IF(Замер!$J$300="да",Помещение_15!$G297,0)</f>
        <v>0</v>
      </c>
      <c r="BY297" s="31" t="n">
        <f aca="false">IF(Замер!$J$300="да",Помещение_15!$H297,0)</f>
        <v>0</v>
      </c>
      <c r="CA297" s="31" t="n">
        <f aca="false">IF(Замер!$J$320="да",Помещение_16!$B297,0)</f>
        <v>0</v>
      </c>
      <c r="CB297" s="31" t="n">
        <f aca="false">IF(Замер!$J$320="да",Помещение_16!$G297,0)</f>
        <v>0</v>
      </c>
      <c r="CC297" s="31" t="n">
        <f aca="false">IF(Замер!$J$320="да",Помещение_16!$H297,0)</f>
        <v>0</v>
      </c>
      <c r="CE297" s="31" t="n">
        <f aca="false">IF(Замер!$J$340="да",Помещение_17!$B297,0)</f>
        <v>0</v>
      </c>
      <c r="CF297" s="31" t="n">
        <f aca="false">IF(Замер!$J$340="да",Помещение_17!$G297,0)</f>
        <v>0</v>
      </c>
      <c r="CG297" s="31" t="n">
        <f aca="false">IF(Замер!$J$340="да",Помещение_17!$H297,0)</f>
        <v>0</v>
      </c>
      <c r="CI297" s="31" t="n">
        <f aca="false">IF(Замер!$J$360="да",Помещение_18!$B297,0)</f>
        <v>0</v>
      </c>
      <c r="CJ297" s="31" t="n">
        <f aca="false">IF(Замер!$J$360="да",Помещение_18!$G297,0)</f>
        <v>0</v>
      </c>
      <c r="CK297" s="31" t="n">
        <f aca="false">IF(Замер!$J$360="да",Помещение_18!$H297,0)</f>
        <v>0</v>
      </c>
      <c r="CM297" s="31" t="n">
        <f aca="false">IF(Замер!$J$380="да",Помещение_19!$B297,0)</f>
        <v>0</v>
      </c>
      <c r="CN297" s="31" t="n">
        <f aca="false">IF(Замер!$J$380="да",Помещение_19!$G297,0)</f>
        <v>0</v>
      </c>
      <c r="CO297" s="31" t="n">
        <f aca="false">IF(Замер!$J$380="да",Помещение_19!$H297,0)</f>
        <v>0</v>
      </c>
      <c r="CQ297" s="31" t="n">
        <f aca="false">IF(Замер!$J$400="да",Помещение_20!$B297,0)</f>
        <v>0</v>
      </c>
      <c r="CR297" s="31" t="n">
        <f aca="false">IF(Замер!$J$400="да",Помещение_20!$G297,0)</f>
        <v>0</v>
      </c>
      <c r="CS297" s="31" t="n">
        <f aca="false">IF(Замер!$J$400="да",Помещение_20!$H297,0)</f>
        <v>0</v>
      </c>
    </row>
    <row r="298" customFormat="false" ht="14.25" hidden="false" customHeight="false" outlineLevel="0" collapsed="false">
      <c r="B298" s="79" t="n">
        <f aca="false">P298</f>
        <v>1</v>
      </c>
      <c r="C298" s="49" t="s">
        <v>143</v>
      </c>
      <c r="D298" s="80" t="str">
        <f aca="false">VLOOKUP(C298,СписокРабот!$B:$E,2,FALSE())</f>
        <v>Монтаж фитингов РЕХАУ</v>
      </c>
      <c r="E298" s="44" t="str">
        <f aca="false">VLOOKUP(C298,СписокРабот!$B:$E,3,FALSE())</f>
        <v>ед.</v>
      </c>
      <c r="F298" s="81" t="n">
        <f aca="false">VLOOKUP(C298,СписокРабот!$B:$E,4,FALSE())</f>
        <v>735</v>
      </c>
      <c r="G298" s="49" t="n">
        <f aca="false">Q298</f>
        <v>80</v>
      </c>
      <c r="H298" s="82" t="n">
        <f aca="false">F298*G298</f>
        <v>58800</v>
      </c>
      <c r="L298" s="83"/>
      <c r="M298" s="66" t="n">
        <f aca="false">$F298*(100%-$B$3)</f>
        <v>624.75</v>
      </c>
      <c r="N298" s="31" t="n">
        <f aca="false">$G298*$M298</f>
        <v>49980</v>
      </c>
      <c r="P298" s="31" t="n">
        <f aca="false">MAX(S298,W298,AA298,AE298,AI298,AM298,AQ298,AU298,AY298,BC298,BG298,BK298,BO298,BS298,BW298,CA298,CE298,CI298,CM298,CQ298)</f>
        <v>1</v>
      </c>
      <c r="Q298" s="31" t="n">
        <f aca="false">IF($S298,T298,0)+IF($W298,X298,0)+IF($AA298,AB298,0)+IF($AE298,AF298,0)+IF($AI298,AJ298,0)+IF($AM298,AN298,0)+IF($AQ298,AR298,0)+IF($AU298,AV298,0)+IF($AY298,AZ298,0)+IF($BC298,BD298,0)+IF($BG298,BH298,0)+IF($BK298,BL298,0)+IF($BO298,BP298,0)+IF($BS298,BT298,0)+IF($BW298,BX298,0)+IF($CA298,CB298,0)+IF($CE298,CF298,0)+IF($CI298,CJ298,0)+IF($CM298,CN298,0)+IF($CQ298,CR298,0)</f>
        <v>80</v>
      </c>
      <c r="R298" s="31" t="n">
        <f aca="false">IF($S298=1,U298,0)+IF($W298,Y298,0)+IF($AA298,AC298,0)+IF($AE298,AG298,0)+IF($AI298,AK298,0)+IF($AM298,AO298,0)+IF($AQ298,AS298,0)+IF($AU298,AW298,0)+IF($AY298,BA298,0)+IF($BC298,BE298,0)+IF($BG298,BI298,0)+IF($BK298,BM298,0)+IF($BO298,BQ298,0)+IF($BS298,BU298,0)+IF($BW298,BY298,0)+IF($CA298,CC298,0)+IF($CE298,CG298,0)+IF($CI298,CK298,0)+IF($CM298,CO298,0)+IF($CQ298,CS298,0)</f>
        <v>58800</v>
      </c>
      <c r="S298" s="31" t="n">
        <f aca="false">IF(Замер!$J$20="да",Комната_1!$B298,0)</f>
        <v>1</v>
      </c>
      <c r="T298" s="31" t="n">
        <f aca="false">IF(Замер!$J$20="да",Комната_1!$G298,0)</f>
        <v>80</v>
      </c>
      <c r="U298" s="31" t="n">
        <f aca="false">IF(Замер!$J$20="да",Комната_1!$H298,0)</f>
        <v>58800</v>
      </c>
      <c r="W298" s="31" t="n">
        <f aca="false">IF(Замер!$J$40="да",Комната_2!$B298,0)</f>
        <v>0</v>
      </c>
      <c r="X298" s="31" t="n">
        <f aca="false">IF(Замер!$J$40="да",Комната_2!$G298,0)</f>
        <v>1</v>
      </c>
      <c r="Y298" s="31" t="n">
        <f aca="false">IF(Замер!$J$40="да",Комната_2!$H298,0)</f>
        <v>735</v>
      </c>
      <c r="AA298" s="31" t="n">
        <f aca="false">IF(Замер!$J$60="да",Комната_3!$B298,0)</f>
        <v>0</v>
      </c>
      <c r="AB298" s="31" t="n">
        <f aca="false">IF(Замер!$J$60="да",Комната_3!$G298,0)</f>
        <v>1</v>
      </c>
      <c r="AC298" s="31" t="n">
        <f aca="false">IF(Замер!$J$60="да",Комната_3!$H298,0)</f>
        <v>735</v>
      </c>
      <c r="AE298" s="31" t="n">
        <f aca="false">IF(Замер!$J$80="да",Комната_4!$B298,0)</f>
        <v>0</v>
      </c>
      <c r="AF298" s="31" t="n">
        <f aca="false">IF(Замер!$J$80="да",Комната_4!$G298,0)</f>
        <v>1</v>
      </c>
      <c r="AG298" s="31" t="n">
        <f aca="false">IF(Замер!$J$80="да",Комната_4!$H298,0)</f>
        <v>735</v>
      </c>
      <c r="AI298" s="31" t="n">
        <f aca="false">IF(Замер!$J$100="да",Комната_5!$B298,0)</f>
        <v>0</v>
      </c>
      <c r="AJ298" s="31" t="n">
        <f aca="false">IF(Замер!$J$100="да",Комната_5!$G298,0)</f>
        <v>1</v>
      </c>
      <c r="AK298" s="31" t="n">
        <f aca="false">IF(Замер!$J$100="да",Комната_5!$H298,0)</f>
        <v>735</v>
      </c>
      <c r="AM298" s="31" t="n">
        <f aca="false">IF(Замер!$J$120="да",Коридор!$B298,0)</f>
        <v>0</v>
      </c>
      <c r="AN298" s="31" t="n">
        <f aca="false">IF(Замер!$J$120="да",Коридор!$G298,0)</f>
        <v>1</v>
      </c>
      <c r="AO298" s="31" t="n">
        <f aca="false">IF(Замер!$J$120="да",Коридор!$H298,0)</f>
        <v>735</v>
      </c>
      <c r="AQ298" s="31" t="n">
        <f aca="false">IF(Замер!$J$140="да",Кухня!$B298,0)</f>
        <v>0</v>
      </c>
      <c r="AR298" s="31" t="n">
        <f aca="false">IF(Замер!$J$140="да",Кухня!$G298,0)</f>
        <v>1</v>
      </c>
      <c r="AS298" s="31" t="n">
        <f aca="false">IF(Замер!$J$140="да",Кухня!$H298,0)</f>
        <v>735</v>
      </c>
      <c r="AU298" s="31" t="n">
        <f aca="false">IF(Замер!$J$160="да",Ванна!$B298,0)</f>
        <v>0</v>
      </c>
      <c r="AV298" s="31" t="n">
        <f aca="false">IF(Замер!$J$160="да",Ванна!$G298,0)</f>
        <v>1</v>
      </c>
      <c r="AW298" s="31" t="n">
        <f aca="false">IF(Замер!$J$160="да",Ванна!$H298,0)</f>
        <v>735</v>
      </c>
      <c r="AY298" s="31" t="n">
        <f aca="false">IF(Замер!$J$180="да",Туалет!$B298,0)</f>
        <v>0</v>
      </c>
      <c r="AZ298" s="31" t="n">
        <f aca="false">IF(Замер!$J$180="да",Туалет!$G298,0)</f>
        <v>0</v>
      </c>
      <c r="BA298" s="31" t="n">
        <f aca="false">IF(Замер!$J$180="да",Туалет!$H298,0)</f>
        <v>0</v>
      </c>
      <c r="BC298" s="31" t="n">
        <f aca="false">IF(Замер!$J$200="да",Балкон!$B298,0)</f>
        <v>0</v>
      </c>
      <c r="BD298" s="31" t="n">
        <f aca="false">IF(Замер!$J$200="да",Балкон!$G298,0)</f>
        <v>0</v>
      </c>
      <c r="BE298" s="31" t="n">
        <f aca="false">IF(Замер!$J$200="да",Балкон!$H298,0)</f>
        <v>0</v>
      </c>
      <c r="BG298" s="31" t="n">
        <f aca="false">IF(Замер!$J$220="да",Помещение_11!$B298,0)</f>
        <v>0</v>
      </c>
      <c r="BH298" s="31" t="n">
        <f aca="false">IF(Замер!$J$220="да",Помещение_11!$G298,0)</f>
        <v>0</v>
      </c>
      <c r="BI298" s="31" t="n">
        <f aca="false">IF(Замер!$J$220="да",Помещение_11!$H298,0)</f>
        <v>0</v>
      </c>
      <c r="BK298" s="31" t="n">
        <f aca="false">IF(Замер!$J$240="да",Помещение_12!$B298,0)</f>
        <v>0</v>
      </c>
      <c r="BL298" s="31" t="n">
        <f aca="false">IF(Замер!$J$240="да",Помещение_12!$G298,0)</f>
        <v>0</v>
      </c>
      <c r="BM298" s="31" t="n">
        <f aca="false">IF(Замер!$J$240="да",Помещение_12!$H298,0)</f>
        <v>0</v>
      </c>
      <c r="BO298" s="31" t="n">
        <f aca="false">IF(Замер!$J$260="да",Помещение_13!$B298,0)</f>
        <v>0</v>
      </c>
      <c r="BP298" s="31" t="n">
        <f aca="false">IF(Замер!$J$260="да",Помещение_13!$G298,0)</f>
        <v>0</v>
      </c>
      <c r="BQ298" s="31" t="n">
        <f aca="false">IF(Замер!$J$260="да",Помещение_13!$H298,0)</f>
        <v>0</v>
      </c>
      <c r="BS298" s="31" t="n">
        <f aca="false">IF(Замер!$J$280="да",Помещение_14!$B298,0)</f>
        <v>0</v>
      </c>
      <c r="BT298" s="31" t="n">
        <f aca="false">IF(Замер!$J$280="да",Помещение_14!$G298,0)</f>
        <v>0</v>
      </c>
      <c r="BU298" s="31" t="n">
        <f aca="false">IF(Замер!$J$280="да",Помещение_14!$H298,0)</f>
        <v>0</v>
      </c>
      <c r="BW298" s="31" t="n">
        <f aca="false">IF(Замер!$J$300="да",Помещение_15!$B298,0)</f>
        <v>0</v>
      </c>
      <c r="BX298" s="31" t="n">
        <f aca="false">IF(Замер!$J$300="да",Помещение_15!$G298,0)</f>
        <v>0</v>
      </c>
      <c r="BY298" s="31" t="n">
        <f aca="false">IF(Замер!$J$300="да",Помещение_15!$H298,0)</f>
        <v>0</v>
      </c>
      <c r="CA298" s="31" t="n">
        <f aca="false">IF(Замер!$J$320="да",Помещение_16!$B298,0)</f>
        <v>0</v>
      </c>
      <c r="CB298" s="31" t="n">
        <f aca="false">IF(Замер!$J$320="да",Помещение_16!$G298,0)</f>
        <v>0</v>
      </c>
      <c r="CC298" s="31" t="n">
        <f aca="false">IF(Замер!$J$320="да",Помещение_16!$H298,0)</f>
        <v>0</v>
      </c>
      <c r="CE298" s="31" t="n">
        <f aca="false">IF(Замер!$J$340="да",Помещение_17!$B298,0)</f>
        <v>0</v>
      </c>
      <c r="CF298" s="31" t="n">
        <f aca="false">IF(Замер!$J$340="да",Помещение_17!$G298,0)</f>
        <v>0</v>
      </c>
      <c r="CG298" s="31" t="n">
        <f aca="false">IF(Замер!$J$340="да",Помещение_17!$H298,0)</f>
        <v>0</v>
      </c>
      <c r="CI298" s="31" t="n">
        <f aca="false">IF(Замер!$J$360="да",Помещение_18!$B298,0)</f>
        <v>0</v>
      </c>
      <c r="CJ298" s="31" t="n">
        <f aca="false">IF(Замер!$J$360="да",Помещение_18!$G298,0)</f>
        <v>0</v>
      </c>
      <c r="CK298" s="31" t="n">
        <f aca="false">IF(Замер!$J$360="да",Помещение_18!$H298,0)</f>
        <v>0</v>
      </c>
      <c r="CM298" s="31" t="n">
        <f aca="false">IF(Замер!$J$380="да",Помещение_19!$B298,0)</f>
        <v>0</v>
      </c>
      <c r="CN298" s="31" t="n">
        <f aca="false">IF(Замер!$J$380="да",Помещение_19!$G298,0)</f>
        <v>0</v>
      </c>
      <c r="CO298" s="31" t="n">
        <f aca="false">IF(Замер!$J$380="да",Помещение_19!$H298,0)</f>
        <v>0</v>
      </c>
      <c r="CQ298" s="31" t="n">
        <f aca="false">IF(Замер!$J$400="да",Помещение_20!$B298,0)</f>
        <v>0</v>
      </c>
      <c r="CR298" s="31" t="n">
        <f aca="false">IF(Замер!$J$400="да",Помещение_20!$G298,0)</f>
        <v>0</v>
      </c>
      <c r="CS298" s="31" t="n">
        <f aca="false">IF(Замер!$J$400="да",Помещение_20!$H298,0)</f>
        <v>0</v>
      </c>
    </row>
    <row r="299" customFormat="false" ht="14.25" hidden="false" customHeight="false" outlineLevel="0" collapsed="false">
      <c r="B299" s="79" t="n">
        <f aca="false">P299</f>
        <v>0</v>
      </c>
      <c r="C299" s="49" t="s">
        <v>568</v>
      </c>
      <c r="D299" s="80" t="str">
        <f aca="false">VLOOKUP(C299,СписокРабот!$B:$E,2,FALSE())</f>
        <v>Монтаж фитинга (полипропилен)</v>
      </c>
      <c r="E299" s="44" t="str">
        <f aca="false">VLOOKUP(C299,СписокРабот!$B:$E,3,FALSE())</f>
        <v>ед.</v>
      </c>
      <c r="F299" s="81" t="n">
        <f aca="false">VLOOKUP(C299,СписокРабот!$B:$E,4,FALSE())</f>
        <v>611</v>
      </c>
      <c r="G299" s="49" t="n">
        <f aca="false">Q299</f>
        <v>0</v>
      </c>
      <c r="H299" s="82" t="n">
        <f aca="false">F299*G299</f>
        <v>0</v>
      </c>
      <c r="L299" s="83"/>
      <c r="M299" s="66" t="n">
        <f aca="false">$F299*(100%-$B$3)</f>
        <v>519.35</v>
      </c>
      <c r="N299" s="31" t="n">
        <f aca="false">$G299*$M299</f>
        <v>0</v>
      </c>
      <c r="P299" s="31" t="n">
        <f aca="false">MAX(S299,W299,AA299,AE299,AI299,AM299,AQ299,AU299,AY299,BC299,BG299,BK299,BO299,BS299,BW299,CA299,CE299,CI299,CM299,CQ299)</f>
        <v>0</v>
      </c>
      <c r="Q299" s="31" t="n">
        <f aca="false">IF($S299,T299,0)+IF($W299,X299,0)+IF($AA299,AB299,0)+IF($AE299,AF299,0)+IF($AI299,AJ299,0)+IF($AM299,AN299,0)+IF($AQ299,AR299,0)+IF($AU299,AV299,0)+IF($AY299,AZ299,0)+IF($BC299,BD299,0)+IF($BG299,BH299,0)+IF($BK299,BL299,0)+IF($BO299,BP299,0)+IF($BS299,BT299,0)+IF($BW299,BX299,0)+IF($CA299,CB299,0)+IF($CE299,CF299,0)+IF($CI299,CJ299,0)+IF($CM299,CN299,0)+IF($CQ299,CR299,0)</f>
        <v>0</v>
      </c>
      <c r="R299" s="31" t="n">
        <f aca="false">IF($S299=1,U299,0)+IF($W299,Y299,0)+IF($AA299,AC299,0)+IF($AE299,AG299,0)+IF($AI299,AK299,0)+IF($AM299,AO299,0)+IF($AQ299,AS299,0)+IF($AU299,AW299,0)+IF($AY299,BA299,0)+IF($BC299,BE299,0)+IF($BG299,BI299,0)+IF($BK299,BM299,0)+IF($BO299,BQ299,0)+IF($BS299,BU299,0)+IF($BW299,BY299,0)+IF($CA299,CC299,0)+IF($CE299,CG299,0)+IF($CI299,CK299,0)+IF($CM299,CO299,0)+IF($CQ299,CS299,0)</f>
        <v>0</v>
      </c>
      <c r="S299" s="31" t="n">
        <f aca="false">IF(Замер!$J$20="да",Комната_1!$B299,0)</f>
        <v>0</v>
      </c>
      <c r="T299" s="31" t="n">
        <f aca="false">IF(Замер!$J$20="да",Комната_1!$G299,0)</f>
        <v>1</v>
      </c>
      <c r="U299" s="31" t="n">
        <f aca="false">IF(Замер!$J$20="да",Комната_1!$H299,0)</f>
        <v>611</v>
      </c>
      <c r="W299" s="31" t="n">
        <f aca="false">IF(Замер!$J$40="да",Комната_2!$B299,0)</f>
        <v>0</v>
      </c>
      <c r="X299" s="31" t="n">
        <f aca="false">IF(Замер!$J$40="да",Комната_2!$G299,0)</f>
        <v>1</v>
      </c>
      <c r="Y299" s="31" t="n">
        <f aca="false">IF(Замер!$J$40="да",Комната_2!$H299,0)</f>
        <v>611</v>
      </c>
      <c r="AA299" s="31" t="n">
        <f aca="false">IF(Замер!$J$60="да",Комната_3!$B299,0)</f>
        <v>0</v>
      </c>
      <c r="AB299" s="31" t="n">
        <f aca="false">IF(Замер!$J$60="да",Комната_3!$G299,0)</f>
        <v>1</v>
      </c>
      <c r="AC299" s="31" t="n">
        <f aca="false">IF(Замер!$J$60="да",Комната_3!$H299,0)</f>
        <v>611</v>
      </c>
      <c r="AE299" s="31" t="n">
        <f aca="false">IF(Замер!$J$80="да",Комната_4!$B299,0)</f>
        <v>0</v>
      </c>
      <c r="AF299" s="31" t="n">
        <f aca="false">IF(Замер!$J$80="да",Комната_4!$G299,0)</f>
        <v>1</v>
      </c>
      <c r="AG299" s="31" t="n">
        <f aca="false">IF(Замер!$J$80="да",Комната_4!$H299,0)</f>
        <v>611</v>
      </c>
      <c r="AI299" s="31" t="n">
        <f aca="false">IF(Замер!$J$100="да",Комната_5!$B299,0)</f>
        <v>0</v>
      </c>
      <c r="AJ299" s="31" t="n">
        <f aca="false">IF(Замер!$J$100="да",Комната_5!$G299,0)</f>
        <v>1</v>
      </c>
      <c r="AK299" s="31" t="n">
        <f aca="false">IF(Замер!$J$100="да",Комната_5!$H299,0)</f>
        <v>611</v>
      </c>
      <c r="AM299" s="31" t="n">
        <f aca="false">IF(Замер!$J$120="да",Коридор!$B299,0)</f>
        <v>0</v>
      </c>
      <c r="AN299" s="31" t="n">
        <f aca="false">IF(Замер!$J$120="да",Коридор!$G299,0)</f>
        <v>1</v>
      </c>
      <c r="AO299" s="31" t="n">
        <f aca="false">IF(Замер!$J$120="да",Коридор!$H299,0)</f>
        <v>611</v>
      </c>
      <c r="AQ299" s="31" t="n">
        <f aca="false">IF(Замер!$J$140="да",Кухня!$B299,0)</f>
        <v>0</v>
      </c>
      <c r="AR299" s="31" t="n">
        <f aca="false">IF(Замер!$J$140="да",Кухня!$G299,0)</f>
        <v>1</v>
      </c>
      <c r="AS299" s="31" t="n">
        <f aca="false">IF(Замер!$J$140="да",Кухня!$H299,0)</f>
        <v>611</v>
      </c>
      <c r="AU299" s="31" t="n">
        <f aca="false">IF(Замер!$J$160="да",Ванна!$B299,0)</f>
        <v>0</v>
      </c>
      <c r="AV299" s="31" t="n">
        <f aca="false">IF(Замер!$J$160="да",Ванна!$G299,0)</f>
        <v>1</v>
      </c>
      <c r="AW299" s="31" t="n">
        <f aca="false">IF(Замер!$J$160="да",Ванна!$H299,0)</f>
        <v>611</v>
      </c>
      <c r="AY299" s="31" t="n">
        <f aca="false">IF(Замер!$J$180="да",Туалет!$B299,0)</f>
        <v>0</v>
      </c>
      <c r="AZ299" s="31" t="n">
        <f aca="false">IF(Замер!$J$180="да",Туалет!$G299,0)</f>
        <v>0</v>
      </c>
      <c r="BA299" s="31" t="n">
        <f aca="false">IF(Замер!$J$180="да",Туалет!$H299,0)</f>
        <v>0</v>
      </c>
      <c r="BC299" s="31" t="n">
        <f aca="false">IF(Замер!$J$200="да",Балкон!$B299,0)</f>
        <v>0</v>
      </c>
      <c r="BD299" s="31" t="n">
        <f aca="false">IF(Замер!$J$200="да",Балкон!$G299,0)</f>
        <v>0</v>
      </c>
      <c r="BE299" s="31" t="n">
        <f aca="false">IF(Замер!$J$200="да",Балкон!$H299,0)</f>
        <v>0</v>
      </c>
      <c r="BG299" s="31" t="n">
        <f aca="false">IF(Замер!$J$220="да",Помещение_11!$B299,0)</f>
        <v>0</v>
      </c>
      <c r="BH299" s="31" t="n">
        <f aca="false">IF(Замер!$J$220="да",Помещение_11!$G299,0)</f>
        <v>0</v>
      </c>
      <c r="BI299" s="31" t="n">
        <f aca="false">IF(Замер!$J$220="да",Помещение_11!$H299,0)</f>
        <v>0</v>
      </c>
      <c r="BK299" s="31" t="n">
        <f aca="false">IF(Замер!$J$240="да",Помещение_12!$B299,0)</f>
        <v>0</v>
      </c>
      <c r="BL299" s="31" t="n">
        <f aca="false">IF(Замер!$J$240="да",Помещение_12!$G299,0)</f>
        <v>0</v>
      </c>
      <c r="BM299" s="31" t="n">
        <f aca="false">IF(Замер!$J$240="да",Помещение_12!$H299,0)</f>
        <v>0</v>
      </c>
      <c r="BO299" s="31" t="n">
        <f aca="false">IF(Замер!$J$260="да",Помещение_13!$B299,0)</f>
        <v>0</v>
      </c>
      <c r="BP299" s="31" t="n">
        <f aca="false">IF(Замер!$J$260="да",Помещение_13!$G299,0)</f>
        <v>0</v>
      </c>
      <c r="BQ299" s="31" t="n">
        <f aca="false">IF(Замер!$J$260="да",Помещение_13!$H299,0)</f>
        <v>0</v>
      </c>
      <c r="BS299" s="31" t="n">
        <f aca="false">IF(Замер!$J$280="да",Помещение_14!$B299,0)</f>
        <v>0</v>
      </c>
      <c r="BT299" s="31" t="n">
        <f aca="false">IF(Замер!$J$280="да",Помещение_14!$G299,0)</f>
        <v>0</v>
      </c>
      <c r="BU299" s="31" t="n">
        <f aca="false">IF(Замер!$J$280="да",Помещение_14!$H299,0)</f>
        <v>0</v>
      </c>
      <c r="BW299" s="31" t="n">
        <f aca="false">IF(Замер!$J$300="да",Помещение_15!$B299,0)</f>
        <v>0</v>
      </c>
      <c r="BX299" s="31" t="n">
        <f aca="false">IF(Замер!$J$300="да",Помещение_15!$G299,0)</f>
        <v>0</v>
      </c>
      <c r="BY299" s="31" t="n">
        <f aca="false">IF(Замер!$J$300="да",Помещение_15!$H299,0)</f>
        <v>0</v>
      </c>
      <c r="CA299" s="31" t="n">
        <f aca="false">IF(Замер!$J$320="да",Помещение_16!$B299,0)</f>
        <v>0</v>
      </c>
      <c r="CB299" s="31" t="n">
        <f aca="false">IF(Замер!$J$320="да",Помещение_16!$G299,0)</f>
        <v>0</v>
      </c>
      <c r="CC299" s="31" t="n">
        <f aca="false">IF(Замер!$J$320="да",Помещение_16!$H299,0)</f>
        <v>0</v>
      </c>
      <c r="CE299" s="31" t="n">
        <f aca="false">IF(Замер!$J$340="да",Помещение_17!$B299,0)</f>
        <v>0</v>
      </c>
      <c r="CF299" s="31" t="n">
        <f aca="false">IF(Замер!$J$340="да",Помещение_17!$G299,0)</f>
        <v>0</v>
      </c>
      <c r="CG299" s="31" t="n">
        <f aca="false">IF(Замер!$J$340="да",Помещение_17!$H299,0)</f>
        <v>0</v>
      </c>
      <c r="CI299" s="31" t="n">
        <f aca="false">IF(Замер!$J$360="да",Помещение_18!$B299,0)</f>
        <v>0</v>
      </c>
      <c r="CJ299" s="31" t="n">
        <f aca="false">IF(Замер!$J$360="да",Помещение_18!$G299,0)</f>
        <v>0</v>
      </c>
      <c r="CK299" s="31" t="n">
        <f aca="false">IF(Замер!$J$360="да",Помещение_18!$H299,0)</f>
        <v>0</v>
      </c>
      <c r="CM299" s="31" t="n">
        <f aca="false">IF(Замер!$J$380="да",Помещение_19!$B299,0)</f>
        <v>0</v>
      </c>
      <c r="CN299" s="31" t="n">
        <f aca="false">IF(Замер!$J$380="да",Помещение_19!$G299,0)</f>
        <v>0</v>
      </c>
      <c r="CO299" s="31" t="n">
        <f aca="false">IF(Замер!$J$380="да",Помещение_19!$H299,0)</f>
        <v>0</v>
      </c>
      <c r="CQ299" s="31" t="n">
        <f aca="false">IF(Замер!$J$400="да",Помещение_20!$B299,0)</f>
        <v>0</v>
      </c>
      <c r="CR299" s="31" t="n">
        <f aca="false">IF(Замер!$J$400="да",Помещение_20!$G299,0)</f>
        <v>0</v>
      </c>
      <c r="CS299" s="31" t="n">
        <f aca="false">IF(Замер!$J$400="да",Помещение_20!$H299,0)</f>
        <v>0</v>
      </c>
    </row>
    <row r="300" customFormat="false" ht="14.25" hidden="false" customHeight="false" outlineLevel="0" collapsed="false">
      <c r="B300" s="79" t="n">
        <f aca="false">P300</f>
        <v>1</v>
      </c>
      <c r="C300" s="49" t="s">
        <v>145</v>
      </c>
      <c r="D300" s="80" t="str">
        <f aca="false">VLOOKUP(C300,СписокРабот!$B:$E,2,FALSE())</f>
        <v>Прокладка труб канализации (п.м или отрезок) всех диаметров</v>
      </c>
      <c r="E300" s="44" t="str">
        <f aca="false">VLOOKUP(C300,СписокРабот!$B:$E,3,FALSE())</f>
        <v>п.м</v>
      </c>
      <c r="F300" s="81" t="n">
        <f aca="false">VLOOKUP(C300,СписокРабот!$B:$E,4,FALSE())</f>
        <v>918</v>
      </c>
      <c r="G300" s="84" t="n">
        <f aca="false">Q300</f>
        <v>10</v>
      </c>
      <c r="H300" s="82" t="n">
        <f aca="false">F300*G300</f>
        <v>9180</v>
      </c>
      <c r="L300" s="83"/>
      <c r="M300" s="66" t="n">
        <f aca="false">$F300*(100%-$B$3)</f>
        <v>780.3</v>
      </c>
      <c r="N300" s="31" t="n">
        <f aca="false">$G300*$M300</f>
        <v>7803</v>
      </c>
      <c r="P300" s="31" t="n">
        <f aca="false">MAX(S300,W300,AA300,AE300,AI300,AM300,AQ300,AU300,AY300,BC300,BG300,BK300,BO300,BS300,BW300,CA300,CE300,CI300,CM300,CQ300)</f>
        <v>1</v>
      </c>
      <c r="Q300" s="31" t="n">
        <f aca="false">IF($S300,T300,0)+IF($W300,X300,0)+IF($AA300,AB300,0)+IF($AE300,AF300,0)+IF($AI300,AJ300,0)+IF($AM300,AN300,0)+IF($AQ300,AR300,0)+IF($AU300,AV300,0)+IF($AY300,AZ300,0)+IF($BC300,BD300,0)+IF($BG300,BH300,0)+IF($BK300,BL300,0)+IF($BO300,BP300,0)+IF($BS300,BT300,0)+IF($BW300,BX300,0)+IF($CA300,CB300,0)+IF($CE300,CF300,0)+IF($CI300,CJ300,0)+IF($CM300,CN300,0)+IF($CQ300,CR300,0)</f>
        <v>10</v>
      </c>
      <c r="R300" s="31" t="n">
        <f aca="false">IF($S300=1,U300,0)+IF($W300,Y300,0)+IF($AA300,AC300,0)+IF($AE300,AG300,0)+IF($AI300,AK300,0)+IF($AM300,AO300,0)+IF($AQ300,AS300,0)+IF($AU300,AW300,0)+IF($AY300,BA300,0)+IF($BC300,BE300,0)+IF($BG300,BI300,0)+IF($BK300,BM300,0)+IF($BO300,BQ300,0)+IF($BS300,BU300,0)+IF($BW300,BY300,0)+IF($CA300,CC300,0)+IF($CE300,CG300,0)+IF($CI300,CK300,0)+IF($CM300,CO300,0)+IF($CQ300,CS300,0)</f>
        <v>9180</v>
      </c>
      <c r="S300" s="31" t="n">
        <f aca="false">IF(Замер!$J$20="да",Комната_1!$B300,0)</f>
        <v>1</v>
      </c>
      <c r="T300" s="31" t="n">
        <f aca="false">IF(Замер!$J$20="да",Комната_1!$G300,0)</f>
        <v>10</v>
      </c>
      <c r="U300" s="31" t="n">
        <f aca="false">IF(Замер!$J$20="да",Комната_1!$H300,0)</f>
        <v>9180</v>
      </c>
      <c r="W300" s="31" t="n">
        <f aca="false">IF(Замер!$J$40="да",Комната_2!$B300,0)</f>
        <v>0</v>
      </c>
      <c r="X300" s="31" t="n">
        <f aca="false">IF(Замер!$J$40="да",Комната_2!$G300,0)</f>
        <v>0</v>
      </c>
      <c r="Y300" s="31" t="n">
        <f aca="false">IF(Замер!$J$40="да",Комната_2!$H300,0)</f>
        <v>0</v>
      </c>
      <c r="AA300" s="31" t="n">
        <f aca="false">IF(Замер!$J$60="да",Комната_3!$B300,0)</f>
        <v>0</v>
      </c>
      <c r="AB300" s="31" t="n">
        <f aca="false">IF(Замер!$J$60="да",Комната_3!$G300,0)</f>
        <v>0</v>
      </c>
      <c r="AC300" s="31" t="n">
        <f aca="false">IF(Замер!$J$60="да",Комната_3!$H300,0)</f>
        <v>0</v>
      </c>
      <c r="AE300" s="31" t="n">
        <f aca="false">IF(Замер!$J$80="да",Комната_4!$B300,0)</f>
        <v>0</v>
      </c>
      <c r="AF300" s="31" t="n">
        <f aca="false">IF(Замер!$J$80="да",Комната_4!$G300,0)</f>
        <v>0</v>
      </c>
      <c r="AG300" s="31" t="n">
        <f aca="false">IF(Замер!$J$80="да",Комната_4!$H300,0)</f>
        <v>0</v>
      </c>
      <c r="AI300" s="31" t="n">
        <f aca="false">IF(Замер!$J$100="да",Комната_5!$B300,0)</f>
        <v>0</v>
      </c>
      <c r="AJ300" s="31" t="n">
        <f aca="false">IF(Замер!$J$100="да",Комната_5!$G300,0)</f>
        <v>0</v>
      </c>
      <c r="AK300" s="31" t="n">
        <f aca="false">IF(Замер!$J$100="да",Комната_5!$H300,0)</f>
        <v>0</v>
      </c>
      <c r="AM300" s="31" t="n">
        <f aca="false">IF(Замер!$J$120="да",Коридор!$B300,0)</f>
        <v>0</v>
      </c>
      <c r="AN300" s="31" t="n">
        <f aca="false">IF(Замер!$J$120="да",Коридор!$G300,0)</f>
        <v>0</v>
      </c>
      <c r="AO300" s="31" t="n">
        <f aca="false">IF(Замер!$J$120="да",Коридор!$H300,0)</f>
        <v>0</v>
      </c>
      <c r="AQ300" s="31" t="n">
        <f aca="false">IF(Замер!$J$140="да",Кухня!$B300,0)</f>
        <v>0</v>
      </c>
      <c r="AR300" s="31" t="n">
        <f aca="false">IF(Замер!$J$140="да",Кухня!$G300,0)</f>
        <v>0</v>
      </c>
      <c r="AS300" s="31" t="n">
        <f aca="false">IF(Замер!$J$140="да",Кухня!$H300,0)</f>
        <v>0</v>
      </c>
      <c r="AU300" s="31" t="n">
        <f aca="false">IF(Замер!$J$160="да",Ванна!$B300,0)</f>
        <v>0</v>
      </c>
      <c r="AV300" s="31" t="n">
        <f aca="false">IF(Замер!$J$160="да",Ванна!$G300,0)</f>
        <v>0</v>
      </c>
      <c r="AW300" s="31" t="n">
        <f aca="false">IF(Замер!$J$160="да",Ванна!$H300,0)</f>
        <v>0</v>
      </c>
      <c r="AY300" s="31" t="n">
        <f aca="false">IF(Замер!$J$180="да",Туалет!$B300,0)</f>
        <v>0</v>
      </c>
      <c r="AZ300" s="31" t="n">
        <f aca="false">IF(Замер!$J$180="да",Туалет!$G300,0)</f>
        <v>0</v>
      </c>
      <c r="BA300" s="31" t="n">
        <f aca="false">IF(Замер!$J$180="да",Туалет!$H300,0)</f>
        <v>0</v>
      </c>
      <c r="BC300" s="31" t="n">
        <f aca="false">IF(Замер!$J$200="да",Балкон!$B300,0)</f>
        <v>0</v>
      </c>
      <c r="BD300" s="31" t="n">
        <f aca="false">IF(Замер!$J$200="да",Балкон!$G300,0)</f>
        <v>0</v>
      </c>
      <c r="BE300" s="31" t="n">
        <f aca="false">IF(Замер!$J$200="да",Балкон!$H300,0)</f>
        <v>0</v>
      </c>
      <c r="BG300" s="31" t="n">
        <f aca="false">IF(Замер!$J$220="да",Помещение_11!$B300,0)</f>
        <v>0</v>
      </c>
      <c r="BH300" s="31" t="n">
        <f aca="false">IF(Замер!$J$220="да",Помещение_11!$G300,0)</f>
        <v>0</v>
      </c>
      <c r="BI300" s="31" t="n">
        <f aca="false">IF(Замер!$J$220="да",Помещение_11!$H300,0)</f>
        <v>0</v>
      </c>
      <c r="BK300" s="31" t="n">
        <f aca="false">IF(Замер!$J$240="да",Помещение_12!$B300,0)</f>
        <v>0</v>
      </c>
      <c r="BL300" s="31" t="n">
        <f aca="false">IF(Замер!$J$240="да",Помещение_12!$G300,0)</f>
        <v>0</v>
      </c>
      <c r="BM300" s="31" t="n">
        <f aca="false">IF(Замер!$J$240="да",Помещение_12!$H300,0)</f>
        <v>0</v>
      </c>
      <c r="BO300" s="31" t="n">
        <f aca="false">IF(Замер!$J$260="да",Помещение_13!$B300,0)</f>
        <v>0</v>
      </c>
      <c r="BP300" s="31" t="n">
        <f aca="false">IF(Замер!$J$260="да",Помещение_13!$G300,0)</f>
        <v>0</v>
      </c>
      <c r="BQ300" s="31" t="n">
        <f aca="false">IF(Замер!$J$260="да",Помещение_13!$H300,0)</f>
        <v>0</v>
      </c>
      <c r="BS300" s="31" t="n">
        <f aca="false">IF(Замер!$J$280="да",Помещение_14!$B300,0)</f>
        <v>0</v>
      </c>
      <c r="BT300" s="31" t="n">
        <f aca="false">IF(Замер!$J$280="да",Помещение_14!$G300,0)</f>
        <v>0</v>
      </c>
      <c r="BU300" s="31" t="n">
        <f aca="false">IF(Замер!$J$280="да",Помещение_14!$H300,0)</f>
        <v>0</v>
      </c>
      <c r="BW300" s="31" t="n">
        <f aca="false">IF(Замер!$J$300="да",Помещение_15!$B300,0)</f>
        <v>0</v>
      </c>
      <c r="BX300" s="31" t="n">
        <f aca="false">IF(Замер!$J$300="да",Помещение_15!$G300,0)</f>
        <v>0</v>
      </c>
      <c r="BY300" s="31" t="n">
        <f aca="false">IF(Замер!$J$300="да",Помещение_15!$H300,0)</f>
        <v>0</v>
      </c>
      <c r="CA300" s="31" t="n">
        <f aca="false">IF(Замер!$J$320="да",Помещение_16!$B300,0)</f>
        <v>0</v>
      </c>
      <c r="CB300" s="31" t="n">
        <f aca="false">IF(Замер!$J$320="да",Помещение_16!$G300,0)</f>
        <v>0</v>
      </c>
      <c r="CC300" s="31" t="n">
        <f aca="false">IF(Замер!$J$320="да",Помещение_16!$H300,0)</f>
        <v>0</v>
      </c>
      <c r="CE300" s="31" t="n">
        <f aca="false">IF(Замер!$J$340="да",Помещение_17!$B300,0)</f>
        <v>0</v>
      </c>
      <c r="CF300" s="31" t="n">
        <f aca="false">IF(Замер!$J$340="да",Помещение_17!$G300,0)</f>
        <v>0</v>
      </c>
      <c r="CG300" s="31" t="n">
        <f aca="false">IF(Замер!$J$340="да",Помещение_17!$H300,0)</f>
        <v>0</v>
      </c>
      <c r="CI300" s="31" t="n">
        <f aca="false">IF(Замер!$J$360="да",Помещение_18!$B300,0)</f>
        <v>0</v>
      </c>
      <c r="CJ300" s="31" t="n">
        <f aca="false">IF(Замер!$J$360="да",Помещение_18!$G300,0)</f>
        <v>0</v>
      </c>
      <c r="CK300" s="31" t="n">
        <f aca="false">IF(Замер!$J$360="да",Помещение_18!$H300,0)</f>
        <v>0</v>
      </c>
      <c r="CM300" s="31" t="n">
        <f aca="false">IF(Замер!$J$380="да",Помещение_19!$B300,0)</f>
        <v>0</v>
      </c>
      <c r="CN300" s="31" t="n">
        <f aca="false">IF(Замер!$J$380="да",Помещение_19!$G300,0)</f>
        <v>0</v>
      </c>
      <c r="CO300" s="31" t="n">
        <f aca="false">IF(Замер!$J$380="да",Помещение_19!$H300,0)</f>
        <v>0</v>
      </c>
      <c r="CQ300" s="31" t="n">
        <f aca="false">IF(Замер!$J$400="да",Помещение_20!$B300,0)</f>
        <v>0</v>
      </c>
      <c r="CR300" s="31" t="n">
        <f aca="false">IF(Замер!$J$400="да",Помещение_20!$G300,0)</f>
        <v>0</v>
      </c>
      <c r="CS300" s="31" t="n">
        <f aca="false">IF(Замер!$J$400="да",Помещение_20!$H300,0)</f>
        <v>0</v>
      </c>
    </row>
    <row r="301" customFormat="false" ht="14.25" hidden="false" customHeight="false" outlineLevel="0" collapsed="false">
      <c r="B301" s="79" t="n">
        <f aca="false">P301</f>
        <v>1</v>
      </c>
      <c r="C301" s="49" t="s">
        <v>147</v>
      </c>
      <c r="D301" s="80" t="str">
        <f aca="false">VLOOKUP(C301,СписокРабот!$B:$E,2,FALSE())</f>
        <v>Монтаж элементов фитинга ( нержавейка,медь пайка)</v>
      </c>
      <c r="E301" s="44" t="str">
        <f aca="false">VLOOKUP(C301,СписокРабот!$B:$E,3,FALSE())</f>
        <v>ед.</v>
      </c>
      <c r="F301" s="81" t="n">
        <f aca="false">VLOOKUP(C301,СписокРабот!$B:$E,4,FALSE())</f>
        <v>1257</v>
      </c>
      <c r="G301" s="49" t="n">
        <f aca="false">Q301</f>
        <v>20</v>
      </c>
      <c r="H301" s="82" t="n">
        <f aca="false">F301*G301</f>
        <v>25140</v>
      </c>
      <c r="L301" s="83"/>
      <c r="M301" s="66" t="n">
        <f aca="false">$F301*(100%-$B$3)</f>
        <v>1068.45</v>
      </c>
      <c r="N301" s="31" t="n">
        <f aca="false">$G301*$M301</f>
        <v>21369</v>
      </c>
      <c r="P301" s="31" t="n">
        <f aca="false">MAX(S301,W301,AA301,AE301,AI301,AM301,AQ301,AU301,AY301,BC301,BG301,BK301,BO301,BS301,BW301,CA301,CE301,CI301,CM301,CQ301)</f>
        <v>1</v>
      </c>
      <c r="Q301" s="31" t="n">
        <f aca="false">IF($S301,T301,0)+IF($W301,X301,0)+IF($AA301,AB301,0)+IF($AE301,AF301,0)+IF($AI301,AJ301,0)+IF($AM301,AN301,0)+IF($AQ301,AR301,0)+IF($AU301,AV301,0)+IF($AY301,AZ301,0)+IF($BC301,BD301,0)+IF($BG301,BH301,0)+IF($BK301,BL301,0)+IF($BO301,BP301,0)+IF($BS301,BT301,0)+IF($BW301,BX301,0)+IF($CA301,CB301,0)+IF($CE301,CF301,0)+IF($CI301,CJ301,0)+IF($CM301,CN301,0)+IF($CQ301,CR301,0)</f>
        <v>20</v>
      </c>
      <c r="R301" s="31" t="n">
        <f aca="false">IF($S301=1,U301,0)+IF($W301,Y301,0)+IF($AA301,AC301,0)+IF($AE301,AG301,0)+IF($AI301,AK301,0)+IF($AM301,AO301,0)+IF($AQ301,AS301,0)+IF($AU301,AW301,0)+IF($AY301,BA301,0)+IF($BC301,BE301,0)+IF($BG301,BI301,0)+IF($BK301,BM301,0)+IF($BO301,BQ301,0)+IF($BS301,BU301,0)+IF($BW301,BY301,0)+IF($CA301,CC301,0)+IF($CE301,CG301,0)+IF($CI301,CK301,0)+IF($CM301,CO301,0)+IF($CQ301,CS301,0)</f>
        <v>25140</v>
      </c>
      <c r="S301" s="31" t="n">
        <f aca="false">IF(Замер!$J$20="да",Комната_1!$B301,0)</f>
        <v>1</v>
      </c>
      <c r="T301" s="31" t="n">
        <f aca="false">IF(Замер!$J$20="да",Комната_1!$G301,0)</f>
        <v>20</v>
      </c>
      <c r="U301" s="31" t="n">
        <f aca="false">IF(Замер!$J$20="да",Комната_1!$H301,0)</f>
        <v>25140</v>
      </c>
      <c r="W301" s="31" t="n">
        <f aca="false">IF(Замер!$J$40="да",Комната_2!$B301,0)</f>
        <v>0</v>
      </c>
      <c r="X301" s="31" t="n">
        <f aca="false">IF(Замер!$J$40="да",Комната_2!$G301,0)</f>
        <v>1</v>
      </c>
      <c r="Y301" s="31" t="n">
        <f aca="false">IF(Замер!$J$40="да",Комната_2!$H301,0)</f>
        <v>1257</v>
      </c>
      <c r="AA301" s="31" t="n">
        <f aca="false">IF(Замер!$J$60="да",Комната_3!$B301,0)</f>
        <v>0</v>
      </c>
      <c r="AB301" s="31" t="n">
        <f aca="false">IF(Замер!$J$60="да",Комната_3!$G301,0)</f>
        <v>1</v>
      </c>
      <c r="AC301" s="31" t="n">
        <f aca="false">IF(Замер!$J$60="да",Комната_3!$H301,0)</f>
        <v>1257</v>
      </c>
      <c r="AE301" s="31" t="n">
        <f aca="false">IF(Замер!$J$80="да",Комната_4!$B301,0)</f>
        <v>0</v>
      </c>
      <c r="AF301" s="31" t="n">
        <f aca="false">IF(Замер!$J$80="да",Комната_4!$G301,0)</f>
        <v>1</v>
      </c>
      <c r="AG301" s="31" t="n">
        <f aca="false">IF(Замер!$J$80="да",Комната_4!$H301,0)</f>
        <v>1257</v>
      </c>
      <c r="AI301" s="31" t="n">
        <f aca="false">IF(Замер!$J$100="да",Комната_5!$B301,0)</f>
        <v>0</v>
      </c>
      <c r="AJ301" s="31" t="n">
        <f aca="false">IF(Замер!$J$100="да",Комната_5!$G301,0)</f>
        <v>1</v>
      </c>
      <c r="AK301" s="31" t="n">
        <f aca="false">IF(Замер!$J$100="да",Комната_5!$H301,0)</f>
        <v>1257</v>
      </c>
      <c r="AM301" s="31" t="n">
        <f aca="false">IF(Замер!$J$120="да",Коридор!$B301,0)</f>
        <v>0</v>
      </c>
      <c r="AN301" s="31" t="n">
        <f aca="false">IF(Замер!$J$120="да",Коридор!$G301,0)</f>
        <v>1</v>
      </c>
      <c r="AO301" s="31" t="n">
        <f aca="false">IF(Замер!$J$120="да",Коридор!$H301,0)</f>
        <v>1257</v>
      </c>
      <c r="AQ301" s="31" t="n">
        <f aca="false">IF(Замер!$J$140="да",Кухня!$B301,0)</f>
        <v>0</v>
      </c>
      <c r="AR301" s="31" t="n">
        <f aca="false">IF(Замер!$J$140="да",Кухня!$G301,0)</f>
        <v>1</v>
      </c>
      <c r="AS301" s="31" t="n">
        <f aca="false">IF(Замер!$J$140="да",Кухня!$H301,0)</f>
        <v>1257</v>
      </c>
      <c r="AU301" s="31" t="n">
        <f aca="false">IF(Замер!$J$160="да",Ванна!$B301,0)</f>
        <v>0</v>
      </c>
      <c r="AV301" s="31" t="n">
        <f aca="false">IF(Замер!$J$160="да",Ванна!$G301,0)</f>
        <v>1</v>
      </c>
      <c r="AW301" s="31" t="n">
        <f aca="false">IF(Замер!$J$160="да",Ванна!$H301,0)</f>
        <v>1257</v>
      </c>
      <c r="AY301" s="31" t="n">
        <f aca="false">IF(Замер!$J$180="да",Туалет!$B301,0)</f>
        <v>0</v>
      </c>
      <c r="AZ301" s="31" t="n">
        <f aca="false">IF(Замер!$J$180="да",Туалет!$G301,0)</f>
        <v>0</v>
      </c>
      <c r="BA301" s="31" t="n">
        <f aca="false">IF(Замер!$J$180="да",Туалет!$H301,0)</f>
        <v>0</v>
      </c>
      <c r="BC301" s="31" t="n">
        <f aca="false">IF(Замер!$J$200="да",Балкон!$B301,0)</f>
        <v>0</v>
      </c>
      <c r="BD301" s="31" t="n">
        <f aca="false">IF(Замер!$J$200="да",Балкон!$G301,0)</f>
        <v>0</v>
      </c>
      <c r="BE301" s="31" t="n">
        <f aca="false">IF(Замер!$J$200="да",Балкон!$H301,0)</f>
        <v>0</v>
      </c>
      <c r="BG301" s="31" t="n">
        <f aca="false">IF(Замер!$J$220="да",Помещение_11!$B301,0)</f>
        <v>0</v>
      </c>
      <c r="BH301" s="31" t="n">
        <f aca="false">IF(Замер!$J$220="да",Помещение_11!$G301,0)</f>
        <v>0</v>
      </c>
      <c r="BI301" s="31" t="n">
        <f aca="false">IF(Замер!$J$220="да",Помещение_11!$H301,0)</f>
        <v>0</v>
      </c>
      <c r="BK301" s="31" t="n">
        <f aca="false">IF(Замер!$J$240="да",Помещение_12!$B301,0)</f>
        <v>0</v>
      </c>
      <c r="BL301" s="31" t="n">
        <f aca="false">IF(Замер!$J$240="да",Помещение_12!$G301,0)</f>
        <v>0</v>
      </c>
      <c r="BM301" s="31" t="n">
        <f aca="false">IF(Замер!$J$240="да",Помещение_12!$H301,0)</f>
        <v>0</v>
      </c>
      <c r="BO301" s="31" t="n">
        <f aca="false">IF(Замер!$J$260="да",Помещение_13!$B301,0)</f>
        <v>0</v>
      </c>
      <c r="BP301" s="31" t="n">
        <f aca="false">IF(Замер!$J$260="да",Помещение_13!$G301,0)</f>
        <v>0</v>
      </c>
      <c r="BQ301" s="31" t="n">
        <f aca="false">IF(Замер!$J$260="да",Помещение_13!$H301,0)</f>
        <v>0</v>
      </c>
      <c r="BS301" s="31" t="n">
        <f aca="false">IF(Замер!$J$280="да",Помещение_14!$B301,0)</f>
        <v>0</v>
      </c>
      <c r="BT301" s="31" t="n">
        <f aca="false">IF(Замер!$J$280="да",Помещение_14!$G301,0)</f>
        <v>0</v>
      </c>
      <c r="BU301" s="31" t="n">
        <f aca="false">IF(Замер!$J$280="да",Помещение_14!$H301,0)</f>
        <v>0</v>
      </c>
      <c r="BW301" s="31" t="n">
        <f aca="false">IF(Замер!$J$300="да",Помещение_15!$B301,0)</f>
        <v>0</v>
      </c>
      <c r="BX301" s="31" t="n">
        <f aca="false">IF(Замер!$J$300="да",Помещение_15!$G301,0)</f>
        <v>0</v>
      </c>
      <c r="BY301" s="31" t="n">
        <f aca="false">IF(Замер!$J$300="да",Помещение_15!$H301,0)</f>
        <v>0</v>
      </c>
      <c r="CA301" s="31" t="n">
        <f aca="false">IF(Замер!$J$320="да",Помещение_16!$B301,0)</f>
        <v>0</v>
      </c>
      <c r="CB301" s="31" t="n">
        <f aca="false">IF(Замер!$J$320="да",Помещение_16!$G301,0)</f>
        <v>0</v>
      </c>
      <c r="CC301" s="31" t="n">
        <f aca="false">IF(Замер!$J$320="да",Помещение_16!$H301,0)</f>
        <v>0</v>
      </c>
      <c r="CE301" s="31" t="n">
        <f aca="false">IF(Замер!$J$340="да",Помещение_17!$B301,0)</f>
        <v>0</v>
      </c>
      <c r="CF301" s="31" t="n">
        <f aca="false">IF(Замер!$J$340="да",Помещение_17!$G301,0)</f>
        <v>0</v>
      </c>
      <c r="CG301" s="31" t="n">
        <f aca="false">IF(Замер!$J$340="да",Помещение_17!$H301,0)</f>
        <v>0</v>
      </c>
      <c r="CI301" s="31" t="n">
        <f aca="false">IF(Замер!$J$360="да",Помещение_18!$B301,0)</f>
        <v>0</v>
      </c>
      <c r="CJ301" s="31" t="n">
        <f aca="false">IF(Замер!$J$360="да",Помещение_18!$G301,0)</f>
        <v>0</v>
      </c>
      <c r="CK301" s="31" t="n">
        <f aca="false">IF(Замер!$J$360="да",Помещение_18!$H301,0)</f>
        <v>0</v>
      </c>
      <c r="CM301" s="31" t="n">
        <f aca="false">IF(Замер!$J$380="да",Помещение_19!$B301,0)</f>
        <v>0</v>
      </c>
      <c r="CN301" s="31" t="n">
        <f aca="false">IF(Замер!$J$380="да",Помещение_19!$G301,0)</f>
        <v>0</v>
      </c>
      <c r="CO301" s="31" t="n">
        <f aca="false">IF(Замер!$J$380="да",Помещение_19!$H301,0)</f>
        <v>0</v>
      </c>
      <c r="CQ301" s="31" t="n">
        <f aca="false">IF(Замер!$J$400="да",Помещение_20!$B301,0)</f>
        <v>0</v>
      </c>
      <c r="CR301" s="31" t="n">
        <f aca="false">IF(Замер!$J$400="да",Помещение_20!$G301,0)</f>
        <v>0</v>
      </c>
      <c r="CS301" s="31" t="n">
        <f aca="false">IF(Замер!$J$400="да",Помещение_20!$H301,0)</f>
        <v>0</v>
      </c>
    </row>
    <row r="302" customFormat="false" ht="14.25" hidden="false" customHeight="false" outlineLevel="0" collapsed="false">
      <c r="B302" s="79" t="n">
        <f aca="false">P302</f>
        <v>0</v>
      </c>
      <c r="C302" s="49" t="s">
        <v>569</v>
      </c>
      <c r="D302" s="80" t="str">
        <f aca="false">VLOOKUP(C302,СписокРабот!$B:$E,2,FALSE())</f>
        <v>Монтаж манжета резинового</v>
      </c>
      <c r="E302" s="44" t="str">
        <f aca="false">VLOOKUP(C302,СписокРабот!$B:$E,3,FALSE())</f>
        <v>ед.</v>
      </c>
      <c r="F302" s="81" t="n">
        <f aca="false">VLOOKUP(C302,СписокРабот!$B:$E,4,FALSE())</f>
        <v>284</v>
      </c>
      <c r="G302" s="49" t="n">
        <f aca="false">Q302</f>
        <v>0</v>
      </c>
      <c r="H302" s="82" t="n">
        <f aca="false">F302*G302</f>
        <v>0</v>
      </c>
      <c r="L302" s="83"/>
      <c r="M302" s="66" t="n">
        <f aca="false">$F302*(100%-$B$3)</f>
        <v>241.4</v>
      </c>
      <c r="N302" s="31" t="n">
        <f aca="false">$G302*$M302</f>
        <v>0</v>
      </c>
      <c r="P302" s="31" t="n">
        <f aca="false">MAX(S302,W302,AA302,AE302,AI302,AM302,AQ302,AU302,AY302,BC302,BG302,BK302,BO302,BS302,BW302,CA302,CE302,CI302,CM302,CQ302)</f>
        <v>0</v>
      </c>
      <c r="Q302" s="31" t="n">
        <f aca="false">IF($S302,T302,0)+IF($W302,X302,0)+IF($AA302,AB302,0)+IF($AE302,AF302,0)+IF($AI302,AJ302,0)+IF($AM302,AN302,0)+IF($AQ302,AR302,0)+IF($AU302,AV302,0)+IF($AY302,AZ302,0)+IF($BC302,BD302,0)+IF($BG302,BH302,0)+IF($BK302,BL302,0)+IF($BO302,BP302,0)+IF($BS302,BT302,0)+IF($BW302,BX302,0)+IF($CA302,CB302,0)+IF($CE302,CF302,0)+IF($CI302,CJ302,0)+IF($CM302,CN302,0)+IF($CQ302,CR302,0)</f>
        <v>0</v>
      </c>
      <c r="R302" s="31" t="n">
        <f aca="false">IF($S302=1,U302,0)+IF($W302,Y302,0)+IF($AA302,AC302,0)+IF($AE302,AG302,0)+IF($AI302,AK302,0)+IF($AM302,AO302,0)+IF($AQ302,AS302,0)+IF($AU302,AW302,0)+IF($AY302,BA302,0)+IF($BC302,BE302,0)+IF($BG302,BI302,0)+IF($BK302,BM302,0)+IF($BO302,BQ302,0)+IF($BS302,BU302,0)+IF($BW302,BY302,0)+IF($CA302,CC302,0)+IF($CE302,CG302,0)+IF($CI302,CK302,0)+IF($CM302,CO302,0)+IF($CQ302,CS302,0)</f>
        <v>0</v>
      </c>
      <c r="S302" s="31" t="n">
        <f aca="false">IF(Замер!$J$20="да",Комната_1!$B302,0)</f>
        <v>0</v>
      </c>
      <c r="T302" s="31" t="n">
        <f aca="false">IF(Замер!$J$20="да",Комната_1!$G302,0)</f>
        <v>1</v>
      </c>
      <c r="U302" s="31" t="n">
        <f aca="false">IF(Замер!$J$20="да",Комната_1!$H302,0)</f>
        <v>284</v>
      </c>
      <c r="W302" s="31" t="n">
        <f aca="false">IF(Замер!$J$40="да",Комната_2!$B302,0)</f>
        <v>0</v>
      </c>
      <c r="X302" s="31" t="n">
        <f aca="false">IF(Замер!$J$40="да",Комната_2!$G302,0)</f>
        <v>1</v>
      </c>
      <c r="Y302" s="31" t="n">
        <f aca="false">IF(Замер!$J$40="да",Комната_2!$H302,0)</f>
        <v>284</v>
      </c>
      <c r="AA302" s="31" t="n">
        <f aca="false">IF(Замер!$J$60="да",Комната_3!$B302,0)</f>
        <v>0</v>
      </c>
      <c r="AB302" s="31" t="n">
        <f aca="false">IF(Замер!$J$60="да",Комната_3!$G302,0)</f>
        <v>1</v>
      </c>
      <c r="AC302" s="31" t="n">
        <f aca="false">IF(Замер!$J$60="да",Комната_3!$H302,0)</f>
        <v>284</v>
      </c>
      <c r="AE302" s="31" t="n">
        <f aca="false">IF(Замер!$J$80="да",Комната_4!$B302,0)</f>
        <v>0</v>
      </c>
      <c r="AF302" s="31" t="n">
        <f aca="false">IF(Замер!$J$80="да",Комната_4!$G302,0)</f>
        <v>1</v>
      </c>
      <c r="AG302" s="31" t="n">
        <f aca="false">IF(Замер!$J$80="да",Комната_4!$H302,0)</f>
        <v>284</v>
      </c>
      <c r="AI302" s="31" t="n">
        <f aca="false">IF(Замер!$J$100="да",Комната_5!$B302,0)</f>
        <v>0</v>
      </c>
      <c r="AJ302" s="31" t="n">
        <f aca="false">IF(Замер!$J$100="да",Комната_5!$G302,0)</f>
        <v>1</v>
      </c>
      <c r="AK302" s="31" t="n">
        <f aca="false">IF(Замер!$J$100="да",Комната_5!$H302,0)</f>
        <v>284</v>
      </c>
      <c r="AM302" s="31" t="n">
        <f aca="false">IF(Замер!$J$120="да",Коридор!$B302,0)</f>
        <v>0</v>
      </c>
      <c r="AN302" s="31" t="n">
        <f aca="false">IF(Замер!$J$120="да",Коридор!$G302,0)</f>
        <v>1</v>
      </c>
      <c r="AO302" s="31" t="n">
        <f aca="false">IF(Замер!$J$120="да",Коридор!$H302,0)</f>
        <v>284</v>
      </c>
      <c r="AQ302" s="31" t="n">
        <f aca="false">IF(Замер!$J$140="да",Кухня!$B302,0)</f>
        <v>0</v>
      </c>
      <c r="AR302" s="31" t="n">
        <f aca="false">IF(Замер!$J$140="да",Кухня!$G302,0)</f>
        <v>1</v>
      </c>
      <c r="AS302" s="31" t="n">
        <f aca="false">IF(Замер!$J$140="да",Кухня!$H302,0)</f>
        <v>284</v>
      </c>
      <c r="AU302" s="31" t="n">
        <f aca="false">IF(Замер!$J$160="да",Ванна!$B302,0)</f>
        <v>0</v>
      </c>
      <c r="AV302" s="31" t="n">
        <f aca="false">IF(Замер!$J$160="да",Ванна!$G302,0)</f>
        <v>1</v>
      </c>
      <c r="AW302" s="31" t="n">
        <f aca="false">IF(Замер!$J$160="да",Ванна!$H302,0)</f>
        <v>284</v>
      </c>
      <c r="AY302" s="31" t="n">
        <f aca="false">IF(Замер!$J$180="да",Туалет!$B302,0)</f>
        <v>0</v>
      </c>
      <c r="AZ302" s="31" t="n">
        <f aca="false">IF(Замер!$J$180="да",Туалет!$G302,0)</f>
        <v>0</v>
      </c>
      <c r="BA302" s="31" t="n">
        <f aca="false">IF(Замер!$J$180="да",Туалет!$H302,0)</f>
        <v>0</v>
      </c>
      <c r="BC302" s="31" t="n">
        <f aca="false">IF(Замер!$J$200="да",Балкон!$B302,0)</f>
        <v>0</v>
      </c>
      <c r="BD302" s="31" t="n">
        <f aca="false">IF(Замер!$J$200="да",Балкон!$G302,0)</f>
        <v>0</v>
      </c>
      <c r="BE302" s="31" t="n">
        <f aca="false">IF(Замер!$J$200="да",Балкон!$H302,0)</f>
        <v>0</v>
      </c>
      <c r="BG302" s="31" t="n">
        <f aca="false">IF(Замер!$J$220="да",Помещение_11!$B302,0)</f>
        <v>0</v>
      </c>
      <c r="BH302" s="31" t="n">
        <f aca="false">IF(Замер!$J$220="да",Помещение_11!$G302,0)</f>
        <v>0</v>
      </c>
      <c r="BI302" s="31" t="n">
        <f aca="false">IF(Замер!$J$220="да",Помещение_11!$H302,0)</f>
        <v>0</v>
      </c>
      <c r="BK302" s="31" t="n">
        <f aca="false">IF(Замер!$J$240="да",Помещение_12!$B302,0)</f>
        <v>0</v>
      </c>
      <c r="BL302" s="31" t="n">
        <f aca="false">IF(Замер!$J$240="да",Помещение_12!$G302,0)</f>
        <v>0</v>
      </c>
      <c r="BM302" s="31" t="n">
        <f aca="false">IF(Замер!$J$240="да",Помещение_12!$H302,0)</f>
        <v>0</v>
      </c>
      <c r="BO302" s="31" t="n">
        <f aca="false">IF(Замер!$J$260="да",Помещение_13!$B302,0)</f>
        <v>0</v>
      </c>
      <c r="BP302" s="31" t="n">
        <f aca="false">IF(Замер!$J$260="да",Помещение_13!$G302,0)</f>
        <v>0</v>
      </c>
      <c r="BQ302" s="31" t="n">
        <f aca="false">IF(Замер!$J$260="да",Помещение_13!$H302,0)</f>
        <v>0</v>
      </c>
      <c r="BS302" s="31" t="n">
        <f aca="false">IF(Замер!$J$280="да",Помещение_14!$B302,0)</f>
        <v>0</v>
      </c>
      <c r="BT302" s="31" t="n">
        <f aca="false">IF(Замер!$J$280="да",Помещение_14!$G302,0)</f>
        <v>0</v>
      </c>
      <c r="BU302" s="31" t="n">
        <f aca="false">IF(Замер!$J$280="да",Помещение_14!$H302,0)</f>
        <v>0</v>
      </c>
      <c r="BW302" s="31" t="n">
        <f aca="false">IF(Замер!$J$300="да",Помещение_15!$B302,0)</f>
        <v>0</v>
      </c>
      <c r="BX302" s="31" t="n">
        <f aca="false">IF(Замер!$J$300="да",Помещение_15!$G302,0)</f>
        <v>0</v>
      </c>
      <c r="BY302" s="31" t="n">
        <f aca="false">IF(Замер!$J$300="да",Помещение_15!$H302,0)</f>
        <v>0</v>
      </c>
      <c r="CA302" s="31" t="n">
        <f aca="false">IF(Замер!$J$320="да",Помещение_16!$B302,0)</f>
        <v>0</v>
      </c>
      <c r="CB302" s="31" t="n">
        <f aca="false">IF(Замер!$J$320="да",Помещение_16!$G302,0)</f>
        <v>0</v>
      </c>
      <c r="CC302" s="31" t="n">
        <f aca="false">IF(Замер!$J$320="да",Помещение_16!$H302,0)</f>
        <v>0</v>
      </c>
      <c r="CE302" s="31" t="n">
        <f aca="false">IF(Замер!$J$340="да",Помещение_17!$B302,0)</f>
        <v>0</v>
      </c>
      <c r="CF302" s="31" t="n">
        <f aca="false">IF(Замер!$J$340="да",Помещение_17!$G302,0)</f>
        <v>0</v>
      </c>
      <c r="CG302" s="31" t="n">
        <f aca="false">IF(Замер!$J$340="да",Помещение_17!$H302,0)</f>
        <v>0</v>
      </c>
      <c r="CI302" s="31" t="n">
        <f aca="false">IF(Замер!$J$360="да",Помещение_18!$B302,0)</f>
        <v>0</v>
      </c>
      <c r="CJ302" s="31" t="n">
        <f aca="false">IF(Замер!$J$360="да",Помещение_18!$G302,0)</f>
        <v>0</v>
      </c>
      <c r="CK302" s="31" t="n">
        <f aca="false">IF(Замер!$J$360="да",Помещение_18!$H302,0)</f>
        <v>0</v>
      </c>
      <c r="CM302" s="31" t="n">
        <f aca="false">IF(Замер!$J$380="да",Помещение_19!$B302,0)</f>
        <v>0</v>
      </c>
      <c r="CN302" s="31" t="n">
        <f aca="false">IF(Замер!$J$380="да",Помещение_19!$G302,0)</f>
        <v>0</v>
      </c>
      <c r="CO302" s="31" t="n">
        <f aca="false">IF(Замер!$J$380="да",Помещение_19!$H302,0)</f>
        <v>0</v>
      </c>
      <c r="CQ302" s="31" t="n">
        <f aca="false">IF(Замер!$J$400="да",Помещение_20!$B302,0)</f>
        <v>0</v>
      </c>
      <c r="CR302" s="31" t="n">
        <f aca="false">IF(Замер!$J$400="да",Помещение_20!$G302,0)</f>
        <v>0</v>
      </c>
      <c r="CS302" s="31" t="n">
        <f aca="false">IF(Замер!$J$400="да",Помещение_20!$H302,0)</f>
        <v>0</v>
      </c>
    </row>
    <row r="303" customFormat="false" ht="14.25" hidden="false" customHeight="false" outlineLevel="0" collapsed="false">
      <c r="B303" s="79" t="n">
        <f aca="false">P303</f>
        <v>1</v>
      </c>
      <c r="C303" s="49" t="s">
        <v>149</v>
      </c>
      <c r="D303" s="80" t="str">
        <f aca="false">VLOOKUP(C303,СписокРабот!$B:$E,2,FALSE())</f>
        <v>Монтаж шарового крана</v>
      </c>
      <c r="E303" s="44" t="str">
        <f aca="false">VLOOKUP(C303,СписокРабот!$B:$E,3,FALSE())</f>
        <v>ед.</v>
      </c>
      <c r="F303" s="81" t="n">
        <f aca="false">VLOOKUP(C303,СписокРабот!$B:$E,4,FALSE())</f>
        <v>796</v>
      </c>
      <c r="G303" s="49" t="n">
        <f aca="false">Q303</f>
        <v>2</v>
      </c>
      <c r="H303" s="82" t="n">
        <f aca="false">F303*G303</f>
        <v>1592</v>
      </c>
      <c r="L303" s="83"/>
      <c r="M303" s="66" t="n">
        <f aca="false">$F303*(100%-$B$3)</f>
        <v>676.6</v>
      </c>
      <c r="N303" s="31" t="n">
        <f aca="false">$G303*$M303</f>
        <v>1353.2</v>
      </c>
      <c r="P303" s="31" t="n">
        <f aca="false">MAX(S303,W303,AA303,AE303,AI303,AM303,AQ303,AU303,AY303,BC303,BG303,BK303,BO303,BS303,BW303,CA303,CE303,CI303,CM303,CQ303)</f>
        <v>1</v>
      </c>
      <c r="Q303" s="31" t="n">
        <f aca="false">IF($S303,T303,0)+IF($W303,X303,0)+IF($AA303,AB303,0)+IF($AE303,AF303,0)+IF($AI303,AJ303,0)+IF($AM303,AN303,0)+IF($AQ303,AR303,0)+IF($AU303,AV303,0)+IF($AY303,AZ303,0)+IF($BC303,BD303,0)+IF($BG303,BH303,0)+IF($BK303,BL303,0)+IF($BO303,BP303,0)+IF($BS303,BT303,0)+IF($BW303,BX303,0)+IF($CA303,CB303,0)+IF($CE303,CF303,0)+IF($CI303,CJ303,0)+IF($CM303,CN303,0)+IF($CQ303,CR303,0)</f>
        <v>2</v>
      </c>
      <c r="R303" s="31" t="n">
        <f aca="false">IF($S303=1,U303,0)+IF($W303,Y303,0)+IF($AA303,AC303,0)+IF($AE303,AG303,0)+IF($AI303,AK303,0)+IF($AM303,AO303,0)+IF($AQ303,AS303,0)+IF($AU303,AW303,0)+IF($AY303,BA303,0)+IF($BC303,BE303,0)+IF($BG303,BI303,0)+IF($BK303,BM303,0)+IF($BO303,BQ303,0)+IF($BS303,BU303,0)+IF($BW303,BY303,0)+IF($CA303,CC303,0)+IF($CE303,CG303,0)+IF($CI303,CK303,0)+IF($CM303,CO303,0)+IF($CQ303,CS303,0)</f>
        <v>1592</v>
      </c>
      <c r="S303" s="31" t="n">
        <f aca="false">IF(Замер!$J$20="да",Комната_1!$B303,0)</f>
        <v>1</v>
      </c>
      <c r="T303" s="31" t="n">
        <f aca="false">IF(Замер!$J$20="да",Комната_1!$G303,0)</f>
        <v>2</v>
      </c>
      <c r="U303" s="31" t="n">
        <f aca="false">IF(Замер!$J$20="да",Комната_1!$H303,0)</f>
        <v>1592</v>
      </c>
      <c r="W303" s="31" t="n">
        <f aca="false">IF(Замер!$J$40="да",Комната_2!$B303,0)</f>
        <v>0</v>
      </c>
      <c r="X303" s="31" t="n">
        <f aca="false">IF(Замер!$J$40="да",Комната_2!$G303,0)</f>
        <v>1</v>
      </c>
      <c r="Y303" s="31" t="n">
        <f aca="false">IF(Замер!$J$40="да",Комната_2!$H303,0)</f>
        <v>796</v>
      </c>
      <c r="AA303" s="31" t="n">
        <f aca="false">IF(Замер!$J$60="да",Комната_3!$B303,0)</f>
        <v>0</v>
      </c>
      <c r="AB303" s="31" t="n">
        <f aca="false">IF(Замер!$J$60="да",Комната_3!$G303,0)</f>
        <v>1</v>
      </c>
      <c r="AC303" s="31" t="n">
        <f aca="false">IF(Замер!$J$60="да",Комната_3!$H303,0)</f>
        <v>796</v>
      </c>
      <c r="AE303" s="31" t="n">
        <f aca="false">IF(Замер!$J$80="да",Комната_4!$B303,0)</f>
        <v>0</v>
      </c>
      <c r="AF303" s="31" t="n">
        <f aca="false">IF(Замер!$J$80="да",Комната_4!$G303,0)</f>
        <v>1</v>
      </c>
      <c r="AG303" s="31" t="n">
        <f aca="false">IF(Замер!$J$80="да",Комната_4!$H303,0)</f>
        <v>796</v>
      </c>
      <c r="AI303" s="31" t="n">
        <f aca="false">IF(Замер!$J$100="да",Комната_5!$B303,0)</f>
        <v>0</v>
      </c>
      <c r="AJ303" s="31" t="n">
        <f aca="false">IF(Замер!$J$100="да",Комната_5!$G303,0)</f>
        <v>1</v>
      </c>
      <c r="AK303" s="31" t="n">
        <f aca="false">IF(Замер!$J$100="да",Комната_5!$H303,0)</f>
        <v>796</v>
      </c>
      <c r="AM303" s="31" t="n">
        <f aca="false">IF(Замер!$J$120="да",Коридор!$B303,0)</f>
        <v>0</v>
      </c>
      <c r="AN303" s="31" t="n">
        <f aca="false">IF(Замер!$J$120="да",Коридор!$G303,0)</f>
        <v>1</v>
      </c>
      <c r="AO303" s="31" t="n">
        <f aca="false">IF(Замер!$J$120="да",Коридор!$H303,0)</f>
        <v>796</v>
      </c>
      <c r="AQ303" s="31" t="n">
        <f aca="false">IF(Замер!$J$140="да",Кухня!$B303,0)</f>
        <v>0</v>
      </c>
      <c r="AR303" s="31" t="n">
        <f aca="false">IF(Замер!$J$140="да",Кухня!$G303,0)</f>
        <v>1</v>
      </c>
      <c r="AS303" s="31" t="n">
        <f aca="false">IF(Замер!$J$140="да",Кухня!$H303,0)</f>
        <v>796</v>
      </c>
      <c r="AU303" s="31" t="n">
        <f aca="false">IF(Замер!$J$160="да",Ванна!$B303,0)</f>
        <v>0</v>
      </c>
      <c r="AV303" s="31" t="n">
        <f aca="false">IF(Замер!$J$160="да",Ванна!$G303,0)</f>
        <v>1</v>
      </c>
      <c r="AW303" s="31" t="n">
        <f aca="false">IF(Замер!$J$160="да",Ванна!$H303,0)</f>
        <v>796</v>
      </c>
      <c r="AY303" s="31" t="n">
        <f aca="false">IF(Замер!$J$180="да",Туалет!$B303,0)</f>
        <v>0</v>
      </c>
      <c r="AZ303" s="31" t="n">
        <f aca="false">IF(Замер!$J$180="да",Туалет!$G303,0)</f>
        <v>0</v>
      </c>
      <c r="BA303" s="31" t="n">
        <f aca="false">IF(Замер!$J$180="да",Туалет!$H303,0)</f>
        <v>0</v>
      </c>
      <c r="BC303" s="31" t="n">
        <f aca="false">IF(Замер!$J$200="да",Балкон!$B303,0)</f>
        <v>0</v>
      </c>
      <c r="BD303" s="31" t="n">
        <f aca="false">IF(Замер!$J$200="да",Балкон!$G303,0)</f>
        <v>0</v>
      </c>
      <c r="BE303" s="31" t="n">
        <f aca="false">IF(Замер!$J$200="да",Балкон!$H303,0)</f>
        <v>0</v>
      </c>
      <c r="BG303" s="31" t="n">
        <f aca="false">IF(Замер!$J$220="да",Помещение_11!$B303,0)</f>
        <v>0</v>
      </c>
      <c r="BH303" s="31" t="n">
        <f aca="false">IF(Замер!$J$220="да",Помещение_11!$G303,0)</f>
        <v>0</v>
      </c>
      <c r="BI303" s="31" t="n">
        <f aca="false">IF(Замер!$J$220="да",Помещение_11!$H303,0)</f>
        <v>0</v>
      </c>
      <c r="BK303" s="31" t="n">
        <f aca="false">IF(Замер!$J$240="да",Помещение_12!$B303,0)</f>
        <v>0</v>
      </c>
      <c r="BL303" s="31" t="n">
        <f aca="false">IF(Замер!$J$240="да",Помещение_12!$G303,0)</f>
        <v>0</v>
      </c>
      <c r="BM303" s="31" t="n">
        <f aca="false">IF(Замер!$J$240="да",Помещение_12!$H303,0)</f>
        <v>0</v>
      </c>
      <c r="BO303" s="31" t="n">
        <f aca="false">IF(Замер!$J$260="да",Помещение_13!$B303,0)</f>
        <v>0</v>
      </c>
      <c r="BP303" s="31" t="n">
        <f aca="false">IF(Замер!$J$260="да",Помещение_13!$G303,0)</f>
        <v>0</v>
      </c>
      <c r="BQ303" s="31" t="n">
        <f aca="false">IF(Замер!$J$260="да",Помещение_13!$H303,0)</f>
        <v>0</v>
      </c>
      <c r="BS303" s="31" t="n">
        <f aca="false">IF(Замер!$J$280="да",Помещение_14!$B303,0)</f>
        <v>0</v>
      </c>
      <c r="BT303" s="31" t="n">
        <f aca="false">IF(Замер!$J$280="да",Помещение_14!$G303,0)</f>
        <v>0</v>
      </c>
      <c r="BU303" s="31" t="n">
        <f aca="false">IF(Замер!$J$280="да",Помещение_14!$H303,0)</f>
        <v>0</v>
      </c>
      <c r="BW303" s="31" t="n">
        <f aca="false">IF(Замер!$J$300="да",Помещение_15!$B303,0)</f>
        <v>0</v>
      </c>
      <c r="BX303" s="31" t="n">
        <f aca="false">IF(Замер!$J$300="да",Помещение_15!$G303,0)</f>
        <v>0</v>
      </c>
      <c r="BY303" s="31" t="n">
        <f aca="false">IF(Замер!$J$300="да",Помещение_15!$H303,0)</f>
        <v>0</v>
      </c>
      <c r="CA303" s="31" t="n">
        <f aca="false">IF(Замер!$J$320="да",Помещение_16!$B303,0)</f>
        <v>0</v>
      </c>
      <c r="CB303" s="31" t="n">
        <f aca="false">IF(Замер!$J$320="да",Помещение_16!$G303,0)</f>
        <v>0</v>
      </c>
      <c r="CC303" s="31" t="n">
        <f aca="false">IF(Замер!$J$320="да",Помещение_16!$H303,0)</f>
        <v>0</v>
      </c>
      <c r="CE303" s="31" t="n">
        <f aca="false">IF(Замер!$J$340="да",Помещение_17!$B303,0)</f>
        <v>0</v>
      </c>
      <c r="CF303" s="31" t="n">
        <f aca="false">IF(Замер!$J$340="да",Помещение_17!$G303,0)</f>
        <v>0</v>
      </c>
      <c r="CG303" s="31" t="n">
        <f aca="false">IF(Замер!$J$340="да",Помещение_17!$H303,0)</f>
        <v>0</v>
      </c>
      <c r="CI303" s="31" t="n">
        <f aca="false">IF(Замер!$J$360="да",Помещение_18!$B303,0)</f>
        <v>0</v>
      </c>
      <c r="CJ303" s="31" t="n">
        <f aca="false">IF(Замер!$J$360="да",Помещение_18!$G303,0)</f>
        <v>0</v>
      </c>
      <c r="CK303" s="31" t="n">
        <f aca="false">IF(Замер!$J$360="да",Помещение_18!$H303,0)</f>
        <v>0</v>
      </c>
      <c r="CM303" s="31" t="n">
        <f aca="false">IF(Замер!$J$380="да",Помещение_19!$B303,0)</f>
        <v>0</v>
      </c>
      <c r="CN303" s="31" t="n">
        <f aca="false">IF(Замер!$J$380="да",Помещение_19!$G303,0)</f>
        <v>0</v>
      </c>
      <c r="CO303" s="31" t="n">
        <f aca="false">IF(Замер!$J$380="да",Помещение_19!$H303,0)</f>
        <v>0</v>
      </c>
      <c r="CQ303" s="31" t="n">
        <f aca="false">IF(Замер!$J$400="да",Помещение_20!$B303,0)</f>
        <v>0</v>
      </c>
      <c r="CR303" s="31" t="n">
        <f aca="false">IF(Замер!$J$400="да",Помещение_20!$G303,0)</f>
        <v>0</v>
      </c>
      <c r="CS303" s="31" t="n">
        <f aca="false">IF(Замер!$J$400="да",Помещение_20!$H303,0)</f>
        <v>0</v>
      </c>
    </row>
    <row r="304" customFormat="false" ht="14.25" hidden="false" customHeight="false" outlineLevel="0" collapsed="false">
      <c r="B304" s="79" t="n">
        <f aca="false">P304</f>
        <v>0</v>
      </c>
      <c r="C304" s="49" t="s">
        <v>570</v>
      </c>
      <c r="D304" s="80" t="str">
        <f aca="false">VLOOKUP(C304,СписокРабот!$B:$E,2,FALSE())</f>
        <v>Монтаж шарового крана на стояк</v>
      </c>
      <c r="E304" s="44" t="str">
        <f aca="false">VLOOKUP(C304,СписокРабот!$B:$E,3,FALSE())</f>
        <v>ед.</v>
      </c>
      <c r="F304" s="81" t="n">
        <f aca="false">VLOOKUP(C304,СписокРабот!$B:$E,4,FALSE())</f>
        <v>1107</v>
      </c>
      <c r="G304" s="49" t="n">
        <f aca="false">Q304</f>
        <v>0</v>
      </c>
      <c r="H304" s="82" t="n">
        <f aca="false">F304*G304</f>
        <v>0</v>
      </c>
      <c r="L304" s="83"/>
      <c r="M304" s="66" t="n">
        <f aca="false">$F304*(100%-$B$3)</f>
        <v>940.95</v>
      </c>
      <c r="N304" s="31" t="n">
        <f aca="false">$G304*$M304</f>
        <v>0</v>
      </c>
      <c r="P304" s="31" t="n">
        <f aca="false">MAX(S304,W304,AA304,AE304,AI304,AM304,AQ304,AU304,AY304,BC304,BG304,BK304,BO304,BS304,BW304,CA304,CE304,CI304,CM304,CQ304)</f>
        <v>0</v>
      </c>
      <c r="Q304" s="31" t="n">
        <f aca="false">IF($S304,T304,0)+IF($W304,X304,0)+IF($AA304,AB304,0)+IF($AE304,AF304,0)+IF($AI304,AJ304,0)+IF($AM304,AN304,0)+IF($AQ304,AR304,0)+IF($AU304,AV304,0)+IF($AY304,AZ304,0)+IF($BC304,BD304,0)+IF($BG304,BH304,0)+IF($BK304,BL304,0)+IF($BO304,BP304,0)+IF($BS304,BT304,0)+IF($BW304,BX304,0)+IF($CA304,CB304,0)+IF($CE304,CF304,0)+IF($CI304,CJ304,0)+IF($CM304,CN304,0)+IF($CQ304,CR304,0)</f>
        <v>0</v>
      </c>
      <c r="R304" s="31" t="n">
        <f aca="false">IF($S304=1,U304,0)+IF($W304,Y304,0)+IF($AA304,AC304,0)+IF($AE304,AG304,0)+IF($AI304,AK304,0)+IF($AM304,AO304,0)+IF($AQ304,AS304,0)+IF($AU304,AW304,0)+IF($AY304,BA304,0)+IF($BC304,BE304,0)+IF($BG304,BI304,0)+IF($BK304,BM304,0)+IF($BO304,BQ304,0)+IF($BS304,BU304,0)+IF($BW304,BY304,0)+IF($CA304,CC304,0)+IF($CE304,CG304,0)+IF($CI304,CK304,0)+IF($CM304,CO304,0)+IF($CQ304,CS304,0)</f>
        <v>0</v>
      </c>
      <c r="S304" s="31" t="n">
        <f aca="false">IF(Замер!$J$20="да",Комната_1!$B304,0)</f>
        <v>0</v>
      </c>
      <c r="T304" s="31" t="n">
        <f aca="false">IF(Замер!$J$20="да",Комната_1!$G304,0)</f>
        <v>1</v>
      </c>
      <c r="U304" s="31" t="n">
        <f aca="false">IF(Замер!$J$20="да",Комната_1!$H304,0)</f>
        <v>1107</v>
      </c>
      <c r="W304" s="31" t="n">
        <f aca="false">IF(Замер!$J$40="да",Комната_2!$B304,0)</f>
        <v>0</v>
      </c>
      <c r="X304" s="31" t="n">
        <f aca="false">IF(Замер!$J$40="да",Комната_2!$G304,0)</f>
        <v>1</v>
      </c>
      <c r="Y304" s="31" t="n">
        <f aca="false">IF(Замер!$J$40="да",Комната_2!$H304,0)</f>
        <v>1107</v>
      </c>
      <c r="AA304" s="31" t="n">
        <f aca="false">IF(Замер!$J$60="да",Комната_3!$B304,0)</f>
        <v>0</v>
      </c>
      <c r="AB304" s="31" t="n">
        <f aca="false">IF(Замер!$J$60="да",Комната_3!$G304,0)</f>
        <v>1</v>
      </c>
      <c r="AC304" s="31" t="n">
        <f aca="false">IF(Замер!$J$60="да",Комната_3!$H304,0)</f>
        <v>1107</v>
      </c>
      <c r="AE304" s="31" t="n">
        <f aca="false">IF(Замер!$J$80="да",Комната_4!$B304,0)</f>
        <v>0</v>
      </c>
      <c r="AF304" s="31" t="n">
        <f aca="false">IF(Замер!$J$80="да",Комната_4!$G304,0)</f>
        <v>1</v>
      </c>
      <c r="AG304" s="31" t="n">
        <f aca="false">IF(Замер!$J$80="да",Комната_4!$H304,0)</f>
        <v>1107</v>
      </c>
      <c r="AI304" s="31" t="n">
        <f aca="false">IF(Замер!$J$100="да",Комната_5!$B304,0)</f>
        <v>0</v>
      </c>
      <c r="AJ304" s="31" t="n">
        <f aca="false">IF(Замер!$J$100="да",Комната_5!$G304,0)</f>
        <v>1</v>
      </c>
      <c r="AK304" s="31" t="n">
        <f aca="false">IF(Замер!$J$100="да",Комната_5!$H304,0)</f>
        <v>1107</v>
      </c>
      <c r="AM304" s="31" t="n">
        <f aca="false">IF(Замер!$J$120="да",Коридор!$B304,0)</f>
        <v>0</v>
      </c>
      <c r="AN304" s="31" t="n">
        <f aca="false">IF(Замер!$J$120="да",Коридор!$G304,0)</f>
        <v>1</v>
      </c>
      <c r="AO304" s="31" t="n">
        <f aca="false">IF(Замер!$J$120="да",Коридор!$H304,0)</f>
        <v>1107</v>
      </c>
      <c r="AQ304" s="31" t="n">
        <f aca="false">IF(Замер!$J$140="да",Кухня!$B304,0)</f>
        <v>0</v>
      </c>
      <c r="AR304" s="31" t="n">
        <f aca="false">IF(Замер!$J$140="да",Кухня!$G304,0)</f>
        <v>1</v>
      </c>
      <c r="AS304" s="31" t="n">
        <f aca="false">IF(Замер!$J$140="да",Кухня!$H304,0)</f>
        <v>1107</v>
      </c>
      <c r="AU304" s="31" t="n">
        <f aca="false">IF(Замер!$J$160="да",Ванна!$B304,0)</f>
        <v>0</v>
      </c>
      <c r="AV304" s="31" t="n">
        <f aca="false">IF(Замер!$J$160="да",Ванна!$G304,0)</f>
        <v>1</v>
      </c>
      <c r="AW304" s="31" t="n">
        <f aca="false">IF(Замер!$J$160="да",Ванна!$H304,0)</f>
        <v>1107</v>
      </c>
      <c r="AY304" s="31" t="n">
        <f aca="false">IF(Замер!$J$180="да",Туалет!$B304,0)</f>
        <v>0</v>
      </c>
      <c r="AZ304" s="31" t="n">
        <f aca="false">IF(Замер!$J$180="да",Туалет!$G304,0)</f>
        <v>0</v>
      </c>
      <c r="BA304" s="31" t="n">
        <f aca="false">IF(Замер!$J$180="да",Туалет!$H304,0)</f>
        <v>0</v>
      </c>
      <c r="BC304" s="31" t="n">
        <f aca="false">IF(Замер!$J$200="да",Балкон!$B304,0)</f>
        <v>0</v>
      </c>
      <c r="BD304" s="31" t="n">
        <f aca="false">IF(Замер!$J$200="да",Балкон!$G304,0)</f>
        <v>0</v>
      </c>
      <c r="BE304" s="31" t="n">
        <f aca="false">IF(Замер!$J$200="да",Балкон!$H304,0)</f>
        <v>0</v>
      </c>
      <c r="BG304" s="31" t="n">
        <f aca="false">IF(Замер!$J$220="да",Помещение_11!$B304,0)</f>
        <v>0</v>
      </c>
      <c r="BH304" s="31" t="n">
        <f aca="false">IF(Замер!$J$220="да",Помещение_11!$G304,0)</f>
        <v>0</v>
      </c>
      <c r="BI304" s="31" t="n">
        <f aca="false">IF(Замер!$J$220="да",Помещение_11!$H304,0)</f>
        <v>0</v>
      </c>
      <c r="BK304" s="31" t="n">
        <f aca="false">IF(Замер!$J$240="да",Помещение_12!$B304,0)</f>
        <v>0</v>
      </c>
      <c r="BL304" s="31" t="n">
        <f aca="false">IF(Замер!$J$240="да",Помещение_12!$G304,0)</f>
        <v>0</v>
      </c>
      <c r="BM304" s="31" t="n">
        <f aca="false">IF(Замер!$J$240="да",Помещение_12!$H304,0)</f>
        <v>0</v>
      </c>
      <c r="BO304" s="31" t="n">
        <f aca="false">IF(Замер!$J$260="да",Помещение_13!$B304,0)</f>
        <v>0</v>
      </c>
      <c r="BP304" s="31" t="n">
        <f aca="false">IF(Замер!$J$260="да",Помещение_13!$G304,0)</f>
        <v>0</v>
      </c>
      <c r="BQ304" s="31" t="n">
        <f aca="false">IF(Замер!$J$260="да",Помещение_13!$H304,0)</f>
        <v>0</v>
      </c>
      <c r="BS304" s="31" t="n">
        <f aca="false">IF(Замер!$J$280="да",Помещение_14!$B304,0)</f>
        <v>0</v>
      </c>
      <c r="BT304" s="31" t="n">
        <f aca="false">IF(Замер!$J$280="да",Помещение_14!$G304,0)</f>
        <v>0</v>
      </c>
      <c r="BU304" s="31" t="n">
        <f aca="false">IF(Замер!$J$280="да",Помещение_14!$H304,0)</f>
        <v>0</v>
      </c>
      <c r="BW304" s="31" t="n">
        <f aca="false">IF(Замер!$J$300="да",Помещение_15!$B304,0)</f>
        <v>0</v>
      </c>
      <c r="BX304" s="31" t="n">
        <f aca="false">IF(Замер!$J$300="да",Помещение_15!$G304,0)</f>
        <v>0</v>
      </c>
      <c r="BY304" s="31" t="n">
        <f aca="false">IF(Замер!$J$300="да",Помещение_15!$H304,0)</f>
        <v>0</v>
      </c>
      <c r="CA304" s="31" t="n">
        <f aca="false">IF(Замер!$J$320="да",Помещение_16!$B304,0)</f>
        <v>0</v>
      </c>
      <c r="CB304" s="31" t="n">
        <f aca="false">IF(Замер!$J$320="да",Помещение_16!$G304,0)</f>
        <v>0</v>
      </c>
      <c r="CC304" s="31" t="n">
        <f aca="false">IF(Замер!$J$320="да",Помещение_16!$H304,0)</f>
        <v>0</v>
      </c>
      <c r="CE304" s="31" t="n">
        <f aca="false">IF(Замер!$J$340="да",Помещение_17!$B304,0)</f>
        <v>0</v>
      </c>
      <c r="CF304" s="31" t="n">
        <f aca="false">IF(Замер!$J$340="да",Помещение_17!$G304,0)</f>
        <v>0</v>
      </c>
      <c r="CG304" s="31" t="n">
        <f aca="false">IF(Замер!$J$340="да",Помещение_17!$H304,0)</f>
        <v>0</v>
      </c>
      <c r="CI304" s="31" t="n">
        <f aca="false">IF(Замер!$J$360="да",Помещение_18!$B304,0)</f>
        <v>0</v>
      </c>
      <c r="CJ304" s="31" t="n">
        <f aca="false">IF(Замер!$J$360="да",Помещение_18!$G304,0)</f>
        <v>0</v>
      </c>
      <c r="CK304" s="31" t="n">
        <f aca="false">IF(Замер!$J$360="да",Помещение_18!$H304,0)</f>
        <v>0</v>
      </c>
      <c r="CM304" s="31" t="n">
        <f aca="false">IF(Замер!$J$380="да",Помещение_19!$B304,0)</f>
        <v>0</v>
      </c>
      <c r="CN304" s="31" t="n">
        <f aca="false">IF(Замер!$J$380="да",Помещение_19!$G304,0)</f>
        <v>0</v>
      </c>
      <c r="CO304" s="31" t="n">
        <f aca="false">IF(Замер!$J$380="да",Помещение_19!$H304,0)</f>
        <v>0</v>
      </c>
      <c r="CQ304" s="31" t="n">
        <f aca="false">IF(Замер!$J$400="да",Помещение_20!$B304,0)</f>
        <v>0</v>
      </c>
      <c r="CR304" s="31" t="n">
        <f aca="false">IF(Замер!$J$400="да",Помещение_20!$G304,0)</f>
        <v>0</v>
      </c>
      <c r="CS304" s="31" t="n">
        <f aca="false">IF(Замер!$J$400="да",Помещение_20!$H304,0)</f>
        <v>0</v>
      </c>
    </row>
    <row r="305" customFormat="false" ht="14.25" hidden="false" customHeight="false" outlineLevel="0" collapsed="false">
      <c r="B305" s="79" t="n">
        <f aca="false">P305</f>
        <v>0</v>
      </c>
      <c r="C305" s="49" t="s">
        <v>571</v>
      </c>
      <c r="D305" s="80" t="str">
        <f aca="false">VLOOKUP(C305,СписокРабот!$B:$E,2,FALSE())</f>
        <v>Нарезка резьбы вручную на металлической трубе до 3 см</v>
      </c>
      <c r="E305" s="44" t="str">
        <f aca="false">VLOOKUP(C305,СписокРабот!$B:$E,3,FALSE())</f>
        <v>ед.</v>
      </c>
      <c r="F305" s="81" t="n">
        <f aca="false">VLOOKUP(C305,СписокРабот!$B:$E,4,FALSE())</f>
        <v>905</v>
      </c>
      <c r="G305" s="49" t="n">
        <f aca="false">Q305</f>
        <v>0</v>
      </c>
      <c r="H305" s="82" t="n">
        <f aca="false">F305*G305</f>
        <v>0</v>
      </c>
      <c r="L305" s="83"/>
      <c r="M305" s="66" t="n">
        <f aca="false">$F305*(100%-$B$3)</f>
        <v>769.25</v>
      </c>
      <c r="N305" s="31" t="n">
        <f aca="false">$G305*$M305</f>
        <v>0</v>
      </c>
      <c r="P305" s="31" t="n">
        <f aca="false">MAX(S305,W305,AA305,AE305,AI305,AM305,AQ305,AU305,AY305,BC305,BG305,BK305,BO305,BS305,BW305,CA305,CE305,CI305,CM305,CQ305)</f>
        <v>0</v>
      </c>
      <c r="Q305" s="31" t="n">
        <f aca="false">IF($S305,T305,0)+IF($W305,X305,0)+IF($AA305,AB305,0)+IF($AE305,AF305,0)+IF($AI305,AJ305,0)+IF($AM305,AN305,0)+IF($AQ305,AR305,0)+IF($AU305,AV305,0)+IF($AY305,AZ305,0)+IF($BC305,BD305,0)+IF($BG305,BH305,0)+IF($BK305,BL305,0)+IF($BO305,BP305,0)+IF($BS305,BT305,0)+IF($BW305,BX305,0)+IF($CA305,CB305,0)+IF($CE305,CF305,0)+IF($CI305,CJ305,0)+IF($CM305,CN305,0)+IF($CQ305,CR305,0)</f>
        <v>0</v>
      </c>
      <c r="R305" s="31" t="n">
        <f aca="false">IF($S305=1,U305,0)+IF($W305,Y305,0)+IF($AA305,AC305,0)+IF($AE305,AG305,0)+IF($AI305,AK305,0)+IF($AM305,AO305,0)+IF($AQ305,AS305,0)+IF($AU305,AW305,0)+IF($AY305,BA305,0)+IF($BC305,BE305,0)+IF($BG305,BI305,0)+IF($BK305,BM305,0)+IF($BO305,BQ305,0)+IF($BS305,BU305,0)+IF($BW305,BY305,0)+IF($CA305,CC305,0)+IF($CE305,CG305,0)+IF($CI305,CK305,0)+IF($CM305,CO305,0)+IF($CQ305,CS305,0)</f>
        <v>0</v>
      </c>
      <c r="S305" s="31" t="n">
        <f aca="false">IF(Замер!$J$20="да",Комната_1!$B305,0)</f>
        <v>0</v>
      </c>
      <c r="T305" s="31" t="n">
        <f aca="false">IF(Замер!$J$20="да",Комната_1!$G305,0)</f>
        <v>1</v>
      </c>
      <c r="U305" s="31" t="n">
        <f aca="false">IF(Замер!$J$20="да",Комната_1!$H305,0)</f>
        <v>905</v>
      </c>
      <c r="W305" s="31" t="n">
        <f aca="false">IF(Замер!$J$40="да",Комната_2!$B305,0)</f>
        <v>0</v>
      </c>
      <c r="X305" s="31" t="n">
        <f aca="false">IF(Замер!$J$40="да",Комната_2!$G305,0)</f>
        <v>1</v>
      </c>
      <c r="Y305" s="31" t="n">
        <f aca="false">IF(Замер!$J$40="да",Комната_2!$H305,0)</f>
        <v>905</v>
      </c>
      <c r="AA305" s="31" t="n">
        <f aca="false">IF(Замер!$J$60="да",Комната_3!$B305,0)</f>
        <v>0</v>
      </c>
      <c r="AB305" s="31" t="n">
        <f aca="false">IF(Замер!$J$60="да",Комната_3!$G305,0)</f>
        <v>1</v>
      </c>
      <c r="AC305" s="31" t="n">
        <f aca="false">IF(Замер!$J$60="да",Комната_3!$H305,0)</f>
        <v>905</v>
      </c>
      <c r="AE305" s="31" t="n">
        <f aca="false">IF(Замер!$J$80="да",Комната_4!$B305,0)</f>
        <v>0</v>
      </c>
      <c r="AF305" s="31" t="n">
        <f aca="false">IF(Замер!$J$80="да",Комната_4!$G305,0)</f>
        <v>1</v>
      </c>
      <c r="AG305" s="31" t="n">
        <f aca="false">IF(Замер!$J$80="да",Комната_4!$H305,0)</f>
        <v>905</v>
      </c>
      <c r="AI305" s="31" t="n">
        <f aca="false">IF(Замер!$J$100="да",Комната_5!$B305,0)</f>
        <v>0</v>
      </c>
      <c r="AJ305" s="31" t="n">
        <f aca="false">IF(Замер!$J$100="да",Комната_5!$G305,0)</f>
        <v>1</v>
      </c>
      <c r="AK305" s="31" t="n">
        <f aca="false">IF(Замер!$J$100="да",Комната_5!$H305,0)</f>
        <v>905</v>
      </c>
      <c r="AM305" s="31" t="n">
        <f aca="false">IF(Замер!$J$120="да",Коридор!$B305,0)</f>
        <v>0</v>
      </c>
      <c r="AN305" s="31" t="n">
        <f aca="false">IF(Замер!$J$120="да",Коридор!$G305,0)</f>
        <v>1</v>
      </c>
      <c r="AO305" s="31" t="n">
        <f aca="false">IF(Замер!$J$120="да",Коридор!$H305,0)</f>
        <v>905</v>
      </c>
      <c r="AQ305" s="31" t="n">
        <f aca="false">IF(Замер!$J$140="да",Кухня!$B305,0)</f>
        <v>0</v>
      </c>
      <c r="AR305" s="31" t="n">
        <f aca="false">IF(Замер!$J$140="да",Кухня!$G305,0)</f>
        <v>1</v>
      </c>
      <c r="AS305" s="31" t="n">
        <f aca="false">IF(Замер!$J$140="да",Кухня!$H305,0)</f>
        <v>905</v>
      </c>
      <c r="AU305" s="31" t="n">
        <f aca="false">IF(Замер!$J$160="да",Ванна!$B305,0)</f>
        <v>0</v>
      </c>
      <c r="AV305" s="31" t="n">
        <f aca="false">IF(Замер!$J$160="да",Ванна!$G305,0)</f>
        <v>1</v>
      </c>
      <c r="AW305" s="31" t="n">
        <f aca="false">IF(Замер!$J$160="да",Ванна!$H305,0)</f>
        <v>905</v>
      </c>
      <c r="AY305" s="31" t="n">
        <f aca="false">IF(Замер!$J$180="да",Туалет!$B305,0)</f>
        <v>0</v>
      </c>
      <c r="AZ305" s="31" t="n">
        <f aca="false">IF(Замер!$J$180="да",Туалет!$G305,0)</f>
        <v>0</v>
      </c>
      <c r="BA305" s="31" t="n">
        <f aca="false">IF(Замер!$J$180="да",Туалет!$H305,0)</f>
        <v>0</v>
      </c>
      <c r="BC305" s="31" t="n">
        <f aca="false">IF(Замер!$J$200="да",Балкон!$B305,0)</f>
        <v>0</v>
      </c>
      <c r="BD305" s="31" t="n">
        <f aca="false">IF(Замер!$J$200="да",Балкон!$G305,0)</f>
        <v>0</v>
      </c>
      <c r="BE305" s="31" t="n">
        <f aca="false">IF(Замер!$J$200="да",Балкон!$H305,0)</f>
        <v>0</v>
      </c>
      <c r="BG305" s="31" t="n">
        <f aca="false">IF(Замер!$J$220="да",Помещение_11!$B305,0)</f>
        <v>0</v>
      </c>
      <c r="BH305" s="31" t="n">
        <f aca="false">IF(Замер!$J$220="да",Помещение_11!$G305,0)</f>
        <v>0</v>
      </c>
      <c r="BI305" s="31" t="n">
        <f aca="false">IF(Замер!$J$220="да",Помещение_11!$H305,0)</f>
        <v>0</v>
      </c>
      <c r="BK305" s="31" t="n">
        <f aca="false">IF(Замер!$J$240="да",Помещение_12!$B305,0)</f>
        <v>0</v>
      </c>
      <c r="BL305" s="31" t="n">
        <f aca="false">IF(Замер!$J$240="да",Помещение_12!$G305,0)</f>
        <v>0</v>
      </c>
      <c r="BM305" s="31" t="n">
        <f aca="false">IF(Замер!$J$240="да",Помещение_12!$H305,0)</f>
        <v>0</v>
      </c>
      <c r="BO305" s="31" t="n">
        <f aca="false">IF(Замер!$J$260="да",Помещение_13!$B305,0)</f>
        <v>0</v>
      </c>
      <c r="BP305" s="31" t="n">
        <f aca="false">IF(Замер!$J$260="да",Помещение_13!$G305,0)</f>
        <v>0</v>
      </c>
      <c r="BQ305" s="31" t="n">
        <f aca="false">IF(Замер!$J$260="да",Помещение_13!$H305,0)</f>
        <v>0</v>
      </c>
      <c r="BS305" s="31" t="n">
        <f aca="false">IF(Замер!$J$280="да",Помещение_14!$B305,0)</f>
        <v>0</v>
      </c>
      <c r="BT305" s="31" t="n">
        <f aca="false">IF(Замер!$J$280="да",Помещение_14!$G305,0)</f>
        <v>0</v>
      </c>
      <c r="BU305" s="31" t="n">
        <f aca="false">IF(Замер!$J$280="да",Помещение_14!$H305,0)</f>
        <v>0</v>
      </c>
      <c r="BW305" s="31" t="n">
        <f aca="false">IF(Замер!$J$300="да",Помещение_15!$B305,0)</f>
        <v>0</v>
      </c>
      <c r="BX305" s="31" t="n">
        <f aca="false">IF(Замер!$J$300="да",Помещение_15!$G305,0)</f>
        <v>0</v>
      </c>
      <c r="BY305" s="31" t="n">
        <f aca="false">IF(Замер!$J$300="да",Помещение_15!$H305,0)</f>
        <v>0</v>
      </c>
      <c r="CA305" s="31" t="n">
        <f aca="false">IF(Замер!$J$320="да",Помещение_16!$B305,0)</f>
        <v>0</v>
      </c>
      <c r="CB305" s="31" t="n">
        <f aca="false">IF(Замер!$J$320="да",Помещение_16!$G305,0)</f>
        <v>0</v>
      </c>
      <c r="CC305" s="31" t="n">
        <f aca="false">IF(Замер!$J$320="да",Помещение_16!$H305,0)</f>
        <v>0</v>
      </c>
      <c r="CE305" s="31" t="n">
        <f aca="false">IF(Замер!$J$340="да",Помещение_17!$B305,0)</f>
        <v>0</v>
      </c>
      <c r="CF305" s="31" t="n">
        <f aca="false">IF(Замер!$J$340="да",Помещение_17!$G305,0)</f>
        <v>0</v>
      </c>
      <c r="CG305" s="31" t="n">
        <f aca="false">IF(Замер!$J$340="да",Помещение_17!$H305,0)</f>
        <v>0</v>
      </c>
      <c r="CI305" s="31" t="n">
        <f aca="false">IF(Замер!$J$360="да",Помещение_18!$B305,0)</f>
        <v>0</v>
      </c>
      <c r="CJ305" s="31" t="n">
        <f aca="false">IF(Замер!$J$360="да",Помещение_18!$G305,0)</f>
        <v>0</v>
      </c>
      <c r="CK305" s="31" t="n">
        <f aca="false">IF(Замер!$J$360="да",Помещение_18!$H305,0)</f>
        <v>0</v>
      </c>
      <c r="CM305" s="31" t="n">
        <f aca="false">IF(Замер!$J$380="да",Помещение_19!$B305,0)</f>
        <v>0</v>
      </c>
      <c r="CN305" s="31" t="n">
        <f aca="false">IF(Замер!$J$380="да",Помещение_19!$G305,0)</f>
        <v>0</v>
      </c>
      <c r="CO305" s="31" t="n">
        <f aca="false">IF(Замер!$J$380="да",Помещение_19!$H305,0)</f>
        <v>0</v>
      </c>
      <c r="CQ305" s="31" t="n">
        <f aca="false">IF(Замер!$J$400="да",Помещение_20!$B305,0)</f>
        <v>0</v>
      </c>
      <c r="CR305" s="31" t="n">
        <f aca="false">IF(Замер!$J$400="да",Помещение_20!$G305,0)</f>
        <v>0</v>
      </c>
      <c r="CS305" s="31" t="n">
        <f aca="false">IF(Замер!$J$400="да",Помещение_20!$H305,0)</f>
        <v>0</v>
      </c>
    </row>
    <row r="306" customFormat="false" ht="14.25" hidden="false" customHeight="false" outlineLevel="0" collapsed="false">
      <c r="B306" s="79" t="n">
        <f aca="false">P306</f>
        <v>0</v>
      </c>
      <c r="C306" s="49" t="s">
        <v>572</v>
      </c>
      <c r="D306" s="80" t="str">
        <f aca="false">VLOOKUP(C306,СписокРабот!$B:$E,2,FALSE())</f>
        <v>Нарезка резьбы вручную на металлической трубе до 5 см</v>
      </c>
      <c r="E306" s="44" t="str">
        <f aca="false">VLOOKUP(C306,СписокРабот!$B:$E,3,FALSE())</f>
        <v>ед.</v>
      </c>
      <c r="F306" s="81" t="n">
        <f aca="false">VLOOKUP(C306,СписокРабот!$B:$E,4,FALSE())</f>
        <v>1300</v>
      </c>
      <c r="G306" s="49" t="n">
        <f aca="false">Q306</f>
        <v>0</v>
      </c>
      <c r="H306" s="82" t="n">
        <f aca="false">F306*G306</f>
        <v>0</v>
      </c>
      <c r="L306" s="83"/>
      <c r="M306" s="66" t="n">
        <f aca="false">$F306*(100%-$B$3)</f>
        <v>1105</v>
      </c>
      <c r="N306" s="31" t="n">
        <f aca="false">$G306*$M306</f>
        <v>0</v>
      </c>
      <c r="P306" s="31" t="n">
        <f aca="false">MAX(S306,W306,AA306,AE306,AI306,AM306,AQ306,AU306,AY306,BC306,BG306,BK306,BO306,BS306,BW306,CA306,CE306,CI306,CM306,CQ306)</f>
        <v>0</v>
      </c>
      <c r="Q306" s="31" t="n">
        <f aca="false">IF($S306,T306,0)+IF($W306,X306,0)+IF($AA306,AB306,0)+IF($AE306,AF306,0)+IF($AI306,AJ306,0)+IF($AM306,AN306,0)+IF($AQ306,AR306,0)+IF($AU306,AV306,0)+IF($AY306,AZ306,0)+IF($BC306,BD306,0)+IF($BG306,BH306,0)+IF($BK306,BL306,0)+IF($BO306,BP306,0)+IF($BS306,BT306,0)+IF($BW306,BX306,0)+IF($CA306,CB306,0)+IF($CE306,CF306,0)+IF($CI306,CJ306,0)+IF($CM306,CN306,0)+IF($CQ306,CR306,0)</f>
        <v>0</v>
      </c>
      <c r="R306" s="31" t="n">
        <f aca="false">IF($S306=1,U306,0)+IF($W306,Y306,0)+IF($AA306,AC306,0)+IF($AE306,AG306,0)+IF($AI306,AK306,0)+IF($AM306,AO306,0)+IF($AQ306,AS306,0)+IF($AU306,AW306,0)+IF($AY306,BA306,0)+IF($BC306,BE306,0)+IF($BG306,BI306,0)+IF($BK306,BM306,0)+IF($BO306,BQ306,0)+IF($BS306,BU306,0)+IF($BW306,BY306,0)+IF($CA306,CC306,0)+IF($CE306,CG306,0)+IF($CI306,CK306,0)+IF($CM306,CO306,0)+IF($CQ306,CS306,0)</f>
        <v>0</v>
      </c>
      <c r="S306" s="31" t="n">
        <f aca="false">IF(Замер!$J$20="да",Комната_1!$B306,0)</f>
        <v>0</v>
      </c>
      <c r="T306" s="31" t="n">
        <f aca="false">IF(Замер!$J$20="да",Комната_1!$G306,0)</f>
        <v>1</v>
      </c>
      <c r="U306" s="31" t="n">
        <f aca="false">IF(Замер!$J$20="да",Комната_1!$H306,0)</f>
        <v>1300</v>
      </c>
      <c r="W306" s="31" t="n">
        <f aca="false">IF(Замер!$J$40="да",Комната_2!$B306,0)</f>
        <v>0</v>
      </c>
      <c r="X306" s="31" t="n">
        <f aca="false">IF(Замер!$J$40="да",Комната_2!$G306,0)</f>
        <v>1</v>
      </c>
      <c r="Y306" s="31" t="n">
        <f aca="false">IF(Замер!$J$40="да",Комната_2!$H306,0)</f>
        <v>1300</v>
      </c>
      <c r="AA306" s="31" t="n">
        <f aca="false">IF(Замер!$J$60="да",Комната_3!$B306,0)</f>
        <v>0</v>
      </c>
      <c r="AB306" s="31" t="n">
        <f aca="false">IF(Замер!$J$60="да",Комната_3!$G306,0)</f>
        <v>1</v>
      </c>
      <c r="AC306" s="31" t="n">
        <f aca="false">IF(Замер!$J$60="да",Комната_3!$H306,0)</f>
        <v>1300</v>
      </c>
      <c r="AE306" s="31" t="n">
        <f aca="false">IF(Замер!$J$80="да",Комната_4!$B306,0)</f>
        <v>0</v>
      </c>
      <c r="AF306" s="31" t="n">
        <f aca="false">IF(Замер!$J$80="да",Комната_4!$G306,0)</f>
        <v>1</v>
      </c>
      <c r="AG306" s="31" t="n">
        <f aca="false">IF(Замер!$J$80="да",Комната_4!$H306,0)</f>
        <v>1300</v>
      </c>
      <c r="AI306" s="31" t="n">
        <f aca="false">IF(Замер!$J$100="да",Комната_5!$B306,0)</f>
        <v>0</v>
      </c>
      <c r="AJ306" s="31" t="n">
        <f aca="false">IF(Замер!$J$100="да",Комната_5!$G306,0)</f>
        <v>1</v>
      </c>
      <c r="AK306" s="31" t="n">
        <f aca="false">IF(Замер!$J$100="да",Комната_5!$H306,0)</f>
        <v>1300</v>
      </c>
      <c r="AM306" s="31" t="n">
        <f aca="false">IF(Замер!$J$120="да",Коридор!$B306,0)</f>
        <v>0</v>
      </c>
      <c r="AN306" s="31" t="n">
        <f aca="false">IF(Замер!$J$120="да",Коридор!$G306,0)</f>
        <v>1</v>
      </c>
      <c r="AO306" s="31" t="n">
        <f aca="false">IF(Замер!$J$120="да",Коридор!$H306,0)</f>
        <v>1300</v>
      </c>
      <c r="AQ306" s="31" t="n">
        <f aca="false">IF(Замер!$J$140="да",Кухня!$B306,0)</f>
        <v>0</v>
      </c>
      <c r="AR306" s="31" t="n">
        <f aca="false">IF(Замер!$J$140="да",Кухня!$G306,0)</f>
        <v>1</v>
      </c>
      <c r="AS306" s="31" t="n">
        <f aca="false">IF(Замер!$J$140="да",Кухня!$H306,0)</f>
        <v>1300</v>
      </c>
      <c r="AU306" s="31" t="n">
        <f aca="false">IF(Замер!$J$160="да",Ванна!$B306,0)</f>
        <v>0</v>
      </c>
      <c r="AV306" s="31" t="n">
        <f aca="false">IF(Замер!$J$160="да",Ванна!$G306,0)</f>
        <v>1</v>
      </c>
      <c r="AW306" s="31" t="n">
        <f aca="false">IF(Замер!$J$160="да",Ванна!$H306,0)</f>
        <v>1300</v>
      </c>
      <c r="AY306" s="31" t="n">
        <f aca="false">IF(Замер!$J$180="да",Туалет!$B306,0)</f>
        <v>0</v>
      </c>
      <c r="AZ306" s="31" t="n">
        <f aca="false">IF(Замер!$J$180="да",Туалет!$G306,0)</f>
        <v>0</v>
      </c>
      <c r="BA306" s="31" t="n">
        <f aca="false">IF(Замер!$J$180="да",Туалет!$H306,0)</f>
        <v>0</v>
      </c>
      <c r="BC306" s="31" t="n">
        <f aca="false">IF(Замер!$J$200="да",Балкон!$B306,0)</f>
        <v>0</v>
      </c>
      <c r="BD306" s="31" t="n">
        <f aca="false">IF(Замер!$J$200="да",Балкон!$G306,0)</f>
        <v>0</v>
      </c>
      <c r="BE306" s="31" t="n">
        <f aca="false">IF(Замер!$J$200="да",Балкон!$H306,0)</f>
        <v>0</v>
      </c>
      <c r="BG306" s="31" t="n">
        <f aca="false">IF(Замер!$J$220="да",Помещение_11!$B306,0)</f>
        <v>0</v>
      </c>
      <c r="BH306" s="31" t="n">
        <f aca="false">IF(Замер!$J$220="да",Помещение_11!$G306,0)</f>
        <v>0</v>
      </c>
      <c r="BI306" s="31" t="n">
        <f aca="false">IF(Замер!$J$220="да",Помещение_11!$H306,0)</f>
        <v>0</v>
      </c>
      <c r="BK306" s="31" t="n">
        <f aca="false">IF(Замер!$J$240="да",Помещение_12!$B306,0)</f>
        <v>0</v>
      </c>
      <c r="BL306" s="31" t="n">
        <f aca="false">IF(Замер!$J$240="да",Помещение_12!$G306,0)</f>
        <v>0</v>
      </c>
      <c r="BM306" s="31" t="n">
        <f aca="false">IF(Замер!$J$240="да",Помещение_12!$H306,0)</f>
        <v>0</v>
      </c>
      <c r="BO306" s="31" t="n">
        <f aca="false">IF(Замер!$J$260="да",Помещение_13!$B306,0)</f>
        <v>0</v>
      </c>
      <c r="BP306" s="31" t="n">
        <f aca="false">IF(Замер!$J$260="да",Помещение_13!$G306,0)</f>
        <v>0</v>
      </c>
      <c r="BQ306" s="31" t="n">
        <f aca="false">IF(Замер!$J$260="да",Помещение_13!$H306,0)</f>
        <v>0</v>
      </c>
      <c r="BS306" s="31" t="n">
        <f aca="false">IF(Замер!$J$280="да",Помещение_14!$B306,0)</f>
        <v>0</v>
      </c>
      <c r="BT306" s="31" t="n">
        <f aca="false">IF(Замер!$J$280="да",Помещение_14!$G306,0)</f>
        <v>0</v>
      </c>
      <c r="BU306" s="31" t="n">
        <f aca="false">IF(Замер!$J$280="да",Помещение_14!$H306,0)</f>
        <v>0</v>
      </c>
      <c r="BW306" s="31" t="n">
        <f aca="false">IF(Замер!$J$300="да",Помещение_15!$B306,0)</f>
        <v>0</v>
      </c>
      <c r="BX306" s="31" t="n">
        <f aca="false">IF(Замер!$J$300="да",Помещение_15!$G306,0)</f>
        <v>0</v>
      </c>
      <c r="BY306" s="31" t="n">
        <f aca="false">IF(Замер!$J$300="да",Помещение_15!$H306,0)</f>
        <v>0</v>
      </c>
      <c r="CA306" s="31" t="n">
        <f aca="false">IF(Замер!$J$320="да",Помещение_16!$B306,0)</f>
        <v>0</v>
      </c>
      <c r="CB306" s="31" t="n">
        <f aca="false">IF(Замер!$J$320="да",Помещение_16!$G306,0)</f>
        <v>0</v>
      </c>
      <c r="CC306" s="31" t="n">
        <f aca="false">IF(Замер!$J$320="да",Помещение_16!$H306,0)</f>
        <v>0</v>
      </c>
      <c r="CE306" s="31" t="n">
        <f aca="false">IF(Замер!$J$340="да",Помещение_17!$B306,0)</f>
        <v>0</v>
      </c>
      <c r="CF306" s="31" t="n">
        <f aca="false">IF(Замер!$J$340="да",Помещение_17!$G306,0)</f>
        <v>0</v>
      </c>
      <c r="CG306" s="31" t="n">
        <f aca="false">IF(Замер!$J$340="да",Помещение_17!$H306,0)</f>
        <v>0</v>
      </c>
      <c r="CI306" s="31" t="n">
        <f aca="false">IF(Замер!$J$360="да",Помещение_18!$B306,0)</f>
        <v>0</v>
      </c>
      <c r="CJ306" s="31" t="n">
        <f aca="false">IF(Замер!$J$360="да",Помещение_18!$G306,0)</f>
        <v>0</v>
      </c>
      <c r="CK306" s="31" t="n">
        <f aca="false">IF(Замер!$J$360="да",Помещение_18!$H306,0)</f>
        <v>0</v>
      </c>
      <c r="CM306" s="31" t="n">
        <f aca="false">IF(Замер!$J$380="да",Помещение_19!$B306,0)</f>
        <v>0</v>
      </c>
      <c r="CN306" s="31" t="n">
        <f aca="false">IF(Замер!$J$380="да",Помещение_19!$G306,0)</f>
        <v>0</v>
      </c>
      <c r="CO306" s="31" t="n">
        <f aca="false">IF(Замер!$J$380="да",Помещение_19!$H306,0)</f>
        <v>0</v>
      </c>
      <c r="CQ306" s="31" t="n">
        <f aca="false">IF(Замер!$J$400="да",Помещение_20!$B306,0)</f>
        <v>0</v>
      </c>
      <c r="CR306" s="31" t="n">
        <f aca="false">IF(Замер!$J$400="да",Помещение_20!$G306,0)</f>
        <v>0</v>
      </c>
      <c r="CS306" s="31" t="n">
        <f aca="false">IF(Замер!$J$400="да",Помещение_20!$H306,0)</f>
        <v>0</v>
      </c>
    </row>
    <row r="307" customFormat="false" ht="14.25" hidden="false" customHeight="false" outlineLevel="0" collapsed="false">
      <c r="B307" s="79" t="n">
        <f aca="false">P307</f>
        <v>0</v>
      </c>
      <c r="C307" s="49" t="s">
        <v>573</v>
      </c>
      <c r="D307" s="80" t="str">
        <f aca="false">VLOOKUP(C307,СписокРабот!$B:$E,2,FALSE())</f>
        <v>Расчеканка труб (чугун на пластик)</v>
      </c>
      <c r="E307" s="44" t="str">
        <f aca="false">VLOOKUP(C307,СписокРабот!$B:$E,3,FALSE())</f>
        <v>ед.</v>
      </c>
      <c r="F307" s="81" t="n">
        <f aca="false">VLOOKUP(C307,СписокРабот!$B:$E,4,FALSE())</f>
        <v>3075</v>
      </c>
      <c r="G307" s="49" t="n">
        <f aca="false">Q307</f>
        <v>0</v>
      </c>
      <c r="H307" s="82" t="n">
        <f aca="false">F307*G307</f>
        <v>0</v>
      </c>
      <c r="L307" s="83"/>
      <c r="M307" s="66" t="n">
        <f aca="false">$F307*(100%-$B$3)</f>
        <v>2613.75</v>
      </c>
      <c r="N307" s="31" t="n">
        <f aca="false">$G307*$M307</f>
        <v>0</v>
      </c>
      <c r="P307" s="31" t="n">
        <f aca="false">MAX(S307,W307,AA307,AE307,AI307,AM307,AQ307,AU307,AY307,BC307,BG307,BK307,BO307,BS307,BW307,CA307,CE307,CI307,CM307,CQ307)</f>
        <v>0</v>
      </c>
      <c r="Q307" s="31" t="n">
        <f aca="false">IF($S307,T307,0)+IF($W307,X307,0)+IF($AA307,AB307,0)+IF($AE307,AF307,0)+IF($AI307,AJ307,0)+IF($AM307,AN307,0)+IF($AQ307,AR307,0)+IF($AU307,AV307,0)+IF($AY307,AZ307,0)+IF($BC307,BD307,0)+IF($BG307,BH307,0)+IF($BK307,BL307,0)+IF($BO307,BP307,0)+IF($BS307,BT307,0)+IF($BW307,BX307,0)+IF($CA307,CB307,0)+IF($CE307,CF307,0)+IF($CI307,CJ307,0)+IF($CM307,CN307,0)+IF($CQ307,CR307,0)</f>
        <v>0</v>
      </c>
      <c r="R307" s="31" t="n">
        <f aca="false">IF($S307=1,U307,0)+IF($W307,Y307,0)+IF($AA307,AC307,0)+IF($AE307,AG307,0)+IF($AI307,AK307,0)+IF($AM307,AO307,0)+IF($AQ307,AS307,0)+IF($AU307,AW307,0)+IF($AY307,BA307,0)+IF($BC307,BE307,0)+IF($BG307,BI307,0)+IF($BK307,BM307,0)+IF($BO307,BQ307,0)+IF($BS307,BU307,0)+IF($BW307,BY307,0)+IF($CA307,CC307,0)+IF($CE307,CG307,0)+IF($CI307,CK307,0)+IF($CM307,CO307,0)+IF($CQ307,CS307,0)</f>
        <v>0</v>
      </c>
      <c r="S307" s="31" t="n">
        <f aca="false">IF(Замер!$J$20="да",Комната_1!$B307,0)</f>
        <v>0</v>
      </c>
      <c r="T307" s="31" t="n">
        <f aca="false">IF(Замер!$J$20="да",Комната_1!$G307,0)</f>
        <v>1</v>
      </c>
      <c r="U307" s="31" t="n">
        <f aca="false">IF(Замер!$J$20="да",Комната_1!$H307,0)</f>
        <v>3075</v>
      </c>
      <c r="W307" s="31" t="n">
        <f aca="false">IF(Замер!$J$40="да",Комната_2!$B307,0)</f>
        <v>0</v>
      </c>
      <c r="X307" s="31" t="n">
        <f aca="false">IF(Замер!$J$40="да",Комната_2!$G307,0)</f>
        <v>1</v>
      </c>
      <c r="Y307" s="31" t="n">
        <f aca="false">IF(Замер!$J$40="да",Комната_2!$H307,0)</f>
        <v>3075</v>
      </c>
      <c r="AA307" s="31" t="n">
        <f aca="false">IF(Замер!$J$60="да",Комната_3!$B307,0)</f>
        <v>0</v>
      </c>
      <c r="AB307" s="31" t="n">
        <f aca="false">IF(Замер!$J$60="да",Комната_3!$G307,0)</f>
        <v>1</v>
      </c>
      <c r="AC307" s="31" t="n">
        <f aca="false">IF(Замер!$J$60="да",Комната_3!$H307,0)</f>
        <v>3075</v>
      </c>
      <c r="AE307" s="31" t="n">
        <f aca="false">IF(Замер!$J$80="да",Комната_4!$B307,0)</f>
        <v>0</v>
      </c>
      <c r="AF307" s="31" t="n">
        <f aca="false">IF(Замер!$J$80="да",Комната_4!$G307,0)</f>
        <v>1</v>
      </c>
      <c r="AG307" s="31" t="n">
        <f aca="false">IF(Замер!$J$80="да",Комната_4!$H307,0)</f>
        <v>3075</v>
      </c>
      <c r="AI307" s="31" t="n">
        <f aca="false">IF(Замер!$J$100="да",Комната_5!$B307,0)</f>
        <v>0</v>
      </c>
      <c r="AJ307" s="31" t="n">
        <f aca="false">IF(Замер!$J$100="да",Комната_5!$G307,0)</f>
        <v>1</v>
      </c>
      <c r="AK307" s="31" t="n">
        <f aca="false">IF(Замер!$J$100="да",Комната_5!$H307,0)</f>
        <v>3075</v>
      </c>
      <c r="AM307" s="31" t="n">
        <f aca="false">IF(Замер!$J$120="да",Коридор!$B307,0)</f>
        <v>0</v>
      </c>
      <c r="AN307" s="31" t="n">
        <f aca="false">IF(Замер!$J$120="да",Коридор!$G307,0)</f>
        <v>1</v>
      </c>
      <c r="AO307" s="31" t="n">
        <f aca="false">IF(Замер!$J$120="да",Коридор!$H307,0)</f>
        <v>3075</v>
      </c>
      <c r="AQ307" s="31" t="n">
        <f aca="false">IF(Замер!$J$140="да",Кухня!$B307,0)</f>
        <v>0</v>
      </c>
      <c r="AR307" s="31" t="n">
        <f aca="false">IF(Замер!$J$140="да",Кухня!$G307,0)</f>
        <v>1</v>
      </c>
      <c r="AS307" s="31" t="n">
        <f aca="false">IF(Замер!$J$140="да",Кухня!$H307,0)</f>
        <v>3075</v>
      </c>
      <c r="AU307" s="31" t="n">
        <f aca="false">IF(Замер!$J$160="да",Ванна!$B307,0)</f>
        <v>0</v>
      </c>
      <c r="AV307" s="31" t="n">
        <f aca="false">IF(Замер!$J$160="да",Ванна!$G307,0)</f>
        <v>1</v>
      </c>
      <c r="AW307" s="31" t="n">
        <f aca="false">IF(Замер!$J$160="да",Ванна!$H307,0)</f>
        <v>3075</v>
      </c>
      <c r="AY307" s="31" t="n">
        <f aca="false">IF(Замер!$J$180="да",Туалет!$B307,0)</f>
        <v>0</v>
      </c>
      <c r="AZ307" s="31" t="n">
        <f aca="false">IF(Замер!$J$180="да",Туалет!$G307,0)</f>
        <v>0</v>
      </c>
      <c r="BA307" s="31" t="n">
        <f aca="false">IF(Замер!$J$180="да",Туалет!$H307,0)</f>
        <v>0</v>
      </c>
      <c r="BC307" s="31" t="n">
        <f aca="false">IF(Замер!$J$200="да",Балкон!$B307,0)</f>
        <v>0</v>
      </c>
      <c r="BD307" s="31" t="n">
        <f aca="false">IF(Замер!$J$200="да",Балкон!$G307,0)</f>
        <v>0</v>
      </c>
      <c r="BE307" s="31" t="n">
        <f aca="false">IF(Замер!$J$200="да",Балкон!$H307,0)</f>
        <v>0</v>
      </c>
      <c r="BG307" s="31" t="n">
        <f aca="false">IF(Замер!$J$220="да",Помещение_11!$B307,0)</f>
        <v>0</v>
      </c>
      <c r="BH307" s="31" t="n">
        <f aca="false">IF(Замер!$J$220="да",Помещение_11!$G307,0)</f>
        <v>0</v>
      </c>
      <c r="BI307" s="31" t="n">
        <f aca="false">IF(Замер!$J$220="да",Помещение_11!$H307,0)</f>
        <v>0</v>
      </c>
      <c r="BK307" s="31" t="n">
        <f aca="false">IF(Замер!$J$240="да",Помещение_12!$B307,0)</f>
        <v>0</v>
      </c>
      <c r="BL307" s="31" t="n">
        <f aca="false">IF(Замер!$J$240="да",Помещение_12!$G307,0)</f>
        <v>0</v>
      </c>
      <c r="BM307" s="31" t="n">
        <f aca="false">IF(Замер!$J$240="да",Помещение_12!$H307,0)</f>
        <v>0</v>
      </c>
      <c r="BO307" s="31" t="n">
        <f aca="false">IF(Замер!$J$260="да",Помещение_13!$B307,0)</f>
        <v>0</v>
      </c>
      <c r="BP307" s="31" t="n">
        <f aca="false">IF(Замер!$J$260="да",Помещение_13!$G307,0)</f>
        <v>0</v>
      </c>
      <c r="BQ307" s="31" t="n">
        <f aca="false">IF(Замер!$J$260="да",Помещение_13!$H307,0)</f>
        <v>0</v>
      </c>
      <c r="BS307" s="31" t="n">
        <f aca="false">IF(Замер!$J$280="да",Помещение_14!$B307,0)</f>
        <v>0</v>
      </c>
      <c r="BT307" s="31" t="n">
        <f aca="false">IF(Замер!$J$280="да",Помещение_14!$G307,0)</f>
        <v>0</v>
      </c>
      <c r="BU307" s="31" t="n">
        <f aca="false">IF(Замер!$J$280="да",Помещение_14!$H307,0)</f>
        <v>0</v>
      </c>
      <c r="BW307" s="31" t="n">
        <f aca="false">IF(Замер!$J$300="да",Помещение_15!$B307,0)</f>
        <v>0</v>
      </c>
      <c r="BX307" s="31" t="n">
        <f aca="false">IF(Замер!$J$300="да",Помещение_15!$G307,0)</f>
        <v>0</v>
      </c>
      <c r="BY307" s="31" t="n">
        <f aca="false">IF(Замер!$J$300="да",Помещение_15!$H307,0)</f>
        <v>0</v>
      </c>
      <c r="CA307" s="31" t="n">
        <f aca="false">IF(Замер!$J$320="да",Помещение_16!$B307,0)</f>
        <v>0</v>
      </c>
      <c r="CB307" s="31" t="n">
        <f aca="false">IF(Замер!$J$320="да",Помещение_16!$G307,0)</f>
        <v>0</v>
      </c>
      <c r="CC307" s="31" t="n">
        <f aca="false">IF(Замер!$J$320="да",Помещение_16!$H307,0)</f>
        <v>0</v>
      </c>
      <c r="CE307" s="31" t="n">
        <f aca="false">IF(Замер!$J$340="да",Помещение_17!$B307,0)</f>
        <v>0</v>
      </c>
      <c r="CF307" s="31" t="n">
        <f aca="false">IF(Замер!$J$340="да",Помещение_17!$G307,0)</f>
        <v>0</v>
      </c>
      <c r="CG307" s="31" t="n">
        <f aca="false">IF(Замер!$J$340="да",Помещение_17!$H307,0)</f>
        <v>0</v>
      </c>
      <c r="CI307" s="31" t="n">
        <f aca="false">IF(Замер!$J$360="да",Помещение_18!$B307,0)</f>
        <v>0</v>
      </c>
      <c r="CJ307" s="31" t="n">
        <f aca="false">IF(Замер!$J$360="да",Помещение_18!$G307,0)</f>
        <v>0</v>
      </c>
      <c r="CK307" s="31" t="n">
        <f aca="false">IF(Замер!$J$360="да",Помещение_18!$H307,0)</f>
        <v>0</v>
      </c>
      <c r="CM307" s="31" t="n">
        <f aca="false">IF(Замер!$J$380="да",Помещение_19!$B307,0)</f>
        <v>0</v>
      </c>
      <c r="CN307" s="31" t="n">
        <f aca="false">IF(Замер!$J$380="да",Помещение_19!$G307,0)</f>
        <v>0</v>
      </c>
      <c r="CO307" s="31" t="n">
        <f aca="false">IF(Замер!$J$380="да",Помещение_19!$H307,0)</f>
        <v>0</v>
      </c>
      <c r="CQ307" s="31" t="n">
        <f aca="false">IF(Замер!$J$400="да",Помещение_20!$B307,0)</f>
        <v>0</v>
      </c>
      <c r="CR307" s="31" t="n">
        <f aca="false">IF(Замер!$J$400="да",Помещение_20!$G307,0)</f>
        <v>0</v>
      </c>
      <c r="CS307" s="31" t="n">
        <f aca="false">IF(Замер!$J$400="да",Помещение_20!$H307,0)</f>
        <v>0</v>
      </c>
    </row>
    <row r="308" customFormat="false" ht="14.25" hidden="false" customHeight="false" outlineLevel="0" collapsed="false">
      <c r="B308" s="79" t="n">
        <f aca="false">P308</f>
        <v>0</v>
      </c>
      <c r="C308" s="49" t="s">
        <v>574</v>
      </c>
      <c r="D308" s="80" t="str">
        <f aca="false">VLOOKUP(C308,СписокРабот!$B:$E,2,FALSE())</f>
        <v>Устройство штробы (под трубу до ¾) в бетоне</v>
      </c>
      <c r="E308" s="44" t="str">
        <f aca="false">VLOOKUP(C308,СписокРабот!$B:$E,3,FALSE())</f>
        <v>п.м</v>
      </c>
      <c r="F308" s="81" t="n">
        <f aca="false">VLOOKUP(C308,СписокРабот!$B:$E,4,FALSE())</f>
        <v>1411</v>
      </c>
      <c r="G308" s="84" t="n">
        <f aca="false">Q308</f>
        <v>0</v>
      </c>
      <c r="H308" s="82" t="n">
        <f aca="false">F308*G308</f>
        <v>0</v>
      </c>
      <c r="L308" s="83"/>
      <c r="M308" s="66" t="n">
        <f aca="false">$F308*(100%-$B$3)</f>
        <v>1199.35</v>
      </c>
      <c r="N308" s="31" t="n">
        <f aca="false">$G308*$M308</f>
        <v>0</v>
      </c>
      <c r="P308" s="31" t="n">
        <f aca="false">MAX(S308,W308,AA308,AE308,AI308,AM308,AQ308,AU308,AY308,BC308,BG308,BK308,BO308,BS308,BW308,CA308,CE308,CI308,CM308,CQ308)</f>
        <v>0</v>
      </c>
      <c r="Q308" s="31" t="n">
        <f aca="false">IF($S308,T308,0)+IF($W308,X308,0)+IF($AA308,AB308,0)+IF($AE308,AF308,0)+IF($AI308,AJ308,0)+IF($AM308,AN308,0)+IF($AQ308,AR308,0)+IF($AU308,AV308,0)+IF($AY308,AZ308,0)+IF($BC308,BD308,0)+IF($BG308,BH308,0)+IF($BK308,BL308,0)+IF($BO308,BP308,0)+IF($BS308,BT308,0)+IF($BW308,BX308,0)+IF($CA308,CB308,0)+IF($CE308,CF308,0)+IF($CI308,CJ308,0)+IF($CM308,CN308,0)+IF($CQ308,CR308,0)</f>
        <v>0</v>
      </c>
      <c r="R308" s="31" t="n">
        <f aca="false">IF($S308=1,U308,0)+IF($W308,Y308,0)+IF($AA308,AC308,0)+IF($AE308,AG308,0)+IF($AI308,AK308,0)+IF($AM308,AO308,0)+IF($AQ308,AS308,0)+IF($AU308,AW308,0)+IF($AY308,BA308,0)+IF($BC308,BE308,0)+IF($BG308,BI308,0)+IF($BK308,BM308,0)+IF($BO308,BQ308,0)+IF($BS308,BU308,0)+IF($BW308,BY308,0)+IF($CA308,CC308,0)+IF($CE308,CG308,0)+IF($CI308,CK308,0)+IF($CM308,CO308,0)+IF($CQ308,CS308,0)</f>
        <v>0</v>
      </c>
      <c r="S308" s="31" t="n">
        <f aca="false">IF(Замер!$J$20="да",Комната_1!$B308,0)</f>
        <v>0</v>
      </c>
      <c r="T308" s="31" t="n">
        <f aca="false">IF(Замер!$J$20="да",Комната_1!$G308,0)</f>
        <v>0</v>
      </c>
      <c r="U308" s="31" t="n">
        <f aca="false">IF(Замер!$J$20="да",Комната_1!$H308,0)</f>
        <v>0</v>
      </c>
      <c r="W308" s="31" t="n">
        <f aca="false">IF(Замер!$J$40="да",Комната_2!$B308,0)</f>
        <v>0</v>
      </c>
      <c r="X308" s="31" t="n">
        <f aca="false">IF(Замер!$J$40="да",Комната_2!$G308,0)</f>
        <v>0</v>
      </c>
      <c r="Y308" s="31" t="n">
        <f aca="false">IF(Замер!$J$40="да",Комната_2!$H308,0)</f>
        <v>0</v>
      </c>
      <c r="AA308" s="31" t="n">
        <f aca="false">IF(Замер!$J$60="да",Комната_3!$B308,0)</f>
        <v>0</v>
      </c>
      <c r="AB308" s="31" t="n">
        <f aca="false">IF(Замер!$J$60="да",Комната_3!$G308,0)</f>
        <v>0</v>
      </c>
      <c r="AC308" s="31" t="n">
        <f aca="false">IF(Замер!$J$60="да",Комната_3!$H308,0)</f>
        <v>0</v>
      </c>
      <c r="AE308" s="31" t="n">
        <f aca="false">IF(Замер!$J$80="да",Комната_4!$B308,0)</f>
        <v>0</v>
      </c>
      <c r="AF308" s="31" t="n">
        <f aca="false">IF(Замер!$J$80="да",Комната_4!$G308,0)</f>
        <v>0</v>
      </c>
      <c r="AG308" s="31" t="n">
        <f aca="false">IF(Замер!$J$80="да",Комната_4!$H308,0)</f>
        <v>0</v>
      </c>
      <c r="AI308" s="31" t="n">
        <f aca="false">IF(Замер!$J$100="да",Комната_5!$B308,0)</f>
        <v>0</v>
      </c>
      <c r="AJ308" s="31" t="n">
        <f aca="false">IF(Замер!$J$100="да",Комната_5!$G308,0)</f>
        <v>0</v>
      </c>
      <c r="AK308" s="31" t="n">
        <f aca="false">IF(Замер!$J$100="да",Комната_5!$H308,0)</f>
        <v>0</v>
      </c>
      <c r="AM308" s="31" t="n">
        <f aca="false">IF(Замер!$J$120="да",Коридор!$B308,0)</f>
        <v>0</v>
      </c>
      <c r="AN308" s="31" t="n">
        <f aca="false">IF(Замер!$J$120="да",Коридор!$G308,0)</f>
        <v>0</v>
      </c>
      <c r="AO308" s="31" t="n">
        <f aca="false">IF(Замер!$J$120="да",Коридор!$H308,0)</f>
        <v>0</v>
      </c>
      <c r="AQ308" s="31" t="n">
        <f aca="false">IF(Замер!$J$140="да",Кухня!$B308,0)</f>
        <v>0</v>
      </c>
      <c r="AR308" s="31" t="n">
        <f aca="false">IF(Замер!$J$140="да",Кухня!$G308,0)</f>
        <v>0</v>
      </c>
      <c r="AS308" s="31" t="n">
        <f aca="false">IF(Замер!$J$140="да",Кухня!$H308,0)</f>
        <v>0</v>
      </c>
      <c r="AU308" s="31" t="n">
        <f aca="false">IF(Замер!$J$160="да",Ванна!$B308,0)</f>
        <v>0</v>
      </c>
      <c r="AV308" s="31" t="n">
        <f aca="false">IF(Замер!$J$160="да",Ванна!$G308,0)</f>
        <v>0</v>
      </c>
      <c r="AW308" s="31" t="n">
        <f aca="false">IF(Замер!$J$160="да",Ванна!$H308,0)</f>
        <v>0</v>
      </c>
      <c r="AY308" s="31" t="n">
        <f aca="false">IF(Замер!$J$180="да",Туалет!$B308,0)</f>
        <v>0</v>
      </c>
      <c r="AZ308" s="31" t="n">
        <f aca="false">IF(Замер!$J$180="да",Туалет!$G308,0)</f>
        <v>0</v>
      </c>
      <c r="BA308" s="31" t="n">
        <f aca="false">IF(Замер!$J$180="да",Туалет!$H308,0)</f>
        <v>0</v>
      </c>
      <c r="BC308" s="31" t="n">
        <f aca="false">IF(Замер!$J$200="да",Балкон!$B308,0)</f>
        <v>0</v>
      </c>
      <c r="BD308" s="31" t="n">
        <f aca="false">IF(Замер!$J$200="да",Балкон!$G308,0)</f>
        <v>0</v>
      </c>
      <c r="BE308" s="31" t="n">
        <f aca="false">IF(Замер!$J$200="да",Балкон!$H308,0)</f>
        <v>0</v>
      </c>
      <c r="BG308" s="31" t="n">
        <f aca="false">IF(Замер!$J$220="да",Помещение_11!$B308,0)</f>
        <v>0</v>
      </c>
      <c r="BH308" s="31" t="n">
        <f aca="false">IF(Замер!$J$220="да",Помещение_11!$G308,0)</f>
        <v>0</v>
      </c>
      <c r="BI308" s="31" t="n">
        <f aca="false">IF(Замер!$J$220="да",Помещение_11!$H308,0)</f>
        <v>0</v>
      </c>
      <c r="BK308" s="31" t="n">
        <f aca="false">IF(Замер!$J$240="да",Помещение_12!$B308,0)</f>
        <v>0</v>
      </c>
      <c r="BL308" s="31" t="n">
        <f aca="false">IF(Замер!$J$240="да",Помещение_12!$G308,0)</f>
        <v>0</v>
      </c>
      <c r="BM308" s="31" t="n">
        <f aca="false">IF(Замер!$J$240="да",Помещение_12!$H308,0)</f>
        <v>0</v>
      </c>
      <c r="BO308" s="31" t="n">
        <f aca="false">IF(Замер!$J$260="да",Помещение_13!$B308,0)</f>
        <v>0</v>
      </c>
      <c r="BP308" s="31" t="n">
        <f aca="false">IF(Замер!$J$260="да",Помещение_13!$G308,0)</f>
        <v>0</v>
      </c>
      <c r="BQ308" s="31" t="n">
        <f aca="false">IF(Замер!$J$260="да",Помещение_13!$H308,0)</f>
        <v>0</v>
      </c>
      <c r="BS308" s="31" t="n">
        <f aca="false">IF(Замер!$J$280="да",Помещение_14!$B308,0)</f>
        <v>0</v>
      </c>
      <c r="BT308" s="31" t="n">
        <f aca="false">IF(Замер!$J$280="да",Помещение_14!$G308,0)</f>
        <v>0</v>
      </c>
      <c r="BU308" s="31" t="n">
        <f aca="false">IF(Замер!$J$280="да",Помещение_14!$H308,0)</f>
        <v>0</v>
      </c>
      <c r="BW308" s="31" t="n">
        <f aca="false">IF(Замер!$J$300="да",Помещение_15!$B308,0)</f>
        <v>0</v>
      </c>
      <c r="BX308" s="31" t="n">
        <f aca="false">IF(Замер!$J$300="да",Помещение_15!$G308,0)</f>
        <v>0</v>
      </c>
      <c r="BY308" s="31" t="n">
        <f aca="false">IF(Замер!$J$300="да",Помещение_15!$H308,0)</f>
        <v>0</v>
      </c>
      <c r="CA308" s="31" t="n">
        <f aca="false">IF(Замер!$J$320="да",Помещение_16!$B308,0)</f>
        <v>0</v>
      </c>
      <c r="CB308" s="31" t="n">
        <f aca="false">IF(Замер!$J$320="да",Помещение_16!$G308,0)</f>
        <v>0</v>
      </c>
      <c r="CC308" s="31" t="n">
        <f aca="false">IF(Замер!$J$320="да",Помещение_16!$H308,0)</f>
        <v>0</v>
      </c>
      <c r="CE308" s="31" t="n">
        <f aca="false">IF(Замер!$J$340="да",Помещение_17!$B308,0)</f>
        <v>0</v>
      </c>
      <c r="CF308" s="31" t="n">
        <f aca="false">IF(Замер!$J$340="да",Помещение_17!$G308,0)</f>
        <v>0</v>
      </c>
      <c r="CG308" s="31" t="n">
        <f aca="false">IF(Замер!$J$340="да",Помещение_17!$H308,0)</f>
        <v>0</v>
      </c>
      <c r="CI308" s="31" t="n">
        <f aca="false">IF(Замер!$J$360="да",Помещение_18!$B308,0)</f>
        <v>0</v>
      </c>
      <c r="CJ308" s="31" t="n">
        <f aca="false">IF(Замер!$J$360="да",Помещение_18!$G308,0)</f>
        <v>0</v>
      </c>
      <c r="CK308" s="31" t="n">
        <f aca="false">IF(Замер!$J$360="да",Помещение_18!$H308,0)</f>
        <v>0</v>
      </c>
      <c r="CM308" s="31" t="n">
        <f aca="false">IF(Замер!$J$380="да",Помещение_19!$B308,0)</f>
        <v>0</v>
      </c>
      <c r="CN308" s="31" t="n">
        <f aca="false">IF(Замер!$J$380="да",Помещение_19!$G308,0)</f>
        <v>0</v>
      </c>
      <c r="CO308" s="31" t="n">
        <f aca="false">IF(Замер!$J$380="да",Помещение_19!$H308,0)</f>
        <v>0</v>
      </c>
      <c r="CQ308" s="31" t="n">
        <f aca="false">IF(Замер!$J$400="да",Помещение_20!$B308,0)</f>
        <v>0</v>
      </c>
      <c r="CR308" s="31" t="n">
        <f aca="false">IF(Замер!$J$400="да",Помещение_20!$G308,0)</f>
        <v>0</v>
      </c>
      <c r="CS308" s="31" t="n">
        <f aca="false">IF(Замер!$J$400="да",Помещение_20!$H308,0)</f>
        <v>0</v>
      </c>
    </row>
    <row r="309" customFormat="false" ht="14.25" hidden="false" customHeight="false" outlineLevel="0" collapsed="false">
      <c r="B309" s="79" t="n">
        <f aca="false">P309</f>
        <v>1</v>
      </c>
      <c r="C309" s="49" t="s">
        <v>151</v>
      </c>
      <c r="D309" s="80" t="str">
        <f aca="false">VLOOKUP(C309,СписокРабот!$B:$E,2,FALSE())</f>
        <v>Устройство штробы (под трубу до ¾) в кирпиче/ блоке</v>
      </c>
      <c r="E309" s="44" t="str">
        <f aca="false">VLOOKUP(C309,СписокРабот!$B:$E,3,FALSE())</f>
        <v>п.м</v>
      </c>
      <c r="F309" s="81" t="n">
        <f aca="false">VLOOKUP(C309,СписокРабот!$B:$E,4,FALSE())</f>
        <v>988</v>
      </c>
      <c r="G309" s="84" t="n">
        <f aca="false">Q309</f>
        <v>12</v>
      </c>
      <c r="H309" s="82" t="n">
        <f aca="false">F309*G309</f>
        <v>11856</v>
      </c>
      <c r="L309" s="83"/>
      <c r="M309" s="66" t="n">
        <f aca="false">$F309*(100%-$B$3)</f>
        <v>839.8</v>
      </c>
      <c r="N309" s="31" t="n">
        <f aca="false">$G309*$M309</f>
        <v>10077.6</v>
      </c>
      <c r="P309" s="31" t="n">
        <f aca="false">MAX(S309,W309,AA309,AE309,AI309,AM309,AQ309,AU309,AY309,BC309,BG309,BK309,BO309,BS309,BW309,CA309,CE309,CI309,CM309,CQ309)</f>
        <v>1</v>
      </c>
      <c r="Q309" s="31" t="n">
        <f aca="false">IF($S309,T309,0)+IF($W309,X309,0)+IF($AA309,AB309,0)+IF($AE309,AF309,0)+IF($AI309,AJ309,0)+IF($AM309,AN309,0)+IF($AQ309,AR309,0)+IF($AU309,AV309,0)+IF($AY309,AZ309,0)+IF($BC309,BD309,0)+IF($BG309,BH309,0)+IF($BK309,BL309,0)+IF($BO309,BP309,0)+IF($BS309,BT309,0)+IF($BW309,BX309,0)+IF($CA309,CB309,0)+IF($CE309,CF309,0)+IF($CI309,CJ309,0)+IF($CM309,CN309,0)+IF($CQ309,CR309,0)</f>
        <v>12</v>
      </c>
      <c r="R309" s="31" t="n">
        <f aca="false">IF($S309=1,U309,0)+IF($W309,Y309,0)+IF($AA309,AC309,0)+IF($AE309,AG309,0)+IF($AI309,AK309,0)+IF($AM309,AO309,0)+IF($AQ309,AS309,0)+IF($AU309,AW309,0)+IF($AY309,BA309,0)+IF($BC309,BE309,0)+IF($BG309,BI309,0)+IF($BK309,BM309,0)+IF($BO309,BQ309,0)+IF($BS309,BU309,0)+IF($BW309,BY309,0)+IF($CA309,CC309,0)+IF($CE309,CG309,0)+IF($CI309,CK309,0)+IF($CM309,CO309,0)+IF($CQ309,CS309,0)</f>
        <v>11856</v>
      </c>
      <c r="S309" s="31" t="n">
        <f aca="false">IF(Замер!$J$20="да",Комната_1!$B309,0)</f>
        <v>1</v>
      </c>
      <c r="T309" s="31" t="n">
        <f aca="false">IF(Замер!$J$20="да",Комната_1!$G309,0)</f>
        <v>12</v>
      </c>
      <c r="U309" s="31" t="n">
        <f aca="false">IF(Замер!$J$20="да",Комната_1!$H309,0)</f>
        <v>11856</v>
      </c>
      <c r="W309" s="31" t="n">
        <f aca="false">IF(Замер!$J$40="да",Комната_2!$B309,0)</f>
        <v>0</v>
      </c>
      <c r="X309" s="31" t="n">
        <f aca="false">IF(Замер!$J$40="да",Комната_2!$G309,0)</f>
        <v>0</v>
      </c>
      <c r="Y309" s="31" t="n">
        <f aca="false">IF(Замер!$J$40="да",Комната_2!$H309,0)</f>
        <v>0</v>
      </c>
      <c r="AA309" s="31" t="n">
        <f aca="false">IF(Замер!$J$60="да",Комната_3!$B309,0)</f>
        <v>0</v>
      </c>
      <c r="AB309" s="31" t="n">
        <f aca="false">IF(Замер!$J$60="да",Комната_3!$G309,0)</f>
        <v>0</v>
      </c>
      <c r="AC309" s="31" t="n">
        <f aca="false">IF(Замер!$J$60="да",Комната_3!$H309,0)</f>
        <v>0</v>
      </c>
      <c r="AE309" s="31" t="n">
        <f aca="false">IF(Замер!$J$80="да",Комната_4!$B309,0)</f>
        <v>0</v>
      </c>
      <c r="AF309" s="31" t="n">
        <f aca="false">IF(Замер!$J$80="да",Комната_4!$G309,0)</f>
        <v>0</v>
      </c>
      <c r="AG309" s="31" t="n">
        <f aca="false">IF(Замер!$J$80="да",Комната_4!$H309,0)</f>
        <v>0</v>
      </c>
      <c r="AI309" s="31" t="n">
        <f aca="false">IF(Замер!$J$100="да",Комната_5!$B309,0)</f>
        <v>0</v>
      </c>
      <c r="AJ309" s="31" t="n">
        <f aca="false">IF(Замер!$J$100="да",Комната_5!$G309,0)</f>
        <v>0</v>
      </c>
      <c r="AK309" s="31" t="n">
        <f aca="false">IF(Замер!$J$100="да",Комната_5!$H309,0)</f>
        <v>0</v>
      </c>
      <c r="AM309" s="31" t="n">
        <f aca="false">IF(Замер!$J$120="да",Коридор!$B309,0)</f>
        <v>0</v>
      </c>
      <c r="AN309" s="31" t="n">
        <f aca="false">IF(Замер!$J$120="да",Коридор!$G309,0)</f>
        <v>0</v>
      </c>
      <c r="AO309" s="31" t="n">
        <f aca="false">IF(Замер!$J$120="да",Коридор!$H309,0)</f>
        <v>0</v>
      </c>
      <c r="AQ309" s="31" t="n">
        <f aca="false">IF(Замер!$J$140="да",Кухня!$B309,0)</f>
        <v>0</v>
      </c>
      <c r="AR309" s="31" t="n">
        <f aca="false">IF(Замер!$J$140="да",Кухня!$G309,0)</f>
        <v>0</v>
      </c>
      <c r="AS309" s="31" t="n">
        <f aca="false">IF(Замер!$J$140="да",Кухня!$H309,0)</f>
        <v>0</v>
      </c>
      <c r="AU309" s="31" t="n">
        <f aca="false">IF(Замер!$J$160="да",Ванна!$B309,0)</f>
        <v>0</v>
      </c>
      <c r="AV309" s="31" t="n">
        <f aca="false">IF(Замер!$J$160="да",Ванна!$G309,0)</f>
        <v>0</v>
      </c>
      <c r="AW309" s="31" t="n">
        <f aca="false">IF(Замер!$J$160="да",Ванна!$H309,0)</f>
        <v>0</v>
      </c>
      <c r="AY309" s="31" t="n">
        <f aca="false">IF(Замер!$J$180="да",Туалет!$B309,0)</f>
        <v>0</v>
      </c>
      <c r="AZ309" s="31" t="n">
        <f aca="false">IF(Замер!$J$180="да",Туалет!$G309,0)</f>
        <v>0</v>
      </c>
      <c r="BA309" s="31" t="n">
        <f aca="false">IF(Замер!$J$180="да",Туалет!$H309,0)</f>
        <v>0</v>
      </c>
      <c r="BC309" s="31" t="n">
        <f aca="false">IF(Замер!$J$200="да",Балкон!$B309,0)</f>
        <v>0</v>
      </c>
      <c r="BD309" s="31" t="n">
        <f aca="false">IF(Замер!$J$200="да",Балкон!$G309,0)</f>
        <v>0</v>
      </c>
      <c r="BE309" s="31" t="n">
        <f aca="false">IF(Замер!$J$200="да",Балкон!$H309,0)</f>
        <v>0</v>
      </c>
      <c r="BG309" s="31" t="n">
        <f aca="false">IF(Замер!$J$220="да",Помещение_11!$B309,0)</f>
        <v>0</v>
      </c>
      <c r="BH309" s="31" t="n">
        <f aca="false">IF(Замер!$J$220="да",Помещение_11!$G309,0)</f>
        <v>0</v>
      </c>
      <c r="BI309" s="31" t="n">
        <f aca="false">IF(Замер!$J$220="да",Помещение_11!$H309,0)</f>
        <v>0</v>
      </c>
      <c r="BK309" s="31" t="n">
        <f aca="false">IF(Замер!$J$240="да",Помещение_12!$B309,0)</f>
        <v>0</v>
      </c>
      <c r="BL309" s="31" t="n">
        <f aca="false">IF(Замер!$J$240="да",Помещение_12!$G309,0)</f>
        <v>0</v>
      </c>
      <c r="BM309" s="31" t="n">
        <f aca="false">IF(Замер!$J$240="да",Помещение_12!$H309,0)</f>
        <v>0</v>
      </c>
      <c r="BO309" s="31" t="n">
        <f aca="false">IF(Замер!$J$260="да",Помещение_13!$B309,0)</f>
        <v>0</v>
      </c>
      <c r="BP309" s="31" t="n">
        <f aca="false">IF(Замер!$J$260="да",Помещение_13!$G309,0)</f>
        <v>0</v>
      </c>
      <c r="BQ309" s="31" t="n">
        <f aca="false">IF(Замер!$J$260="да",Помещение_13!$H309,0)</f>
        <v>0</v>
      </c>
      <c r="BS309" s="31" t="n">
        <f aca="false">IF(Замер!$J$280="да",Помещение_14!$B309,0)</f>
        <v>0</v>
      </c>
      <c r="BT309" s="31" t="n">
        <f aca="false">IF(Замер!$J$280="да",Помещение_14!$G309,0)</f>
        <v>0</v>
      </c>
      <c r="BU309" s="31" t="n">
        <f aca="false">IF(Замер!$J$280="да",Помещение_14!$H309,0)</f>
        <v>0</v>
      </c>
      <c r="BW309" s="31" t="n">
        <f aca="false">IF(Замер!$J$300="да",Помещение_15!$B309,0)</f>
        <v>0</v>
      </c>
      <c r="BX309" s="31" t="n">
        <f aca="false">IF(Замер!$J$300="да",Помещение_15!$G309,0)</f>
        <v>0</v>
      </c>
      <c r="BY309" s="31" t="n">
        <f aca="false">IF(Замер!$J$300="да",Помещение_15!$H309,0)</f>
        <v>0</v>
      </c>
      <c r="CA309" s="31" t="n">
        <f aca="false">IF(Замер!$J$320="да",Помещение_16!$B309,0)</f>
        <v>0</v>
      </c>
      <c r="CB309" s="31" t="n">
        <f aca="false">IF(Замер!$J$320="да",Помещение_16!$G309,0)</f>
        <v>0</v>
      </c>
      <c r="CC309" s="31" t="n">
        <f aca="false">IF(Замер!$J$320="да",Помещение_16!$H309,0)</f>
        <v>0</v>
      </c>
      <c r="CE309" s="31" t="n">
        <f aca="false">IF(Замер!$J$340="да",Помещение_17!$B309,0)</f>
        <v>0</v>
      </c>
      <c r="CF309" s="31" t="n">
        <f aca="false">IF(Замер!$J$340="да",Помещение_17!$G309,0)</f>
        <v>0</v>
      </c>
      <c r="CG309" s="31" t="n">
        <f aca="false">IF(Замер!$J$340="да",Помещение_17!$H309,0)</f>
        <v>0</v>
      </c>
      <c r="CI309" s="31" t="n">
        <f aca="false">IF(Замер!$J$360="да",Помещение_18!$B309,0)</f>
        <v>0</v>
      </c>
      <c r="CJ309" s="31" t="n">
        <f aca="false">IF(Замер!$J$360="да",Помещение_18!$G309,0)</f>
        <v>0</v>
      </c>
      <c r="CK309" s="31" t="n">
        <f aca="false">IF(Замер!$J$360="да",Помещение_18!$H309,0)</f>
        <v>0</v>
      </c>
      <c r="CM309" s="31" t="n">
        <f aca="false">IF(Замер!$J$380="да",Помещение_19!$B309,0)</f>
        <v>0</v>
      </c>
      <c r="CN309" s="31" t="n">
        <f aca="false">IF(Замер!$J$380="да",Помещение_19!$G309,0)</f>
        <v>0</v>
      </c>
      <c r="CO309" s="31" t="n">
        <f aca="false">IF(Замер!$J$380="да",Помещение_19!$H309,0)</f>
        <v>0</v>
      </c>
      <c r="CQ309" s="31" t="n">
        <f aca="false">IF(Замер!$J$400="да",Помещение_20!$B309,0)</f>
        <v>0</v>
      </c>
      <c r="CR309" s="31" t="n">
        <f aca="false">IF(Замер!$J$400="да",Помещение_20!$G309,0)</f>
        <v>0</v>
      </c>
      <c r="CS309" s="31" t="n">
        <f aca="false">IF(Замер!$J$400="да",Помещение_20!$H309,0)</f>
        <v>0</v>
      </c>
    </row>
    <row r="310" customFormat="false" ht="14.25" hidden="false" customHeight="false" outlineLevel="0" collapsed="false">
      <c r="B310" s="79" t="n">
        <f aca="false">P310</f>
        <v>0</v>
      </c>
      <c r="C310" s="49" t="s">
        <v>575</v>
      </c>
      <c r="D310" s="80" t="str">
        <f aca="false">VLOOKUP(C310,СписокРабот!$B:$E,2,FALSE())</f>
        <v>Устройство штробы (под трубу 40-100 мм) в бетоне</v>
      </c>
      <c r="E310" s="44" t="str">
        <f aca="false">VLOOKUP(C310,СписокРабот!$B:$E,3,FALSE())</f>
        <v>п.м</v>
      </c>
      <c r="F310" s="81" t="n">
        <f aca="false">VLOOKUP(C310,СписокРабот!$B:$E,4,FALSE())</f>
        <v>1975</v>
      </c>
      <c r="G310" s="84" t="n">
        <f aca="false">Q310</f>
        <v>0</v>
      </c>
      <c r="H310" s="82" t="n">
        <f aca="false">F310*G310</f>
        <v>0</v>
      </c>
      <c r="L310" s="83"/>
      <c r="M310" s="66" t="n">
        <f aca="false">$F310*(100%-$B$3)</f>
        <v>1678.75</v>
      </c>
      <c r="N310" s="31" t="n">
        <f aca="false">$G310*$M310</f>
        <v>0</v>
      </c>
      <c r="P310" s="31" t="n">
        <f aca="false">MAX(S310,W310,AA310,AE310,AI310,AM310,AQ310,AU310,AY310,BC310,BG310,BK310,BO310,BS310,BW310,CA310,CE310,CI310,CM310,CQ310)</f>
        <v>0</v>
      </c>
      <c r="Q310" s="31" t="n">
        <f aca="false">IF($S310,T310,0)+IF($W310,X310,0)+IF($AA310,AB310,0)+IF($AE310,AF310,0)+IF($AI310,AJ310,0)+IF($AM310,AN310,0)+IF($AQ310,AR310,0)+IF($AU310,AV310,0)+IF($AY310,AZ310,0)+IF($BC310,BD310,0)+IF($BG310,BH310,0)+IF($BK310,BL310,0)+IF($BO310,BP310,0)+IF($BS310,BT310,0)+IF($BW310,BX310,0)+IF($CA310,CB310,0)+IF($CE310,CF310,0)+IF($CI310,CJ310,0)+IF($CM310,CN310,0)+IF($CQ310,CR310,0)</f>
        <v>0</v>
      </c>
      <c r="R310" s="31" t="n">
        <f aca="false">IF($S310=1,U310,0)+IF($W310,Y310,0)+IF($AA310,AC310,0)+IF($AE310,AG310,0)+IF($AI310,AK310,0)+IF($AM310,AO310,0)+IF($AQ310,AS310,0)+IF($AU310,AW310,0)+IF($AY310,BA310,0)+IF($BC310,BE310,0)+IF($BG310,BI310,0)+IF($BK310,BM310,0)+IF($BO310,BQ310,0)+IF($BS310,BU310,0)+IF($BW310,BY310,0)+IF($CA310,CC310,0)+IF($CE310,CG310,0)+IF($CI310,CK310,0)+IF($CM310,CO310,0)+IF($CQ310,CS310,0)</f>
        <v>0</v>
      </c>
      <c r="S310" s="31" t="n">
        <f aca="false">IF(Замер!$J$20="да",Комната_1!$B310,0)</f>
        <v>0</v>
      </c>
      <c r="T310" s="31" t="n">
        <f aca="false">IF(Замер!$J$20="да",Комната_1!$G310,0)</f>
        <v>0</v>
      </c>
      <c r="U310" s="31" t="n">
        <f aca="false">IF(Замер!$J$20="да",Комната_1!$H310,0)</f>
        <v>0</v>
      </c>
      <c r="W310" s="31" t="n">
        <f aca="false">IF(Замер!$J$40="да",Комната_2!$B310,0)</f>
        <v>0</v>
      </c>
      <c r="X310" s="31" t="n">
        <f aca="false">IF(Замер!$J$40="да",Комната_2!$G310,0)</f>
        <v>0</v>
      </c>
      <c r="Y310" s="31" t="n">
        <f aca="false">IF(Замер!$J$40="да",Комната_2!$H310,0)</f>
        <v>0</v>
      </c>
      <c r="AA310" s="31" t="n">
        <f aca="false">IF(Замер!$J$60="да",Комната_3!$B310,0)</f>
        <v>0</v>
      </c>
      <c r="AB310" s="31" t="n">
        <f aca="false">IF(Замер!$J$60="да",Комната_3!$G310,0)</f>
        <v>0</v>
      </c>
      <c r="AC310" s="31" t="n">
        <f aca="false">IF(Замер!$J$60="да",Комната_3!$H310,0)</f>
        <v>0</v>
      </c>
      <c r="AE310" s="31" t="n">
        <f aca="false">IF(Замер!$J$80="да",Комната_4!$B310,0)</f>
        <v>0</v>
      </c>
      <c r="AF310" s="31" t="n">
        <f aca="false">IF(Замер!$J$80="да",Комната_4!$G310,0)</f>
        <v>0</v>
      </c>
      <c r="AG310" s="31" t="n">
        <f aca="false">IF(Замер!$J$80="да",Комната_4!$H310,0)</f>
        <v>0</v>
      </c>
      <c r="AI310" s="31" t="n">
        <f aca="false">IF(Замер!$J$100="да",Комната_5!$B310,0)</f>
        <v>0</v>
      </c>
      <c r="AJ310" s="31" t="n">
        <f aca="false">IF(Замер!$J$100="да",Комната_5!$G310,0)</f>
        <v>0</v>
      </c>
      <c r="AK310" s="31" t="n">
        <f aca="false">IF(Замер!$J$100="да",Комната_5!$H310,0)</f>
        <v>0</v>
      </c>
      <c r="AM310" s="31" t="n">
        <f aca="false">IF(Замер!$J$120="да",Коридор!$B310,0)</f>
        <v>0</v>
      </c>
      <c r="AN310" s="31" t="n">
        <f aca="false">IF(Замер!$J$120="да",Коридор!$G310,0)</f>
        <v>0</v>
      </c>
      <c r="AO310" s="31" t="n">
        <f aca="false">IF(Замер!$J$120="да",Коридор!$H310,0)</f>
        <v>0</v>
      </c>
      <c r="AQ310" s="31" t="n">
        <f aca="false">IF(Замер!$J$140="да",Кухня!$B310,0)</f>
        <v>0</v>
      </c>
      <c r="AR310" s="31" t="n">
        <f aca="false">IF(Замер!$J$140="да",Кухня!$G310,0)</f>
        <v>0</v>
      </c>
      <c r="AS310" s="31" t="n">
        <f aca="false">IF(Замер!$J$140="да",Кухня!$H310,0)</f>
        <v>0</v>
      </c>
      <c r="AU310" s="31" t="n">
        <f aca="false">IF(Замер!$J$160="да",Ванна!$B310,0)</f>
        <v>0</v>
      </c>
      <c r="AV310" s="31" t="n">
        <f aca="false">IF(Замер!$J$160="да",Ванна!$G310,0)</f>
        <v>0</v>
      </c>
      <c r="AW310" s="31" t="n">
        <f aca="false">IF(Замер!$J$160="да",Ванна!$H310,0)</f>
        <v>0</v>
      </c>
      <c r="AY310" s="31" t="n">
        <f aca="false">IF(Замер!$J$180="да",Туалет!$B310,0)</f>
        <v>0</v>
      </c>
      <c r="AZ310" s="31" t="n">
        <f aca="false">IF(Замер!$J$180="да",Туалет!$G310,0)</f>
        <v>0</v>
      </c>
      <c r="BA310" s="31" t="n">
        <f aca="false">IF(Замер!$J$180="да",Туалет!$H310,0)</f>
        <v>0</v>
      </c>
      <c r="BC310" s="31" t="n">
        <f aca="false">IF(Замер!$J$200="да",Балкон!$B310,0)</f>
        <v>0</v>
      </c>
      <c r="BD310" s="31" t="n">
        <f aca="false">IF(Замер!$J$200="да",Балкон!$G310,0)</f>
        <v>0</v>
      </c>
      <c r="BE310" s="31" t="n">
        <f aca="false">IF(Замер!$J$200="да",Балкон!$H310,0)</f>
        <v>0</v>
      </c>
      <c r="BG310" s="31" t="n">
        <f aca="false">IF(Замер!$J$220="да",Помещение_11!$B310,0)</f>
        <v>0</v>
      </c>
      <c r="BH310" s="31" t="n">
        <f aca="false">IF(Замер!$J$220="да",Помещение_11!$G310,0)</f>
        <v>0</v>
      </c>
      <c r="BI310" s="31" t="n">
        <f aca="false">IF(Замер!$J$220="да",Помещение_11!$H310,0)</f>
        <v>0</v>
      </c>
      <c r="BK310" s="31" t="n">
        <f aca="false">IF(Замер!$J$240="да",Помещение_12!$B310,0)</f>
        <v>0</v>
      </c>
      <c r="BL310" s="31" t="n">
        <f aca="false">IF(Замер!$J$240="да",Помещение_12!$G310,0)</f>
        <v>0</v>
      </c>
      <c r="BM310" s="31" t="n">
        <f aca="false">IF(Замер!$J$240="да",Помещение_12!$H310,0)</f>
        <v>0</v>
      </c>
      <c r="BO310" s="31" t="n">
        <f aca="false">IF(Замер!$J$260="да",Помещение_13!$B310,0)</f>
        <v>0</v>
      </c>
      <c r="BP310" s="31" t="n">
        <f aca="false">IF(Замер!$J$260="да",Помещение_13!$G310,0)</f>
        <v>0</v>
      </c>
      <c r="BQ310" s="31" t="n">
        <f aca="false">IF(Замер!$J$260="да",Помещение_13!$H310,0)</f>
        <v>0</v>
      </c>
      <c r="BS310" s="31" t="n">
        <f aca="false">IF(Замер!$J$280="да",Помещение_14!$B310,0)</f>
        <v>0</v>
      </c>
      <c r="BT310" s="31" t="n">
        <f aca="false">IF(Замер!$J$280="да",Помещение_14!$G310,0)</f>
        <v>0</v>
      </c>
      <c r="BU310" s="31" t="n">
        <f aca="false">IF(Замер!$J$280="да",Помещение_14!$H310,0)</f>
        <v>0</v>
      </c>
      <c r="BW310" s="31" t="n">
        <f aca="false">IF(Замер!$J$300="да",Помещение_15!$B310,0)</f>
        <v>0</v>
      </c>
      <c r="BX310" s="31" t="n">
        <f aca="false">IF(Замер!$J$300="да",Помещение_15!$G310,0)</f>
        <v>0</v>
      </c>
      <c r="BY310" s="31" t="n">
        <f aca="false">IF(Замер!$J$300="да",Помещение_15!$H310,0)</f>
        <v>0</v>
      </c>
      <c r="CA310" s="31" t="n">
        <f aca="false">IF(Замер!$J$320="да",Помещение_16!$B310,0)</f>
        <v>0</v>
      </c>
      <c r="CB310" s="31" t="n">
        <f aca="false">IF(Замер!$J$320="да",Помещение_16!$G310,0)</f>
        <v>0</v>
      </c>
      <c r="CC310" s="31" t="n">
        <f aca="false">IF(Замер!$J$320="да",Помещение_16!$H310,0)</f>
        <v>0</v>
      </c>
      <c r="CE310" s="31" t="n">
        <f aca="false">IF(Замер!$J$340="да",Помещение_17!$B310,0)</f>
        <v>0</v>
      </c>
      <c r="CF310" s="31" t="n">
        <f aca="false">IF(Замер!$J$340="да",Помещение_17!$G310,0)</f>
        <v>0</v>
      </c>
      <c r="CG310" s="31" t="n">
        <f aca="false">IF(Замер!$J$340="да",Помещение_17!$H310,0)</f>
        <v>0</v>
      </c>
      <c r="CI310" s="31" t="n">
        <f aca="false">IF(Замер!$J$360="да",Помещение_18!$B310,0)</f>
        <v>0</v>
      </c>
      <c r="CJ310" s="31" t="n">
        <f aca="false">IF(Замер!$J$360="да",Помещение_18!$G310,0)</f>
        <v>0</v>
      </c>
      <c r="CK310" s="31" t="n">
        <f aca="false">IF(Замер!$J$360="да",Помещение_18!$H310,0)</f>
        <v>0</v>
      </c>
      <c r="CM310" s="31" t="n">
        <f aca="false">IF(Замер!$J$380="да",Помещение_19!$B310,0)</f>
        <v>0</v>
      </c>
      <c r="CN310" s="31" t="n">
        <f aca="false">IF(Замер!$J$380="да",Помещение_19!$G310,0)</f>
        <v>0</v>
      </c>
      <c r="CO310" s="31" t="n">
        <f aca="false">IF(Замер!$J$380="да",Помещение_19!$H310,0)</f>
        <v>0</v>
      </c>
      <c r="CQ310" s="31" t="n">
        <f aca="false">IF(Замер!$J$400="да",Помещение_20!$B310,0)</f>
        <v>0</v>
      </c>
      <c r="CR310" s="31" t="n">
        <f aca="false">IF(Замер!$J$400="да",Помещение_20!$G310,0)</f>
        <v>0</v>
      </c>
      <c r="CS310" s="31" t="n">
        <f aca="false">IF(Замер!$J$400="да",Помещение_20!$H310,0)</f>
        <v>0</v>
      </c>
    </row>
    <row r="311" customFormat="false" ht="14.25" hidden="false" customHeight="false" outlineLevel="0" collapsed="false">
      <c r="B311" s="79" t="n">
        <f aca="false">P311</f>
        <v>1</v>
      </c>
      <c r="C311" s="49" t="s">
        <v>153</v>
      </c>
      <c r="D311" s="80" t="str">
        <f aca="false">VLOOKUP(C311,СписокРабот!$B:$E,2,FALSE())</f>
        <v>Устройство штробы (под трубу 40-100 мм) в кирпиче/блоке</v>
      </c>
      <c r="E311" s="44" t="str">
        <f aca="false">VLOOKUP(C311,СписокРабот!$B:$E,3,FALSE())</f>
        <v>п.м</v>
      </c>
      <c r="F311" s="81" t="n">
        <f aca="false">VLOOKUP(C311,СписокРабот!$B:$E,4,FALSE())</f>
        <v>1693</v>
      </c>
      <c r="G311" s="84" t="n">
        <f aca="false">Q311</f>
        <v>6</v>
      </c>
      <c r="H311" s="82" t="n">
        <f aca="false">F311*G311</f>
        <v>10158</v>
      </c>
      <c r="L311" s="83"/>
      <c r="M311" s="66" t="n">
        <f aca="false">$F311*(100%-$B$3)</f>
        <v>1439.05</v>
      </c>
      <c r="N311" s="31" t="n">
        <f aca="false">$G311*$M311</f>
        <v>8634.3</v>
      </c>
      <c r="P311" s="31" t="n">
        <f aca="false">MAX(S311,W311,AA311,AE311,AI311,AM311,AQ311,AU311,AY311,BC311,BG311,BK311,BO311,BS311,BW311,CA311,CE311,CI311,CM311,CQ311)</f>
        <v>1</v>
      </c>
      <c r="Q311" s="31" t="n">
        <f aca="false">IF($S311,T311,0)+IF($W311,X311,0)+IF($AA311,AB311,0)+IF($AE311,AF311,0)+IF($AI311,AJ311,0)+IF($AM311,AN311,0)+IF($AQ311,AR311,0)+IF($AU311,AV311,0)+IF($AY311,AZ311,0)+IF($BC311,BD311,0)+IF($BG311,BH311,0)+IF($BK311,BL311,0)+IF($BO311,BP311,0)+IF($BS311,BT311,0)+IF($BW311,BX311,0)+IF($CA311,CB311,0)+IF($CE311,CF311,0)+IF($CI311,CJ311,0)+IF($CM311,CN311,0)+IF($CQ311,CR311,0)</f>
        <v>6</v>
      </c>
      <c r="R311" s="31" t="n">
        <f aca="false">IF($S311=1,U311,0)+IF($W311,Y311,0)+IF($AA311,AC311,0)+IF($AE311,AG311,0)+IF($AI311,AK311,0)+IF($AM311,AO311,0)+IF($AQ311,AS311,0)+IF($AU311,AW311,0)+IF($AY311,BA311,0)+IF($BC311,BE311,0)+IF($BG311,BI311,0)+IF($BK311,BM311,0)+IF($BO311,BQ311,0)+IF($BS311,BU311,0)+IF($BW311,BY311,0)+IF($CA311,CC311,0)+IF($CE311,CG311,0)+IF($CI311,CK311,0)+IF($CM311,CO311,0)+IF($CQ311,CS311,0)</f>
        <v>10158</v>
      </c>
      <c r="S311" s="31" t="n">
        <f aca="false">IF(Замер!$J$20="да",Комната_1!$B311,0)</f>
        <v>1</v>
      </c>
      <c r="T311" s="31" t="n">
        <f aca="false">IF(Замер!$J$20="да",Комната_1!$G311,0)</f>
        <v>6</v>
      </c>
      <c r="U311" s="31" t="n">
        <f aca="false">IF(Замер!$J$20="да",Комната_1!$H311,0)</f>
        <v>10158</v>
      </c>
      <c r="W311" s="31" t="n">
        <f aca="false">IF(Замер!$J$40="да",Комната_2!$B311,0)</f>
        <v>0</v>
      </c>
      <c r="X311" s="31" t="n">
        <f aca="false">IF(Замер!$J$40="да",Комната_2!$G311,0)</f>
        <v>0</v>
      </c>
      <c r="Y311" s="31" t="n">
        <f aca="false">IF(Замер!$J$40="да",Комната_2!$H311,0)</f>
        <v>0</v>
      </c>
      <c r="AA311" s="31" t="n">
        <f aca="false">IF(Замер!$J$60="да",Комната_3!$B311,0)</f>
        <v>0</v>
      </c>
      <c r="AB311" s="31" t="n">
        <f aca="false">IF(Замер!$J$60="да",Комната_3!$G311,0)</f>
        <v>0</v>
      </c>
      <c r="AC311" s="31" t="n">
        <f aca="false">IF(Замер!$J$60="да",Комната_3!$H311,0)</f>
        <v>0</v>
      </c>
      <c r="AE311" s="31" t="n">
        <f aca="false">IF(Замер!$J$80="да",Комната_4!$B311,0)</f>
        <v>0</v>
      </c>
      <c r="AF311" s="31" t="n">
        <f aca="false">IF(Замер!$J$80="да",Комната_4!$G311,0)</f>
        <v>0</v>
      </c>
      <c r="AG311" s="31" t="n">
        <f aca="false">IF(Замер!$J$80="да",Комната_4!$H311,0)</f>
        <v>0</v>
      </c>
      <c r="AI311" s="31" t="n">
        <f aca="false">IF(Замер!$J$100="да",Комната_5!$B311,0)</f>
        <v>0</v>
      </c>
      <c r="AJ311" s="31" t="n">
        <f aca="false">IF(Замер!$J$100="да",Комната_5!$G311,0)</f>
        <v>0</v>
      </c>
      <c r="AK311" s="31" t="n">
        <f aca="false">IF(Замер!$J$100="да",Комната_5!$H311,0)</f>
        <v>0</v>
      </c>
      <c r="AM311" s="31" t="n">
        <f aca="false">IF(Замер!$J$120="да",Коридор!$B311,0)</f>
        <v>0</v>
      </c>
      <c r="AN311" s="31" t="n">
        <f aca="false">IF(Замер!$J$120="да",Коридор!$G311,0)</f>
        <v>0</v>
      </c>
      <c r="AO311" s="31" t="n">
        <f aca="false">IF(Замер!$J$120="да",Коридор!$H311,0)</f>
        <v>0</v>
      </c>
      <c r="AQ311" s="31" t="n">
        <f aca="false">IF(Замер!$J$140="да",Кухня!$B311,0)</f>
        <v>0</v>
      </c>
      <c r="AR311" s="31" t="n">
        <f aca="false">IF(Замер!$J$140="да",Кухня!$G311,0)</f>
        <v>0</v>
      </c>
      <c r="AS311" s="31" t="n">
        <f aca="false">IF(Замер!$J$140="да",Кухня!$H311,0)</f>
        <v>0</v>
      </c>
      <c r="AU311" s="31" t="n">
        <f aca="false">IF(Замер!$J$160="да",Ванна!$B311,0)</f>
        <v>0</v>
      </c>
      <c r="AV311" s="31" t="n">
        <f aca="false">IF(Замер!$J$160="да",Ванна!$G311,0)</f>
        <v>0</v>
      </c>
      <c r="AW311" s="31" t="n">
        <f aca="false">IF(Замер!$J$160="да",Ванна!$H311,0)</f>
        <v>0</v>
      </c>
      <c r="AY311" s="31" t="n">
        <f aca="false">IF(Замер!$J$180="да",Туалет!$B311,0)</f>
        <v>0</v>
      </c>
      <c r="AZ311" s="31" t="n">
        <f aca="false">IF(Замер!$J$180="да",Туалет!$G311,0)</f>
        <v>0</v>
      </c>
      <c r="BA311" s="31" t="n">
        <f aca="false">IF(Замер!$J$180="да",Туалет!$H311,0)</f>
        <v>0</v>
      </c>
      <c r="BC311" s="31" t="n">
        <f aca="false">IF(Замер!$J$200="да",Балкон!$B311,0)</f>
        <v>0</v>
      </c>
      <c r="BD311" s="31" t="n">
        <f aca="false">IF(Замер!$J$200="да",Балкон!$G311,0)</f>
        <v>0</v>
      </c>
      <c r="BE311" s="31" t="n">
        <f aca="false">IF(Замер!$J$200="да",Балкон!$H311,0)</f>
        <v>0</v>
      </c>
      <c r="BG311" s="31" t="n">
        <f aca="false">IF(Замер!$J$220="да",Помещение_11!$B311,0)</f>
        <v>0</v>
      </c>
      <c r="BH311" s="31" t="n">
        <f aca="false">IF(Замер!$J$220="да",Помещение_11!$G311,0)</f>
        <v>0</v>
      </c>
      <c r="BI311" s="31" t="n">
        <f aca="false">IF(Замер!$J$220="да",Помещение_11!$H311,0)</f>
        <v>0</v>
      </c>
      <c r="BK311" s="31" t="n">
        <f aca="false">IF(Замер!$J$240="да",Помещение_12!$B311,0)</f>
        <v>0</v>
      </c>
      <c r="BL311" s="31" t="n">
        <f aca="false">IF(Замер!$J$240="да",Помещение_12!$G311,0)</f>
        <v>0</v>
      </c>
      <c r="BM311" s="31" t="n">
        <f aca="false">IF(Замер!$J$240="да",Помещение_12!$H311,0)</f>
        <v>0</v>
      </c>
      <c r="BO311" s="31" t="n">
        <f aca="false">IF(Замер!$J$260="да",Помещение_13!$B311,0)</f>
        <v>0</v>
      </c>
      <c r="BP311" s="31" t="n">
        <f aca="false">IF(Замер!$J$260="да",Помещение_13!$G311,0)</f>
        <v>0</v>
      </c>
      <c r="BQ311" s="31" t="n">
        <f aca="false">IF(Замер!$J$260="да",Помещение_13!$H311,0)</f>
        <v>0</v>
      </c>
      <c r="BS311" s="31" t="n">
        <f aca="false">IF(Замер!$J$280="да",Помещение_14!$B311,0)</f>
        <v>0</v>
      </c>
      <c r="BT311" s="31" t="n">
        <f aca="false">IF(Замер!$J$280="да",Помещение_14!$G311,0)</f>
        <v>0</v>
      </c>
      <c r="BU311" s="31" t="n">
        <f aca="false">IF(Замер!$J$280="да",Помещение_14!$H311,0)</f>
        <v>0</v>
      </c>
      <c r="BW311" s="31" t="n">
        <f aca="false">IF(Замер!$J$300="да",Помещение_15!$B311,0)</f>
        <v>0</v>
      </c>
      <c r="BX311" s="31" t="n">
        <f aca="false">IF(Замер!$J$300="да",Помещение_15!$G311,0)</f>
        <v>0</v>
      </c>
      <c r="BY311" s="31" t="n">
        <f aca="false">IF(Замер!$J$300="да",Помещение_15!$H311,0)</f>
        <v>0</v>
      </c>
      <c r="CA311" s="31" t="n">
        <f aca="false">IF(Замер!$J$320="да",Помещение_16!$B311,0)</f>
        <v>0</v>
      </c>
      <c r="CB311" s="31" t="n">
        <f aca="false">IF(Замер!$J$320="да",Помещение_16!$G311,0)</f>
        <v>0</v>
      </c>
      <c r="CC311" s="31" t="n">
        <f aca="false">IF(Замер!$J$320="да",Помещение_16!$H311,0)</f>
        <v>0</v>
      </c>
      <c r="CE311" s="31" t="n">
        <f aca="false">IF(Замер!$J$340="да",Помещение_17!$B311,0)</f>
        <v>0</v>
      </c>
      <c r="CF311" s="31" t="n">
        <f aca="false">IF(Замер!$J$340="да",Помещение_17!$G311,0)</f>
        <v>0</v>
      </c>
      <c r="CG311" s="31" t="n">
        <f aca="false">IF(Замер!$J$340="да",Помещение_17!$H311,0)</f>
        <v>0</v>
      </c>
      <c r="CI311" s="31" t="n">
        <f aca="false">IF(Замер!$J$360="да",Помещение_18!$B311,0)</f>
        <v>0</v>
      </c>
      <c r="CJ311" s="31" t="n">
        <f aca="false">IF(Замер!$J$360="да",Помещение_18!$G311,0)</f>
        <v>0</v>
      </c>
      <c r="CK311" s="31" t="n">
        <f aca="false">IF(Замер!$J$360="да",Помещение_18!$H311,0)</f>
        <v>0</v>
      </c>
      <c r="CM311" s="31" t="n">
        <f aca="false">IF(Замер!$J$380="да",Помещение_19!$B311,0)</f>
        <v>0</v>
      </c>
      <c r="CN311" s="31" t="n">
        <f aca="false">IF(Замер!$J$380="да",Помещение_19!$G311,0)</f>
        <v>0</v>
      </c>
      <c r="CO311" s="31" t="n">
        <f aca="false">IF(Замер!$J$380="да",Помещение_19!$H311,0)</f>
        <v>0</v>
      </c>
      <c r="CQ311" s="31" t="n">
        <f aca="false">IF(Замер!$J$400="да",Помещение_20!$B311,0)</f>
        <v>0</v>
      </c>
      <c r="CR311" s="31" t="n">
        <f aca="false">IF(Замер!$J$400="да",Помещение_20!$G311,0)</f>
        <v>0</v>
      </c>
      <c r="CS311" s="31" t="n">
        <f aca="false">IF(Замер!$J$400="да",Помещение_20!$H311,0)</f>
        <v>0</v>
      </c>
    </row>
    <row r="312" customFormat="false" ht="14.25" hidden="false" customHeight="false" outlineLevel="0" collapsed="false">
      <c r="B312" s="79" t="n">
        <f aca="false">P312</f>
        <v>1</v>
      </c>
      <c r="C312" s="49" t="s">
        <v>155</v>
      </c>
      <c r="D312" s="80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44" t="str">
        <f aca="false">VLOOKUP(C312,СписокРабот!$B:$E,3,FALSE())</f>
        <v>ед.</v>
      </c>
      <c r="F312" s="81" t="n">
        <f aca="false">VLOOKUP(C312,СписокРабот!$B:$E,4,FALSE())</f>
        <v>1693</v>
      </c>
      <c r="G312" s="49" t="n">
        <f aca="false">Q312</f>
        <v>6</v>
      </c>
      <c r="H312" s="82" t="n">
        <f aca="false">F312*G312</f>
        <v>10158</v>
      </c>
      <c r="L312" s="83"/>
      <c r="M312" s="66" t="n">
        <f aca="false">$F312*(100%-$B$3)</f>
        <v>1439.05</v>
      </c>
      <c r="N312" s="31" t="n">
        <f aca="false">$G312*$M312</f>
        <v>8634.3</v>
      </c>
      <c r="P312" s="31" t="n">
        <f aca="false">MAX(S312,W312,AA312,AE312,AI312,AM312,AQ312,AU312,AY312,BC312,BG312,BK312,BO312,BS312,BW312,CA312,CE312,CI312,CM312,CQ312)</f>
        <v>1</v>
      </c>
      <c r="Q312" s="31" t="n">
        <f aca="false">IF($S312,T312,0)+IF($W312,X312,0)+IF($AA312,AB312,0)+IF($AE312,AF312,0)+IF($AI312,AJ312,0)+IF($AM312,AN312,0)+IF($AQ312,AR312,0)+IF($AU312,AV312,0)+IF($AY312,AZ312,0)+IF($BC312,BD312,0)+IF($BG312,BH312,0)+IF($BK312,BL312,0)+IF($BO312,BP312,0)+IF($BS312,BT312,0)+IF($BW312,BX312,0)+IF($CA312,CB312,0)+IF($CE312,CF312,0)+IF($CI312,CJ312,0)+IF($CM312,CN312,0)+IF($CQ312,CR312,0)</f>
        <v>6</v>
      </c>
      <c r="R312" s="31" t="n">
        <f aca="false">IF($S312=1,U312,0)+IF($W312,Y312,0)+IF($AA312,AC312,0)+IF($AE312,AG312,0)+IF($AI312,AK312,0)+IF($AM312,AO312,0)+IF($AQ312,AS312,0)+IF($AU312,AW312,0)+IF($AY312,BA312,0)+IF($BC312,BE312,0)+IF($BG312,BI312,0)+IF($BK312,BM312,0)+IF($BO312,BQ312,0)+IF($BS312,BU312,0)+IF($BW312,BY312,0)+IF($CA312,CC312,0)+IF($CE312,CG312,0)+IF($CI312,CK312,0)+IF($CM312,CO312,0)+IF($CQ312,CS312,0)</f>
        <v>10158</v>
      </c>
      <c r="S312" s="31" t="n">
        <f aca="false">IF(Замер!$J$20="да",Комната_1!$B312,0)</f>
        <v>1</v>
      </c>
      <c r="T312" s="31" t="n">
        <f aca="false">IF(Замер!$J$20="да",Комната_1!$G312,0)</f>
        <v>6</v>
      </c>
      <c r="U312" s="31" t="n">
        <f aca="false">IF(Замер!$J$20="да",Комната_1!$H312,0)</f>
        <v>10158</v>
      </c>
      <c r="W312" s="31" t="n">
        <f aca="false">IF(Замер!$J$40="да",Комната_2!$B312,0)</f>
        <v>0</v>
      </c>
      <c r="X312" s="31" t="n">
        <f aca="false">IF(Замер!$J$40="да",Комната_2!$G312,0)</f>
        <v>1</v>
      </c>
      <c r="Y312" s="31" t="n">
        <f aca="false">IF(Замер!$J$40="да",Комната_2!$H312,0)</f>
        <v>1693</v>
      </c>
      <c r="AA312" s="31" t="n">
        <f aca="false">IF(Замер!$J$60="да",Комната_3!$B312,0)</f>
        <v>0</v>
      </c>
      <c r="AB312" s="31" t="n">
        <f aca="false">IF(Замер!$J$60="да",Комната_3!$G312,0)</f>
        <v>1</v>
      </c>
      <c r="AC312" s="31" t="n">
        <f aca="false">IF(Замер!$J$60="да",Комната_3!$H312,0)</f>
        <v>1693</v>
      </c>
      <c r="AE312" s="31" t="n">
        <f aca="false">IF(Замер!$J$80="да",Комната_4!$B312,0)</f>
        <v>0</v>
      </c>
      <c r="AF312" s="31" t="n">
        <f aca="false">IF(Замер!$J$80="да",Комната_4!$G312,0)</f>
        <v>1</v>
      </c>
      <c r="AG312" s="31" t="n">
        <f aca="false">IF(Замер!$J$80="да",Комната_4!$H312,0)</f>
        <v>1693</v>
      </c>
      <c r="AI312" s="31" t="n">
        <f aca="false">IF(Замер!$J$100="да",Комната_5!$B312,0)</f>
        <v>0</v>
      </c>
      <c r="AJ312" s="31" t="n">
        <f aca="false">IF(Замер!$J$100="да",Комната_5!$G312,0)</f>
        <v>1</v>
      </c>
      <c r="AK312" s="31" t="n">
        <f aca="false">IF(Замер!$J$100="да",Комната_5!$H312,0)</f>
        <v>1693</v>
      </c>
      <c r="AM312" s="31" t="n">
        <f aca="false">IF(Замер!$J$120="да",Коридор!$B312,0)</f>
        <v>0</v>
      </c>
      <c r="AN312" s="31" t="n">
        <f aca="false">IF(Замер!$J$120="да",Коридор!$G312,0)</f>
        <v>1</v>
      </c>
      <c r="AO312" s="31" t="n">
        <f aca="false">IF(Замер!$J$120="да",Коридор!$H312,0)</f>
        <v>1693</v>
      </c>
      <c r="AQ312" s="31" t="n">
        <f aca="false">IF(Замер!$J$140="да",Кухня!$B312,0)</f>
        <v>0</v>
      </c>
      <c r="AR312" s="31" t="n">
        <f aca="false">IF(Замер!$J$140="да",Кухня!$G312,0)</f>
        <v>1</v>
      </c>
      <c r="AS312" s="31" t="n">
        <f aca="false">IF(Замер!$J$140="да",Кухня!$H312,0)</f>
        <v>1693</v>
      </c>
      <c r="AU312" s="31" t="n">
        <f aca="false">IF(Замер!$J$160="да",Ванна!$B312,0)</f>
        <v>0</v>
      </c>
      <c r="AV312" s="31" t="n">
        <f aca="false">IF(Замер!$J$160="да",Ванна!$G312,0)</f>
        <v>1</v>
      </c>
      <c r="AW312" s="31" t="n">
        <f aca="false">IF(Замер!$J$160="да",Ванна!$H312,0)</f>
        <v>1693</v>
      </c>
      <c r="AY312" s="31" t="n">
        <f aca="false">IF(Замер!$J$180="да",Туалет!$B312,0)</f>
        <v>0</v>
      </c>
      <c r="AZ312" s="31" t="n">
        <f aca="false">IF(Замер!$J$180="да",Туалет!$G312,0)</f>
        <v>0</v>
      </c>
      <c r="BA312" s="31" t="n">
        <f aca="false">IF(Замер!$J$180="да",Туалет!$H312,0)</f>
        <v>0</v>
      </c>
      <c r="BC312" s="31" t="n">
        <f aca="false">IF(Замер!$J$200="да",Балкон!$B312,0)</f>
        <v>0</v>
      </c>
      <c r="BD312" s="31" t="n">
        <f aca="false">IF(Замер!$J$200="да",Балкон!$G312,0)</f>
        <v>0</v>
      </c>
      <c r="BE312" s="31" t="n">
        <f aca="false">IF(Замер!$J$200="да",Балкон!$H312,0)</f>
        <v>0</v>
      </c>
      <c r="BG312" s="31" t="n">
        <f aca="false">IF(Замер!$J$220="да",Помещение_11!$B312,0)</f>
        <v>0</v>
      </c>
      <c r="BH312" s="31" t="n">
        <f aca="false">IF(Замер!$J$220="да",Помещение_11!$G312,0)</f>
        <v>0</v>
      </c>
      <c r="BI312" s="31" t="n">
        <f aca="false">IF(Замер!$J$220="да",Помещение_11!$H312,0)</f>
        <v>0</v>
      </c>
      <c r="BK312" s="31" t="n">
        <f aca="false">IF(Замер!$J$240="да",Помещение_12!$B312,0)</f>
        <v>0</v>
      </c>
      <c r="BL312" s="31" t="n">
        <f aca="false">IF(Замер!$J$240="да",Помещение_12!$G312,0)</f>
        <v>0</v>
      </c>
      <c r="BM312" s="31" t="n">
        <f aca="false">IF(Замер!$J$240="да",Помещение_12!$H312,0)</f>
        <v>0</v>
      </c>
      <c r="BO312" s="31" t="n">
        <f aca="false">IF(Замер!$J$260="да",Помещение_13!$B312,0)</f>
        <v>0</v>
      </c>
      <c r="BP312" s="31" t="n">
        <f aca="false">IF(Замер!$J$260="да",Помещение_13!$G312,0)</f>
        <v>0</v>
      </c>
      <c r="BQ312" s="31" t="n">
        <f aca="false">IF(Замер!$J$260="да",Помещение_13!$H312,0)</f>
        <v>0</v>
      </c>
      <c r="BS312" s="31" t="n">
        <f aca="false">IF(Замер!$J$280="да",Помещение_14!$B312,0)</f>
        <v>0</v>
      </c>
      <c r="BT312" s="31" t="n">
        <f aca="false">IF(Замер!$J$280="да",Помещение_14!$G312,0)</f>
        <v>0</v>
      </c>
      <c r="BU312" s="31" t="n">
        <f aca="false">IF(Замер!$J$280="да",Помещение_14!$H312,0)</f>
        <v>0</v>
      </c>
      <c r="BW312" s="31" t="n">
        <f aca="false">IF(Замер!$J$300="да",Помещение_15!$B312,0)</f>
        <v>0</v>
      </c>
      <c r="BX312" s="31" t="n">
        <f aca="false">IF(Замер!$J$300="да",Помещение_15!$G312,0)</f>
        <v>0</v>
      </c>
      <c r="BY312" s="31" t="n">
        <f aca="false">IF(Замер!$J$300="да",Помещение_15!$H312,0)</f>
        <v>0</v>
      </c>
      <c r="CA312" s="31" t="n">
        <f aca="false">IF(Замер!$J$320="да",Помещение_16!$B312,0)</f>
        <v>0</v>
      </c>
      <c r="CB312" s="31" t="n">
        <f aca="false">IF(Замер!$J$320="да",Помещение_16!$G312,0)</f>
        <v>0</v>
      </c>
      <c r="CC312" s="31" t="n">
        <f aca="false">IF(Замер!$J$320="да",Помещение_16!$H312,0)</f>
        <v>0</v>
      </c>
      <c r="CE312" s="31" t="n">
        <f aca="false">IF(Замер!$J$340="да",Помещение_17!$B312,0)</f>
        <v>0</v>
      </c>
      <c r="CF312" s="31" t="n">
        <f aca="false">IF(Замер!$J$340="да",Помещение_17!$G312,0)</f>
        <v>0</v>
      </c>
      <c r="CG312" s="31" t="n">
        <f aca="false">IF(Замер!$J$340="да",Помещение_17!$H312,0)</f>
        <v>0</v>
      </c>
      <c r="CI312" s="31" t="n">
        <f aca="false">IF(Замер!$J$360="да",Помещение_18!$B312,0)</f>
        <v>0</v>
      </c>
      <c r="CJ312" s="31" t="n">
        <f aca="false">IF(Замер!$J$360="да",Помещение_18!$G312,0)</f>
        <v>0</v>
      </c>
      <c r="CK312" s="31" t="n">
        <f aca="false">IF(Замер!$J$360="да",Помещение_18!$H312,0)</f>
        <v>0</v>
      </c>
      <c r="CM312" s="31" t="n">
        <f aca="false">IF(Замер!$J$380="да",Помещение_19!$B312,0)</f>
        <v>0</v>
      </c>
      <c r="CN312" s="31" t="n">
        <f aca="false">IF(Замер!$J$380="да",Помещение_19!$G312,0)</f>
        <v>0</v>
      </c>
      <c r="CO312" s="31" t="n">
        <f aca="false">IF(Замер!$J$380="да",Помещение_19!$H312,0)</f>
        <v>0</v>
      </c>
      <c r="CQ312" s="31" t="n">
        <f aca="false">IF(Замер!$J$400="да",Помещение_20!$B312,0)</f>
        <v>0</v>
      </c>
      <c r="CR312" s="31" t="n">
        <f aca="false">IF(Замер!$J$400="да",Помещение_20!$G312,0)</f>
        <v>0</v>
      </c>
      <c r="CS312" s="31" t="n">
        <f aca="false">IF(Замер!$J$400="да",Помещение_20!$H312,0)</f>
        <v>0</v>
      </c>
    </row>
    <row r="313" customFormat="false" ht="14.25" hidden="false" customHeight="false" outlineLevel="0" collapsed="false">
      <c r="B313" s="79" t="n">
        <f aca="false">P313</f>
        <v>1</v>
      </c>
      <c r="C313" s="49" t="s">
        <v>157</v>
      </c>
      <c r="D313" s="80" t="str">
        <f aca="false">VLOOKUP(C313,СписокРабот!$B:$E,2,FALSE())</f>
        <v>Монтаж регулятора давления/обратного клапана/защита гидроудара</v>
      </c>
      <c r="E313" s="44" t="str">
        <f aca="false">VLOOKUP(C313,СписокРабот!$B:$E,3,FALSE())</f>
        <v>ед.</v>
      </c>
      <c r="F313" s="81" t="n">
        <f aca="false">VLOOKUP(C313,СписокРабот!$B:$E,4,FALSE())</f>
        <v>1768</v>
      </c>
      <c r="G313" s="49" t="n">
        <f aca="false">Q313</f>
        <v>4</v>
      </c>
      <c r="H313" s="82" t="n">
        <f aca="false">F313*G313</f>
        <v>7072</v>
      </c>
      <c r="L313" s="83"/>
      <c r="M313" s="66" t="n">
        <f aca="false">$F313*(100%-$B$3)</f>
        <v>1502.8</v>
      </c>
      <c r="N313" s="31" t="n">
        <f aca="false">$G313*$M313</f>
        <v>6011.2</v>
      </c>
      <c r="P313" s="31" t="n">
        <f aca="false">MAX(S313,W313,AA313,AE313,AI313,AM313,AQ313,AU313,AY313,BC313,BG313,BK313,BO313,BS313,BW313,CA313,CE313,CI313,CM313,CQ313)</f>
        <v>1</v>
      </c>
      <c r="Q313" s="31" t="n">
        <f aca="false">IF($S313,T313,0)+IF($W313,X313,0)+IF($AA313,AB313,0)+IF($AE313,AF313,0)+IF($AI313,AJ313,0)+IF($AM313,AN313,0)+IF($AQ313,AR313,0)+IF($AU313,AV313,0)+IF($AY313,AZ313,0)+IF($BC313,BD313,0)+IF($BG313,BH313,0)+IF($BK313,BL313,0)+IF($BO313,BP313,0)+IF($BS313,BT313,0)+IF($BW313,BX313,0)+IF($CA313,CB313,0)+IF($CE313,CF313,0)+IF($CI313,CJ313,0)+IF($CM313,CN313,0)+IF($CQ313,CR313,0)</f>
        <v>4</v>
      </c>
      <c r="R313" s="31" t="n">
        <f aca="false">IF($S313=1,U313,0)+IF($W313,Y313,0)+IF($AA313,AC313,0)+IF($AE313,AG313,0)+IF($AI313,AK313,0)+IF($AM313,AO313,0)+IF($AQ313,AS313,0)+IF($AU313,AW313,0)+IF($AY313,BA313,0)+IF($BC313,BE313,0)+IF($BG313,BI313,0)+IF($BK313,BM313,0)+IF($BO313,BQ313,0)+IF($BS313,BU313,0)+IF($BW313,BY313,0)+IF($CA313,CC313,0)+IF($CE313,CG313,0)+IF($CI313,CK313,0)+IF($CM313,CO313,0)+IF($CQ313,CS313,0)</f>
        <v>7072</v>
      </c>
      <c r="S313" s="31" t="n">
        <f aca="false">IF(Замер!$J$20="да",Комната_1!$B313,0)</f>
        <v>1</v>
      </c>
      <c r="T313" s="31" t="n">
        <f aca="false">IF(Замер!$J$20="да",Комната_1!$G313,0)</f>
        <v>4</v>
      </c>
      <c r="U313" s="31" t="n">
        <f aca="false">IF(Замер!$J$20="да",Комната_1!$H313,0)</f>
        <v>7072</v>
      </c>
      <c r="W313" s="31" t="n">
        <f aca="false">IF(Замер!$J$40="да",Комната_2!$B313,0)</f>
        <v>0</v>
      </c>
      <c r="X313" s="31" t="n">
        <f aca="false">IF(Замер!$J$40="да",Комната_2!$G313,0)</f>
        <v>1</v>
      </c>
      <c r="Y313" s="31" t="n">
        <f aca="false">IF(Замер!$J$40="да",Комната_2!$H313,0)</f>
        <v>1768</v>
      </c>
      <c r="AA313" s="31" t="n">
        <f aca="false">IF(Замер!$J$60="да",Комната_3!$B313,0)</f>
        <v>0</v>
      </c>
      <c r="AB313" s="31" t="n">
        <f aca="false">IF(Замер!$J$60="да",Комната_3!$G313,0)</f>
        <v>1</v>
      </c>
      <c r="AC313" s="31" t="n">
        <f aca="false">IF(Замер!$J$60="да",Комната_3!$H313,0)</f>
        <v>1768</v>
      </c>
      <c r="AE313" s="31" t="n">
        <f aca="false">IF(Замер!$J$80="да",Комната_4!$B313,0)</f>
        <v>0</v>
      </c>
      <c r="AF313" s="31" t="n">
        <f aca="false">IF(Замер!$J$80="да",Комната_4!$G313,0)</f>
        <v>1</v>
      </c>
      <c r="AG313" s="31" t="n">
        <f aca="false">IF(Замер!$J$80="да",Комната_4!$H313,0)</f>
        <v>1768</v>
      </c>
      <c r="AI313" s="31" t="n">
        <f aca="false">IF(Замер!$J$100="да",Комната_5!$B313,0)</f>
        <v>0</v>
      </c>
      <c r="AJ313" s="31" t="n">
        <f aca="false">IF(Замер!$J$100="да",Комната_5!$G313,0)</f>
        <v>1</v>
      </c>
      <c r="AK313" s="31" t="n">
        <f aca="false">IF(Замер!$J$100="да",Комната_5!$H313,0)</f>
        <v>1768</v>
      </c>
      <c r="AM313" s="31" t="n">
        <f aca="false">IF(Замер!$J$120="да",Коридор!$B313,0)</f>
        <v>0</v>
      </c>
      <c r="AN313" s="31" t="n">
        <f aca="false">IF(Замер!$J$120="да",Коридор!$G313,0)</f>
        <v>1</v>
      </c>
      <c r="AO313" s="31" t="n">
        <f aca="false">IF(Замер!$J$120="да",Коридор!$H313,0)</f>
        <v>1768</v>
      </c>
      <c r="AQ313" s="31" t="n">
        <f aca="false">IF(Замер!$J$140="да",Кухня!$B313,0)</f>
        <v>0</v>
      </c>
      <c r="AR313" s="31" t="n">
        <f aca="false">IF(Замер!$J$140="да",Кухня!$G313,0)</f>
        <v>1</v>
      </c>
      <c r="AS313" s="31" t="n">
        <f aca="false">IF(Замер!$J$140="да",Кухня!$H313,0)</f>
        <v>1768</v>
      </c>
      <c r="AU313" s="31" t="n">
        <f aca="false">IF(Замер!$J$160="да",Ванна!$B313,0)</f>
        <v>0</v>
      </c>
      <c r="AV313" s="31" t="n">
        <f aca="false">IF(Замер!$J$160="да",Ванна!$G313,0)</f>
        <v>1</v>
      </c>
      <c r="AW313" s="31" t="n">
        <f aca="false">IF(Замер!$J$160="да",Ванна!$H313,0)</f>
        <v>1768</v>
      </c>
      <c r="AY313" s="31" t="n">
        <f aca="false">IF(Замер!$J$180="да",Туалет!$B313,0)</f>
        <v>0</v>
      </c>
      <c r="AZ313" s="31" t="n">
        <f aca="false">IF(Замер!$J$180="да",Туалет!$G313,0)</f>
        <v>0</v>
      </c>
      <c r="BA313" s="31" t="n">
        <f aca="false">IF(Замер!$J$180="да",Туалет!$H313,0)</f>
        <v>0</v>
      </c>
      <c r="BC313" s="31" t="n">
        <f aca="false">IF(Замер!$J$200="да",Балкон!$B313,0)</f>
        <v>0</v>
      </c>
      <c r="BD313" s="31" t="n">
        <f aca="false">IF(Замер!$J$200="да",Балкон!$G313,0)</f>
        <v>0</v>
      </c>
      <c r="BE313" s="31" t="n">
        <f aca="false">IF(Замер!$J$200="да",Балкон!$H313,0)</f>
        <v>0</v>
      </c>
      <c r="BG313" s="31" t="n">
        <f aca="false">IF(Замер!$J$220="да",Помещение_11!$B313,0)</f>
        <v>0</v>
      </c>
      <c r="BH313" s="31" t="n">
        <f aca="false">IF(Замер!$J$220="да",Помещение_11!$G313,0)</f>
        <v>0</v>
      </c>
      <c r="BI313" s="31" t="n">
        <f aca="false">IF(Замер!$J$220="да",Помещение_11!$H313,0)</f>
        <v>0</v>
      </c>
      <c r="BK313" s="31" t="n">
        <f aca="false">IF(Замер!$J$240="да",Помещение_12!$B313,0)</f>
        <v>0</v>
      </c>
      <c r="BL313" s="31" t="n">
        <f aca="false">IF(Замер!$J$240="да",Помещение_12!$G313,0)</f>
        <v>0</v>
      </c>
      <c r="BM313" s="31" t="n">
        <f aca="false">IF(Замер!$J$240="да",Помещение_12!$H313,0)</f>
        <v>0</v>
      </c>
      <c r="BO313" s="31" t="n">
        <f aca="false">IF(Замер!$J$260="да",Помещение_13!$B313,0)</f>
        <v>0</v>
      </c>
      <c r="BP313" s="31" t="n">
        <f aca="false">IF(Замер!$J$260="да",Помещение_13!$G313,0)</f>
        <v>0</v>
      </c>
      <c r="BQ313" s="31" t="n">
        <f aca="false">IF(Замер!$J$260="да",Помещение_13!$H313,0)</f>
        <v>0</v>
      </c>
      <c r="BS313" s="31" t="n">
        <f aca="false">IF(Замер!$J$280="да",Помещение_14!$B313,0)</f>
        <v>0</v>
      </c>
      <c r="BT313" s="31" t="n">
        <f aca="false">IF(Замер!$J$280="да",Помещение_14!$G313,0)</f>
        <v>0</v>
      </c>
      <c r="BU313" s="31" t="n">
        <f aca="false">IF(Замер!$J$280="да",Помещение_14!$H313,0)</f>
        <v>0</v>
      </c>
      <c r="BW313" s="31" t="n">
        <f aca="false">IF(Замер!$J$300="да",Помещение_15!$B313,0)</f>
        <v>0</v>
      </c>
      <c r="BX313" s="31" t="n">
        <f aca="false">IF(Замер!$J$300="да",Помещение_15!$G313,0)</f>
        <v>0</v>
      </c>
      <c r="BY313" s="31" t="n">
        <f aca="false">IF(Замер!$J$300="да",Помещение_15!$H313,0)</f>
        <v>0</v>
      </c>
      <c r="CA313" s="31" t="n">
        <f aca="false">IF(Замер!$J$320="да",Помещение_16!$B313,0)</f>
        <v>0</v>
      </c>
      <c r="CB313" s="31" t="n">
        <f aca="false">IF(Замер!$J$320="да",Помещение_16!$G313,0)</f>
        <v>0</v>
      </c>
      <c r="CC313" s="31" t="n">
        <f aca="false">IF(Замер!$J$320="да",Помещение_16!$H313,0)</f>
        <v>0</v>
      </c>
      <c r="CE313" s="31" t="n">
        <f aca="false">IF(Замер!$J$340="да",Помещение_17!$B313,0)</f>
        <v>0</v>
      </c>
      <c r="CF313" s="31" t="n">
        <f aca="false">IF(Замер!$J$340="да",Помещение_17!$G313,0)</f>
        <v>0</v>
      </c>
      <c r="CG313" s="31" t="n">
        <f aca="false">IF(Замер!$J$340="да",Помещение_17!$H313,0)</f>
        <v>0</v>
      </c>
      <c r="CI313" s="31" t="n">
        <f aca="false">IF(Замер!$J$360="да",Помещение_18!$B313,0)</f>
        <v>0</v>
      </c>
      <c r="CJ313" s="31" t="n">
        <f aca="false">IF(Замер!$J$360="да",Помещение_18!$G313,0)</f>
        <v>0</v>
      </c>
      <c r="CK313" s="31" t="n">
        <f aca="false">IF(Замер!$J$360="да",Помещение_18!$H313,0)</f>
        <v>0</v>
      </c>
      <c r="CM313" s="31" t="n">
        <f aca="false">IF(Замер!$J$380="да",Помещение_19!$B313,0)</f>
        <v>0</v>
      </c>
      <c r="CN313" s="31" t="n">
        <f aca="false">IF(Замер!$J$380="да",Помещение_19!$G313,0)</f>
        <v>0</v>
      </c>
      <c r="CO313" s="31" t="n">
        <f aca="false">IF(Замер!$J$380="да",Помещение_19!$H313,0)</f>
        <v>0</v>
      </c>
      <c r="CQ313" s="31" t="n">
        <f aca="false">IF(Замер!$J$400="да",Помещение_20!$B313,0)</f>
        <v>0</v>
      </c>
      <c r="CR313" s="31" t="n">
        <f aca="false">IF(Замер!$J$400="да",Помещение_20!$G313,0)</f>
        <v>0</v>
      </c>
      <c r="CS313" s="31" t="n">
        <f aca="false">IF(Замер!$J$400="да",Помещение_20!$H313,0)</f>
        <v>0</v>
      </c>
    </row>
    <row r="314" customFormat="false" ht="14.25" hidden="false" customHeight="false" outlineLevel="0" collapsed="false">
      <c r="B314" s="79" t="n">
        <f aca="false">P314</f>
        <v>1</v>
      </c>
      <c r="C314" s="49" t="s">
        <v>159</v>
      </c>
      <c r="D314" s="80" t="str">
        <f aca="false">VLOOKUP(C314,СписокРабот!$B:$E,2,FALSE())</f>
        <v>Монтаж гребёнки (с подсоединением фитингов)</v>
      </c>
      <c r="E314" s="44" t="str">
        <f aca="false">VLOOKUP(C314,СписокРабот!$B:$E,3,FALSE())</f>
        <v>ед.</v>
      </c>
      <c r="F314" s="81" t="n">
        <f aca="false">VLOOKUP(C314,СписокРабот!$B:$E,4,FALSE())</f>
        <v>4218</v>
      </c>
      <c r="G314" s="49" t="n">
        <f aca="false">Q314</f>
        <v>4</v>
      </c>
      <c r="H314" s="82" t="n">
        <f aca="false">F314*G314</f>
        <v>16872</v>
      </c>
      <c r="L314" s="83"/>
      <c r="M314" s="66" t="n">
        <f aca="false">$F314*(100%-$B$3)</f>
        <v>3585.3</v>
      </c>
      <c r="N314" s="31" t="n">
        <f aca="false">$G314*$M314</f>
        <v>14341.2</v>
      </c>
      <c r="P314" s="31" t="n">
        <f aca="false">MAX(S314,W314,AA314,AE314,AI314,AM314,AQ314,AU314,AY314,BC314,BG314,BK314,BO314,BS314,BW314,CA314,CE314,CI314,CM314,CQ314)</f>
        <v>1</v>
      </c>
      <c r="Q314" s="31" t="n">
        <f aca="false">IF($S314,T314,0)+IF($W314,X314,0)+IF($AA314,AB314,0)+IF($AE314,AF314,0)+IF($AI314,AJ314,0)+IF($AM314,AN314,0)+IF($AQ314,AR314,0)+IF($AU314,AV314,0)+IF($AY314,AZ314,0)+IF($BC314,BD314,0)+IF($BG314,BH314,0)+IF($BK314,BL314,0)+IF($BO314,BP314,0)+IF($BS314,BT314,0)+IF($BW314,BX314,0)+IF($CA314,CB314,0)+IF($CE314,CF314,0)+IF($CI314,CJ314,0)+IF($CM314,CN314,0)+IF($CQ314,CR314,0)</f>
        <v>4</v>
      </c>
      <c r="R314" s="31" t="n">
        <f aca="false">IF($S314=1,U314,0)+IF($W314,Y314,0)+IF($AA314,AC314,0)+IF($AE314,AG314,0)+IF($AI314,AK314,0)+IF($AM314,AO314,0)+IF($AQ314,AS314,0)+IF($AU314,AW314,0)+IF($AY314,BA314,0)+IF($BC314,BE314,0)+IF($BG314,BI314,0)+IF($BK314,BM314,0)+IF($BO314,BQ314,0)+IF($BS314,BU314,0)+IF($BW314,BY314,0)+IF($CA314,CC314,0)+IF($CE314,CG314,0)+IF($CI314,CK314,0)+IF($CM314,CO314,0)+IF($CQ314,CS314,0)</f>
        <v>16872</v>
      </c>
      <c r="S314" s="31" t="n">
        <f aca="false">IF(Замер!$J$20="да",Комната_1!$B314,0)</f>
        <v>1</v>
      </c>
      <c r="T314" s="31" t="n">
        <f aca="false">IF(Замер!$J$20="да",Комната_1!$G314,0)</f>
        <v>4</v>
      </c>
      <c r="U314" s="31" t="n">
        <f aca="false">IF(Замер!$J$20="да",Комната_1!$H314,0)</f>
        <v>16872</v>
      </c>
      <c r="W314" s="31" t="n">
        <f aca="false">IF(Замер!$J$40="да",Комната_2!$B314,0)</f>
        <v>0</v>
      </c>
      <c r="X314" s="31" t="n">
        <f aca="false">IF(Замер!$J$40="да",Комната_2!$G314,0)</f>
        <v>2</v>
      </c>
      <c r="Y314" s="31" t="n">
        <f aca="false">IF(Замер!$J$40="да",Комната_2!$H314,0)</f>
        <v>8436</v>
      </c>
      <c r="AA314" s="31" t="n">
        <f aca="false">IF(Замер!$J$60="да",Комната_3!$B314,0)</f>
        <v>0</v>
      </c>
      <c r="AB314" s="31" t="n">
        <f aca="false">IF(Замер!$J$60="да",Комната_3!$G314,0)</f>
        <v>2</v>
      </c>
      <c r="AC314" s="31" t="n">
        <f aca="false">IF(Замер!$J$60="да",Комната_3!$H314,0)</f>
        <v>8436</v>
      </c>
      <c r="AE314" s="31" t="n">
        <f aca="false">IF(Замер!$J$80="да",Комната_4!$B314,0)</f>
        <v>0</v>
      </c>
      <c r="AF314" s="31" t="n">
        <f aca="false">IF(Замер!$J$80="да",Комната_4!$G314,0)</f>
        <v>2</v>
      </c>
      <c r="AG314" s="31" t="n">
        <f aca="false">IF(Замер!$J$80="да",Комната_4!$H314,0)</f>
        <v>8436</v>
      </c>
      <c r="AI314" s="31" t="n">
        <f aca="false">IF(Замер!$J$100="да",Комната_5!$B314,0)</f>
        <v>0</v>
      </c>
      <c r="AJ314" s="31" t="n">
        <f aca="false">IF(Замер!$J$100="да",Комната_5!$G314,0)</f>
        <v>2</v>
      </c>
      <c r="AK314" s="31" t="n">
        <f aca="false">IF(Замер!$J$100="да",Комната_5!$H314,0)</f>
        <v>8436</v>
      </c>
      <c r="AM314" s="31" t="n">
        <f aca="false">IF(Замер!$J$120="да",Коридор!$B314,0)</f>
        <v>0</v>
      </c>
      <c r="AN314" s="31" t="n">
        <f aca="false">IF(Замер!$J$120="да",Коридор!$G314,0)</f>
        <v>2</v>
      </c>
      <c r="AO314" s="31" t="n">
        <f aca="false">IF(Замер!$J$120="да",Коридор!$H314,0)</f>
        <v>8436</v>
      </c>
      <c r="AQ314" s="31" t="n">
        <f aca="false">IF(Замер!$J$140="да",Кухня!$B314,0)</f>
        <v>0</v>
      </c>
      <c r="AR314" s="31" t="n">
        <f aca="false">IF(Замер!$J$140="да",Кухня!$G314,0)</f>
        <v>2</v>
      </c>
      <c r="AS314" s="31" t="n">
        <f aca="false">IF(Замер!$J$140="да",Кухня!$H314,0)</f>
        <v>8436</v>
      </c>
      <c r="AU314" s="31" t="n">
        <f aca="false">IF(Замер!$J$160="да",Ванна!$B314,0)</f>
        <v>0</v>
      </c>
      <c r="AV314" s="31" t="n">
        <f aca="false">IF(Замер!$J$160="да",Ванна!$G314,0)</f>
        <v>2</v>
      </c>
      <c r="AW314" s="31" t="n">
        <f aca="false">IF(Замер!$J$160="да",Ванна!$H314,0)</f>
        <v>8436</v>
      </c>
      <c r="AY314" s="31" t="n">
        <f aca="false">IF(Замер!$J$180="да",Туалет!$B314,0)</f>
        <v>0</v>
      </c>
      <c r="AZ314" s="31" t="n">
        <f aca="false">IF(Замер!$J$180="да",Туалет!$G314,0)</f>
        <v>0</v>
      </c>
      <c r="BA314" s="31" t="n">
        <f aca="false">IF(Замер!$J$180="да",Туалет!$H314,0)</f>
        <v>0</v>
      </c>
      <c r="BC314" s="31" t="n">
        <f aca="false">IF(Замер!$J$200="да",Балкон!$B314,0)</f>
        <v>0</v>
      </c>
      <c r="BD314" s="31" t="n">
        <f aca="false">IF(Замер!$J$200="да",Балкон!$G314,0)</f>
        <v>0</v>
      </c>
      <c r="BE314" s="31" t="n">
        <f aca="false">IF(Замер!$J$200="да",Балкон!$H314,0)</f>
        <v>0</v>
      </c>
      <c r="BG314" s="31" t="n">
        <f aca="false">IF(Замер!$J$220="да",Помещение_11!$B314,0)</f>
        <v>0</v>
      </c>
      <c r="BH314" s="31" t="n">
        <f aca="false">IF(Замер!$J$220="да",Помещение_11!$G314,0)</f>
        <v>0</v>
      </c>
      <c r="BI314" s="31" t="n">
        <f aca="false">IF(Замер!$J$220="да",Помещение_11!$H314,0)</f>
        <v>0</v>
      </c>
      <c r="BK314" s="31" t="n">
        <f aca="false">IF(Замер!$J$240="да",Помещение_12!$B314,0)</f>
        <v>0</v>
      </c>
      <c r="BL314" s="31" t="n">
        <f aca="false">IF(Замер!$J$240="да",Помещение_12!$G314,0)</f>
        <v>0</v>
      </c>
      <c r="BM314" s="31" t="n">
        <f aca="false">IF(Замер!$J$240="да",Помещение_12!$H314,0)</f>
        <v>0</v>
      </c>
      <c r="BO314" s="31" t="n">
        <f aca="false">IF(Замер!$J$260="да",Помещение_13!$B314,0)</f>
        <v>0</v>
      </c>
      <c r="BP314" s="31" t="n">
        <f aca="false">IF(Замер!$J$260="да",Помещение_13!$G314,0)</f>
        <v>0</v>
      </c>
      <c r="BQ314" s="31" t="n">
        <f aca="false">IF(Замер!$J$260="да",Помещение_13!$H314,0)</f>
        <v>0</v>
      </c>
      <c r="BS314" s="31" t="n">
        <f aca="false">IF(Замер!$J$280="да",Помещение_14!$B314,0)</f>
        <v>0</v>
      </c>
      <c r="BT314" s="31" t="n">
        <f aca="false">IF(Замер!$J$280="да",Помещение_14!$G314,0)</f>
        <v>0</v>
      </c>
      <c r="BU314" s="31" t="n">
        <f aca="false">IF(Замер!$J$280="да",Помещение_14!$H314,0)</f>
        <v>0</v>
      </c>
      <c r="BW314" s="31" t="n">
        <f aca="false">IF(Замер!$J$300="да",Помещение_15!$B314,0)</f>
        <v>0</v>
      </c>
      <c r="BX314" s="31" t="n">
        <f aca="false">IF(Замер!$J$300="да",Помещение_15!$G314,0)</f>
        <v>0</v>
      </c>
      <c r="BY314" s="31" t="n">
        <f aca="false">IF(Замер!$J$300="да",Помещение_15!$H314,0)</f>
        <v>0</v>
      </c>
      <c r="CA314" s="31" t="n">
        <f aca="false">IF(Замер!$J$320="да",Помещение_16!$B314,0)</f>
        <v>0</v>
      </c>
      <c r="CB314" s="31" t="n">
        <f aca="false">IF(Замер!$J$320="да",Помещение_16!$G314,0)</f>
        <v>0</v>
      </c>
      <c r="CC314" s="31" t="n">
        <f aca="false">IF(Замер!$J$320="да",Помещение_16!$H314,0)</f>
        <v>0</v>
      </c>
      <c r="CE314" s="31" t="n">
        <f aca="false">IF(Замер!$J$340="да",Помещение_17!$B314,0)</f>
        <v>0</v>
      </c>
      <c r="CF314" s="31" t="n">
        <f aca="false">IF(Замер!$J$340="да",Помещение_17!$G314,0)</f>
        <v>0</v>
      </c>
      <c r="CG314" s="31" t="n">
        <f aca="false">IF(Замер!$J$340="да",Помещение_17!$H314,0)</f>
        <v>0</v>
      </c>
      <c r="CI314" s="31" t="n">
        <f aca="false">IF(Замер!$J$360="да",Помещение_18!$B314,0)</f>
        <v>0</v>
      </c>
      <c r="CJ314" s="31" t="n">
        <f aca="false">IF(Замер!$J$360="да",Помещение_18!$G314,0)</f>
        <v>0</v>
      </c>
      <c r="CK314" s="31" t="n">
        <f aca="false">IF(Замер!$J$360="да",Помещение_18!$H314,0)</f>
        <v>0</v>
      </c>
      <c r="CM314" s="31" t="n">
        <f aca="false">IF(Замер!$J$380="да",Помещение_19!$B314,0)</f>
        <v>0</v>
      </c>
      <c r="CN314" s="31" t="n">
        <f aca="false">IF(Замер!$J$380="да",Помещение_19!$G314,0)</f>
        <v>0</v>
      </c>
      <c r="CO314" s="31" t="n">
        <f aca="false">IF(Замер!$J$380="да",Помещение_19!$H314,0)</f>
        <v>0</v>
      </c>
      <c r="CQ314" s="31" t="n">
        <f aca="false">IF(Замер!$J$400="да",Помещение_20!$B314,0)</f>
        <v>0</v>
      </c>
      <c r="CR314" s="31" t="n">
        <f aca="false">IF(Замер!$J$400="да",Помещение_20!$G314,0)</f>
        <v>0</v>
      </c>
      <c r="CS314" s="31" t="n">
        <f aca="false">IF(Замер!$J$400="да",Помещение_20!$H314,0)</f>
        <v>0</v>
      </c>
    </row>
    <row r="315" customFormat="false" ht="14.25" hidden="false" customHeight="false" outlineLevel="0" collapsed="false">
      <c r="B315" s="79" t="n">
        <f aca="false">P315</f>
        <v>1</v>
      </c>
      <c r="C315" s="49" t="s">
        <v>161</v>
      </c>
      <c r="D315" s="80" t="str">
        <f aca="false">VLOOKUP(C315,СписокРабот!$B:$E,2,FALSE())</f>
        <v>Монтаж системы защиты от протечек ( 3 датчика без пусконаладки)</v>
      </c>
      <c r="E315" s="44" t="str">
        <f aca="false">VLOOKUP(C315,СписокРабот!$B:$E,3,FALSE())</f>
        <v>к-т</v>
      </c>
      <c r="F315" s="81" t="n">
        <f aca="false">VLOOKUP(C315,СписокРабот!$B:$E,4,FALSE())</f>
        <v>11355</v>
      </c>
      <c r="G315" s="49" t="n">
        <f aca="false">Q315</f>
        <v>2</v>
      </c>
      <c r="H315" s="82" t="n">
        <f aca="false">F315*G315</f>
        <v>22710</v>
      </c>
      <c r="L315" s="83"/>
      <c r="M315" s="66" t="n">
        <f aca="false">$F315*(100%-$B$3)</f>
        <v>9651.75</v>
      </c>
      <c r="N315" s="31" t="n">
        <f aca="false">$G315*$M315</f>
        <v>19303.5</v>
      </c>
      <c r="P315" s="31" t="n">
        <f aca="false">MAX(S315,W315,AA315,AE315,AI315,AM315,AQ315,AU315,AY315,BC315,BG315,BK315,BO315,BS315,BW315,CA315,CE315,CI315,CM315,CQ315)</f>
        <v>1</v>
      </c>
      <c r="Q315" s="31" t="n">
        <f aca="false">IF($S315,T315,0)+IF($W315,X315,0)+IF($AA315,AB315,0)+IF($AE315,AF315,0)+IF($AI315,AJ315,0)+IF($AM315,AN315,0)+IF($AQ315,AR315,0)+IF($AU315,AV315,0)+IF($AY315,AZ315,0)+IF($BC315,BD315,0)+IF($BG315,BH315,0)+IF($BK315,BL315,0)+IF($BO315,BP315,0)+IF($BS315,BT315,0)+IF($BW315,BX315,0)+IF($CA315,CB315,0)+IF($CE315,CF315,0)+IF($CI315,CJ315,0)+IF($CM315,CN315,0)+IF($CQ315,CR315,0)</f>
        <v>2</v>
      </c>
      <c r="R315" s="31" t="n">
        <f aca="false">IF($S315=1,U315,0)+IF($W315,Y315,0)+IF($AA315,AC315,0)+IF($AE315,AG315,0)+IF($AI315,AK315,0)+IF($AM315,AO315,0)+IF($AQ315,AS315,0)+IF($AU315,AW315,0)+IF($AY315,BA315,0)+IF($BC315,BE315,0)+IF($BG315,BI315,0)+IF($BK315,BM315,0)+IF($BO315,BQ315,0)+IF($BS315,BU315,0)+IF($BW315,BY315,0)+IF($CA315,CC315,0)+IF($CE315,CG315,0)+IF($CI315,CK315,0)+IF($CM315,CO315,0)+IF($CQ315,CS315,0)</f>
        <v>22710</v>
      </c>
      <c r="S315" s="31" t="n">
        <f aca="false">IF(Замер!$J$20="да",Комната_1!$B315,0)</f>
        <v>1</v>
      </c>
      <c r="T315" s="31" t="n">
        <f aca="false">IF(Замер!$J$20="да",Комната_1!$G315,0)</f>
        <v>2</v>
      </c>
      <c r="U315" s="31" t="n">
        <f aca="false">IF(Замер!$J$20="да",Комната_1!$H315,0)</f>
        <v>22710</v>
      </c>
      <c r="W315" s="31" t="n">
        <f aca="false">IF(Замер!$J$40="да",Комната_2!$B315,0)</f>
        <v>0</v>
      </c>
      <c r="X315" s="31" t="n">
        <f aca="false">IF(Замер!$J$40="да",Комната_2!$G315,0)</f>
        <v>1</v>
      </c>
      <c r="Y315" s="31" t="n">
        <f aca="false">IF(Замер!$J$40="да",Комната_2!$H315,0)</f>
        <v>11355</v>
      </c>
      <c r="AA315" s="31" t="n">
        <f aca="false">IF(Замер!$J$60="да",Комната_3!$B315,0)</f>
        <v>0</v>
      </c>
      <c r="AB315" s="31" t="n">
        <f aca="false">IF(Замер!$J$60="да",Комната_3!$G315,0)</f>
        <v>1</v>
      </c>
      <c r="AC315" s="31" t="n">
        <f aca="false">IF(Замер!$J$60="да",Комната_3!$H315,0)</f>
        <v>11355</v>
      </c>
      <c r="AE315" s="31" t="n">
        <f aca="false">IF(Замер!$J$80="да",Комната_4!$B315,0)</f>
        <v>0</v>
      </c>
      <c r="AF315" s="31" t="n">
        <f aca="false">IF(Замер!$J$80="да",Комната_4!$G315,0)</f>
        <v>1</v>
      </c>
      <c r="AG315" s="31" t="n">
        <f aca="false">IF(Замер!$J$80="да",Комната_4!$H315,0)</f>
        <v>11355</v>
      </c>
      <c r="AI315" s="31" t="n">
        <f aca="false">IF(Замер!$J$100="да",Комната_5!$B315,0)</f>
        <v>0</v>
      </c>
      <c r="AJ315" s="31" t="n">
        <f aca="false">IF(Замер!$J$100="да",Комната_5!$G315,0)</f>
        <v>1</v>
      </c>
      <c r="AK315" s="31" t="n">
        <f aca="false">IF(Замер!$J$100="да",Комната_5!$H315,0)</f>
        <v>11355</v>
      </c>
      <c r="AM315" s="31" t="n">
        <f aca="false">IF(Замер!$J$120="да",Коридор!$B315,0)</f>
        <v>0</v>
      </c>
      <c r="AN315" s="31" t="n">
        <f aca="false">IF(Замер!$J$120="да",Коридор!$G315,0)</f>
        <v>1</v>
      </c>
      <c r="AO315" s="31" t="n">
        <f aca="false">IF(Замер!$J$120="да",Коридор!$H315,0)</f>
        <v>11355</v>
      </c>
      <c r="AQ315" s="31" t="n">
        <f aca="false">IF(Замер!$J$140="да",Кухня!$B315,0)</f>
        <v>0</v>
      </c>
      <c r="AR315" s="31" t="n">
        <f aca="false">IF(Замер!$J$140="да",Кухня!$G315,0)</f>
        <v>1</v>
      </c>
      <c r="AS315" s="31" t="n">
        <f aca="false">IF(Замер!$J$140="да",Кухня!$H315,0)</f>
        <v>11355</v>
      </c>
      <c r="AU315" s="31" t="n">
        <f aca="false">IF(Замер!$J$160="да",Ванна!$B315,0)</f>
        <v>0</v>
      </c>
      <c r="AV315" s="31" t="n">
        <f aca="false">IF(Замер!$J$160="да",Ванна!$G315,0)</f>
        <v>1</v>
      </c>
      <c r="AW315" s="31" t="n">
        <f aca="false">IF(Замер!$J$160="да",Ванна!$H315,0)</f>
        <v>11355</v>
      </c>
      <c r="AY315" s="31" t="n">
        <f aca="false">IF(Замер!$J$180="да",Туалет!$B315,0)</f>
        <v>0</v>
      </c>
      <c r="AZ315" s="31" t="n">
        <f aca="false">IF(Замер!$J$180="да",Туалет!$G315,0)</f>
        <v>0</v>
      </c>
      <c r="BA315" s="31" t="n">
        <f aca="false">IF(Замер!$J$180="да",Туалет!$H315,0)</f>
        <v>0</v>
      </c>
      <c r="BC315" s="31" t="n">
        <f aca="false">IF(Замер!$J$200="да",Балкон!$B315,0)</f>
        <v>0</v>
      </c>
      <c r="BD315" s="31" t="n">
        <f aca="false">IF(Замер!$J$200="да",Балкон!$G315,0)</f>
        <v>0</v>
      </c>
      <c r="BE315" s="31" t="n">
        <f aca="false">IF(Замер!$J$200="да",Балкон!$H315,0)</f>
        <v>0</v>
      </c>
      <c r="BG315" s="31" t="n">
        <f aca="false">IF(Замер!$J$220="да",Помещение_11!$B315,0)</f>
        <v>0</v>
      </c>
      <c r="BH315" s="31" t="n">
        <f aca="false">IF(Замер!$J$220="да",Помещение_11!$G315,0)</f>
        <v>0</v>
      </c>
      <c r="BI315" s="31" t="n">
        <f aca="false">IF(Замер!$J$220="да",Помещение_11!$H315,0)</f>
        <v>0</v>
      </c>
      <c r="BK315" s="31" t="n">
        <f aca="false">IF(Замер!$J$240="да",Помещение_12!$B315,0)</f>
        <v>0</v>
      </c>
      <c r="BL315" s="31" t="n">
        <f aca="false">IF(Замер!$J$240="да",Помещение_12!$G315,0)</f>
        <v>0</v>
      </c>
      <c r="BM315" s="31" t="n">
        <f aca="false">IF(Замер!$J$240="да",Помещение_12!$H315,0)</f>
        <v>0</v>
      </c>
      <c r="BO315" s="31" t="n">
        <f aca="false">IF(Замер!$J$260="да",Помещение_13!$B315,0)</f>
        <v>0</v>
      </c>
      <c r="BP315" s="31" t="n">
        <f aca="false">IF(Замер!$J$260="да",Помещение_13!$G315,0)</f>
        <v>0</v>
      </c>
      <c r="BQ315" s="31" t="n">
        <f aca="false">IF(Замер!$J$260="да",Помещение_13!$H315,0)</f>
        <v>0</v>
      </c>
      <c r="BS315" s="31" t="n">
        <f aca="false">IF(Замер!$J$280="да",Помещение_14!$B315,0)</f>
        <v>0</v>
      </c>
      <c r="BT315" s="31" t="n">
        <f aca="false">IF(Замер!$J$280="да",Помещение_14!$G315,0)</f>
        <v>0</v>
      </c>
      <c r="BU315" s="31" t="n">
        <f aca="false">IF(Замер!$J$280="да",Помещение_14!$H315,0)</f>
        <v>0</v>
      </c>
      <c r="BW315" s="31" t="n">
        <f aca="false">IF(Замер!$J$300="да",Помещение_15!$B315,0)</f>
        <v>0</v>
      </c>
      <c r="BX315" s="31" t="n">
        <f aca="false">IF(Замер!$J$300="да",Помещение_15!$G315,0)</f>
        <v>0</v>
      </c>
      <c r="BY315" s="31" t="n">
        <f aca="false">IF(Замер!$J$300="да",Помещение_15!$H315,0)</f>
        <v>0</v>
      </c>
      <c r="CA315" s="31" t="n">
        <f aca="false">IF(Замер!$J$320="да",Помещение_16!$B315,0)</f>
        <v>0</v>
      </c>
      <c r="CB315" s="31" t="n">
        <f aca="false">IF(Замер!$J$320="да",Помещение_16!$G315,0)</f>
        <v>0</v>
      </c>
      <c r="CC315" s="31" t="n">
        <f aca="false">IF(Замер!$J$320="да",Помещение_16!$H315,0)</f>
        <v>0</v>
      </c>
      <c r="CE315" s="31" t="n">
        <f aca="false">IF(Замер!$J$340="да",Помещение_17!$B315,0)</f>
        <v>0</v>
      </c>
      <c r="CF315" s="31" t="n">
        <f aca="false">IF(Замер!$J$340="да",Помещение_17!$G315,0)</f>
        <v>0</v>
      </c>
      <c r="CG315" s="31" t="n">
        <f aca="false">IF(Замер!$J$340="да",Помещение_17!$H315,0)</f>
        <v>0</v>
      </c>
      <c r="CI315" s="31" t="n">
        <f aca="false">IF(Замер!$J$360="да",Помещение_18!$B315,0)</f>
        <v>0</v>
      </c>
      <c r="CJ315" s="31" t="n">
        <f aca="false">IF(Замер!$J$360="да",Помещение_18!$G315,0)</f>
        <v>0</v>
      </c>
      <c r="CK315" s="31" t="n">
        <f aca="false">IF(Замер!$J$360="да",Помещение_18!$H315,0)</f>
        <v>0</v>
      </c>
      <c r="CM315" s="31" t="n">
        <f aca="false">IF(Замер!$J$380="да",Помещение_19!$B315,0)</f>
        <v>0</v>
      </c>
      <c r="CN315" s="31" t="n">
        <f aca="false">IF(Замер!$J$380="да",Помещение_19!$G315,0)</f>
        <v>0</v>
      </c>
      <c r="CO315" s="31" t="n">
        <f aca="false">IF(Замер!$J$380="да",Помещение_19!$H315,0)</f>
        <v>0</v>
      </c>
      <c r="CQ315" s="31" t="n">
        <f aca="false">IF(Замер!$J$400="да",Помещение_20!$B315,0)</f>
        <v>0</v>
      </c>
      <c r="CR315" s="31" t="n">
        <f aca="false">IF(Замер!$J$400="да",Помещение_20!$G315,0)</f>
        <v>0</v>
      </c>
      <c r="CS315" s="31" t="n">
        <f aca="false">IF(Замер!$J$400="да",Помещение_20!$H315,0)</f>
        <v>0</v>
      </c>
    </row>
    <row r="316" customFormat="false" ht="14.25" hidden="false" customHeight="false" outlineLevel="0" collapsed="false">
      <c r="B316" s="89" t="n">
        <f aca="false">P316</f>
        <v>0</v>
      </c>
      <c r="C316" s="90" t="s">
        <v>576</v>
      </c>
      <c r="D316" s="91" t="str">
        <f aca="false">VLOOKUP(C316,СписокРабот!$B:$E,2,FALSE())</f>
        <v>Монтаж счётчика воды (без опломбировки)</v>
      </c>
      <c r="E316" s="92" t="str">
        <f aca="false">VLOOKUP(C316,СписокРабот!$B:$E,3,FALSE())</f>
        <v>ед.</v>
      </c>
      <c r="F316" s="93" t="n">
        <f aca="false">VLOOKUP(C316,СписокРабот!$B:$E,4,FALSE())</f>
        <v>1552</v>
      </c>
      <c r="G316" s="102" t="n">
        <f aca="false">Q316</f>
        <v>0</v>
      </c>
      <c r="H316" s="95" t="n">
        <f aca="false">F316*G316</f>
        <v>0</v>
      </c>
      <c r="L316" s="83"/>
      <c r="M316" s="66" t="n">
        <f aca="false">$F316*(100%-$B$3)</f>
        <v>1319.2</v>
      </c>
      <c r="N316" s="31" t="n">
        <f aca="false">$G316*$M316</f>
        <v>0</v>
      </c>
      <c r="P316" s="31" t="n">
        <f aca="false">MAX(S316,W316,AA316,AE316,AI316,AM316,AQ316,AU316,AY316,BC316,BG316,BK316,BO316,BS316,BW316,CA316,CE316,CI316,CM316,CQ316)</f>
        <v>0</v>
      </c>
      <c r="Q316" s="31" t="n">
        <f aca="false">IF($S316,T316,0)+IF($W316,X316,0)+IF($AA316,AB316,0)+IF($AE316,AF316,0)+IF($AI316,AJ316,0)+IF($AM316,AN316,0)+IF($AQ316,AR316,0)+IF($AU316,AV316,0)+IF($AY316,AZ316,0)+IF($BC316,BD316,0)+IF($BG316,BH316,0)+IF($BK316,BL316,0)+IF($BO316,BP316,0)+IF($BS316,BT316,0)+IF($BW316,BX316,0)+IF($CA316,CB316,0)+IF($CE316,CF316,0)+IF($CI316,CJ316,0)+IF($CM316,CN316,0)+IF($CQ316,CR316,0)</f>
        <v>0</v>
      </c>
      <c r="R316" s="31" t="n">
        <f aca="false">IF($S316=1,U316,0)+IF($W316,Y316,0)+IF($AA316,AC316,0)+IF($AE316,AG316,0)+IF($AI316,AK316,0)+IF($AM316,AO316,0)+IF($AQ316,AS316,0)+IF($AU316,AW316,0)+IF($AY316,BA316,0)+IF($BC316,BE316,0)+IF($BG316,BI316,0)+IF($BK316,BM316,0)+IF($BO316,BQ316,0)+IF($BS316,BU316,0)+IF($BW316,BY316,0)+IF($CA316,CC316,0)+IF($CE316,CG316,0)+IF($CI316,CK316,0)+IF($CM316,CO316,0)+IF($CQ316,CS316,0)</f>
        <v>0</v>
      </c>
      <c r="S316" s="31" t="n">
        <f aca="false">IF(Замер!$J$20="да",Комната_1!$B316,0)</f>
        <v>0</v>
      </c>
      <c r="T316" s="31" t="n">
        <f aca="false">IF(Замер!$J$20="да",Комната_1!$G316,0)</f>
        <v>2</v>
      </c>
      <c r="U316" s="31" t="n">
        <f aca="false">IF(Замер!$J$20="да",Комната_1!$H316,0)</f>
        <v>3104</v>
      </c>
      <c r="W316" s="31" t="n">
        <f aca="false">IF(Замер!$J$40="да",Комната_2!$B316,0)</f>
        <v>0</v>
      </c>
      <c r="X316" s="31" t="n">
        <f aca="false">IF(Замер!$J$40="да",Комната_2!$G316,0)</f>
        <v>2</v>
      </c>
      <c r="Y316" s="31" t="n">
        <f aca="false">IF(Замер!$J$40="да",Комната_2!$H316,0)</f>
        <v>3104</v>
      </c>
      <c r="AA316" s="31" t="n">
        <f aca="false">IF(Замер!$J$60="да",Комната_3!$B316,0)</f>
        <v>0</v>
      </c>
      <c r="AB316" s="31" t="n">
        <f aca="false">IF(Замер!$J$60="да",Комната_3!$G316,0)</f>
        <v>2</v>
      </c>
      <c r="AC316" s="31" t="n">
        <f aca="false">IF(Замер!$J$60="да",Комната_3!$H316,0)</f>
        <v>3104</v>
      </c>
      <c r="AE316" s="31" t="n">
        <f aca="false">IF(Замер!$J$80="да",Комната_4!$B316,0)</f>
        <v>0</v>
      </c>
      <c r="AF316" s="31" t="n">
        <f aca="false">IF(Замер!$J$80="да",Комната_4!$G316,0)</f>
        <v>2</v>
      </c>
      <c r="AG316" s="31" t="n">
        <f aca="false">IF(Замер!$J$80="да",Комната_4!$H316,0)</f>
        <v>3104</v>
      </c>
      <c r="AI316" s="31" t="n">
        <f aca="false">IF(Замер!$J$100="да",Комната_5!$B316,0)</f>
        <v>0</v>
      </c>
      <c r="AJ316" s="31" t="n">
        <f aca="false">IF(Замер!$J$100="да",Комната_5!$G316,0)</f>
        <v>2</v>
      </c>
      <c r="AK316" s="31" t="n">
        <f aca="false">IF(Замер!$J$100="да",Комната_5!$H316,0)</f>
        <v>3104</v>
      </c>
      <c r="AM316" s="31" t="n">
        <f aca="false">IF(Замер!$J$120="да",Коридор!$B316,0)</f>
        <v>0</v>
      </c>
      <c r="AN316" s="31" t="n">
        <f aca="false">IF(Замер!$J$120="да",Коридор!$G316,0)</f>
        <v>2</v>
      </c>
      <c r="AO316" s="31" t="n">
        <f aca="false">IF(Замер!$J$120="да",Коридор!$H316,0)</f>
        <v>3104</v>
      </c>
      <c r="AQ316" s="31" t="n">
        <f aca="false">IF(Замер!$J$140="да",Кухня!$B316,0)</f>
        <v>0</v>
      </c>
      <c r="AR316" s="31" t="n">
        <f aca="false">IF(Замер!$J$140="да",Кухня!$G316,0)</f>
        <v>2</v>
      </c>
      <c r="AS316" s="31" t="n">
        <f aca="false">IF(Замер!$J$140="да",Кухня!$H316,0)</f>
        <v>3104</v>
      </c>
      <c r="AU316" s="31" t="n">
        <f aca="false">IF(Замер!$J$160="да",Ванна!$B316,0)</f>
        <v>0</v>
      </c>
      <c r="AV316" s="31" t="n">
        <f aca="false">IF(Замер!$J$160="да",Ванна!$G316,0)</f>
        <v>2</v>
      </c>
      <c r="AW316" s="31" t="n">
        <f aca="false">IF(Замер!$J$160="да",Ванна!$H316,0)</f>
        <v>3104</v>
      </c>
      <c r="AY316" s="31" t="n">
        <f aca="false">IF(Замер!$J$180="да",Туалет!$B316,0)</f>
        <v>0</v>
      </c>
      <c r="AZ316" s="31" t="n">
        <f aca="false">IF(Замер!$J$180="да",Туалет!$G316,0)</f>
        <v>0</v>
      </c>
      <c r="BA316" s="31" t="n">
        <f aca="false">IF(Замер!$J$180="да",Туалет!$H316,0)</f>
        <v>0</v>
      </c>
      <c r="BC316" s="31" t="n">
        <f aca="false">IF(Замер!$J$200="да",Балкон!$B316,0)</f>
        <v>0</v>
      </c>
      <c r="BD316" s="31" t="n">
        <f aca="false">IF(Замер!$J$200="да",Балкон!$G316,0)</f>
        <v>0</v>
      </c>
      <c r="BE316" s="31" t="n">
        <f aca="false">IF(Замер!$J$200="да",Балкон!$H316,0)</f>
        <v>0</v>
      </c>
      <c r="BG316" s="31" t="n">
        <f aca="false">IF(Замер!$J$220="да",Помещение_11!$B316,0)</f>
        <v>0</v>
      </c>
      <c r="BH316" s="31" t="n">
        <f aca="false">IF(Замер!$J$220="да",Помещение_11!$G316,0)</f>
        <v>0</v>
      </c>
      <c r="BI316" s="31" t="n">
        <f aca="false">IF(Замер!$J$220="да",Помещение_11!$H316,0)</f>
        <v>0</v>
      </c>
      <c r="BK316" s="31" t="n">
        <f aca="false">IF(Замер!$J$240="да",Помещение_12!$B316,0)</f>
        <v>0</v>
      </c>
      <c r="BL316" s="31" t="n">
        <f aca="false">IF(Замер!$J$240="да",Помещение_12!$G316,0)</f>
        <v>0</v>
      </c>
      <c r="BM316" s="31" t="n">
        <f aca="false">IF(Замер!$J$240="да",Помещение_12!$H316,0)</f>
        <v>0</v>
      </c>
      <c r="BO316" s="31" t="n">
        <f aca="false">IF(Замер!$J$260="да",Помещение_13!$B316,0)</f>
        <v>0</v>
      </c>
      <c r="BP316" s="31" t="n">
        <f aca="false">IF(Замер!$J$260="да",Помещение_13!$G316,0)</f>
        <v>0</v>
      </c>
      <c r="BQ316" s="31" t="n">
        <f aca="false">IF(Замер!$J$260="да",Помещение_13!$H316,0)</f>
        <v>0</v>
      </c>
      <c r="BS316" s="31" t="n">
        <f aca="false">IF(Замер!$J$280="да",Помещение_14!$B316,0)</f>
        <v>0</v>
      </c>
      <c r="BT316" s="31" t="n">
        <f aca="false">IF(Замер!$J$280="да",Помещение_14!$G316,0)</f>
        <v>0</v>
      </c>
      <c r="BU316" s="31" t="n">
        <f aca="false">IF(Замер!$J$280="да",Помещение_14!$H316,0)</f>
        <v>0</v>
      </c>
      <c r="BW316" s="31" t="n">
        <f aca="false">IF(Замер!$J$300="да",Помещение_15!$B316,0)</f>
        <v>0</v>
      </c>
      <c r="BX316" s="31" t="n">
        <f aca="false">IF(Замер!$J$300="да",Помещение_15!$G316,0)</f>
        <v>0</v>
      </c>
      <c r="BY316" s="31" t="n">
        <f aca="false">IF(Замер!$J$300="да",Помещение_15!$H316,0)</f>
        <v>0</v>
      </c>
      <c r="CA316" s="31" t="n">
        <f aca="false">IF(Замер!$J$320="да",Помещение_16!$B316,0)</f>
        <v>0</v>
      </c>
      <c r="CB316" s="31" t="n">
        <f aca="false">IF(Замер!$J$320="да",Помещение_16!$G316,0)</f>
        <v>0</v>
      </c>
      <c r="CC316" s="31" t="n">
        <f aca="false">IF(Замер!$J$320="да",Помещение_16!$H316,0)</f>
        <v>0</v>
      </c>
      <c r="CE316" s="31" t="n">
        <f aca="false">IF(Замер!$J$340="да",Помещение_17!$B316,0)</f>
        <v>0</v>
      </c>
      <c r="CF316" s="31" t="n">
        <f aca="false">IF(Замер!$J$340="да",Помещение_17!$G316,0)</f>
        <v>0</v>
      </c>
      <c r="CG316" s="31" t="n">
        <f aca="false">IF(Замер!$J$340="да",Помещение_17!$H316,0)</f>
        <v>0</v>
      </c>
      <c r="CI316" s="31" t="n">
        <f aca="false">IF(Замер!$J$360="да",Помещение_18!$B316,0)</f>
        <v>0</v>
      </c>
      <c r="CJ316" s="31" t="n">
        <f aca="false">IF(Замер!$J$360="да",Помещение_18!$G316,0)</f>
        <v>0</v>
      </c>
      <c r="CK316" s="31" t="n">
        <f aca="false">IF(Замер!$J$360="да",Помещение_18!$H316,0)</f>
        <v>0</v>
      </c>
      <c r="CM316" s="31" t="n">
        <f aca="false">IF(Замер!$J$380="да",Помещение_19!$B316,0)</f>
        <v>0</v>
      </c>
      <c r="CN316" s="31" t="n">
        <f aca="false">IF(Замер!$J$380="да",Помещение_19!$G316,0)</f>
        <v>0</v>
      </c>
      <c r="CO316" s="31" t="n">
        <f aca="false">IF(Замер!$J$380="да",Помещение_19!$H316,0)</f>
        <v>0</v>
      </c>
      <c r="CQ316" s="31" t="n">
        <f aca="false">IF(Замер!$J$400="да",Помещение_20!$B316,0)</f>
        <v>0</v>
      </c>
      <c r="CR316" s="31" t="n">
        <f aca="false">IF(Замер!$J$400="да",Помещение_20!$G316,0)</f>
        <v>0</v>
      </c>
      <c r="CS316" s="31" t="n">
        <f aca="false">IF(Замер!$J$400="да",Помещение_20!$H316,0)</f>
        <v>0</v>
      </c>
    </row>
    <row r="317" customFormat="false" ht="14.25" hidden="false" customHeight="false" outlineLevel="0" collapsed="false">
      <c r="B317" s="79" t="n">
        <f aca="false">P317</f>
        <v>0</v>
      </c>
      <c r="C317" s="49" t="s">
        <v>577</v>
      </c>
      <c r="D317" s="80" t="str">
        <f aca="false">VLOOKUP(C317,СписокРабот!$B:$E,2,FALSE())</f>
        <v>Наладка системы защиты от протечек</v>
      </c>
      <c r="E317" s="44" t="str">
        <f aca="false">VLOOKUP(C317,СписокРабот!$B:$E,3,FALSE())</f>
        <v>ед.</v>
      </c>
      <c r="F317" s="81" t="n">
        <f aca="false">VLOOKUP(C317,СписокРабот!$B:$E,4,FALSE())</f>
        <v>6411</v>
      </c>
      <c r="G317" s="49" t="n">
        <f aca="false">Q317</f>
        <v>0</v>
      </c>
      <c r="H317" s="82" t="n">
        <f aca="false">F317*G317</f>
        <v>0</v>
      </c>
      <c r="L317" s="83"/>
      <c r="M317" s="66" t="n">
        <f aca="false">$F317*(100%-$B$3)</f>
        <v>5449.35</v>
      </c>
      <c r="N317" s="31" t="n">
        <f aca="false">$G317*$M317</f>
        <v>0</v>
      </c>
      <c r="P317" s="31" t="n">
        <f aca="false">MAX(S317,W317,AA317,AE317,AI317,AM317,AQ317,AU317,AY317,BC317,BG317,BK317,BO317,BS317,BW317,CA317,CE317,CI317,CM317,CQ317)</f>
        <v>0</v>
      </c>
      <c r="Q317" s="31" t="n">
        <f aca="false">IF($S317,T317,0)+IF($W317,X317,0)+IF($AA317,AB317,0)+IF($AE317,AF317,0)+IF($AI317,AJ317,0)+IF($AM317,AN317,0)+IF($AQ317,AR317,0)+IF($AU317,AV317,0)+IF($AY317,AZ317,0)+IF($BC317,BD317,0)+IF($BG317,BH317,0)+IF($BK317,BL317,0)+IF($BO317,BP317,0)+IF($BS317,BT317,0)+IF($BW317,BX317,0)+IF($CA317,CB317,0)+IF($CE317,CF317,0)+IF($CI317,CJ317,0)+IF($CM317,CN317,0)+IF($CQ317,CR317,0)</f>
        <v>0</v>
      </c>
      <c r="R317" s="31" t="n">
        <f aca="false">IF($S317=1,U317,0)+IF($W317,Y317,0)+IF($AA317,AC317,0)+IF($AE317,AG317,0)+IF($AI317,AK317,0)+IF($AM317,AO317,0)+IF($AQ317,AS317,0)+IF($AU317,AW317,0)+IF($AY317,BA317,0)+IF($BC317,BE317,0)+IF($BG317,BI317,0)+IF($BK317,BM317,0)+IF($BO317,BQ317,0)+IF($BS317,BU317,0)+IF($BW317,BY317,0)+IF($CA317,CC317,0)+IF($CE317,CG317,0)+IF($CI317,CK317,0)+IF($CM317,CO317,0)+IF($CQ317,CS317,0)</f>
        <v>0</v>
      </c>
      <c r="S317" s="31" t="n">
        <f aca="false">IF(Замер!$J$20="да",Комната_1!$B317,0)</f>
        <v>0</v>
      </c>
      <c r="T317" s="31" t="n">
        <f aca="false">IF(Замер!$J$20="да",Комната_1!$G317,0)</f>
        <v>2</v>
      </c>
      <c r="U317" s="31" t="n">
        <f aca="false">IF(Замер!$J$20="да",Комната_1!$H317,0)</f>
        <v>12822</v>
      </c>
      <c r="W317" s="31" t="n">
        <f aca="false">IF(Замер!$J$40="да",Комната_2!$B317,0)</f>
        <v>0</v>
      </c>
      <c r="X317" s="31" t="n">
        <f aca="false">IF(Замер!$J$40="да",Комната_2!$G317,0)</f>
        <v>2</v>
      </c>
      <c r="Y317" s="31" t="n">
        <f aca="false">IF(Замер!$J$40="да",Комната_2!$H317,0)</f>
        <v>12822</v>
      </c>
      <c r="AA317" s="31" t="n">
        <f aca="false">IF(Замер!$J$60="да",Комната_3!$B317,0)</f>
        <v>0</v>
      </c>
      <c r="AB317" s="31" t="n">
        <f aca="false">IF(Замер!$J$60="да",Комната_3!$G317,0)</f>
        <v>2</v>
      </c>
      <c r="AC317" s="31" t="n">
        <f aca="false">IF(Замер!$J$60="да",Комната_3!$H317,0)</f>
        <v>12822</v>
      </c>
      <c r="AE317" s="31" t="n">
        <f aca="false">IF(Замер!$J$80="да",Комната_4!$B317,0)</f>
        <v>0</v>
      </c>
      <c r="AF317" s="31" t="n">
        <f aca="false">IF(Замер!$J$80="да",Комната_4!$G317,0)</f>
        <v>2</v>
      </c>
      <c r="AG317" s="31" t="n">
        <f aca="false">IF(Замер!$J$80="да",Комната_4!$H317,0)</f>
        <v>12822</v>
      </c>
      <c r="AI317" s="31" t="n">
        <f aca="false">IF(Замер!$J$100="да",Комната_5!$B317,0)</f>
        <v>0</v>
      </c>
      <c r="AJ317" s="31" t="n">
        <f aca="false">IF(Замер!$J$100="да",Комната_5!$G317,0)</f>
        <v>2</v>
      </c>
      <c r="AK317" s="31" t="n">
        <f aca="false">IF(Замер!$J$100="да",Комната_5!$H317,0)</f>
        <v>12822</v>
      </c>
      <c r="AM317" s="31" t="n">
        <f aca="false">IF(Замер!$J$120="да",Коридор!$B317,0)</f>
        <v>0</v>
      </c>
      <c r="AN317" s="31" t="n">
        <f aca="false">IF(Замер!$J$120="да",Коридор!$G317,0)</f>
        <v>2</v>
      </c>
      <c r="AO317" s="31" t="n">
        <f aca="false">IF(Замер!$J$120="да",Коридор!$H317,0)</f>
        <v>12822</v>
      </c>
      <c r="AQ317" s="31" t="n">
        <f aca="false">IF(Замер!$J$140="да",Кухня!$B317,0)</f>
        <v>0</v>
      </c>
      <c r="AR317" s="31" t="n">
        <f aca="false">IF(Замер!$J$140="да",Кухня!$G317,0)</f>
        <v>2</v>
      </c>
      <c r="AS317" s="31" t="n">
        <f aca="false">IF(Замер!$J$140="да",Кухня!$H317,0)</f>
        <v>12822</v>
      </c>
      <c r="AU317" s="31" t="n">
        <f aca="false">IF(Замер!$J$160="да",Ванна!$B317,0)</f>
        <v>0</v>
      </c>
      <c r="AV317" s="31" t="n">
        <f aca="false">IF(Замер!$J$160="да",Ванна!$G317,0)</f>
        <v>2</v>
      </c>
      <c r="AW317" s="31" t="n">
        <f aca="false">IF(Замер!$J$160="да",Ванна!$H317,0)</f>
        <v>12822</v>
      </c>
      <c r="AY317" s="31" t="n">
        <f aca="false">IF(Замер!$J$180="да",Туалет!$B317,0)</f>
        <v>0</v>
      </c>
      <c r="AZ317" s="31" t="n">
        <f aca="false">IF(Замер!$J$180="да",Туалет!$G317,0)</f>
        <v>0</v>
      </c>
      <c r="BA317" s="31" t="n">
        <f aca="false">IF(Замер!$J$180="да",Туалет!$H317,0)</f>
        <v>0</v>
      </c>
      <c r="BC317" s="31" t="n">
        <f aca="false">IF(Замер!$J$200="да",Балкон!$B317,0)</f>
        <v>0</v>
      </c>
      <c r="BD317" s="31" t="n">
        <f aca="false">IF(Замер!$J$200="да",Балкон!$G317,0)</f>
        <v>0</v>
      </c>
      <c r="BE317" s="31" t="n">
        <f aca="false">IF(Замер!$J$200="да",Балкон!$H317,0)</f>
        <v>0</v>
      </c>
      <c r="BG317" s="31" t="n">
        <f aca="false">IF(Замер!$J$220="да",Помещение_11!$B317,0)</f>
        <v>0</v>
      </c>
      <c r="BH317" s="31" t="n">
        <f aca="false">IF(Замер!$J$220="да",Помещение_11!$G317,0)</f>
        <v>0</v>
      </c>
      <c r="BI317" s="31" t="n">
        <f aca="false">IF(Замер!$J$220="да",Помещение_11!$H317,0)</f>
        <v>0</v>
      </c>
      <c r="BK317" s="31" t="n">
        <f aca="false">IF(Замер!$J$240="да",Помещение_12!$B317,0)</f>
        <v>0</v>
      </c>
      <c r="BL317" s="31" t="n">
        <f aca="false">IF(Замер!$J$240="да",Помещение_12!$G317,0)</f>
        <v>0</v>
      </c>
      <c r="BM317" s="31" t="n">
        <f aca="false">IF(Замер!$J$240="да",Помещение_12!$H317,0)</f>
        <v>0</v>
      </c>
      <c r="BO317" s="31" t="n">
        <f aca="false">IF(Замер!$J$260="да",Помещение_13!$B317,0)</f>
        <v>0</v>
      </c>
      <c r="BP317" s="31" t="n">
        <f aca="false">IF(Замер!$J$260="да",Помещение_13!$G317,0)</f>
        <v>0</v>
      </c>
      <c r="BQ317" s="31" t="n">
        <f aca="false">IF(Замер!$J$260="да",Помещение_13!$H317,0)</f>
        <v>0</v>
      </c>
      <c r="BS317" s="31" t="n">
        <f aca="false">IF(Замер!$J$280="да",Помещение_14!$B317,0)</f>
        <v>0</v>
      </c>
      <c r="BT317" s="31" t="n">
        <f aca="false">IF(Замер!$J$280="да",Помещение_14!$G317,0)</f>
        <v>0</v>
      </c>
      <c r="BU317" s="31" t="n">
        <f aca="false">IF(Замер!$J$280="да",Помещение_14!$H317,0)</f>
        <v>0</v>
      </c>
      <c r="BW317" s="31" t="n">
        <f aca="false">IF(Замер!$J$300="да",Помещение_15!$B317,0)</f>
        <v>0</v>
      </c>
      <c r="BX317" s="31" t="n">
        <f aca="false">IF(Замер!$J$300="да",Помещение_15!$G317,0)</f>
        <v>0</v>
      </c>
      <c r="BY317" s="31" t="n">
        <f aca="false">IF(Замер!$J$300="да",Помещение_15!$H317,0)</f>
        <v>0</v>
      </c>
      <c r="CA317" s="31" t="n">
        <f aca="false">IF(Замер!$J$320="да",Помещение_16!$B317,0)</f>
        <v>0</v>
      </c>
      <c r="CB317" s="31" t="n">
        <f aca="false">IF(Замер!$J$320="да",Помещение_16!$G317,0)</f>
        <v>0</v>
      </c>
      <c r="CC317" s="31" t="n">
        <f aca="false">IF(Замер!$J$320="да",Помещение_16!$H317,0)</f>
        <v>0</v>
      </c>
      <c r="CE317" s="31" t="n">
        <f aca="false">IF(Замер!$J$340="да",Помещение_17!$B317,0)</f>
        <v>0</v>
      </c>
      <c r="CF317" s="31" t="n">
        <f aca="false">IF(Замер!$J$340="да",Помещение_17!$G317,0)</f>
        <v>0</v>
      </c>
      <c r="CG317" s="31" t="n">
        <f aca="false">IF(Замер!$J$340="да",Помещение_17!$H317,0)</f>
        <v>0</v>
      </c>
      <c r="CI317" s="31" t="n">
        <f aca="false">IF(Замер!$J$360="да",Помещение_18!$B317,0)</f>
        <v>0</v>
      </c>
      <c r="CJ317" s="31" t="n">
        <f aca="false">IF(Замер!$J$360="да",Помещение_18!$G317,0)</f>
        <v>0</v>
      </c>
      <c r="CK317" s="31" t="n">
        <f aca="false">IF(Замер!$J$360="да",Помещение_18!$H317,0)</f>
        <v>0</v>
      </c>
      <c r="CM317" s="31" t="n">
        <f aca="false">IF(Замер!$J$380="да",Помещение_19!$B317,0)</f>
        <v>0</v>
      </c>
      <c r="CN317" s="31" t="n">
        <f aca="false">IF(Замер!$J$380="да",Помещение_19!$G317,0)</f>
        <v>0</v>
      </c>
      <c r="CO317" s="31" t="n">
        <f aca="false">IF(Замер!$J$380="да",Помещение_19!$H317,0)</f>
        <v>0</v>
      </c>
      <c r="CQ317" s="31" t="n">
        <f aca="false">IF(Замер!$J$400="да",Помещение_20!$B317,0)</f>
        <v>0</v>
      </c>
      <c r="CR317" s="31" t="n">
        <f aca="false">IF(Замер!$J$400="да",Помещение_20!$G317,0)</f>
        <v>0</v>
      </c>
      <c r="CS317" s="31" t="n">
        <f aca="false">IF(Замер!$J$400="да",Помещение_20!$H317,0)</f>
        <v>0</v>
      </c>
    </row>
    <row r="318" customFormat="false" ht="14.25" hidden="false" customHeight="false" outlineLevel="0" collapsed="false">
      <c r="B318" s="89" t="n">
        <f aca="false">P318</f>
        <v>0</v>
      </c>
      <c r="C318" s="90" t="s">
        <v>578</v>
      </c>
      <c r="D318" s="91" t="str">
        <f aca="false">VLOOKUP(C318,СписокРабот!$B:$E,2,FALSE())</f>
        <v>Установка аксессуаров с/узла</v>
      </c>
      <c r="E318" s="92" t="str">
        <f aca="false">VLOOKUP(C318,СписокРабот!$B:$E,3,FALSE())</f>
        <v>ед.</v>
      </c>
      <c r="F318" s="93" t="n">
        <f aca="false">VLOOKUP(C318,СписокРабот!$B:$E,4,FALSE())</f>
        <v>975</v>
      </c>
      <c r="G318" s="102" t="n">
        <f aca="false">Q318</f>
        <v>0</v>
      </c>
      <c r="H318" s="95" t="n">
        <f aca="false">F318*G318</f>
        <v>0</v>
      </c>
      <c r="L318" s="83"/>
      <c r="M318" s="66" t="n">
        <f aca="false">$F318*(100%-$B$3)</f>
        <v>828.75</v>
      </c>
      <c r="N318" s="31" t="n">
        <f aca="false">$G318*$M318</f>
        <v>0</v>
      </c>
      <c r="P318" s="31" t="n">
        <f aca="false">MAX(S318,W318,AA318,AE318,AI318,AM318,AQ318,AU318,AY318,BC318,BG318,BK318,BO318,BS318,BW318,CA318,CE318,CI318,CM318,CQ318)</f>
        <v>0</v>
      </c>
      <c r="Q318" s="31" t="n">
        <f aca="false">IF($S318,T318,0)+IF($W318,X318,0)+IF($AA318,AB318,0)+IF($AE318,AF318,0)+IF($AI318,AJ318,0)+IF($AM318,AN318,0)+IF($AQ318,AR318,0)+IF($AU318,AV318,0)+IF($AY318,AZ318,0)+IF($BC318,BD318,0)+IF($BG318,BH318,0)+IF($BK318,BL318,0)+IF($BO318,BP318,0)+IF($BS318,BT318,0)+IF($BW318,BX318,0)+IF($CA318,CB318,0)+IF($CE318,CF318,0)+IF($CI318,CJ318,0)+IF($CM318,CN318,0)+IF($CQ318,CR318,0)</f>
        <v>0</v>
      </c>
      <c r="R318" s="31" t="n">
        <f aca="false">IF($S318=1,U318,0)+IF($W318,Y318,0)+IF($AA318,AC318,0)+IF($AE318,AG318,0)+IF($AI318,AK318,0)+IF($AM318,AO318,0)+IF($AQ318,AS318,0)+IF($AU318,AW318,0)+IF($AY318,BA318,0)+IF($BC318,BE318,0)+IF($BG318,BI318,0)+IF($BK318,BM318,0)+IF($BO318,BQ318,0)+IF($BS318,BU318,0)+IF($BW318,BY318,0)+IF($CA318,CC318,0)+IF($CE318,CG318,0)+IF($CI318,CK318,0)+IF($CM318,CO318,0)+IF($CQ318,CS318,0)</f>
        <v>0</v>
      </c>
      <c r="S318" s="31" t="n">
        <f aca="false">IF(Замер!$J$20="да",Комната_1!$B318,0)</f>
        <v>0</v>
      </c>
      <c r="T318" s="31" t="n">
        <f aca="false">IF(Замер!$J$20="да",Комната_1!$G318,0)</f>
        <v>1</v>
      </c>
      <c r="U318" s="31" t="n">
        <f aca="false">IF(Замер!$J$20="да",Комната_1!$H318,0)</f>
        <v>975</v>
      </c>
      <c r="W318" s="31" t="n">
        <f aca="false">IF(Замер!$J$40="да",Комната_2!$B318,0)</f>
        <v>0</v>
      </c>
      <c r="X318" s="31" t="n">
        <f aca="false">IF(Замер!$J$40="да",Комната_2!$G318,0)</f>
        <v>1</v>
      </c>
      <c r="Y318" s="31" t="n">
        <f aca="false">IF(Замер!$J$40="да",Комната_2!$H318,0)</f>
        <v>975</v>
      </c>
      <c r="AA318" s="31" t="n">
        <f aca="false">IF(Замер!$J$60="да",Комната_3!$B318,0)</f>
        <v>0</v>
      </c>
      <c r="AB318" s="31" t="n">
        <f aca="false">IF(Замер!$J$60="да",Комната_3!$G318,0)</f>
        <v>1</v>
      </c>
      <c r="AC318" s="31" t="n">
        <f aca="false">IF(Замер!$J$60="да",Комната_3!$H318,0)</f>
        <v>975</v>
      </c>
      <c r="AE318" s="31" t="n">
        <f aca="false">IF(Замер!$J$80="да",Комната_4!$B318,0)</f>
        <v>0</v>
      </c>
      <c r="AF318" s="31" t="n">
        <f aca="false">IF(Замер!$J$80="да",Комната_4!$G318,0)</f>
        <v>1</v>
      </c>
      <c r="AG318" s="31" t="n">
        <f aca="false">IF(Замер!$J$80="да",Комната_4!$H318,0)</f>
        <v>975</v>
      </c>
      <c r="AI318" s="31" t="n">
        <f aca="false">IF(Замер!$J$100="да",Комната_5!$B318,0)</f>
        <v>0</v>
      </c>
      <c r="AJ318" s="31" t="n">
        <f aca="false">IF(Замер!$J$100="да",Комната_5!$G318,0)</f>
        <v>1</v>
      </c>
      <c r="AK318" s="31" t="n">
        <f aca="false">IF(Замер!$J$100="да",Комната_5!$H318,0)</f>
        <v>975</v>
      </c>
      <c r="AM318" s="31" t="n">
        <f aca="false">IF(Замер!$J$120="да",Коридор!$B318,0)</f>
        <v>0</v>
      </c>
      <c r="AN318" s="31" t="n">
        <f aca="false">IF(Замер!$J$120="да",Коридор!$G318,0)</f>
        <v>1</v>
      </c>
      <c r="AO318" s="31" t="n">
        <f aca="false">IF(Замер!$J$120="да",Коридор!$H318,0)</f>
        <v>975</v>
      </c>
      <c r="AQ318" s="31" t="n">
        <f aca="false">IF(Замер!$J$140="да",Кухня!$B318,0)</f>
        <v>0</v>
      </c>
      <c r="AR318" s="31" t="n">
        <f aca="false">IF(Замер!$J$140="да",Кухня!$G318,0)</f>
        <v>1</v>
      </c>
      <c r="AS318" s="31" t="n">
        <f aca="false">IF(Замер!$J$140="да",Кухня!$H318,0)</f>
        <v>975</v>
      </c>
      <c r="AU318" s="31" t="n">
        <f aca="false">IF(Замер!$J$160="да",Ванна!$B318,0)</f>
        <v>0</v>
      </c>
      <c r="AV318" s="31" t="n">
        <f aca="false">IF(Замер!$J$160="да",Ванна!$G318,0)</f>
        <v>1</v>
      </c>
      <c r="AW318" s="31" t="n">
        <f aca="false">IF(Замер!$J$160="да",Ванна!$H318,0)</f>
        <v>975</v>
      </c>
      <c r="AY318" s="31" t="n">
        <f aca="false">IF(Замер!$J$180="да",Туалет!$B318,0)</f>
        <v>0</v>
      </c>
      <c r="AZ318" s="31" t="n">
        <f aca="false">IF(Замер!$J$180="да",Туалет!$G318,0)</f>
        <v>0</v>
      </c>
      <c r="BA318" s="31" t="n">
        <f aca="false">IF(Замер!$J$180="да",Туалет!$H318,0)</f>
        <v>0</v>
      </c>
      <c r="BC318" s="31" t="n">
        <f aca="false">IF(Замер!$J$200="да",Балкон!$B318,0)</f>
        <v>0</v>
      </c>
      <c r="BD318" s="31" t="n">
        <f aca="false">IF(Замер!$J$200="да",Балкон!$G318,0)</f>
        <v>0</v>
      </c>
      <c r="BE318" s="31" t="n">
        <f aca="false">IF(Замер!$J$200="да",Балкон!$H318,0)</f>
        <v>0</v>
      </c>
      <c r="BG318" s="31" t="n">
        <f aca="false">IF(Замер!$J$220="да",Помещение_11!$B318,0)</f>
        <v>0</v>
      </c>
      <c r="BH318" s="31" t="n">
        <f aca="false">IF(Замер!$J$220="да",Помещение_11!$G318,0)</f>
        <v>0</v>
      </c>
      <c r="BI318" s="31" t="n">
        <f aca="false">IF(Замер!$J$220="да",Помещение_11!$H318,0)</f>
        <v>0</v>
      </c>
      <c r="BK318" s="31" t="n">
        <f aca="false">IF(Замер!$J$240="да",Помещение_12!$B318,0)</f>
        <v>0</v>
      </c>
      <c r="BL318" s="31" t="n">
        <f aca="false">IF(Замер!$J$240="да",Помещение_12!$G318,0)</f>
        <v>0</v>
      </c>
      <c r="BM318" s="31" t="n">
        <f aca="false">IF(Замер!$J$240="да",Помещение_12!$H318,0)</f>
        <v>0</v>
      </c>
      <c r="BO318" s="31" t="n">
        <f aca="false">IF(Замер!$J$260="да",Помещение_13!$B318,0)</f>
        <v>0</v>
      </c>
      <c r="BP318" s="31" t="n">
        <f aca="false">IF(Замер!$J$260="да",Помещение_13!$G318,0)</f>
        <v>0</v>
      </c>
      <c r="BQ318" s="31" t="n">
        <f aca="false">IF(Замер!$J$260="да",Помещение_13!$H318,0)</f>
        <v>0</v>
      </c>
      <c r="BS318" s="31" t="n">
        <f aca="false">IF(Замер!$J$280="да",Помещение_14!$B318,0)</f>
        <v>0</v>
      </c>
      <c r="BT318" s="31" t="n">
        <f aca="false">IF(Замер!$J$280="да",Помещение_14!$G318,0)</f>
        <v>0</v>
      </c>
      <c r="BU318" s="31" t="n">
        <f aca="false">IF(Замер!$J$280="да",Помещение_14!$H318,0)</f>
        <v>0</v>
      </c>
      <c r="BW318" s="31" t="n">
        <f aca="false">IF(Замер!$J$300="да",Помещение_15!$B318,0)</f>
        <v>0</v>
      </c>
      <c r="BX318" s="31" t="n">
        <f aca="false">IF(Замер!$J$300="да",Помещение_15!$G318,0)</f>
        <v>0</v>
      </c>
      <c r="BY318" s="31" t="n">
        <f aca="false">IF(Замер!$J$300="да",Помещение_15!$H318,0)</f>
        <v>0</v>
      </c>
      <c r="CA318" s="31" t="n">
        <f aca="false">IF(Замер!$J$320="да",Помещение_16!$B318,0)</f>
        <v>0</v>
      </c>
      <c r="CB318" s="31" t="n">
        <f aca="false">IF(Замер!$J$320="да",Помещение_16!$G318,0)</f>
        <v>0</v>
      </c>
      <c r="CC318" s="31" t="n">
        <f aca="false">IF(Замер!$J$320="да",Помещение_16!$H318,0)</f>
        <v>0</v>
      </c>
      <c r="CE318" s="31" t="n">
        <f aca="false">IF(Замер!$J$340="да",Помещение_17!$B318,0)</f>
        <v>0</v>
      </c>
      <c r="CF318" s="31" t="n">
        <f aca="false">IF(Замер!$J$340="да",Помещение_17!$G318,0)</f>
        <v>0</v>
      </c>
      <c r="CG318" s="31" t="n">
        <f aca="false">IF(Замер!$J$340="да",Помещение_17!$H318,0)</f>
        <v>0</v>
      </c>
      <c r="CI318" s="31" t="n">
        <f aca="false">IF(Замер!$J$360="да",Помещение_18!$B318,0)</f>
        <v>0</v>
      </c>
      <c r="CJ318" s="31" t="n">
        <f aca="false">IF(Замер!$J$360="да",Помещение_18!$G318,0)</f>
        <v>0</v>
      </c>
      <c r="CK318" s="31" t="n">
        <f aca="false">IF(Замер!$J$360="да",Помещение_18!$H318,0)</f>
        <v>0</v>
      </c>
      <c r="CM318" s="31" t="n">
        <f aca="false">IF(Замер!$J$380="да",Помещение_19!$B318,0)</f>
        <v>0</v>
      </c>
      <c r="CN318" s="31" t="n">
        <f aca="false">IF(Замер!$J$380="да",Помещение_19!$G318,0)</f>
        <v>0</v>
      </c>
      <c r="CO318" s="31" t="n">
        <f aca="false">IF(Замер!$J$380="да",Помещение_19!$H318,0)</f>
        <v>0</v>
      </c>
      <c r="CQ318" s="31" t="n">
        <f aca="false">IF(Замер!$J$400="да",Помещение_20!$B318,0)</f>
        <v>0</v>
      </c>
      <c r="CR318" s="31" t="n">
        <f aca="false">IF(Замер!$J$400="да",Помещение_20!$G318,0)</f>
        <v>0</v>
      </c>
      <c r="CS318" s="31" t="n">
        <f aca="false">IF(Замер!$J$400="да",Помещение_20!$H318,0)</f>
        <v>0</v>
      </c>
    </row>
    <row r="319" customFormat="false" ht="14.25" hidden="false" customHeight="false" outlineLevel="0" collapsed="false">
      <c r="B319" s="89" t="n">
        <f aca="false">P319</f>
        <v>0</v>
      </c>
      <c r="C319" s="90" t="s">
        <v>579</v>
      </c>
      <c r="D319" s="91" t="str">
        <f aca="false">VLOOKUP(C319,СписокРабот!$B:$E,2,FALSE())</f>
        <v>Навеска зеркал площадью до 1 кв.м. с подсветкой К-1.3</v>
      </c>
      <c r="E319" s="92" t="str">
        <f aca="false">VLOOKUP(C319,СписокРабот!$B:$E,3,FALSE())</f>
        <v>ед.</v>
      </c>
      <c r="F319" s="93" t="n">
        <f aca="false">VLOOKUP(C319,СписокРабот!$B:$E,4,FALSE())</f>
        <v>2680</v>
      </c>
      <c r="G319" s="102" t="n">
        <f aca="false">Q319</f>
        <v>0</v>
      </c>
      <c r="H319" s="95" t="n">
        <f aca="false">F319*G319</f>
        <v>0</v>
      </c>
      <c r="L319" s="83"/>
      <c r="M319" s="66" t="n">
        <f aca="false">$F319*(100%-$B$3)</f>
        <v>2278</v>
      </c>
      <c r="N319" s="31" t="n">
        <f aca="false">$G319*$M319</f>
        <v>0</v>
      </c>
      <c r="P319" s="31" t="n">
        <f aca="false">MAX(S319,W319,AA319,AE319,AI319,AM319,AQ319,AU319,AY319,BC319,BG319,BK319,BO319,BS319,BW319,CA319,CE319,CI319,CM319,CQ319)</f>
        <v>0</v>
      </c>
      <c r="Q319" s="31" t="n">
        <f aca="false">IF($S319,T319,0)+IF($W319,X319,0)+IF($AA319,AB319,0)+IF($AE319,AF319,0)+IF($AI319,AJ319,0)+IF($AM319,AN319,0)+IF($AQ319,AR319,0)+IF($AU319,AV319,0)+IF($AY319,AZ319,0)+IF($BC319,BD319,0)+IF($BG319,BH319,0)+IF($BK319,BL319,0)+IF($BO319,BP319,0)+IF($BS319,BT319,0)+IF($BW319,BX319,0)+IF($CA319,CB319,0)+IF($CE319,CF319,0)+IF($CI319,CJ319,0)+IF($CM319,CN319,0)+IF($CQ319,CR319,0)</f>
        <v>0</v>
      </c>
      <c r="R319" s="31" t="n">
        <f aca="false">IF($S319=1,U319,0)+IF($W319,Y319,0)+IF($AA319,AC319,0)+IF($AE319,AG319,0)+IF($AI319,AK319,0)+IF($AM319,AO319,0)+IF($AQ319,AS319,0)+IF($AU319,AW319,0)+IF($AY319,BA319,0)+IF($BC319,BE319,0)+IF($BG319,BI319,0)+IF($BK319,BM319,0)+IF($BO319,BQ319,0)+IF($BS319,BU319,0)+IF($BW319,BY319,0)+IF($CA319,CC319,0)+IF($CE319,CG319,0)+IF($CI319,CK319,0)+IF($CM319,CO319,0)+IF($CQ319,CS319,0)</f>
        <v>0</v>
      </c>
      <c r="S319" s="31" t="n">
        <f aca="false">IF(Замер!$J$20="да",Комната_1!$B319,0)</f>
        <v>0</v>
      </c>
      <c r="T319" s="31" t="n">
        <f aca="false">IF(Замер!$J$20="да",Комната_1!$G319,0)</f>
        <v>1</v>
      </c>
      <c r="U319" s="31" t="n">
        <f aca="false">IF(Замер!$J$20="да",Комната_1!$H319,0)</f>
        <v>2680</v>
      </c>
      <c r="W319" s="31" t="n">
        <f aca="false">IF(Замер!$J$40="да",Комната_2!$B319,0)</f>
        <v>0</v>
      </c>
      <c r="X319" s="31" t="n">
        <f aca="false">IF(Замер!$J$40="да",Комната_2!$G319,0)</f>
        <v>1</v>
      </c>
      <c r="Y319" s="31" t="n">
        <f aca="false">IF(Замер!$J$40="да",Комната_2!$H319,0)</f>
        <v>2680</v>
      </c>
      <c r="AA319" s="31" t="n">
        <f aca="false">IF(Замер!$J$60="да",Комната_3!$B319,0)</f>
        <v>0</v>
      </c>
      <c r="AB319" s="31" t="n">
        <f aca="false">IF(Замер!$J$60="да",Комната_3!$G319,0)</f>
        <v>1</v>
      </c>
      <c r="AC319" s="31" t="n">
        <f aca="false">IF(Замер!$J$60="да",Комната_3!$H319,0)</f>
        <v>2680</v>
      </c>
      <c r="AE319" s="31" t="n">
        <f aca="false">IF(Замер!$J$80="да",Комната_4!$B319,0)</f>
        <v>0</v>
      </c>
      <c r="AF319" s="31" t="n">
        <f aca="false">IF(Замер!$J$80="да",Комната_4!$G319,0)</f>
        <v>1</v>
      </c>
      <c r="AG319" s="31" t="n">
        <f aca="false">IF(Замер!$J$80="да",Комната_4!$H319,0)</f>
        <v>2680</v>
      </c>
      <c r="AI319" s="31" t="n">
        <f aca="false">IF(Замер!$J$100="да",Комната_5!$B319,0)</f>
        <v>0</v>
      </c>
      <c r="AJ319" s="31" t="n">
        <f aca="false">IF(Замер!$J$100="да",Комната_5!$G319,0)</f>
        <v>1</v>
      </c>
      <c r="AK319" s="31" t="n">
        <f aca="false">IF(Замер!$J$100="да",Комната_5!$H319,0)</f>
        <v>2680</v>
      </c>
      <c r="AM319" s="31" t="n">
        <f aca="false">IF(Замер!$J$120="да",Коридор!$B319,0)</f>
        <v>0</v>
      </c>
      <c r="AN319" s="31" t="n">
        <f aca="false">IF(Замер!$J$120="да",Коридор!$G319,0)</f>
        <v>1</v>
      </c>
      <c r="AO319" s="31" t="n">
        <f aca="false">IF(Замер!$J$120="да",Коридор!$H319,0)</f>
        <v>2680</v>
      </c>
      <c r="AQ319" s="31" t="n">
        <f aca="false">IF(Замер!$J$140="да",Кухня!$B319,0)</f>
        <v>0</v>
      </c>
      <c r="AR319" s="31" t="n">
        <f aca="false">IF(Замер!$J$140="да",Кухня!$G319,0)</f>
        <v>1</v>
      </c>
      <c r="AS319" s="31" t="n">
        <f aca="false">IF(Замер!$J$140="да",Кухня!$H319,0)</f>
        <v>2680</v>
      </c>
      <c r="AU319" s="31" t="n">
        <f aca="false">IF(Замер!$J$160="да",Ванна!$B319,0)</f>
        <v>0</v>
      </c>
      <c r="AV319" s="31" t="n">
        <f aca="false">IF(Замер!$J$160="да",Ванна!$G319,0)</f>
        <v>1</v>
      </c>
      <c r="AW319" s="31" t="n">
        <f aca="false">IF(Замер!$J$160="да",Ванна!$H319,0)</f>
        <v>2680</v>
      </c>
      <c r="AY319" s="31" t="n">
        <f aca="false">IF(Замер!$J$180="да",Туалет!$B319,0)</f>
        <v>0</v>
      </c>
      <c r="AZ319" s="31" t="n">
        <f aca="false">IF(Замер!$J$180="да",Туалет!$G319,0)</f>
        <v>0</v>
      </c>
      <c r="BA319" s="31" t="n">
        <f aca="false">IF(Замер!$J$180="да",Туалет!$H319,0)</f>
        <v>0</v>
      </c>
      <c r="BC319" s="31" t="n">
        <f aca="false">IF(Замер!$J$200="да",Балкон!$B319,0)</f>
        <v>0</v>
      </c>
      <c r="BD319" s="31" t="n">
        <f aca="false">IF(Замер!$J$200="да",Балкон!$G319,0)</f>
        <v>0</v>
      </c>
      <c r="BE319" s="31" t="n">
        <f aca="false">IF(Замер!$J$200="да",Балкон!$H319,0)</f>
        <v>0</v>
      </c>
      <c r="BG319" s="31" t="n">
        <f aca="false">IF(Замер!$J$220="да",Помещение_11!$B319,0)</f>
        <v>0</v>
      </c>
      <c r="BH319" s="31" t="n">
        <f aca="false">IF(Замер!$J$220="да",Помещение_11!$G319,0)</f>
        <v>0</v>
      </c>
      <c r="BI319" s="31" t="n">
        <f aca="false">IF(Замер!$J$220="да",Помещение_11!$H319,0)</f>
        <v>0</v>
      </c>
      <c r="BK319" s="31" t="n">
        <f aca="false">IF(Замер!$J$240="да",Помещение_12!$B319,0)</f>
        <v>0</v>
      </c>
      <c r="BL319" s="31" t="n">
        <f aca="false">IF(Замер!$J$240="да",Помещение_12!$G319,0)</f>
        <v>0</v>
      </c>
      <c r="BM319" s="31" t="n">
        <f aca="false">IF(Замер!$J$240="да",Помещение_12!$H319,0)</f>
        <v>0</v>
      </c>
      <c r="BO319" s="31" t="n">
        <f aca="false">IF(Замер!$J$260="да",Помещение_13!$B319,0)</f>
        <v>0</v>
      </c>
      <c r="BP319" s="31" t="n">
        <f aca="false">IF(Замер!$J$260="да",Помещение_13!$G319,0)</f>
        <v>0</v>
      </c>
      <c r="BQ319" s="31" t="n">
        <f aca="false">IF(Замер!$J$260="да",Помещение_13!$H319,0)</f>
        <v>0</v>
      </c>
      <c r="BS319" s="31" t="n">
        <f aca="false">IF(Замер!$J$280="да",Помещение_14!$B319,0)</f>
        <v>0</v>
      </c>
      <c r="BT319" s="31" t="n">
        <f aca="false">IF(Замер!$J$280="да",Помещение_14!$G319,0)</f>
        <v>0</v>
      </c>
      <c r="BU319" s="31" t="n">
        <f aca="false">IF(Замер!$J$280="да",Помещение_14!$H319,0)</f>
        <v>0</v>
      </c>
      <c r="BW319" s="31" t="n">
        <f aca="false">IF(Замер!$J$300="да",Помещение_15!$B319,0)</f>
        <v>0</v>
      </c>
      <c r="BX319" s="31" t="n">
        <f aca="false">IF(Замер!$J$300="да",Помещение_15!$G319,0)</f>
        <v>0</v>
      </c>
      <c r="BY319" s="31" t="n">
        <f aca="false">IF(Замер!$J$300="да",Помещение_15!$H319,0)</f>
        <v>0</v>
      </c>
      <c r="CA319" s="31" t="n">
        <f aca="false">IF(Замер!$J$320="да",Помещение_16!$B319,0)</f>
        <v>0</v>
      </c>
      <c r="CB319" s="31" t="n">
        <f aca="false">IF(Замер!$J$320="да",Помещение_16!$G319,0)</f>
        <v>0</v>
      </c>
      <c r="CC319" s="31" t="n">
        <f aca="false">IF(Замер!$J$320="да",Помещение_16!$H319,0)</f>
        <v>0</v>
      </c>
      <c r="CE319" s="31" t="n">
        <f aca="false">IF(Замер!$J$340="да",Помещение_17!$B319,0)</f>
        <v>0</v>
      </c>
      <c r="CF319" s="31" t="n">
        <f aca="false">IF(Замер!$J$340="да",Помещение_17!$G319,0)</f>
        <v>0</v>
      </c>
      <c r="CG319" s="31" t="n">
        <f aca="false">IF(Замер!$J$340="да",Помещение_17!$H319,0)</f>
        <v>0</v>
      </c>
      <c r="CI319" s="31" t="n">
        <f aca="false">IF(Замер!$J$360="да",Помещение_18!$B319,0)</f>
        <v>0</v>
      </c>
      <c r="CJ319" s="31" t="n">
        <f aca="false">IF(Замер!$J$360="да",Помещение_18!$G319,0)</f>
        <v>0</v>
      </c>
      <c r="CK319" s="31" t="n">
        <f aca="false">IF(Замер!$J$360="да",Помещение_18!$H319,0)</f>
        <v>0</v>
      </c>
      <c r="CM319" s="31" t="n">
        <f aca="false">IF(Замер!$J$380="да",Помещение_19!$B319,0)</f>
        <v>0</v>
      </c>
      <c r="CN319" s="31" t="n">
        <f aca="false">IF(Замер!$J$380="да",Помещение_19!$G319,0)</f>
        <v>0</v>
      </c>
      <c r="CO319" s="31" t="n">
        <f aca="false">IF(Замер!$J$380="да",Помещение_19!$H319,0)</f>
        <v>0</v>
      </c>
      <c r="CQ319" s="31" t="n">
        <f aca="false">IF(Замер!$J$400="да",Помещение_20!$B319,0)</f>
        <v>0</v>
      </c>
      <c r="CR319" s="31" t="n">
        <f aca="false">IF(Замер!$J$400="да",Помещение_20!$G319,0)</f>
        <v>0</v>
      </c>
      <c r="CS319" s="31" t="n">
        <f aca="false">IF(Замер!$J$400="да",Помещение_20!$H319,0)</f>
        <v>0</v>
      </c>
    </row>
    <row r="320" customFormat="false" ht="14.25" hidden="false" customHeight="false" outlineLevel="0" collapsed="false">
      <c r="B320" s="79" t="n">
        <f aca="false">P320</f>
        <v>0</v>
      </c>
      <c r="C320" s="49" t="s">
        <v>580</v>
      </c>
      <c r="D320" s="80" t="str">
        <f aca="false">VLOOKUP(C320,СписокРабот!$B:$E,2,FALSE())</f>
        <v>Монтаж душевой кабины с гидромассажом без обр. герметиком</v>
      </c>
      <c r="E320" s="44" t="str">
        <f aca="false">VLOOKUP(C320,СписокРабот!$B:$E,3,FALSE())</f>
        <v>ед.</v>
      </c>
      <c r="F320" s="81" t="n">
        <f aca="false">VLOOKUP(C320,СписокРабот!$B:$E,4,FALSE())</f>
        <v>9732</v>
      </c>
      <c r="G320" s="49" t="n">
        <f aca="false">Q320</f>
        <v>0</v>
      </c>
      <c r="H320" s="82" t="n">
        <f aca="false">F320*G320</f>
        <v>0</v>
      </c>
      <c r="L320" s="83"/>
      <c r="M320" s="66" t="n">
        <f aca="false">$F320*(100%-$B$3)</f>
        <v>8272.2</v>
      </c>
      <c r="N320" s="31" t="n">
        <f aca="false">$G320*$M320</f>
        <v>0</v>
      </c>
      <c r="P320" s="31" t="n">
        <f aca="false">MAX(S320,W320,AA320,AE320,AI320,AM320,AQ320,AU320,AY320,BC320,BG320,BK320,BO320,BS320,BW320,CA320,CE320,CI320,CM320,CQ320)</f>
        <v>0</v>
      </c>
      <c r="Q320" s="31" t="n">
        <f aca="false">IF($S320,T320,0)+IF($W320,X320,0)+IF($AA320,AB320,0)+IF($AE320,AF320,0)+IF($AI320,AJ320,0)+IF($AM320,AN320,0)+IF($AQ320,AR320,0)+IF($AU320,AV320,0)+IF($AY320,AZ320,0)+IF($BC320,BD320,0)+IF($BG320,BH320,0)+IF($BK320,BL320,0)+IF($BO320,BP320,0)+IF($BS320,BT320,0)+IF($BW320,BX320,0)+IF($CA320,CB320,0)+IF($CE320,CF320,0)+IF($CI320,CJ320,0)+IF($CM320,CN320,0)+IF($CQ320,CR320,0)</f>
        <v>0</v>
      </c>
      <c r="R320" s="31" t="n">
        <f aca="false">IF($S320=1,U320,0)+IF($W320,Y320,0)+IF($AA320,AC320,0)+IF($AE320,AG320,0)+IF($AI320,AK320,0)+IF($AM320,AO320,0)+IF($AQ320,AS320,0)+IF($AU320,AW320,0)+IF($AY320,BA320,0)+IF($BC320,BE320,0)+IF($BG320,BI320,0)+IF($BK320,BM320,0)+IF($BO320,BQ320,0)+IF($BS320,BU320,0)+IF($BW320,BY320,0)+IF($CA320,CC320,0)+IF($CE320,CG320,0)+IF($CI320,CK320,0)+IF($CM320,CO320,0)+IF($CQ320,CS320,0)</f>
        <v>0</v>
      </c>
      <c r="S320" s="31" t="n">
        <f aca="false">IF(Замер!$J$20="да",Комната_1!$B320,0)</f>
        <v>0</v>
      </c>
      <c r="T320" s="31" t="n">
        <f aca="false">IF(Замер!$J$20="да",Комната_1!$G320,0)</f>
        <v>1</v>
      </c>
      <c r="U320" s="31" t="n">
        <f aca="false">IF(Замер!$J$20="да",Комната_1!$H320,0)</f>
        <v>9732</v>
      </c>
      <c r="W320" s="31" t="n">
        <f aca="false">IF(Замер!$J$40="да",Комната_2!$B320,0)</f>
        <v>0</v>
      </c>
      <c r="X320" s="31" t="n">
        <f aca="false">IF(Замер!$J$40="да",Комната_2!$G320,0)</f>
        <v>1</v>
      </c>
      <c r="Y320" s="31" t="n">
        <f aca="false">IF(Замер!$J$40="да",Комната_2!$H320,0)</f>
        <v>9732</v>
      </c>
      <c r="AA320" s="31" t="n">
        <f aca="false">IF(Замер!$J$60="да",Комната_3!$B320,0)</f>
        <v>0</v>
      </c>
      <c r="AB320" s="31" t="n">
        <f aca="false">IF(Замер!$J$60="да",Комната_3!$G320,0)</f>
        <v>1</v>
      </c>
      <c r="AC320" s="31" t="n">
        <f aca="false">IF(Замер!$J$60="да",Комната_3!$H320,0)</f>
        <v>9732</v>
      </c>
      <c r="AE320" s="31" t="n">
        <f aca="false">IF(Замер!$J$80="да",Комната_4!$B320,0)</f>
        <v>0</v>
      </c>
      <c r="AF320" s="31" t="n">
        <f aca="false">IF(Замер!$J$80="да",Комната_4!$G320,0)</f>
        <v>1</v>
      </c>
      <c r="AG320" s="31" t="n">
        <f aca="false">IF(Замер!$J$80="да",Комната_4!$H320,0)</f>
        <v>9732</v>
      </c>
      <c r="AI320" s="31" t="n">
        <f aca="false">IF(Замер!$J$100="да",Комната_5!$B320,0)</f>
        <v>0</v>
      </c>
      <c r="AJ320" s="31" t="n">
        <f aca="false">IF(Замер!$J$100="да",Комната_5!$G320,0)</f>
        <v>1</v>
      </c>
      <c r="AK320" s="31" t="n">
        <f aca="false">IF(Замер!$J$100="да",Комната_5!$H320,0)</f>
        <v>9732</v>
      </c>
      <c r="AM320" s="31" t="n">
        <f aca="false">IF(Замер!$J$120="да",Коридор!$B320,0)</f>
        <v>0</v>
      </c>
      <c r="AN320" s="31" t="n">
        <f aca="false">IF(Замер!$J$120="да",Коридор!$G320,0)</f>
        <v>1</v>
      </c>
      <c r="AO320" s="31" t="n">
        <f aca="false">IF(Замер!$J$120="да",Коридор!$H320,0)</f>
        <v>9732</v>
      </c>
      <c r="AQ320" s="31" t="n">
        <f aca="false">IF(Замер!$J$140="да",Кухня!$B320,0)</f>
        <v>0</v>
      </c>
      <c r="AR320" s="31" t="n">
        <f aca="false">IF(Замер!$J$140="да",Кухня!$G320,0)</f>
        <v>1</v>
      </c>
      <c r="AS320" s="31" t="n">
        <f aca="false">IF(Замер!$J$140="да",Кухня!$H320,0)</f>
        <v>9732</v>
      </c>
      <c r="AU320" s="31" t="n">
        <f aca="false">IF(Замер!$J$160="да",Ванна!$B320,0)</f>
        <v>0</v>
      </c>
      <c r="AV320" s="31" t="n">
        <f aca="false">IF(Замер!$J$160="да",Ванна!$G320,0)</f>
        <v>1</v>
      </c>
      <c r="AW320" s="31" t="n">
        <f aca="false">IF(Замер!$J$160="да",Ванна!$H320,0)</f>
        <v>9732</v>
      </c>
      <c r="AY320" s="31" t="n">
        <f aca="false">IF(Замер!$J$180="да",Туалет!$B320,0)</f>
        <v>0</v>
      </c>
      <c r="AZ320" s="31" t="n">
        <f aca="false">IF(Замер!$J$180="да",Туалет!$G320,0)</f>
        <v>0</v>
      </c>
      <c r="BA320" s="31" t="n">
        <f aca="false">IF(Замер!$J$180="да",Туалет!$H320,0)</f>
        <v>0</v>
      </c>
      <c r="BC320" s="31" t="n">
        <f aca="false">IF(Замер!$J$200="да",Балкон!$B320,0)</f>
        <v>0</v>
      </c>
      <c r="BD320" s="31" t="n">
        <f aca="false">IF(Замер!$J$200="да",Балкон!$G320,0)</f>
        <v>0</v>
      </c>
      <c r="BE320" s="31" t="n">
        <f aca="false">IF(Замер!$J$200="да",Балкон!$H320,0)</f>
        <v>0</v>
      </c>
      <c r="BG320" s="31" t="n">
        <f aca="false">IF(Замер!$J$220="да",Помещение_11!$B320,0)</f>
        <v>0</v>
      </c>
      <c r="BH320" s="31" t="n">
        <f aca="false">IF(Замер!$J$220="да",Помещение_11!$G320,0)</f>
        <v>0</v>
      </c>
      <c r="BI320" s="31" t="n">
        <f aca="false">IF(Замер!$J$220="да",Помещение_11!$H320,0)</f>
        <v>0</v>
      </c>
      <c r="BK320" s="31" t="n">
        <f aca="false">IF(Замер!$J$240="да",Помещение_12!$B320,0)</f>
        <v>0</v>
      </c>
      <c r="BL320" s="31" t="n">
        <f aca="false">IF(Замер!$J$240="да",Помещение_12!$G320,0)</f>
        <v>0</v>
      </c>
      <c r="BM320" s="31" t="n">
        <f aca="false">IF(Замер!$J$240="да",Помещение_12!$H320,0)</f>
        <v>0</v>
      </c>
      <c r="BO320" s="31" t="n">
        <f aca="false">IF(Замер!$J$260="да",Помещение_13!$B320,0)</f>
        <v>0</v>
      </c>
      <c r="BP320" s="31" t="n">
        <f aca="false">IF(Замер!$J$260="да",Помещение_13!$G320,0)</f>
        <v>0</v>
      </c>
      <c r="BQ320" s="31" t="n">
        <f aca="false">IF(Замер!$J$260="да",Помещение_13!$H320,0)</f>
        <v>0</v>
      </c>
      <c r="BS320" s="31" t="n">
        <f aca="false">IF(Замер!$J$280="да",Помещение_14!$B320,0)</f>
        <v>0</v>
      </c>
      <c r="BT320" s="31" t="n">
        <f aca="false">IF(Замер!$J$280="да",Помещение_14!$G320,0)</f>
        <v>0</v>
      </c>
      <c r="BU320" s="31" t="n">
        <f aca="false">IF(Замер!$J$280="да",Помещение_14!$H320,0)</f>
        <v>0</v>
      </c>
      <c r="BW320" s="31" t="n">
        <f aca="false">IF(Замер!$J$300="да",Помещение_15!$B320,0)</f>
        <v>0</v>
      </c>
      <c r="BX320" s="31" t="n">
        <f aca="false">IF(Замер!$J$300="да",Помещение_15!$G320,0)</f>
        <v>0</v>
      </c>
      <c r="BY320" s="31" t="n">
        <f aca="false">IF(Замер!$J$300="да",Помещение_15!$H320,0)</f>
        <v>0</v>
      </c>
      <c r="CA320" s="31" t="n">
        <f aca="false">IF(Замер!$J$320="да",Помещение_16!$B320,0)</f>
        <v>0</v>
      </c>
      <c r="CB320" s="31" t="n">
        <f aca="false">IF(Замер!$J$320="да",Помещение_16!$G320,0)</f>
        <v>0</v>
      </c>
      <c r="CC320" s="31" t="n">
        <f aca="false">IF(Замер!$J$320="да",Помещение_16!$H320,0)</f>
        <v>0</v>
      </c>
      <c r="CE320" s="31" t="n">
        <f aca="false">IF(Замер!$J$340="да",Помещение_17!$B320,0)</f>
        <v>0</v>
      </c>
      <c r="CF320" s="31" t="n">
        <f aca="false">IF(Замер!$J$340="да",Помещение_17!$G320,0)</f>
        <v>0</v>
      </c>
      <c r="CG320" s="31" t="n">
        <f aca="false">IF(Замер!$J$340="да",Помещение_17!$H320,0)</f>
        <v>0</v>
      </c>
      <c r="CI320" s="31" t="n">
        <f aca="false">IF(Замер!$J$360="да",Помещение_18!$B320,0)</f>
        <v>0</v>
      </c>
      <c r="CJ320" s="31" t="n">
        <f aca="false">IF(Замер!$J$360="да",Помещение_18!$G320,0)</f>
        <v>0</v>
      </c>
      <c r="CK320" s="31" t="n">
        <f aca="false">IF(Замер!$J$360="да",Помещение_18!$H320,0)</f>
        <v>0</v>
      </c>
      <c r="CM320" s="31" t="n">
        <f aca="false">IF(Замер!$J$380="да",Помещение_19!$B320,0)</f>
        <v>0</v>
      </c>
      <c r="CN320" s="31" t="n">
        <f aca="false">IF(Замер!$J$380="да",Помещение_19!$G320,0)</f>
        <v>0</v>
      </c>
      <c r="CO320" s="31" t="n">
        <f aca="false">IF(Замер!$J$380="да",Помещение_19!$H320,0)</f>
        <v>0</v>
      </c>
      <c r="CQ320" s="31" t="n">
        <f aca="false">IF(Замер!$J$400="да",Помещение_20!$B320,0)</f>
        <v>0</v>
      </c>
      <c r="CR320" s="31" t="n">
        <f aca="false">IF(Замер!$J$400="да",Помещение_20!$G320,0)</f>
        <v>0</v>
      </c>
      <c r="CS320" s="31" t="n">
        <f aca="false">IF(Замер!$J$400="да",Помещение_20!$H320,0)</f>
        <v>0</v>
      </c>
    </row>
    <row r="321" customFormat="false" ht="14.25" hidden="false" customHeight="false" outlineLevel="0" collapsed="false">
      <c r="B321" s="79" t="n">
        <f aca="false">P321</f>
        <v>0</v>
      </c>
      <c r="C321" s="49" t="s">
        <v>581</v>
      </c>
      <c r="D321" s="80" t="str">
        <f aca="false">VLOOKUP(C321,СписокРабот!$B:$E,2,FALSE())</f>
        <v>Монтаж радиатора на новое место стоимостью до 50 000 руб.</v>
      </c>
      <c r="E321" s="44" t="str">
        <f aca="false">VLOOKUP(C321,СписокРабот!$B:$E,3,FALSE())</f>
        <v>ед.</v>
      </c>
      <c r="F321" s="81" t="n">
        <f aca="false">VLOOKUP(C321,СписокРабот!$B:$E,4,FALSE())</f>
        <v>3545</v>
      </c>
      <c r="G321" s="49" t="n">
        <f aca="false">Q321</f>
        <v>0</v>
      </c>
      <c r="H321" s="82" t="n">
        <f aca="false">F321*G321</f>
        <v>0</v>
      </c>
      <c r="L321" s="83"/>
      <c r="M321" s="66" t="n">
        <f aca="false">$F321*(100%-$B$3)</f>
        <v>3013.25</v>
      </c>
      <c r="N321" s="31" t="n">
        <f aca="false">$G321*$M321</f>
        <v>0</v>
      </c>
      <c r="P321" s="31" t="n">
        <f aca="false">MAX(S321,W321,AA321,AE321,AI321,AM321,AQ321,AU321,AY321,BC321,BG321,BK321,BO321,BS321,BW321,CA321,CE321,CI321,CM321,CQ321)</f>
        <v>0</v>
      </c>
      <c r="Q321" s="31" t="n">
        <f aca="false">IF($S321,T321,0)+IF($W321,X321,0)+IF($AA321,AB321,0)+IF($AE321,AF321,0)+IF($AI321,AJ321,0)+IF($AM321,AN321,0)+IF($AQ321,AR321,0)+IF($AU321,AV321,0)+IF($AY321,AZ321,0)+IF($BC321,BD321,0)+IF($BG321,BH321,0)+IF($BK321,BL321,0)+IF($BO321,BP321,0)+IF($BS321,BT321,0)+IF($BW321,BX321,0)+IF($CA321,CB321,0)+IF($CE321,CF321,0)+IF($CI321,CJ321,0)+IF($CM321,CN321,0)+IF($CQ321,CR321,0)</f>
        <v>0</v>
      </c>
      <c r="R321" s="31" t="n">
        <f aca="false">IF($S321=1,U321,0)+IF($W321,Y321,0)+IF($AA321,AC321,0)+IF($AE321,AG321,0)+IF($AI321,AK321,0)+IF($AM321,AO321,0)+IF($AQ321,AS321,0)+IF($AU321,AW321,0)+IF($AY321,BA321,0)+IF($BC321,BE321,0)+IF($BG321,BI321,0)+IF($BK321,BM321,0)+IF($BO321,BQ321,0)+IF($BS321,BU321,0)+IF($BW321,BY321,0)+IF($CA321,CC321,0)+IF($CE321,CG321,0)+IF($CI321,CK321,0)+IF($CM321,CO321,0)+IF($CQ321,CS321,0)</f>
        <v>0</v>
      </c>
      <c r="S321" s="31" t="n">
        <f aca="false">IF(Замер!$J$20="да",Комната_1!$B321,0)</f>
        <v>0</v>
      </c>
      <c r="T321" s="31" t="n">
        <f aca="false">IF(Замер!$J$20="да",Комната_1!$G321,0)</f>
        <v>1</v>
      </c>
      <c r="U321" s="31" t="n">
        <f aca="false">IF(Замер!$J$20="да",Комната_1!$H321,0)</f>
        <v>3545</v>
      </c>
      <c r="W321" s="31" t="n">
        <f aca="false">IF(Замер!$J$40="да",Комната_2!$B321,0)</f>
        <v>0</v>
      </c>
      <c r="X321" s="31" t="n">
        <f aca="false">IF(Замер!$J$40="да",Комната_2!$G321,0)</f>
        <v>1</v>
      </c>
      <c r="Y321" s="31" t="n">
        <f aca="false">IF(Замер!$J$40="да",Комната_2!$H321,0)</f>
        <v>3545</v>
      </c>
      <c r="AA321" s="31" t="n">
        <f aca="false">IF(Замер!$J$60="да",Комната_3!$B321,0)</f>
        <v>0</v>
      </c>
      <c r="AB321" s="31" t="n">
        <f aca="false">IF(Замер!$J$60="да",Комната_3!$G321,0)</f>
        <v>1</v>
      </c>
      <c r="AC321" s="31" t="n">
        <f aca="false">IF(Замер!$J$60="да",Комната_3!$H321,0)</f>
        <v>3545</v>
      </c>
      <c r="AE321" s="31" t="n">
        <f aca="false">IF(Замер!$J$80="да",Комната_4!$B321,0)</f>
        <v>0</v>
      </c>
      <c r="AF321" s="31" t="n">
        <f aca="false">IF(Замер!$J$80="да",Комната_4!$G321,0)</f>
        <v>1</v>
      </c>
      <c r="AG321" s="31" t="n">
        <f aca="false">IF(Замер!$J$80="да",Комната_4!$H321,0)</f>
        <v>3545</v>
      </c>
      <c r="AI321" s="31" t="n">
        <f aca="false">IF(Замер!$J$100="да",Комната_5!$B321,0)</f>
        <v>0</v>
      </c>
      <c r="AJ321" s="31" t="n">
        <f aca="false">IF(Замер!$J$100="да",Комната_5!$G321,0)</f>
        <v>1</v>
      </c>
      <c r="AK321" s="31" t="n">
        <f aca="false">IF(Замер!$J$100="да",Комната_5!$H321,0)</f>
        <v>3545</v>
      </c>
      <c r="AM321" s="31" t="n">
        <f aca="false">IF(Замер!$J$120="да",Коридор!$B321,0)</f>
        <v>0</v>
      </c>
      <c r="AN321" s="31" t="n">
        <f aca="false">IF(Замер!$J$120="да",Коридор!$G321,0)</f>
        <v>1</v>
      </c>
      <c r="AO321" s="31" t="n">
        <f aca="false">IF(Замер!$J$120="да",Коридор!$H321,0)</f>
        <v>3545</v>
      </c>
      <c r="AQ321" s="31" t="n">
        <f aca="false">IF(Замер!$J$140="да",Кухня!$B321,0)</f>
        <v>0</v>
      </c>
      <c r="AR321" s="31" t="n">
        <f aca="false">IF(Замер!$J$140="да",Кухня!$G321,0)</f>
        <v>1</v>
      </c>
      <c r="AS321" s="31" t="n">
        <f aca="false">IF(Замер!$J$140="да",Кухня!$H321,0)</f>
        <v>3545</v>
      </c>
      <c r="AU321" s="31" t="n">
        <f aca="false">IF(Замер!$J$160="да",Ванна!$B321,0)</f>
        <v>0</v>
      </c>
      <c r="AV321" s="31" t="n">
        <f aca="false">IF(Замер!$J$160="да",Ванна!$G321,0)</f>
        <v>1</v>
      </c>
      <c r="AW321" s="31" t="n">
        <f aca="false">IF(Замер!$J$160="да",Ванна!$H321,0)</f>
        <v>3545</v>
      </c>
      <c r="AY321" s="31" t="n">
        <f aca="false">IF(Замер!$J$180="да",Туалет!$B321,0)</f>
        <v>0</v>
      </c>
      <c r="AZ321" s="31" t="n">
        <f aca="false">IF(Замер!$J$180="да",Туалет!$G321,0)</f>
        <v>0</v>
      </c>
      <c r="BA321" s="31" t="n">
        <f aca="false">IF(Замер!$J$180="да",Туалет!$H321,0)</f>
        <v>0</v>
      </c>
      <c r="BC321" s="31" t="n">
        <f aca="false">IF(Замер!$J$200="да",Балкон!$B321,0)</f>
        <v>0</v>
      </c>
      <c r="BD321" s="31" t="n">
        <f aca="false">IF(Замер!$J$200="да",Балкон!$G321,0)</f>
        <v>0</v>
      </c>
      <c r="BE321" s="31" t="n">
        <f aca="false">IF(Замер!$J$200="да",Балкон!$H321,0)</f>
        <v>0</v>
      </c>
      <c r="BG321" s="31" t="n">
        <f aca="false">IF(Замер!$J$220="да",Помещение_11!$B321,0)</f>
        <v>0</v>
      </c>
      <c r="BH321" s="31" t="n">
        <f aca="false">IF(Замер!$J$220="да",Помещение_11!$G321,0)</f>
        <v>0</v>
      </c>
      <c r="BI321" s="31" t="n">
        <f aca="false">IF(Замер!$J$220="да",Помещение_11!$H321,0)</f>
        <v>0</v>
      </c>
      <c r="BK321" s="31" t="n">
        <f aca="false">IF(Замер!$J$240="да",Помещение_12!$B321,0)</f>
        <v>0</v>
      </c>
      <c r="BL321" s="31" t="n">
        <f aca="false">IF(Замер!$J$240="да",Помещение_12!$G321,0)</f>
        <v>0</v>
      </c>
      <c r="BM321" s="31" t="n">
        <f aca="false">IF(Замер!$J$240="да",Помещение_12!$H321,0)</f>
        <v>0</v>
      </c>
      <c r="BO321" s="31" t="n">
        <f aca="false">IF(Замер!$J$260="да",Помещение_13!$B321,0)</f>
        <v>0</v>
      </c>
      <c r="BP321" s="31" t="n">
        <f aca="false">IF(Замер!$J$260="да",Помещение_13!$G321,0)</f>
        <v>0</v>
      </c>
      <c r="BQ321" s="31" t="n">
        <f aca="false">IF(Замер!$J$260="да",Помещение_13!$H321,0)</f>
        <v>0</v>
      </c>
      <c r="BS321" s="31" t="n">
        <f aca="false">IF(Замер!$J$280="да",Помещение_14!$B321,0)</f>
        <v>0</v>
      </c>
      <c r="BT321" s="31" t="n">
        <f aca="false">IF(Замер!$J$280="да",Помещение_14!$G321,0)</f>
        <v>0</v>
      </c>
      <c r="BU321" s="31" t="n">
        <f aca="false">IF(Замер!$J$280="да",Помещение_14!$H321,0)</f>
        <v>0</v>
      </c>
      <c r="BW321" s="31" t="n">
        <f aca="false">IF(Замер!$J$300="да",Помещение_15!$B321,0)</f>
        <v>0</v>
      </c>
      <c r="BX321" s="31" t="n">
        <f aca="false">IF(Замер!$J$300="да",Помещение_15!$G321,0)</f>
        <v>0</v>
      </c>
      <c r="BY321" s="31" t="n">
        <f aca="false">IF(Замер!$J$300="да",Помещение_15!$H321,0)</f>
        <v>0</v>
      </c>
      <c r="CA321" s="31" t="n">
        <f aca="false">IF(Замер!$J$320="да",Помещение_16!$B321,0)</f>
        <v>0</v>
      </c>
      <c r="CB321" s="31" t="n">
        <f aca="false">IF(Замер!$J$320="да",Помещение_16!$G321,0)</f>
        <v>0</v>
      </c>
      <c r="CC321" s="31" t="n">
        <f aca="false">IF(Замер!$J$320="да",Помещение_16!$H321,0)</f>
        <v>0</v>
      </c>
      <c r="CE321" s="31" t="n">
        <f aca="false">IF(Замер!$J$340="да",Помещение_17!$B321,0)</f>
        <v>0</v>
      </c>
      <c r="CF321" s="31" t="n">
        <f aca="false">IF(Замер!$J$340="да",Помещение_17!$G321,0)</f>
        <v>0</v>
      </c>
      <c r="CG321" s="31" t="n">
        <f aca="false">IF(Замер!$J$340="да",Помещение_17!$H321,0)</f>
        <v>0</v>
      </c>
      <c r="CI321" s="31" t="n">
        <f aca="false">IF(Замер!$J$360="да",Помещение_18!$B321,0)</f>
        <v>0</v>
      </c>
      <c r="CJ321" s="31" t="n">
        <f aca="false">IF(Замер!$J$360="да",Помещение_18!$G321,0)</f>
        <v>0</v>
      </c>
      <c r="CK321" s="31" t="n">
        <f aca="false">IF(Замер!$J$360="да",Помещение_18!$H321,0)</f>
        <v>0</v>
      </c>
      <c r="CM321" s="31" t="n">
        <f aca="false">IF(Замер!$J$380="да",Помещение_19!$B321,0)</f>
        <v>0</v>
      </c>
      <c r="CN321" s="31" t="n">
        <f aca="false">IF(Замер!$J$380="да",Помещение_19!$G321,0)</f>
        <v>0</v>
      </c>
      <c r="CO321" s="31" t="n">
        <f aca="false">IF(Замер!$J$380="да",Помещение_19!$H321,0)</f>
        <v>0</v>
      </c>
      <c r="CQ321" s="31" t="n">
        <f aca="false">IF(Замер!$J$400="да",Помещение_20!$B321,0)</f>
        <v>0</v>
      </c>
      <c r="CR321" s="31" t="n">
        <f aca="false">IF(Замер!$J$400="да",Помещение_20!$G321,0)</f>
        <v>0</v>
      </c>
      <c r="CS321" s="31" t="n">
        <f aca="false">IF(Замер!$J$400="да",Помещение_20!$H321,0)</f>
        <v>0</v>
      </c>
    </row>
    <row r="322" customFormat="false" ht="14.25" hidden="false" customHeight="false" outlineLevel="0" collapsed="false">
      <c r="B322" s="79" t="n">
        <f aca="false">P322</f>
        <v>0</v>
      </c>
      <c r="C322" s="49" t="s">
        <v>582</v>
      </c>
      <c r="D322" s="80" t="str">
        <f aca="false">VLOOKUP(C322,СписокРабот!$B:$E,2,FALSE())</f>
        <v>Монтаж душевой кабины без гидромассажа без обработки герметиком</v>
      </c>
      <c r="E322" s="44" t="str">
        <f aca="false">VLOOKUP(C322,СписокРабот!$B:$E,3,FALSE())</f>
        <v>ед.</v>
      </c>
      <c r="F322" s="81" t="n">
        <f aca="false">VLOOKUP(C322,СписокРабот!$B:$E,4,FALSE())</f>
        <v>9154</v>
      </c>
      <c r="G322" s="49" t="n">
        <f aca="false">Q322</f>
        <v>0</v>
      </c>
      <c r="H322" s="82" t="n">
        <f aca="false">F322*G322</f>
        <v>0</v>
      </c>
      <c r="L322" s="83"/>
      <c r="M322" s="66" t="n">
        <f aca="false">$F322*(100%-$B$3)</f>
        <v>7780.9</v>
      </c>
      <c r="N322" s="31" t="n">
        <f aca="false">$G322*$M322</f>
        <v>0</v>
      </c>
      <c r="P322" s="31" t="n">
        <f aca="false">MAX(S322,W322,AA322,AE322,AI322,AM322,AQ322,AU322,AY322,BC322,BG322,BK322,BO322,BS322,BW322,CA322,CE322,CI322,CM322,CQ322)</f>
        <v>0</v>
      </c>
      <c r="Q322" s="31" t="n">
        <f aca="false">IF($S322,T322,0)+IF($W322,X322,0)+IF($AA322,AB322,0)+IF($AE322,AF322,0)+IF($AI322,AJ322,0)+IF($AM322,AN322,0)+IF($AQ322,AR322,0)+IF($AU322,AV322,0)+IF($AY322,AZ322,0)+IF($BC322,BD322,0)+IF($BG322,BH322,0)+IF($BK322,BL322,0)+IF($BO322,BP322,0)+IF($BS322,BT322,0)+IF($BW322,BX322,0)+IF($CA322,CB322,0)+IF($CE322,CF322,0)+IF($CI322,CJ322,0)+IF($CM322,CN322,0)+IF($CQ322,CR322,0)</f>
        <v>0</v>
      </c>
      <c r="R322" s="31" t="n">
        <f aca="false">IF($S322=1,U322,0)+IF($W322,Y322,0)+IF($AA322,AC322,0)+IF($AE322,AG322,0)+IF($AI322,AK322,0)+IF($AM322,AO322,0)+IF($AQ322,AS322,0)+IF($AU322,AW322,0)+IF($AY322,BA322,0)+IF($BC322,BE322,0)+IF($BG322,BI322,0)+IF($BK322,BM322,0)+IF($BO322,BQ322,0)+IF($BS322,BU322,0)+IF($BW322,BY322,0)+IF($CA322,CC322,0)+IF($CE322,CG322,0)+IF($CI322,CK322,0)+IF($CM322,CO322,0)+IF($CQ322,CS322,0)</f>
        <v>0</v>
      </c>
      <c r="S322" s="31" t="n">
        <f aca="false">IF(Замер!$J$20="да",Комната_1!$B322,0)</f>
        <v>0</v>
      </c>
      <c r="T322" s="31" t="n">
        <f aca="false">IF(Замер!$J$20="да",Комната_1!$G322,0)</f>
        <v>1</v>
      </c>
      <c r="U322" s="31" t="n">
        <f aca="false">IF(Замер!$J$20="да",Комната_1!$H322,0)</f>
        <v>9154</v>
      </c>
      <c r="W322" s="31" t="n">
        <f aca="false">IF(Замер!$J$40="да",Комната_2!$B322,0)</f>
        <v>0</v>
      </c>
      <c r="X322" s="31" t="n">
        <f aca="false">IF(Замер!$J$40="да",Комната_2!$G322,0)</f>
        <v>1</v>
      </c>
      <c r="Y322" s="31" t="n">
        <f aca="false">IF(Замер!$J$40="да",Комната_2!$H322,0)</f>
        <v>9154</v>
      </c>
      <c r="AA322" s="31" t="n">
        <f aca="false">IF(Замер!$J$60="да",Комната_3!$B322,0)</f>
        <v>0</v>
      </c>
      <c r="AB322" s="31" t="n">
        <f aca="false">IF(Замер!$J$60="да",Комната_3!$G322,0)</f>
        <v>1</v>
      </c>
      <c r="AC322" s="31" t="n">
        <f aca="false">IF(Замер!$J$60="да",Комната_3!$H322,0)</f>
        <v>9154</v>
      </c>
      <c r="AE322" s="31" t="n">
        <f aca="false">IF(Замер!$J$80="да",Комната_4!$B322,0)</f>
        <v>0</v>
      </c>
      <c r="AF322" s="31" t="n">
        <f aca="false">IF(Замер!$J$80="да",Комната_4!$G322,0)</f>
        <v>1</v>
      </c>
      <c r="AG322" s="31" t="n">
        <f aca="false">IF(Замер!$J$80="да",Комната_4!$H322,0)</f>
        <v>9154</v>
      </c>
      <c r="AI322" s="31" t="n">
        <f aca="false">IF(Замер!$J$100="да",Комната_5!$B322,0)</f>
        <v>0</v>
      </c>
      <c r="AJ322" s="31" t="n">
        <f aca="false">IF(Замер!$J$100="да",Комната_5!$G322,0)</f>
        <v>1</v>
      </c>
      <c r="AK322" s="31" t="n">
        <f aca="false">IF(Замер!$J$100="да",Комната_5!$H322,0)</f>
        <v>9154</v>
      </c>
      <c r="AM322" s="31" t="n">
        <f aca="false">IF(Замер!$J$120="да",Коридор!$B322,0)</f>
        <v>0</v>
      </c>
      <c r="AN322" s="31" t="n">
        <f aca="false">IF(Замер!$J$120="да",Коридор!$G322,0)</f>
        <v>1</v>
      </c>
      <c r="AO322" s="31" t="n">
        <f aca="false">IF(Замер!$J$120="да",Коридор!$H322,0)</f>
        <v>9154</v>
      </c>
      <c r="AQ322" s="31" t="n">
        <f aca="false">IF(Замер!$J$140="да",Кухня!$B322,0)</f>
        <v>0</v>
      </c>
      <c r="AR322" s="31" t="n">
        <f aca="false">IF(Замер!$J$140="да",Кухня!$G322,0)</f>
        <v>1</v>
      </c>
      <c r="AS322" s="31" t="n">
        <f aca="false">IF(Замер!$J$140="да",Кухня!$H322,0)</f>
        <v>9154</v>
      </c>
      <c r="AU322" s="31" t="n">
        <f aca="false">IF(Замер!$J$160="да",Ванна!$B322,0)</f>
        <v>0</v>
      </c>
      <c r="AV322" s="31" t="n">
        <f aca="false">IF(Замер!$J$160="да",Ванна!$G322,0)</f>
        <v>1</v>
      </c>
      <c r="AW322" s="31" t="n">
        <f aca="false">IF(Замер!$J$160="да",Ванна!$H322,0)</f>
        <v>9154</v>
      </c>
      <c r="AY322" s="31" t="n">
        <f aca="false">IF(Замер!$J$180="да",Туалет!$B322,0)</f>
        <v>0</v>
      </c>
      <c r="AZ322" s="31" t="n">
        <f aca="false">IF(Замер!$J$180="да",Туалет!$G322,0)</f>
        <v>0</v>
      </c>
      <c r="BA322" s="31" t="n">
        <f aca="false">IF(Замер!$J$180="да",Туалет!$H322,0)</f>
        <v>0</v>
      </c>
      <c r="BC322" s="31" t="n">
        <f aca="false">IF(Замер!$J$200="да",Балкон!$B322,0)</f>
        <v>0</v>
      </c>
      <c r="BD322" s="31" t="n">
        <f aca="false">IF(Замер!$J$200="да",Балкон!$G322,0)</f>
        <v>0</v>
      </c>
      <c r="BE322" s="31" t="n">
        <f aca="false">IF(Замер!$J$200="да",Балкон!$H322,0)</f>
        <v>0</v>
      </c>
      <c r="BG322" s="31" t="n">
        <f aca="false">IF(Замер!$J$220="да",Помещение_11!$B322,0)</f>
        <v>0</v>
      </c>
      <c r="BH322" s="31" t="n">
        <f aca="false">IF(Замер!$J$220="да",Помещение_11!$G322,0)</f>
        <v>0</v>
      </c>
      <c r="BI322" s="31" t="n">
        <f aca="false">IF(Замер!$J$220="да",Помещение_11!$H322,0)</f>
        <v>0</v>
      </c>
      <c r="BK322" s="31" t="n">
        <f aca="false">IF(Замер!$J$240="да",Помещение_12!$B322,0)</f>
        <v>0</v>
      </c>
      <c r="BL322" s="31" t="n">
        <f aca="false">IF(Замер!$J$240="да",Помещение_12!$G322,0)</f>
        <v>0</v>
      </c>
      <c r="BM322" s="31" t="n">
        <f aca="false">IF(Замер!$J$240="да",Помещение_12!$H322,0)</f>
        <v>0</v>
      </c>
      <c r="BO322" s="31" t="n">
        <f aca="false">IF(Замер!$J$260="да",Помещение_13!$B322,0)</f>
        <v>0</v>
      </c>
      <c r="BP322" s="31" t="n">
        <f aca="false">IF(Замер!$J$260="да",Помещение_13!$G322,0)</f>
        <v>0</v>
      </c>
      <c r="BQ322" s="31" t="n">
        <f aca="false">IF(Замер!$J$260="да",Помещение_13!$H322,0)</f>
        <v>0</v>
      </c>
      <c r="BS322" s="31" t="n">
        <f aca="false">IF(Замер!$J$280="да",Помещение_14!$B322,0)</f>
        <v>0</v>
      </c>
      <c r="BT322" s="31" t="n">
        <f aca="false">IF(Замер!$J$280="да",Помещение_14!$G322,0)</f>
        <v>0</v>
      </c>
      <c r="BU322" s="31" t="n">
        <f aca="false">IF(Замер!$J$280="да",Помещение_14!$H322,0)</f>
        <v>0</v>
      </c>
      <c r="BW322" s="31" t="n">
        <f aca="false">IF(Замер!$J$300="да",Помещение_15!$B322,0)</f>
        <v>0</v>
      </c>
      <c r="BX322" s="31" t="n">
        <f aca="false">IF(Замер!$J$300="да",Помещение_15!$G322,0)</f>
        <v>0</v>
      </c>
      <c r="BY322" s="31" t="n">
        <f aca="false">IF(Замер!$J$300="да",Помещение_15!$H322,0)</f>
        <v>0</v>
      </c>
      <c r="CA322" s="31" t="n">
        <f aca="false">IF(Замер!$J$320="да",Помещение_16!$B322,0)</f>
        <v>0</v>
      </c>
      <c r="CB322" s="31" t="n">
        <f aca="false">IF(Замер!$J$320="да",Помещение_16!$G322,0)</f>
        <v>0</v>
      </c>
      <c r="CC322" s="31" t="n">
        <f aca="false">IF(Замер!$J$320="да",Помещение_16!$H322,0)</f>
        <v>0</v>
      </c>
      <c r="CE322" s="31" t="n">
        <f aca="false">IF(Замер!$J$340="да",Помещение_17!$B322,0)</f>
        <v>0</v>
      </c>
      <c r="CF322" s="31" t="n">
        <f aca="false">IF(Замер!$J$340="да",Помещение_17!$G322,0)</f>
        <v>0</v>
      </c>
      <c r="CG322" s="31" t="n">
        <f aca="false">IF(Замер!$J$340="да",Помещение_17!$H322,0)</f>
        <v>0</v>
      </c>
      <c r="CI322" s="31" t="n">
        <f aca="false">IF(Замер!$J$360="да",Помещение_18!$B322,0)</f>
        <v>0</v>
      </c>
      <c r="CJ322" s="31" t="n">
        <f aca="false">IF(Замер!$J$360="да",Помещение_18!$G322,0)</f>
        <v>0</v>
      </c>
      <c r="CK322" s="31" t="n">
        <f aca="false">IF(Замер!$J$360="да",Помещение_18!$H322,0)</f>
        <v>0</v>
      </c>
      <c r="CM322" s="31" t="n">
        <f aca="false">IF(Замер!$J$380="да",Помещение_19!$B322,0)</f>
        <v>0</v>
      </c>
      <c r="CN322" s="31" t="n">
        <f aca="false">IF(Замер!$J$380="да",Помещение_19!$G322,0)</f>
        <v>0</v>
      </c>
      <c r="CO322" s="31" t="n">
        <f aca="false">IF(Замер!$J$380="да",Помещение_19!$H322,0)</f>
        <v>0</v>
      </c>
      <c r="CQ322" s="31" t="n">
        <f aca="false">IF(Замер!$J$400="да",Помещение_20!$B322,0)</f>
        <v>0</v>
      </c>
      <c r="CR322" s="31" t="n">
        <f aca="false">IF(Замер!$J$400="да",Помещение_20!$G322,0)</f>
        <v>0</v>
      </c>
      <c r="CS322" s="31" t="n">
        <f aca="false">IF(Замер!$J$400="да",Помещение_20!$H322,0)</f>
        <v>0</v>
      </c>
    </row>
    <row r="323" customFormat="false" ht="14.25" hidden="false" customHeight="false" outlineLevel="0" collapsed="false">
      <c r="B323" s="79" t="n">
        <f aca="false">P323</f>
        <v>0</v>
      </c>
      <c r="C323" s="49" t="s">
        <v>583</v>
      </c>
      <c r="D323" s="80" t="str">
        <f aca="false">VLOOKUP(C323,СписокРабот!$B:$E,2,FALSE())</f>
        <v>Гидроизоляция швов душевой кабины</v>
      </c>
      <c r="E323" s="44" t="str">
        <f aca="false">VLOOKUP(C323,СписокРабот!$B:$E,3,FALSE())</f>
        <v>ед.</v>
      </c>
      <c r="F323" s="81" t="n">
        <f aca="false">VLOOKUP(C323,СписокРабот!$B:$E,4,FALSE())</f>
        <v>7154</v>
      </c>
      <c r="G323" s="49" t="n">
        <f aca="false">Q323</f>
        <v>0</v>
      </c>
      <c r="H323" s="82" t="n">
        <f aca="false">F323*G323</f>
        <v>0</v>
      </c>
      <c r="L323" s="83"/>
      <c r="M323" s="66" t="n">
        <f aca="false">$F323*(100%-$B$3)</f>
        <v>6080.9</v>
      </c>
      <c r="N323" s="31" t="n">
        <f aca="false">$G323*$M323</f>
        <v>0</v>
      </c>
      <c r="P323" s="31" t="n">
        <f aca="false">MAX(S323,W323,AA323,AE323,AI323,AM323,AQ323,AU323,AY323,BC323,BG323,BK323,BO323,BS323,BW323,CA323,CE323,CI323,CM323,CQ323)</f>
        <v>0</v>
      </c>
      <c r="Q323" s="31" t="n">
        <f aca="false">IF($S323,T323,0)+IF($W323,X323,0)+IF($AA323,AB323,0)+IF($AE323,AF323,0)+IF($AI323,AJ323,0)+IF($AM323,AN323,0)+IF($AQ323,AR323,0)+IF($AU323,AV323,0)+IF($AY323,AZ323,0)+IF($BC323,BD323,0)+IF($BG323,BH323,0)+IF($BK323,BL323,0)+IF($BO323,BP323,0)+IF($BS323,BT323,0)+IF($BW323,BX323,0)+IF($CA323,CB323,0)+IF($CE323,CF323,0)+IF($CI323,CJ323,0)+IF($CM323,CN323,0)+IF($CQ323,CR323,0)</f>
        <v>0</v>
      </c>
      <c r="R323" s="31" t="n">
        <f aca="false">IF($S323=1,U323,0)+IF($W323,Y323,0)+IF($AA323,AC323,0)+IF($AE323,AG323,0)+IF($AI323,AK323,0)+IF($AM323,AO323,0)+IF($AQ323,AS323,0)+IF($AU323,AW323,0)+IF($AY323,BA323,0)+IF($BC323,BE323,0)+IF($BG323,BI323,0)+IF($BK323,BM323,0)+IF($BO323,BQ323,0)+IF($BS323,BU323,0)+IF($BW323,BY323,0)+IF($CA323,CC323,0)+IF($CE323,CG323,0)+IF($CI323,CK323,0)+IF($CM323,CO323,0)+IF($CQ323,CS323,0)</f>
        <v>0</v>
      </c>
      <c r="S323" s="31" t="n">
        <f aca="false">IF(Замер!$J$20="да",Комната_1!$B323,0)</f>
        <v>0</v>
      </c>
      <c r="T323" s="31" t="n">
        <f aca="false">IF(Замер!$J$20="да",Комната_1!$G323,0)</f>
        <v>1</v>
      </c>
      <c r="U323" s="31" t="n">
        <f aca="false">IF(Замер!$J$20="да",Комната_1!$H323,0)</f>
        <v>7154</v>
      </c>
      <c r="W323" s="31" t="n">
        <f aca="false">IF(Замер!$J$40="да",Комната_2!$B323,0)</f>
        <v>0</v>
      </c>
      <c r="X323" s="31" t="n">
        <f aca="false">IF(Замер!$J$40="да",Комната_2!$G323,0)</f>
        <v>1</v>
      </c>
      <c r="Y323" s="31" t="n">
        <f aca="false">IF(Замер!$J$40="да",Комната_2!$H323,0)</f>
        <v>7154</v>
      </c>
      <c r="AA323" s="31" t="n">
        <f aca="false">IF(Замер!$J$60="да",Комната_3!$B323,0)</f>
        <v>0</v>
      </c>
      <c r="AB323" s="31" t="n">
        <f aca="false">IF(Замер!$J$60="да",Комната_3!$G323,0)</f>
        <v>1</v>
      </c>
      <c r="AC323" s="31" t="n">
        <f aca="false">IF(Замер!$J$60="да",Комната_3!$H323,0)</f>
        <v>7154</v>
      </c>
      <c r="AE323" s="31" t="n">
        <f aca="false">IF(Замер!$J$80="да",Комната_4!$B323,0)</f>
        <v>0</v>
      </c>
      <c r="AF323" s="31" t="n">
        <f aca="false">IF(Замер!$J$80="да",Комната_4!$G323,0)</f>
        <v>1</v>
      </c>
      <c r="AG323" s="31" t="n">
        <f aca="false">IF(Замер!$J$80="да",Комната_4!$H323,0)</f>
        <v>7154</v>
      </c>
      <c r="AI323" s="31" t="n">
        <f aca="false">IF(Замер!$J$100="да",Комната_5!$B323,0)</f>
        <v>0</v>
      </c>
      <c r="AJ323" s="31" t="n">
        <f aca="false">IF(Замер!$J$100="да",Комната_5!$G323,0)</f>
        <v>1</v>
      </c>
      <c r="AK323" s="31" t="n">
        <f aca="false">IF(Замер!$J$100="да",Комната_5!$H323,0)</f>
        <v>7154</v>
      </c>
      <c r="AM323" s="31" t="n">
        <f aca="false">IF(Замер!$J$120="да",Коридор!$B323,0)</f>
        <v>0</v>
      </c>
      <c r="AN323" s="31" t="n">
        <f aca="false">IF(Замер!$J$120="да",Коридор!$G323,0)</f>
        <v>1</v>
      </c>
      <c r="AO323" s="31" t="n">
        <f aca="false">IF(Замер!$J$120="да",Коридор!$H323,0)</f>
        <v>7154</v>
      </c>
      <c r="AQ323" s="31" t="n">
        <f aca="false">IF(Замер!$J$140="да",Кухня!$B323,0)</f>
        <v>0</v>
      </c>
      <c r="AR323" s="31" t="n">
        <f aca="false">IF(Замер!$J$140="да",Кухня!$G323,0)</f>
        <v>1</v>
      </c>
      <c r="AS323" s="31" t="n">
        <f aca="false">IF(Замер!$J$140="да",Кухня!$H323,0)</f>
        <v>7154</v>
      </c>
      <c r="AU323" s="31" t="n">
        <f aca="false">IF(Замер!$J$160="да",Ванна!$B323,0)</f>
        <v>0</v>
      </c>
      <c r="AV323" s="31" t="n">
        <f aca="false">IF(Замер!$J$160="да",Ванна!$G323,0)</f>
        <v>1</v>
      </c>
      <c r="AW323" s="31" t="n">
        <f aca="false">IF(Замер!$J$160="да",Ванна!$H323,0)</f>
        <v>7154</v>
      </c>
      <c r="AY323" s="31" t="n">
        <f aca="false">IF(Замер!$J$180="да",Туалет!$B323,0)</f>
        <v>0</v>
      </c>
      <c r="AZ323" s="31" t="n">
        <f aca="false">IF(Замер!$J$180="да",Туалет!$G323,0)</f>
        <v>0</v>
      </c>
      <c r="BA323" s="31" t="n">
        <f aca="false">IF(Замер!$J$180="да",Туалет!$H323,0)</f>
        <v>0</v>
      </c>
      <c r="BC323" s="31" t="n">
        <f aca="false">IF(Замер!$J$200="да",Балкон!$B323,0)</f>
        <v>0</v>
      </c>
      <c r="BD323" s="31" t="n">
        <f aca="false">IF(Замер!$J$200="да",Балкон!$G323,0)</f>
        <v>0</v>
      </c>
      <c r="BE323" s="31" t="n">
        <f aca="false">IF(Замер!$J$200="да",Балкон!$H323,0)</f>
        <v>0</v>
      </c>
      <c r="BG323" s="31" t="n">
        <f aca="false">IF(Замер!$J$220="да",Помещение_11!$B323,0)</f>
        <v>0</v>
      </c>
      <c r="BH323" s="31" t="n">
        <f aca="false">IF(Замер!$J$220="да",Помещение_11!$G323,0)</f>
        <v>0</v>
      </c>
      <c r="BI323" s="31" t="n">
        <f aca="false">IF(Замер!$J$220="да",Помещение_11!$H323,0)</f>
        <v>0</v>
      </c>
      <c r="BK323" s="31" t="n">
        <f aca="false">IF(Замер!$J$240="да",Помещение_12!$B323,0)</f>
        <v>0</v>
      </c>
      <c r="BL323" s="31" t="n">
        <f aca="false">IF(Замер!$J$240="да",Помещение_12!$G323,0)</f>
        <v>0</v>
      </c>
      <c r="BM323" s="31" t="n">
        <f aca="false">IF(Замер!$J$240="да",Помещение_12!$H323,0)</f>
        <v>0</v>
      </c>
      <c r="BO323" s="31" t="n">
        <f aca="false">IF(Замер!$J$260="да",Помещение_13!$B323,0)</f>
        <v>0</v>
      </c>
      <c r="BP323" s="31" t="n">
        <f aca="false">IF(Замер!$J$260="да",Помещение_13!$G323,0)</f>
        <v>0</v>
      </c>
      <c r="BQ323" s="31" t="n">
        <f aca="false">IF(Замер!$J$260="да",Помещение_13!$H323,0)</f>
        <v>0</v>
      </c>
      <c r="BS323" s="31" t="n">
        <f aca="false">IF(Замер!$J$280="да",Помещение_14!$B323,0)</f>
        <v>0</v>
      </c>
      <c r="BT323" s="31" t="n">
        <f aca="false">IF(Замер!$J$280="да",Помещение_14!$G323,0)</f>
        <v>0</v>
      </c>
      <c r="BU323" s="31" t="n">
        <f aca="false">IF(Замер!$J$280="да",Помещение_14!$H323,0)</f>
        <v>0</v>
      </c>
      <c r="BW323" s="31" t="n">
        <f aca="false">IF(Замер!$J$300="да",Помещение_15!$B323,0)</f>
        <v>0</v>
      </c>
      <c r="BX323" s="31" t="n">
        <f aca="false">IF(Замер!$J$300="да",Помещение_15!$G323,0)</f>
        <v>0</v>
      </c>
      <c r="BY323" s="31" t="n">
        <f aca="false">IF(Замер!$J$300="да",Помещение_15!$H323,0)</f>
        <v>0</v>
      </c>
      <c r="CA323" s="31" t="n">
        <f aca="false">IF(Замер!$J$320="да",Помещение_16!$B323,0)</f>
        <v>0</v>
      </c>
      <c r="CB323" s="31" t="n">
        <f aca="false">IF(Замер!$J$320="да",Помещение_16!$G323,0)</f>
        <v>0</v>
      </c>
      <c r="CC323" s="31" t="n">
        <f aca="false">IF(Замер!$J$320="да",Помещение_16!$H323,0)</f>
        <v>0</v>
      </c>
      <c r="CE323" s="31" t="n">
        <f aca="false">IF(Замер!$J$340="да",Помещение_17!$B323,0)</f>
        <v>0</v>
      </c>
      <c r="CF323" s="31" t="n">
        <f aca="false">IF(Замер!$J$340="да",Помещение_17!$G323,0)</f>
        <v>0</v>
      </c>
      <c r="CG323" s="31" t="n">
        <f aca="false">IF(Замер!$J$340="да",Помещение_17!$H323,0)</f>
        <v>0</v>
      </c>
      <c r="CI323" s="31" t="n">
        <f aca="false">IF(Замер!$J$360="да",Помещение_18!$B323,0)</f>
        <v>0</v>
      </c>
      <c r="CJ323" s="31" t="n">
        <f aca="false">IF(Замер!$J$360="да",Помещение_18!$G323,0)</f>
        <v>0</v>
      </c>
      <c r="CK323" s="31" t="n">
        <f aca="false">IF(Замер!$J$360="да",Помещение_18!$H323,0)</f>
        <v>0</v>
      </c>
      <c r="CM323" s="31" t="n">
        <f aca="false">IF(Замер!$J$380="да",Помещение_19!$B323,0)</f>
        <v>0</v>
      </c>
      <c r="CN323" s="31" t="n">
        <f aca="false">IF(Замер!$J$380="да",Помещение_19!$G323,0)</f>
        <v>0</v>
      </c>
      <c r="CO323" s="31" t="n">
        <f aca="false">IF(Замер!$J$380="да",Помещение_19!$H323,0)</f>
        <v>0</v>
      </c>
      <c r="CQ323" s="31" t="n">
        <f aca="false">IF(Замер!$J$400="да",Помещение_20!$B323,0)</f>
        <v>0</v>
      </c>
      <c r="CR323" s="31" t="n">
        <f aca="false">IF(Замер!$J$400="да",Помещение_20!$G323,0)</f>
        <v>0</v>
      </c>
      <c r="CS323" s="31" t="n">
        <f aca="false">IF(Замер!$J$400="да",Помещение_20!$H323,0)</f>
        <v>0</v>
      </c>
    </row>
    <row r="324" customFormat="false" ht="14.25" hidden="false" customHeight="false" outlineLevel="0" collapsed="false">
      <c r="B324" s="79" t="n">
        <f aca="false">P324</f>
        <v>0</v>
      </c>
      <c r="C324" s="49" t="s">
        <v>584</v>
      </c>
      <c r="D324" s="80" t="str">
        <f aca="false">VLOOKUP(C324,СписокРабот!$B:$E,2,FALSE())</f>
        <v>Монтаж пластиковых шторок</v>
      </c>
      <c r="E324" s="44" t="str">
        <f aca="false">VLOOKUP(C324,СписокРабот!$B:$E,3,FALSE())</f>
        <v>ед.</v>
      </c>
      <c r="F324" s="81" t="n">
        <f aca="false">VLOOKUP(C324,СписокРабот!$B:$E,4,FALSE())</f>
        <v>4024</v>
      </c>
      <c r="G324" s="49" t="n">
        <f aca="false">Q324</f>
        <v>0</v>
      </c>
      <c r="H324" s="82" t="n">
        <f aca="false">F324*G324</f>
        <v>0</v>
      </c>
      <c r="L324" s="83"/>
      <c r="M324" s="66" t="n">
        <f aca="false">$F324*(100%-$B$3)</f>
        <v>3420.4</v>
      </c>
      <c r="N324" s="31" t="n">
        <f aca="false">$G324*$M324</f>
        <v>0</v>
      </c>
      <c r="P324" s="31" t="n">
        <f aca="false">MAX(S324,W324,AA324,AE324,AI324,AM324,AQ324,AU324,AY324,BC324,BG324,BK324,BO324,BS324,BW324,CA324,CE324,CI324,CM324,CQ324)</f>
        <v>0</v>
      </c>
      <c r="Q324" s="31" t="n">
        <f aca="false">IF($S324,T324,0)+IF($W324,X324,0)+IF($AA324,AB324,0)+IF($AE324,AF324,0)+IF($AI324,AJ324,0)+IF($AM324,AN324,0)+IF($AQ324,AR324,0)+IF($AU324,AV324,0)+IF($AY324,AZ324,0)+IF($BC324,BD324,0)+IF($BG324,BH324,0)+IF($BK324,BL324,0)+IF($BO324,BP324,0)+IF($BS324,BT324,0)+IF($BW324,BX324,0)+IF($CA324,CB324,0)+IF($CE324,CF324,0)+IF($CI324,CJ324,0)+IF($CM324,CN324,0)+IF($CQ324,CR324,0)</f>
        <v>0</v>
      </c>
      <c r="R324" s="31" t="n">
        <f aca="false">IF($S324=1,U324,0)+IF($W324,Y324,0)+IF($AA324,AC324,0)+IF($AE324,AG324,0)+IF($AI324,AK324,0)+IF($AM324,AO324,0)+IF($AQ324,AS324,0)+IF($AU324,AW324,0)+IF($AY324,BA324,0)+IF($BC324,BE324,0)+IF($BG324,BI324,0)+IF($BK324,BM324,0)+IF($BO324,BQ324,0)+IF($BS324,BU324,0)+IF($BW324,BY324,0)+IF($CA324,CC324,0)+IF($CE324,CG324,0)+IF($CI324,CK324,0)+IF($CM324,CO324,0)+IF($CQ324,CS324,0)</f>
        <v>0</v>
      </c>
      <c r="S324" s="31" t="n">
        <f aca="false">IF(Замер!$J$20="да",Комната_1!$B324,0)</f>
        <v>0</v>
      </c>
      <c r="T324" s="31" t="n">
        <f aca="false">IF(Замер!$J$20="да",Комната_1!$G324,0)</f>
        <v>1</v>
      </c>
      <c r="U324" s="31" t="n">
        <f aca="false">IF(Замер!$J$20="да",Комната_1!$H324,0)</f>
        <v>4024</v>
      </c>
      <c r="W324" s="31" t="n">
        <f aca="false">IF(Замер!$J$40="да",Комната_2!$B324,0)</f>
        <v>0</v>
      </c>
      <c r="X324" s="31" t="n">
        <f aca="false">IF(Замер!$J$40="да",Комната_2!$G324,0)</f>
        <v>1</v>
      </c>
      <c r="Y324" s="31" t="n">
        <f aca="false">IF(Замер!$J$40="да",Комната_2!$H324,0)</f>
        <v>4024</v>
      </c>
      <c r="AA324" s="31" t="n">
        <f aca="false">IF(Замер!$J$60="да",Комната_3!$B324,0)</f>
        <v>0</v>
      </c>
      <c r="AB324" s="31" t="n">
        <f aca="false">IF(Замер!$J$60="да",Комната_3!$G324,0)</f>
        <v>1</v>
      </c>
      <c r="AC324" s="31" t="n">
        <f aca="false">IF(Замер!$J$60="да",Комната_3!$H324,0)</f>
        <v>4024</v>
      </c>
      <c r="AE324" s="31" t="n">
        <f aca="false">IF(Замер!$J$80="да",Комната_4!$B324,0)</f>
        <v>0</v>
      </c>
      <c r="AF324" s="31" t="n">
        <f aca="false">IF(Замер!$J$80="да",Комната_4!$G324,0)</f>
        <v>1</v>
      </c>
      <c r="AG324" s="31" t="n">
        <f aca="false">IF(Замер!$J$80="да",Комната_4!$H324,0)</f>
        <v>4024</v>
      </c>
      <c r="AI324" s="31" t="n">
        <f aca="false">IF(Замер!$J$100="да",Комната_5!$B324,0)</f>
        <v>0</v>
      </c>
      <c r="AJ324" s="31" t="n">
        <f aca="false">IF(Замер!$J$100="да",Комната_5!$G324,0)</f>
        <v>1</v>
      </c>
      <c r="AK324" s="31" t="n">
        <f aca="false">IF(Замер!$J$100="да",Комната_5!$H324,0)</f>
        <v>4024</v>
      </c>
      <c r="AM324" s="31" t="n">
        <f aca="false">IF(Замер!$J$120="да",Коридор!$B324,0)</f>
        <v>0</v>
      </c>
      <c r="AN324" s="31" t="n">
        <f aca="false">IF(Замер!$J$120="да",Коридор!$G324,0)</f>
        <v>1</v>
      </c>
      <c r="AO324" s="31" t="n">
        <f aca="false">IF(Замер!$J$120="да",Коридор!$H324,0)</f>
        <v>4024</v>
      </c>
      <c r="AQ324" s="31" t="n">
        <f aca="false">IF(Замер!$J$140="да",Кухня!$B324,0)</f>
        <v>0</v>
      </c>
      <c r="AR324" s="31" t="n">
        <f aca="false">IF(Замер!$J$140="да",Кухня!$G324,0)</f>
        <v>1</v>
      </c>
      <c r="AS324" s="31" t="n">
        <f aca="false">IF(Замер!$J$140="да",Кухня!$H324,0)</f>
        <v>4024</v>
      </c>
      <c r="AU324" s="31" t="n">
        <f aca="false">IF(Замер!$J$160="да",Ванна!$B324,0)</f>
        <v>0</v>
      </c>
      <c r="AV324" s="31" t="n">
        <f aca="false">IF(Замер!$J$160="да",Ванна!$G324,0)</f>
        <v>1</v>
      </c>
      <c r="AW324" s="31" t="n">
        <f aca="false">IF(Замер!$J$160="да",Ванна!$H324,0)</f>
        <v>4024</v>
      </c>
      <c r="AY324" s="31" t="n">
        <f aca="false">IF(Замер!$J$180="да",Туалет!$B324,0)</f>
        <v>0</v>
      </c>
      <c r="AZ324" s="31" t="n">
        <f aca="false">IF(Замер!$J$180="да",Туалет!$G324,0)</f>
        <v>0</v>
      </c>
      <c r="BA324" s="31" t="n">
        <f aca="false">IF(Замер!$J$180="да",Туалет!$H324,0)</f>
        <v>0</v>
      </c>
      <c r="BC324" s="31" t="n">
        <f aca="false">IF(Замер!$J$200="да",Балкон!$B324,0)</f>
        <v>0</v>
      </c>
      <c r="BD324" s="31" t="n">
        <f aca="false">IF(Замер!$J$200="да",Балкон!$G324,0)</f>
        <v>0</v>
      </c>
      <c r="BE324" s="31" t="n">
        <f aca="false">IF(Замер!$J$200="да",Балкон!$H324,0)</f>
        <v>0</v>
      </c>
      <c r="BG324" s="31" t="n">
        <f aca="false">IF(Замер!$J$220="да",Помещение_11!$B324,0)</f>
        <v>0</v>
      </c>
      <c r="BH324" s="31" t="n">
        <f aca="false">IF(Замер!$J$220="да",Помещение_11!$G324,0)</f>
        <v>0</v>
      </c>
      <c r="BI324" s="31" t="n">
        <f aca="false">IF(Замер!$J$220="да",Помещение_11!$H324,0)</f>
        <v>0</v>
      </c>
      <c r="BK324" s="31" t="n">
        <f aca="false">IF(Замер!$J$240="да",Помещение_12!$B324,0)</f>
        <v>0</v>
      </c>
      <c r="BL324" s="31" t="n">
        <f aca="false">IF(Замер!$J$240="да",Помещение_12!$G324,0)</f>
        <v>0</v>
      </c>
      <c r="BM324" s="31" t="n">
        <f aca="false">IF(Замер!$J$240="да",Помещение_12!$H324,0)</f>
        <v>0</v>
      </c>
      <c r="BO324" s="31" t="n">
        <f aca="false">IF(Замер!$J$260="да",Помещение_13!$B324,0)</f>
        <v>0</v>
      </c>
      <c r="BP324" s="31" t="n">
        <f aca="false">IF(Замер!$J$260="да",Помещение_13!$G324,0)</f>
        <v>0</v>
      </c>
      <c r="BQ324" s="31" t="n">
        <f aca="false">IF(Замер!$J$260="да",Помещение_13!$H324,0)</f>
        <v>0</v>
      </c>
      <c r="BS324" s="31" t="n">
        <f aca="false">IF(Замер!$J$280="да",Помещение_14!$B324,0)</f>
        <v>0</v>
      </c>
      <c r="BT324" s="31" t="n">
        <f aca="false">IF(Замер!$J$280="да",Помещение_14!$G324,0)</f>
        <v>0</v>
      </c>
      <c r="BU324" s="31" t="n">
        <f aca="false">IF(Замер!$J$280="да",Помещение_14!$H324,0)</f>
        <v>0</v>
      </c>
      <c r="BW324" s="31" t="n">
        <f aca="false">IF(Замер!$J$300="да",Помещение_15!$B324,0)</f>
        <v>0</v>
      </c>
      <c r="BX324" s="31" t="n">
        <f aca="false">IF(Замер!$J$300="да",Помещение_15!$G324,0)</f>
        <v>0</v>
      </c>
      <c r="BY324" s="31" t="n">
        <f aca="false">IF(Замер!$J$300="да",Помещение_15!$H324,0)</f>
        <v>0</v>
      </c>
      <c r="CA324" s="31" t="n">
        <f aca="false">IF(Замер!$J$320="да",Помещение_16!$B324,0)</f>
        <v>0</v>
      </c>
      <c r="CB324" s="31" t="n">
        <f aca="false">IF(Замер!$J$320="да",Помещение_16!$G324,0)</f>
        <v>0</v>
      </c>
      <c r="CC324" s="31" t="n">
        <f aca="false">IF(Замер!$J$320="да",Помещение_16!$H324,0)</f>
        <v>0</v>
      </c>
      <c r="CE324" s="31" t="n">
        <f aca="false">IF(Замер!$J$340="да",Помещение_17!$B324,0)</f>
        <v>0</v>
      </c>
      <c r="CF324" s="31" t="n">
        <f aca="false">IF(Замер!$J$340="да",Помещение_17!$G324,0)</f>
        <v>0</v>
      </c>
      <c r="CG324" s="31" t="n">
        <f aca="false">IF(Замер!$J$340="да",Помещение_17!$H324,0)</f>
        <v>0</v>
      </c>
      <c r="CI324" s="31" t="n">
        <f aca="false">IF(Замер!$J$360="да",Помещение_18!$B324,0)</f>
        <v>0</v>
      </c>
      <c r="CJ324" s="31" t="n">
        <f aca="false">IF(Замер!$J$360="да",Помещение_18!$G324,0)</f>
        <v>0</v>
      </c>
      <c r="CK324" s="31" t="n">
        <f aca="false">IF(Замер!$J$360="да",Помещение_18!$H324,0)</f>
        <v>0</v>
      </c>
      <c r="CM324" s="31" t="n">
        <f aca="false">IF(Замер!$J$380="да",Помещение_19!$B324,0)</f>
        <v>0</v>
      </c>
      <c r="CN324" s="31" t="n">
        <f aca="false">IF(Замер!$J$380="да",Помещение_19!$G324,0)</f>
        <v>0</v>
      </c>
      <c r="CO324" s="31" t="n">
        <f aca="false">IF(Замер!$J$380="да",Помещение_19!$H324,0)</f>
        <v>0</v>
      </c>
      <c r="CQ324" s="31" t="n">
        <f aca="false">IF(Замер!$J$400="да",Помещение_20!$B324,0)</f>
        <v>0</v>
      </c>
      <c r="CR324" s="31" t="n">
        <f aca="false">IF(Замер!$J$400="да",Помещение_20!$G324,0)</f>
        <v>0</v>
      </c>
      <c r="CS324" s="31" t="n">
        <f aca="false">IF(Замер!$J$400="да",Помещение_20!$H324,0)</f>
        <v>0</v>
      </c>
    </row>
    <row r="325" customFormat="false" ht="14.25" hidden="false" customHeight="false" outlineLevel="0" collapsed="false">
      <c r="B325" s="79" t="n">
        <f aca="false">P325</f>
        <v>0</v>
      </c>
      <c r="C325" s="49" t="s">
        <v>585</v>
      </c>
      <c r="D325" s="80" t="str">
        <f aca="false">VLOOKUP(C325,СписокРабот!$B:$E,2,FALSE())</f>
        <v>Монтаж поддона на пол (акрил, искуств. камень) с подключением к канализации</v>
      </c>
      <c r="E325" s="44" t="str">
        <f aca="false">VLOOKUP(C325,СписокРабот!$B:$E,3,FALSE())</f>
        <v>ед.</v>
      </c>
      <c r="F325" s="81" t="n">
        <f aca="false">VLOOKUP(C325,СписокРабот!$B:$E,4,FALSE())</f>
        <v>4802</v>
      </c>
      <c r="G325" s="49" t="n">
        <f aca="false">Q325</f>
        <v>0</v>
      </c>
      <c r="H325" s="82" t="n">
        <f aca="false">F325*G325</f>
        <v>0</v>
      </c>
      <c r="L325" s="83"/>
      <c r="M325" s="66" t="n">
        <f aca="false">$F325*(100%-$B$3)</f>
        <v>4081.7</v>
      </c>
      <c r="N325" s="31" t="n">
        <f aca="false">$G325*$M325</f>
        <v>0</v>
      </c>
      <c r="P325" s="31" t="n">
        <f aca="false">MAX(S325,W325,AA325,AE325,AI325,AM325,AQ325,AU325,AY325,BC325,BG325,BK325,BO325,BS325,BW325,CA325,CE325,CI325,CM325,CQ325)</f>
        <v>0</v>
      </c>
      <c r="Q325" s="31" t="n">
        <f aca="false">IF($S325,T325,0)+IF($W325,X325,0)+IF($AA325,AB325,0)+IF($AE325,AF325,0)+IF($AI325,AJ325,0)+IF($AM325,AN325,0)+IF($AQ325,AR325,0)+IF($AU325,AV325,0)+IF($AY325,AZ325,0)+IF($BC325,BD325,0)+IF($BG325,BH325,0)+IF($BK325,BL325,0)+IF($BO325,BP325,0)+IF($BS325,BT325,0)+IF($BW325,BX325,0)+IF($CA325,CB325,0)+IF($CE325,CF325,0)+IF($CI325,CJ325,0)+IF($CM325,CN325,0)+IF($CQ325,CR325,0)</f>
        <v>0</v>
      </c>
      <c r="R325" s="31" t="n">
        <f aca="false">IF($S325=1,U325,0)+IF($W325,Y325,0)+IF($AA325,AC325,0)+IF($AE325,AG325,0)+IF($AI325,AK325,0)+IF($AM325,AO325,0)+IF($AQ325,AS325,0)+IF($AU325,AW325,0)+IF($AY325,BA325,0)+IF($BC325,BE325,0)+IF($BG325,BI325,0)+IF($BK325,BM325,0)+IF($BO325,BQ325,0)+IF($BS325,BU325,0)+IF($BW325,BY325,0)+IF($CA325,CC325,0)+IF($CE325,CG325,0)+IF($CI325,CK325,0)+IF($CM325,CO325,0)+IF($CQ325,CS325,0)</f>
        <v>0</v>
      </c>
      <c r="S325" s="31" t="n">
        <f aca="false">IF(Замер!$J$20="да",Комната_1!$B325,0)</f>
        <v>0</v>
      </c>
      <c r="T325" s="31" t="n">
        <f aca="false">IF(Замер!$J$20="да",Комната_1!$G325,0)</f>
        <v>1</v>
      </c>
      <c r="U325" s="31" t="n">
        <f aca="false">IF(Замер!$J$20="да",Комната_1!$H325,0)</f>
        <v>4802</v>
      </c>
      <c r="W325" s="31" t="n">
        <f aca="false">IF(Замер!$J$40="да",Комната_2!$B325,0)</f>
        <v>0</v>
      </c>
      <c r="X325" s="31" t="n">
        <f aca="false">IF(Замер!$J$40="да",Комната_2!$G325,0)</f>
        <v>1</v>
      </c>
      <c r="Y325" s="31" t="n">
        <f aca="false">IF(Замер!$J$40="да",Комната_2!$H325,0)</f>
        <v>4802</v>
      </c>
      <c r="AA325" s="31" t="n">
        <f aca="false">IF(Замер!$J$60="да",Комната_3!$B325,0)</f>
        <v>0</v>
      </c>
      <c r="AB325" s="31" t="n">
        <f aca="false">IF(Замер!$J$60="да",Комната_3!$G325,0)</f>
        <v>1</v>
      </c>
      <c r="AC325" s="31" t="n">
        <f aca="false">IF(Замер!$J$60="да",Комната_3!$H325,0)</f>
        <v>4802</v>
      </c>
      <c r="AE325" s="31" t="n">
        <f aca="false">IF(Замер!$J$80="да",Комната_4!$B325,0)</f>
        <v>0</v>
      </c>
      <c r="AF325" s="31" t="n">
        <f aca="false">IF(Замер!$J$80="да",Комната_4!$G325,0)</f>
        <v>1</v>
      </c>
      <c r="AG325" s="31" t="n">
        <f aca="false">IF(Замер!$J$80="да",Комната_4!$H325,0)</f>
        <v>4802</v>
      </c>
      <c r="AI325" s="31" t="n">
        <f aca="false">IF(Замер!$J$100="да",Комната_5!$B325,0)</f>
        <v>0</v>
      </c>
      <c r="AJ325" s="31" t="n">
        <f aca="false">IF(Замер!$J$100="да",Комната_5!$G325,0)</f>
        <v>1</v>
      </c>
      <c r="AK325" s="31" t="n">
        <f aca="false">IF(Замер!$J$100="да",Комната_5!$H325,0)</f>
        <v>4802</v>
      </c>
      <c r="AM325" s="31" t="n">
        <f aca="false">IF(Замер!$J$120="да",Коридор!$B325,0)</f>
        <v>0</v>
      </c>
      <c r="AN325" s="31" t="n">
        <f aca="false">IF(Замер!$J$120="да",Коридор!$G325,0)</f>
        <v>1</v>
      </c>
      <c r="AO325" s="31" t="n">
        <f aca="false">IF(Замер!$J$120="да",Коридор!$H325,0)</f>
        <v>4802</v>
      </c>
      <c r="AQ325" s="31" t="n">
        <f aca="false">IF(Замер!$J$140="да",Кухня!$B325,0)</f>
        <v>0</v>
      </c>
      <c r="AR325" s="31" t="n">
        <f aca="false">IF(Замер!$J$140="да",Кухня!$G325,0)</f>
        <v>1</v>
      </c>
      <c r="AS325" s="31" t="n">
        <f aca="false">IF(Замер!$J$140="да",Кухня!$H325,0)</f>
        <v>4802</v>
      </c>
      <c r="AU325" s="31" t="n">
        <f aca="false">IF(Замер!$J$160="да",Ванна!$B325,0)</f>
        <v>0</v>
      </c>
      <c r="AV325" s="31" t="n">
        <f aca="false">IF(Замер!$J$160="да",Ванна!$G325,0)</f>
        <v>1</v>
      </c>
      <c r="AW325" s="31" t="n">
        <f aca="false">IF(Замер!$J$160="да",Ванна!$H325,0)</f>
        <v>4802</v>
      </c>
      <c r="AY325" s="31" t="n">
        <f aca="false">IF(Замер!$J$180="да",Туалет!$B325,0)</f>
        <v>0</v>
      </c>
      <c r="AZ325" s="31" t="n">
        <f aca="false">IF(Замер!$J$180="да",Туалет!$G325,0)</f>
        <v>0</v>
      </c>
      <c r="BA325" s="31" t="n">
        <f aca="false">IF(Замер!$J$180="да",Туалет!$H325,0)</f>
        <v>0</v>
      </c>
      <c r="BC325" s="31" t="n">
        <f aca="false">IF(Замер!$J$200="да",Балкон!$B325,0)</f>
        <v>0</v>
      </c>
      <c r="BD325" s="31" t="n">
        <f aca="false">IF(Замер!$J$200="да",Балкон!$G325,0)</f>
        <v>0</v>
      </c>
      <c r="BE325" s="31" t="n">
        <f aca="false">IF(Замер!$J$200="да",Балкон!$H325,0)</f>
        <v>0</v>
      </c>
      <c r="BG325" s="31" t="n">
        <f aca="false">IF(Замер!$J$220="да",Помещение_11!$B325,0)</f>
        <v>0</v>
      </c>
      <c r="BH325" s="31" t="n">
        <f aca="false">IF(Замер!$J$220="да",Помещение_11!$G325,0)</f>
        <v>0</v>
      </c>
      <c r="BI325" s="31" t="n">
        <f aca="false">IF(Замер!$J$220="да",Помещение_11!$H325,0)</f>
        <v>0</v>
      </c>
      <c r="BK325" s="31" t="n">
        <f aca="false">IF(Замер!$J$240="да",Помещение_12!$B325,0)</f>
        <v>0</v>
      </c>
      <c r="BL325" s="31" t="n">
        <f aca="false">IF(Замер!$J$240="да",Помещение_12!$G325,0)</f>
        <v>0</v>
      </c>
      <c r="BM325" s="31" t="n">
        <f aca="false">IF(Замер!$J$240="да",Помещение_12!$H325,0)</f>
        <v>0</v>
      </c>
      <c r="BO325" s="31" t="n">
        <f aca="false">IF(Замер!$J$260="да",Помещение_13!$B325,0)</f>
        <v>0</v>
      </c>
      <c r="BP325" s="31" t="n">
        <f aca="false">IF(Замер!$J$260="да",Помещение_13!$G325,0)</f>
        <v>0</v>
      </c>
      <c r="BQ325" s="31" t="n">
        <f aca="false">IF(Замер!$J$260="да",Помещение_13!$H325,0)</f>
        <v>0</v>
      </c>
      <c r="BS325" s="31" t="n">
        <f aca="false">IF(Замер!$J$280="да",Помещение_14!$B325,0)</f>
        <v>0</v>
      </c>
      <c r="BT325" s="31" t="n">
        <f aca="false">IF(Замер!$J$280="да",Помещение_14!$G325,0)</f>
        <v>0</v>
      </c>
      <c r="BU325" s="31" t="n">
        <f aca="false">IF(Замер!$J$280="да",Помещение_14!$H325,0)</f>
        <v>0</v>
      </c>
      <c r="BW325" s="31" t="n">
        <f aca="false">IF(Замер!$J$300="да",Помещение_15!$B325,0)</f>
        <v>0</v>
      </c>
      <c r="BX325" s="31" t="n">
        <f aca="false">IF(Замер!$J$300="да",Помещение_15!$G325,0)</f>
        <v>0</v>
      </c>
      <c r="BY325" s="31" t="n">
        <f aca="false">IF(Замер!$J$300="да",Помещение_15!$H325,0)</f>
        <v>0</v>
      </c>
      <c r="CA325" s="31" t="n">
        <f aca="false">IF(Замер!$J$320="да",Помещение_16!$B325,0)</f>
        <v>0</v>
      </c>
      <c r="CB325" s="31" t="n">
        <f aca="false">IF(Замер!$J$320="да",Помещение_16!$G325,0)</f>
        <v>0</v>
      </c>
      <c r="CC325" s="31" t="n">
        <f aca="false">IF(Замер!$J$320="да",Помещение_16!$H325,0)</f>
        <v>0</v>
      </c>
      <c r="CE325" s="31" t="n">
        <f aca="false">IF(Замер!$J$340="да",Помещение_17!$B325,0)</f>
        <v>0</v>
      </c>
      <c r="CF325" s="31" t="n">
        <f aca="false">IF(Замер!$J$340="да",Помещение_17!$G325,0)</f>
        <v>0</v>
      </c>
      <c r="CG325" s="31" t="n">
        <f aca="false">IF(Замер!$J$340="да",Помещение_17!$H325,0)</f>
        <v>0</v>
      </c>
      <c r="CI325" s="31" t="n">
        <f aca="false">IF(Замер!$J$360="да",Помещение_18!$B325,0)</f>
        <v>0</v>
      </c>
      <c r="CJ325" s="31" t="n">
        <f aca="false">IF(Замер!$J$360="да",Помещение_18!$G325,0)</f>
        <v>0</v>
      </c>
      <c r="CK325" s="31" t="n">
        <f aca="false">IF(Замер!$J$360="да",Помещение_18!$H325,0)</f>
        <v>0</v>
      </c>
      <c r="CM325" s="31" t="n">
        <f aca="false">IF(Замер!$J$380="да",Помещение_19!$B325,0)</f>
        <v>0</v>
      </c>
      <c r="CN325" s="31" t="n">
        <f aca="false">IF(Замер!$J$380="да",Помещение_19!$G325,0)</f>
        <v>0</v>
      </c>
      <c r="CO325" s="31" t="n">
        <f aca="false">IF(Замер!$J$380="да",Помещение_19!$H325,0)</f>
        <v>0</v>
      </c>
      <c r="CQ325" s="31" t="n">
        <f aca="false">IF(Замер!$J$400="да",Помещение_20!$B325,0)</f>
        <v>0</v>
      </c>
      <c r="CR325" s="31" t="n">
        <f aca="false">IF(Замер!$J$400="да",Помещение_20!$G325,0)</f>
        <v>0</v>
      </c>
      <c r="CS325" s="31" t="n">
        <f aca="false">IF(Замер!$J$400="да",Помещение_20!$H325,0)</f>
        <v>0</v>
      </c>
    </row>
    <row r="326" customFormat="false" ht="14.25" hidden="false" customHeight="false" outlineLevel="0" collapsed="false">
      <c r="B326" s="79" t="n">
        <f aca="false">P326</f>
        <v>0</v>
      </c>
      <c r="C326" s="49" t="s">
        <v>586</v>
      </c>
      <c r="D326" s="80" t="str">
        <f aca="false">VLOOKUP(C326,СписокРабот!$B:$E,2,FALSE())</f>
        <v>Монтаж пластикового экрана</v>
      </c>
      <c r="E326" s="44" t="str">
        <f aca="false">VLOOKUP(C326,СписокРабот!$B:$E,3,FALSE())</f>
        <v>ед.</v>
      </c>
      <c r="F326" s="81" t="n">
        <f aca="false">VLOOKUP(C326,СписокРабот!$B:$E,4,FALSE())</f>
        <v>1398</v>
      </c>
      <c r="G326" s="49" t="n">
        <f aca="false">Q326</f>
        <v>0</v>
      </c>
      <c r="H326" s="82" t="n">
        <f aca="false">F326*G326</f>
        <v>0</v>
      </c>
      <c r="L326" s="83"/>
      <c r="M326" s="66" t="n">
        <f aca="false">$F326*(100%-$B$3)</f>
        <v>1188.3</v>
      </c>
      <c r="N326" s="31" t="n">
        <f aca="false">$G326*$M326</f>
        <v>0</v>
      </c>
      <c r="P326" s="31" t="n">
        <f aca="false">MAX(S326,W326,AA326,AE326,AI326,AM326,AQ326,AU326,AY326,BC326,BG326,BK326,BO326,BS326,BW326,CA326,CE326,CI326,CM326,CQ326)</f>
        <v>0</v>
      </c>
      <c r="Q326" s="31" t="n">
        <f aca="false">IF($S326,T326,0)+IF($W326,X326,0)+IF($AA326,AB326,0)+IF($AE326,AF326,0)+IF($AI326,AJ326,0)+IF($AM326,AN326,0)+IF($AQ326,AR326,0)+IF($AU326,AV326,0)+IF($AY326,AZ326,0)+IF($BC326,BD326,0)+IF($BG326,BH326,0)+IF($BK326,BL326,0)+IF($BO326,BP326,0)+IF($BS326,BT326,0)+IF($BW326,BX326,0)+IF($CA326,CB326,0)+IF($CE326,CF326,0)+IF($CI326,CJ326,0)+IF($CM326,CN326,0)+IF($CQ326,CR326,0)</f>
        <v>0</v>
      </c>
      <c r="R326" s="31" t="n">
        <f aca="false">IF($S326=1,U326,0)+IF($W326,Y326,0)+IF($AA326,AC326,0)+IF($AE326,AG326,0)+IF($AI326,AK326,0)+IF($AM326,AO326,0)+IF($AQ326,AS326,0)+IF($AU326,AW326,0)+IF($AY326,BA326,0)+IF($BC326,BE326,0)+IF($BG326,BI326,0)+IF($BK326,BM326,0)+IF($BO326,BQ326,0)+IF($BS326,BU326,0)+IF($BW326,BY326,0)+IF($CA326,CC326,0)+IF($CE326,CG326,0)+IF($CI326,CK326,0)+IF($CM326,CO326,0)+IF($CQ326,CS326,0)</f>
        <v>0</v>
      </c>
      <c r="S326" s="31" t="n">
        <f aca="false">IF(Замер!$J$20="да",Комната_1!$B326,0)</f>
        <v>0</v>
      </c>
      <c r="T326" s="31" t="n">
        <f aca="false">IF(Замер!$J$20="да",Комната_1!$G326,0)</f>
        <v>1</v>
      </c>
      <c r="U326" s="31" t="n">
        <f aca="false">IF(Замер!$J$20="да",Комната_1!$H326,0)</f>
        <v>1398</v>
      </c>
      <c r="W326" s="31" t="n">
        <f aca="false">IF(Замер!$J$40="да",Комната_2!$B326,0)</f>
        <v>0</v>
      </c>
      <c r="X326" s="31" t="n">
        <f aca="false">IF(Замер!$J$40="да",Комната_2!$G326,0)</f>
        <v>1</v>
      </c>
      <c r="Y326" s="31" t="n">
        <f aca="false">IF(Замер!$J$40="да",Комната_2!$H326,0)</f>
        <v>1398</v>
      </c>
      <c r="AA326" s="31" t="n">
        <f aca="false">IF(Замер!$J$60="да",Комната_3!$B326,0)</f>
        <v>0</v>
      </c>
      <c r="AB326" s="31" t="n">
        <f aca="false">IF(Замер!$J$60="да",Комната_3!$G326,0)</f>
        <v>1</v>
      </c>
      <c r="AC326" s="31" t="n">
        <f aca="false">IF(Замер!$J$60="да",Комната_3!$H326,0)</f>
        <v>1398</v>
      </c>
      <c r="AE326" s="31" t="n">
        <f aca="false">IF(Замер!$J$80="да",Комната_4!$B326,0)</f>
        <v>0</v>
      </c>
      <c r="AF326" s="31" t="n">
        <f aca="false">IF(Замер!$J$80="да",Комната_4!$G326,0)</f>
        <v>1</v>
      </c>
      <c r="AG326" s="31" t="n">
        <f aca="false">IF(Замер!$J$80="да",Комната_4!$H326,0)</f>
        <v>1398</v>
      </c>
      <c r="AI326" s="31" t="n">
        <f aca="false">IF(Замер!$J$100="да",Комната_5!$B326,0)</f>
        <v>0</v>
      </c>
      <c r="AJ326" s="31" t="n">
        <f aca="false">IF(Замер!$J$100="да",Комната_5!$G326,0)</f>
        <v>1</v>
      </c>
      <c r="AK326" s="31" t="n">
        <f aca="false">IF(Замер!$J$100="да",Комната_5!$H326,0)</f>
        <v>1398</v>
      </c>
      <c r="AM326" s="31" t="n">
        <f aca="false">IF(Замер!$J$120="да",Коридор!$B326,0)</f>
        <v>0</v>
      </c>
      <c r="AN326" s="31" t="n">
        <f aca="false">IF(Замер!$J$120="да",Коридор!$G326,0)</f>
        <v>1</v>
      </c>
      <c r="AO326" s="31" t="n">
        <f aca="false">IF(Замер!$J$120="да",Коридор!$H326,0)</f>
        <v>1398</v>
      </c>
      <c r="AQ326" s="31" t="n">
        <f aca="false">IF(Замер!$J$140="да",Кухня!$B326,0)</f>
        <v>0</v>
      </c>
      <c r="AR326" s="31" t="n">
        <f aca="false">IF(Замер!$J$140="да",Кухня!$G326,0)</f>
        <v>1</v>
      </c>
      <c r="AS326" s="31" t="n">
        <f aca="false">IF(Замер!$J$140="да",Кухня!$H326,0)</f>
        <v>1398</v>
      </c>
      <c r="AU326" s="31" t="n">
        <f aca="false">IF(Замер!$J$160="да",Ванна!$B326,0)</f>
        <v>0</v>
      </c>
      <c r="AV326" s="31" t="n">
        <f aca="false">IF(Замер!$J$160="да",Ванна!$G326,0)</f>
        <v>1</v>
      </c>
      <c r="AW326" s="31" t="n">
        <f aca="false">IF(Замер!$J$160="да",Ванна!$H326,0)</f>
        <v>1398</v>
      </c>
      <c r="AY326" s="31" t="n">
        <f aca="false">IF(Замер!$J$180="да",Туалет!$B326,0)</f>
        <v>0</v>
      </c>
      <c r="AZ326" s="31" t="n">
        <f aca="false">IF(Замер!$J$180="да",Туалет!$G326,0)</f>
        <v>0</v>
      </c>
      <c r="BA326" s="31" t="n">
        <f aca="false">IF(Замер!$J$180="да",Туалет!$H326,0)</f>
        <v>0</v>
      </c>
      <c r="BC326" s="31" t="n">
        <f aca="false">IF(Замер!$J$200="да",Балкон!$B326,0)</f>
        <v>0</v>
      </c>
      <c r="BD326" s="31" t="n">
        <f aca="false">IF(Замер!$J$200="да",Балкон!$G326,0)</f>
        <v>0</v>
      </c>
      <c r="BE326" s="31" t="n">
        <f aca="false">IF(Замер!$J$200="да",Балкон!$H326,0)</f>
        <v>0</v>
      </c>
      <c r="BG326" s="31" t="n">
        <f aca="false">IF(Замер!$J$220="да",Помещение_11!$B326,0)</f>
        <v>0</v>
      </c>
      <c r="BH326" s="31" t="n">
        <f aca="false">IF(Замер!$J$220="да",Помещение_11!$G326,0)</f>
        <v>0</v>
      </c>
      <c r="BI326" s="31" t="n">
        <f aca="false">IF(Замер!$J$220="да",Помещение_11!$H326,0)</f>
        <v>0</v>
      </c>
      <c r="BK326" s="31" t="n">
        <f aca="false">IF(Замер!$J$240="да",Помещение_12!$B326,0)</f>
        <v>0</v>
      </c>
      <c r="BL326" s="31" t="n">
        <f aca="false">IF(Замер!$J$240="да",Помещение_12!$G326,0)</f>
        <v>0</v>
      </c>
      <c r="BM326" s="31" t="n">
        <f aca="false">IF(Замер!$J$240="да",Помещение_12!$H326,0)</f>
        <v>0</v>
      </c>
      <c r="BO326" s="31" t="n">
        <f aca="false">IF(Замер!$J$260="да",Помещение_13!$B326,0)</f>
        <v>0</v>
      </c>
      <c r="BP326" s="31" t="n">
        <f aca="false">IF(Замер!$J$260="да",Помещение_13!$G326,0)</f>
        <v>0</v>
      </c>
      <c r="BQ326" s="31" t="n">
        <f aca="false">IF(Замер!$J$260="да",Помещение_13!$H326,0)</f>
        <v>0</v>
      </c>
      <c r="BS326" s="31" t="n">
        <f aca="false">IF(Замер!$J$280="да",Помещение_14!$B326,0)</f>
        <v>0</v>
      </c>
      <c r="BT326" s="31" t="n">
        <f aca="false">IF(Замер!$J$280="да",Помещение_14!$G326,0)</f>
        <v>0</v>
      </c>
      <c r="BU326" s="31" t="n">
        <f aca="false">IF(Замер!$J$280="да",Помещение_14!$H326,0)</f>
        <v>0</v>
      </c>
      <c r="BW326" s="31" t="n">
        <f aca="false">IF(Замер!$J$300="да",Помещение_15!$B326,0)</f>
        <v>0</v>
      </c>
      <c r="BX326" s="31" t="n">
        <f aca="false">IF(Замер!$J$300="да",Помещение_15!$G326,0)</f>
        <v>0</v>
      </c>
      <c r="BY326" s="31" t="n">
        <f aca="false">IF(Замер!$J$300="да",Помещение_15!$H326,0)</f>
        <v>0</v>
      </c>
      <c r="CA326" s="31" t="n">
        <f aca="false">IF(Замер!$J$320="да",Помещение_16!$B326,0)</f>
        <v>0</v>
      </c>
      <c r="CB326" s="31" t="n">
        <f aca="false">IF(Замер!$J$320="да",Помещение_16!$G326,0)</f>
        <v>0</v>
      </c>
      <c r="CC326" s="31" t="n">
        <f aca="false">IF(Замер!$J$320="да",Помещение_16!$H326,0)</f>
        <v>0</v>
      </c>
      <c r="CE326" s="31" t="n">
        <f aca="false">IF(Замер!$J$340="да",Помещение_17!$B326,0)</f>
        <v>0</v>
      </c>
      <c r="CF326" s="31" t="n">
        <f aca="false">IF(Замер!$J$340="да",Помещение_17!$G326,0)</f>
        <v>0</v>
      </c>
      <c r="CG326" s="31" t="n">
        <f aca="false">IF(Замер!$J$340="да",Помещение_17!$H326,0)</f>
        <v>0</v>
      </c>
      <c r="CI326" s="31" t="n">
        <f aca="false">IF(Замер!$J$360="да",Помещение_18!$B326,0)</f>
        <v>0</v>
      </c>
      <c r="CJ326" s="31" t="n">
        <f aca="false">IF(Замер!$J$360="да",Помещение_18!$G326,0)</f>
        <v>0</v>
      </c>
      <c r="CK326" s="31" t="n">
        <f aca="false">IF(Замер!$J$360="да",Помещение_18!$H326,0)</f>
        <v>0</v>
      </c>
      <c r="CM326" s="31" t="n">
        <f aca="false">IF(Замер!$J$380="да",Помещение_19!$B326,0)</f>
        <v>0</v>
      </c>
      <c r="CN326" s="31" t="n">
        <f aca="false">IF(Замер!$J$380="да",Помещение_19!$G326,0)</f>
        <v>0</v>
      </c>
      <c r="CO326" s="31" t="n">
        <f aca="false">IF(Замер!$J$380="да",Помещение_19!$H326,0)</f>
        <v>0</v>
      </c>
      <c r="CQ326" s="31" t="n">
        <f aca="false">IF(Замер!$J$400="да",Помещение_20!$B326,0)</f>
        <v>0</v>
      </c>
      <c r="CR326" s="31" t="n">
        <f aca="false">IF(Замер!$J$400="да",Помещение_20!$G326,0)</f>
        <v>0</v>
      </c>
      <c r="CS326" s="31" t="n">
        <f aca="false">IF(Замер!$J$400="да",Помещение_20!$H326,0)</f>
        <v>0</v>
      </c>
    </row>
    <row r="327" customFormat="false" ht="14.25" hidden="false" customHeight="false" outlineLevel="0" collapsed="false">
      <c r="B327" s="79" t="n">
        <f aca="false">P327</f>
        <v>0</v>
      </c>
      <c r="C327" s="49" t="s">
        <v>587</v>
      </c>
      <c r="D327" s="80" t="str">
        <f aca="false">VLOOKUP(C327,СписокРабот!$B:$E,2,FALSE())</f>
        <v>Монтаж стеклянных шторок на ванну</v>
      </c>
      <c r="E327" s="44" t="str">
        <f aca="false">VLOOKUP(C327,СписокРабот!$B:$E,3,FALSE())</f>
        <v>ед.</v>
      </c>
      <c r="F327" s="81" t="n">
        <f aca="false">VLOOKUP(C327,СписокРабот!$B:$E,4,FALSE())</f>
        <v>6673</v>
      </c>
      <c r="G327" s="49" t="n">
        <f aca="false">Q327</f>
        <v>0</v>
      </c>
      <c r="H327" s="82" t="n">
        <f aca="false">F327*G327</f>
        <v>0</v>
      </c>
      <c r="L327" s="83"/>
      <c r="M327" s="66" t="n">
        <f aca="false">$F327*(100%-$B$3)</f>
        <v>5672.05</v>
      </c>
      <c r="N327" s="31" t="n">
        <f aca="false">$G327*$M327</f>
        <v>0</v>
      </c>
      <c r="P327" s="31" t="n">
        <f aca="false">MAX(S327,W327,AA327,AE327,AI327,AM327,AQ327,AU327,AY327,BC327,BG327,BK327,BO327,BS327,BW327,CA327,CE327,CI327,CM327,CQ327)</f>
        <v>0</v>
      </c>
      <c r="Q327" s="31" t="n">
        <f aca="false">IF($S327,T327,0)+IF($W327,X327,0)+IF($AA327,AB327,0)+IF($AE327,AF327,0)+IF($AI327,AJ327,0)+IF($AM327,AN327,0)+IF($AQ327,AR327,0)+IF($AU327,AV327,0)+IF($AY327,AZ327,0)+IF($BC327,BD327,0)+IF($BG327,BH327,0)+IF($BK327,BL327,0)+IF($BO327,BP327,0)+IF($BS327,BT327,0)+IF($BW327,BX327,0)+IF($CA327,CB327,0)+IF($CE327,CF327,0)+IF($CI327,CJ327,0)+IF($CM327,CN327,0)+IF($CQ327,CR327,0)</f>
        <v>0</v>
      </c>
      <c r="R327" s="31" t="n">
        <f aca="false">IF($S327=1,U327,0)+IF($W327,Y327,0)+IF($AA327,AC327,0)+IF($AE327,AG327,0)+IF($AI327,AK327,0)+IF($AM327,AO327,0)+IF($AQ327,AS327,0)+IF($AU327,AW327,0)+IF($AY327,BA327,0)+IF($BC327,BE327,0)+IF($BG327,BI327,0)+IF($BK327,BM327,0)+IF($BO327,BQ327,0)+IF($BS327,BU327,0)+IF($BW327,BY327,0)+IF($CA327,CC327,0)+IF($CE327,CG327,0)+IF($CI327,CK327,0)+IF($CM327,CO327,0)+IF($CQ327,CS327,0)</f>
        <v>0</v>
      </c>
      <c r="S327" s="31" t="n">
        <f aca="false">IF(Замер!$J$20="да",Комната_1!$B327,0)</f>
        <v>0</v>
      </c>
      <c r="T327" s="31" t="n">
        <f aca="false">IF(Замер!$J$20="да",Комната_1!$G327,0)</f>
        <v>1</v>
      </c>
      <c r="U327" s="31" t="n">
        <f aca="false">IF(Замер!$J$20="да",Комната_1!$H327,0)</f>
        <v>6673</v>
      </c>
      <c r="W327" s="31" t="n">
        <f aca="false">IF(Замер!$J$40="да",Комната_2!$B327,0)</f>
        <v>0</v>
      </c>
      <c r="X327" s="31" t="n">
        <f aca="false">IF(Замер!$J$40="да",Комната_2!$G327,0)</f>
        <v>1</v>
      </c>
      <c r="Y327" s="31" t="n">
        <f aca="false">IF(Замер!$J$40="да",Комната_2!$H327,0)</f>
        <v>6673</v>
      </c>
      <c r="AA327" s="31" t="n">
        <f aca="false">IF(Замер!$J$60="да",Комната_3!$B327,0)</f>
        <v>0</v>
      </c>
      <c r="AB327" s="31" t="n">
        <f aca="false">IF(Замер!$J$60="да",Комната_3!$G327,0)</f>
        <v>1</v>
      </c>
      <c r="AC327" s="31" t="n">
        <f aca="false">IF(Замер!$J$60="да",Комната_3!$H327,0)</f>
        <v>6673</v>
      </c>
      <c r="AE327" s="31" t="n">
        <f aca="false">IF(Замер!$J$80="да",Комната_4!$B327,0)</f>
        <v>0</v>
      </c>
      <c r="AF327" s="31" t="n">
        <f aca="false">IF(Замер!$J$80="да",Комната_4!$G327,0)</f>
        <v>1</v>
      </c>
      <c r="AG327" s="31" t="n">
        <f aca="false">IF(Замер!$J$80="да",Комната_4!$H327,0)</f>
        <v>6673</v>
      </c>
      <c r="AI327" s="31" t="n">
        <f aca="false">IF(Замер!$J$100="да",Комната_5!$B327,0)</f>
        <v>0</v>
      </c>
      <c r="AJ327" s="31" t="n">
        <f aca="false">IF(Замер!$J$100="да",Комната_5!$G327,0)</f>
        <v>1</v>
      </c>
      <c r="AK327" s="31" t="n">
        <f aca="false">IF(Замер!$J$100="да",Комната_5!$H327,0)</f>
        <v>6673</v>
      </c>
      <c r="AM327" s="31" t="n">
        <f aca="false">IF(Замер!$J$120="да",Коридор!$B327,0)</f>
        <v>0</v>
      </c>
      <c r="AN327" s="31" t="n">
        <f aca="false">IF(Замер!$J$120="да",Коридор!$G327,0)</f>
        <v>1</v>
      </c>
      <c r="AO327" s="31" t="n">
        <f aca="false">IF(Замер!$J$120="да",Коридор!$H327,0)</f>
        <v>6673</v>
      </c>
      <c r="AQ327" s="31" t="n">
        <f aca="false">IF(Замер!$J$140="да",Кухня!$B327,0)</f>
        <v>0</v>
      </c>
      <c r="AR327" s="31" t="n">
        <f aca="false">IF(Замер!$J$140="да",Кухня!$G327,0)</f>
        <v>1</v>
      </c>
      <c r="AS327" s="31" t="n">
        <f aca="false">IF(Замер!$J$140="да",Кухня!$H327,0)</f>
        <v>6673</v>
      </c>
      <c r="AU327" s="31" t="n">
        <f aca="false">IF(Замер!$J$160="да",Ванна!$B327,0)</f>
        <v>0</v>
      </c>
      <c r="AV327" s="31" t="n">
        <f aca="false">IF(Замер!$J$160="да",Ванна!$G327,0)</f>
        <v>1</v>
      </c>
      <c r="AW327" s="31" t="n">
        <f aca="false">IF(Замер!$J$160="да",Ванна!$H327,0)</f>
        <v>6673</v>
      </c>
      <c r="AY327" s="31" t="n">
        <f aca="false">IF(Замер!$J$180="да",Туалет!$B327,0)</f>
        <v>0</v>
      </c>
      <c r="AZ327" s="31" t="n">
        <f aca="false">IF(Замер!$J$180="да",Туалет!$G327,0)</f>
        <v>0</v>
      </c>
      <c r="BA327" s="31" t="n">
        <f aca="false">IF(Замер!$J$180="да",Туалет!$H327,0)</f>
        <v>0</v>
      </c>
      <c r="BC327" s="31" t="n">
        <f aca="false">IF(Замер!$J$200="да",Балкон!$B327,0)</f>
        <v>0</v>
      </c>
      <c r="BD327" s="31" t="n">
        <f aca="false">IF(Замер!$J$200="да",Балкон!$G327,0)</f>
        <v>0</v>
      </c>
      <c r="BE327" s="31" t="n">
        <f aca="false">IF(Замер!$J$200="да",Балкон!$H327,0)</f>
        <v>0</v>
      </c>
      <c r="BG327" s="31" t="n">
        <f aca="false">IF(Замер!$J$220="да",Помещение_11!$B327,0)</f>
        <v>0</v>
      </c>
      <c r="BH327" s="31" t="n">
        <f aca="false">IF(Замер!$J$220="да",Помещение_11!$G327,0)</f>
        <v>0</v>
      </c>
      <c r="BI327" s="31" t="n">
        <f aca="false">IF(Замер!$J$220="да",Помещение_11!$H327,0)</f>
        <v>0</v>
      </c>
      <c r="BK327" s="31" t="n">
        <f aca="false">IF(Замер!$J$240="да",Помещение_12!$B327,0)</f>
        <v>0</v>
      </c>
      <c r="BL327" s="31" t="n">
        <f aca="false">IF(Замер!$J$240="да",Помещение_12!$G327,0)</f>
        <v>0</v>
      </c>
      <c r="BM327" s="31" t="n">
        <f aca="false">IF(Замер!$J$240="да",Помещение_12!$H327,0)</f>
        <v>0</v>
      </c>
      <c r="BO327" s="31" t="n">
        <f aca="false">IF(Замер!$J$260="да",Помещение_13!$B327,0)</f>
        <v>0</v>
      </c>
      <c r="BP327" s="31" t="n">
        <f aca="false">IF(Замер!$J$260="да",Помещение_13!$G327,0)</f>
        <v>0</v>
      </c>
      <c r="BQ327" s="31" t="n">
        <f aca="false">IF(Замер!$J$260="да",Помещение_13!$H327,0)</f>
        <v>0</v>
      </c>
      <c r="BS327" s="31" t="n">
        <f aca="false">IF(Замер!$J$280="да",Помещение_14!$B327,0)</f>
        <v>0</v>
      </c>
      <c r="BT327" s="31" t="n">
        <f aca="false">IF(Замер!$J$280="да",Помещение_14!$G327,0)</f>
        <v>0</v>
      </c>
      <c r="BU327" s="31" t="n">
        <f aca="false">IF(Замер!$J$280="да",Помещение_14!$H327,0)</f>
        <v>0</v>
      </c>
      <c r="BW327" s="31" t="n">
        <f aca="false">IF(Замер!$J$300="да",Помещение_15!$B327,0)</f>
        <v>0</v>
      </c>
      <c r="BX327" s="31" t="n">
        <f aca="false">IF(Замер!$J$300="да",Помещение_15!$G327,0)</f>
        <v>0</v>
      </c>
      <c r="BY327" s="31" t="n">
        <f aca="false">IF(Замер!$J$300="да",Помещение_15!$H327,0)</f>
        <v>0</v>
      </c>
      <c r="CA327" s="31" t="n">
        <f aca="false">IF(Замер!$J$320="да",Помещение_16!$B327,0)</f>
        <v>0</v>
      </c>
      <c r="CB327" s="31" t="n">
        <f aca="false">IF(Замер!$J$320="да",Помещение_16!$G327,0)</f>
        <v>0</v>
      </c>
      <c r="CC327" s="31" t="n">
        <f aca="false">IF(Замер!$J$320="да",Помещение_16!$H327,0)</f>
        <v>0</v>
      </c>
      <c r="CE327" s="31" t="n">
        <f aca="false">IF(Замер!$J$340="да",Помещение_17!$B327,0)</f>
        <v>0</v>
      </c>
      <c r="CF327" s="31" t="n">
        <f aca="false">IF(Замер!$J$340="да",Помещение_17!$G327,0)</f>
        <v>0</v>
      </c>
      <c r="CG327" s="31" t="n">
        <f aca="false">IF(Замер!$J$340="да",Помещение_17!$H327,0)</f>
        <v>0</v>
      </c>
      <c r="CI327" s="31" t="n">
        <f aca="false">IF(Замер!$J$360="да",Помещение_18!$B327,0)</f>
        <v>0</v>
      </c>
      <c r="CJ327" s="31" t="n">
        <f aca="false">IF(Замер!$J$360="да",Помещение_18!$G327,0)</f>
        <v>0</v>
      </c>
      <c r="CK327" s="31" t="n">
        <f aca="false">IF(Замер!$J$360="да",Помещение_18!$H327,0)</f>
        <v>0</v>
      </c>
      <c r="CM327" s="31" t="n">
        <f aca="false">IF(Замер!$J$380="да",Помещение_19!$B327,0)</f>
        <v>0</v>
      </c>
      <c r="CN327" s="31" t="n">
        <f aca="false">IF(Замер!$J$380="да",Помещение_19!$G327,0)</f>
        <v>0</v>
      </c>
      <c r="CO327" s="31" t="n">
        <f aca="false">IF(Замер!$J$380="да",Помещение_19!$H327,0)</f>
        <v>0</v>
      </c>
      <c r="CQ327" s="31" t="n">
        <f aca="false">IF(Замер!$J$400="да",Помещение_20!$B327,0)</f>
        <v>0</v>
      </c>
      <c r="CR327" s="31" t="n">
        <f aca="false">IF(Замер!$J$400="да",Помещение_20!$G327,0)</f>
        <v>0</v>
      </c>
      <c r="CS327" s="31" t="n">
        <f aca="false">IF(Замер!$J$400="да",Помещение_20!$H327,0)</f>
        <v>0</v>
      </c>
    </row>
    <row r="328" customFormat="false" ht="14.25" hidden="false" customHeight="false" outlineLevel="0" collapsed="false">
      <c r="B328" s="79" t="n">
        <f aca="false">P328</f>
        <v>0</v>
      </c>
      <c r="C328" s="49" t="s">
        <v>588</v>
      </c>
      <c r="D328" s="80" t="str">
        <f aca="false">VLOOKUP(C328,СписокРабот!$B:$E,2,FALSE())</f>
        <v>Звуко-теплоизоляция стояков, трубопроводов длиной до 3м</v>
      </c>
      <c r="E328" s="44" t="str">
        <f aca="false">VLOOKUP(C328,СписокРабот!$B:$E,3,FALSE())</f>
        <v>ед.</v>
      </c>
      <c r="F328" s="81" t="n">
        <f aca="false">VLOOKUP(C328,СписокРабот!$B:$E,4,FALSE())</f>
        <v>2165</v>
      </c>
      <c r="G328" s="49" t="n">
        <f aca="false">Q328</f>
        <v>0</v>
      </c>
      <c r="H328" s="82" t="n">
        <f aca="false">F328*G328</f>
        <v>0</v>
      </c>
      <c r="L328" s="83"/>
      <c r="M328" s="66" t="n">
        <f aca="false">$F328*(100%-$B$3)</f>
        <v>1840.25</v>
      </c>
      <c r="N328" s="31" t="n">
        <f aca="false">$G328*$M328</f>
        <v>0</v>
      </c>
      <c r="P328" s="31" t="n">
        <f aca="false">MAX(S328,W328,AA328,AE328,AI328,AM328,AQ328,AU328,AY328,BC328,BG328,BK328,BO328,BS328,BW328,CA328,CE328,CI328,CM328,CQ328)</f>
        <v>0</v>
      </c>
      <c r="Q328" s="31" t="n">
        <f aca="false">IF($S328,T328,0)+IF($W328,X328,0)+IF($AA328,AB328,0)+IF($AE328,AF328,0)+IF($AI328,AJ328,0)+IF($AM328,AN328,0)+IF($AQ328,AR328,0)+IF($AU328,AV328,0)+IF($AY328,AZ328,0)+IF($BC328,BD328,0)+IF($BG328,BH328,0)+IF($BK328,BL328,0)+IF($BO328,BP328,0)+IF($BS328,BT328,0)+IF($BW328,BX328,0)+IF($CA328,CB328,0)+IF($CE328,CF328,0)+IF($CI328,CJ328,0)+IF($CM328,CN328,0)+IF($CQ328,CR328,0)</f>
        <v>0</v>
      </c>
      <c r="R328" s="31" t="n">
        <f aca="false">IF($S328=1,U328,0)+IF($W328,Y328,0)+IF($AA328,AC328,0)+IF($AE328,AG328,0)+IF($AI328,AK328,0)+IF($AM328,AO328,0)+IF($AQ328,AS328,0)+IF($AU328,AW328,0)+IF($AY328,BA328,0)+IF($BC328,BE328,0)+IF($BG328,BI328,0)+IF($BK328,BM328,0)+IF($BO328,BQ328,0)+IF($BS328,BU328,0)+IF($BW328,BY328,0)+IF($CA328,CC328,0)+IF($CE328,CG328,0)+IF($CI328,CK328,0)+IF($CM328,CO328,0)+IF($CQ328,CS328,0)</f>
        <v>0</v>
      </c>
      <c r="S328" s="31" t="n">
        <f aca="false">IF(Замер!$J$20="да",Комната_1!$B328,0)</f>
        <v>0</v>
      </c>
      <c r="T328" s="31" t="n">
        <f aca="false">IF(Замер!$J$20="да",Комната_1!$G328,0)</f>
        <v>1</v>
      </c>
      <c r="U328" s="31" t="n">
        <f aca="false">IF(Замер!$J$20="да",Комната_1!$H328,0)</f>
        <v>2165</v>
      </c>
      <c r="W328" s="31" t="n">
        <f aca="false">IF(Замер!$J$40="да",Комната_2!$B328,0)</f>
        <v>0</v>
      </c>
      <c r="X328" s="31" t="n">
        <f aca="false">IF(Замер!$J$40="да",Комната_2!$G328,0)</f>
        <v>1</v>
      </c>
      <c r="Y328" s="31" t="n">
        <f aca="false">IF(Замер!$J$40="да",Комната_2!$H328,0)</f>
        <v>2165</v>
      </c>
      <c r="AA328" s="31" t="n">
        <f aca="false">IF(Замер!$J$60="да",Комната_3!$B328,0)</f>
        <v>0</v>
      </c>
      <c r="AB328" s="31" t="n">
        <f aca="false">IF(Замер!$J$60="да",Комната_3!$G328,0)</f>
        <v>1</v>
      </c>
      <c r="AC328" s="31" t="n">
        <f aca="false">IF(Замер!$J$60="да",Комната_3!$H328,0)</f>
        <v>2165</v>
      </c>
      <c r="AE328" s="31" t="n">
        <f aca="false">IF(Замер!$J$80="да",Комната_4!$B328,0)</f>
        <v>0</v>
      </c>
      <c r="AF328" s="31" t="n">
        <f aca="false">IF(Замер!$J$80="да",Комната_4!$G328,0)</f>
        <v>1</v>
      </c>
      <c r="AG328" s="31" t="n">
        <f aca="false">IF(Замер!$J$80="да",Комната_4!$H328,0)</f>
        <v>2165</v>
      </c>
      <c r="AI328" s="31" t="n">
        <f aca="false">IF(Замер!$J$100="да",Комната_5!$B328,0)</f>
        <v>0</v>
      </c>
      <c r="AJ328" s="31" t="n">
        <f aca="false">IF(Замер!$J$100="да",Комната_5!$G328,0)</f>
        <v>1</v>
      </c>
      <c r="AK328" s="31" t="n">
        <f aca="false">IF(Замер!$J$100="да",Комната_5!$H328,0)</f>
        <v>2165</v>
      </c>
      <c r="AM328" s="31" t="n">
        <f aca="false">IF(Замер!$J$120="да",Коридор!$B328,0)</f>
        <v>0</v>
      </c>
      <c r="AN328" s="31" t="n">
        <f aca="false">IF(Замер!$J$120="да",Коридор!$G328,0)</f>
        <v>1</v>
      </c>
      <c r="AO328" s="31" t="n">
        <f aca="false">IF(Замер!$J$120="да",Коридор!$H328,0)</f>
        <v>2165</v>
      </c>
      <c r="AQ328" s="31" t="n">
        <f aca="false">IF(Замер!$J$140="да",Кухня!$B328,0)</f>
        <v>0</v>
      </c>
      <c r="AR328" s="31" t="n">
        <f aca="false">IF(Замер!$J$140="да",Кухня!$G328,0)</f>
        <v>1</v>
      </c>
      <c r="AS328" s="31" t="n">
        <f aca="false">IF(Замер!$J$140="да",Кухня!$H328,0)</f>
        <v>2165</v>
      </c>
      <c r="AU328" s="31" t="n">
        <f aca="false">IF(Замер!$J$160="да",Ванна!$B328,0)</f>
        <v>0</v>
      </c>
      <c r="AV328" s="31" t="n">
        <f aca="false">IF(Замер!$J$160="да",Ванна!$G328,0)</f>
        <v>1</v>
      </c>
      <c r="AW328" s="31" t="n">
        <f aca="false">IF(Замер!$J$160="да",Ванна!$H328,0)</f>
        <v>2165</v>
      </c>
      <c r="AY328" s="31" t="n">
        <f aca="false">IF(Замер!$J$180="да",Туалет!$B328,0)</f>
        <v>0</v>
      </c>
      <c r="AZ328" s="31" t="n">
        <f aca="false">IF(Замер!$J$180="да",Туалет!$G328,0)</f>
        <v>0</v>
      </c>
      <c r="BA328" s="31" t="n">
        <f aca="false">IF(Замер!$J$180="да",Туалет!$H328,0)</f>
        <v>0</v>
      </c>
      <c r="BC328" s="31" t="n">
        <f aca="false">IF(Замер!$J$200="да",Балкон!$B328,0)</f>
        <v>0</v>
      </c>
      <c r="BD328" s="31" t="n">
        <f aca="false">IF(Замер!$J$200="да",Балкон!$G328,0)</f>
        <v>0</v>
      </c>
      <c r="BE328" s="31" t="n">
        <f aca="false">IF(Замер!$J$200="да",Балкон!$H328,0)</f>
        <v>0</v>
      </c>
      <c r="BG328" s="31" t="n">
        <f aca="false">IF(Замер!$J$220="да",Помещение_11!$B328,0)</f>
        <v>0</v>
      </c>
      <c r="BH328" s="31" t="n">
        <f aca="false">IF(Замер!$J$220="да",Помещение_11!$G328,0)</f>
        <v>0</v>
      </c>
      <c r="BI328" s="31" t="n">
        <f aca="false">IF(Замер!$J$220="да",Помещение_11!$H328,0)</f>
        <v>0</v>
      </c>
      <c r="BK328" s="31" t="n">
        <f aca="false">IF(Замер!$J$240="да",Помещение_12!$B328,0)</f>
        <v>0</v>
      </c>
      <c r="BL328" s="31" t="n">
        <f aca="false">IF(Замер!$J$240="да",Помещение_12!$G328,0)</f>
        <v>0</v>
      </c>
      <c r="BM328" s="31" t="n">
        <f aca="false">IF(Замер!$J$240="да",Помещение_12!$H328,0)</f>
        <v>0</v>
      </c>
      <c r="BO328" s="31" t="n">
        <f aca="false">IF(Замер!$J$260="да",Помещение_13!$B328,0)</f>
        <v>0</v>
      </c>
      <c r="BP328" s="31" t="n">
        <f aca="false">IF(Замер!$J$260="да",Помещение_13!$G328,0)</f>
        <v>0</v>
      </c>
      <c r="BQ328" s="31" t="n">
        <f aca="false">IF(Замер!$J$260="да",Помещение_13!$H328,0)</f>
        <v>0</v>
      </c>
      <c r="BS328" s="31" t="n">
        <f aca="false">IF(Замер!$J$280="да",Помещение_14!$B328,0)</f>
        <v>0</v>
      </c>
      <c r="BT328" s="31" t="n">
        <f aca="false">IF(Замер!$J$280="да",Помещение_14!$G328,0)</f>
        <v>0</v>
      </c>
      <c r="BU328" s="31" t="n">
        <f aca="false">IF(Замер!$J$280="да",Помещение_14!$H328,0)</f>
        <v>0</v>
      </c>
      <c r="BW328" s="31" t="n">
        <f aca="false">IF(Замер!$J$300="да",Помещение_15!$B328,0)</f>
        <v>0</v>
      </c>
      <c r="BX328" s="31" t="n">
        <f aca="false">IF(Замер!$J$300="да",Помещение_15!$G328,0)</f>
        <v>0</v>
      </c>
      <c r="BY328" s="31" t="n">
        <f aca="false">IF(Замер!$J$300="да",Помещение_15!$H328,0)</f>
        <v>0</v>
      </c>
      <c r="CA328" s="31" t="n">
        <f aca="false">IF(Замер!$J$320="да",Помещение_16!$B328,0)</f>
        <v>0</v>
      </c>
      <c r="CB328" s="31" t="n">
        <f aca="false">IF(Замер!$J$320="да",Помещение_16!$G328,0)</f>
        <v>0</v>
      </c>
      <c r="CC328" s="31" t="n">
        <f aca="false">IF(Замер!$J$320="да",Помещение_16!$H328,0)</f>
        <v>0</v>
      </c>
      <c r="CE328" s="31" t="n">
        <f aca="false">IF(Замер!$J$340="да",Помещение_17!$B328,0)</f>
        <v>0</v>
      </c>
      <c r="CF328" s="31" t="n">
        <f aca="false">IF(Замер!$J$340="да",Помещение_17!$G328,0)</f>
        <v>0</v>
      </c>
      <c r="CG328" s="31" t="n">
        <f aca="false">IF(Замер!$J$340="да",Помещение_17!$H328,0)</f>
        <v>0</v>
      </c>
      <c r="CI328" s="31" t="n">
        <f aca="false">IF(Замер!$J$360="да",Помещение_18!$B328,0)</f>
        <v>0</v>
      </c>
      <c r="CJ328" s="31" t="n">
        <f aca="false">IF(Замер!$J$360="да",Помещение_18!$G328,0)</f>
        <v>0</v>
      </c>
      <c r="CK328" s="31" t="n">
        <f aca="false">IF(Замер!$J$360="да",Помещение_18!$H328,0)</f>
        <v>0</v>
      </c>
      <c r="CM328" s="31" t="n">
        <f aca="false">IF(Замер!$J$380="да",Помещение_19!$B328,0)</f>
        <v>0</v>
      </c>
      <c r="CN328" s="31" t="n">
        <f aca="false">IF(Замер!$J$380="да",Помещение_19!$G328,0)</f>
        <v>0</v>
      </c>
      <c r="CO328" s="31" t="n">
        <f aca="false">IF(Замер!$J$380="да",Помещение_19!$H328,0)</f>
        <v>0</v>
      </c>
      <c r="CQ328" s="31" t="n">
        <f aca="false">IF(Замер!$J$400="да",Помещение_20!$B328,0)</f>
        <v>0</v>
      </c>
      <c r="CR328" s="31" t="n">
        <f aca="false">IF(Замер!$J$400="да",Помещение_20!$G328,0)</f>
        <v>0</v>
      </c>
      <c r="CS328" s="31" t="n">
        <f aca="false">IF(Замер!$J$400="да",Помещение_20!$H328,0)</f>
        <v>0</v>
      </c>
    </row>
    <row r="329" customFormat="false" ht="14.25" hidden="false" customHeight="false" outlineLevel="0" collapsed="false">
      <c r="B329" s="79" t="n">
        <f aca="false">P329</f>
        <v>0</v>
      </c>
      <c r="C329" s="49" t="s">
        <v>589</v>
      </c>
      <c r="D329" s="80" t="str">
        <f aca="false">VLOOKUP(C329,СписокРабот!$B:$E,2,FALSE())</f>
        <v>Монтаж столешницы готовой (без выпила отверстий)</v>
      </c>
      <c r="E329" s="44" t="str">
        <f aca="false">VLOOKUP(C329,СписокРабот!$B:$E,3,FALSE())</f>
        <v>п.м</v>
      </c>
      <c r="F329" s="81" t="n">
        <f aca="false">VLOOKUP(C329,СписокРабот!$B:$E,4,FALSE())</f>
        <v>1781</v>
      </c>
      <c r="G329" s="84" t="n">
        <f aca="false">Q329</f>
        <v>0</v>
      </c>
      <c r="H329" s="82" t="n">
        <f aca="false">F329*G329</f>
        <v>0</v>
      </c>
      <c r="L329" s="83"/>
      <c r="M329" s="66" t="n">
        <f aca="false">$F329*(100%-$B$3)</f>
        <v>1513.85</v>
      </c>
      <c r="N329" s="31" t="n">
        <f aca="false">$G329*$M329</f>
        <v>0</v>
      </c>
      <c r="P329" s="31" t="n">
        <f aca="false">MAX(S329,W329,AA329,AE329,AI329,AM329,AQ329,AU329,AY329,BC329,BG329,BK329,BO329,BS329,BW329,CA329,CE329,CI329,CM329,CQ329)</f>
        <v>0</v>
      </c>
      <c r="Q329" s="31" t="n">
        <f aca="false">IF($S329,T329,0)+IF($W329,X329,0)+IF($AA329,AB329,0)+IF($AE329,AF329,0)+IF($AI329,AJ329,0)+IF($AM329,AN329,0)+IF($AQ329,AR329,0)+IF($AU329,AV329,0)+IF($AY329,AZ329,0)+IF($BC329,BD329,0)+IF($BG329,BH329,0)+IF($BK329,BL329,0)+IF($BO329,BP329,0)+IF($BS329,BT329,0)+IF($BW329,BX329,0)+IF($CA329,CB329,0)+IF($CE329,CF329,0)+IF($CI329,CJ329,0)+IF($CM329,CN329,0)+IF($CQ329,CR329,0)</f>
        <v>0</v>
      </c>
      <c r="R329" s="31" t="n">
        <f aca="false">IF($S329=1,U329,0)+IF($W329,Y329,0)+IF($AA329,AC329,0)+IF($AE329,AG329,0)+IF($AI329,AK329,0)+IF($AM329,AO329,0)+IF($AQ329,AS329,0)+IF($AU329,AW329,0)+IF($AY329,BA329,0)+IF($BC329,BE329,0)+IF($BG329,BI329,0)+IF($BK329,BM329,0)+IF($BO329,BQ329,0)+IF($BS329,BU329,0)+IF($BW329,BY329,0)+IF($CA329,CC329,0)+IF($CE329,CG329,0)+IF($CI329,CK329,0)+IF($CM329,CO329,0)+IF($CQ329,CS329,0)</f>
        <v>0</v>
      </c>
      <c r="S329" s="31" t="n">
        <f aca="false">IF(Замер!$J$20="да",Комната_1!$B329,0)</f>
        <v>0</v>
      </c>
      <c r="T329" s="31" t="n">
        <f aca="false">IF(Замер!$J$20="да",Комната_1!$G329,0)</f>
        <v>0</v>
      </c>
      <c r="U329" s="31" t="n">
        <f aca="false">IF(Замер!$J$20="да",Комната_1!$H329,0)</f>
        <v>0</v>
      </c>
      <c r="W329" s="31" t="n">
        <f aca="false">IF(Замер!$J$40="да",Комната_2!$B329,0)</f>
        <v>0</v>
      </c>
      <c r="X329" s="31" t="n">
        <f aca="false">IF(Замер!$J$40="да",Комната_2!$G329,0)</f>
        <v>0</v>
      </c>
      <c r="Y329" s="31" t="n">
        <f aca="false">IF(Замер!$J$40="да",Комната_2!$H329,0)</f>
        <v>0</v>
      </c>
      <c r="AA329" s="31" t="n">
        <f aca="false">IF(Замер!$J$60="да",Комната_3!$B329,0)</f>
        <v>0</v>
      </c>
      <c r="AB329" s="31" t="n">
        <f aca="false">IF(Замер!$J$60="да",Комната_3!$G329,0)</f>
        <v>0</v>
      </c>
      <c r="AC329" s="31" t="n">
        <f aca="false">IF(Замер!$J$60="да",Комната_3!$H329,0)</f>
        <v>0</v>
      </c>
      <c r="AE329" s="31" t="n">
        <f aca="false">IF(Замер!$J$80="да",Комната_4!$B329,0)</f>
        <v>0</v>
      </c>
      <c r="AF329" s="31" t="n">
        <f aca="false">IF(Замер!$J$80="да",Комната_4!$G329,0)</f>
        <v>0</v>
      </c>
      <c r="AG329" s="31" t="n">
        <f aca="false">IF(Замер!$J$80="да",Комната_4!$H329,0)</f>
        <v>0</v>
      </c>
      <c r="AI329" s="31" t="n">
        <f aca="false">IF(Замер!$J$100="да",Комната_5!$B329,0)</f>
        <v>0</v>
      </c>
      <c r="AJ329" s="31" t="n">
        <f aca="false">IF(Замер!$J$100="да",Комната_5!$G329,0)</f>
        <v>0</v>
      </c>
      <c r="AK329" s="31" t="n">
        <f aca="false">IF(Замер!$J$100="да",Комната_5!$H329,0)</f>
        <v>0</v>
      </c>
      <c r="AM329" s="31" t="n">
        <f aca="false">IF(Замер!$J$120="да",Коридор!$B329,0)</f>
        <v>0</v>
      </c>
      <c r="AN329" s="31" t="n">
        <f aca="false">IF(Замер!$J$120="да",Коридор!$G329,0)</f>
        <v>0</v>
      </c>
      <c r="AO329" s="31" t="n">
        <f aca="false">IF(Замер!$J$120="да",Коридор!$H329,0)</f>
        <v>0</v>
      </c>
      <c r="AQ329" s="31" t="n">
        <f aca="false">IF(Замер!$J$140="да",Кухня!$B329,0)</f>
        <v>0</v>
      </c>
      <c r="AR329" s="31" t="n">
        <f aca="false">IF(Замер!$J$140="да",Кухня!$G329,0)</f>
        <v>0</v>
      </c>
      <c r="AS329" s="31" t="n">
        <f aca="false">IF(Замер!$J$140="да",Кухня!$H329,0)</f>
        <v>0</v>
      </c>
      <c r="AU329" s="31" t="n">
        <f aca="false">IF(Замер!$J$160="да",Ванна!$B329,0)</f>
        <v>0</v>
      </c>
      <c r="AV329" s="31" t="n">
        <f aca="false">IF(Замер!$J$160="да",Ванна!$G329,0)</f>
        <v>0</v>
      </c>
      <c r="AW329" s="31" t="n">
        <f aca="false">IF(Замер!$J$160="да",Ванна!$H329,0)</f>
        <v>0</v>
      </c>
      <c r="AY329" s="31" t="n">
        <f aca="false">IF(Замер!$J$180="да",Туалет!$B329,0)</f>
        <v>0</v>
      </c>
      <c r="AZ329" s="31" t="n">
        <f aca="false">IF(Замер!$J$180="да",Туалет!$G329,0)</f>
        <v>0</v>
      </c>
      <c r="BA329" s="31" t="n">
        <f aca="false">IF(Замер!$J$180="да",Туалет!$H329,0)</f>
        <v>0</v>
      </c>
      <c r="BC329" s="31" t="n">
        <f aca="false">IF(Замер!$J$200="да",Балкон!$B329,0)</f>
        <v>0</v>
      </c>
      <c r="BD329" s="31" t="n">
        <f aca="false">IF(Замер!$J$200="да",Балкон!$G329,0)</f>
        <v>0</v>
      </c>
      <c r="BE329" s="31" t="n">
        <f aca="false">IF(Замер!$J$200="да",Балкон!$H329,0)</f>
        <v>0</v>
      </c>
      <c r="BG329" s="31" t="n">
        <f aca="false">IF(Замер!$J$220="да",Помещение_11!$B329,0)</f>
        <v>0</v>
      </c>
      <c r="BH329" s="31" t="n">
        <f aca="false">IF(Замер!$J$220="да",Помещение_11!$G329,0)</f>
        <v>0</v>
      </c>
      <c r="BI329" s="31" t="n">
        <f aca="false">IF(Замер!$J$220="да",Помещение_11!$H329,0)</f>
        <v>0</v>
      </c>
      <c r="BK329" s="31" t="n">
        <f aca="false">IF(Замер!$J$240="да",Помещение_12!$B329,0)</f>
        <v>0</v>
      </c>
      <c r="BL329" s="31" t="n">
        <f aca="false">IF(Замер!$J$240="да",Помещение_12!$G329,0)</f>
        <v>0</v>
      </c>
      <c r="BM329" s="31" t="n">
        <f aca="false">IF(Замер!$J$240="да",Помещение_12!$H329,0)</f>
        <v>0</v>
      </c>
      <c r="BO329" s="31" t="n">
        <f aca="false">IF(Замер!$J$260="да",Помещение_13!$B329,0)</f>
        <v>0</v>
      </c>
      <c r="BP329" s="31" t="n">
        <f aca="false">IF(Замер!$J$260="да",Помещение_13!$G329,0)</f>
        <v>0</v>
      </c>
      <c r="BQ329" s="31" t="n">
        <f aca="false">IF(Замер!$J$260="да",Помещение_13!$H329,0)</f>
        <v>0</v>
      </c>
      <c r="BS329" s="31" t="n">
        <f aca="false">IF(Замер!$J$280="да",Помещение_14!$B329,0)</f>
        <v>0</v>
      </c>
      <c r="BT329" s="31" t="n">
        <f aca="false">IF(Замер!$J$280="да",Помещение_14!$G329,0)</f>
        <v>0</v>
      </c>
      <c r="BU329" s="31" t="n">
        <f aca="false">IF(Замер!$J$280="да",Помещение_14!$H329,0)</f>
        <v>0</v>
      </c>
      <c r="BW329" s="31" t="n">
        <f aca="false">IF(Замер!$J$300="да",Помещение_15!$B329,0)</f>
        <v>0</v>
      </c>
      <c r="BX329" s="31" t="n">
        <f aca="false">IF(Замер!$J$300="да",Помещение_15!$G329,0)</f>
        <v>0</v>
      </c>
      <c r="BY329" s="31" t="n">
        <f aca="false">IF(Замер!$J$300="да",Помещение_15!$H329,0)</f>
        <v>0</v>
      </c>
      <c r="CA329" s="31" t="n">
        <f aca="false">IF(Замер!$J$320="да",Помещение_16!$B329,0)</f>
        <v>0</v>
      </c>
      <c r="CB329" s="31" t="n">
        <f aca="false">IF(Замер!$J$320="да",Помещение_16!$G329,0)</f>
        <v>0</v>
      </c>
      <c r="CC329" s="31" t="n">
        <f aca="false">IF(Замер!$J$320="да",Помещение_16!$H329,0)</f>
        <v>0</v>
      </c>
      <c r="CE329" s="31" t="n">
        <f aca="false">IF(Замер!$J$340="да",Помещение_17!$B329,0)</f>
        <v>0</v>
      </c>
      <c r="CF329" s="31" t="n">
        <f aca="false">IF(Замер!$J$340="да",Помещение_17!$G329,0)</f>
        <v>0</v>
      </c>
      <c r="CG329" s="31" t="n">
        <f aca="false">IF(Замер!$J$340="да",Помещение_17!$H329,0)</f>
        <v>0</v>
      </c>
      <c r="CI329" s="31" t="n">
        <f aca="false">IF(Замер!$J$360="да",Помещение_18!$B329,0)</f>
        <v>0</v>
      </c>
      <c r="CJ329" s="31" t="n">
        <f aca="false">IF(Замер!$J$360="да",Помещение_18!$G329,0)</f>
        <v>0</v>
      </c>
      <c r="CK329" s="31" t="n">
        <f aca="false">IF(Замер!$J$360="да",Помещение_18!$H329,0)</f>
        <v>0</v>
      </c>
      <c r="CM329" s="31" t="n">
        <f aca="false">IF(Замер!$J$380="да",Помещение_19!$B329,0)</f>
        <v>0</v>
      </c>
      <c r="CN329" s="31" t="n">
        <f aca="false">IF(Замер!$J$380="да",Помещение_19!$G329,0)</f>
        <v>0</v>
      </c>
      <c r="CO329" s="31" t="n">
        <f aca="false">IF(Замер!$J$380="да",Помещение_19!$H329,0)</f>
        <v>0</v>
      </c>
      <c r="CQ329" s="31" t="n">
        <f aca="false">IF(Замер!$J$400="да",Помещение_20!$B329,0)</f>
        <v>0</v>
      </c>
      <c r="CR329" s="31" t="n">
        <f aca="false">IF(Замер!$J$400="да",Помещение_20!$G329,0)</f>
        <v>0</v>
      </c>
      <c r="CS329" s="31" t="n">
        <f aca="false">IF(Замер!$J$400="да",Помещение_20!$H329,0)</f>
        <v>0</v>
      </c>
    </row>
    <row r="330" customFormat="false" ht="14.25" hidden="false" customHeight="false" outlineLevel="0" collapsed="false">
      <c r="B330" s="89" t="n">
        <f aca="false">P330</f>
        <v>1</v>
      </c>
      <c r="C330" s="90" t="s">
        <v>164</v>
      </c>
      <c r="D330" s="91" t="str">
        <f aca="false">VLOOKUP(C330,СписокРабот!$B:$E,2,FALSE())</f>
        <v>Опрессовка системы водоснабжения</v>
      </c>
      <c r="E330" s="92" t="str">
        <f aca="false">VLOOKUP(C330,СписокРабот!$B:$E,3,FALSE())</f>
        <v>ед.</v>
      </c>
      <c r="F330" s="93" t="n">
        <f aca="false">VLOOKUP(C330,СписокРабот!$B:$E,4,FALSE())</f>
        <v>1768</v>
      </c>
      <c r="G330" s="102" t="n">
        <f aca="false">Q330</f>
        <v>5</v>
      </c>
      <c r="H330" s="95" t="n">
        <f aca="false">F330*G330</f>
        <v>8840</v>
      </c>
      <c r="L330" s="83"/>
      <c r="M330" s="66" t="n">
        <f aca="false">$F330*(100%-$B$3)</f>
        <v>1502.8</v>
      </c>
      <c r="N330" s="31" t="n">
        <f aca="false">$G330*$M330</f>
        <v>7514</v>
      </c>
      <c r="P330" s="31" t="n">
        <f aca="false">MAX(S330,W330,AA330,AE330,AI330,AM330,AQ330,AU330,AY330,BC330,BG330,BK330,BO330,BS330,BW330,CA330,CE330,CI330,CM330,CQ330)</f>
        <v>1</v>
      </c>
      <c r="Q330" s="31" t="n">
        <f aca="false">IF($S330,T330,0)+IF($W330,X330,0)+IF($AA330,AB330,0)+IF($AE330,AF330,0)+IF($AI330,AJ330,0)+IF($AM330,AN330,0)+IF($AQ330,AR330,0)+IF($AU330,AV330,0)+IF($AY330,AZ330,0)+IF($BC330,BD330,0)+IF($BG330,BH330,0)+IF($BK330,BL330,0)+IF($BO330,BP330,0)+IF($BS330,BT330,0)+IF($BW330,BX330,0)+IF($CA330,CB330,0)+IF($CE330,CF330,0)+IF($CI330,CJ330,0)+IF($CM330,CN330,0)+IF($CQ330,CR330,0)</f>
        <v>5</v>
      </c>
      <c r="R330" s="31" t="n">
        <f aca="false">IF($S330=1,U330,0)+IF($W330,Y330,0)+IF($AA330,AC330,0)+IF($AE330,AG330,0)+IF($AI330,AK330,0)+IF($AM330,AO330,0)+IF($AQ330,AS330,0)+IF($AU330,AW330,0)+IF($AY330,BA330,0)+IF($BC330,BE330,0)+IF($BG330,BI330,0)+IF($BK330,BM330,0)+IF($BO330,BQ330,0)+IF($BS330,BU330,0)+IF($BW330,BY330,0)+IF($CA330,CC330,0)+IF($CE330,CG330,0)+IF($CI330,CK330,0)+IF($CM330,CO330,0)+IF($CQ330,CS330,0)</f>
        <v>8840</v>
      </c>
      <c r="S330" s="31" t="n">
        <f aca="false">IF(Замер!$J$20="да",Комната_1!$B330,0)</f>
        <v>1</v>
      </c>
      <c r="T330" s="31" t="n">
        <f aca="false">IF(Замер!$J$20="да",Комната_1!$G330,0)</f>
        <v>5</v>
      </c>
      <c r="U330" s="31" t="n">
        <f aca="false">IF(Замер!$J$20="да",Комната_1!$H330,0)</f>
        <v>8840</v>
      </c>
      <c r="W330" s="31" t="n">
        <f aca="false">IF(Замер!$J$40="да",Комната_2!$B330,0)</f>
        <v>0</v>
      </c>
      <c r="X330" s="31" t="n">
        <f aca="false">IF(Замер!$J$40="да",Комната_2!$G330,0)</f>
        <v>1</v>
      </c>
      <c r="Y330" s="31" t="n">
        <f aca="false">IF(Замер!$J$40="да",Комната_2!$H330,0)</f>
        <v>1768</v>
      </c>
      <c r="AA330" s="31" t="n">
        <f aca="false">IF(Замер!$J$60="да",Комната_3!$B330,0)</f>
        <v>0</v>
      </c>
      <c r="AB330" s="31" t="n">
        <f aca="false">IF(Замер!$J$60="да",Комната_3!$G330,0)</f>
        <v>1</v>
      </c>
      <c r="AC330" s="31" t="n">
        <f aca="false">IF(Замер!$J$60="да",Комната_3!$H330,0)</f>
        <v>1768</v>
      </c>
      <c r="AE330" s="31" t="n">
        <f aca="false">IF(Замер!$J$80="да",Комната_4!$B330,0)</f>
        <v>0</v>
      </c>
      <c r="AF330" s="31" t="n">
        <f aca="false">IF(Замер!$J$80="да",Комната_4!$G330,0)</f>
        <v>1</v>
      </c>
      <c r="AG330" s="31" t="n">
        <f aca="false">IF(Замер!$J$80="да",Комната_4!$H330,0)</f>
        <v>1768</v>
      </c>
      <c r="AI330" s="31" t="n">
        <f aca="false">IF(Замер!$J$100="да",Комната_5!$B330,0)</f>
        <v>0</v>
      </c>
      <c r="AJ330" s="31" t="n">
        <f aca="false">IF(Замер!$J$100="да",Комната_5!$G330,0)</f>
        <v>1</v>
      </c>
      <c r="AK330" s="31" t="n">
        <f aca="false">IF(Замер!$J$100="да",Комната_5!$H330,0)</f>
        <v>1768</v>
      </c>
      <c r="AM330" s="31" t="n">
        <f aca="false">IF(Замер!$J$120="да",Коридор!$B330,0)</f>
        <v>0</v>
      </c>
      <c r="AN330" s="31" t="n">
        <f aca="false">IF(Замер!$J$120="да",Коридор!$G330,0)</f>
        <v>1</v>
      </c>
      <c r="AO330" s="31" t="n">
        <f aca="false">IF(Замер!$J$120="да",Коридор!$H330,0)</f>
        <v>1768</v>
      </c>
      <c r="AQ330" s="31" t="n">
        <f aca="false">IF(Замер!$J$140="да",Кухня!$B330,0)</f>
        <v>0</v>
      </c>
      <c r="AR330" s="31" t="n">
        <f aca="false">IF(Замер!$J$140="да",Кухня!$G330,0)</f>
        <v>1</v>
      </c>
      <c r="AS330" s="31" t="n">
        <f aca="false">IF(Замер!$J$140="да",Кухня!$H330,0)</f>
        <v>1768</v>
      </c>
      <c r="AU330" s="31" t="n">
        <f aca="false">IF(Замер!$J$160="да",Ванна!$B330,0)</f>
        <v>0</v>
      </c>
      <c r="AV330" s="31" t="n">
        <f aca="false">IF(Замер!$J$160="да",Ванна!$G330,0)</f>
        <v>1</v>
      </c>
      <c r="AW330" s="31" t="n">
        <f aca="false">IF(Замер!$J$160="да",Ванна!$H330,0)</f>
        <v>1768</v>
      </c>
      <c r="AY330" s="31" t="n">
        <f aca="false">IF(Замер!$J$180="да",Туалет!$B330,0)</f>
        <v>0</v>
      </c>
      <c r="AZ330" s="31" t="n">
        <f aca="false">IF(Замер!$J$180="да",Туалет!$G330,0)</f>
        <v>0</v>
      </c>
      <c r="BA330" s="31" t="n">
        <f aca="false">IF(Замер!$J$180="да",Туалет!$H330,0)</f>
        <v>0</v>
      </c>
      <c r="BC330" s="31" t="n">
        <f aca="false">IF(Замер!$J$200="да",Балкон!$B330,0)</f>
        <v>0</v>
      </c>
      <c r="BD330" s="31" t="n">
        <f aca="false">IF(Замер!$J$200="да",Балкон!$G330,0)</f>
        <v>0</v>
      </c>
      <c r="BE330" s="31" t="n">
        <f aca="false">IF(Замер!$J$200="да",Балкон!$H330,0)</f>
        <v>0</v>
      </c>
      <c r="BG330" s="31" t="n">
        <f aca="false">IF(Замер!$J$220="да",Помещение_11!$B330,0)</f>
        <v>0</v>
      </c>
      <c r="BH330" s="31" t="n">
        <f aca="false">IF(Замер!$J$220="да",Помещение_11!$G330,0)</f>
        <v>0</v>
      </c>
      <c r="BI330" s="31" t="n">
        <f aca="false">IF(Замер!$J$220="да",Помещение_11!$H330,0)</f>
        <v>0</v>
      </c>
      <c r="BK330" s="31" t="n">
        <f aca="false">IF(Замер!$J$240="да",Помещение_12!$B330,0)</f>
        <v>0</v>
      </c>
      <c r="BL330" s="31" t="n">
        <f aca="false">IF(Замер!$J$240="да",Помещение_12!$G330,0)</f>
        <v>0</v>
      </c>
      <c r="BM330" s="31" t="n">
        <f aca="false">IF(Замер!$J$240="да",Помещение_12!$H330,0)</f>
        <v>0</v>
      </c>
      <c r="BO330" s="31" t="n">
        <f aca="false">IF(Замер!$J$260="да",Помещение_13!$B330,0)</f>
        <v>0</v>
      </c>
      <c r="BP330" s="31" t="n">
        <f aca="false">IF(Замер!$J$260="да",Помещение_13!$G330,0)</f>
        <v>0</v>
      </c>
      <c r="BQ330" s="31" t="n">
        <f aca="false">IF(Замер!$J$260="да",Помещение_13!$H330,0)</f>
        <v>0</v>
      </c>
      <c r="BS330" s="31" t="n">
        <f aca="false">IF(Замер!$J$280="да",Помещение_14!$B330,0)</f>
        <v>0</v>
      </c>
      <c r="BT330" s="31" t="n">
        <f aca="false">IF(Замер!$J$280="да",Помещение_14!$G330,0)</f>
        <v>0</v>
      </c>
      <c r="BU330" s="31" t="n">
        <f aca="false">IF(Замер!$J$280="да",Помещение_14!$H330,0)</f>
        <v>0</v>
      </c>
      <c r="BW330" s="31" t="n">
        <f aca="false">IF(Замер!$J$300="да",Помещение_15!$B330,0)</f>
        <v>0</v>
      </c>
      <c r="BX330" s="31" t="n">
        <f aca="false">IF(Замер!$J$300="да",Помещение_15!$G330,0)</f>
        <v>0</v>
      </c>
      <c r="BY330" s="31" t="n">
        <f aca="false">IF(Замер!$J$300="да",Помещение_15!$H330,0)</f>
        <v>0</v>
      </c>
      <c r="CA330" s="31" t="n">
        <f aca="false">IF(Замер!$J$320="да",Помещение_16!$B330,0)</f>
        <v>0</v>
      </c>
      <c r="CB330" s="31" t="n">
        <f aca="false">IF(Замер!$J$320="да",Помещение_16!$G330,0)</f>
        <v>0</v>
      </c>
      <c r="CC330" s="31" t="n">
        <f aca="false">IF(Замер!$J$320="да",Помещение_16!$H330,0)</f>
        <v>0</v>
      </c>
      <c r="CE330" s="31" t="n">
        <f aca="false">IF(Замер!$J$340="да",Помещение_17!$B330,0)</f>
        <v>0</v>
      </c>
      <c r="CF330" s="31" t="n">
        <f aca="false">IF(Замер!$J$340="да",Помещение_17!$G330,0)</f>
        <v>0</v>
      </c>
      <c r="CG330" s="31" t="n">
        <f aca="false">IF(Замер!$J$340="да",Помещение_17!$H330,0)</f>
        <v>0</v>
      </c>
      <c r="CI330" s="31" t="n">
        <f aca="false">IF(Замер!$J$360="да",Помещение_18!$B330,0)</f>
        <v>0</v>
      </c>
      <c r="CJ330" s="31" t="n">
        <f aca="false">IF(Замер!$J$360="да",Помещение_18!$G330,0)</f>
        <v>0</v>
      </c>
      <c r="CK330" s="31" t="n">
        <f aca="false">IF(Замер!$J$360="да",Помещение_18!$H330,0)</f>
        <v>0</v>
      </c>
      <c r="CM330" s="31" t="n">
        <f aca="false">IF(Замер!$J$380="да",Помещение_19!$B330,0)</f>
        <v>0</v>
      </c>
      <c r="CN330" s="31" t="n">
        <f aca="false">IF(Замер!$J$380="да",Помещение_19!$G330,0)</f>
        <v>0</v>
      </c>
      <c r="CO330" s="31" t="n">
        <f aca="false">IF(Замер!$J$380="да",Помещение_19!$H330,0)</f>
        <v>0</v>
      </c>
      <c r="CQ330" s="31" t="n">
        <f aca="false">IF(Замер!$J$400="да",Помещение_20!$B330,0)</f>
        <v>0</v>
      </c>
      <c r="CR330" s="31" t="n">
        <f aca="false">IF(Замер!$J$400="да",Помещение_20!$G330,0)</f>
        <v>0</v>
      </c>
      <c r="CS330" s="31" t="n">
        <f aca="false">IF(Замер!$J$400="да",Помещение_20!$H330,0)</f>
        <v>0</v>
      </c>
    </row>
    <row r="331" customFormat="false" ht="14.25" hidden="false" customHeight="false" outlineLevel="0" collapsed="false">
      <c r="B331" s="79" t="n">
        <f aca="false">P331</f>
        <v>0</v>
      </c>
      <c r="C331" s="49" t="s">
        <v>590</v>
      </c>
      <c r="D331" s="80" t="str">
        <f aca="false">VLOOKUP(C331,СписокРабот!$B:$E,2,FALSE())</f>
        <v>Укрепление сантех. кабины</v>
      </c>
      <c r="E331" s="44" t="str">
        <f aca="false">VLOOKUP(C331,СписокРабот!$B:$E,3,FALSE())</f>
        <v>ед.</v>
      </c>
      <c r="F331" s="81" t="n">
        <f aca="false">VLOOKUP(C331,СписокРабот!$B:$E,4,FALSE())</f>
        <v>8634</v>
      </c>
      <c r="G331" s="49" t="n">
        <f aca="false">Q331</f>
        <v>0</v>
      </c>
      <c r="H331" s="82" t="n">
        <f aca="false">F331*G331</f>
        <v>0</v>
      </c>
      <c r="L331" s="83"/>
      <c r="M331" s="66" t="n">
        <f aca="false">$F331*(100%-$B$3)</f>
        <v>7338.9</v>
      </c>
      <c r="N331" s="31" t="n">
        <f aca="false">$G331*$M331</f>
        <v>0</v>
      </c>
      <c r="P331" s="31" t="n">
        <f aca="false">MAX(S331,W331,AA331,AE331,AI331,AM331,AQ331,AU331,AY331,BC331,BG331,BK331,BO331,BS331,BW331,CA331,CE331,CI331,CM331,CQ331)</f>
        <v>0</v>
      </c>
      <c r="Q331" s="31" t="n">
        <f aca="false">IF($S331,T331,0)+IF($W331,X331,0)+IF($AA331,AB331,0)+IF($AE331,AF331,0)+IF($AI331,AJ331,0)+IF($AM331,AN331,0)+IF($AQ331,AR331,0)+IF($AU331,AV331,0)+IF($AY331,AZ331,0)+IF($BC331,BD331,0)+IF($BG331,BH331,0)+IF($BK331,BL331,0)+IF($BO331,BP331,0)+IF($BS331,BT331,0)+IF($BW331,BX331,0)+IF($CA331,CB331,0)+IF($CE331,CF331,0)+IF($CI331,CJ331,0)+IF($CM331,CN331,0)+IF($CQ331,CR331,0)</f>
        <v>0</v>
      </c>
      <c r="R331" s="31" t="n">
        <f aca="false">IF($S331=1,U331,0)+IF($W331,Y331,0)+IF($AA331,AC331,0)+IF($AE331,AG331,0)+IF($AI331,AK331,0)+IF($AM331,AO331,0)+IF($AQ331,AS331,0)+IF($AU331,AW331,0)+IF($AY331,BA331,0)+IF($BC331,BE331,0)+IF($BG331,BI331,0)+IF($BK331,BM331,0)+IF($BO331,BQ331,0)+IF($BS331,BU331,0)+IF($BW331,BY331,0)+IF($CA331,CC331,0)+IF($CE331,CG331,0)+IF($CI331,CK331,0)+IF($CM331,CO331,0)+IF($CQ331,CS331,0)</f>
        <v>0</v>
      </c>
      <c r="S331" s="31" t="n">
        <f aca="false">IF(Замер!$J$20="да",Комната_1!$B331,0)</f>
        <v>0</v>
      </c>
      <c r="T331" s="31" t="n">
        <f aca="false">IF(Замер!$J$20="да",Комната_1!$G331,0)</f>
        <v>1</v>
      </c>
      <c r="U331" s="31" t="n">
        <f aca="false">IF(Замер!$J$20="да",Комната_1!$H331,0)</f>
        <v>8634</v>
      </c>
      <c r="W331" s="31" t="n">
        <f aca="false">IF(Замер!$J$40="да",Комната_2!$B331,0)</f>
        <v>0</v>
      </c>
      <c r="X331" s="31" t="n">
        <f aca="false">IF(Замер!$J$40="да",Комната_2!$G331,0)</f>
        <v>1</v>
      </c>
      <c r="Y331" s="31" t="n">
        <f aca="false">IF(Замер!$J$40="да",Комната_2!$H331,0)</f>
        <v>8634</v>
      </c>
      <c r="AA331" s="31" t="n">
        <f aca="false">IF(Замер!$J$60="да",Комната_3!$B331,0)</f>
        <v>0</v>
      </c>
      <c r="AB331" s="31" t="n">
        <f aca="false">IF(Замер!$J$60="да",Комната_3!$G331,0)</f>
        <v>1</v>
      </c>
      <c r="AC331" s="31" t="n">
        <f aca="false">IF(Замер!$J$60="да",Комната_3!$H331,0)</f>
        <v>8634</v>
      </c>
      <c r="AE331" s="31" t="n">
        <f aca="false">IF(Замер!$J$80="да",Комната_4!$B331,0)</f>
        <v>0</v>
      </c>
      <c r="AF331" s="31" t="n">
        <f aca="false">IF(Замер!$J$80="да",Комната_4!$G331,0)</f>
        <v>1</v>
      </c>
      <c r="AG331" s="31" t="n">
        <f aca="false">IF(Замер!$J$80="да",Комната_4!$H331,0)</f>
        <v>8634</v>
      </c>
      <c r="AI331" s="31" t="n">
        <f aca="false">IF(Замер!$J$100="да",Комната_5!$B331,0)</f>
        <v>0</v>
      </c>
      <c r="AJ331" s="31" t="n">
        <f aca="false">IF(Замер!$J$100="да",Комната_5!$G331,0)</f>
        <v>1</v>
      </c>
      <c r="AK331" s="31" t="n">
        <f aca="false">IF(Замер!$J$100="да",Комната_5!$H331,0)</f>
        <v>8634</v>
      </c>
      <c r="AM331" s="31" t="n">
        <f aca="false">IF(Замер!$J$120="да",Коридор!$B331,0)</f>
        <v>0</v>
      </c>
      <c r="AN331" s="31" t="n">
        <f aca="false">IF(Замер!$J$120="да",Коридор!$G331,0)</f>
        <v>1</v>
      </c>
      <c r="AO331" s="31" t="n">
        <f aca="false">IF(Замер!$J$120="да",Коридор!$H331,0)</f>
        <v>8634</v>
      </c>
      <c r="AQ331" s="31" t="n">
        <f aca="false">IF(Замер!$J$140="да",Кухня!$B331,0)</f>
        <v>0</v>
      </c>
      <c r="AR331" s="31" t="n">
        <f aca="false">IF(Замер!$J$140="да",Кухня!$G331,0)</f>
        <v>1</v>
      </c>
      <c r="AS331" s="31" t="n">
        <f aca="false">IF(Замер!$J$140="да",Кухня!$H331,0)</f>
        <v>8634</v>
      </c>
      <c r="AU331" s="31" t="n">
        <f aca="false">IF(Замер!$J$160="да",Ванна!$B331,0)</f>
        <v>0</v>
      </c>
      <c r="AV331" s="31" t="n">
        <f aca="false">IF(Замер!$J$160="да",Ванна!$G331,0)</f>
        <v>1</v>
      </c>
      <c r="AW331" s="31" t="n">
        <f aca="false">IF(Замер!$J$160="да",Ванна!$H331,0)</f>
        <v>8634</v>
      </c>
      <c r="AY331" s="31" t="n">
        <f aca="false">IF(Замер!$J$180="да",Туалет!$B331,0)</f>
        <v>0</v>
      </c>
      <c r="AZ331" s="31" t="n">
        <f aca="false">IF(Замер!$J$180="да",Туалет!$G331,0)</f>
        <v>0</v>
      </c>
      <c r="BA331" s="31" t="n">
        <f aca="false">IF(Замер!$J$180="да",Туалет!$H331,0)</f>
        <v>0</v>
      </c>
      <c r="BC331" s="31" t="n">
        <f aca="false">IF(Замер!$J$200="да",Балкон!$B331,0)</f>
        <v>0</v>
      </c>
      <c r="BD331" s="31" t="n">
        <f aca="false">IF(Замер!$J$200="да",Балкон!$G331,0)</f>
        <v>0</v>
      </c>
      <c r="BE331" s="31" t="n">
        <f aca="false">IF(Замер!$J$200="да",Балкон!$H331,0)</f>
        <v>0</v>
      </c>
      <c r="BG331" s="31" t="n">
        <f aca="false">IF(Замер!$J$220="да",Помещение_11!$B331,0)</f>
        <v>0</v>
      </c>
      <c r="BH331" s="31" t="n">
        <f aca="false">IF(Замер!$J$220="да",Помещение_11!$G331,0)</f>
        <v>0</v>
      </c>
      <c r="BI331" s="31" t="n">
        <f aca="false">IF(Замер!$J$220="да",Помещение_11!$H331,0)</f>
        <v>0</v>
      </c>
      <c r="BK331" s="31" t="n">
        <f aca="false">IF(Замер!$J$240="да",Помещение_12!$B331,0)</f>
        <v>0</v>
      </c>
      <c r="BL331" s="31" t="n">
        <f aca="false">IF(Замер!$J$240="да",Помещение_12!$G331,0)</f>
        <v>0</v>
      </c>
      <c r="BM331" s="31" t="n">
        <f aca="false">IF(Замер!$J$240="да",Помещение_12!$H331,0)</f>
        <v>0</v>
      </c>
      <c r="BO331" s="31" t="n">
        <f aca="false">IF(Замер!$J$260="да",Помещение_13!$B331,0)</f>
        <v>0</v>
      </c>
      <c r="BP331" s="31" t="n">
        <f aca="false">IF(Замер!$J$260="да",Помещение_13!$G331,0)</f>
        <v>0</v>
      </c>
      <c r="BQ331" s="31" t="n">
        <f aca="false">IF(Замер!$J$260="да",Помещение_13!$H331,0)</f>
        <v>0</v>
      </c>
      <c r="BS331" s="31" t="n">
        <f aca="false">IF(Замер!$J$280="да",Помещение_14!$B331,0)</f>
        <v>0</v>
      </c>
      <c r="BT331" s="31" t="n">
        <f aca="false">IF(Замер!$J$280="да",Помещение_14!$G331,0)</f>
        <v>0</v>
      </c>
      <c r="BU331" s="31" t="n">
        <f aca="false">IF(Замер!$J$280="да",Помещение_14!$H331,0)</f>
        <v>0</v>
      </c>
      <c r="BW331" s="31" t="n">
        <f aca="false">IF(Замер!$J$300="да",Помещение_15!$B331,0)</f>
        <v>0</v>
      </c>
      <c r="BX331" s="31" t="n">
        <f aca="false">IF(Замер!$J$300="да",Помещение_15!$G331,0)</f>
        <v>0</v>
      </c>
      <c r="BY331" s="31" t="n">
        <f aca="false">IF(Замер!$J$300="да",Помещение_15!$H331,0)</f>
        <v>0</v>
      </c>
      <c r="CA331" s="31" t="n">
        <f aca="false">IF(Замер!$J$320="да",Помещение_16!$B331,0)</f>
        <v>0</v>
      </c>
      <c r="CB331" s="31" t="n">
        <f aca="false">IF(Замер!$J$320="да",Помещение_16!$G331,0)</f>
        <v>0</v>
      </c>
      <c r="CC331" s="31" t="n">
        <f aca="false">IF(Замер!$J$320="да",Помещение_16!$H331,0)</f>
        <v>0</v>
      </c>
      <c r="CE331" s="31" t="n">
        <f aca="false">IF(Замер!$J$340="да",Помещение_17!$B331,0)</f>
        <v>0</v>
      </c>
      <c r="CF331" s="31" t="n">
        <f aca="false">IF(Замер!$J$340="да",Помещение_17!$G331,0)</f>
        <v>0</v>
      </c>
      <c r="CG331" s="31" t="n">
        <f aca="false">IF(Замер!$J$340="да",Помещение_17!$H331,0)</f>
        <v>0</v>
      </c>
      <c r="CI331" s="31" t="n">
        <f aca="false">IF(Замер!$J$360="да",Помещение_18!$B331,0)</f>
        <v>0</v>
      </c>
      <c r="CJ331" s="31" t="n">
        <f aca="false">IF(Замер!$J$360="да",Помещение_18!$G331,0)</f>
        <v>0</v>
      </c>
      <c r="CK331" s="31" t="n">
        <f aca="false">IF(Замер!$J$360="да",Помещение_18!$H331,0)</f>
        <v>0</v>
      </c>
      <c r="CM331" s="31" t="n">
        <f aca="false">IF(Замер!$J$380="да",Помещение_19!$B331,0)</f>
        <v>0</v>
      </c>
      <c r="CN331" s="31" t="n">
        <f aca="false">IF(Замер!$J$380="да",Помещение_19!$G331,0)</f>
        <v>0</v>
      </c>
      <c r="CO331" s="31" t="n">
        <f aca="false">IF(Замер!$J$380="да",Помещение_19!$H331,0)</f>
        <v>0</v>
      </c>
      <c r="CQ331" s="31" t="n">
        <f aca="false">IF(Замер!$J$400="да",Помещение_20!$B331,0)</f>
        <v>0</v>
      </c>
      <c r="CR331" s="31" t="n">
        <f aca="false">IF(Замер!$J$400="да",Помещение_20!$G331,0)</f>
        <v>0</v>
      </c>
      <c r="CS331" s="31" t="n">
        <f aca="false">IF(Замер!$J$400="да",Помещение_20!$H331,0)</f>
        <v>0</v>
      </c>
    </row>
    <row r="332" customFormat="false" ht="14.25" hidden="false" customHeight="false" outlineLevel="0" collapsed="false">
      <c r="B332" s="79" t="n">
        <f aca="false">P332</f>
        <v>0</v>
      </c>
      <c r="C332" s="49" t="s">
        <v>591</v>
      </c>
      <c r="D332" s="80" t="str">
        <f aca="false">VLOOKUP(C332,СписокРабот!$B:$E,2,FALSE())</f>
        <v>Монтаж ванной/ радиатора стоимостью выше 50 000 руб. (25% от стоимости изделия)</v>
      </c>
      <c r="E332" s="44" t="str">
        <f aca="false">VLOOKUP(C332,СписокРабот!$B:$E,3,FALSE())</f>
        <v>ед.</v>
      </c>
      <c r="F332" s="81" t="n">
        <f aca="false">VLOOKUP(C332,СписокРабот!$B:$E,4,FALSE())</f>
        <v>0</v>
      </c>
      <c r="G332" s="49" t="n">
        <f aca="false">Q332</f>
        <v>0</v>
      </c>
      <c r="H332" s="82" t="n">
        <f aca="false">F332*G332</f>
        <v>0</v>
      </c>
      <c r="L332" s="83"/>
      <c r="M332" s="66" t="n">
        <f aca="false">$F332*(100%-$B$3)</f>
        <v>0</v>
      </c>
      <c r="N332" s="31" t="n">
        <f aca="false">$G332*$M332</f>
        <v>0</v>
      </c>
      <c r="P332" s="31" t="n">
        <f aca="false">MAX(S332,W332,AA332,AE332,AI332,AM332,AQ332,AU332,AY332,BC332,BG332,BK332,BO332,BS332,BW332,CA332,CE332,CI332,CM332,CQ332)</f>
        <v>0</v>
      </c>
      <c r="Q332" s="31" t="n">
        <f aca="false">IF($S332,T332,0)+IF($W332,X332,0)+IF($AA332,AB332,0)+IF($AE332,AF332,0)+IF($AI332,AJ332,0)+IF($AM332,AN332,0)+IF($AQ332,AR332,0)+IF($AU332,AV332,0)+IF($AY332,AZ332,0)+IF($BC332,BD332,0)+IF($BG332,BH332,0)+IF($BK332,BL332,0)+IF($BO332,BP332,0)+IF($BS332,BT332,0)+IF($BW332,BX332,0)+IF($CA332,CB332,0)+IF($CE332,CF332,0)+IF($CI332,CJ332,0)+IF($CM332,CN332,0)+IF($CQ332,CR332,0)</f>
        <v>0</v>
      </c>
      <c r="R332" s="31" t="n">
        <f aca="false">IF($S332=1,U332,0)+IF($W332,Y332,0)+IF($AA332,AC332,0)+IF($AE332,AG332,0)+IF($AI332,AK332,0)+IF($AM332,AO332,0)+IF($AQ332,AS332,0)+IF($AU332,AW332,0)+IF($AY332,BA332,0)+IF($BC332,BE332,0)+IF($BG332,BI332,0)+IF($BK332,BM332,0)+IF($BO332,BQ332,0)+IF($BS332,BU332,0)+IF($BW332,BY332,0)+IF($CA332,CC332,0)+IF($CE332,CG332,0)+IF($CI332,CK332,0)+IF($CM332,CO332,0)+IF($CQ332,CS332,0)</f>
        <v>0</v>
      </c>
      <c r="S332" s="31" t="n">
        <f aca="false">IF(Замер!$J$20="да",Комната_1!$B332,0)</f>
        <v>0</v>
      </c>
      <c r="T332" s="31" t="n">
        <f aca="false">IF(Замер!$J$20="да",Комната_1!$G332,0)</f>
        <v>1</v>
      </c>
      <c r="U332" s="31" t="n">
        <f aca="false">IF(Замер!$J$20="да",Комната_1!$H332,0)</f>
        <v>0</v>
      </c>
      <c r="W332" s="31" t="n">
        <f aca="false">IF(Замер!$J$40="да",Комната_2!$B332,0)</f>
        <v>0</v>
      </c>
      <c r="X332" s="31" t="n">
        <f aca="false">IF(Замер!$J$40="да",Комната_2!$G332,0)</f>
        <v>1</v>
      </c>
      <c r="Y332" s="31" t="n">
        <f aca="false">IF(Замер!$J$40="да",Комната_2!$H332,0)</f>
        <v>0</v>
      </c>
      <c r="AA332" s="31" t="n">
        <f aca="false">IF(Замер!$J$60="да",Комната_3!$B332,0)</f>
        <v>0</v>
      </c>
      <c r="AB332" s="31" t="n">
        <f aca="false">IF(Замер!$J$60="да",Комната_3!$G332,0)</f>
        <v>1</v>
      </c>
      <c r="AC332" s="31" t="n">
        <f aca="false">IF(Замер!$J$60="да",Комната_3!$H332,0)</f>
        <v>0</v>
      </c>
      <c r="AE332" s="31" t="n">
        <f aca="false">IF(Замер!$J$80="да",Комната_4!$B332,0)</f>
        <v>0</v>
      </c>
      <c r="AF332" s="31" t="n">
        <f aca="false">IF(Замер!$J$80="да",Комната_4!$G332,0)</f>
        <v>1</v>
      </c>
      <c r="AG332" s="31" t="n">
        <f aca="false">IF(Замер!$J$80="да",Комната_4!$H332,0)</f>
        <v>0</v>
      </c>
      <c r="AI332" s="31" t="n">
        <f aca="false">IF(Замер!$J$100="да",Комната_5!$B332,0)</f>
        <v>0</v>
      </c>
      <c r="AJ332" s="31" t="n">
        <f aca="false">IF(Замер!$J$100="да",Комната_5!$G332,0)</f>
        <v>1</v>
      </c>
      <c r="AK332" s="31" t="n">
        <f aca="false">IF(Замер!$J$100="да",Комната_5!$H332,0)</f>
        <v>0</v>
      </c>
      <c r="AM332" s="31" t="n">
        <f aca="false">IF(Замер!$J$120="да",Коридор!$B332,0)</f>
        <v>0</v>
      </c>
      <c r="AN332" s="31" t="n">
        <f aca="false">IF(Замер!$J$120="да",Коридор!$G332,0)</f>
        <v>1</v>
      </c>
      <c r="AO332" s="31" t="n">
        <f aca="false">IF(Замер!$J$120="да",Коридор!$H332,0)</f>
        <v>0</v>
      </c>
      <c r="AQ332" s="31" t="n">
        <f aca="false">IF(Замер!$J$140="да",Кухня!$B332,0)</f>
        <v>0</v>
      </c>
      <c r="AR332" s="31" t="n">
        <f aca="false">IF(Замер!$J$140="да",Кухня!$G332,0)</f>
        <v>1</v>
      </c>
      <c r="AS332" s="31" t="n">
        <f aca="false">IF(Замер!$J$140="да",Кухня!$H332,0)</f>
        <v>0</v>
      </c>
      <c r="AU332" s="31" t="n">
        <f aca="false">IF(Замер!$J$160="да",Ванна!$B332,0)</f>
        <v>0</v>
      </c>
      <c r="AV332" s="31" t="n">
        <f aca="false">IF(Замер!$J$160="да",Ванна!$G332,0)</f>
        <v>1</v>
      </c>
      <c r="AW332" s="31" t="n">
        <f aca="false">IF(Замер!$J$160="да",Ванна!$H332,0)</f>
        <v>0</v>
      </c>
      <c r="AY332" s="31" t="n">
        <f aca="false">IF(Замер!$J$180="да",Туалет!$B332,0)</f>
        <v>0</v>
      </c>
      <c r="AZ332" s="31" t="n">
        <f aca="false">IF(Замер!$J$180="да",Туалет!$G332,0)</f>
        <v>0</v>
      </c>
      <c r="BA332" s="31" t="n">
        <f aca="false">IF(Замер!$J$180="да",Туалет!$H332,0)</f>
        <v>0</v>
      </c>
      <c r="BC332" s="31" t="n">
        <f aca="false">IF(Замер!$J$200="да",Балкон!$B332,0)</f>
        <v>0</v>
      </c>
      <c r="BD332" s="31" t="n">
        <f aca="false">IF(Замер!$J$200="да",Балкон!$G332,0)</f>
        <v>0</v>
      </c>
      <c r="BE332" s="31" t="n">
        <f aca="false">IF(Замер!$J$200="да",Балкон!$H332,0)</f>
        <v>0</v>
      </c>
      <c r="BG332" s="31" t="n">
        <f aca="false">IF(Замер!$J$220="да",Помещение_11!$B332,0)</f>
        <v>0</v>
      </c>
      <c r="BH332" s="31" t="n">
        <f aca="false">IF(Замер!$J$220="да",Помещение_11!$G332,0)</f>
        <v>0</v>
      </c>
      <c r="BI332" s="31" t="n">
        <f aca="false">IF(Замер!$J$220="да",Помещение_11!$H332,0)</f>
        <v>0</v>
      </c>
      <c r="BK332" s="31" t="n">
        <f aca="false">IF(Замер!$J$240="да",Помещение_12!$B332,0)</f>
        <v>0</v>
      </c>
      <c r="BL332" s="31" t="n">
        <f aca="false">IF(Замер!$J$240="да",Помещение_12!$G332,0)</f>
        <v>0</v>
      </c>
      <c r="BM332" s="31" t="n">
        <f aca="false">IF(Замер!$J$240="да",Помещение_12!$H332,0)</f>
        <v>0</v>
      </c>
      <c r="BO332" s="31" t="n">
        <f aca="false">IF(Замер!$J$260="да",Помещение_13!$B332,0)</f>
        <v>0</v>
      </c>
      <c r="BP332" s="31" t="n">
        <f aca="false">IF(Замер!$J$260="да",Помещение_13!$G332,0)</f>
        <v>0</v>
      </c>
      <c r="BQ332" s="31" t="n">
        <f aca="false">IF(Замер!$J$260="да",Помещение_13!$H332,0)</f>
        <v>0</v>
      </c>
      <c r="BS332" s="31" t="n">
        <f aca="false">IF(Замер!$J$280="да",Помещение_14!$B332,0)</f>
        <v>0</v>
      </c>
      <c r="BT332" s="31" t="n">
        <f aca="false">IF(Замер!$J$280="да",Помещение_14!$G332,0)</f>
        <v>0</v>
      </c>
      <c r="BU332" s="31" t="n">
        <f aca="false">IF(Замер!$J$280="да",Помещение_14!$H332,0)</f>
        <v>0</v>
      </c>
      <c r="BW332" s="31" t="n">
        <f aca="false">IF(Замер!$J$300="да",Помещение_15!$B332,0)</f>
        <v>0</v>
      </c>
      <c r="BX332" s="31" t="n">
        <f aca="false">IF(Замер!$J$300="да",Помещение_15!$G332,0)</f>
        <v>0</v>
      </c>
      <c r="BY332" s="31" t="n">
        <f aca="false">IF(Замер!$J$300="да",Помещение_15!$H332,0)</f>
        <v>0</v>
      </c>
      <c r="CA332" s="31" t="n">
        <f aca="false">IF(Замер!$J$320="да",Помещение_16!$B332,0)</f>
        <v>0</v>
      </c>
      <c r="CB332" s="31" t="n">
        <f aca="false">IF(Замер!$J$320="да",Помещение_16!$G332,0)</f>
        <v>0</v>
      </c>
      <c r="CC332" s="31" t="n">
        <f aca="false">IF(Замер!$J$320="да",Помещение_16!$H332,0)</f>
        <v>0</v>
      </c>
      <c r="CE332" s="31" t="n">
        <f aca="false">IF(Замер!$J$340="да",Помещение_17!$B332,0)</f>
        <v>0</v>
      </c>
      <c r="CF332" s="31" t="n">
        <f aca="false">IF(Замер!$J$340="да",Помещение_17!$G332,0)</f>
        <v>0</v>
      </c>
      <c r="CG332" s="31" t="n">
        <f aca="false">IF(Замер!$J$340="да",Помещение_17!$H332,0)</f>
        <v>0</v>
      </c>
      <c r="CI332" s="31" t="n">
        <f aca="false">IF(Замер!$J$360="да",Помещение_18!$B332,0)</f>
        <v>0</v>
      </c>
      <c r="CJ332" s="31" t="n">
        <f aca="false">IF(Замер!$J$360="да",Помещение_18!$G332,0)</f>
        <v>0</v>
      </c>
      <c r="CK332" s="31" t="n">
        <f aca="false">IF(Замер!$J$360="да",Помещение_18!$H332,0)</f>
        <v>0</v>
      </c>
      <c r="CM332" s="31" t="n">
        <f aca="false">IF(Замер!$J$380="да",Помещение_19!$B332,0)</f>
        <v>0</v>
      </c>
      <c r="CN332" s="31" t="n">
        <f aca="false">IF(Замер!$J$380="да",Помещение_19!$G332,0)</f>
        <v>0</v>
      </c>
      <c r="CO332" s="31" t="n">
        <f aca="false">IF(Замер!$J$380="да",Помещение_19!$H332,0)</f>
        <v>0</v>
      </c>
      <c r="CQ332" s="31" t="n">
        <f aca="false">IF(Замер!$J$400="да",Помещение_20!$B332,0)</f>
        <v>0</v>
      </c>
      <c r="CR332" s="31" t="n">
        <f aca="false">IF(Замер!$J$400="да",Помещение_20!$G332,0)</f>
        <v>0</v>
      </c>
      <c r="CS332" s="31" t="n">
        <f aca="false">IF(Замер!$J$400="да",Помещение_20!$H332,0)</f>
        <v>0</v>
      </c>
    </row>
    <row r="333" customFormat="false" ht="14.25" hidden="false" customHeight="false" outlineLevel="0" collapsed="false">
      <c r="B333" s="79" t="n">
        <f aca="false">P333</f>
        <v>0</v>
      </c>
      <c r="C333" s="49" t="s">
        <v>592</v>
      </c>
      <c r="D333" s="80" t="str">
        <f aca="false">VLOOKUP(C333,СписокРабот!$B:$E,2,FALSE())</f>
        <v>Монтаж унитаза/смесителя/ стоимостью выше 50 000 руб. (30% от стоимости изделия) </v>
      </c>
      <c r="E333" s="44" t="str">
        <f aca="false">VLOOKUP(C333,СписокРабот!$B:$E,3,FALSE())</f>
        <v>ед.</v>
      </c>
      <c r="F333" s="81" t="n">
        <f aca="false">VLOOKUP(C333,СписокРабот!$B:$E,4,FALSE())</f>
        <v>0</v>
      </c>
      <c r="G333" s="49" t="n">
        <f aca="false">Q333</f>
        <v>0</v>
      </c>
      <c r="H333" s="82" t="n">
        <f aca="false">F333*G333</f>
        <v>0</v>
      </c>
      <c r="L333" s="83"/>
      <c r="M333" s="66" t="n">
        <f aca="false">$F333*(100%-$B$3)</f>
        <v>0</v>
      </c>
      <c r="N333" s="31" t="n">
        <f aca="false">$G333*$M333</f>
        <v>0</v>
      </c>
      <c r="P333" s="31" t="n">
        <f aca="false">MAX(S333,W333,AA333,AE333,AI333,AM333,AQ333,AU333,AY333,BC333,BG333,BK333,BO333,BS333,BW333,CA333,CE333,CI333,CM333,CQ333)</f>
        <v>0</v>
      </c>
      <c r="Q333" s="31" t="n">
        <f aca="false">IF($S333,T333,0)+IF($W333,X333,0)+IF($AA333,AB333,0)+IF($AE333,AF333,0)+IF($AI333,AJ333,0)+IF($AM333,AN333,0)+IF($AQ333,AR333,0)+IF($AU333,AV333,0)+IF($AY333,AZ333,0)+IF($BC333,BD333,0)+IF($BG333,BH333,0)+IF($BK333,BL333,0)+IF($BO333,BP333,0)+IF($BS333,BT333,0)+IF($BW333,BX333,0)+IF($CA333,CB333,0)+IF($CE333,CF333,0)+IF($CI333,CJ333,0)+IF($CM333,CN333,0)+IF($CQ333,CR333,0)</f>
        <v>0</v>
      </c>
      <c r="R333" s="31" t="n">
        <f aca="false">IF($S333=1,U333,0)+IF($W333,Y333,0)+IF($AA333,AC333,0)+IF($AE333,AG333,0)+IF($AI333,AK333,0)+IF($AM333,AO333,0)+IF($AQ333,AS333,0)+IF($AU333,AW333,0)+IF($AY333,BA333,0)+IF($BC333,BE333,0)+IF($BG333,BI333,0)+IF($BK333,BM333,0)+IF($BO333,BQ333,0)+IF($BS333,BU333,0)+IF($BW333,BY333,0)+IF($CA333,CC333,0)+IF($CE333,CG333,0)+IF($CI333,CK333,0)+IF($CM333,CO333,0)+IF($CQ333,CS333,0)</f>
        <v>0</v>
      </c>
      <c r="S333" s="31" t="n">
        <f aca="false">IF(Замер!$J$20="да",Комната_1!$B333,0)</f>
        <v>0</v>
      </c>
      <c r="T333" s="31" t="n">
        <f aca="false">IF(Замер!$J$20="да",Комната_1!$G333,0)</f>
        <v>1</v>
      </c>
      <c r="U333" s="31" t="n">
        <f aca="false">IF(Замер!$J$20="да",Комната_1!$H333,0)</f>
        <v>0</v>
      </c>
      <c r="W333" s="31" t="n">
        <f aca="false">IF(Замер!$J$40="да",Комната_2!$B333,0)</f>
        <v>0</v>
      </c>
      <c r="X333" s="31" t="n">
        <f aca="false">IF(Замер!$J$40="да",Комната_2!$G333,0)</f>
        <v>1</v>
      </c>
      <c r="Y333" s="31" t="n">
        <f aca="false">IF(Замер!$J$40="да",Комната_2!$H333,0)</f>
        <v>0</v>
      </c>
      <c r="AA333" s="31" t="n">
        <f aca="false">IF(Замер!$J$60="да",Комната_3!$B333,0)</f>
        <v>0</v>
      </c>
      <c r="AB333" s="31" t="n">
        <f aca="false">IF(Замер!$J$60="да",Комната_3!$G333,0)</f>
        <v>1</v>
      </c>
      <c r="AC333" s="31" t="n">
        <f aca="false">IF(Замер!$J$60="да",Комната_3!$H333,0)</f>
        <v>0</v>
      </c>
      <c r="AE333" s="31" t="n">
        <f aca="false">IF(Замер!$J$80="да",Комната_4!$B333,0)</f>
        <v>0</v>
      </c>
      <c r="AF333" s="31" t="n">
        <f aca="false">IF(Замер!$J$80="да",Комната_4!$G333,0)</f>
        <v>1</v>
      </c>
      <c r="AG333" s="31" t="n">
        <f aca="false">IF(Замер!$J$80="да",Комната_4!$H333,0)</f>
        <v>0</v>
      </c>
      <c r="AI333" s="31" t="n">
        <f aca="false">IF(Замер!$J$100="да",Комната_5!$B333,0)</f>
        <v>0</v>
      </c>
      <c r="AJ333" s="31" t="n">
        <f aca="false">IF(Замер!$J$100="да",Комната_5!$G333,0)</f>
        <v>1</v>
      </c>
      <c r="AK333" s="31" t="n">
        <f aca="false">IF(Замер!$J$100="да",Комната_5!$H333,0)</f>
        <v>0</v>
      </c>
      <c r="AM333" s="31" t="n">
        <f aca="false">IF(Замер!$J$120="да",Коридор!$B333,0)</f>
        <v>0</v>
      </c>
      <c r="AN333" s="31" t="n">
        <f aca="false">IF(Замер!$J$120="да",Коридор!$G333,0)</f>
        <v>1</v>
      </c>
      <c r="AO333" s="31" t="n">
        <f aca="false">IF(Замер!$J$120="да",Коридор!$H333,0)</f>
        <v>0</v>
      </c>
      <c r="AQ333" s="31" t="n">
        <f aca="false">IF(Замер!$J$140="да",Кухня!$B333,0)</f>
        <v>0</v>
      </c>
      <c r="AR333" s="31" t="n">
        <f aca="false">IF(Замер!$J$140="да",Кухня!$G333,0)</f>
        <v>1</v>
      </c>
      <c r="AS333" s="31" t="n">
        <f aca="false">IF(Замер!$J$140="да",Кухня!$H333,0)</f>
        <v>0</v>
      </c>
      <c r="AU333" s="31" t="n">
        <f aca="false">IF(Замер!$J$160="да",Ванна!$B333,0)</f>
        <v>0</v>
      </c>
      <c r="AV333" s="31" t="n">
        <f aca="false">IF(Замер!$J$160="да",Ванна!$G333,0)</f>
        <v>1</v>
      </c>
      <c r="AW333" s="31" t="n">
        <f aca="false">IF(Замер!$J$160="да",Ванна!$H333,0)</f>
        <v>0</v>
      </c>
      <c r="AY333" s="31" t="n">
        <f aca="false">IF(Замер!$J$180="да",Туалет!$B333,0)</f>
        <v>0</v>
      </c>
      <c r="AZ333" s="31" t="n">
        <f aca="false">IF(Замер!$J$180="да",Туалет!$G333,0)</f>
        <v>0</v>
      </c>
      <c r="BA333" s="31" t="n">
        <f aca="false">IF(Замер!$J$180="да",Туалет!$H333,0)</f>
        <v>0</v>
      </c>
      <c r="BC333" s="31" t="n">
        <f aca="false">IF(Замер!$J$200="да",Балкон!$B333,0)</f>
        <v>0</v>
      </c>
      <c r="BD333" s="31" t="n">
        <f aca="false">IF(Замер!$J$200="да",Балкон!$G333,0)</f>
        <v>0</v>
      </c>
      <c r="BE333" s="31" t="n">
        <f aca="false">IF(Замер!$J$200="да",Балкон!$H333,0)</f>
        <v>0</v>
      </c>
      <c r="BG333" s="31" t="n">
        <f aca="false">IF(Замер!$J$220="да",Помещение_11!$B333,0)</f>
        <v>0</v>
      </c>
      <c r="BH333" s="31" t="n">
        <f aca="false">IF(Замер!$J$220="да",Помещение_11!$G333,0)</f>
        <v>0</v>
      </c>
      <c r="BI333" s="31" t="n">
        <f aca="false">IF(Замер!$J$220="да",Помещение_11!$H333,0)</f>
        <v>0</v>
      </c>
      <c r="BK333" s="31" t="n">
        <f aca="false">IF(Замер!$J$240="да",Помещение_12!$B333,0)</f>
        <v>0</v>
      </c>
      <c r="BL333" s="31" t="n">
        <f aca="false">IF(Замер!$J$240="да",Помещение_12!$G333,0)</f>
        <v>0</v>
      </c>
      <c r="BM333" s="31" t="n">
        <f aca="false">IF(Замер!$J$240="да",Помещение_12!$H333,0)</f>
        <v>0</v>
      </c>
      <c r="BO333" s="31" t="n">
        <f aca="false">IF(Замер!$J$260="да",Помещение_13!$B333,0)</f>
        <v>0</v>
      </c>
      <c r="BP333" s="31" t="n">
        <f aca="false">IF(Замер!$J$260="да",Помещение_13!$G333,0)</f>
        <v>0</v>
      </c>
      <c r="BQ333" s="31" t="n">
        <f aca="false">IF(Замер!$J$260="да",Помещение_13!$H333,0)</f>
        <v>0</v>
      </c>
      <c r="BS333" s="31" t="n">
        <f aca="false">IF(Замер!$J$280="да",Помещение_14!$B333,0)</f>
        <v>0</v>
      </c>
      <c r="BT333" s="31" t="n">
        <f aca="false">IF(Замер!$J$280="да",Помещение_14!$G333,0)</f>
        <v>0</v>
      </c>
      <c r="BU333" s="31" t="n">
        <f aca="false">IF(Замер!$J$280="да",Помещение_14!$H333,0)</f>
        <v>0</v>
      </c>
      <c r="BW333" s="31" t="n">
        <f aca="false">IF(Замер!$J$300="да",Помещение_15!$B333,0)</f>
        <v>0</v>
      </c>
      <c r="BX333" s="31" t="n">
        <f aca="false">IF(Замер!$J$300="да",Помещение_15!$G333,0)</f>
        <v>0</v>
      </c>
      <c r="BY333" s="31" t="n">
        <f aca="false">IF(Замер!$J$300="да",Помещение_15!$H333,0)</f>
        <v>0</v>
      </c>
      <c r="CA333" s="31" t="n">
        <f aca="false">IF(Замер!$J$320="да",Помещение_16!$B333,0)</f>
        <v>0</v>
      </c>
      <c r="CB333" s="31" t="n">
        <f aca="false">IF(Замер!$J$320="да",Помещение_16!$G333,0)</f>
        <v>0</v>
      </c>
      <c r="CC333" s="31" t="n">
        <f aca="false">IF(Замер!$J$320="да",Помещение_16!$H333,0)</f>
        <v>0</v>
      </c>
      <c r="CE333" s="31" t="n">
        <f aca="false">IF(Замер!$J$340="да",Помещение_17!$B333,0)</f>
        <v>0</v>
      </c>
      <c r="CF333" s="31" t="n">
        <f aca="false">IF(Замер!$J$340="да",Помещение_17!$G333,0)</f>
        <v>0</v>
      </c>
      <c r="CG333" s="31" t="n">
        <f aca="false">IF(Замер!$J$340="да",Помещение_17!$H333,0)</f>
        <v>0</v>
      </c>
      <c r="CI333" s="31" t="n">
        <f aca="false">IF(Замер!$J$360="да",Помещение_18!$B333,0)</f>
        <v>0</v>
      </c>
      <c r="CJ333" s="31" t="n">
        <f aca="false">IF(Замер!$J$360="да",Помещение_18!$G333,0)</f>
        <v>0</v>
      </c>
      <c r="CK333" s="31" t="n">
        <f aca="false">IF(Замер!$J$360="да",Помещение_18!$H333,0)</f>
        <v>0</v>
      </c>
      <c r="CM333" s="31" t="n">
        <f aca="false">IF(Замер!$J$380="да",Помещение_19!$B333,0)</f>
        <v>0</v>
      </c>
      <c r="CN333" s="31" t="n">
        <f aca="false">IF(Замер!$J$380="да",Помещение_19!$G333,0)</f>
        <v>0</v>
      </c>
      <c r="CO333" s="31" t="n">
        <f aca="false">IF(Замер!$J$380="да",Помещение_19!$H333,0)</f>
        <v>0</v>
      </c>
      <c r="CQ333" s="31" t="n">
        <f aca="false">IF(Замер!$J$400="да",Помещение_20!$B333,0)</f>
        <v>0</v>
      </c>
      <c r="CR333" s="31" t="n">
        <f aca="false">IF(Замер!$J$400="да",Помещение_20!$G333,0)</f>
        <v>0</v>
      </c>
      <c r="CS333" s="31" t="n">
        <f aca="false">IF(Замер!$J$400="да",Помещение_20!$H333,0)</f>
        <v>0</v>
      </c>
    </row>
    <row r="334" customFormat="false" ht="14.25" hidden="false" customHeight="false" outlineLevel="0" collapsed="false">
      <c r="B334" s="79" t="n">
        <f aca="false">P334</f>
        <v>0</v>
      </c>
      <c r="C334" s="49" t="s">
        <v>593</v>
      </c>
      <c r="D334" s="80" t="str">
        <f aca="false">VLOOKUP(C334,СписокРабот!$B:$E,2,FALSE())</f>
        <v>Расчистка стояка от старой краски (до 3м)</v>
      </c>
      <c r="E334" s="44" t="str">
        <f aca="false">VLOOKUP(C334,СписокРабот!$B:$E,3,FALSE())</f>
        <v>ед.</v>
      </c>
      <c r="F334" s="81" t="n">
        <f aca="false">VLOOKUP(C334,СписокРабот!$B:$E,4,FALSE())</f>
        <v>1693</v>
      </c>
      <c r="G334" s="49" t="n">
        <f aca="false">Q334</f>
        <v>0</v>
      </c>
      <c r="H334" s="82" t="n">
        <f aca="false">F334*G334</f>
        <v>0</v>
      </c>
      <c r="L334" s="83"/>
      <c r="M334" s="66" t="n">
        <f aca="false">$F334*(100%-$B$3)</f>
        <v>1439.05</v>
      </c>
      <c r="N334" s="31" t="n">
        <f aca="false">$G334*$M334</f>
        <v>0</v>
      </c>
      <c r="P334" s="31" t="n">
        <f aca="false">MAX(S334,W334,AA334,AE334,AI334,AM334,AQ334,AU334,AY334,BC334,BG334,BK334,BO334,BS334,BW334,CA334,CE334,CI334,CM334,CQ334)</f>
        <v>0</v>
      </c>
      <c r="Q334" s="31" t="n">
        <f aca="false">IF($S334,T334,0)+IF($W334,X334,0)+IF($AA334,AB334,0)+IF($AE334,AF334,0)+IF($AI334,AJ334,0)+IF($AM334,AN334,0)+IF($AQ334,AR334,0)+IF($AU334,AV334,0)+IF($AY334,AZ334,0)+IF($BC334,BD334,0)+IF($BG334,BH334,0)+IF($BK334,BL334,0)+IF($BO334,BP334,0)+IF($BS334,BT334,0)+IF($BW334,BX334,0)+IF($CA334,CB334,0)+IF($CE334,CF334,0)+IF($CI334,CJ334,0)+IF($CM334,CN334,0)+IF($CQ334,CR334,0)</f>
        <v>0</v>
      </c>
      <c r="R334" s="31" t="n">
        <f aca="false">IF($S334=1,U334,0)+IF($W334,Y334,0)+IF($AA334,AC334,0)+IF($AE334,AG334,0)+IF($AI334,AK334,0)+IF($AM334,AO334,0)+IF($AQ334,AS334,0)+IF($AU334,AW334,0)+IF($AY334,BA334,0)+IF($BC334,BE334,0)+IF($BG334,BI334,0)+IF($BK334,BM334,0)+IF($BO334,BQ334,0)+IF($BS334,BU334,0)+IF($BW334,BY334,0)+IF($CA334,CC334,0)+IF($CE334,CG334,0)+IF($CI334,CK334,0)+IF($CM334,CO334,0)+IF($CQ334,CS334,0)</f>
        <v>0</v>
      </c>
      <c r="S334" s="31" t="n">
        <f aca="false">IF(Замер!$J$20="да",Комната_1!$B334,0)</f>
        <v>0</v>
      </c>
      <c r="T334" s="31" t="n">
        <f aca="false">IF(Замер!$J$20="да",Комната_1!$G334,0)</f>
        <v>1</v>
      </c>
      <c r="U334" s="31" t="n">
        <f aca="false">IF(Замер!$J$20="да",Комната_1!$H334,0)</f>
        <v>1693</v>
      </c>
      <c r="W334" s="31" t="n">
        <f aca="false">IF(Замер!$J$40="да",Комната_2!$B334,0)</f>
        <v>0</v>
      </c>
      <c r="X334" s="31" t="n">
        <f aca="false">IF(Замер!$J$40="да",Комната_2!$G334,0)</f>
        <v>1</v>
      </c>
      <c r="Y334" s="31" t="n">
        <f aca="false">IF(Замер!$J$40="да",Комната_2!$H334,0)</f>
        <v>1693</v>
      </c>
      <c r="AA334" s="31" t="n">
        <f aca="false">IF(Замер!$J$60="да",Комната_3!$B334,0)</f>
        <v>0</v>
      </c>
      <c r="AB334" s="31" t="n">
        <f aca="false">IF(Замер!$J$60="да",Комната_3!$G334,0)</f>
        <v>1</v>
      </c>
      <c r="AC334" s="31" t="n">
        <f aca="false">IF(Замер!$J$60="да",Комната_3!$H334,0)</f>
        <v>1693</v>
      </c>
      <c r="AE334" s="31" t="n">
        <f aca="false">IF(Замер!$J$80="да",Комната_4!$B334,0)</f>
        <v>0</v>
      </c>
      <c r="AF334" s="31" t="n">
        <f aca="false">IF(Замер!$J$80="да",Комната_4!$G334,0)</f>
        <v>1</v>
      </c>
      <c r="AG334" s="31" t="n">
        <f aca="false">IF(Замер!$J$80="да",Комната_4!$H334,0)</f>
        <v>1693</v>
      </c>
      <c r="AI334" s="31" t="n">
        <f aca="false">IF(Замер!$J$100="да",Комната_5!$B334,0)</f>
        <v>0</v>
      </c>
      <c r="AJ334" s="31" t="n">
        <f aca="false">IF(Замер!$J$100="да",Комната_5!$G334,0)</f>
        <v>1</v>
      </c>
      <c r="AK334" s="31" t="n">
        <f aca="false">IF(Замер!$J$100="да",Комната_5!$H334,0)</f>
        <v>1693</v>
      </c>
      <c r="AM334" s="31" t="n">
        <f aca="false">IF(Замер!$J$120="да",Коридор!$B334,0)</f>
        <v>0</v>
      </c>
      <c r="AN334" s="31" t="n">
        <f aca="false">IF(Замер!$J$120="да",Коридор!$G334,0)</f>
        <v>1</v>
      </c>
      <c r="AO334" s="31" t="n">
        <f aca="false">IF(Замер!$J$120="да",Коридор!$H334,0)</f>
        <v>1693</v>
      </c>
      <c r="AQ334" s="31" t="n">
        <f aca="false">IF(Замер!$J$140="да",Кухня!$B334,0)</f>
        <v>0</v>
      </c>
      <c r="AR334" s="31" t="n">
        <f aca="false">IF(Замер!$J$140="да",Кухня!$G334,0)</f>
        <v>1</v>
      </c>
      <c r="AS334" s="31" t="n">
        <f aca="false">IF(Замер!$J$140="да",Кухня!$H334,0)</f>
        <v>1693</v>
      </c>
      <c r="AU334" s="31" t="n">
        <f aca="false">IF(Замер!$J$160="да",Ванна!$B334,0)</f>
        <v>0</v>
      </c>
      <c r="AV334" s="31" t="n">
        <f aca="false">IF(Замер!$J$160="да",Ванна!$G334,0)</f>
        <v>1</v>
      </c>
      <c r="AW334" s="31" t="n">
        <f aca="false">IF(Замер!$J$160="да",Ванна!$H334,0)</f>
        <v>1693</v>
      </c>
      <c r="AY334" s="31" t="n">
        <f aca="false">IF(Замер!$J$180="да",Туалет!$B334,0)</f>
        <v>0</v>
      </c>
      <c r="AZ334" s="31" t="n">
        <f aca="false">IF(Замер!$J$180="да",Туалет!$G334,0)</f>
        <v>0</v>
      </c>
      <c r="BA334" s="31" t="n">
        <f aca="false">IF(Замер!$J$180="да",Туалет!$H334,0)</f>
        <v>0</v>
      </c>
      <c r="BC334" s="31" t="n">
        <f aca="false">IF(Замер!$J$200="да",Балкон!$B334,0)</f>
        <v>0</v>
      </c>
      <c r="BD334" s="31" t="n">
        <f aca="false">IF(Замер!$J$200="да",Балкон!$G334,0)</f>
        <v>0</v>
      </c>
      <c r="BE334" s="31" t="n">
        <f aca="false">IF(Замер!$J$200="да",Балкон!$H334,0)</f>
        <v>0</v>
      </c>
      <c r="BG334" s="31" t="n">
        <f aca="false">IF(Замер!$J$220="да",Помещение_11!$B334,0)</f>
        <v>0</v>
      </c>
      <c r="BH334" s="31" t="n">
        <f aca="false">IF(Замер!$J$220="да",Помещение_11!$G334,0)</f>
        <v>0</v>
      </c>
      <c r="BI334" s="31" t="n">
        <f aca="false">IF(Замер!$J$220="да",Помещение_11!$H334,0)</f>
        <v>0</v>
      </c>
      <c r="BK334" s="31" t="n">
        <f aca="false">IF(Замер!$J$240="да",Помещение_12!$B334,0)</f>
        <v>0</v>
      </c>
      <c r="BL334" s="31" t="n">
        <f aca="false">IF(Замер!$J$240="да",Помещение_12!$G334,0)</f>
        <v>0</v>
      </c>
      <c r="BM334" s="31" t="n">
        <f aca="false">IF(Замер!$J$240="да",Помещение_12!$H334,0)</f>
        <v>0</v>
      </c>
      <c r="BO334" s="31" t="n">
        <f aca="false">IF(Замер!$J$260="да",Помещение_13!$B334,0)</f>
        <v>0</v>
      </c>
      <c r="BP334" s="31" t="n">
        <f aca="false">IF(Замер!$J$260="да",Помещение_13!$G334,0)</f>
        <v>0</v>
      </c>
      <c r="BQ334" s="31" t="n">
        <f aca="false">IF(Замер!$J$260="да",Помещение_13!$H334,0)</f>
        <v>0</v>
      </c>
      <c r="BS334" s="31" t="n">
        <f aca="false">IF(Замер!$J$280="да",Помещение_14!$B334,0)</f>
        <v>0</v>
      </c>
      <c r="BT334" s="31" t="n">
        <f aca="false">IF(Замер!$J$280="да",Помещение_14!$G334,0)</f>
        <v>0</v>
      </c>
      <c r="BU334" s="31" t="n">
        <f aca="false">IF(Замер!$J$280="да",Помещение_14!$H334,0)</f>
        <v>0</v>
      </c>
      <c r="BW334" s="31" t="n">
        <f aca="false">IF(Замер!$J$300="да",Помещение_15!$B334,0)</f>
        <v>0</v>
      </c>
      <c r="BX334" s="31" t="n">
        <f aca="false">IF(Замер!$J$300="да",Помещение_15!$G334,0)</f>
        <v>0</v>
      </c>
      <c r="BY334" s="31" t="n">
        <f aca="false">IF(Замер!$J$300="да",Помещение_15!$H334,0)</f>
        <v>0</v>
      </c>
      <c r="CA334" s="31" t="n">
        <f aca="false">IF(Замер!$J$320="да",Помещение_16!$B334,0)</f>
        <v>0</v>
      </c>
      <c r="CB334" s="31" t="n">
        <f aca="false">IF(Замер!$J$320="да",Помещение_16!$G334,0)</f>
        <v>0</v>
      </c>
      <c r="CC334" s="31" t="n">
        <f aca="false">IF(Замер!$J$320="да",Помещение_16!$H334,0)</f>
        <v>0</v>
      </c>
      <c r="CE334" s="31" t="n">
        <f aca="false">IF(Замер!$J$340="да",Помещение_17!$B334,0)</f>
        <v>0</v>
      </c>
      <c r="CF334" s="31" t="n">
        <f aca="false">IF(Замер!$J$340="да",Помещение_17!$G334,0)</f>
        <v>0</v>
      </c>
      <c r="CG334" s="31" t="n">
        <f aca="false">IF(Замер!$J$340="да",Помещение_17!$H334,0)</f>
        <v>0</v>
      </c>
      <c r="CI334" s="31" t="n">
        <f aca="false">IF(Замер!$J$360="да",Помещение_18!$B334,0)</f>
        <v>0</v>
      </c>
      <c r="CJ334" s="31" t="n">
        <f aca="false">IF(Замер!$J$360="да",Помещение_18!$G334,0)</f>
        <v>0</v>
      </c>
      <c r="CK334" s="31" t="n">
        <f aca="false">IF(Замер!$J$360="да",Помещение_18!$H334,0)</f>
        <v>0</v>
      </c>
      <c r="CM334" s="31" t="n">
        <f aca="false">IF(Замер!$J$380="да",Помещение_19!$B334,0)</f>
        <v>0</v>
      </c>
      <c r="CN334" s="31" t="n">
        <f aca="false">IF(Замер!$J$380="да",Помещение_19!$G334,0)</f>
        <v>0</v>
      </c>
      <c r="CO334" s="31" t="n">
        <f aca="false">IF(Замер!$J$380="да",Помещение_19!$H334,0)</f>
        <v>0</v>
      </c>
      <c r="CQ334" s="31" t="n">
        <f aca="false">IF(Замер!$J$400="да",Помещение_20!$B334,0)</f>
        <v>0</v>
      </c>
      <c r="CR334" s="31" t="n">
        <f aca="false">IF(Замер!$J$400="да",Помещение_20!$G334,0)</f>
        <v>0</v>
      </c>
      <c r="CS334" s="31" t="n">
        <f aca="false">IF(Замер!$J$400="да",Помещение_20!$H334,0)</f>
        <v>0</v>
      </c>
    </row>
    <row r="335" customFormat="false" ht="14.25" hidden="false" customHeight="false" outlineLevel="0" collapsed="false">
      <c r="B335" s="79" t="n">
        <f aca="false">P335</f>
        <v>0</v>
      </c>
      <c r="C335" s="49" t="s">
        <v>594</v>
      </c>
      <c r="D335" s="80" t="str">
        <f aca="false">VLOOKUP(C335,СписокРабот!$B:$E,2,FALSE())</f>
        <v>Расчистка радиатора от старой краски с отводными трубами (до 3м)</v>
      </c>
      <c r="E335" s="44" t="str">
        <f aca="false">VLOOKUP(C335,СписокРабот!$B:$E,3,FALSE())</f>
        <v>ед.</v>
      </c>
      <c r="F335" s="81" t="n">
        <f aca="false">VLOOKUP(C335,СписокРабот!$B:$E,4,FALSE())</f>
        <v>3460</v>
      </c>
      <c r="G335" s="49" t="n">
        <f aca="false">Q335</f>
        <v>0</v>
      </c>
      <c r="H335" s="82" t="n">
        <f aca="false">F335*G335</f>
        <v>0</v>
      </c>
      <c r="L335" s="83"/>
      <c r="M335" s="66" t="n">
        <f aca="false">$F335*(100%-$B$3)</f>
        <v>2941</v>
      </c>
      <c r="N335" s="31" t="n">
        <f aca="false">$G335*$M335</f>
        <v>0</v>
      </c>
      <c r="P335" s="31" t="n">
        <f aca="false">MAX(S335,W335,AA335,AE335,AI335,AM335,AQ335,AU335,AY335,BC335,BG335,BK335,BO335,BS335,BW335,CA335,CE335,CI335,CM335,CQ335)</f>
        <v>0</v>
      </c>
      <c r="Q335" s="31" t="n">
        <f aca="false">IF($S335,T335,0)+IF($W335,X335,0)+IF($AA335,AB335,0)+IF($AE335,AF335,0)+IF($AI335,AJ335,0)+IF($AM335,AN335,0)+IF($AQ335,AR335,0)+IF($AU335,AV335,0)+IF($AY335,AZ335,0)+IF($BC335,BD335,0)+IF($BG335,BH335,0)+IF($BK335,BL335,0)+IF($BO335,BP335,0)+IF($BS335,BT335,0)+IF($BW335,BX335,0)+IF($CA335,CB335,0)+IF($CE335,CF335,0)+IF($CI335,CJ335,0)+IF($CM335,CN335,0)+IF($CQ335,CR335,0)</f>
        <v>0</v>
      </c>
      <c r="R335" s="31" t="n">
        <f aca="false">IF($S335=1,U335,0)+IF($W335,Y335,0)+IF($AA335,AC335,0)+IF($AE335,AG335,0)+IF($AI335,AK335,0)+IF($AM335,AO335,0)+IF($AQ335,AS335,0)+IF($AU335,AW335,0)+IF($AY335,BA335,0)+IF($BC335,BE335,0)+IF($BG335,BI335,0)+IF($BK335,BM335,0)+IF($BO335,BQ335,0)+IF($BS335,BU335,0)+IF($BW335,BY335,0)+IF($CA335,CC335,0)+IF($CE335,CG335,0)+IF($CI335,CK335,0)+IF($CM335,CO335,0)+IF($CQ335,CS335,0)</f>
        <v>0</v>
      </c>
      <c r="S335" s="31" t="n">
        <f aca="false">IF(Замер!$J$20="да",Комната_1!$B335,0)</f>
        <v>0</v>
      </c>
      <c r="T335" s="31" t="n">
        <f aca="false">IF(Замер!$J$20="да",Комната_1!$G335,0)</f>
        <v>1</v>
      </c>
      <c r="U335" s="31" t="n">
        <f aca="false">IF(Замер!$J$20="да",Комната_1!$H335,0)</f>
        <v>3460</v>
      </c>
      <c r="W335" s="31" t="n">
        <f aca="false">IF(Замер!$J$40="да",Комната_2!$B335,0)</f>
        <v>0</v>
      </c>
      <c r="X335" s="31" t="n">
        <f aca="false">IF(Замер!$J$40="да",Комната_2!$G335,0)</f>
        <v>1</v>
      </c>
      <c r="Y335" s="31" t="n">
        <f aca="false">IF(Замер!$J$40="да",Комната_2!$H335,0)</f>
        <v>3460</v>
      </c>
      <c r="AA335" s="31" t="n">
        <f aca="false">IF(Замер!$J$60="да",Комната_3!$B335,0)</f>
        <v>0</v>
      </c>
      <c r="AB335" s="31" t="n">
        <f aca="false">IF(Замер!$J$60="да",Комната_3!$G335,0)</f>
        <v>1</v>
      </c>
      <c r="AC335" s="31" t="n">
        <f aca="false">IF(Замер!$J$60="да",Комната_3!$H335,0)</f>
        <v>3460</v>
      </c>
      <c r="AE335" s="31" t="n">
        <f aca="false">IF(Замер!$J$80="да",Комната_4!$B335,0)</f>
        <v>0</v>
      </c>
      <c r="AF335" s="31" t="n">
        <f aca="false">IF(Замер!$J$80="да",Комната_4!$G335,0)</f>
        <v>0</v>
      </c>
      <c r="AG335" s="31" t="n">
        <f aca="false">IF(Замер!$J$80="да",Комната_4!$H335,0)</f>
        <v>0</v>
      </c>
      <c r="AI335" s="31" t="n">
        <f aca="false">IF(Замер!$J$100="да",Комната_5!$B335,0)</f>
        <v>0</v>
      </c>
      <c r="AJ335" s="31" t="n">
        <f aca="false">IF(Замер!$J$100="да",Комната_5!$G335,0)</f>
        <v>0</v>
      </c>
      <c r="AK335" s="31" t="n">
        <f aca="false">IF(Замер!$J$100="да",Комната_5!$H335,0)</f>
        <v>0</v>
      </c>
      <c r="AM335" s="31" t="n">
        <f aca="false">IF(Замер!$J$120="да",Коридор!$B335,0)</f>
        <v>0</v>
      </c>
      <c r="AN335" s="31" t="n">
        <f aca="false">IF(Замер!$J$120="да",Коридор!$G335,0)</f>
        <v>0</v>
      </c>
      <c r="AO335" s="31" t="n">
        <f aca="false">IF(Замер!$J$120="да",Коридор!$H335,0)</f>
        <v>0</v>
      </c>
      <c r="AQ335" s="31" t="n">
        <f aca="false">IF(Замер!$J$140="да",Кухня!$B335,0)</f>
        <v>0</v>
      </c>
      <c r="AR335" s="31" t="n">
        <f aca="false">IF(Замер!$J$140="да",Кухня!$G335,0)</f>
        <v>0</v>
      </c>
      <c r="AS335" s="31" t="n">
        <f aca="false">IF(Замер!$J$140="да",Кухня!$H335,0)</f>
        <v>0</v>
      </c>
      <c r="AU335" s="31" t="n">
        <f aca="false">IF(Замер!$J$160="да",Ванна!$B335,0)</f>
        <v>0</v>
      </c>
      <c r="AV335" s="31" t="n">
        <f aca="false">IF(Замер!$J$160="да",Ванна!$G335,0)</f>
        <v>0</v>
      </c>
      <c r="AW335" s="31" t="n">
        <f aca="false">IF(Замер!$J$160="да",Ванна!$H335,0)</f>
        <v>0</v>
      </c>
      <c r="AY335" s="31" t="n">
        <f aca="false">IF(Замер!$J$180="да",Туалет!$B335,0)</f>
        <v>0</v>
      </c>
      <c r="AZ335" s="31" t="n">
        <f aca="false">IF(Замер!$J$180="да",Туалет!$G335,0)</f>
        <v>0</v>
      </c>
      <c r="BA335" s="31" t="n">
        <f aca="false">IF(Замер!$J$180="да",Туалет!$H335,0)</f>
        <v>0</v>
      </c>
      <c r="BC335" s="31" t="n">
        <f aca="false">IF(Замер!$J$200="да",Балкон!$B335,0)</f>
        <v>0</v>
      </c>
      <c r="BD335" s="31" t="n">
        <f aca="false">IF(Замер!$J$200="да",Балкон!$G335,0)</f>
        <v>0</v>
      </c>
      <c r="BE335" s="31" t="n">
        <f aca="false">IF(Замер!$J$200="да",Балкон!$H335,0)</f>
        <v>0</v>
      </c>
      <c r="BG335" s="31" t="n">
        <f aca="false">IF(Замер!$J$220="да",Помещение_11!$B335,0)</f>
        <v>0</v>
      </c>
      <c r="BH335" s="31" t="n">
        <f aca="false">IF(Замер!$J$220="да",Помещение_11!$G335,0)</f>
        <v>0</v>
      </c>
      <c r="BI335" s="31" t="n">
        <f aca="false">IF(Замер!$J$220="да",Помещение_11!$H335,0)</f>
        <v>0</v>
      </c>
      <c r="BK335" s="31" t="n">
        <f aca="false">IF(Замер!$J$240="да",Помещение_12!$B335,0)</f>
        <v>0</v>
      </c>
      <c r="BL335" s="31" t="n">
        <f aca="false">IF(Замер!$J$240="да",Помещение_12!$G335,0)</f>
        <v>0</v>
      </c>
      <c r="BM335" s="31" t="n">
        <f aca="false">IF(Замер!$J$240="да",Помещение_12!$H335,0)</f>
        <v>0</v>
      </c>
      <c r="BO335" s="31" t="n">
        <f aca="false">IF(Замер!$J$260="да",Помещение_13!$B335,0)</f>
        <v>0</v>
      </c>
      <c r="BP335" s="31" t="n">
        <f aca="false">IF(Замер!$J$260="да",Помещение_13!$G335,0)</f>
        <v>0</v>
      </c>
      <c r="BQ335" s="31" t="n">
        <f aca="false">IF(Замер!$J$260="да",Помещение_13!$H335,0)</f>
        <v>0</v>
      </c>
      <c r="BS335" s="31" t="n">
        <f aca="false">IF(Замер!$J$280="да",Помещение_14!$B335,0)</f>
        <v>0</v>
      </c>
      <c r="BT335" s="31" t="n">
        <f aca="false">IF(Замер!$J$280="да",Помещение_14!$G335,0)</f>
        <v>0</v>
      </c>
      <c r="BU335" s="31" t="n">
        <f aca="false">IF(Замер!$J$280="да",Помещение_14!$H335,0)</f>
        <v>0</v>
      </c>
      <c r="BW335" s="31" t="n">
        <f aca="false">IF(Замер!$J$300="да",Помещение_15!$B335,0)</f>
        <v>0</v>
      </c>
      <c r="BX335" s="31" t="n">
        <f aca="false">IF(Замер!$J$300="да",Помещение_15!$G335,0)</f>
        <v>0</v>
      </c>
      <c r="BY335" s="31" t="n">
        <f aca="false">IF(Замер!$J$300="да",Помещение_15!$H335,0)</f>
        <v>0</v>
      </c>
      <c r="CA335" s="31" t="n">
        <f aca="false">IF(Замер!$J$320="да",Помещение_16!$B335,0)</f>
        <v>0</v>
      </c>
      <c r="CB335" s="31" t="n">
        <f aca="false">IF(Замер!$J$320="да",Помещение_16!$G335,0)</f>
        <v>0</v>
      </c>
      <c r="CC335" s="31" t="n">
        <f aca="false">IF(Замер!$J$320="да",Помещение_16!$H335,0)</f>
        <v>0</v>
      </c>
      <c r="CE335" s="31" t="n">
        <f aca="false">IF(Замер!$J$340="да",Помещение_17!$B335,0)</f>
        <v>0</v>
      </c>
      <c r="CF335" s="31" t="n">
        <f aca="false">IF(Замер!$J$340="да",Помещение_17!$G335,0)</f>
        <v>0</v>
      </c>
      <c r="CG335" s="31" t="n">
        <f aca="false">IF(Замер!$J$340="да",Помещение_17!$H335,0)</f>
        <v>0</v>
      </c>
      <c r="CI335" s="31" t="n">
        <f aca="false">IF(Замер!$J$360="да",Помещение_18!$B335,0)</f>
        <v>0</v>
      </c>
      <c r="CJ335" s="31" t="n">
        <f aca="false">IF(Замер!$J$360="да",Помещение_18!$G335,0)</f>
        <v>0</v>
      </c>
      <c r="CK335" s="31" t="n">
        <f aca="false">IF(Замер!$J$360="да",Помещение_18!$H335,0)</f>
        <v>0</v>
      </c>
      <c r="CM335" s="31" t="n">
        <f aca="false">IF(Замер!$J$380="да",Помещение_19!$B335,0)</f>
        <v>0</v>
      </c>
      <c r="CN335" s="31" t="n">
        <f aca="false">IF(Замер!$J$380="да",Помещение_19!$G335,0)</f>
        <v>0</v>
      </c>
      <c r="CO335" s="31" t="n">
        <f aca="false">IF(Замер!$J$380="да",Помещение_19!$H335,0)</f>
        <v>0</v>
      </c>
      <c r="CQ335" s="31" t="n">
        <f aca="false">IF(Замер!$J$400="да",Помещение_20!$B335,0)</f>
        <v>0</v>
      </c>
      <c r="CR335" s="31" t="n">
        <f aca="false">IF(Замер!$J$400="да",Помещение_20!$G335,0)</f>
        <v>0</v>
      </c>
      <c r="CS335" s="31" t="n">
        <f aca="false">IF(Замер!$J$400="да",Помещение_20!$H335,0)</f>
        <v>0</v>
      </c>
    </row>
    <row r="336" customFormat="false" ht="14.25" hidden="false" customHeight="false" outlineLevel="0" collapsed="false">
      <c r="B336" s="79" t="n">
        <f aca="false">P336</f>
        <v>0</v>
      </c>
      <c r="C336" s="49" t="s">
        <v>595</v>
      </c>
      <c r="D336" s="80" t="str">
        <f aca="false">VLOOKUP(C336,СписокРабот!$B:$E,2,FALSE())</f>
        <v>Окраска стояка /трубопроводов (1 слой)</v>
      </c>
      <c r="E336" s="44" t="str">
        <f aca="false">VLOOKUP(C336,СписокРабот!$B:$E,3,FALSE())</f>
        <v>п.м</v>
      </c>
      <c r="F336" s="81" t="n">
        <f aca="false">VLOOKUP(C336,СписокРабот!$B:$E,4,FALSE())</f>
        <v>1087</v>
      </c>
      <c r="G336" s="49" t="n">
        <f aca="false">Q336</f>
        <v>0</v>
      </c>
      <c r="H336" s="82" t="n">
        <f aca="false">F336*G336</f>
        <v>0</v>
      </c>
      <c r="L336" s="83"/>
      <c r="M336" s="66" t="n">
        <f aca="false">$F336*(100%-$B$3)</f>
        <v>923.95</v>
      </c>
      <c r="N336" s="31" t="n">
        <f aca="false">$G336*$M336</f>
        <v>0</v>
      </c>
      <c r="P336" s="31" t="n">
        <f aca="false">MAX(S336,W336,AA336,AE336,AI336,AM336,AQ336,AU336,AY336,BC336,BG336,BK336,BO336,BS336,BW336,CA336,CE336,CI336,CM336,CQ336)</f>
        <v>0</v>
      </c>
      <c r="Q336" s="31" t="n">
        <f aca="false">IF($S336,T336,0)+IF($W336,X336,0)+IF($AA336,AB336,0)+IF($AE336,AF336,0)+IF($AI336,AJ336,0)+IF($AM336,AN336,0)+IF($AQ336,AR336,0)+IF($AU336,AV336,0)+IF($AY336,AZ336,0)+IF($BC336,BD336,0)+IF($BG336,BH336,0)+IF($BK336,BL336,0)+IF($BO336,BP336,0)+IF($BS336,BT336,0)+IF($BW336,BX336,0)+IF($CA336,CB336,0)+IF($CE336,CF336,0)+IF($CI336,CJ336,0)+IF($CM336,CN336,0)+IF($CQ336,CR336,0)</f>
        <v>0</v>
      </c>
      <c r="R336" s="31" t="n">
        <f aca="false">IF($S336=1,U336,0)+IF($W336,Y336,0)+IF($AA336,AC336,0)+IF($AE336,AG336,0)+IF($AI336,AK336,0)+IF($AM336,AO336,0)+IF($AQ336,AS336,0)+IF($AU336,AW336,0)+IF($AY336,BA336,0)+IF($BC336,BE336,0)+IF($BG336,BI336,0)+IF($BK336,BM336,0)+IF($BO336,BQ336,0)+IF($BS336,BU336,0)+IF($BW336,BY336,0)+IF($CA336,CC336,0)+IF($CE336,CG336,0)+IF($CI336,CK336,0)+IF($CM336,CO336,0)+IF($CQ336,CS336,0)</f>
        <v>0</v>
      </c>
      <c r="S336" s="31" t="n">
        <f aca="false">IF(Замер!$J$20="да",Комната_1!$B336,0)</f>
        <v>0</v>
      </c>
      <c r="T336" s="31" t="n">
        <f aca="false">IF(Замер!$J$20="да",Комната_1!$G336,0)</f>
        <v>1</v>
      </c>
      <c r="U336" s="31" t="n">
        <f aca="false">IF(Замер!$J$20="да",Комната_1!$H336,0)</f>
        <v>1087</v>
      </c>
      <c r="W336" s="31" t="n">
        <f aca="false">IF(Замер!$J$40="да",Комната_2!$B336,0)</f>
        <v>0</v>
      </c>
      <c r="X336" s="31" t="n">
        <f aca="false">IF(Замер!$J$40="да",Комната_2!$G336,0)</f>
        <v>1</v>
      </c>
      <c r="Y336" s="31" t="n">
        <f aca="false">IF(Замер!$J$40="да",Комната_2!$H336,0)</f>
        <v>1087</v>
      </c>
      <c r="AA336" s="31" t="n">
        <f aca="false">IF(Замер!$J$60="да",Комната_3!$B336,0)</f>
        <v>0</v>
      </c>
      <c r="AB336" s="31" t="n">
        <f aca="false">IF(Замер!$J$60="да",Комната_3!$G336,0)</f>
        <v>1</v>
      </c>
      <c r="AC336" s="31" t="n">
        <f aca="false">IF(Замер!$J$60="да",Комната_3!$H336,0)</f>
        <v>1087</v>
      </c>
      <c r="AE336" s="31" t="n">
        <f aca="false">IF(Замер!$J$80="да",Комната_4!$B336,0)</f>
        <v>0</v>
      </c>
      <c r="AF336" s="31" t="n">
        <f aca="false">IF(Замер!$J$80="да",Комната_4!$G336,0)</f>
        <v>1</v>
      </c>
      <c r="AG336" s="31" t="n">
        <f aca="false">IF(Замер!$J$80="да",Комната_4!$H336,0)</f>
        <v>1087</v>
      </c>
      <c r="AI336" s="31" t="n">
        <f aca="false">IF(Замер!$J$100="да",Комната_5!$B336,0)</f>
        <v>0</v>
      </c>
      <c r="AJ336" s="31" t="n">
        <f aca="false">IF(Замер!$J$100="да",Комната_5!$G336,0)</f>
        <v>1</v>
      </c>
      <c r="AK336" s="31" t="n">
        <f aca="false">IF(Замер!$J$100="да",Комната_5!$H336,0)</f>
        <v>1087</v>
      </c>
      <c r="AM336" s="31" t="n">
        <f aca="false">IF(Замер!$J$120="да",Коридор!$B336,0)</f>
        <v>0</v>
      </c>
      <c r="AN336" s="31" t="n">
        <f aca="false">IF(Замер!$J$120="да",Коридор!$G336,0)</f>
        <v>1</v>
      </c>
      <c r="AO336" s="31" t="n">
        <f aca="false">IF(Замер!$J$120="да",Коридор!$H336,0)</f>
        <v>1087</v>
      </c>
      <c r="AQ336" s="31" t="n">
        <f aca="false">IF(Замер!$J$140="да",Кухня!$B336,0)</f>
        <v>0</v>
      </c>
      <c r="AR336" s="31" t="n">
        <f aca="false">IF(Замер!$J$140="да",Кухня!$G336,0)</f>
        <v>1</v>
      </c>
      <c r="AS336" s="31" t="n">
        <f aca="false">IF(Замер!$J$140="да",Кухня!$H336,0)</f>
        <v>1087</v>
      </c>
      <c r="AU336" s="31" t="n">
        <f aca="false">IF(Замер!$J$160="да",Ванна!$B336,0)</f>
        <v>0</v>
      </c>
      <c r="AV336" s="31" t="n">
        <f aca="false">IF(Замер!$J$160="да",Ванна!$G336,0)</f>
        <v>1</v>
      </c>
      <c r="AW336" s="31" t="n">
        <f aca="false">IF(Замер!$J$160="да",Ванна!$H336,0)</f>
        <v>1087</v>
      </c>
      <c r="AY336" s="31" t="n">
        <f aca="false">IF(Замер!$J$180="да",Туалет!$B336,0)</f>
        <v>0</v>
      </c>
      <c r="AZ336" s="31" t="n">
        <f aca="false">IF(Замер!$J$180="да",Туалет!$G336,0)</f>
        <v>0</v>
      </c>
      <c r="BA336" s="31" t="n">
        <f aca="false">IF(Замер!$J$180="да",Туалет!$H336,0)</f>
        <v>0</v>
      </c>
      <c r="BC336" s="31" t="n">
        <f aca="false">IF(Замер!$J$200="да",Балкон!$B336,0)</f>
        <v>0</v>
      </c>
      <c r="BD336" s="31" t="n">
        <f aca="false">IF(Замер!$J$200="да",Балкон!$G336,0)</f>
        <v>0</v>
      </c>
      <c r="BE336" s="31" t="n">
        <f aca="false">IF(Замер!$J$200="да",Балкон!$H336,0)</f>
        <v>0</v>
      </c>
      <c r="BG336" s="31" t="n">
        <f aca="false">IF(Замер!$J$220="да",Помещение_11!$B336,0)</f>
        <v>0</v>
      </c>
      <c r="BH336" s="31" t="n">
        <f aca="false">IF(Замер!$J$220="да",Помещение_11!$G336,0)</f>
        <v>0</v>
      </c>
      <c r="BI336" s="31" t="n">
        <f aca="false">IF(Замер!$J$220="да",Помещение_11!$H336,0)</f>
        <v>0</v>
      </c>
      <c r="BK336" s="31" t="n">
        <f aca="false">IF(Замер!$J$240="да",Помещение_12!$B336,0)</f>
        <v>0</v>
      </c>
      <c r="BL336" s="31" t="n">
        <f aca="false">IF(Замер!$J$240="да",Помещение_12!$G336,0)</f>
        <v>0</v>
      </c>
      <c r="BM336" s="31" t="n">
        <f aca="false">IF(Замер!$J$240="да",Помещение_12!$H336,0)</f>
        <v>0</v>
      </c>
      <c r="BO336" s="31" t="n">
        <f aca="false">IF(Замер!$J$260="да",Помещение_13!$B336,0)</f>
        <v>0</v>
      </c>
      <c r="BP336" s="31" t="n">
        <f aca="false">IF(Замер!$J$260="да",Помещение_13!$G336,0)</f>
        <v>0</v>
      </c>
      <c r="BQ336" s="31" t="n">
        <f aca="false">IF(Замер!$J$260="да",Помещение_13!$H336,0)</f>
        <v>0</v>
      </c>
      <c r="BS336" s="31" t="n">
        <f aca="false">IF(Замер!$J$280="да",Помещение_14!$B336,0)</f>
        <v>0</v>
      </c>
      <c r="BT336" s="31" t="n">
        <f aca="false">IF(Замер!$J$280="да",Помещение_14!$G336,0)</f>
        <v>0</v>
      </c>
      <c r="BU336" s="31" t="n">
        <f aca="false">IF(Замер!$J$280="да",Помещение_14!$H336,0)</f>
        <v>0</v>
      </c>
      <c r="BW336" s="31" t="n">
        <f aca="false">IF(Замер!$J$300="да",Помещение_15!$B336,0)</f>
        <v>0</v>
      </c>
      <c r="BX336" s="31" t="n">
        <f aca="false">IF(Замер!$J$300="да",Помещение_15!$G336,0)</f>
        <v>0</v>
      </c>
      <c r="BY336" s="31" t="n">
        <f aca="false">IF(Замер!$J$300="да",Помещение_15!$H336,0)</f>
        <v>0</v>
      </c>
      <c r="CA336" s="31" t="n">
        <f aca="false">IF(Замер!$J$320="да",Помещение_16!$B336,0)</f>
        <v>0</v>
      </c>
      <c r="CB336" s="31" t="n">
        <f aca="false">IF(Замер!$J$320="да",Помещение_16!$G336,0)</f>
        <v>0</v>
      </c>
      <c r="CC336" s="31" t="n">
        <f aca="false">IF(Замер!$J$320="да",Помещение_16!$H336,0)</f>
        <v>0</v>
      </c>
      <c r="CE336" s="31" t="n">
        <f aca="false">IF(Замер!$J$340="да",Помещение_17!$B336,0)</f>
        <v>0</v>
      </c>
      <c r="CF336" s="31" t="n">
        <f aca="false">IF(Замер!$J$340="да",Помещение_17!$G336,0)</f>
        <v>0</v>
      </c>
      <c r="CG336" s="31" t="n">
        <f aca="false">IF(Замер!$J$340="да",Помещение_17!$H336,0)</f>
        <v>0</v>
      </c>
      <c r="CI336" s="31" t="n">
        <f aca="false">IF(Замер!$J$360="да",Помещение_18!$B336,0)</f>
        <v>0</v>
      </c>
      <c r="CJ336" s="31" t="n">
        <f aca="false">IF(Замер!$J$360="да",Помещение_18!$G336,0)</f>
        <v>0</v>
      </c>
      <c r="CK336" s="31" t="n">
        <f aca="false">IF(Замер!$J$360="да",Помещение_18!$H336,0)</f>
        <v>0</v>
      </c>
      <c r="CM336" s="31" t="n">
        <f aca="false">IF(Замер!$J$380="да",Помещение_19!$B336,0)</f>
        <v>0</v>
      </c>
      <c r="CN336" s="31" t="n">
        <f aca="false">IF(Замер!$J$380="да",Помещение_19!$G336,0)</f>
        <v>0</v>
      </c>
      <c r="CO336" s="31" t="n">
        <f aca="false">IF(Замер!$J$380="да",Помещение_19!$H336,0)</f>
        <v>0</v>
      </c>
      <c r="CQ336" s="31" t="n">
        <f aca="false">IF(Замер!$J$400="да",Помещение_20!$B336,0)</f>
        <v>0</v>
      </c>
      <c r="CR336" s="31" t="n">
        <f aca="false">IF(Замер!$J$400="да",Помещение_20!$G336,0)</f>
        <v>0</v>
      </c>
      <c r="CS336" s="31" t="n">
        <f aca="false">IF(Замер!$J$400="да",Помещение_20!$H336,0)</f>
        <v>0</v>
      </c>
    </row>
    <row r="337" customFormat="false" ht="14.25" hidden="false" customHeight="false" outlineLevel="0" collapsed="false">
      <c r="B337" s="79" t="n">
        <f aca="false">P337</f>
        <v>0</v>
      </c>
      <c r="C337" s="49" t="s">
        <v>596</v>
      </c>
      <c r="D337" s="80" t="str">
        <f aca="false">VLOOKUP(C337,СписокРабот!$B:$E,2,FALSE())</f>
        <v>Окраска радиатора (1 слой)</v>
      </c>
      <c r="E337" s="44" t="str">
        <f aca="false">VLOOKUP(C337,СписокРабот!$B:$E,3,FALSE())</f>
        <v>ед.</v>
      </c>
      <c r="F337" s="81" t="n">
        <f aca="false">VLOOKUP(C337,СписокРабот!$B:$E,4,FALSE())</f>
        <v>2963</v>
      </c>
      <c r="G337" s="49" t="n">
        <f aca="false">Q337</f>
        <v>0</v>
      </c>
      <c r="H337" s="82" t="n">
        <f aca="false">F337*G337</f>
        <v>0</v>
      </c>
      <c r="L337" s="83"/>
      <c r="M337" s="66" t="n">
        <f aca="false">$F337*(100%-$B$3)</f>
        <v>2518.55</v>
      </c>
      <c r="N337" s="31" t="n">
        <f aca="false">$G337*$M337</f>
        <v>0</v>
      </c>
      <c r="P337" s="31" t="n">
        <f aca="false">MAX(S337,W337,AA337,AE337,AI337,AM337,AQ337,AU337,AY337,BC337,BG337,BK337,BO337,BS337,BW337,CA337,CE337,CI337,CM337,CQ337)</f>
        <v>0</v>
      </c>
      <c r="Q337" s="31" t="n">
        <f aca="false">IF($S337,T337,0)+IF($W337,X337,0)+IF($AA337,AB337,0)+IF($AE337,AF337,0)+IF($AI337,AJ337,0)+IF($AM337,AN337,0)+IF($AQ337,AR337,0)+IF($AU337,AV337,0)+IF($AY337,AZ337,0)+IF($BC337,BD337,0)+IF($BG337,BH337,0)+IF($BK337,BL337,0)+IF($BO337,BP337,0)+IF($BS337,BT337,0)+IF($BW337,BX337,0)+IF($CA337,CB337,0)+IF($CE337,CF337,0)+IF($CI337,CJ337,0)+IF($CM337,CN337,0)+IF($CQ337,CR337,0)</f>
        <v>0</v>
      </c>
      <c r="R337" s="31" t="n">
        <f aca="false">IF($S337=1,U337,0)+IF($W337,Y337,0)+IF($AA337,AC337,0)+IF($AE337,AG337,0)+IF($AI337,AK337,0)+IF($AM337,AO337,0)+IF($AQ337,AS337,0)+IF($AU337,AW337,0)+IF($AY337,BA337,0)+IF($BC337,BE337,0)+IF($BG337,BI337,0)+IF($BK337,BM337,0)+IF($BO337,BQ337,0)+IF($BS337,BU337,0)+IF($BW337,BY337,0)+IF($CA337,CC337,0)+IF($CE337,CG337,0)+IF($CI337,CK337,0)+IF($CM337,CO337,0)+IF($CQ337,CS337,0)</f>
        <v>0</v>
      </c>
      <c r="S337" s="31" t="n">
        <f aca="false">IF(Замер!$J$20="да",Комната_1!$B337,0)</f>
        <v>0</v>
      </c>
      <c r="T337" s="31" t="n">
        <f aca="false">IF(Замер!$J$20="да",Комната_1!$G337,0)</f>
        <v>1</v>
      </c>
      <c r="U337" s="31" t="n">
        <f aca="false">IF(Замер!$J$20="да",Комната_1!$H337,0)</f>
        <v>2963</v>
      </c>
      <c r="W337" s="31" t="n">
        <f aca="false">IF(Замер!$J$40="да",Комната_2!$B337,0)</f>
        <v>0</v>
      </c>
      <c r="X337" s="31" t="n">
        <f aca="false">IF(Замер!$J$40="да",Комната_2!$G337,0)</f>
        <v>1</v>
      </c>
      <c r="Y337" s="31" t="n">
        <f aca="false">IF(Замер!$J$40="да",Комната_2!$H337,0)</f>
        <v>2963</v>
      </c>
      <c r="AA337" s="31" t="n">
        <f aca="false">IF(Замер!$J$60="да",Комната_3!$B337,0)</f>
        <v>0</v>
      </c>
      <c r="AB337" s="31" t="n">
        <f aca="false">IF(Замер!$J$60="да",Комната_3!$G337,0)</f>
        <v>1</v>
      </c>
      <c r="AC337" s="31" t="n">
        <f aca="false">IF(Замер!$J$60="да",Комната_3!$H337,0)</f>
        <v>2963</v>
      </c>
      <c r="AE337" s="31" t="n">
        <f aca="false">IF(Замер!$J$80="да",Комната_4!$B337,0)</f>
        <v>0</v>
      </c>
      <c r="AF337" s="31" t="n">
        <f aca="false">IF(Замер!$J$80="да",Комната_4!$G337,0)</f>
        <v>1</v>
      </c>
      <c r="AG337" s="31" t="n">
        <f aca="false">IF(Замер!$J$80="да",Комната_4!$H337,0)</f>
        <v>2963</v>
      </c>
      <c r="AI337" s="31" t="n">
        <f aca="false">IF(Замер!$J$100="да",Комната_5!$B337,0)</f>
        <v>0</v>
      </c>
      <c r="AJ337" s="31" t="n">
        <f aca="false">IF(Замер!$J$100="да",Комната_5!$G337,0)</f>
        <v>1</v>
      </c>
      <c r="AK337" s="31" t="n">
        <f aca="false">IF(Замер!$J$100="да",Комната_5!$H337,0)</f>
        <v>2963</v>
      </c>
      <c r="AM337" s="31" t="n">
        <f aca="false">IF(Замер!$J$120="да",Коридор!$B337,0)</f>
        <v>0</v>
      </c>
      <c r="AN337" s="31" t="n">
        <f aca="false">IF(Замер!$J$120="да",Коридор!$G337,0)</f>
        <v>1</v>
      </c>
      <c r="AO337" s="31" t="n">
        <f aca="false">IF(Замер!$J$120="да",Коридор!$H337,0)</f>
        <v>2963</v>
      </c>
      <c r="AQ337" s="31" t="n">
        <f aca="false">IF(Замер!$J$140="да",Кухня!$B337,0)</f>
        <v>0</v>
      </c>
      <c r="AR337" s="31" t="n">
        <f aca="false">IF(Замер!$J$140="да",Кухня!$G337,0)</f>
        <v>1</v>
      </c>
      <c r="AS337" s="31" t="n">
        <f aca="false">IF(Замер!$J$140="да",Кухня!$H337,0)</f>
        <v>2963</v>
      </c>
      <c r="AU337" s="31" t="n">
        <f aca="false">IF(Замер!$J$160="да",Ванна!$B337,0)</f>
        <v>0</v>
      </c>
      <c r="AV337" s="31" t="n">
        <f aca="false">IF(Замер!$J$160="да",Ванна!$G337,0)</f>
        <v>1</v>
      </c>
      <c r="AW337" s="31" t="n">
        <f aca="false">IF(Замер!$J$160="да",Ванна!$H337,0)</f>
        <v>2963</v>
      </c>
      <c r="AY337" s="31" t="n">
        <f aca="false">IF(Замер!$J$180="да",Туалет!$B337,0)</f>
        <v>0</v>
      </c>
      <c r="AZ337" s="31" t="n">
        <f aca="false">IF(Замер!$J$180="да",Туалет!$G337,0)</f>
        <v>0</v>
      </c>
      <c r="BA337" s="31" t="n">
        <f aca="false">IF(Замер!$J$180="да",Туалет!$H337,0)</f>
        <v>0</v>
      </c>
      <c r="BC337" s="31" t="n">
        <f aca="false">IF(Замер!$J$200="да",Балкон!$B337,0)</f>
        <v>0</v>
      </c>
      <c r="BD337" s="31" t="n">
        <f aca="false">IF(Замер!$J$200="да",Балкон!$G337,0)</f>
        <v>0</v>
      </c>
      <c r="BE337" s="31" t="n">
        <f aca="false">IF(Замер!$J$200="да",Балкон!$H337,0)</f>
        <v>0</v>
      </c>
      <c r="BG337" s="31" t="n">
        <f aca="false">IF(Замер!$J$220="да",Помещение_11!$B337,0)</f>
        <v>0</v>
      </c>
      <c r="BH337" s="31" t="n">
        <f aca="false">IF(Замер!$J$220="да",Помещение_11!$G337,0)</f>
        <v>0</v>
      </c>
      <c r="BI337" s="31" t="n">
        <f aca="false">IF(Замер!$J$220="да",Помещение_11!$H337,0)</f>
        <v>0</v>
      </c>
      <c r="BK337" s="31" t="n">
        <f aca="false">IF(Замер!$J$240="да",Помещение_12!$B337,0)</f>
        <v>0</v>
      </c>
      <c r="BL337" s="31" t="n">
        <f aca="false">IF(Замер!$J$240="да",Помещение_12!$G337,0)</f>
        <v>0</v>
      </c>
      <c r="BM337" s="31" t="n">
        <f aca="false">IF(Замер!$J$240="да",Помещение_12!$H337,0)</f>
        <v>0</v>
      </c>
      <c r="BO337" s="31" t="n">
        <f aca="false">IF(Замер!$J$260="да",Помещение_13!$B337,0)</f>
        <v>0</v>
      </c>
      <c r="BP337" s="31" t="n">
        <f aca="false">IF(Замер!$J$260="да",Помещение_13!$G337,0)</f>
        <v>0</v>
      </c>
      <c r="BQ337" s="31" t="n">
        <f aca="false">IF(Замер!$J$260="да",Помещение_13!$H337,0)</f>
        <v>0</v>
      </c>
      <c r="BS337" s="31" t="n">
        <f aca="false">IF(Замер!$J$280="да",Помещение_14!$B337,0)</f>
        <v>0</v>
      </c>
      <c r="BT337" s="31" t="n">
        <f aca="false">IF(Замер!$J$280="да",Помещение_14!$G337,0)</f>
        <v>0</v>
      </c>
      <c r="BU337" s="31" t="n">
        <f aca="false">IF(Замер!$J$280="да",Помещение_14!$H337,0)</f>
        <v>0</v>
      </c>
      <c r="BW337" s="31" t="n">
        <f aca="false">IF(Замер!$J$300="да",Помещение_15!$B337,0)</f>
        <v>0</v>
      </c>
      <c r="BX337" s="31" t="n">
        <f aca="false">IF(Замер!$J$300="да",Помещение_15!$G337,0)</f>
        <v>0</v>
      </c>
      <c r="BY337" s="31" t="n">
        <f aca="false">IF(Замер!$J$300="да",Помещение_15!$H337,0)</f>
        <v>0</v>
      </c>
      <c r="CA337" s="31" t="n">
        <f aca="false">IF(Замер!$J$320="да",Помещение_16!$B337,0)</f>
        <v>0</v>
      </c>
      <c r="CB337" s="31" t="n">
        <f aca="false">IF(Замер!$J$320="да",Помещение_16!$G337,0)</f>
        <v>0</v>
      </c>
      <c r="CC337" s="31" t="n">
        <f aca="false">IF(Замер!$J$320="да",Помещение_16!$H337,0)</f>
        <v>0</v>
      </c>
      <c r="CE337" s="31" t="n">
        <f aca="false">IF(Замер!$J$340="да",Помещение_17!$B337,0)</f>
        <v>0</v>
      </c>
      <c r="CF337" s="31" t="n">
        <f aca="false">IF(Замер!$J$340="да",Помещение_17!$G337,0)</f>
        <v>0</v>
      </c>
      <c r="CG337" s="31" t="n">
        <f aca="false">IF(Замер!$J$340="да",Помещение_17!$H337,0)</f>
        <v>0</v>
      </c>
      <c r="CI337" s="31" t="n">
        <f aca="false">IF(Замер!$J$360="да",Помещение_18!$B337,0)</f>
        <v>0</v>
      </c>
      <c r="CJ337" s="31" t="n">
        <f aca="false">IF(Замер!$J$360="да",Помещение_18!$G337,0)</f>
        <v>0</v>
      </c>
      <c r="CK337" s="31" t="n">
        <f aca="false">IF(Замер!$J$360="да",Помещение_18!$H337,0)</f>
        <v>0</v>
      </c>
      <c r="CM337" s="31" t="n">
        <f aca="false">IF(Замер!$J$380="да",Помещение_19!$B337,0)</f>
        <v>0</v>
      </c>
      <c r="CN337" s="31" t="n">
        <f aca="false">IF(Замер!$J$380="да",Помещение_19!$G337,0)</f>
        <v>0</v>
      </c>
      <c r="CO337" s="31" t="n">
        <f aca="false">IF(Замер!$J$380="да",Помещение_19!$H337,0)</f>
        <v>0</v>
      </c>
      <c r="CQ337" s="31" t="n">
        <f aca="false">IF(Замер!$J$400="да",Помещение_20!$B337,0)</f>
        <v>0</v>
      </c>
      <c r="CR337" s="31" t="n">
        <f aca="false">IF(Замер!$J$400="да",Помещение_20!$G337,0)</f>
        <v>0</v>
      </c>
      <c r="CS337" s="31" t="n">
        <f aca="false">IF(Замер!$J$400="да",Помещение_20!$H337,0)</f>
        <v>0</v>
      </c>
    </row>
    <row r="338" customFormat="false" ht="14.25" hidden="false" customHeight="false" outlineLevel="0" collapsed="false">
      <c r="B338" s="79" t="n">
        <f aca="false">P338</f>
        <v>1</v>
      </c>
      <c r="C338" s="49" t="s">
        <v>166</v>
      </c>
      <c r="D338" s="80" t="str">
        <f aca="false">VLOOKUP(C338,СписокРабот!$B:$E,2,FALSE())</f>
        <v>Монтаж коллекторного шкафа</v>
      </c>
      <c r="E338" s="44" t="str">
        <f aca="false">VLOOKUP(C338,СписокРабот!$B:$E,3,FALSE())</f>
        <v>ед.</v>
      </c>
      <c r="F338" s="81" t="n">
        <f aca="false">VLOOKUP(C338,СписокРабот!$B:$E,4,FALSE())</f>
        <v>7607</v>
      </c>
      <c r="G338" s="49" t="n">
        <f aca="false">Q338</f>
        <v>1</v>
      </c>
      <c r="H338" s="82" t="n">
        <f aca="false">F338*G338</f>
        <v>7607</v>
      </c>
      <c r="L338" s="83"/>
      <c r="M338" s="66" t="n">
        <f aca="false">$F338*(100%-$B$3)</f>
        <v>6465.95</v>
      </c>
      <c r="N338" s="31" t="n">
        <f aca="false">$G338*$M338</f>
        <v>6465.95</v>
      </c>
      <c r="P338" s="31" t="n">
        <f aca="false">MAX(S338,W338,AA338,AE338,AI338,AM338,AQ338,AU338,AY338,BC338,BG338,BK338,BO338,BS338,BW338,CA338,CE338,CI338,CM338,CQ338)</f>
        <v>1</v>
      </c>
      <c r="Q338" s="31" t="n">
        <f aca="false">IF($S338,T338,0)+IF($W338,X338,0)+IF($AA338,AB338,0)+IF($AE338,AF338,0)+IF($AI338,AJ338,0)+IF($AM338,AN338,0)+IF($AQ338,AR338,0)+IF($AU338,AV338,0)+IF($AY338,AZ338,0)+IF($BC338,BD338,0)+IF($BG338,BH338,0)+IF($BK338,BL338,0)+IF($BO338,BP338,0)+IF($BS338,BT338,0)+IF($BW338,BX338,0)+IF($CA338,CB338,0)+IF($CE338,CF338,0)+IF($CI338,CJ338,0)+IF($CM338,CN338,0)+IF($CQ338,CR338,0)</f>
        <v>1</v>
      </c>
      <c r="R338" s="31" t="n">
        <f aca="false">IF($S338=1,U338,0)+IF($W338,Y338,0)+IF($AA338,AC338,0)+IF($AE338,AG338,0)+IF($AI338,AK338,0)+IF($AM338,AO338,0)+IF($AQ338,AS338,0)+IF($AU338,AW338,0)+IF($AY338,BA338,0)+IF($BC338,BE338,0)+IF($BG338,BI338,0)+IF($BK338,BM338,0)+IF($BO338,BQ338,0)+IF($BS338,BU338,0)+IF($BW338,BY338,0)+IF($CA338,CC338,0)+IF($CE338,CG338,0)+IF($CI338,CK338,0)+IF($CM338,CO338,0)+IF($CQ338,CS338,0)</f>
        <v>7607</v>
      </c>
      <c r="S338" s="31" t="n">
        <f aca="false">IF(Замер!$J$20="да",Комната_1!$B338,0)</f>
        <v>1</v>
      </c>
      <c r="T338" s="31" t="n">
        <f aca="false">IF(Замер!$J$20="да",Комната_1!$G338,0)</f>
        <v>1</v>
      </c>
      <c r="U338" s="31" t="n">
        <f aca="false">IF(Замер!$J$20="да",Комната_1!$H338,0)</f>
        <v>7607</v>
      </c>
      <c r="W338" s="31" t="n">
        <f aca="false">IF(Замер!$J$40="да",Комната_2!$B338,0)</f>
        <v>0</v>
      </c>
      <c r="X338" s="31" t="n">
        <f aca="false">IF(Замер!$J$40="да",Комната_2!$G338,0)</f>
        <v>1</v>
      </c>
      <c r="Y338" s="31" t="n">
        <f aca="false">IF(Замер!$J$40="да",Комната_2!$H338,0)</f>
        <v>7607</v>
      </c>
      <c r="AA338" s="31" t="n">
        <f aca="false">IF(Замер!$J$60="да",Комната_3!$B338,0)</f>
        <v>0</v>
      </c>
      <c r="AB338" s="31" t="n">
        <f aca="false">IF(Замер!$J$60="да",Комната_3!$G338,0)</f>
        <v>1</v>
      </c>
      <c r="AC338" s="31" t="n">
        <f aca="false">IF(Замер!$J$60="да",Комната_3!$H338,0)</f>
        <v>7607</v>
      </c>
      <c r="AE338" s="31" t="n">
        <f aca="false">IF(Замер!$J$80="да",Комната_4!$B338,0)</f>
        <v>0</v>
      </c>
      <c r="AF338" s="31" t="n">
        <f aca="false">IF(Замер!$J$80="да",Комната_4!$G338,0)</f>
        <v>1</v>
      </c>
      <c r="AG338" s="31" t="n">
        <f aca="false">IF(Замер!$J$80="да",Комната_4!$H338,0)</f>
        <v>7607</v>
      </c>
      <c r="AI338" s="31" t="n">
        <f aca="false">IF(Замер!$J$100="да",Комната_5!$B338,0)</f>
        <v>0</v>
      </c>
      <c r="AJ338" s="31" t="n">
        <f aca="false">IF(Замер!$J$100="да",Комната_5!$G338,0)</f>
        <v>1</v>
      </c>
      <c r="AK338" s="31" t="n">
        <f aca="false">IF(Замер!$J$100="да",Комната_5!$H338,0)</f>
        <v>7607</v>
      </c>
      <c r="AM338" s="31" t="n">
        <f aca="false">IF(Замер!$J$120="да",Коридор!$B338,0)</f>
        <v>0</v>
      </c>
      <c r="AN338" s="31" t="n">
        <f aca="false">IF(Замер!$J$120="да",Коридор!$G338,0)</f>
        <v>1</v>
      </c>
      <c r="AO338" s="31" t="n">
        <f aca="false">IF(Замер!$J$120="да",Коридор!$H338,0)</f>
        <v>7607</v>
      </c>
      <c r="AQ338" s="31" t="n">
        <f aca="false">IF(Замер!$J$140="да",Кухня!$B338,0)</f>
        <v>0</v>
      </c>
      <c r="AR338" s="31" t="n">
        <f aca="false">IF(Замер!$J$140="да",Кухня!$G338,0)</f>
        <v>1</v>
      </c>
      <c r="AS338" s="31" t="n">
        <f aca="false">IF(Замер!$J$140="да",Кухня!$H338,0)</f>
        <v>7607</v>
      </c>
      <c r="AU338" s="31" t="n">
        <f aca="false">IF(Замер!$J$160="да",Ванна!$B338,0)</f>
        <v>0</v>
      </c>
      <c r="AV338" s="31" t="n">
        <f aca="false">IF(Замер!$J$160="да",Ванна!$G338,0)</f>
        <v>1</v>
      </c>
      <c r="AW338" s="31" t="n">
        <f aca="false">IF(Замер!$J$160="да",Ванна!$H338,0)</f>
        <v>7607</v>
      </c>
      <c r="AY338" s="31" t="n">
        <f aca="false">IF(Замер!$J$180="да",Туалет!$B338,0)</f>
        <v>0</v>
      </c>
      <c r="AZ338" s="31" t="n">
        <f aca="false">IF(Замер!$J$180="да",Туалет!$G338,0)</f>
        <v>0</v>
      </c>
      <c r="BA338" s="31" t="n">
        <f aca="false">IF(Замер!$J$180="да",Туалет!$H338,0)</f>
        <v>0</v>
      </c>
      <c r="BC338" s="31" t="n">
        <f aca="false">IF(Замер!$J$200="да",Балкон!$B338,0)</f>
        <v>0</v>
      </c>
      <c r="BD338" s="31" t="n">
        <f aca="false">IF(Замер!$J$200="да",Балкон!$G338,0)</f>
        <v>0</v>
      </c>
      <c r="BE338" s="31" t="n">
        <f aca="false">IF(Замер!$J$200="да",Балкон!$H338,0)</f>
        <v>0</v>
      </c>
      <c r="BG338" s="31" t="n">
        <f aca="false">IF(Замер!$J$220="да",Помещение_11!$B338,0)</f>
        <v>0</v>
      </c>
      <c r="BH338" s="31" t="n">
        <f aca="false">IF(Замер!$J$220="да",Помещение_11!$G338,0)</f>
        <v>0</v>
      </c>
      <c r="BI338" s="31" t="n">
        <f aca="false">IF(Замер!$J$220="да",Помещение_11!$H338,0)</f>
        <v>0</v>
      </c>
      <c r="BK338" s="31" t="n">
        <f aca="false">IF(Замер!$J$240="да",Помещение_12!$B338,0)</f>
        <v>0</v>
      </c>
      <c r="BL338" s="31" t="n">
        <f aca="false">IF(Замер!$J$240="да",Помещение_12!$G338,0)</f>
        <v>0</v>
      </c>
      <c r="BM338" s="31" t="n">
        <f aca="false">IF(Замер!$J$240="да",Помещение_12!$H338,0)</f>
        <v>0</v>
      </c>
      <c r="BO338" s="31" t="n">
        <f aca="false">IF(Замер!$J$260="да",Помещение_13!$B338,0)</f>
        <v>0</v>
      </c>
      <c r="BP338" s="31" t="n">
        <f aca="false">IF(Замер!$J$260="да",Помещение_13!$G338,0)</f>
        <v>0</v>
      </c>
      <c r="BQ338" s="31" t="n">
        <f aca="false">IF(Замер!$J$260="да",Помещение_13!$H338,0)</f>
        <v>0</v>
      </c>
      <c r="BS338" s="31" t="n">
        <f aca="false">IF(Замер!$J$280="да",Помещение_14!$B338,0)</f>
        <v>0</v>
      </c>
      <c r="BT338" s="31" t="n">
        <f aca="false">IF(Замер!$J$280="да",Помещение_14!$G338,0)</f>
        <v>0</v>
      </c>
      <c r="BU338" s="31" t="n">
        <f aca="false">IF(Замер!$J$280="да",Помещение_14!$H338,0)</f>
        <v>0</v>
      </c>
      <c r="BW338" s="31" t="n">
        <f aca="false">IF(Замер!$J$300="да",Помещение_15!$B338,0)</f>
        <v>0</v>
      </c>
      <c r="BX338" s="31" t="n">
        <f aca="false">IF(Замер!$J$300="да",Помещение_15!$G338,0)</f>
        <v>0</v>
      </c>
      <c r="BY338" s="31" t="n">
        <f aca="false">IF(Замер!$J$300="да",Помещение_15!$H338,0)</f>
        <v>0</v>
      </c>
      <c r="CA338" s="31" t="n">
        <f aca="false">IF(Замер!$J$320="да",Помещение_16!$B338,0)</f>
        <v>0</v>
      </c>
      <c r="CB338" s="31" t="n">
        <f aca="false">IF(Замер!$J$320="да",Помещение_16!$G338,0)</f>
        <v>0</v>
      </c>
      <c r="CC338" s="31" t="n">
        <f aca="false">IF(Замер!$J$320="да",Помещение_16!$H338,0)</f>
        <v>0</v>
      </c>
      <c r="CE338" s="31" t="n">
        <f aca="false">IF(Замер!$J$340="да",Помещение_17!$B338,0)</f>
        <v>0</v>
      </c>
      <c r="CF338" s="31" t="n">
        <f aca="false">IF(Замер!$J$340="да",Помещение_17!$G338,0)</f>
        <v>0</v>
      </c>
      <c r="CG338" s="31" t="n">
        <f aca="false">IF(Замер!$J$340="да",Помещение_17!$H338,0)</f>
        <v>0</v>
      </c>
      <c r="CI338" s="31" t="n">
        <f aca="false">IF(Замер!$J$360="да",Помещение_18!$B338,0)</f>
        <v>0</v>
      </c>
      <c r="CJ338" s="31" t="n">
        <f aca="false">IF(Замер!$J$360="да",Помещение_18!$G338,0)</f>
        <v>0</v>
      </c>
      <c r="CK338" s="31" t="n">
        <f aca="false">IF(Замер!$J$360="да",Помещение_18!$H338,0)</f>
        <v>0</v>
      </c>
      <c r="CM338" s="31" t="n">
        <f aca="false">IF(Замер!$J$380="да",Помещение_19!$B338,0)</f>
        <v>0</v>
      </c>
      <c r="CN338" s="31" t="n">
        <f aca="false">IF(Замер!$J$380="да",Помещение_19!$G338,0)</f>
        <v>0</v>
      </c>
      <c r="CO338" s="31" t="n">
        <f aca="false">IF(Замер!$J$380="да",Помещение_19!$H338,0)</f>
        <v>0</v>
      </c>
      <c r="CQ338" s="31" t="n">
        <f aca="false">IF(Замер!$J$400="да",Помещение_20!$B338,0)</f>
        <v>0</v>
      </c>
      <c r="CR338" s="31" t="n">
        <f aca="false">IF(Замер!$J$400="да",Помещение_20!$G338,0)</f>
        <v>0</v>
      </c>
      <c r="CS338" s="31" t="n">
        <f aca="false">IF(Замер!$J$400="да",Помещение_20!$H338,0)</f>
        <v>0</v>
      </c>
    </row>
    <row r="339" customFormat="false" ht="14.25" hidden="false" customHeight="false" outlineLevel="0" collapsed="false">
      <c r="B339" s="79" t="n">
        <f aca="false">P339</f>
        <v>0</v>
      </c>
      <c r="C339" s="49" t="s">
        <v>597</v>
      </c>
      <c r="D339" s="80" t="str">
        <f aca="false">VLOOKUP(C339,СписокРабот!$B:$E,2,FALSE())</f>
        <v>Монтаж стеклянного ограждения на душевой уголок</v>
      </c>
      <c r="E339" s="44" t="str">
        <f aca="false">VLOOKUP(C339,СписокРабот!$B:$E,3,FALSE())</f>
        <v>ед.</v>
      </c>
      <c r="F339" s="81" t="n">
        <f aca="false">VLOOKUP(C339,СписокРабот!$B:$E,4,FALSE())</f>
        <v>7829</v>
      </c>
      <c r="G339" s="49" t="n">
        <f aca="false">Q339</f>
        <v>0</v>
      </c>
      <c r="H339" s="82" t="n">
        <f aca="false">F339*G339</f>
        <v>0</v>
      </c>
      <c r="L339" s="83"/>
      <c r="M339" s="66" t="n">
        <f aca="false">$F339*(100%-$B$3)</f>
        <v>6654.65</v>
      </c>
      <c r="N339" s="31" t="n">
        <f aca="false">$G339*$M339</f>
        <v>0</v>
      </c>
      <c r="P339" s="31" t="n">
        <f aca="false">MAX(S339,W339,AA339,AE339,AI339,AM339,AQ339,AU339,AY339,BC339,BG339,BK339,BO339,BS339,BW339,CA339,CE339,CI339,CM339,CQ339)</f>
        <v>0</v>
      </c>
      <c r="Q339" s="31" t="n">
        <f aca="false">IF($S339,T339,0)+IF($W339,X339,0)+IF($AA339,AB339,0)+IF($AE339,AF339,0)+IF($AI339,AJ339,0)+IF($AM339,AN339,0)+IF($AQ339,AR339,0)+IF($AU339,AV339,0)+IF($AY339,AZ339,0)+IF($BC339,BD339,0)+IF($BG339,BH339,0)+IF($BK339,BL339,0)+IF($BO339,BP339,0)+IF($BS339,BT339,0)+IF($BW339,BX339,0)+IF($CA339,CB339,0)+IF($CE339,CF339,0)+IF($CI339,CJ339,0)+IF($CM339,CN339,0)+IF($CQ339,CR339,0)</f>
        <v>0</v>
      </c>
      <c r="R339" s="31" t="n">
        <f aca="false">IF($S339=1,U339,0)+IF($W339,Y339,0)+IF($AA339,AC339,0)+IF($AE339,AG339,0)+IF($AI339,AK339,0)+IF($AM339,AO339,0)+IF($AQ339,AS339,0)+IF($AU339,AW339,0)+IF($AY339,BA339,0)+IF($BC339,BE339,0)+IF($BG339,BI339,0)+IF($BK339,BM339,0)+IF($BO339,BQ339,0)+IF($BS339,BU339,0)+IF($BW339,BY339,0)+IF($CA339,CC339,0)+IF($CE339,CG339,0)+IF($CI339,CK339,0)+IF($CM339,CO339,0)+IF($CQ339,CS339,0)</f>
        <v>0</v>
      </c>
      <c r="S339" s="31" t="n">
        <f aca="false">IF(Замер!$J$20="да",Комната_1!$B339,0)</f>
        <v>0</v>
      </c>
      <c r="T339" s="31" t="n">
        <f aca="false">IF(Замер!$J$20="да",Комната_1!$G339,0)</f>
        <v>1</v>
      </c>
      <c r="U339" s="31" t="n">
        <f aca="false">IF(Замер!$J$20="да",Комната_1!$H339,0)</f>
        <v>7829</v>
      </c>
      <c r="W339" s="31" t="n">
        <f aca="false">IF(Замер!$J$40="да",Комната_2!$B339,0)</f>
        <v>0</v>
      </c>
      <c r="X339" s="31" t="n">
        <f aca="false">IF(Замер!$J$40="да",Комната_2!$G339,0)</f>
        <v>1</v>
      </c>
      <c r="Y339" s="31" t="n">
        <f aca="false">IF(Замер!$J$40="да",Комната_2!$H339,0)</f>
        <v>7829</v>
      </c>
      <c r="AA339" s="31" t="n">
        <f aca="false">IF(Замер!$J$60="да",Комната_3!$B339,0)</f>
        <v>0</v>
      </c>
      <c r="AB339" s="31" t="n">
        <f aca="false">IF(Замер!$J$60="да",Комната_3!$G339,0)</f>
        <v>1</v>
      </c>
      <c r="AC339" s="31" t="n">
        <f aca="false">IF(Замер!$J$60="да",Комната_3!$H339,0)</f>
        <v>7829</v>
      </c>
      <c r="AE339" s="31" t="n">
        <f aca="false">IF(Замер!$J$80="да",Комната_4!$B339,0)</f>
        <v>0</v>
      </c>
      <c r="AF339" s="31" t="n">
        <f aca="false">IF(Замер!$J$80="да",Комната_4!$G339,0)</f>
        <v>1</v>
      </c>
      <c r="AG339" s="31" t="n">
        <f aca="false">IF(Замер!$J$80="да",Комната_4!$H339,0)</f>
        <v>7829</v>
      </c>
      <c r="AI339" s="31" t="n">
        <f aca="false">IF(Замер!$J$100="да",Комната_5!$B339,0)</f>
        <v>0</v>
      </c>
      <c r="AJ339" s="31" t="n">
        <f aca="false">IF(Замер!$J$100="да",Комната_5!$G339,0)</f>
        <v>1</v>
      </c>
      <c r="AK339" s="31" t="n">
        <f aca="false">IF(Замер!$J$100="да",Комната_5!$H339,0)</f>
        <v>7829</v>
      </c>
      <c r="AM339" s="31" t="n">
        <f aca="false">IF(Замер!$J$120="да",Коридор!$B339,0)</f>
        <v>0</v>
      </c>
      <c r="AN339" s="31" t="n">
        <f aca="false">IF(Замер!$J$120="да",Коридор!$G339,0)</f>
        <v>1</v>
      </c>
      <c r="AO339" s="31" t="n">
        <f aca="false">IF(Замер!$J$120="да",Коридор!$H339,0)</f>
        <v>7829</v>
      </c>
      <c r="AQ339" s="31" t="n">
        <f aca="false">IF(Замер!$J$140="да",Кухня!$B339,0)</f>
        <v>0</v>
      </c>
      <c r="AR339" s="31" t="n">
        <f aca="false">IF(Замер!$J$140="да",Кухня!$G339,0)</f>
        <v>1</v>
      </c>
      <c r="AS339" s="31" t="n">
        <f aca="false">IF(Замер!$J$140="да",Кухня!$H339,0)</f>
        <v>7829</v>
      </c>
      <c r="AU339" s="31" t="n">
        <f aca="false">IF(Замер!$J$160="да",Ванна!$B339,0)</f>
        <v>0</v>
      </c>
      <c r="AV339" s="31" t="n">
        <f aca="false">IF(Замер!$J$160="да",Ванна!$G339,0)</f>
        <v>1</v>
      </c>
      <c r="AW339" s="31" t="n">
        <f aca="false">IF(Замер!$J$160="да",Ванна!$H339,0)</f>
        <v>7829</v>
      </c>
      <c r="AY339" s="31" t="n">
        <f aca="false">IF(Замер!$J$180="да",Туалет!$B339,0)</f>
        <v>0</v>
      </c>
      <c r="AZ339" s="31" t="n">
        <f aca="false">IF(Замер!$J$180="да",Туалет!$G339,0)</f>
        <v>0</v>
      </c>
      <c r="BA339" s="31" t="n">
        <f aca="false">IF(Замер!$J$180="да",Туалет!$H339,0)</f>
        <v>0</v>
      </c>
      <c r="BC339" s="31" t="n">
        <f aca="false">IF(Замер!$J$200="да",Балкон!$B339,0)</f>
        <v>0</v>
      </c>
      <c r="BD339" s="31" t="n">
        <f aca="false">IF(Замер!$J$200="да",Балкон!$G339,0)</f>
        <v>0</v>
      </c>
      <c r="BE339" s="31" t="n">
        <f aca="false">IF(Замер!$J$200="да",Балкон!$H339,0)</f>
        <v>0</v>
      </c>
      <c r="BG339" s="31" t="n">
        <f aca="false">IF(Замер!$J$220="да",Помещение_11!$B339,0)</f>
        <v>0</v>
      </c>
      <c r="BH339" s="31" t="n">
        <f aca="false">IF(Замер!$J$220="да",Помещение_11!$G339,0)</f>
        <v>0</v>
      </c>
      <c r="BI339" s="31" t="n">
        <f aca="false">IF(Замер!$J$220="да",Помещение_11!$H339,0)</f>
        <v>0</v>
      </c>
      <c r="BK339" s="31" t="n">
        <f aca="false">IF(Замер!$J$240="да",Помещение_12!$B339,0)</f>
        <v>0</v>
      </c>
      <c r="BL339" s="31" t="n">
        <f aca="false">IF(Замер!$J$240="да",Помещение_12!$G339,0)</f>
        <v>0</v>
      </c>
      <c r="BM339" s="31" t="n">
        <f aca="false">IF(Замер!$J$240="да",Помещение_12!$H339,0)</f>
        <v>0</v>
      </c>
      <c r="BO339" s="31" t="n">
        <f aca="false">IF(Замер!$J$260="да",Помещение_13!$B339,0)</f>
        <v>0</v>
      </c>
      <c r="BP339" s="31" t="n">
        <f aca="false">IF(Замер!$J$260="да",Помещение_13!$G339,0)</f>
        <v>0</v>
      </c>
      <c r="BQ339" s="31" t="n">
        <f aca="false">IF(Замер!$J$260="да",Помещение_13!$H339,0)</f>
        <v>0</v>
      </c>
      <c r="BS339" s="31" t="n">
        <f aca="false">IF(Замер!$J$280="да",Помещение_14!$B339,0)</f>
        <v>0</v>
      </c>
      <c r="BT339" s="31" t="n">
        <f aca="false">IF(Замер!$J$280="да",Помещение_14!$G339,0)</f>
        <v>0</v>
      </c>
      <c r="BU339" s="31" t="n">
        <f aca="false">IF(Замер!$J$280="да",Помещение_14!$H339,0)</f>
        <v>0</v>
      </c>
      <c r="BW339" s="31" t="n">
        <f aca="false">IF(Замер!$J$300="да",Помещение_15!$B339,0)</f>
        <v>0</v>
      </c>
      <c r="BX339" s="31" t="n">
        <f aca="false">IF(Замер!$J$300="да",Помещение_15!$G339,0)</f>
        <v>0</v>
      </c>
      <c r="BY339" s="31" t="n">
        <f aca="false">IF(Замер!$J$300="да",Помещение_15!$H339,0)</f>
        <v>0</v>
      </c>
      <c r="CA339" s="31" t="n">
        <f aca="false">IF(Замер!$J$320="да",Помещение_16!$B339,0)</f>
        <v>0</v>
      </c>
      <c r="CB339" s="31" t="n">
        <f aca="false">IF(Замер!$J$320="да",Помещение_16!$G339,0)</f>
        <v>0</v>
      </c>
      <c r="CC339" s="31" t="n">
        <f aca="false">IF(Замер!$J$320="да",Помещение_16!$H339,0)</f>
        <v>0</v>
      </c>
      <c r="CE339" s="31" t="n">
        <f aca="false">IF(Замер!$J$340="да",Помещение_17!$B339,0)</f>
        <v>0</v>
      </c>
      <c r="CF339" s="31" t="n">
        <f aca="false">IF(Замер!$J$340="да",Помещение_17!$G339,0)</f>
        <v>0</v>
      </c>
      <c r="CG339" s="31" t="n">
        <f aca="false">IF(Замер!$J$340="да",Помещение_17!$H339,0)</f>
        <v>0</v>
      </c>
      <c r="CI339" s="31" t="n">
        <f aca="false">IF(Замер!$J$360="да",Помещение_18!$B339,0)</f>
        <v>0</v>
      </c>
      <c r="CJ339" s="31" t="n">
        <f aca="false">IF(Замер!$J$360="да",Помещение_18!$G339,0)</f>
        <v>0</v>
      </c>
      <c r="CK339" s="31" t="n">
        <f aca="false">IF(Замер!$J$360="да",Помещение_18!$H339,0)</f>
        <v>0</v>
      </c>
      <c r="CM339" s="31" t="n">
        <f aca="false">IF(Замер!$J$380="да",Помещение_19!$B339,0)</f>
        <v>0</v>
      </c>
      <c r="CN339" s="31" t="n">
        <f aca="false">IF(Замер!$J$380="да",Помещение_19!$G339,0)</f>
        <v>0</v>
      </c>
      <c r="CO339" s="31" t="n">
        <f aca="false">IF(Замер!$J$380="да",Помещение_19!$H339,0)</f>
        <v>0</v>
      </c>
      <c r="CQ339" s="31" t="n">
        <f aca="false">IF(Замер!$J$400="да",Помещение_20!$B339,0)</f>
        <v>0</v>
      </c>
      <c r="CR339" s="31" t="n">
        <f aca="false">IF(Замер!$J$400="да",Помещение_20!$G339,0)</f>
        <v>0</v>
      </c>
      <c r="CS339" s="31" t="n">
        <f aca="false">IF(Замер!$J$400="да",Помещение_20!$H339,0)</f>
        <v>0</v>
      </c>
    </row>
    <row r="340" customFormat="false" ht="14.25" hidden="false" customHeight="false" outlineLevel="0" collapsed="false">
      <c r="B340" s="79" t="n">
        <f aca="false">P340</f>
        <v>0</v>
      </c>
      <c r="C340" s="49" t="s">
        <v>598</v>
      </c>
      <c r="D340" s="80" t="str">
        <f aca="false">VLOOKUP(C340,СписокРабот!$B:$E,2,FALSE())</f>
        <v>Конвектор напольный без вентилятора</v>
      </c>
      <c r="E340" s="44" t="str">
        <f aca="false">VLOOKUP(C340,СписокРабот!$B:$E,3,FALSE())</f>
        <v>ед.</v>
      </c>
      <c r="F340" s="81" t="n">
        <f aca="false">VLOOKUP(C340,СписокРабот!$B:$E,4,FALSE())</f>
        <v>6629</v>
      </c>
      <c r="G340" s="49" t="n">
        <f aca="false">Q340</f>
        <v>0</v>
      </c>
      <c r="H340" s="82" t="n">
        <f aca="false">F340*G340</f>
        <v>0</v>
      </c>
      <c r="L340" s="83"/>
      <c r="M340" s="66" t="n">
        <f aca="false">$F340*(100%-$B$3)</f>
        <v>5634.65</v>
      </c>
      <c r="N340" s="31" t="n">
        <f aca="false">$G340*$M340</f>
        <v>0</v>
      </c>
      <c r="P340" s="31" t="n">
        <f aca="false">MAX(S340,W340,AA340,AE340,AI340,AM340,AQ340,AU340,AY340,BC340,BG340,BK340,BO340,BS340,BW340,CA340,CE340,CI340,CM340,CQ340)</f>
        <v>0</v>
      </c>
      <c r="Q340" s="31" t="n">
        <f aca="false">IF($S340,T340,0)+IF($W340,X340,0)+IF($AA340,AB340,0)+IF($AE340,AF340,0)+IF($AI340,AJ340,0)+IF($AM340,AN340,0)+IF($AQ340,AR340,0)+IF($AU340,AV340,0)+IF($AY340,AZ340,0)+IF($BC340,BD340,0)+IF($BG340,BH340,0)+IF($BK340,BL340,0)+IF($BO340,BP340,0)+IF($BS340,BT340,0)+IF($BW340,BX340,0)+IF($CA340,CB340,0)+IF($CE340,CF340,0)+IF($CI340,CJ340,0)+IF($CM340,CN340,0)+IF($CQ340,CR340,0)</f>
        <v>0</v>
      </c>
      <c r="R340" s="31" t="n">
        <f aca="false">IF($S340=1,U340,0)+IF($W340,Y340,0)+IF($AA340,AC340,0)+IF($AE340,AG340,0)+IF($AI340,AK340,0)+IF($AM340,AO340,0)+IF($AQ340,AS340,0)+IF($AU340,AW340,0)+IF($AY340,BA340,0)+IF($BC340,BE340,0)+IF($BG340,BI340,0)+IF($BK340,BM340,0)+IF($BO340,BQ340,0)+IF($BS340,BU340,0)+IF($BW340,BY340,0)+IF($CA340,CC340,0)+IF($CE340,CG340,0)+IF($CI340,CK340,0)+IF($CM340,CO340,0)+IF($CQ340,CS340,0)</f>
        <v>0</v>
      </c>
      <c r="S340" s="31" t="n">
        <f aca="false">IF(Замер!$J$20="да",Комната_1!$B340,0)</f>
        <v>0</v>
      </c>
      <c r="T340" s="31" t="n">
        <f aca="false">IF(Замер!$J$20="да",Комната_1!$G340,0)</f>
        <v>1</v>
      </c>
      <c r="U340" s="31" t="n">
        <f aca="false">IF(Замер!$J$20="да",Комната_1!$H340,0)</f>
        <v>6629</v>
      </c>
      <c r="W340" s="31" t="n">
        <f aca="false">IF(Замер!$J$40="да",Комната_2!$B340,0)</f>
        <v>0</v>
      </c>
      <c r="X340" s="31" t="n">
        <f aca="false">IF(Замер!$J$40="да",Комната_2!$G340,0)</f>
        <v>1</v>
      </c>
      <c r="Y340" s="31" t="n">
        <f aca="false">IF(Замер!$J$40="да",Комната_2!$H340,0)</f>
        <v>6629</v>
      </c>
      <c r="AA340" s="31" t="n">
        <f aca="false">IF(Замер!$J$60="да",Комната_3!$B340,0)</f>
        <v>0</v>
      </c>
      <c r="AB340" s="31" t="n">
        <f aca="false">IF(Замер!$J$60="да",Комната_3!$G340,0)</f>
        <v>1</v>
      </c>
      <c r="AC340" s="31" t="n">
        <f aca="false">IF(Замер!$J$60="да",Комната_3!$H340,0)</f>
        <v>6629</v>
      </c>
      <c r="AE340" s="31" t="n">
        <f aca="false">IF(Замер!$J$80="да",Комната_4!$B340,0)</f>
        <v>0</v>
      </c>
      <c r="AF340" s="31" t="n">
        <f aca="false">IF(Замер!$J$80="да",Комната_4!$G340,0)</f>
        <v>1</v>
      </c>
      <c r="AG340" s="31" t="n">
        <f aca="false">IF(Замер!$J$80="да",Комната_4!$H340,0)</f>
        <v>6629</v>
      </c>
      <c r="AI340" s="31" t="n">
        <f aca="false">IF(Замер!$J$100="да",Комната_5!$B340,0)</f>
        <v>0</v>
      </c>
      <c r="AJ340" s="31" t="n">
        <f aca="false">IF(Замер!$J$100="да",Комната_5!$G340,0)</f>
        <v>1</v>
      </c>
      <c r="AK340" s="31" t="n">
        <f aca="false">IF(Замер!$J$100="да",Комната_5!$H340,0)</f>
        <v>6629</v>
      </c>
      <c r="AM340" s="31" t="n">
        <f aca="false">IF(Замер!$J$120="да",Коридор!$B340,0)</f>
        <v>0</v>
      </c>
      <c r="AN340" s="31" t="n">
        <f aca="false">IF(Замер!$J$120="да",Коридор!$G340,0)</f>
        <v>1</v>
      </c>
      <c r="AO340" s="31" t="n">
        <f aca="false">IF(Замер!$J$120="да",Коридор!$H340,0)</f>
        <v>6629</v>
      </c>
      <c r="AQ340" s="31" t="n">
        <f aca="false">IF(Замер!$J$140="да",Кухня!$B340,0)</f>
        <v>0</v>
      </c>
      <c r="AR340" s="31" t="n">
        <f aca="false">IF(Замер!$J$140="да",Кухня!$G340,0)</f>
        <v>1</v>
      </c>
      <c r="AS340" s="31" t="n">
        <f aca="false">IF(Замер!$J$140="да",Кухня!$H340,0)</f>
        <v>6629</v>
      </c>
      <c r="AU340" s="31" t="n">
        <f aca="false">IF(Замер!$J$160="да",Ванна!$B340,0)</f>
        <v>0</v>
      </c>
      <c r="AV340" s="31" t="n">
        <f aca="false">IF(Замер!$J$160="да",Ванна!$G340,0)</f>
        <v>1</v>
      </c>
      <c r="AW340" s="31" t="n">
        <f aca="false">IF(Замер!$J$160="да",Ванна!$H340,0)</f>
        <v>6629</v>
      </c>
      <c r="AY340" s="31" t="n">
        <f aca="false">IF(Замер!$J$180="да",Туалет!$B340,0)</f>
        <v>0</v>
      </c>
      <c r="AZ340" s="31" t="n">
        <f aca="false">IF(Замер!$J$180="да",Туалет!$G340,0)</f>
        <v>0</v>
      </c>
      <c r="BA340" s="31" t="n">
        <f aca="false">IF(Замер!$J$180="да",Туалет!$H340,0)</f>
        <v>0</v>
      </c>
      <c r="BC340" s="31" t="n">
        <f aca="false">IF(Замер!$J$200="да",Балкон!$B340,0)</f>
        <v>0</v>
      </c>
      <c r="BD340" s="31" t="n">
        <f aca="false">IF(Замер!$J$200="да",Балкон!$G340,0)</f>
        <v>0</v>
      </c>
      <c r="BE340" s="31" t="n">
        <f aca="false">IF(Замер!$J$200="да",Балкон!$H340,0)</f>
        <v>0</v>
      </c>
      <c r="BG340" s="31" t="n">
        <f aca="false">IF(Замер!$J$220="да",Помещение_11!$B340,0)</f>
        <v>0</v>
      </c>
      <c r="BH340" s="31" t="n">
        <f aca="false">IF(Замер!$J$220="да",Помещение_11!$G340,0)</f>
        <v>0</v>
      </c>
      <c r="BI340" s="31" t="n">
        <f aca="false">IF(Замер!$J$220="да",Помещение_11!$H340,0)</f>
        <v>0</v>
      </c>
      <c r="BK340" s="31" t="n">
        <f aca="false">IF(Замер!$J$240="да",Помещение_12!$B340,0)</f>
        <v>0</v>
      </c>
      <c r="BL340" s="31" t="n">
        <f aca="false">IF(Замер!$J$240="да",Помещение_12!$G340,0)</f>
        <v>0</v>
      </c>
      <c r="BM340" s="31" t="n">
        <f aca="false">IF(Замер!$J$240="да",Помещение_12!$H340,0)</f>
        <v>0</v>
      </c>
      <c r="BO340" s="31" t="n">
        <f aca="false">IF(Замер!$J$260="да",Помещение_13!$B340,0)</f>
        <v>0</v>
      </c>
      <c r="BP340" s="31" t="n">
        <f aca="false">IF(Замер!$J$260="да",Помещение_13!$G340,0)</f>
        <v>0</v>
      </c>
      <c r="BQ340" s="31" t="n">
        <f aca="false">IF(Замер!$J$260="да",Помещение_13!$H340,0)</f>
        <v>0</v>
      </c>
      <c r="BS340" s="31" t="n">
        <f aca="false">IF(Замер!$J$280="да",Помещение_14!$B340,0)</f>
        <v>0</v>
      </c>
      <c r="BT340" s="31" t="n">
        <f aca="false">IF(Замер!$J$280="да",Помещение_14!$G340,0)</f>
        <v>0</v>
      </c>
      <c r="BU340" s="31" t="n">
        <f aca="false">IF(Замер!$J$280="да",Помещение_14!$H340,0)</f>
        <v>0</v>
      </c>
      <c r="BW340" s="31" t="n">
        <f aca="false">IF(Замер!$J$300="да",Помещение_15!$B340,0)</f>
        <v>0</v>
      </c>
      <c r="BX340" s="31" t="n">
        <f aca="false">IF(Замер!$J$300="да",Помещение_15!$G340,0)</f>
        <v>0</v>
      </c>
      <c r="BY340" s="31" t="n">
        <f aca="false">IF(Замер!$J$300="да",Помещение_15!$H340,0)</f>
        <v>0</v>
      </c>
      <c r="CA340" s="31" t="n">
        <f aca="false">IF(Замер!$J$320="да",Помещение_16!$B340,0)</f>
        <v>0</v>
      </c>
      <c r="CB340" s="31" t="n">
        <f aca="false">IF(Замер!$J$320="да",Помещение_16!$G340,0)</f>
        <v>0</v>
      </c>
      <c r="CC340" s="31" t="n">
        <f aca="false">IF(Замер!$J$320="да",Помещение_16!$H340,0)</f>
        <v>0</v>
      </c>
      <c r="CE340" s="31" t="n">
        <f aca="false">IF(Замер!$J$340="да",Помещение_17!$B340,0)</f>
        <v>0</v>
      </c>
      <c r="CF340" s="31" t="n">
        <f aca="false">IF(Замер!$J$340="да",Помещение_17!$G340,0)</f>
        <v>0</v>
      </c>
      <c r="CG340" s="31" t="n">
        <f aca="false">IF(Замер!$J$340="да",Помещение_17!$H340,0)</f>
        <v>0</v>
      </c>
      <c r="CI340" s="31" t="n">
        <f aca="false">IF(Замер!$J$360="да",Помещение_18!$B340,0)</f>
        <v>0</v>
      </c>
      <c r="CJ340" s="31" t="n">
        <f aca="false">IF(Замер!$J$360="да",Помещение_18!$G340,0)</f>
        <v>0</v>
      </c>
      <c r="CK340" s="31" t="n">
        <f aca="false">IF(Замер!$J$360="да",Помещение_18!$H340,0)</f>
        <v>0</v>
      </c>
      <c r="CM340" s="31" t="n">
        <f aca="false">IF(Замер!$J$380="да",Помещение_19!$B340,0)</f>
        <v>0</v>
      </c>
      <c r="CN340" s="31" t="n">
        <f aca="false">IF(Замер!$J$380="да",Помещение_19!$G340,0)</f>
        <v>0</v>
      </c>
      <c r="CO340" s="31" t="n">
        <f aca="false">IF(Замер!$J$380="да",Помещение_19!$H340,0)</f>
        <v>0</v>
      </c>
      <c r="CQ340" s="31" t="n">
        <f aca="false">IF(Замер!$J$400="да",Помещение_20!$B340,0)</f>
        <v>0</v>
      </c>
      <c r="CR340" s="31" t="n">
        <f aca="false">IF(Замер!$J$400="да",Помещение_20!$G340,0)</f>
        <v>0</v>
      </c>
      <c r="CS340" s="31" t="n">
        <f aca="false">IF(Замер!$J$400="да",Помещение_20!$H340,0)</f>
        <v>0</v>
      </c>
    </row>
    <row r="341" customFormat="false" ht="14.25" hidden="false" customHeight="false" outlineLevel="0" collapsed="false">
      <c r="B341" s="79" t="n">
        <f aca="false">P341</f>
        <v>0</v>
      </c>
      <c r="C341" s="49" t="s">
        <v>599</v>
      </c>
      <c r="D341" s="80" t="str">
        <f aca="false">VLOOKUP(C341,СписокРабот!$B:$E,2,FALSE())</f>
        <v>Конвектор напольный с вентилятором</v>
      </c>
      <c r="E341" s="44" t="str">
        <f aca="false">VLOOKUP(C341,СписокРабот!$B:$E,3,FALSE())</f>
        <v>ед.</v>
      </c>
      <c r="F341" s="81" t="n">
        <f aca="false">VLOOKUP(C341,СписокРабот!$B:$E,4,FALSE())</f>
        <v>9450</v>
      </c>
      <c r="G341" s="49" t="n">
        <f aca="false">Q341</f>
        <v>0</v>
      </c>
      <c r="H341" s="82" t="n">
        <f aca="false">F341*G341</f>
        <v>0</v>
      </c>
      <c r="L341" s="83"/>
      <c r="M341" s="66" t="n">
        <f aca="false">$F341*(100%-$B$3)</f>
        <v>8032.5</v>
      </c>
      <c r="N341" s="31" t="n">
        <f aca="false">$G341*$M341</f>
        <v>0</v>
      </c>
      <c r="P341" s="31" t="n">
        <f aca="false">MAX(S341,W341,AA341,AE341,AI341,AM341,AQ341,AU341,AY341,BC341,BG341,BK341,BO341,BS341,BW341,CA341,CE341,CI341,CM341,CQ341)</f>
        <v>0</v>
      </c>
      <c r="Q341" s="31" t="n">
        <f aca="false">IF($S341,T341,0)+IF($W341,X341,0)+IF($AA341,AB341,0)+IF($AE341,AF341,0)+IF($AI341,AJ341,0)+IF($AM341,AN341,0)+IF($AQ341,AR341,0)+IF($AU341,AV341,0)+IF($AY341,AZ341,0)+IF($BC341,BD341,0)+IF($BG341,BH341,0)+IF($BK341,BL341,0)+IF($BO341,BP341,0)+IF($BS341,BT341,0)+IF($BW341,BX341,0)+IF($CA341,CB341,0)+IF($CE341,CF341,0)+IF($CI341,CJ341,0)+IF($CM341,CN341,0)+IF($CQ341,CR341,0)</f>
        <v>0</v>
      </c>
      <c r="R341" s="31" t="n">
        <f aca="false">IF($S341=1,U341,0)+IF($W341,Y341,0)+IF($AA341,AC341,0)+IF($AE341,AG341,0)+IF($AI341,AK341,0)+IF($AM341,AO341,0)+IF($AQ341,AS341,0)+IF($AU341,AW341,0)+IF($AY341,BA341,0)+IF($BC341,BE341,0)+IF($BG341,BI341,0)+IF($BK341,BM341,0)+IF($BO341,BQ341,0)+IF($BS341,BU341,0)+IF($BW341,BY341,0)+IF($CA341,CC341,0)+IF($CE341,CG341,0)+IF($CI341,CK341,0)+IF($CM341,CO341,0)+IF($CQ341,CS341,0)</f>
        <v>0</v>
      </c>
      <c r="S341" s="31" t="n">
        <f aca="false">IF(Замер!$J$20="да",Комната_1!$B341,0)</f>
        <v>0</v>
      </c>
      <c r="T341" s="31" t="n">
        <f aca="false">IF(Замер!$J$20="да",Комната_1!$G341,0)</f>
        <v>1</v>
      </c>
      <c r="U341" s="31" t="n">
        <f aca="false">IF(Замер!$J$20="да",Комната_1!$H341,0)</f>
        <v>9450</v>
      </c>
      <c r="W341" s="31" t="n">
        <f aca="false">IF(Замер!$J$40="да",Комната_2!$B341,0)</f>
        <v>0</v>
      </c>
      <c r="X341" s="31" t="n">
        <f aca="false">IF(Замер!$J$40="да",Комната_2!$G341,0)</f>
        <v>1</v>
      </c>
      <c r="Y341" s="31" t="n">
        <f aca="false">IF(Замер!$J$40="да",Комната_2!$H341,0)</f>
        <v>9450</v>
      </c>
      <c r="AA341" s="31" t="n">
        <f aca="false">IF(Замер!$J$60="да",Комната_3!$B341,0)</f>
        <v>0</v>
      </c>
      <c r="AB341" s="31" t="n">
        <f aca="false">IF(Замер!$J$60="да",Комната_3!$G341,0)</f>
        <v>1</v>
      </c>
      <c r="AC341" s="31" t="n">
        <f aca="false">IF(Замер!$J$60="да",Комната_3!$H341,0)</f>
        <v>9450</v>
      </c>
      <c r="AE341" s="31" t="n">
        <f aca="false">IF(Замер!$J$80="да",Комната_4!$B341,0)</f>
        <v>0</v>
      </c>
      <c r="AF341" s="31" t="n">
        <f aca="false">IF(Замер!$J$80="да",Комната_4!$G341,0)</f>
        <v>1</v>
      </c>
      <c r="AG341" s="31" t="n">
        <f aca="false">IF(Замер!$J$80="да",Комната_4!$H341,0)</f>
        <v>9450</v>
      </c>
      <c r="AI341" s="31" t="n">
        <f aca="false">IF(Замер!$J$100="да",Комната_5!$B341,0)</f>
        <v>0</v>
      </c>
      <c r="AJ341" s="31" t="n">
        <f aca="false">IF(Замер!$J$100="да",Комната_5!$G341,0)</f>
        <v>1</v>
      </c>
      <c r="AK341" s="31" t="n">
        <f aca="false">IF(Замер!$J$100="да",Комната_5!$H341,0)</f>
        <v>9450</v>
      </c>
      <c r="AM341" s="31" t="n">
        <f aca="false">IF(Замер!$J$120="да",Коридор!$B341,0)</f>
        <v>0</v>
      </c>
      <c r="AN341" s="31" t="n">
        <f aca="false">IF(Замер!$J$120="да",Коридор!$G341,0)</f>
        <v>1</v>
      </c>
      <c r="AO341" s="31" t="n">
        <f aca="false">IF(Замер!$J$120="да",Коридор!$H341,0)</f>
        <v>9450</v>
      </c>
      <c r="AQ341" s="31" t="n">
        <f aca="false">IF(Замер!$J$140="да",Кухня!$B341,0)</f>
        <v>0</v>
      </c>
      <c r="AR341" s="31" t="n">
        <f aca="false">IF(Замер!$J$140="да",Кухня!$G341,0)</f>
        <v>1</v>
      </c>
      <c r="AS341" s="31" t="n">
        <f aca="false">IF(Замер!$J$140="да",Кухня!$H341,0)</f>
        <v>9450</v>
      </c>
      <c r="AU341" s="31" t="n">
        <f aca="false">IF(Замер!$J$160="да",Ванна!$B341,0)</f>
        <v>0</v>
      </c>
      <c r="AV341" s="31" t="n">
        <f aca="false">IF(Замер!$J$160="да",Ванна!$G341,0)</f>
        <v>1</v>
      </c>
      <c r="AW341" s="31" t="n">
        <f aca="false">IF(Замер!$J$160="да",Ванна!$H341,0)</f>
        <v>9450</v>
      </c>
      <c r="AY341" s="31" t="n">
        <f aca="false">IF(Замер!$J$180="да",Туалет!$B341,0)</f>
        <v>0</v>
      </c>
      <c r="AZ341" s="31" t="n">
        <f aca="false">IF(Замер!$J$180="да",Туалет!$G341,0)</f>
        <v>0</v>
      </c>
      <c r="BA341" s="31" t="n">
        <f aca="false">IF(Замер!$J$180="да",Туалет!$H341,0)</f>
        <v>0</v>
      </c>
      <c r="BC341" s="31" t="n">
        <f aca="false">IF(Замер!$J$200="да",Балкон!$B341,0)</f>
        <v>0</v>
      </c>
      <c r="BD341" s="31" t="n">
        <f aca="false">IF(Замер!$J$200="да",Балкон!$G341,0)</f>
        <v>0</v>
      </c>
      <c r="BE341" s="31" t="n">
        <f aca="false">IF(Замер!$J$200="да",Балкон!$H341,0)</f>
        <v>0</v>
      </c>
      <c r="BG341" s="31" t="n">
        <f aca="false">IF(Замер!$J$220="да",Помещение_11!$B341,0)</f>
        <v>0</v>
      </c>
      <c r="BH341" s="31" t="n">
        <f aca="false">IF(Замер!$J$220="да",Помещение_11!$G341,0)</f>
        <v>0</v>
      </c>
      <c r="BI341" s="31" t="n">
        <f aca="false">IF(Замер!$J$220="да",Помещение_11!$H341,0)</f>
        <v>0</v>
      </c>
      <c r="BK341" s="31" t="n">
        <f aca="false">IF(Замер!$J$240="да",Помещение_12!$B341,0)</f>
        <v>0</v>
      </c>
      <c r="BL341" s="31" t="n">
        <f aca="false">IF(Замер!$J$240="да",Помещение_12!$G341,0)</f>
        <v>0</v>
      </c>
      <c r="BM341" s="31" t="n">
        <f aca="false">IF(Замер!$J$240="да",Помещение_12!$H341,0)</f>
        <v>0</v>
      </c>
      <c r="BO341" s="31" t="n">
        <f aca="false">IF(Замер!$J$260="да",Помещение_13!$B341,0)</f>
        <v>0</v>
      </c>
      <c r="BP341" s="31" t="n">
        <f aca="false">IF(Замер!$J$260="да",Помещение_13!$G341,0)</f>
        <v>0</v>
      </c>
      <c r="BQ341" s="31" t="n">
        <f aca="false">IF(Замер!$J$260="да",Помещение_13!$H341,0)</f>
        <v>0</v>
      </c>
      <c r="BS341" s="31" t="n">
        <f aca="false">IF(Замер!$J$280="да",Помещение_14!$B341,0)</f>
        <v>0</v>
      </c>
      <c r="BT341" s="31" t="n">
        <f aca="false">IF(Замер!$J$280="да",Помещение_14!$G341,0)</f>
        <v>0</v>
      </c>
      <c r="BU341" s="31" t="n">
        <f aca="false">IF(Замер!$J$280="да",Помещение_14!$H341,0)</f>
        <v>0</v>
      </c>
      <c r="BW341" s="31" t="n">
        <f aca="false">IF(Замер!$J$300="да",Помещение_15!$B341,0)</f>
        <v>0</v>
      </c>
      <c r="BX341" s="31" t="n">
        <f aca="false">IF(Замер!$J$300="да",Помещение_15!$G341,0)</f>
        <v>0</v>
      </c>
      <c r="BY341" s="31" t="n">
        <f aca="false">IF(Замер!$J$300="да",Помещение_15!$H341,0)</f>
        <v>0</v>
      </c>
      <c r="CA341" s="31" t="n">
        <f aca="false">IF(Замер!$J$320="да",Помещение_16!$B341,0)</f>
        <v>0</v>
      </c>
      <c r="CB341" s="31" t="n">
        <f aca="false">IF(Замер!$J$320="да",Помещение_16!$G341,0)</f>
        <v>0</v>
      </c>
      <c r="CC341" s="31" t="n">
        <f aca="false">IF(Замер!$J$320="да",Помещение_16!$H341,0)</f>
        <v>0</v>
      </c>
      <c r="CE341" s="31" t="n">
        <f aca="false">IF(Замер!$J$340="да",Помещение_17!$B341,0)</f>
        <v>0</v>
      </c>
      <c r="CF341" s="31" t="n">
        <f aca="false">IF(Замер!$J$340="да",Помещение_17!$G341,0)</f>
        <v>0</v>
      </c>
      <c r="CG341" s="31" t="n">
        <f aca="false">IF(Замер!$J$340="да",Помещение_17!$H341,0)</f>
        <v>0</v>
      </c>
      <c r="CI341" s="31" t="n">
        <f aca="false">IF(Замер!$J$360="да",Помещение_18!$B341,0)</f>
        <v>0</v>
      </c>
      <c r="CJ341" s="31" t="n">
        <f aca="false">IF(Замер!$J$360="да",Помещение_18!$G341,0)</f>
        <v>0</v>
      </c>
      <c r="CK341" s="31" t="n">
        <f aca="false">IF(Замер!$J$360="да",Помещение_18!$H341,0)</f>
        <v>0</v>
      </c>
      <c r="CM341" s="31" t="n">
        <f aca="false">IF(Замер!$J$380="да",Помещение_19!$B341,0)</f>
        <v>0</v>
      </c>
      <c r="CN341" s="31" t="n">
        <f aca="false">IF(Замер!$J$380="да",Помещение_19!$G341,0)</f>
        <v>0</v>
      </c>
      <c r="CO341" s="31" t="n">
        <f aca="false">IF(Замер!$J$380="да",Помещение_19!$H341,0)</f>
        <v>0</v>
      </c>
      <c r="CQ341" s="31" t="n">
        <f aca="false">IF(Замер!$J$400="да",Помещение_20!$B341,0)</f>
        <v>0</v>
      </c>
      <c r="CR341" s="31" t="n">
        <f aca="false">IF(Замер!$J$400="да",Помещение_20!$G341,0)</f>
        <v>0</v>
      </c>
      <c r="CS341" s="31" t="n">
        <f aca="false">IF(Замер!$J$400="да",Помещение_20!$H341,0)</f>
        <v>0</v>
      </c>
    </row>
    <row r="342" customFormat="false" ht="14.25" hidden="false" customHeight="false" outlineLevel="0" collapsed="false">
      <c r="B342" s="79" t="n">
        <f aca="false">P342</f>
        <v>0</v>
      </c>
      <c r="C342" s="49" t="s">
        <v>600</v>
      </c>
      <c r="D342" s="80" t="str">
        <f aca="false">VLOOKUP(C342,СписокРабот!$B:$E,2,FALSE())</f>
        <v>Установка водонагревателя (до 100 л)</v>
      </c>
      <c r="E342" s="44" t="str">
        <f aca="false">VLOOKUP(C342,СписокРабот!$B:$E,3,FALSE())</f>
        <v>ед.</v>
      </c>
      <c r="F342" s="81" t="n">
        <f aca="false">VLOOKUP(C342,СписокРабот!$B:$E,4,FALSE())</f>
        <v>6444</v>
      </c>
      <c r="G342" s="49" t="n">
        <f aca="false">Q342</f>
        <v>0</v>
      </c>
      <c r="H342" s="82" t="n">
        <f aca="false">F342*G342</f>
        <v>0</v>
      </c>
      <c r="L342" s="83"/>
      <c r="M342" s="66" t="n">
        <f aca="false">$F342*(100%-$B$3)</f>
        <v>5477.4</v>
      </c>
      <c r="N342" s="31" t="n">
        <f aca="false">$G342*$M342</f>
        <v>0</v>
      </c>
      <c r="P342" s="31" t="n">
        <f aca="false">MAX(S342,W342,AA342,AE342,AI342,AM342,AQ342,AU342,AY342,BC342,BG342,BK342,BO342,BS342,BW342,CA342,CE342,CI342,CM342,CQ342)</f>
        <v>0</v>
      </c>
      <c r="Q342" s="31" t="n">
        <f aca="false">IF($S342,T342,0)+IF($W342,X342,0)+IF($AA342,AB342,0)+IF($AE342,AF342,0)+IF($AI342,AJ342,0)+IF($AM342,AN342,0)+IF($AQ342,AR342,0)+IF($AU342,AV342,0)+IF($AY342,AZ342,0)+IF($BC342,BD342,0)+IF($BG342,BH342,0)+IF($BK342,BL342,0)+IF($BO342,BP342,0)+IF($BS342,BT342,0)+IF($BW342,BX342,0)+IF($CA342,CB342,0)+IF($CE342,CF342,0)+IF($CI342,CJ342,0)+IF($CM342,CN342,0)+IF($CQ342,CR342,0)</f>
        <v>0</v>
      </c>
      <c r="R342" s="31" t="n">
        <f aca="false">IF($S342=1,U342,0)+IF($W342,Y342,0)+IF($AA342,AC342,0)+IF($AE342,AG342,0)+IF($AI342,AK342,0)+IF($AM342,AO342,0)+IF($AQ342,AS342,0)+IF($AU342,AW342,0)+IF($AY342,BA342,0)+IF($BC342,BE342,0)+IF($BG342,BI342,0)+IF($BK342,BM342,0)+IF($BO342,BQ342,0)+IF($BS342,BU342,0)+IF($BW342,BY342,0)+IF($CA342,CC342,0)+IF($CE342,CG342,0)+IF($CI342,CK342,0)+IF($CM342,CO342,0)+IF($CQ342,CS342,0)</f>
        <v>0</v>
      </c>
      <c r="S342" s="31" t="n">
        <f aca="false">IF(Замер!$J$20="да",Комната_1!$B342,0)</f>
        <v>0</v>
      </c>
      <c r="T342" s="31" t="n">
        <f aca="false">IF(Замер!$J$20="да",Комната_1!$G342,0)</f>
        <v>1</v>
      </c>
      <c r="U342" s="31" t="n">
        <f aca="false">IF(Замер!$J$20="да",Комната_1!$H342,0)</f>
        <v>6444</v>
      </c>
      <c r="W342" s="31" t="n">
        <f aca="false">IF(Замер!$J$40="да",Комната_2!$B342,0)</f>
        <v>0</v>
      </c>
      <c r="X342" s="31" t="n">
        <f aca="false">IF(Замер!$J$40="да",Комната_2!$G342,0)</f>
        <v>1</v>
      </c>
      <c r="Y342" s="31" t="n">
        <f aca="false">IF(Замер!$J$40="да",Комната_2!$H342,0)</f>
        <v>6444</v>
      </c>
      <c r="AA342" s="31" t="n">
        <f aca="false">IF(Замер!$J$60="да",Комната_3!$B342,0)</f>
        <v>0</v>
      </c>
      <c r="AB342" s="31" t="n">
        <f aca="false">IF(Замер!$J$60="да",Комната_3!$G342,0)</f>
        <v>1</v>
      </c>
      <c r="AC342" s="31" t="n">
        <f aca="false">IF(Замер!$J$60="да",Комната_3!$H342,0)</f>
        <v>6444</v>
      </c>
      <c r="AE342" s="31" t="n">
        <f aca="false">IF(Замер!$J$80="да",Комната_4!$B342,0)</f>
        <v>0</v>
      </c>
      <c r="AF342" s="31" t="n">
        <f aca="false">IF(Замер!$J$80="да",Комната_4!$G342,0)</f>
        <v>1</v>
      </c>
      <c r="AG342" s="31" t="n">
        <f aca="false">IF(Замер!$J$80="да",Комната_4!$H342,0)</f>
        <v>6444</v>
      </c>
      <c r="AI342" s="31" t="n">
        <f aca="false">IF(Замер!$J$100="да",Комната_5!$B342,0)</f>
        <v>0</v>
      </c>
      <c r="AJ342" s="31" t="n">
        <f aca="false">IF(Замер!$J$100="да",Комната_5!$G342,0)</f>
        <v>1</v>
      </c>
      <c r="AK342" s="31" t="n">
        <f aca="false">IF(Замер!$J$100="да",Комната_5!$H342,0)</f>
        <v>6444</v>
      </c>
      <c r="AM342" s="31" t="n">
        <f aca="false">IF(Замер!$J$120="да",Коридор!$B342,0)</f>
        <v>0</v>
      </c>
      <c r="AN342" s="31" t="n">
        <f aca="false">IF(Замер!$J$120="да",Коридор!$G342,0)</f>
        <v>1</v>
      </c>
      <c r="AO342" s="31" t="n">
        <f aca="false">IF(Замер!$J$120="да",Коридор!$H342,0)</f>
        <v>6444</v>
      </c>
      <c r="AQ342" s="31" t="n">
        <f aca="false">IF(Замер!$J$140="да",Кухня!$B342,0)</f>
        <v>0</v>
      </c>
      <c r="AR342" s="31" t="n">
        <f aca="false">IF(Замер!$J$140="да",Кухня!$G342,0)</f>
        <v>1</v>
      </c>
      <c r="AS342" s="31" t="n">
        <f aca="false">IF(Замер!$J$140="да",Кухня!$H342,0)</f>
        <v>6444</v>
      </c>
      <c r="AU342" s="31" t="n">
        <f aca="false">IF(Замер!$J$160="да",Ванна!$B342,0)</f>
        <v>0</v>
      </c>
      <c r="AV342" s="31" t="n">
        <f aca="false">IF(Замер!$J$160="да",Ванна!$G342,0)</f>
        <v>1</v>
      </c>
      <c r="AW342" s="31" t="n">
        <f aca="false">IF(Замер!$J$160="да",Ванна!$H342,0)</f>
        <v>6444</v>
      </c>
      <c r="AY342" s="31" t="n">
        <f aca="false">IF(Замер!$J$180="да",Туалет!$B342,0)</f>
        <v>0</v>
      </c>
      <c r="AZ342" s="31" t="n">
        <f aca="false">IF(Замер!$J$180="да",Туалет!$G342,0)</f>
        <v>0</v>
      </c>
      <c r="BA342" s="31" t="n">
        <f aca="false">IF(Замер!$J$180="да",Туалет!$H342,0)</f>
        <v>0</v>
      </c>
      <c r="BC342" s="31" t="n">
        <f aca="false">IF(Замер!$J$200="да",Балкон!$B342,0)</f>
        <v>0</v>
      </c>
      <c r="BD342" s="31" t="n">
        <f aca="false">IF(Замер!$J$200="да",Балкон!$G342,0)</f>
        <v>0</v>
      </c>
      <c r="BE342" s="31" t="n">
        <f aca="false">IF(Замер!$J$200="да",Балкон!$H342,0)</f>
        <v>0</v>
      </c>
      <c r="BG342" s="31" t="n">
        <f aca="false">IF(Замер!$J$220="да",Помещение_11!$B342,0)</f>
        <v>0</v>
      </c>
      <c r="BH342" s="31" t="n">
        <f aca="false">IF(Замер!$J$220="да",Помещение_11!$G342,0)</f>
        <v>0</v>
      </c>
      <c r="BI342" s="31" t="n">
        <f aca="false">IF(Замер!$J$220="да",Помещение_11!$H342,0)</f>
        <v>0</v>
      </c>
      <c r="BK342" s="31" t="n">
        <f aca="false">IF(Замер!$J$240="да",Помещение_12!$B342,0)</f>
        <v>0</v>
      </c>
      <c r="BL342" s="31" t="n">
        <f aca="false">IF(Замер!$J$240="да",Помещение_12!$G342,0)</f>
        <v>0</v>
      </c>
      <c r="BM342" s="31" t="n">
        <f aca="false">IF(Замер!$J$240="да",Помещение_12!$H342,0)</f>
        <v>0</v>
      </c>
      <c r="BO342" s="31" t="n">
        <f aca="false">IF(Замер!$J$260="да",Помещение_13!$B342,0)</f>
        <v>0</v>
      </c>
      <c r="BP342" s="31" t="n">
        <f aca="false">IF(Замер!$J$260="да",Помещение_13!$G342,0)</f>
        <v>0</v>
      </c>
      <c r="BQ342" s="31" t="n">
        <f aca="false">IF(Замер!$J$260="да",Помещение_13!$H342,0)</f>
        <v>0</v>
      </c>
      <c r="BS342" s="31" t="n">
        <f aca="false">IF(Замер!$J$280="да",Помещение_14!$B342,0)</f>
        <v>0</v>
      </c>
      <c r="BT342" s="31" t="n">
        <f aca="false">IF(Замер!$J$280="да",Помещение_14!$G342,0)</f>
        <v>0</v>
      </c>
      <c r="BU342" s="31" t="n">
        <f aca="false">IF(Замер!$J$280="да",Помещение_14!$H342,0)</f>
        <v>0</v>
      </c>
      <c r="BW342" s="31" t="n">
        <f aca="false">IF(Замер!$J$300="да",Помещение_15!$B342,0)</f>
        <v>0</v>
      </c>
      <c r="BX342" s="31" t="n">
        <f aca="false">IF(Замер!$J$300="да",Помещение_15!$G342,0)</f>
        <v>0</v>
      </c>
      <c r="BY342" s="31" t="n">
        <f aca="false">IF(Замер!$J$300="да",Помещение_15!$H342,0)</f>
        <v>0</v>
      </c>
      <c r="CA342" s="31" t="n">
        <f aca="false">IF(Замер!$J$320="да",Помещение_16!$B342,0)</f>
        <v>0</v>
      </c>
      <c r="CB342" s="31" t="n">
        <f aca="false">IF(Замер!$J$320="да",Помещение_16!$G342,0)</f>
        <v>0</v>
      </c>
      <c r="CC342" s="31" t="n">
        <f aca="false">IF(Замер!$J$320="да",Помещение_16!$H342,0)</f>
        <v>0</v>
      </c>
      <c r="CE342" s="31" t="n">
        <f aca="false">IF(Замер!$J$340="да",Помещение_17!$B342,0)</f>
        <v>0</v>
      </c>
      <c r="CF342" s="31" t="n">
        <f aca="false">IF(Замер!$J$340="да",Помещение_17!$G342,0)</f>
        <v>0</v>
      </c>
      <c r="CG342" s="31" t="n">
        <f aca="false">IF(Замер!$J$340="да",Помещение_17!$H342,0)</f>
        <v>0</v>
      </c>
      <c r="CI342" s="31" t="n">
        <f aca="false">IF(Замер!$J$360="да",Помещение_18!$B342,0)</f>
        <v>0</v>
      </c>
      <c r="CJ342" s="31" t="n">
        <f aca="false">IF(Замер!$J$360="да",Помещение_18!$G342,0)</f>
        <v>0</v>
      </c>
      <c r="CK342" s="31" t="n">
        <f aca="false">IF(Замер!$J$360="да",Помещение_18!$H342,0)</f>
        <v>0</v>
      </c>
      <c r="CM342" s="31" t="n">
        <f aca="false">IF(Замер!$J$380="да",Помещение_19!$B342,0)</f>
        <v>0</v>
      </c>
      <c r="CN342" s="31" t="n">
        <f aca="false">IF(Замер!$J$380="да",Помещение_19!$G342,0)</f>
        <v>0</v>
      </c>
      <c r="CO342" s="31" t="n">
        <f aca="false">IF(Замер!$J$380="да",Помещение_19!$H342,0)</f>
        <v>0</v>
      </c>
      <c r="CQ342" s="31" t="n">
        <f aca="false">IF(Замер!$J$400="да",Помещение_20!$B342,0)</f>
        <v>0</v>
      </c>
      <c r="CR342" s="31" t="n">
        <f aca="false">IF(Замер!$J$400="да",Помещение_20!$G342,0)</f>
        <v>0</v>
      </c>
      <c r="CS342" s="31" t="n">
        <f aca="false">IF(Замер!$J$400="да",Помещение_20!$H342,0)</f>
        <v>0</v>
      </c>
    </row>
    <row r="343" customFormat="false" ht="14.25" hidden="false" customHeight="false" outlineLevel="0" collapsed="false">
      <c r="B343" s="79" t="n">
        <f aca="false">P343</f>
        <v>0</v>
      </c>
      <c r="C343" s="49" t="s">
        <v>601</v>
      </c>
      <c r="D343" s="80" t="str">
        <f aca="false">VLOOKUP(C343,СписокРабот!$B:$E,2,FALSE())</f>
        <v>Установка насоса сололифт</v>
      </c>
      <c r="E343" s="44" t="str">
        <f aca="false">VLOOKUP(C343,СписокРабот!$B:$E,3,FALSE())</f>
        <v>ед.</v>
      </c>
      <c r="F343" s="81" t="n">
        <f aca="false">VLOOKUP(C343,СписокРабот!$B:$E,4,FALSE())</f>
        <v>6347</v>
      </c>
      <c r="G343" s="49" t="n">
        <f aca="false">Q343</f>
        <v>0</v>
      </c>
      <c r="H343" s="82" t="n">
        <f aca="false">F343*G343</f>
        <v>0</v>
      </c>
      <c r="L343" s="83"/>
      <c r="M343" s="66" t="n">
        <f aca="false">$F343*(100%-$B$3)</f>
        <v>5394.95</v>
      </c>
      <c r="N343" s="31" t="n">
        <f aca="false">$G343*$M343</f>
        <v>0</v>
      </c>
      <c r="P343" s="31" t="n">
        <f aca="false">MAX(S343,W343,AA343,AE343,AI343,AM343,AQ343,AU343,AY343,BC343,BG343,BK343,BO343,BS343,BW343,CA343,CE343,CI343,CM343,CQ343)</f>
        <v>0</v>
      </c>
      <c r="Q343" s="31" t="n">
        <f aca="false">IF($S343,T343,0)+IF($W343,X343,0)+IF($AA343,AB343,0)+IF($AE343,AF343,0)+IF($AI343,AJ343,0)+IF($AM343,AN343,0)+IF($AQ343,AR343,0)+IF($AU343,AV343,0)+IF($AY343,AZ343,0)+IF($BC343,BD343,0)+IF($BG343,BH343,0)+IF($BK343,BL343,0)+IF($BO343,BP343,0)+IF($BS343,BT343,0)+IF($BW343,BX343,0)+IF($CA343,CB343,0)+IF($CE343,CF343,0)+IF($CI343,CJ343,0)+IF($CM343,CN343,0)+IF($CQ343,CR343,0)</f>
        <v>0</v>
      </c>
      <c r="R343" s="31" t="n">
        <f aca="false">IF($S343=1,U343,0)+IF($W343,Y343,0)+IF($AA343,AC343,0)+IF($AE343,AG343,0)+IF($AI343,AK343,0)+IF($AM343,AO343,0)+IF($AQ343,AS343,0)+IF($AU343,AW343,0)+IF($AY343,BA343,0)+IF($BC343,BE343,0)+IF($BG343,BI343,0)+IF($BK343,BM343,0)+IF($BO343,BQ343,0)+IF($BS343,BU343,0)+IF($BW343,BY343,0)+IF($CA343,CC343,0)+IF($CE343,CG343,0)+IF($CI343,CK343,0)+IF($CM343,CO343,0)+IF($CQ343,CS343,0)</f>
        <v>0</v>
      </c>
      <c r="S343" s="31" t="n">
        <f aca="false">IF(Замер!$J$20="да",Комната_1!$B343,0)</f>
        <v>0</v>
      </c>
      <c r="T343" s="31" t="n">
        <f aca="false">IF(Замер!$J$20="да",Комната_1!$G343,0)</f>
        <v>1</v>
      </c>
      <c r="U343" s="31" t="n">
        <f aca="false">IF(Замер!$J$20="да",Комната_1!$H343,0)</f>
        <v>6347</v>
      </c>
      <c r="W343" s="31" t="n">
        <f aca="false">IF(Замер!$J$40="да",Комната_2!$B343,0)</f>
        <v>0</v>
      </c>
      <c r="X343" s="31" t="n">
        <f aca="false">IF(Замер!$J$40="да",Комната_2!$G343,0)</f>
        <v>1</v>
      </c>
      <c r="Y343" s="31" t="n">
        <f aca="false">IF(Замер!$J$40="да",Комната_2!$H343,0)</f>
        <v>6347</v>
      </c>
      <c r="AA343" s="31" t="n">
        <f aca="false">IF(Замер!$J$60="да",Комната_3!$B343,0)</f>
        <v>0</v>
      </c>
      <c r="AB343" s="31" t="n">
        <f aca="false">IF(Замер!$J$60="да",Комната_3!$G343,0)</f>
        <v>1</v>
      </c>
      <c r="AC343" s="31" t="n">
        <f aca="false">IF(Замер!$J$60="да",Комната_3!$H343,0)</f>
        <v>6347</v>
      </c>
      <c r="AE343" s="31" t="n">
        <f aca="false">IF(Замер!$J$80="да",Комната_4!$B343,0)</f>
        <v>0</v>
      </c>
      <c r="AF343" s="31" t="n">
        <f aca="false">IF(Замер!$J$80="да",Комната_4!$G343,0)</f>
        <v>1</v>
      </c>
      <c r="AG343" s="31" t="n">
        <f aca="false">IF(Замер!$J$80="да",Комната_4!$H343,0)</f>
        <v>6347</v>
      </c>
      <c r="AI343" s="31" t="n">
        <f aca="false">IF(Замер!$J$100="да",Комната_5!$B343,0)</f>
        <v>0</v>
      </c>
      <c r="AJ343" s="31" t="n">
        <f aca="false">IF(Замер!$J$100="да",Комната_5!$G343,0)</f>
        <v>1</v>
      </c>
      <c r="AK343" s="31" t="n">
        <f aca="false">IF(Замер!$J$100="да",Комната_5!$H343,0)</f>
        <v>6347</v>
      </c>
      <c r="AM343" s="31" t="n">
        <f aca="false">IF(Замер!$J$120="да",Коридор!$B343,0)</f>
        <v>0</v>
      </c>
      <c r="AN343" s="31" t="n">
        <f aca="false">IF(Замер!$J$120="да",Коридор!$G343,0)</f>
        <v>1</v>
      </c>
      <c r="AO343" s="31" t="n">
        <f aca="false">IF(Замер!$J$120="да",Коридор!$H343,0)</f>
        <v>6347</v>
      </c>
      <c r="AQ343" s="31" t="n">
        <f aca="false">IF(Замер!$J$140="да",Кухня!$B343,0)</f>
        <v>0</v>
      </c>
      <c r="AR343" s="31" t="n">
        <f aca="false">IF(Замер!$J$140="да",Кухня!$G343,0)</f>
        <v>1</v>
      </c>
      <c r="AS343" s="31" t="n">
        <f aca="false">IF(Замер!$J$140="да",Кухня!$H343,0)</f>
        <v>6347</v>
      </c>
      <c r="AU343" s="31" t="n">
        <f aca="false">IF(Замер!$J$160="да",Ванна!$B343,0)</f>
        <v>0</v>
      </c>
      <c r="AV343" s="31" t="n">
        <f aca="false">IF(Замер!$J$160="да",Ванна!$G343,0)</f>
        <v>1</v>
      </c>
      <c r="AW343" s="31" t="n">
        <f aca="false">IF(Замер!$J$160="да",Ванна!$H343,0)</f>
        <v>6347</v>
      </c>
      <c r="AY343" s="31" t="n">
        <f aca="false">IF(Замер!$J$180="да",Туалет!$B343,0)</f>
        <v>0</v>
      </c>
      <c r="AZ343" s="31" t="n">
        <f aca="false">IF(Замер!$J$180="да",Туалет!$G343,0)</f>
        <v>0</v>
      </c>
      <c r="BA343" s="31" t="n">
        <f aca="false">IF(Замер!$J$180="да",Туалет!$H343,0)</f>
        <v>0</v>
      </c>
      <c r="BC343" s="31" t="n">
        <f aca="false">IF(Замер!$J$200="да",Балкон!$B343,0)</f>
        <v>0</v>
      </c>
      <c r="BD343" s="31" t="n">
        <f aca="false">IF(Замер!$J$200="да",Балкон!$G343,0)</f>
        <v>0</v>
      </c>
      <c r="BE343" s="31" t="n">
        <f aca="false">IF(Замер!$J$200="да",Балкон!$H343,0)</f>
        <v>0</v>
      </c>
      <c r="BG343" s="31" t="n">
        <f aca="false">IF(Замер!$J$220="да",Помещение_11!$B343,0)</f>
        <v>0</v>
      </c>
      <c r="BH343" s="31" t="n">
        <f aca="false">IF(Замер!$J$220="да",Помещение_11!$G343,0)</f>
        <v>0</v>
      </c>
      <c r="BI343" s="31" t="n">
        <f aca="false">IF(Замер!$J$220="да",Помещение_11!$H343,0)</f>
        <v>0</v>
      </c>
      <c r="BK343" s="31" t="n">
        <f aca="false">IF(Замер!$J$240="да",Помещение_12!$B343,0)</f>
        <v>0</v>
      </c>
      <c r="BL343" s="31" t="n">
        <f aca="false">IF(Замер!$J$240="да",Помещение_12!$G343,0)</f>
        <v>0</v>
      </c>
      <c r="BM343" s="31" t="n">
        <f aca="false">IF(Замер!$J$240="да",Помещение_12!$H343,0)</f>
        <v>0</v>
      </c>
      <c r="BO343" s="31" t="n">
        <f aca="false">IF(Замер!$J$260="да",Помещение_13!$B343,0)</f>
        <v>0</v>
      </c>
      <c r="BP343" s="31" t="n">
        <f aca="false">IF(Замер!$J$260="да",Помещение_13!$G343,0)</f>
        <v>0</v>
      </c>
      <c r="BQ343" s="31" t="n">
        <f aca="false">IF(Замер!$J$260="да",Помещение_13!$H343,0)</f>
        <v>0</v>
      </c>
      <c r="BS343" s="31" t="n">
        <f aca="false">IF(Замер!$J$280="да",Помещение_14!$B343,0)</f>
        <v>0</v>
      </c>
      <c r="BT343" s="31" t="n">
        <f aca="false">IF(Замер!$J$280="да",Помещение_14!$G343,0)</f>
        <v>0</v>
      </c>
      <c r="BU343" s="31" t="n">
        <f aca="false">IF(Замер!$J$280="да",Помещение_14!$H343,0)</f>
        <v>0</v>
      </c>
      <c r="BW343" s="31" t="n">
        <f aca="false">IF(Замер!$J$300="да",Помещение_15!$B343,0)</f>
        <v>0</v>
      </c>
      <c r="BX343" s="31" t="n">
        <f aca="false">IF(Замер!$J$300="да",Помещение_15!$G343,0)</f>
        <v>0</v>
      </c>
      <c r="BY343" s="31" t="n">
        <f aca="false">IF(Замер!$J$300="да",Помещение_15!$H343,0)</f>
        <v>0</v>
      </c>
      <c r="CA343" s="31" t="n">
        <f aca="false">IF(Замер!$J$320="да",Помещение_16!$B343,0)</f>
        <v>0</v>
      </c>
      <c r="CB343" s="31" t="n">
        <f aca="false">IF(Замер!$J$320="да",Помещение_16!$G343,0)</f>
        <v>0</v>
      </c>
      <c r="CC343" s="31" t="n">
        <f aca="false">IF(Замер!$J$320="да",Помещение_16!$H343,0)</f>
        <v>0</v>
      </c>
      <c r="CE343" s="31" t="n">
        <f aca="false">IF(Замер!$J$340="да",Помещение_17!$B343,0)</f>
        <v>0</v>
      </c>
      <c r="CF343" s="31" t="n">
        <f aca="false">IF(Замер!$J$340="да",Помещение_17!$G343,0)</f>
        <v>0</v>
      </c>
      <c r="CG343" s="31" t="n">
        <f aca="false">IF(Замер!$J$340="да",Помещение_17!$H343,0)</f>
        <v>0</v>
      </c>
      <c r="CI343" s="31" t="n">
        <f aca="false">IF(Замер!$J$360="да",Помещение_18!$B343,0)</f>
        <v>0</v>
      </c>
      <c r="CJ343" s="31" t="n">
        <f aca="false">IF(Замер!$J$360="да",Помещение_18!$G343,0)</f>
        <v>0</v>
      </c>
      <c r="CK343" s="31" t="n">
        <f aca="false">IF(Замер!$J$360="да",Помещение_18!$H343,0)</f>
        <v>0</v>
      </c>
      <c r="CM343" s="31" t="n">
        <f aca="false">IF(Замер!$J$380="да",Помещение_19!$B343,0)</f>
        <v>0</v>
      </c>
      <c r="CN343" s="31" t="n">
        <f aca="false">IF(Замер!$J$380="да",Помещение_19!$G343,0)</f>
        <v>0</v>
      </c>
      <c r="CO343" s="31" t="n">
        <f aca="false">IF(Замер!$J$380="да",Помещение_19!$H343,0)</f>
        <v>0</v>
      </c>
      <c r="CQ343" s="31" t="n">
        <f aca="false">IF(Замер!$J$400="да",Помещение_20!$B343,0)</f>
        <v>0</v>
      </c>
      <c r="CR343" s="31" t="n">
        <f aca="false">IF(Замер!$J$400="да",Помещение_20!$G343,0)</f>
        <v>0</v>
      </c>
      <c r="CS343" s="31" t="n">
        <f aca="false">IF(Замер!$J$400="да",Помещение_20!$H343,0)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459586</v>
      </c>
      <c r="H344" s="110"/>
      <c r="L344" s="88" t="s">
        <v>354</v>
      </c>
      <c r="N344" s="31" t="n">
        <f aca="false">G344*(100%-$B$3)</f>
        <v>390648.1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474064</v>
      </c>
      <c r="H345" s="99"/>
      <c r="L345" s="104" t="s">
        <v>382</v>
      </c>
      <c r="N345" s="31" t="n">
        <f aca="false">G345*(100%-$B$3)</f>
        <v>402954.4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L346" s="71" t="s">
        <v>338</v>
      </c>
      <c r="N346" s="31" t="n">
        <f aca="false">N473</f>
        <v>378964.85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L347" s="78" t="s">
        <v>344</v>
      </c>
      <c r="N347" s="31" t="n">
        <f aca="false">N360</f>
        <v>0</v>
      </c>
    </row>
    <row r="348" customFormat="false" ht="14.25" hidden="false" customHeight="false" outlineLevel="0" collapsed="false">
      <c r="B348" s="79" t="n">
        <f aca="false">P348</f>
        <v>0</v>
      </c>
      <c r="C348" s="49" t="s">
        <v>604</v>
      </c>
      <c r="D348" s="80" t="str">
        <f aca="false">VLOOKUP(C348,СписокРабот!$B:$E,2,FALSE())</f>
        <v>Демонтаж светильников</v>
      </c>
      <c r="E348" s="44" t="str">
        <f aca="false">VLOOKUP(C348,СписокРабот!$B:$E,3,FALSE())</f>
        <v>ед.</v>
      </c>
      <c r="F348" s="81" t="n">
        <f aca="false">VLOOKUP(C348,СписокРабот!$B:$E,4,FALSE())</f>
        <v>143</v>
      </c>
      <c r="G348" s="49" t="n">
        <f aca="false">Q348</f>
        <v>0</v>
      </c>
      <c r="H348" s="82" t="n">
        <f aca="false">F348*G348</f>
        <v>0</v>
      </c>
      <c r="L348" s="83"/>
      <c r="M348" s="66" t="n">
        <f aca="false">$F348*(100%-$B$3)</f>
        <v>121.55</v>
      </c>
      <c r="N348" s="31" t="n">
        <f aca="false">$G348*$M348</f>
        <v>0</v>
      </c>
      <c r="P348" s="31" t="n">
        <f aca="false">MAX(S348,W348,AA348,AE348,AI348,AM348,AQ348,AU348,AY348,BC348,BG348,BK348,BO348,BS348,BW348,CA348,CE348,CI348,CM348,CQ348)</f>
        <v>0</v>
      </c>
      <c r="Q348" s="31" t="n">
        <f aca="false">IF($S348,T348,0)+IF($W348,X348,0)+IF($AA348,AB348,0)+IF($AE348,AF348,0)+IF($AI348,AJ348,0)+IF($AM348,AN348,0)+IF($AQ348,AR348,0)+IF($AU348,AV348,0)+IF($AY348,AZ348,0)+IF($BC348,BD348,0)+IF($BG348,BH348,0)+IF($BK348,BL348,0)+IF($BO348,BP348,0)+IF($BS348,BT348,0)+IF($BW348,BX348,0)+IF($CA348,CB348,0)+IF($CE348,CF348,0)+IF($CI348,CJ348,0)+IF($CM348,CN348,0)+IF($CQ348,CR348,0)</f>
        <v>0</v>
      </c>
      <c r="R348" s="31" t="n">
        <f aca="false">IF($S348=1,U348,0)+IF($W348,Y348,0)+IF($AA348,AC348,0)+IF($AE348,AG348,0)+IF($AI348,AK348,0)+IF($AM348,AO348,0)+IF($AQ348,AS348,0)+IF($AU348,AW348,0)+IF($AY348,BA348,0)+IF($BC348,BE348,0)+IF($BG348,BI348,0)+IF($BK348,BM348,0)+IF($BO348,BQ348,0)+IF($BS348,BU348,0)+IF($BW348,BY348,0)+IF($CA348,CC348,0)+IF($CE348,CG348,0)+IF($CI348,CK348,0)+IF($CM348,CO348,0)+IF($CQ348,CS348,0)</f>
        <v>0</v>
      </c>
      <c r="S348" s="31" t="n">
        <f aca="false">IF(Замер!$J$20="да",Комната_1!$B348,0)</f>
        <v>0</v>
      </c>
      <c r="T348" s="31" t="n">
        <f aca="false">IF(Замер!$J$20="да",Комната_1!$G348,0)</f>
        <v>1</v>
      </c>
      <c r="U348" s="31" t="n">
        <f aca="false">IF(Замер!$J$20="да",Комната_1!$H348,0)</f>
        <v>143</v>
      </c>
      <c r="W348" s="31" t="n">
        <f aca="false">IF(Замер!$J$40="да",Комната_2!$B348,0)</f>
        <v>0</v>
      </c>
      <c r="X348" s="31" t="n">
        <f aca="false">IF(Замер!$J$40="да",Комната_2!$G348,0)</f>
        <v>1</v>
      </c>
      <c r="Y348" s="31" t="n">
        <f aca="false">IF(Замер!$J$40="да",Комната_2!$H348,0)</f>
        <v>143</v>
      </c>
      <c r="AA348" s="31" t="n">
        <f aca="false">IF(Замер!$J$60="да",Комната_3!$B348,0)</f>
        <v>0</v>
      </c>
      <c r="AB348" s="31" t="n">
        <f aca="false">IF(Замер!$J$60="да",Комната_3!$G348,0)</f>
        <v>1</v>
      </c>
      <c r="AC348" s="31" t="n">
        <f aca="false">IF(Замер!$J$60="да",Комната_3!$H348,0)</f>
        <v>143</v>
      </c>
      <c r="AE348" s="31" t="n">
        <f aca="false">IF(Замер!$J$80="да",Комната_4!$B348,0)</f>
        <v>0</v>
      </c>
      <c r="AF348" s="31" t="n">
        <f aca="false">IF(Замер!$J$80="да",Комната_4!$G348,0)</f>
        <v>1</v>
      </c>
      <c r="AG348" s="31" t="n">
        <f aca="false">IF(Замер!$J$80="да",Комната_4!$H348,0)</f>
        <v>143</v>
      </c>
      <c r="AI348" s="31" t="n">
        <f aca="false">IF(Замер!$J$100="да",Комната_5!$B348,0)</f>
        <v>0</v>
      </c>
      <c r="AJ348" s="31" t="n">
        <f aca="false">IF(Замер!$J$100="да",Комната_5!$G348,0)</f>
        <v>1</v>
      </c>
      <c r="AK348" s="31" t="n">
        <f aca="false">IF(Замер!$J$100="да",Комната_5!$H348,0)</f>
        <v>143</v>
      </c>
      <c r="AM348" s="31" t="n">
        <f aca="false">IF(Замер!$J$120="да",Коридор!$B348,0)</f>
        <v>0</v>
      </c>
      <c r="AN348" s="31" t="n">
        <f aca="false">IF(Замер!$J$120="да",Коридор!$G348,0)</f>
        <v>1</v>
      </c>
      <c r="AO348" s="31" t="n">
        <f aca="false">IF(Замер!$J$120="да",Коридор!$H348,0)</f>
        <v>143</v>
      </c>
      <c r="AQ348" s="31" t="n">
        <f aca="false">IF(Замер!$J$140="да",Кухня!$B348,0)</f>
        <v>0</v>
      </c>
      <c r="AR348" s="31" t="n">
        <f aca="false">IF(Замер!$J$140="да",Кухня!$G348,0)</f>
        <v>1</v>
      </c>
      <c r="AS348" s="31" t="n">
        <f aca="false">IF(Замер!$J$140="да",Кухня!$H348,0)</f>
        <v>143</v>
      </c>
      <c r="AU348" s="31" t="n">
        <f aca="false">IF(Замер!$J$160="да",Ванна!$B348,0)</f>
        <v>0</v>
      </c>
      <c r="AV348" s="31" t="n">
        <f aca="false">IF(Замер!$J$160="да",Ванна!$G348,0)</f>
        <v>1</v>
      </c>
      <c r="AW348" s="31" t="n">
        <f aca="false">IF(Замер!$J$160="да",Ванна!$H348,0)</f>
        <v>143</v>
      </c>
      <c r="AY348" s="31" t="n">
        <f aca="false">IF(Замер!$J$180="да",Туалет!$B348,0)</f>
        <v>0</v>
      </c>
      <c r="AZ348" s="31" t="n">
        <f aca="false">IF(Замер!$J$180="да",Туалет!$G348,0)</f>
        <v>0</v>
      </c>
      <c r="BA348" s="31" t="n">
        <f aca="false">IF(Замер!$J$180="да",Туалет!$H348,0)</f>
        <v>0</v>
      </c>
      <c r="BC348" s="31" t="n">
        <f aca="false">IF(Замер!$J$200="да",Балкон!$B348,0)</f>
        <v>0</v>
      </c>
      <c r="BD348" s="31" t="n">
        <f aca="false">IF(Замер!$J$200="да",Балкон!$G348,0)</f>
        <v>0</v>
      </c>
      <c r="BE348" s="31" t="n">
        <f aca="false">IF(Замер!$J$200="да",Балкон!$H348,0)</f>
        <v>0</v>
      </c>
      <c r="BG348" s="31" t="n">
        <f aca="false">IF(Замер!$J$220="да",Помещение_11!$B348,0)</f>
        <v>0</v>
      </c>
      <c r="BH348" s="31" t="n">
        <f aca="false">IF(Замер!$J$220="да",Помещение_11!$G348,0)</f>
        <v>0</v>
      </c>
      <c r="BI348" s="31" t="n">
        <f aca="false">IF(Замер!$J$220="да",Помещение_11!$H348,0)</f>
        <v>0</v>
      </c>
      <c r="BK348" s="31" t="n">
        <f aca="false">IF(Замер!$J$240="да",Помещение_12!$B348,0)</f>
        <v>0</v>
      </c>
      <c r="BL348" s="31" t="n">
        <f aca="false">IF(Замер!$J$240="да",Помещение_12!$G348,0)</f>
        <v>0</v>
      </c>
      <c r="BM348" s="31" t="n">
        <f aca="false">IF(Замер!$J$240="да",Помещение_12!$H348,0)</f>
        <v>0</v>
      </c>
      <c r="BO348" s="31" t="n">
        <f aca="false">IF(Замер!$J$260="да",Помещение_13!$B348,0)</f>
        <v>0</v>
      </c>
      <c r="BP348" s="31" t="n">
        <f aca="false">IF(Замер!$J$260="да",Помещение_13!$G348,0)</f>
        <v>0</v>
      </c>
      <c r="BQ348" s="31" t="n">
        <f aca="false">IF(Замер!$J$260="да",Помещение_13!$H348,0)</f>
        <v>0</v>
      </c>
      <c r="BS348" s="31" t="n">
        <f aca="false">IF(Замер!$J$280="да",Помещение_14!$B348,0)</f>
        <v>0</v>
      </c>
      <c r="BT348" s="31" t="n">
        <f aca="false">IF(Замер!$J$280="да",Помещение_14!$G348,0)</f>
        <v>0</v>
      </c>
      <c r="BU348" s="31" t="n">
        <f aca="false">IF(Замер!$J$280="да",Помещение_14!$H348,0)</f>
        <v>0</v>
      </c>
      <c r="BW348" s="31" t="n">
        <f aca="false">IF(Замер!$J$300="да",Помещение_15!$B348,0)</f>
        <v>0</v>
      </c>
      <c r="BX348" s="31" t="n">
        <f aca="false">IF(Замер!$J$300="да",Помещение_15!$G348,0)</f>
        <v>0</v>
      </c>
      <c r="BY348" s="31" t="n">
        <f aca="false">IF(Замер!$J$300="да",Помещение_15!$H348,0)</f>
        <v>0</v>
      </c>
      <c r="CA348" s="31" t="n">
        <f aca="false">IF(Замер!$J$320="да",Помещение_16!$B348,0)</f>
        <v>0</v>
      </c>
      <c r="CB348" s="31" t="n">
        <f aca="false">IF(Замер!$J$320="да",Помещение_16!$G348,0)</f>
        <v>0</v>
      </c>
      <c r="CC348" s="31" t="n">
        <f aca="false">IF(Замер!$J$320="да",Помещение_16!$H348,0)</f>
        <v>0</v>
      </c>
      <c r="CE348" s="31" t="n">
        <f aca="false">IF(Замер!$J$340="да",Помещение_17!$B348,0)</f>
        <v>0</v>
      </c>
      <c r="CF348" s="31" t="n">
        <f aca="false">IF(Замер!$J$340="да",Помещение_17!$G348,0)</f>
        <v>0</v>
      </c>
      <c r="CG348" s="31" t="n">
        <f aca="false">IF(Замер!$J$340="да",Помещение_17!$H348,0)</f>
        <v>0</v>
      </c>
      <c r="CI348" s="31" t="n">
        <f aca="false">IF(Замер!$J$360="да",Помещение_18!$B348,0)</f>
        <v>0</v>
      </c>
      <c r="CJ348" s="31" t="n">
        <f aca="false">IF(Замер!$J$360="да",Помещение_18!$G348,0)</f>
        <v>0</v>
      </c>
      <c r="CK348" s="31" t="n">
        <f aca="false">IF(Замер!$J$360="да",Помещение_18!$H348,0)</f>
        <v>0</v>
      </c>
      <c r="CM348" s="31" t="n">
        <f aca="false">IF(Замер!$J$380="да",Помещение_19!$B348,0)</f>
        <v>0</v>
      </c>
      <c r="CN348" s="31" t="n">
        <f aca="false">IF(Замер!$J$380="да",Помещение_19!$G348,0)</f>
        <v>0</v>
      </c>
      <c r="CO348" s="31" t="n">
        <f aca="false">IF(Замер!$J$380="да",Помещение_19!$H348,0)</f>
        <v>0</v>
      </c>
      <c r="CQ348" s="31" t="n">
        <f aca="false">IF(Замер!$J$400="да",Помещение_20!$B348,0)</f>
        <v>0</v>
      </c>
      <c r="CR348" s="31" t="n">
        <f aca="false">IF(Замер!$J$400="да",Помещение_20!$G348,0)</f>
        <v>0</v>
      </c>
      <c r="CS348" s="31" t="n">
        <f aca="false">IF(Замер!$J$400="да",Помещение_20!$H348,0)</f>
        <v>0</v>
      </c>
    </row>
    <row r="349" customFormat="false" ht="14.25" hidden="false" customHeight="false" outlineLevel="0" collapsed="false">
      <c r="B349" s="79" t="n">
        <f aca="false">P349</f>
        <v>0</v>
      </c>
      <c r="C349" s="49" t="s">
        <v>605</v>
      </c>
      <c r="D349" s="80" t="str">
        <f aca="false">VLOOKUP(C349,СписокРабот!$B:$E,2,FALSE())</f>
        <v>Демонтаж электроточки</v>
      </c>
      <c r="E349" s="44" t="str">
        <f aca="false">VLOOKUP(C349,СписокРабот!$B:$E,3,FALSE())</f>
        <v>ед.</v>
      </c>
      <c r="F349" s="81" t="n">
        <f aca="false">VLOOKUP(C349,СписокРабот!$B:$E,4,FALSE())</f>
        <v>139</v>
      </c>
      <c r="G349" s="49" t="n">
        <f aca="false">Q349</f>
        <v>0</v>
      </c>
      <c r="H349" s="82" t="n">
        <f aca="false">F349*G349</f>
        <v>0</v>
      </c>
      <c r="L349" s="83"/>
      <c r="M349" s="66" t="n">
        <f aca="false">$F349*(100%-$B$3)</f>
        <v>118.15</v>
      </c>
      <c r="N349" s="31" t="n">
        <f aca="false">$G349*$M349</f>
        <v>0</v>
      </c>
      <c r="P349" s="31" t="n">
        <f aca="false">MAX(S349,W349,AA349,AE349,AI349,AM349,AQ349,AU349,AY349,BC349,BG349,BK349,BO349,BS349,BW349,CA349,CE349,CI349,CM349,CQ349)</f>
        <v>0</v>
      </c>
      <c r="Q349" s="31" t="n">
        <f aca="false">IF($S349,T349,0)+IF($W349,X349,0)+IF($AA349,AB349,0)+IF($AE349,AF349,0)+IF($AI349,AJ349,0)+IF($AM349,AN349,0)+IF($AQ349,AR349,0)+IF($AU349,AV349,0)+IF($AY349,AZ349,0)+IF($BC349,BD349,0)+IF($BG349,BH349,0)+IF($BK349,BL349,0)+IF($BO349,BP349,0)+IF($BS349,BT349,0)+IF($BW349,BX349,0)+IF($CA349,CB349,0)+IF($CE349,CF349,0)+IF($CI349,CJ349,0)+IF($CM349,CN349,0)+IF($CQ349,CR349,0)</f>
        <v>0</v>
      </c>
      <c r="R349" s="31" t="n">
        <f aca="false">IF($S349=1,U349,0)+IF($W349,Y349,0)+IF($AA349,AC349,0)+IF($AE349,AG349,0)+IF($AI349,AK349,0)+IF($AM349,AO349,0)+IF($AQ349,AS349,0)+IF($AU349,AW349,0)+IF($AY349,BA349,0)+IF($BC349,BE349,0)+IF($BG349,BI349,0)+IF($BK349,BM349,0)+IF($BO349,BQ349,0)+IF($BS349,BU349,0)+IF($BW349,BY349,0)+IF($CA349,CC349,0)+IF($CE349,CG349,0)+IF($CI349,CK349,0)+IF($CM349,CO349,0)+IF($CQ349,CS349,0)</f>
        <v>0</v>
      </c>
      <c r="S349" s="31" t="n">
        <f aca="false">IF(Замер!$J$20="да",Комната_1!$B349,0)</f>
        <v>0</v>
      </c>
      <c r="T349" s="31" t="n">
        <f aca="false">IF(Замер!$J$20="да",Комната_1!$G349,0)</f>
        <v>1</v>
      </c>
      <c r="U349" s="31" t="n">
        <f aca="false">IF(Замер!$J$20="да",Комната_1!$H349,0)</f>
        <v>139</v>
      </c>
      <c r="W349" s="31" t="n">
        <f aca="false">IF(Замер!$J$40="да",Комната_2!$B349,0)</f>
        <v>0</v>
      </c>
      <c r="X349" s="31" t="n">
        <f aca="false">IF(Замер!$J$40="да",Комната_2!$G349,0)</f>
        <v>1</v>
      </c>
      <c r="Y349" s="31" t="n">
        <f aca="false">IF(Замер!$J$40="да",Комната_2!$H349,0)</f>
        <v>139</v>
      </c>
      <c r="AA349" s="31" t="n">
        <f aca="false">IF(Замер!$J$60="да",Комната_3!$B349,0)</f>
        <v>0</v>
      </c>
      <c r="AB349" s="31" t="n">
        <f aca="false">IF(Замер!$J$60="да",Комната_3!$G349,0)</f>
        <v>1</v>
      </c>
      <c r="AC349" s="31" t="n">
        <f aca="false">IF(Замер!$J$60="да",Комната_3!$H349,0)</f>
        <v>139</v>
      </c>
      <c r="AE349" s="31" t="n">
        <f aca="false">IF(Замер!$J$80="да",Комната_4!$B349,0)</f>
        <v>0</v>
      </c>
      <c r="AF349" s="31" t="n">
        <f aca="false">IF(Замер!$J$80="да",Комната_4!$G349,0)</f>
        <v>1</v>
      </c>
      <c r="AG349" s="31" t="n">
        <f aca="false">IF(Замер!$J$80="да",Комната_4!$H349,0)</f>
        <v>139</v>
      </c>
      <c r="AI349" s="31" t="n">
        <f aca="false">IF(Замер!$J$100="да",Комната_5!$B349,0)</f>
        <v>0</v>
      </c>
      <c r="AJ349" s="31" t="n">
        <f aca="false">IF(Замер!$J$100="да",Комната_5!$G349,0)</f>
        <v>1</v>
      </c>
      <c r="AK349" s="31" t="n">
        <f aca="false">IF(Замер!$J$100="да",Комната_5!$H349,0)</f>
        <v>139</v>
      </c>
      <c r="AM349" s="31" t="n">
        <f aca="false">IF(Замер!$J$120="да",Коридор!$B349,0)</f>
        <v>0</v>
      </c>
      <c r="AN349" s="31" t="n">
        <f aca="false">IF(Замер!$J$120="да",Коридор!$G349,0)</f>
        <v>1</v>
      </c>
      <c r="AO349" s="31" t="n">
        <f aca="false">IF(Замер!$J$120="да",Коридор!$H349,0)</f>
        <v>139</v>
      </c>
      <c r="AQ349" s="31" t="n">
        <f aca="false">IF(Замер!$J$140="да",Кухня!$B349,0)</f>
        <v>0</v>
      </c>
      <c r="AR349" s="31" t="n">
        <f aca="false">IF(Замер!$J$140="да",Кухня!$G349,0)</f>
        <v>1</v>
      </c>
      <c r="AS349" s="31" t="n">
        <f aca="false">IF(Замер!$J$140="да",Кухня!$H349,0)</f>
        <v>139</v>
      </c>
      <c r="AU349" s="31" t="n">
        <f aca="false">IF(Замер!$J$160="да",Ванна!$B349,0)</f>
        <v>0</v>
      </c>
      <c r="AV349" s="31" t="n">
        <f aca="false">IF(Замер!$J$160="да",Ванна!$G349,0)</f>
        <v>1</v>
      </c>
      <c r="AW349" s="31" t="n">
        <f aca="false">IF(Замер!$J$160="да",Ванна!$H349,0)</f>
        <v>139</v>
      </c>
      <c r="AY349" s="31" t="n">
        <f aca="false">IF(Замер!$J$180="да",Туалет!$B349,0)</f>
        <v>0</v>
      </c>
      <c r="AZ349" s="31" t="n">
        <f aca="false">IF(Замер!$J$180="да",Туалет!$G349,0)</f>
        <v>0</v>
      </c>
      <c r="BA349" s="31" t="n">
        <f aca="false">IF(Замер!$J$180="да",Туалет!$H349,0)</f>
        <v>0</v>
      </c>
      <c r="BC349" s="31" t="n">
        <f aca="false">IF(Замер!$J$200="да",Балкон!$B349,0)</f>
        <v>0</v>
      </c>
      <c r="BD349" s="31" t="n">
        <f aca="false">IF(Замер!$J$200="да",Балкон!$G349,0)</f>
        <v>0</v>
      </c>
      <c r="BE349" s="31" t="n">
        <f aca="false">IF(Замер!$J$200="да",Балкон!$H349,0)</f>
        <v>0</v>
      </c>
      <c r="BG349" s="31" t="n">
        <f aca="false">IF(Замер!$J$220="да",Помещение_11!$B349,0)</f>
        <v>0</v>
      </c>
      <c r="BH349" s="31" t="n">
        <f aca="false">IF(Замер!$J$220="да",Помещение_11!$G349,0)</f>
        <v>0</v>
      </c>
      <c r="BI349" s="31" t="n">
        <f aca="false">IF(Замер!$J$220="да",Помещение_11!$H349,0)</f>
        <v>0</v>
      </c>
      <c r="BK349" s="31" t="n">
        <f aca="false">IF(Замер!$J$240="да",Помещение_12!$B349,0)</f>
        <v>0</v>
      </c>
      <c r="BL349" s="31" t="n">
        <f aca="false">IF(Замер!$J$240="да",Помещение_12!$G349,0)</f>
        <v>0</v>
      </c>
      <c r="BM349" s="31" t="n">
        <f aca="false">IF(Замер!$J$240="да",Помещение_12!$H349,0)</f>
        <v>0</v>
      </c>
      <c r="BO349" s="31" t="n">
        <f aca="false">IF(Замер!$J$260="да",Помещение_13!$B349,0)</f>
        <v>0</v>
      </c>
      <c r="BP349" s="31" t="n">
        <f aca="false">IF(Замер!$J$260="да",Помещение_13!$G349,0)</f>
        <v>0</v>
      </c>
      <c r="BQ349" s="31" t="n">
        <f aca="false">IF(Замер!$J$260="да",Помещение_13!$H349,0)</f>
        <v>0</v>
      </c>
      <c r="BS349" s="31" t="n">
        <f aca="false">IF(Замер!$J$280="да",Помещение_14!$B349,0)</f>
        <v>0</v>
      </c>
      <c r="BT349" s="31" t="n">
        <f aca="false">IF(Замер!$J$280="да",Помещение_14!$G349,0)</f>
        <v>0</v>
      </c>
      <c r="BU349" s="31" t="n">
        <f aca="false">IF(Замер!$J$280="да",Помещение_14!$H349,0)</f>
        <v>0</v>
      </c>
      <c r="BW349" s="31" t="n">
        <f aca="false">IF(Замер!$J$300="да",Помещение_15!$B349,0)</f>
        <v>0</v>
      </c>
      <c r="BX349" s="31" t="n">
        <f aca="false">IF(Замер!$J$300="да",Помещение_15!$G349,0)</f>
        <v>0</v>
      </c>
      <c r="BY349" s="31" t="n">
        <f aca="false">IF(Замер!$J$300="да",Помещение_15!$H349,0)</f>
        <v>0</v>
      </c>
      <c r="CA349" s="31" t="n">
        <f aca="false">IF(Замер!$J$320="да",Помещение_16!$B349,0)</f>
        <v>0</v>
      </c>
      <c r="CB349" s="31" t="n">
        <f aca="false">IF(Замер!$J$320="да",Помещение_16!$G349,0)</f>
        <v>0</v>
      </c>
      <c r="CC349" s="31" t="n">
        <f aca="false">IF(Замер!$J$320="да",Помещение_16!$H349,0)</f>
        <v>0</v>
      </c>
      <c r="CE349" s="31" t="n">
        <f aca="false">IF(Замер!$J$340="да",Помещение_17!$B349,0)</f>
        <v>0</v>
      </c>
      <c r="CF349" s="31" t="n">
        <f aca="false">IF(Замер!$J$340="да",Помещение_17!$G349,0)</f>
        <v>0</v>
      </c>
      <c r="CG349" s="31" t="n">
        <f aca="false">IF(Замер!$J$340="да",Помещение_17!$H349,0)</f>
        <v>0</v>
      </c>
      <c r="CI349" s="31" t="n">
        <f aca="false">IF(Замер!$J$360="да",Помещение_18!$B349,0)</f>
        <v>0</v>
      </c>
      <c r="CJ349" s="31" t="n">
        <f aca="false">IF(Замер!$J$360="да",Помещение_18!$G349,0)</f>
        <v>0</v>
      </c>
      <c r="CK349" s="31" t="n">
        <f aca="false">IF(Замер!$J$360="да",Помещение_18!$H349,0)</f>
        <v>0</v>
      </c>
      <c r="CM349" s="31" t="n">
        <f aca="false">IF(Замер!$J$380="да",Помещение_19!$B349,0)</f>
        <v>0</v>
      </c>
      <c r="CN349" s="31" t="n">
        <f aca="false">IF(Замер!$J$380="да",Помещение_19!$G349,0)</f>
        <v>0</v>
      </c>
      <c r="CO349" s="31" t="n">
        <f aca="false">IF(Замер!$J$380="да",Помещение_19!$H349,0)</f>
        <v>0</v>
      </c>
      <c r="CQ349" s="31" t="n">
        <f aca="false">IF(Замер!$J$400="да",Помещение_20!$B349,0)</f>
        <v>0</v>
      </c>
      <c r="CR349" s="31" t="n">
        <f aca="false">IF(Замер!$J$400="да",Помещение_20!$G349,0)</f>
        <v>0</v>
      </c>
      <c r="CS349" s="31" t="n">
        <f aca="false">IF(Замер!$J$400="да",Помещение_20!$H349,0)</f>
        <v>0</v>
      </c>
    </row>
    <row r="350" customFormat="false" ht="14.25" hidden="false" customHeight="false" outlineLevel="0" collapsed="false">
      <c r="B350" s="79" t="n">
        <f aca="false">P350</f>
        <v>0</v>
      </c>
      <c r="C350" s="49" t="s">
        <v>606</v>
      </c>
      <c r="D350" s="80" t="str">
        <f aca="false">VLOOKUP(C350,СписокРабот!$B:$E,2,FALSE())</f>
        <v>Демонтаж электропроводки</v>
      </c>
      <c r="E350" s="44" t="str">
        <f aca="false">VLOOKUP(C350,СписокРабот!$B:$E,3,FALSE())</f>
        <v>п.м</v>
      </c>
      <c r="F350" s="81" t="n">
        <f aca="false">VLOOKUP(C350,СписокРабот!$B:$E,4,FALSE())</f>
        <v>46</v>
      </c>
      <c r="G350" s="84" t="n">
        <f aca="false">Q350</f>
        <v>0</v>
      </c>
      <c r="H350" s="82" t="n">
        <f aca="false">F350*G350</f>
        <v>0</v>
      </c>
      <c r="L350" s="83"/>
      <c r="M350" s="66" t="n">
        <f aca="false">$F350*(100%-$B$3)</f>
        <v>39.1</v>
      </c>
      <c r="N350" s="31" t="n">
        <f aca="false">$G350*$M350</f>
        <v>0</v>
      </c>
      <c r="P350" s="31" t="n">
        <f aca="false">MAX(S350,W350,AA350,AE350,AI350,AM350,AQ350,AU350,AY350,BC350,BG350,BK350,BO350,BS350,BW350,CA350,CE350,CI350,CM350,CQ350)</f>
        <v>0</v>
      </c>
      <c r="Q350" s="31" t="n">
        <f aca="false">IF($S350,T350,0)+IF($W350,X350,0)+IF($AA350,AB350,0)+IF($AE350,AF350,0)+IF($AI350,AJ350,0)+IF($AM350,AN350,0)+IF($AQ350,AR350,0)+IF($AU350,AV350,0)+IF($AY350,AZ350,0)+IF($BC350,BD350,0)+IF($BG350,BH350,0)+IF($BK350,BL350,0)+IF($BO350,BP350,0)+IF($BS350,BT350,0)+IF($BW350,BX350,0)+IF($CA350,CB350,0)+IF($CE350,CF350,0)+IF($CI350,CJ350,0)+IF($CM350,CN350,0)+IF($CQ350,CR350,0)</f>
        <v>0</v>
      </c>
      <c r="R350" s="31" t="n">
        <f aca="false">IF($S350=1,U350,0)+IF($W350,Y350,0)+IF($AA350,AC350,0)+IF($AE350,AG350,0)+IF($AI350,AK350,0)+IF($AM350,AO350,0)+IF($AQ350,AS350,0)+IF($AU350,AW350,0)+IF($AY350,BA350,0)+IF($BC350,BE350,0)+IF($BG350,BI350,0)+IF($BK350,BM350,0)+IF($BO350,BQ350,0)+IF($BS350,BU350,0)+IF($BW350,BY350,0)+IF($CA350,CC350,0)+IF($CE350,CG350,0)+IF($CI350,CK350,0)+IF($CM350,CO350,0)+IF($CQ350,CS350,0)</f>
        <v>0</v>
      </c>
      <c r="S350" s="31" t="n">
        <f aca="false">IF(Замер!$J$20="да",Комната_1!$B350,0)</f>
        <v>0</v>
      </c>
      <c r="T350" s="31" t="n">
        <f aca="false">IF(Замер!$J$20="да",Комната_1!$G350,0)</f>
        <v>0</v>
      </c>
      <c r="U350" s="31" t="n">
        <f aca="false">IF(Замер!$J$20="да",Комната_1!$H350,0)</f>
        <v>0</v>
      </c>
      <c r="W350" s="31" t="n">
        <f aca="false">IF(Замер!$J$40="да",Комната_2!$B350,0)</f>
        <v>0</v>
      </c>
      <c r="X350" s="31" t="n">
        <f aca="false">IF(Замер!$J$40="да",Комната_2!$G350,0)</f>
        <v>0</v>
      </c>
      <c r="Y350" s="31" t="n">
        <f aca="false">IF(Замер!$J$40="да",Комната_2!$H350,0)</f>
        <v>0</v>
      </c>
      <c r="AA350" s="31" t="n">
        <f aca="false">IF(Замер!$J$60="да",Комната_3!$B350,0)</f>
        <v>0</v>
      </c>
      <c r="AB350" s="31" t="n">
        <f aca="false">IF(Замер!$J$60="да",Комната_3!$G350,0)</f>
        <v>0</v>
      </c>
      <c r="AC350" s="31" t="n">
        <f aca="false">IF(Замер!$J$60="да",Комната_3!$H350,0)</f>
        <v>0</v>
      </c>
      <c r="AE350" s="31" t="n">
        <f aca="false">IF(Замер!$J$80="да",Комната_4!$B350,0)</f>
        <v>0</v>
      </c>
      <c r="AF350" s="31" t="n">
        <f aca="false">IF(Замер!$J$80="да",Комната_4!$G350,0)</f>
        <v>0</v>
      </c>
      <c r="AG350" s="31" t="n">
        <f aca="false">IF(Замер!$J$80="да",Комната_4!$H350,0)</f>
        <v>0</v>
      </c>
      <c r="AI350" s="31" t="n">
        <f aca="false">IF(Замер!$J$100="да",Комната_5!$B350,0)</f>
        <v>0</v>
      </c>
      <c r="AJ350" s="31" t="n">
        <f aca="false">IF(Замер!$J$100="да",Комната_5!$G350,0)</f>
        <v>0</v>
      </c>
      <c r="AK350" s="31" t="n">
        <f aca="false">IF(Замер!$J$100="да",Комната_5!$H350,0)</f>
        <v>0</v>
      </c>
      <c r="AM350" s="31" t="n">
        <f aca="false">IF(Замер!$J$120="да",Коридор!$B350,0)</f>
        <v>0</v>
      </c>
      <c r="AN350" s="31" t="n">
        <f aca="false">IF(Замер!$J$120="да",Коридор!$G350,0)</f>
        <v>0</v>
      </c>
      <c r="AO350" s="31" t="n">
        <f aca="false">IF(Замер!$J$120="да",Коридор!$H350,0)</f>
        <v>0</v>
      </c>
      <c r="AQ350" s="31" t="n">
        <f aca="false">IF(Замер!$J$140="да",Кухня!$B350,0)</f>
        <v>0</v>
      </c>
      <c r="AR350" s="31" t="n">
        <f aca="false">IF(Замер!$J$140="да",Кухня!$G350,0)</f>
        <v>0</v>
      </c>
      <c r="AS350" s="31" t="n">
        <f aca="false">IF(Замер!$J$140="да",Кухня!$H350,0)</f>
        <v>0</v>
      </c>
      <c r="AU350" s="31" t="n">
        <f aca="false">IF(Замер!$J$160="да",Ванна!$B350,0)</f>
        <v>0</v>
      </c>
      <c r="AV350" s="31" t="n">
        <f aca="false">IF(Замер!$J$160="да",Ванна!$G350,0)</f>
        <v>0</v>
      </c>
      <c r="AW350" s="31" t="n">
        <f aca="false">IF(Замер!$J$160="да",Ванна!$H350,0)</f>
        <v>0</v>
      </c>
      <c r="AY350" s="31" t="n">
        <f aca="false">IF(Замер!$J$180="да",Туалет!$B350,0)</f>
        <v>0</v>
      </c>
      <c r="AZ350" s="31" t="n">
        <f aca="false">IF(Замер!$J$180="да",Туалет!$G350,0)</f>
        <v>0</v>
      </c>
      <c r="BA350" s="31" t="n">
        <f aca="false">IF(Замер!$J$180="да",Туалет!$H350,0)</f>
        <v>0</v>
      </c>
      <c r="BC350" s="31" t="n">
        <f aca="false">IF(Замер!$J$200="да",Балкон!$B350,0)</f>
        <v>0</v>
      </c>
      <c r="BD350" s="31" t="n">
        <f aca="false">IF(Замер!$J$200="да",Балкон!$G350,0)</f>
        <v>0</v>
      </c>
      <c r="BE350" s="31" t="n">
        <f aca="false">IF(Замер!$J$200="да",Балкон!$H350,0)</f>
        <v>0</v>
      </c>
      <c r="BG350" s="31" t="n">
        <f aca="false">IF(Замер!$J$220="да",Помещение_11!$B350,0)</f>
        <v>0</v>
      </c>
      <c r="BH350" s="31" t="n">
        <f aca="false">IF(Замер!$J$220="да",Помещение_11!$G350,0)</f>
        <v>0</v>
      </c>
      <c r="BI350" s="31" t="n">
        <f aca="false">IF(Замер!$J$220="да",Помещение_11!$H350,0)</f>
        <v>0</v>
      </c>
      <c r="BK350" s="31" t="n">
        <f aca="false">IF(Замер!$J$240="да",Помещение_12!$B350,0)</f>
        <v>0</v>
      </c>
      <c r="BL350" s="31" t="n">
        <f aca="false">IF(Замер!$J$240="да",Помещение_12!$G350,0)</f>
        <v>0</v>
      </c>
      <c r="BM350" s="31" t="n">
        <f aca="false">IF(Замер!$J$240="да",Помещение_12!$H350,0)</f>
        <v>0</v>
      </c>
      <c r="BO350" s="31" t="n">
        <f aca="false">IF(Замер!$J$260="да",Помещение_13!$B350,0)</f>
        <v>0</v>
      </c>
      <c r="BP350" s="31" t="n">
        <f aca="false">IF(Замер!$J$260="да",Помещение_13!$G350,0)</f>
        <v>0</v>
      </c>
      <c r="BQ350" s="31" t="n">
        <f aca="false">IF(Замер!$J$260="да",Помещение_13!$H350,0)</f>
        <v>0</v>
      </c>
      <c r="BS350" s="31" t="n">
        <f aca="false">IF(Замер!$J$280="да",Помещение_14!$B350,0)</f>
        <v>0</v>
      </c>
      <c r="BT350" s="31" t="n">
        <f aca="false">IF(Замер!$J$280="да",Помещение_14!$G350,0)</f>
        <v>0</v>
      </c>
      <c r="BU350" s="31" t="n">
        <f aca="false">IF(Замер!$J$280="да",Помещение_14!$H350,0)</f>
        <v>0</v>
      </c>
      <c r="BW350" s="31" t="n">
        <f aca="false">IF(Замер!$J$300="да",Помещение_15!$B350,0)</f>
        <v>0</v>
      </c>
      <c r="BX350" s="31" t="n">
        <f aca="false">IF(Замер!$J$300="да",Помещение_15!$G350,0)</f>
        <v>0</v>
      </c>
      <c r="BY350" s="31" t="n">
        <f aca="false">IF(Замер!$J$300="да",Помещение_15!$H350,0)</f>
        <v>0</v>
      </c>
      <c r="CA350" s="31" t="n">
        <f aca="false">IF(Замер!$J$320="да",Помещение_16!$B350,0)</f>
        <v>0</v>
      </c>
      <c r="CB350" s="31" t="n">
        <f aca="false">IF(Замер!$J$320="да",Помещение_16!$G350,0)</f>
        <v>0</v>
      </c>
      <c r="CC350" s="31" t="n">
        <f aca="false">IF(Замер!$J$320="да",Помещение_16!$H350,0)</f>
        <v>0</v>
      </c>
      <c r="CE350" s="31" t="n">
        <f aca="false">IF(Замер!$J$340="да",Помещение_17!$B350,0)</f>
        <v>0</v>
      </c>
      <c r="CF350" s="31" t="n">
        <f aca="false">IF(Замер!$J$340="да",Помещение_17!$G350,0)</f>
        <v>0</v>
      </c>
      <c r="CG350" s="31" t="n">
        <f aca="false">IF(Замер!$J$340="да",Помещение_17!$H350,0)</f>
        <v>0</v>
      </c>
      <c r="CI350" s="31" t="n">
        <f aca="false">IF(Замер!$J$360="да",Помещение_18!$B350,0)</f>
        <v>0</v>
      </c>
      <c r="CJ350" s="31" t="n">
        <f aca="false">IF(Замер!$J$360="да",Помещение_18!$G350,0)</f>
        <v>0</v>
      </c>
      <c r="CK350" s="31" t="n">
        <f aca="false">IF(Замер!$J$360="да",Помещение_18!$H350,0)</f>
        <v>0</v>
      </c>
      <c r="CM350" s="31" t="n">
        <f aca="false">IF(Замер!$J$380="да",Помещение_19!$B350,0)</f>
        <v>0</v>
      </c>
      <c r="CN350" s="31" t="n">
        <f aca="false">IF(Замер!$J$380="да",Помещение_19!$G350,0)</f>
        <v>0</v>
      </c>
      <c r="CO350" s="31" t="n">
        <f aca="false">IF(Замер!$J$380="да",Помещение_19!$H350,0)</f>
        <v>0</v>
      </c>
      <c r="CQ350" s="31" t="n">
        <f aca="false">IF(Замер!$J$400="да",Помещение_20!$B350,0)</f>
        <v>0</v>
      </c>
      <c r="CR350" s="31" t="n">
        <f aca="false">IF(Замер!$J$400="да",Помещение_20!$G350,0)</f>
        <v>0</v>
      </c>
      <c r="CS350" s="31" t="n">
        <f aca="false">IF(Замер!$J$400="да",Помещение_20!$H350,0)</f>
        <v>0</v>
      </c>
    </row>
    <row r="351" customFormat="false" ht="14.25" hidden="false" customHeight="false" outlineLevel="0" collapsed="false">
      <c r="B351" s="79" t="n">
        <f aca="false">P351</f>
        <v>0</v>
      </c>
      <c r="C351" s="49" t="s">
        <v>607</v>
      </c>
      <c r="D351" s="80" t="str">
        <f aca="false">VLOOKUP(C351,СписокРабот!$B:$E,2,FALSE())</f>
        <v>Демонтаж электроплиты (без выноса)</v>
      </c>
      <c r="E351" s="44" t="str">
        <f aca="false">VLOOKUP(C351,СписокРабот!$B:$E,3,FALSE())</f>
        <v>ед.</v>
      </c>
      <c r="F351" s="81" t="n">
        <f aca="false">VLOOKUP(C351,СписокРабот!$B:$E,4,FALSE())</f>
        <v>1270</v>
      </c>
      <c r="G351" s="49" t="n">
        <f aca="false">Q351</f>
        <v>0</v>
      </c>
      <c r="H351" s="82" t="n">
        <f aca="false">F351*G351</f>
        <v>0</v>
      </c>
      <c r="L351" s="83"/>
      <c r="M351" s="66" t="n">
        <f aca="false">$F351*(100%-$B$3)</f>
        <v>1079.5</v>
      </c>
      <c r="N351" s="31" t="n">
        <f aca="false">$G351*$M351</f>
        <v>0</v>
      </c>
      <c r="P351" s="31" t="n">
        <f aca="false">MAX(S351,W351,AA351,AE351,AI351,AM351,AQ351,AU351,AY351,BC351,BG351,BK351,BO351,BS351,BW351,CA351,CE351,CI351,CM351,CQ351)</f>
        <v>0</v>
      </c>
      <c r="Q351" s="31" t="n">
        <f aca="false">IF($S351,T351,0)+IF($W351,X351,0)+IF($AA351,AB351,0)+IF($AE351,AF351,0)+IF($AI351,AJ351,0)+IF($AM351,AN351,0)+IF($AQ351,AR351,0)+IF($AU351,AV351,0)+IF($AY351,AZ351,0)+IF($BC351,BD351,0)+IF($BG351,BH351,0)+IF($BK351,BL351,0)+IF($BO351,BP351,0)+IF($BS351,BT351,0)+IF($BW351,BX351,0)+IF($CA351,CB351,0)+IF($CE351,CF351,0)+IF($CI351,CJ351,0)+IF($CM351,CN351,0)+IF($CQ351,CR351,0)</f>
        <v>0</v>
      </c>
      <c r="R351" s="31" t="n">
        <f aca="false">IF($S351=1,U351,0)+IF($W351,Y351,0)+IF($AA351,AC351,0)+IF($AE351,AG351,0)+IF($AI351,AK351,0)+IF($AM351,AO351,0)+IF($AQ351,AS351,0)+IF($AU351,AW351,0)+IF($AY351,BA351,0)+IF($BC351,BE351,0)+IF($BG351,BI351,0)+IF($BK351,BM351,0)+IF($BO351,BQ351,0)+IF($BS351,BU351,0)+IF($BW351,BY351,0)+IF($CA351,CC351,0)+IF($CE351,CG351,0)+IF($CI351,CK351,0)+IF($CM351,CO351,0)+IF($CQ351,CS351,0)</f>
        <v>0</v>
      </c>
      <c r="S351" s="31" t="n">
        <f aca="false">IF(Замер!$J$20="да",Комната_1!$B351,0)</f>
        <v>0</v>
      </c>
      <c r="T351" s="31" t="n">
        <f aca="false">IF(Замер!$J$20="да",Комната_1!$G351,0)</f>
        <v>1</v>
      </c>
      <c r="U351" s="31" t="n">
        <f aca="false">IF(Замер!$J$20="да",Комната_1!$H351,0)</f>
        <v>1270</v>
      </c>
      <c r="W351" s="31" t="n">
        <f aca="false">IF(Замер!$J$40="да",Комната_2!$B351,0)</f>
        <v>0</v>
      </c>
      <c r="X351" s="31" t="n">
        <f aca="false">IF(Замер!$J$40="да",Комната_2!$G351,0)</f>
        <v>1</v>
      </c>
      <c r="Y351" s="31" t="n">
        <f aca="false">IF(Замер!$J$40="да",Комната_2!$H351,0)</f>
        <v>1270</v>
      </c>
      <c r="AA351" s="31" t="n">
        <f aca="false">IF(Замер!$J$60="да",Комната_3!$B351,0)</f>
        <v>0</v>
      </c>
      <c r="AB351" s="31" t="n">
        <f aca="false">IF(Замер!$J$60="да",Комната_3!$G351,0)</f>
        <v>1</v>
      </c>
      <c r="AC351" s="31" t="n">
        <f aca="false">IF(Замер!$J$60="да",Комната_3!$H351,0)</f>
        <v>1270</v>
      </c>
      <c r="AE351" s="31" t="n">
        <f aca="false">IF(Замер!$J$80="да",Комната_4!$B351,0)</f>
        <v>0</v>
      </c>
      <c r="AF351" s="31" t="n">
        <f aca="false">IF(Замер!$J$80="да",Комната_4!$G351,0)</f>
        <v>1</v>
      </c>
      <c r="AG351" s="31" t="n">
        <f aca="false">IF(Замер!$J$80="да",Комната_4!$H351,0)</f>
        <v>1270</v>
      </c>
      <c r="AI351" s="31" t="n">
        <f aca="false">IF(Замер!$J$100="да",Комната_5!$B351,0)</f>
        <v>0</v>
      </c>
      <c r="AJ351" s="31" t="n">
        <f aca="false">IF(Замер!$J$100="да",Комната_5!$G351,0)</f>
        <v>1</v>
      </c>
      <c r="AK351" s="31" t="n">
        <f aca="false">IF(Замер!$J$100="да",Комната_5!$H351,0)</f>
        <v>1270</v>
      </c>
      <c r="AM351" s="31" t="n">
        <f aca="false">IF(Замер!$J$120="да",Коридор!$B351,0)</f>
        <v>0</v>
      </c>
      <c r="AN351" s="31" t="n">
        <f aca="false">IF(Замер!$J$120="да",Коридор!$G351,0)</f>
        <v>1</v>
      </c>
      <c r="AO351" s="31" t="n">
        <f aca="false">IF(Замер!$J$120="да",Коридор!$H351,0)</f>
        <v>1270</v>
      </c>
      <c r="AQ351" s="31" t="n">
        <f aca="false">IF(Замер!$J$140="да",Кухня!$B351,0)</f>
        <v>0</v>
      </c>
      <c r="AR351" s="31" t="n">
        <f aca="false">IF(Замер!$J$140="да",Кухня!$G351,0)</f>
        <v>1</v>
      </c>
      <c r="AS351" s="31" t="n">
        <f aca="false">IF(Замер!$J$140="да",Кухня!$H351,0)</f>
        <v>1270</v>
      </c>
      <c r="AU351" s="31" t="n">
        <f aca="false">IF(Замер!$J$160="да",Ванна!$B351,0)</f>
        <v>0</v>
      </c>
      <c r="AV351" s="31" t="n">
        <f aca="false">IF(Замер!$J$160="да",Ванна!$G351,0)</f>
        <v>1</v>
      </c>
      <c r="AW351" s="31" t="n">
        <f aca="false">IF(Замер!$J$160="да",Ванна!$H351,0)</f>
        <v>1270</v>
      </c>
      <c r="AY351" s="31" t="n">
        <f aca="false">IF(Замер!$J$180="да",Туалет!$B351,0)</f>
        <v>0</v>
      </c>
      <c r="AZ351" s="31" t="n">
        <f aca="false">IF(Замер!$J$180="да",Туалет!$G351,0)</f>
        <v>0</v>
      </c>
      <c r="BA351" s="31" t="n">
        <f aca="false">IF(Замер!$J$180="да",Туалет!$H351,0)</f>
        <v>0</v>
      </c>
      <c r="BC351" s="31" t="n">
        <f aca="false">IF(Замер!$J$200="да",Балкон!$B351,0)</f>
        <v>0</v>
      </c>
      <c r="BD351" s="31" t="n">
        <f aca="false">IF(Замер!$J$200="да",Балкон!$G351,0)</f>
        <v>0</v>
      </c>
      <c r="BE351" s="31" t="n">
        <f aca="false">IF(Замер!$J$200="да",Балкон!$H351,0)</f>
        <v>0</v>
      </c>
      <c r="BG351" s="31" t="n">
        <f aca="false">IF(Замер!$J$220="да",Помещение_11!$B351,0)</f>
        <v>0</v>
      </c>
      <c r="BH351" s="31" t="n">
        <f aca="false">IF(Замер!$J$220="да",Помещение_11!$G351,0)</f>
        <v>0</v>
      </c>
      <c r="BI351" s="31" t="n">
        <f aca="false">IF(Замер!$J$220="да",Помещение_11!$H351,0)</f>
        <v>0</v>
      </c>
      <c r="BK351" s="31" t="n">
        <f aca="false">IF(Замер!$J$240="да",Помещение_12!$B351,0)</f>
        <v>0</v>
      </c>
      <c r="BL351" s="31" t="n">
        <f aca="false">IF(Замер!$J$240="да",Помещение_12!$G351,0)</f>
        <v>0</v>
      </c>
      <c r="BM351" s="31" t="n">
        <f aca="false">IF(Замер!$J$240="да",Помещение_12!$H351,0)</f>
        <v>0</v>
      </c>
      <c r="BO351" s="31" t="n">
        <f aca="false">IF(Замер!$J$260="да",Помещение_13!$B351,0)</f>
        <v>0</v>
      </c>
      <c r="BP351" s="31" t="n">
        <f aca="false">IF(Замер!$J$260="да",Помещение_13!$G351,0)</f>
        <v>0</v>
      </c>
      <c r="BQ351" s="31" t="n">
        <f aca="false">IF(Замер!$J$260="да",Помещение_13!$H351,0)</f>
        <v>0</v>
      </c>
      <c r="BS351" s="31" t="n">
        <f aca="false">IF(Замер!$J$280="да",Помещение_14!$B351,0)</f>
        <v>0</v>
      </c>
      <c r="BT351" s="31" t="n">
        <f aca="false">IF(Замер!$J$280="да",Помещение_14!$G351,0)</f>
        <v>0</v>
      </c>
      <c r="BU351" s="31" t="n">
        <f aca="false">IF(Замер!$J$280="да",Помещение_14!$H351,0)</f>
        <v>0</v>
      </c>
      <c r="BW351" s="31" t="n">
        <f aca="false">IF(Замер!$J$300="да",Помещение_15!$B351,0)</f>
        <v>0</v>
      </c>
      <c r="BX351" s="31" t="n">
        <f aca="false">IF(Замер!$J$300="да",Помещение_15!$G351,0)</f>
        <v>0</v>
      </c>
      <c r="BY351" s="31" t="n">
        <f aca="false">IF(Замер!$J$300="да",Помещение_15!$H351,0)</f>
        <v>0</v>
      </c>
      <c r="CA351" s="31" t="n">
        <f aca="false">IF(Замер!$J$320="да",Помещение_16!$B351,0)</f>
        <v>0</v>
      </c>
      <c r="CB351" s="31" t="n">
        <f aca="false">IF(Замер!$J$320="да",Помещение_16!$G351,0)</f>
        <v>0</v>
      </c>
      <c r="CC351" s="31" t="n">
        <f aca="false">IF(Замер!$J$320="да",Помещение_16!$H351,0)</f>
        <v>0</v>
      </c>
      <c r="CE351" s="31" t="n">
        <f aca="false">IF(Замер!$J$340="да",Помещение_17!$B351,0)</f>
        <v>0</v>
      </c>
      <c r="CF351" s="31" t="n">
        <f aca="false">IF(Замер!$J$340="да",Помещение_17!$G351,0)</f>
        <v>0</v>
      </c>
      <c r="CG351" s="31" t="n">
        <f aca="false">IF(Замер!$J$340="да",Помещение_17!$H351,0)</f>
        <v>0</v>
      </c>
      <c r="CI351" s="31" t="n">
        <f aca="false">IF(Замер!$J$360="да",Помещение_18!$B351,0)</f>
        <v>0</v>
      </c>
      <c r="CJ351" s="31" t="n">
        <f aca="false">IF(Замер!$J$360="да",Помещение_18!$G351,0)</f>
        <v>0</v>
      </c>
      <c r="CK351" s="31" t="n">
        <f aca="false">IF(Замер!$J$360="да",Помещение_18!$H351,0)</f>
        <v>0</v>
      </c>
      <c r="CM351" s="31" t="n">
        <f aca="false">IF(Замер!$J$380="да",Помещение_19!$B351,0)</f>
        <v>0</v>
      </c>
      <c r="CN351" s="31" t="n">
        <f aca="false">IF(Замер!$J$380="да",Помещение_19!$G351,0)</f>
        <v>0</v>
      </c>
      <c r="CO351" s="31" t="n">
        <f aca="false">IF(Замер!$J$380="да",Помещение_19!$H351,0)</f>
        <v>0</v>
      </c>
      <c r="CQ351" s="31" t="n">
        <f aca="false">IF(Замер!$J$400="да",Помещение_20!$B351,0)</f>
        <v>0</v>
      </c>
      <c r="CR351" s="31" t="n">
        <f aca="false">IF(Замер!$J$400="да",Помещение_20!$G351,0)</f>
        <v>0</v>
      </c>
      <c r="CS351" s="31" t="n">
        <f aca="false">IF(Замер!$J$400="да",Помещение_20!$H351,0)</f>
        <v>0</v>
      </c>
    </row>
    <row r="352" customFormat="false" ht="14.25" hidden="false" customHeight="false" outlineLevel="0" collapsed="false">
      <c r="B352" s="79" t="n">
        <f aca="false">P352</f>
        <v>0</v>
      </c>
      <c r="C352" s="49" t="s">
        <v>608</v>
      </c>
      <c r="D352" s="80" t="str">
        <f aca="false">VLOOKUP(C352,СписокРабот!$B:$E,2,FALSE())</f>
        <v>Демонтаж варочной панели (без сохраненния)</v>
      </c>
      <c r="E352" s="44" t="str">
        <f aca="false">VLOOKUP(C352,СписокРабот!$B:$E,3,FALSE())</f>
        <v>ед.</v>
      </c>
      <c r="F352" s="81" t="n">
        <f aca="false">VLOOKUP(C352,СписокРабот!$B:$E,4,FALSE())</f>
        <v>1063</v>
      </c>
      <c r="G352" s="49" t="n">
        <f aca="false">Q352</f>
        <v>0</v>
      </c>
      <c r="H352" s="82" t="n">
        <f aca="false">F352*G352</f>
        <v>0</v>
      </c>
      <c r="L352" s="83"/>
      <c r="M352" s="66" t="n">
        <f aca="false">$F352*(100%-$B$3)</f>
        <v>903.55</v>
      </c>
      <c r="N352" s="31" t="n">
        <f aca="false">$G352*$M352</f>
        <v>0</v>
      </c>
      <c r="P352" s="31" t="n">
        <f aca="false">MAX(S352,W352,AA352,AE352,AI352,AM352,AQ352,AU352,AY352,BC352,BG352,BK352,BO352,BS352,BW352,CA352,CE352,CI352,CM352,CQ352)</f>
        <v>0</v>
      </c>
      <c r="Q352" s="31" t="n">
        <f aca="false">IF($S352,T352,0)+IF($W352,X352,0)+IF($AA352,AB352,0)+IF($AE352,AF352,0)+IF($AI352,AJ352,0)+IF($AM352,AN352,0)+IF($AQ352,AR352,0)+IF($AU352,AV352,0)+IF($AY352,AZ352,0)+IF($BC352,BD352,0)+IF($BG352,BH352,0)+IF($BK352,BL352,0)+IF($BO352,BP352,0)+IF($BS352,BT352,0)+IF($BW352,BX352,0)+IF($CA352,CB352,0)+IF($CE352,CF352,0)+IF($CI352,CJ352,0)+IF($CM352,CN352,0)+IF($CQ352,CR352,0)</f>
        <v>0</v>
      </c>
      <c r="R352" s="31" t="n">
        <f aca="false">IF($S352=1,U352,0)+IF($W352,Y352,0)+IF($AA352,AC352,0)+IF($AE352,AG352,0)+IF($AI352,AK352,0)+IF($AM352,AO352,0)+IF($AQ352,AS352,0)+IF($AU352,AW352,0)+IF($AY352,BA352,0)+IF($BC352,BE352,0)+IF($BG352,BI352,0)+IF($BK352,BM352,0)+IF($BO352,BQ352,0)+IF($BS352,BU352,0)+IF($BW352,BY352,0)+IF($CA352,CC352,0)+IF($CE352,CG352,0)+IF($CI352,CK352,0)+IF($CM352,CO352,0)+IF($CQ352,CS352,0)</f>
        <v>0</v>
      </c>
      <c r="S352" s="31" t="n">
        <f aca="false">IF(Замер!$J$20="да",Комната_1!$B352,0)</f>
        <v>0</v>
      </c>
      <c r="T352" s="31" t="n">
        <f aca="false">IF(Замер!$J$20="да",Комната_1!$G352,0)</f>
        <v>1</v>
      </c>
      <c r="U352" s="31" t="n">
        <f aca="false">IF(Замер!$J$20="да",Комната_1!$H352,0)</f>
        <v>1063</v>
      </c>
      <c r="W352" s="31" t="n">
        <f aca="false">IF(Замер!$J$40="да",Комната_2!$B352,0)</f>
        <v>0</v>
      </c>
      <c r="X352" s="31" t="n">
        <f aca="false">IF(Замер!$J$40="да",Комната_2!$G352,0)</f>
        <v>1</v>
      </c>
      <c r="Y352" s="31" t="n">
        <f aca="false">IF(Замер!$J$40="да",Комната_2!$H352,0)</f>
        <v>1063</v>
      </c>
      <c r="AA352" s="31" t="n">
        <f aca="false">IF(Замер!$J$60="да",Комната_3!$B352,0)</f>
        <v>0</v>
      </c>
      <c r="AB352" s="31" t="n">
        <f aca="false">IF(Замер!$J$60="да",Комната_3!$G352,0)</f>
        <v>1</v>
      </c>
      <c r="AC352" s="31" t="n">
        <f aca="false">IF(Замер!$J$60="да",Комната_3!$H352,0)</f>
        <v>1063</v>
      </c>
      <c r="AE352" s="31" t="n">
        <f aca="false">IF(Замер!$J$80="да",Комната_4!$B352,0)</f>
        <v>0</v>
      </c>
      <c r="AF352" s="31" t="n">
        <f aca="false">IF(Замер!$J$80="да",Комната_4!$G352,0)</f>
        <v>1</v>
      </c>
      <c r="AG352" s="31" t="n">
        <f aca="false">IF(Замер!$J$80="да",Комната_4!$H352,0)</f>
        <v>1063</v>
      </c>
      <c r="AI352" s="31" t="n">
        <f aca="false">IF(Замер!$J$100="да",Комната_5!$B352,0)</f>
        <v>0</v>
      </c>
      <c r="AJ352" s="31" t="n">
        <f aca="false">IF(Замер!$J$100="да",Комната_5!$G352,0)</f>
        <v>1</v>
      </c>
      <c r="AK352" s="31" t="n">
        <f aca="false">IF(Замер!$J$100="да",Комната_5!$H352,0)</f>
        <v>1063</v>
      </c>
      <c r="AM352" s="31" t="n">
        <f aca="false">IF(Замер!$J$120="да",Коридор!$B352,0)</f>
        <v>0</v>
      </c>
      <c r="AN352" s="31" t="n">
        <f aca="false">IF(Замер!$J$120="да",Коридор!$G352,0)</f>
        <v>1</v>
      </c>
      <c r="AO352" s="31" t="n">
        <f aca="false">IF(Замер!$J$120="да",Коридор!$H352,0)</f>
        <v>1063</v>
      </c>
      <c r="AQ352" s="31" t="n">
        <f aca="false">IF(Замер!$J$140="да",Кухня!$B352,0)</f>
        <v>0</v>
      </c>
      <c r="AR352" s="31" t="n">
        <f aca="false">IF(Замер!$J$140="да",Кухня!$G352,0)</f>
        <v>1</v>
      </c>
      <c r="AS352" s="31" t="n">
        <f aca="false">IF(Замер!$J$140="да",Кухня!$H352,0)</f>
        <v>1063</v>
      </c>
      <c r="AU352" s="31" t="n">
        <f aca="false">IF(Замер!$J$160="да",Ванна!$B352,0)</f>
        <v>0</v>
      </c>
      <c r="AV352" s="31" t="n">
        <f aca="false">IF(Замер!$J$160="да",Ванна!$G352,0)</f>
        <v>1</v>
      </c>
      <c r="AW352" s="31" t="n">
        <f aca="false">IF(Замер!$J$160="да",Ванна!$H352,0)</f>
        <v>1063</v>
      </c>
      <c r="AY352" s="31" t="n">
        <f aca="false">IF(Замер!$J$180="да",Туалет!$B352,0)</f>
        <v>0</v>
      </c>
      <c r="AZ352" s="31" t="n">
        <f aca="false">IF(Замер!$J$180="да",Туалет!$G352,0)</f>
        <v>0</v>
      </c>
      <c r="BA352" s="31" t="n">
        <f aca="false">IF(Замер!$J$180="да",Туалет!$H352,0)</f>
        <v>0</v>
      </c>
      <c r="BC352" s="31" t="n">
        <f aca="false">IF(Замер!$J$200="да",Балкон!$B352,0)</f>
        <v>0</v>
      </c>
      <c r="BD352" s="31" t="n">
        <f aca="false">IF(Замер!$J$200="да",Балкон!$G352,0)</f>
        <v>0</v>
      </c>
      <c r="BE352" s="31" t="n">
        <f aca="false">IF(Замер!$J$200="да",Балкон!$H352,0)</f>
        <v>0</v>
      </c>
      <c r="BG352" s="31" t="n">
        <f aca="false">IF(Замер!$J$220="да",Помещение_11!$B352,0)</f>
        <v>0</v>
      </c>
      <c r="BH352" s="31" t="n">
        <f aca="false">IF(Замер!$J$220="да",Помещение_11!$G352,0)</f>
        <v>0</v>
      </c>
      <c r="BI352" s="31" t="n">
        <f aca="false">IF(Замер!$J$220="да",Помещение_11!$H352,0)</f>
        <v>0</v>
      </c>
      <c r="BK352" s="31" t="n">
        <f aca="false">IF(Замер!$J$240="да",Помещение_12!$B352,0)</f>
        <v>0</v>
      </c>
      <c r="BL352" s="31" t="n">
        <f aca="false">IF(Замер!$J$240="да",Помещение_12!$G352,0)</f>
        <v>0</v>
      </c>
      <c r="BM352" s="31" t="n">
        <f aca="false">IF(Замер!$J$240="да",Помещение_12!$H352,0)</f>
        <v>0</v>
      </c>
      <c r="BO352" s="31" t="n">
        <f aca="false">IF(Замер!$J$260="да",Помещение_13!$B352,0)</f>
        <v>0</v>
      </c>
      <c r="BP352" s="31" t="n">
        <f aca="false">IF(Замер!$J$260="да",Помещение_13!$G352,0)</f>
        <v>0</v>
      </c>
      <c r="BQ352" s="31" t="n">
        <f aca="false">IF(Замер!$J$260="да",Помещение_13!$H352,0)</f>
        <v>0</v>
      </c>
      <c r="BS352" s="31" t="n">
        <f aca="false">IF(Замер!$J$280="да",Помещение_14!$B352,0)</f>
        <v>0</v>
      </c>
      <c r="BT352" s="31" t="n">
        <f aca="false">IF(Замер!$J$280="да",Помещение_14!$G352,0)</f>
        <v>0</v>
      </c>
      <c r="BU352" s="31" t="n">
        <f aca="false">IF(Замер!$J$280="да",Помещение_14!$H352,0)</f>
        <v>0</v>
      </c>
      <c r="BW352" s="31" t="n">
        <f aca="false">IF(Замер!$J$300="да",Помещение_15!$B352,0)</f>
        <v>0</v>
      </c>
      <c r="BX352" s="31" t="n">
        <f aca="false">IF(Замер!$J$300="да",Помещение_15!$G352,0)</f>
        <v>0</v>
      </c>
      <c r="BY352" s="31" t="n">
        <f aca="false">IF(Замер!$J$300="да",Помещение_15!$H352,0)</f>
        <v>0</v>
      </c>
      <c r="CA352" s="31" t="n">
        <f aca="false">IF(Замер!$J$320="да",Помещение_16!$B352,0)</f>
        <v>0</v>
      </c>
      <c r="CB352" s="31" t="n">
        <f aca="false">IF(Замер!$J$320="да",Помещение_16!$G352,0)</f>
        <v>0</v>
      </c>
      <c r="CC352" s="31" t="n">
        <f aca="false">IF(Замер!$J$320="да",Помещение_16!$H352,0)</f>
        <v>0</v>
      </c>
      <c r="CE352" s="31" t="n">
        <f aca="false">IF(Замер!$J$340="да",Помещение_17!$B352,0)</f>
        <v>0</v>
      </c>
      <c r="CF352" s="31" t="n">
        <f aca="false">IF(Замер!$J$340="да",Помещение_17!$G352,0)</f>
        <v>0</v>
      </c>
      <c r="CG352" s="31" t="n">
        <f aca="false">IF(Замер!$J$340="да",Помещение_17!$H352,0)</f>
        <v>0</v>
      </c>
      <c r="CI352" s="31" t="n">
        <f aca="false">IF(Замер!$J$360="да",Помещение_18!$B352,0)</f>
        <v>0</v>
      </c>
      <c r="CJ352" s="31" t="n">
        <f aca="false">IF(Замер!$J$360="да",Помещение_18!$G352,0)</f>
        <v>0</v>
      </c>
      <c r="CK352" s="31" t="n">
        <f aca="false">IF(Замер!$J$360="да",Помещение_18!$H352,0)</f>
        <v>0</v>
      </c>
      <c r="CM352" s="31" t="n">
        <f aca="false">IF(Замер!$J$380="да",Помещение_19!$B352,0)</f>
        <v>0</v>
      </c>
      <c r="CN352" s="31" t="n">
        <f aca="false">IF(Замер!$J$380="да",Помещение_19!$G352,0)</f>
        <v>0</v>
      </c>
      <c r="CO352" s="31" t="n">
        <f aca="false">IF(Замер!$J$380="да",Помещение_19!$H352,0)</f>
        <v>0</v>
      </c>
      <c r="CQ352" s="31" t="n">
        <f aca="false">IF(Замер!$J$400="да",Помещение_20!$B352,0)</f>
        <v>0</v>
      </c>
      <c r="CR352" s="31" t="n">
        <f aca="false">IF(Замер!$J$400="да",Помещение_20!$G352,0)</f>
        <v>0</v>
      </c>
      <c r="CS352" s="31" t="n">
        <f aca="false">IF(Замер!$J$400="да",Помещение_20!$H352,0)</f>
        <v>0</v>
      </c>
    </row>
    <row r="353" customFormat="false" ht="14.25" hidden="false" customHeight="false" outlineLevel="0" collapsed="false">
      <c r="B353" s="79" t="n">
        <f aca="false">P353</f>
        <v>0</v>
      </c>
      <c r="C353" s="49" t="s">
        <v>609</v>
      </c>
      <c r="D353" s="80" t="str">
        <f aca="false">VLOOKUP(C353,СписокРабот!$B:$E,2,FALSE())</f>
        <v>Демонтаж духового шкафа (без сохранения)</v>
      </c>
      <c r="E353" s="44" t="str">
        <f aca="false">VLOOKUP(C353,СписокРабот!$B:$E,3,FALSE())</f>
        <v>ед.</v>
      </c>
      <c r="F353" s="81" t="n">
        <f aca="false">VLOOKUP(C353,СписокРабот!$B:$E,4,FALSE())</f>
        <v>893</v>
      </c>
      <c r="G353" s="49" t="n">
        <f aca="false">Q353</f>
        <v>0</v>
      </c>
      <c r="H353" s="82" t="n">
        <f aca="false">F353*G353</f>
        <v>0</v>
      </c>
      <c r="L353" s="83"/>
      <c r="M353" s="66" t="n">
        <f aca="false">$F353*(100%-$B$3)</f>
        <v>759.05</v>
      </c>
      <c r="N353" s="31" t="n">
        <f aca="false">$G353*$M353</f>
        <v>0</v>
      </c>
      <c r="P353" s="31" t="n">
        <f aca="false">MAX(S353,W353,AA353,AE353,AI353,AM353,AQ353,AU353,AY353,BC353,BG353,BK353,BO353,BS353,BW353,CA353,CE353,CI353,CM353,CQ353)</f>
        <v>0</v>
      </c>
      <c r="Q353" s="31" t="n">
        <f aca="false">IF($S353,T353,0)+IF($W353,X353,0)+IF($AA353,AB353,0)+IF($AE353,AF353,0)+IF($AI353,AJ353,0)+IF($AM353,AN353,0)+IF($AQ353,AR353,0)+IF($AU353,AV353,0)+IF($AY353,AZ353,0)+IF($BC353,BD353,0)+IF($BG353,BH353,0)+IF($BK353,BL353,0)+IF($BO353,BP353,0)+IF($BS353,BT353,0)+IF($BW353,BX353,0)+IF($CA353,CB353,0)+IF($CE353,CF353,0)+IF($CI353,CJ353,0)+IF($CM353,CN353,0)+IF($CQ353,CR353,0)</f>
        <v>0</v>
      </c>
      <c r="R353" s="31" t="n">
        <f aca="false">IF($S353=1,U353,0)+IF($W353,Y353,0)+IF($AA353,AC353,0)+IF($AE353,AG353,0)+IF($AI353,AK353,0)+IF($AM353,AO353,0)+IF($AQ353,AS353,0)+IF($AU353,AW353,0)+IF($AY353,BA353,0)+IF($BC353,BE353,0)+IF($BG353,BI353,0)+IF($BK353,BM353,0)+IF($BO353,BQ353,0)+IF($BS353,BU353,0)+IF($BW353,BY353,0)+IF($CA353,CC353,0)+IF($CE353,CG353,0)+IF($CI353,CK353,0)+IF($CM353,CO353,0)+IF($CQ353,CS353,0)</f>
        <v>0</v>
      </c>
      <c r="S353" s="31" t="n">
        <f aca="false">IF(Замер!$J$20="да",Комната_1!$B353,0)</f>
        <v>0</v>
      </c>
      <c r="T353" s="31" t="n">
        <f aca="false">IF(Замер!$J$20="да",Комната_1!$G353,0)</f>
        <v>1</v>
      </c>
      <c r="U353" s="31" t="n">
        <f aca="false">IF(Замер!$J$20="да",Комната_1!$H353,0)</f>
        <v>893</v>
      </c>
      <c r="W353" s="31" t="n">
        <f aca="false">IF(Замер!$J$40="да",Комната_2!$B353,0)</f>
        <v>0</v>
      </c>
      <c r="X353" s="31" t="n">
        <f aca="false">IF(Замер!$J$40="да",Комната_2!$G353,0)</f>
        <v>1</v>
      </c>
      <c r="Y353" s="31" t="n">
        <f aca="false">IF(Замер!$J$40="да",Комната_2!$H353,0)</f>
        <v>893</v>
      </c>
      <c r="AA353" s="31" t="n">
        <f aca="false">IF(Замер!$J$60="да",Комната_3!$B353,0)</f>
        <v>0</v>
      </c>
      <c r="AB353" s="31" t="n">
        <f aca="false">IF(Замер!$J$60="да",Комната_3!$G353,0)</f>
        <v>1</v>
      </c>
      <c r="AC353" s="31" t="n">
        <f aca="false">IF(Замер!$J$60="да",Комната_3!$H353,0)</f>
        <v>893</v>
      </c>
      <c r="AE353" s="31" t="n">
        <f aca="false">IF(Замер!$J$80="да",Комната_4!$B353,0)</f>
        <v>0</v>
      </c>
      <c r="AF353" s="31" t="n">
        <f aca="false">IF(Замер!$J$80="да",Комната_4!$G353,0)</f>
        <v>1</v>
      </c>
      <c r="AG353" s="31" t="n">
        <f aca="false">IF(Замер!$J$80="да",Комната_4!$H353,0)</f>
        <v>893</v>
      </c>
      <c r="AI353" s="31" t="n">
        <f aca="false">IF(Замер!$J$100="да",Комната_5!$B353,0)</f>
        <v>0</v>
      </c>
      <c r="AJ353" s="31" t="n">
        <f aca="false">IF(Замер!$J$100="да",Комната_5!$G353,0)</f>
        <v>1</v>
      </c>
      <c r="AK353" s="31" t="n">
        <f aca="false">IF(Замер!$J$100="да",Комната_5!$H353,0)</f>
        <v>893</v>
      </c>
      <c r="AM353" s="31" t="n">
        <f aca="false">IF(Замер!$J$120="да",Коридор!$B353,0)</f>
        <v>0</v>
      </c>
      <c r="AN353" s="31" t="n">
        <f aca="false">IF(Замер!$J$120="да",Коридор!$G353,0)</f>
        <v>1</v>
      </c>
      <c r="AO353" s="31" t="n">
        <f aca="false">IF(Замер!$J$120="да",Коридор!$H353,0)</f>
        <v>893</v>
      </c>
      <c r="AQ353" s="31" t="n">
        <f aca="false">IF(Замер!$J$140="да",Кухня!$B353,0)</f>
        <v>0</v>
      </c>
      <c r="AR353" s="31" t="n">
        <f aca="false">IF(Замер!$J$140="да",Кухня!$G353,0)</f>
        <v>1</v>
      </c>
      <c r="AS353" s="31" t="n">
        <f aca="false">IF(Замер!$J$140="да",Кухня!$H353,0)</f>
        <v>893</v>
      </c>
      <c r="AU353" s="31" t="n">
        <f aca="false">IF(Замер!$J$160="да",Ванна!$B353,0)</f>
        <v>0</v>
      </c>
      <c r="AV353" s="31" t="n">
        <f aca="false">IF(Замер!$J$160="да",Ванна!$G353,0)</f>
        <v>1</v>
      </c>
      <c r="AW353" s="31" t="n">
        <f aca="false">IF(Замер!$J$160="да",Ванна!$H353,0)</f>
        <v>893</v>
      </c>
      <c r="AY353" s="31" t="n">
        <f aca="false">IF(Замер!$J$180="да",Туалет!$B353,0)</f>
        <v>0</v>
      </c>
      <c r="AZ353" s="31" t="n">
        <f aca="false">IF(Замер!$J$180="да",Туалет!$G353,0)</f>
        <v>0</v>
      </c>
      <c r="BA353" s="31" t="n">
        <f aca="false">IF(Замер!$J$180="да",Туалет!$H353,0)</f>
        <v>0</v>
      </c>
      <c r="BC353" s="31" t="n">
        <f aca="false">IF(Замер!$J$200="да",Балкон!$B353,0)</f>
        <v>0</v>
      </c>
      <c r="BD353" s="31" t="n">
        <f aca="false">IF(Замер!$J$200="да",Балкон!$G353,0)</f>
        <v>0</v>
      </c>
      <c r="BE353" s="31" t="n">
        <f aca="false">IF(Замер!$J$200="да",Балкон!$H353,0)</f>
        <v>0</v>
      </c>
      <c r="BG353" s="31" t="n">
        <f aca="false">IF(Замер!$J$220="да",Помещение_11!$B353,0)</f>
        <v>0</v>
      </c>
      <c r="BH353" s="31" t="n">
        <f aca="false">IF(Замер!$J$220="да",Помещение_11!$G353,0)</f>
        <v>0</v>
      </c>
      <c r="BI353" s="31" t="n">
        <f aca="false">IF(Замер!$J$220="да",Помещение_11!$H353,0)</f>
        <v>0</v>
      </c>
      <c r="BK353" s="31" t="n">
        <f aca="false">IF(Замер!$J$240="да",Помещение_12!$B353,0)</f>
        <v>0</v>
      </c>
      <c r="BL353" s="31" t="n">
        <f aca="false">IF(Замер!$J$240="да",Помещение_12!$G353,0)</f>
        <v>0</v>
      </c>
      <c r="BM353" s="31" t="n">
        <f aca="false">IF(Замер!$J$240="да",Помещение_12!$H353,0)</f>
        <v>0</v>
      </c>
      <c r="BO353" s="31" t="n">
        <f aca="false">IF(Замер!$J$260="да",Помещение_13!$B353,0)</f>
        <v>0</v>
      </c>
      <c r="BP353" s="31" t="n">
        <f aca="false">IF(Замер!$J$260="да",Помещение_13!$G353,0)</f>
        <v>0</v>
      </c>
      <c r="BQ353" s="31" t="n">
        <f aca="false">IF(Замер!$J$260="да",Помещение_13!$H353,0)</f>
        <v>0</v>
      </c>
      <c r="BS353" s="31" t="n">
        <f aca="false">IF(Замер!$J$280="да",Помещение_14!$B353,0)</f>
        <v>0</v>
      </c>
      <c r="BT353" s="31" t="n">
        <f aca="false">IF(Замер!$J$280="да",Помещение_14!$G353,0)</f>
        <v>0</v>
      </c>
      <c r="BU353" s="31" t="n">
        <f aca="false">IF(Замер!$J$280="да",Помещение_14!$H353,0)</f>
        <v>0</v>
      </c>
      <c r="BW353" s="31" t="n">
        <f aca="false">IF(Замер!$J$300="да",Помещение_15!$B353,0)</f>
        <v>0</v>
      </c>
      <c r="BX353" s="31" t="n">
        <f aca="false">IF(Замер!$J$300="да",Помещение_15!$G353,0)</f>
        <v>0</v>
      </c>
      <c r="BY353" s="31" t="n">
        <f aca="false">IF(Замер!$J$300="да",Помещение_15!$H353,0)</f>
        <v>0</v>
      </c>
      <c r="CA353" s="31" t="n">
        <f aca="false">IF(Замер!$J$320="да",Помещение_16!$B353,0)</f>
        <v>0</v>
      </c>
      <c r="CB353" s="31" t="n">
        <f aca="false">IF(Замер!$J$320="да",Помещение_16!$G353,0)</f>
        <v>0</v>
      </c>
      <c r="CC353" s="31" t="n">
        <f aca="false">IF(Замер!$J$320="да",Помещение_16!$H353,0)</f>
        <v>0</v>
      </c>
      <c r="CE353" s="31" t="n">
        <f aca="false">IF(Замер!$J$340="да",Помещение_17!$B353,0)</f>
        <v>0</v>
      </c>
      <c r="CF353" s="31" t="n">
        <f aca="false">IF(Замер!$J$340="да",Помещение_17!$G353,0)</f>
        <v>0</v>
      </c>
      <c r="CG353" s="31" t="n">
        <f aca="false">IF(Замер!$J$340="да",Помещение_17!$H353,0)</f>
        <v>0</v>
      </c>
      <c r="CI353" s="31" t="n">
        <f aca="false">IF(Замер!$J$360="да",Помещение_18!$B353,0)</f>
        <v>0</v>
      </c>
      <c r="CJ353" s="31" t="n">
        <f aca="false">IF(Замер!$J$360="да",Помещение_18!$G353,0)</f>
        <v>0</v>
      </c>
      <c r="CK353" s="31" t="n">
        <f aca="false">IF(Замер!$J$360="да",Помещение_18!$H353,0)</f>
        <v>0</v>
      </c>
      <c r="CM353" s="31" t="n">
        <f aca="false">IF(Замер!$J$380="да",Помещение_19!$B353,0)</f>
        <v>0</v>
      </c>
      <c r="CN353" s="31" t="n">
        <f aca="false">IF(Замер!$J$380="да",Помещение_19!$G353,0)</f>
        <v>0</v>
      </c>
      <c r="CO353" s="31" t="n">
        <f aca="false">IF(Замер!$J$380="да",Помещение_19!$H353,0)</f>
        <v>0</v>
      </c>
      <c r="CQ353" s="31" t="n">
        <f aca="false">IF(Замер!$J$400="да",Помещение_20!$B353,0)</f>
        <v>0</v>
      </c>
      <c r="CR353" s="31" t="n">
        <f aca="false">IF(Замер!$J$400="да",Помещение_20!$G353,0)</f>
        <v>0</v>
      </c>
      <c r="CS353" s="31" t="n">
        <f aca="false">IF(Замер!$J$400="да",Помещение_20!$H353,0)</f>
        <v>0</v>
      </c>
    </row>
    <row r="354" customFormat="false" ht="14.25" hidden="false" customHeight="false" outlineLevel="0" collapsed="false">
      <c r="B354" s="79" t="n">
        <f aca="false">P354</f>
        <v>0</v>
      </c>
      <c r="C354" s="49" t="s">
        <v>610</v>
      </c>
      <c r="D354" s="80" t="str">
        <f aca="false">VLOOKUP(C354,СписокРабот!$B:$E,2,FALSE())</f>
        <v>Демонтаж распределительного щита (без сохранения)</v>
      </c>
      <c r="E354" s="44" t="str">
        <f aca="false">VLOOKUP(C354,СписокРабот!$B:$E,3,FALSE())</f>
        <v>ед.</v>
      </c>
      <c r="F354" s="81" t="n">
        <f aca="false">VLOOKUP(C354,СписокРабот!$B:$E,4,FALSE())</f>
        <v>4514</v>
      </c>
      <c r="G354" s="49" t="n">
        <f aca="false">Q354</f>
        <v>0</v>
      </c>
      <c r="H354" s="82" t="n">
        <f aca="false">F354*G354</f>
        <v>0</v>
      </c>
      <c r="L354" s="83"/>
      <c r="M354" s="66" t="n">
        <f aca="false">$F354*(100%-$B$3)</f>
        <v>3836.9</v>
      </c>
      <c r="N354" s="31" t="n">
        <f aca="false">$G354*$M354</f>
        <v>0</v>
      </c>
      <c r="P354" s="31" t="n">
        <f aca="false">MAX(S354,W354,AA354,AE354,AI354,AM354,AQ354,AU354,AY354,BC354,BG354,BK354,BO354,BS354,BW354,CA354,CE354,CI354,CM354,CQ354)</f>
        <v>0</v>
      </c>
      <c r="Q354" s="31" t="n">
        <f aca="false">IF($S354,T354,0)+IF($W354,X354,0)+IF($AA354,AB354,0)+IF($AE354,AF354,0)+IF($AI354,AJ354,0)+IF($AM354,AN354,0)+IF($AQ354,AR354,0)+IF($AU354,AV354,0)+IF($AY354,AZ354,0)+IF($BC354,BD354,0)+IF($BG354,BH354,0)+IF($BK354,BL354,0)+IF($BO354,BP354,0)+IF($BS354,BT354,0)+IF($BW354,BX354,0)+IF($CA354,CB354,0)+IF($CE354,CF354,0)+IF($CI354,CJ354,0)+IF($CM354,CN354,0)+IF($CQ354,CR354,0)</f>
        <v>0</v>
      </c>
      <c r="R354" s="31" t="n">
        <f aca="false">IF($S354=1,U354,0)+IF($W354,Y354,0)+IF($AA354,AC354,0)+IF($AE354,AG354,0)+IF($AI354,AK354,0)+IF($AM354,AO354,0)+IF($AQ354,AS354,0)+IF($AU354,AW354,0)+IF($AY354,BA354,0)+IF($BC354,BE354,0)+IF($BG354,BI354,0)+IF($BK354,BM354,0)+IF($BO354,BQ354,0)+IF($BS354,BU354,0)+IF($BW354,BY354,0)+IF($CA354,CC354,0)+IF($CE354,CG354,0)+IF($CI354,CK354,0)+IF($CM354,CO354,0)+IF($CQ354,CS354,0)</f>
        <v>0</v>
      </c>
      <c r="S354" s="31" t="n">
        <f aca="false">IF(Замер!$J$20="да",Комната_1!$B354,0)</f>
        <v>0</v>
      </c>
      <c r="T354" s="31" t="n">
        <f aca="false">IF(Замер!$J$20="да",Комната_1!$G354,0)</f>
        <v>1</v>
      </c>
      <c r="U354" s="31" t="n">
        <f aca="false">IF(Замер!$J$20="да",Комната_1!$H354,0)</f>
        <v>4514</v>
      </c>
      <c r="W354" s="31" t="n">
        <f aca="false">IF(Замер!$J$40="да",Комната_2!$B354,0)</f>
        <v>0</v>
      </c>
      <c r="X354" s="31" t="n">
        <f aca="false">IF(Замер!$J$40="да",Комната_2!$G354,0)</f>
        <v>1</v>
      </c>
      <c r="Y354" s="31" t="n">
        <f aca="false">IF(Замер!$J$40="да",Комната_2!$H354,0)</f>
        <v>4514</v>
      </c>
      <c r="AA354" s="31" t="n">
        <f aca="false">IF(Замер!$J$60="да",Комната_3!$B354,0)</f>
        <v>0</v>
      </c>
      <c r="AB354" s="31" t="n">
        <f aca="false">IF(Замер!$J$60="да",Комната_3!$G354,0)</f>
        <v>1</v>
      </c>
      <c r="AC354" s="31" t="n">
        <f aca="false">IF(Замер!$J$60="да",Комната_3!$H354,0)</f>
        <v>4514</v>
      </c>
      <c r="AE354" s="31" t="n">
        <f aca="false">IF(Замер!$J$80="да",Комната_4!$B354,0)</f>
        <v>0</v>
      </c>
      <c r="AF354" s="31" t="n">
        <f aca="false">IF(Замер!$J$80="да",Комната_4!$G354,0)</f>
        <v>1</v>
      </c>
      <c r="AG354" s="31" t="n">
        <f aca="false">IF(Замер!$J$80="да",Комната_4!$H354,0)</f>
        <v>4514</v>
      </c>
      <c r="AI354" s="31" t="n">
        <f aca="false">IF(Замер!$J$100="да",Комната_5!$B354,0)</f>
        <v>0</v>
      </c>
      <c r="AJ354" s="31" t="n">
        <f aca="false">IF(Замер!$J$100="да",Комната_5!$G354,0)</f>
        <v>1</v>
      </c>
      <c r="AK354" s="31" t="n">
        <f aca="false">IF(Замер!$J$100="да",Комната_5!$H354,0)</f>
        <v>4514</v>
      </c>
      <c r="AM354" s="31" t="n">
        <f aca="false">IF(Замер!$J$120="да",Коридор!$B354,0)</f>
        <v>0</v>
      </c>
      <c r="AN354" s="31" t="n">
        <f aca="false">IF(Замер!$J$120="да",Коридор!$G354,0)</f>
        <v>1</v>
      </c>
      <c r="AO354" s="31" t="n">
        <f aca="false">IF(Замер!$J$120="да",Коридор!$H354,0)</f>
        <v>4514</v>
      </c>
      <c r="AQ354" s="31" t="n">
        <f aca="false">IF(Замер!$J$140="да",Кухня!$B354,0)</f>
        <v>0</v>
      </c>
      <c r="AR354" s="31" t="n">
        <f aca="false">IF(Замер!$J$140="да",Кухня!$G354,0)</f>
        <v>1</v>
      </c>
      <c r="AS354" s="31" t="n">
        <f aca="false">IF(Замер!$J$140="да",Кухня!$H354,0)</f>
        <v>4514</v>
      </c>
      <c r="AU354" s="31" t="n">
        <f aca="false">IF(Замер!$J$160="да",Ванна!$B354,0)</f>
        <v>0</v>
      </c>
      <c r="AV354" s="31" t="n">
        <f aca="false">IF(Замер!$J$160="да",Ванна!$G354,0)</f>
        <v>1</v>
      </c>
      <c r="AW354" s="31" t="n">
        <f aca="false">IF(Замер!$J$160="да",Ванна!$H354,0)</f>
        <v>4514</v>
      </c>
      <c r="AY354" s="31" t="n">
        <f aca="false">IF(Замер!$J$180="да",Туалет!$B354,0)</f>
        <v>0</v>
      </c>
      <c r="AZ354" s="31" t="n">
        <f aca="false">IF(Замер!$J$180="да",Туалет!$G354,0)</f>
        <v>0</v>
      </c>
      <c r="BA354" s="31" t="n">
        <f aca="false">IF(Замер!$J$180="да",Туалет!$H354,0)</f>
        <v>0</v>
      </c>
      <c r="BC354" s="31" t="n">
        <f aca="false">IF(Замер!$J$200="да",Балкон!$B354,0)</f>
        <v>0</v>
      </c>
      <c r="BD354" s="31" t="n">
        <f aca="false">IF(Замер!$J$200="да",Балкон!$G354,0)</f>
        <v>0</v>
      </c>
      <c r="BE354" s="31" t="n">
        <f aca="false">IF(Замер!$J$200="да",Балкон!$H354,0)</f>
        <v>0</v>
      </c>
      <c r="BG354" s="31" t="n">
        <f aca="false">IF(Замер!$J$220="да",Помещение_11!$B354,0)</f>
        <v>0</v>
      </c>
      <c r="BH354" s="31" t="n">
        <f aca="false">IF(Замер!$J$220="да",Помещение_11!$G354,0)</f>
        <v>0</v>
      </c>
      <c r="BI354" s="31" t="n">
        <f aca="false">IF(Замер!$J$220="да",Помещение_11!$H354,0)</f>
        <v>0</v>
      </c>
      <c r="BK354" s="31" t="n">
        <f aca="false">IF(Замер!$J$240="да",Помещение_12!$B354,0)</f>
        <v>0</v>
      </c>
      <c r="BL354" s="31" t="n">
        <f aca="false">IF(Замер!$J$240="да",Помещение_12!$G354,0)</f>
        <v>0</v>
      </c>
      <c r="BM354" s="31" t="n">
        <f aca="false">IF(Замер!$J$240="да",Помещение_12!$H354,0)</f>
        <v>0</v>
      </c>
      <c r="BO354" s="31" t="n">
        <f aca="false">IF(Замер!$J$260="да",Помещение_13!$B354,0)</f>
        <v>0</v>
      </c>
      <c r="BP354" s="31" t="n">
        <f aca="false">IF(Замер!$J$260="да",Помещение_13!$G354,0)</f>
        <v>0</v>
      </c>
      <c r="BQ354" s="31" t="n">
        <f aca="false">IF(Замер!$J$260="да",Помещение_13!$H354,0)</f>
        <v>0</v>
      </c>
      <c r="BS354" s="31" t="n">
        <f aca="false">IF(Замер!$J$280="да",Помещение_14!$B354,0)</f>
        <v>0</v>
      </c>
      <c r="BT354" s="31" t="n">
        <f aca="false">IF(Замер!$J$280="да",Помещение_14!$G354,0)</f>
        <v>0</v>
      </c>
      <c r="BU354" s="31" t="n">
        <f aca="false">IF(Замер!$J$280="да",Помещение_14!$H354,0)</f>
        <v>0</v>
      </c>
      <c r="BW354" s="31" t="n">
        <f aca="false">IF(Замер!$J$300="да",Помещение_15!$B354,0)</f>
        <v>0</v>
      </c>
      <c r="BX354" s="31" t="n">
        <f aca="false">IF(Замер!$J$300="да",Помещение_15!$G354,0)</f>
        <v>0</v>
      </c>
      <c r="BY354" s="31" t="n">
        <f aca="false">IF(Замер!$J$300="да",Помещение_15!$H354,0)</f>
        <v>0</v>
      </c>
      <c r="CA354" s="31" t="n">
        <f aca="false">IF(Замер!$J$320="да",Помещение_16!$B354,0)</f>
        <v>0</v>
      </c>
      <c r="CB354" s="31" t="n">
        <f aca="false">IF(Замер!$J$320="да",Помещение_16!$G354,0)</f>
        <v>0</v>
      </c>
      <c r="CC354" s="31" t="n">
        <f aca="false">IF(Замер!$J$320="да",Помещение_16!$H354,0)</f>
        <v>0</v>
      </c>
      <c r="CE354" s="31" t="n">
        <f aca="false">IF(Замер!$J$340="да",Помещение_17!$B354,0)</f>
        <v>0</v>
      </c>
      <c r="CF354" s="31" t="n">
        <f aca="false">IF(Замер!$J$340="да",Помещение_17!$G354,0)</f>
        <v>0</v>
      </c>
      <c r="CG354" s="31" t="n">
        <f aca="false">IF(Замер!$J$340="да",Помещение_17!$H354,0)</f>
        <v>0</v>
      </c>
      <c r="CI354" s="31" t="n">
        <f aca="false">IF(Замер!$J$360="да",Помещение_18!$B354,0)</f>
        <v>0</v>
      </c>
      <c r="CJ354" s="31" t="n">
        <f aca="false">IF(Замер!$J$360="да",Помещение_18!$G354,0)</f>
        <v>0</v>
      </c>
      <c r="CK354" s="31" t="n">
        <f aca="false">IF(Замер!$J$360="да",Помещение_18!$H354,0)</f>
        <v>0</v>
      </c>
      <c r="CM354" s="31" t="n">
        <f aca="false">IF(Замер!$J$380="да",Помещение_19!$B354,0)</f>
        <v>0</v>
      </c>
      <c r="CN354" s="31" t="n">
        <f aca="false">IF(Замер!$J$380="да",Помещение_19!$G354,0)</f>
        <v>0</v>
      </c>
      <c r="CO354" s="31" t="n">
        <f aca="false">IF(Замер!$J$380="да",Помещение_19!$H354,0)</f>
        <v>0</v>
      </c>
      <c r="CQ354" s="31" t="n">
        <f aca="false">IF(Замер!$J$400="да",Помещение_20!$B354,0)</f>
        <v>0</v>
      </c>
      <c r="CR354" s="31" t="n">
        <f aca="false">IF(Замер!$J$400="да",Помещение_20!$G354,0)</f>
        <v>0</v>
      </c>
      <c r="CS354" s="31" t="n">
        <f aca="false">IF(Замер!$J$400="да",Помещение_20!$H354,0)</f>
        <v>0</v>
      </c>
    </row>
    <row r="355" customFormat="false" ht="14.25" hidden="false" customHeight="false" outlineLevel="0" collapsed="false">
      <c r="B355" s="79" t="n">
        <f aca="false">P355</f>
        <v>0</v>
      </c>
      <c r="C355" s="49" t="s">
        <v>611</v>
      </c>
      <c r="D355" s="80" t="str">
        <f aca="false">VLOOKUP(C355,СписокРабот!$B:$E,2,FALSE())</f>
        <v>Демонтаж автоматов отключения ДиФ, УЗО</v>
      </c>
      <c r="E355" s="44" t="str">
        <f aca="false">VLOOKUP(C355,СписокРабот!$B:$E,3,FALSE())</f>
        <v>ед.</v>
      </c>
      <c r="F355" s="81" t="n">
        <f aca="false">VLOOKUP(C355,СписокРабот!$B:$E,4,FALSE())</f>
        <v>470</v>
      </c>
      <c r="G355" s="49" t="n">
        <f aca="false">Q355</f>
        <v>0</v>
      </c>
      <c r="H355" s="82" t="n">
        <f aca="false">F355*G355</f>
        <v>0</v>
      </c>
      <c r="L355" s="83"/>
      <c r="M355" s="66" t="n">
        <f aca="false">$F355*(100%-$B$3)</f>
        <v>399.5</v>
      </c>
      <c r="N355" s="31" t="n">
        <f aca="false">$G355*$M355</f>
        <v>0</v>
      </c>
      <c r="P355" s="31" t="n">
        <f aca="false">MAX(S355,W355,AA355,AE355,AI355,AM355,AQ355,AU355,AY355,BC355,BG355,BK355,BO355,BS355,BW355,CA355,CE355,CI355,CM355,CQ355)</f>
        <v>0</v>
      </c>
      <c r="Q355" s="31" t="n">
        <f aca="false">IF($S355,T355,0)+IF($W355,X355,0)+IF($AA355,AB355,0)+IF($AE355,AF355,0)+IF($AI355,AJ355,0)+IF($AM355,AN355,0)+IF($AQ355,AR355,0)+IF($AU355,AV355,0)+IF($AY355,AZ355,0)+IF($BC355,BD355,0)+IF($BG355,BH355,0)+IF($BK355,BL355,0)+IF($BO355,BP355,0)+IF($BS355,BT355,0)+IF($BW355,BX355,0)+IF($CA355,CB355,0)+IF($CE355,CF355,0)+IF($CI355,CJ355,0)+IF($CM355,CN355,0)+IF($CQ355,CR355,0)</f>
        <v>0</v>
      </c>
      <c r="R355" s="31" t="n">
        <f aca="false">IF($S355=1,U355,0)+IF($W355,Y355,0)+IF($AA355,AC355,0)+IF($AE355,AG355,0)+IF($AI355,AK355,0)+IF($AM355,AO355,0)+IF($AQ355,AS355,0)+IF($AU355,AW355,0)+IF($AY355,BA355,0)+IF($BC355,BE355,0)+IF($BG355,BI355,0)+IF($BK355,BM355,0)+IF($BO355,BQ355,0)+IF($BS355,BU355,0)+IF($BW355,BY355,0)+IF($CA355,CC355,0)+IF($CE355,CG355,0)+IF($CI355,CK355,0)+IF($CM355,CO355,0)+IF($CQ355,CS355,0)</f>
        <v>0</v>
      </c>
      <c r="S355" s="31" t="n">
        <f aca="false">IF(Замер!$J$20="да",Комната_1!$B355,0)</f>
        <v>0</v>
      </c>
      <c r="T355" s="31" t="n">
        <f aca="false">IF(Замер!$J$20="да",Комната_1!$G355,0)</f>
        <v>1</v>
      </c>
      <c r="U355" s="31" t="n">
        <f aca="false">IF(Замер!$J$20="да",Комната_1!$H355,0)</f>
        <v>470</v>
      </c>
      <c r="W355" s="31" t="n">
        <f aca="false">IF(Замер!$J$40="да",Комната_2!$B355,0)</f>
        <v>0</v>
      </c>
      <c r="X355" s="31" t="n">
        <f aca="false">IF(Замер!$J$40="да",Комната_2!$G355,0)</f>
        <v>1</v>
      </c>
      <c r="Y355" s="31" t="n">
        <f aca="false">IF(Замер!$J$40="да",Комната_2!$H355,0)</f>
        <v>470</v>
      </c>
      <c r="AA355" s="31" t="n">
        <f aca="false">IF(Замер!$J$60="да",Комната_3!$B355,0)</f>
        <v>0</v>
      </c>
      <c r="AB355" s="31" t="n">
        <f aca="false">IF(Замер!$J$60="да",Комната_3!$G355,0)</f>
        <v>1</v>
      </c>
      <c r="AC355" s="31" t="n">
        <f aca="false">IF(Замер!$J$60="да",Комната_3!$H355,0)</f>
        <v>470</v>
      </c>
      <c r="AE355" s="31" t="n">
        <f aca="false">IF(Замер!$J$80="да",Комната_4!$B355,0)</f>
        <v>0</v>
      </c>
      <c r="AF355" s="31" t="n">
        <f aca="false">IF(Замер!$J$80="да",Комната_4!$G355,0)</f>
        <v>1</v>
      </c>
      <c r="AG355" s="31" t="n">
        <f aca="false">IF(Замер!$J$80="да",Комната_4!$H355,0)</f>
        <v>470</v>
      </c>
      <c r="AI355" s="31" t="n">
        <f aca="false">IF(Замер!$J$100="да",Комната_5!$B355,0)</f>
        <v>0</v>
      </c>
      <c r="AJ355" s="31" t="n">
        <f aca="false">IF(Замер!$J$100="да",Комната_5!$G355,0)</f>
        <v>1</v>
      </c>
      <c r="AK355" s="31" t="n">
        <f aca="false">IF(Замер!$J$100="да",Комната_5!$H355,0)</f>
        <v>470</v>
      </c>
      <c r="AM355" s="31" t="n">
        <f aca="false">IF(Замер!$J$120="да",Коридор!$B355,0)</f>
        <v>0</v>
      </c>
      <c r="AN355" s="31" t="n">
        <f aca="false">IF(Замер!$J$120="да",Коридор!$G355,0)</f>
        <v>1</v>
      </c>
      <c r="AO355" s="31" t="n">
        <f aca="false">IF(Замер!$J$120="да",Коридор!$H355,0)</f>
        <v>470</v>
      </c>
      <c r="AQ355" s="31" t="n">
        <f aca="false">IF(Замер!$J$140="да",Кухня!$B355,0)</f>
        <v>0</v>
      </c>
      <c r="AR355" s="31" t="n">
        <f aca="false">IF(Замер!$J$140="да",Кухня!$G355,0)</f>
        <v>1</v>
      </c>
      <c r="AS355" s="31" t="n">
        <f aca="false">IF(Замер!$J$140="да",Кухня!$H355,0)</f>
        <v>470</v>
      </c>
      <c r="AU355" s="31" t="n">
        <f aca="false">IF(Замер!$J$160="да",Ванна!$B355,0)</f>
        <v>0</v>
      </c>
      <c r="AV355" s="31" t="n">
        <f aca="false">IF(Замер!$J$160="да",Ванна!$G355,0)</f>
        <v>1</v>
      </c>
      <c r="AW355" s="31" t="n">
        <f aca="false">IF(Замер!$J$160="да",Ванна!$H355,0)</f>
        <v>470</v>
      </c>
      <c r="AY355" s="31" t="n">
        <f aca="false">IF(Замер!$J$180="да",Туалет!$B355,0)</f>
        <v>0</v>
      </c>
      <c r="AZ355" s="31" t="n">
        <f aca="false">IF(Замер!$J$180="да",Туалет!$G355,0)</f>
        <v>0</v>
      </c>
      <c r="BA355" s="31" t="n">
        <f aca="false">IF(Замер!$J$180="да",Туалет!$H355,0)</f>
        <v>0</v>
      </c>
      <c r="BC355" s="31" t="n">
        <f aca="false">IF(Замер!$J$200="да",Балкон!$B355,0)</f>
        <v>0</v>
      </c>
      <c r="BD355" s="31" t="n">
        <f aca="false">IF(Замер!$J$200="да",Балкон!$G355,0)</f>
        <v>0</v>
      </c>
      <c r="BE355" s="31" t="n">
        <f aca="false">IF(Замер!$J$200="да",Балкон!$H355,0)</f>
        <v>0</v>
      </c>
      <c r="BG355" s="31" t="n">
        <f aca="false">IF(Замер!$J$220="да",Помещение_11!$B355,0)</f>
        <v>0</v>
      </c>
      <c r="BH355" s="31" t="n">
        <f aca="false">IF(Замер!$J$220="да",Помещение_11!$G355,0)</f>
        <v>0</v>
      </c>
      <c r="BI355" s="31" t="n">
        <f aca="false">IF(Замер!$J$220="да",Помещение_11!$H355,0)</f>
        <v>0</v>
      </c>
      <c r="BK355" s="31" t="n">
        <f aca="false">IF(Замер!$J$240="да",Помещение_12!$B355,0)</f>
        <v>0</v>
      </c>
      <c r="BL355" s="31" t="n">
        <f aca="false">IF(Замер!$J$240="да",Помещение_12!$G355,0)</f>
        <v>0</v>
      </c>
      <c r="BM355" s="31" t="n">
        <f aca="false">IF(Замер!$J$240="да",Помещение_12!$H355,0)</f>
        <v>0</v>
      </c>
      <c r="BO355" s="31" t="n">
        <f aca="false">IF(Замер!$J$260="да",Помещение_13!$B355,0)</f>
        <v>0</v>
      </c>
      <c r="BP355" s="31" t="n">
        <f aca="false">IF(Замер!$J$260="да",Помещение_13!$G355,0)</f>
        <v>0</v>
      </c>
      <c r="BQ355" s="31" t="n">
        <f aca="false">IF(Замер!$J$260="да",Помещение_13!$H355,0)</f>
        <v>0</v>
      </c>
      <c r="BS355" s="31" t="n">
        <f aca="false">IF(Замер!$J$280="да",Помещение_14!$B355,0)</f>
        <v>0</v>
      </c>
      <c r="BT355" s="31" t="n">
        <f aca="false">IF(Замер!$J$280="да",Помещение_14!$G355,0)</f>
        <v>0</v>
      </c>
      <c r="BU355" s="31" t="n">
        <f aca="false">IF(Замер!$J$280="да",Помещение_14!$H355,0)</f>
        <v>0</v>
      </c>
      <c r="BW355" s="31" t="n">
        <f aca="false">IF(Замер!$J$300="да",Помещение_15!$B355,0)</f>
        <v>0</v>
      </c>
      <c r="BX355" s="31" t="n">
        <f aca="false">IF(Замер!$J$300="да",Помещение_15!$G355,0)</f>
        <v>0</v>
      </c>
      <c r="BY355" s="31" t="n">
        <f aca="false">IF(Замер!$J$300="да",Помещение_15!$H355,0)</f>
        <v>0</v>
      </c>
      <c r="CA355" s="31" t="n">
        <f aca="false">IF(Замер!$J$320="да",Помещение_16!$B355,0)</f>
        <v>0</v>
      </c>
      <c r="CB355" s="31" t="n">
        <f aca="false">IF(Замер!$J$320="да",Помещение_16!$G355,0)</f>
        <v>0</v>
      </c>
      <c r="CC355" s="31" t="n">
        <f aca="false">IF(Замер!$J$320="да",Помещение_16!$H355,0)</f>
        <v>0</v>
      </c>
      <c r="CE355" s="31" t="n">
        <f aca="false">IF(Замер!$J$340="да",Помещение_17!$B355,0)</f>
        <v>0</v>
      </c>
      <c r="CF355" s="31" t="n">
        <f aca="false">IF(Замер!$J$340="да",Помещение_17!$G355,0)</f>
        <v>0</v>
      </c>
      <c r="CG355" s="31" t="n">
        <f aca="false">IF(Замер!$J$340="да",Помещение_17!$H355,0)</f>
        <v>0</v>
      </c>
      <c r="CI355" s="31" t="n">
        <f aca="false">IF(Замер!$J$360="да",Помещение_18!$B355,0)</f>
        <v>0</v>
      </c>
      <c r="CJ355" s="31" t="n">
        <f aca="false">IF(Замер!$J$360="да",Помещение_18!$G355,0)</f>
        <v>0</v>
      </c>
      <c r="CK355" s="31" t="n">
        <f aca="false">IF(Замер!$J$360="да",Помещение_18!$H355,0)</f>
        <v>0</v>
      </c>
      <c r="CM355" s="31" t="n">
        <f aca="false">IF(Замер!$J$380="да",Помещение_19!$B355,0)</f>
        <v>0</v>
      </c>
      <c r="CN355" s="31" t="n">
        <f aca="false">IF(Замер!$J$380="да",Помещение_19!$G355,0)</f>
        <v>0</v>
      </c>
      <c r="CO355" s="31" t="n">
        <f aca="false">IF(Замер!$J$380="да",Помещение_19!$H355,0)</f>
        <v>0</v>
      </c>
      <c r="CQ355" s="31" t="n">
        <f aca="false">IF(Замер!$J$400="да",Помещение_20!$B355,0)</f>
        <v>0</v>
      </c>
      <c r="CR355" s="31" t="n">
        <f aca="false">IF(Замер!$J$400="да",Помещение_20!$G355,0)</f>
        <v>0</v>
      </c>
      <c r="CS355" s="31" t="n">
        <f aca="false">IF(Замер!$J$400="да",Помещение_20!$H355,0)</f>
        <v>0</v>
      </c>
    </row>
    <row r="356" customFormat="false" ht="14.25" hidden="false" customHeight="false" outlineLevel="0" collapsed="false">
      <c r="B356" s="79" t="n">
        <f aca="false">P356</f>
        <v>0</v>
      </c>
      <c r="C356" s="49" t="s">
        <v>612</v>
      </c>
      <c r="D356" s="80" t="str">
        <f aca="false">VLOOKUP(C356,СписокРабот!$B:$E,2,FALSE())</f>
        <v>Демонтаж полотенцесушителя электрического</v>
      </c>
      <c r="E356" s="44" t="str">
        <f aca="false">VLOOKUP(C356,СписокРабот!$B:$E,3,FALSE())</f>
        <v>ед.</v>
      </c>
      <c r="F356" s="81" t="n">
        <f aca="false">VLOOKUP(C356,СписокРабот!$B:$E,4,FALSE())</f>
        <v>482</v>
      </c>
      <c r="G356" s="49" t="n">
        <f aca="false">Q356</f>
        <v>0</v>
      </c>
      <c r="H356" s="82" t="n">
        <f aca="false">F356*G356</f>
        <v>0</v>
      </c>
      <c r="L356" s="83"/>
      <c r="M356" s="66" t="n">
        <f aca="false">$F356*(100%-$B$3)</f>
        <v>409.7</v>
      </c>
      <c r="N356" s="31" t="n">
        <f aca="false">$G356*$M356</f>
        <v>0</v>
      </c>
      <c r="P356" s="31" t="n">
        <f aca="false">MAX(S356,W356,AA356,AE356,AI356,AM356,AQ356,AU356,AY356,BC356,BG356,BK356,BO356,BS356,BW356,CA356,CE356,CI356,CM356,CQ356)</f>
        <v>0</v>
      </c>
      <c r="Q356" s="31" t="n">
        <f aca="false">IF($S356,T356,0)+IF($W356,X356,0)+IF($AA356,AB356,0)+IF($AE356,AF356,0)+IF($AI356,AJ356,0)+IF($AM356,AN356,0)+IF($AQ356,AR356,0)+IF($AU356,AV356,0)+IF($AY356,AZ356,0)+IF($BC356,BD356,0)+IF($BG356,BH356,0)+IF($BK356,BL356,0)+IF($BO356,BP356,0)+IF($BS356,BT356,0)+IF($BW356,BX356,0)+IF($CA356,CB356,0)+IF($CE356,CF356,0)+IF($CI356,CJ356,0)+IF($CM356,CN356,0)+IF($CQ356,CR356,0)</f>
        <v>0</v>
      </c>
      <c r="R356" s="31" t="n">
        <f aca="false">IF($S356=1,U356,0)+IF($W356,Y356,0)+IF($AA356,AC356,0)+IF($AE356,AG356,0)+IF($AI356,AK356,0)+IF($AM356,AO356,0)+IF($AQ356,AS356,0)+IF($AU356,AW356,0)+IF($AY356,BA356,0)+IF($BC356,BE356,0)+IF($BG356,BI356,0)+IF($BK356,BM356,0)+IF($BO356,BQ356,0)+IF($BS356,BU356,0)+IF($BW356,BY356,0)+IF($CA356,CC356,0)+IF($CE356,CG356,0)+IF($CI356,CK356,0)+IF($CM356,CO356,0)+IF($CQ356,CS356,0)</f>
        <v>0</v>
      </c>
      <c r="S356" s="31" t="n">
        <f aca="false">IF(Замер!$J$20="да",Комната_1!$B356,0)</f>
        <v>0</v>
      </c>
      <c r="T356" s="31" t="n">
        <f aca="false">IF(Замер!$J$20="да",Комната_1!$G356,0)</f>
        <v>1</v>
      </c>
      <c r="U356" s="31" t="n">
        <f aca="false">IF(Замер!$J$20="да",Комната_1!$H356,0)</f>
        <v>482</v>
      </c>
      <c r="W356" s="31" t="n">
        <f aca="false">IF(Замер!$J$40="да",Комната_2!$B356,0)</f>
        <v>0</v>
      </c>
      <c r="X356" s="31" t="n">
        <f aca="false">IF(Замер!$J$40="да",Комната_2!$G356,0)</f>
        <v>1</v>
      </c>
      <c r="Y356" s="31" t="n">
        <f aca="false">IF(Замер!$J$40="да",Комната_2!$H356,0)</f>
        <v>482</v>
      </c>
      <c r="AA356" s="31" t="n">
        <f aca="false">IF(Замер!$J$60="да",Комната_3!$B356,0)</f>
        <v>0</v>
      </c>
      <c r="AB356" s="31" t="n">
        <f aca="false">IF(Замер!$J$60="да",Комната_3!$G356,0)</f>
        <v>1</v>
      </c>
      <c r="AC356" s="31" t="n">
        <f aca="false">IF(Замер!$J$60="да",Комната_3!$H356,0)</f>
        <v>482</v>
      </c>
      <c r="AE356" s="31" t="n">
        <f aca="false">IF(Замер!$J$80="да",Комната_4!$B356,0)</f>
        <v>0</v>
      </c>
      <c r="AF356" s="31" t="n">
        <f aca="false">IF(Замер!$J$80="да",Комната_4!$G356,0)</f>
        <v>1</v>
      </c>
      <c r="AG356" s="31" t="n">
        <f aca="false">IF(Замер!$J$80="да",Комната_4!$H356,0)</f>
        <v>482</v>
      </c>
      <c r="AI356" s="31" t="n">
        <f aca="false">IF(Замер!$J$100="да",Комната_5!$B356,0)</f>
        <v>0</v>
      </c>
      <c r="AJ356" s="31" t="n">
        <f aca="false">IF(Замер!$J$100="да",Комната_5!$G356,0)</f>
        <v>1</v>
      </c>
      <c r="AK356" s="31" t="n">
        <f aca="false">IF(Замер!$J$100="да",Комната_5!$H356,0)</f>
        <v>482</v>
      </c>
      <c r="AM356" s="31" t="n">
        <f aca="false">IF(Замер!$J$120="да",Коридор!$B356,0)</f>
        <v>0</v>
      </c>
      <c r="AN356" s="31" t="n">
        <f aca="false">IF(Замер!$J$120="да",Коридор!$G356,0)</f>
        <v>1</v>
      </c>
      <c r="AO356" s="31" t="n">
        <f aca="false">IF(Замер!$J$120="да",Коридор!$H356,0)</f>
        <v>482</v>
      </c>
      <c r="AQ356" s="31" t="n">
        <f aca="false">IF(Замер!$J$140="да",Кухня!$B356,0)</f>
        <v>0</v>
      </c>
      <c r="AR356" s="31" t="n">
        <f aca="false">IF(Замер!$J$140="да",Кухня!$G356,0)</f>
        <v>1</v>
      </c>
      <c r="AS356" s="31" t="n">
        <f aca="false">IF(Замер!$J$140="да",Кухня!$H356,0)</f>
        <v>482</v>
      </c>
      <c r="AU356" s="31" t="n">
        <f aca="false">IF(Замер!$J$160="да",Ванна!$B356,0)</f>
        <v>0</v>
      </c>
      <c r="AV356" s="31" t="n">
        <f aca="false">IF(Замер!$J$160="да",Ванна!$G356,0)</f>
        <v>1</v>
      </c>
      <c r="AW356" s="31" t="n">
        <f aca="false">IF(Замер!$J$160="да",Ванна!$H356,0)</f>
        <v>482</v>
      </c>
      <c r="AY356" s="31" t="n">
        <f aca="false">IF(Замер!$J$180="да",Туалет!$B356,0)</f>
        <v>0</v>
      </c>
      <c r="AZ356" s="31" t="n">
        <f aca="false">IF(Замер!$J$180="да",Туалет!$G356,0)</f>
        <v>0</v>
      </c>
      <c r="BA356" s="31" t="n">
        <f aca="false">IF(Замер!$J$180="да",Туалет!$H356,0)</f>
        <v>0</v>
      </c>
      <c r="BC356" s="31" t="n">
        <f aca="false">IF(Замер!$J$200="да",Балкон!$B356,0)</f>
        <v>0</v>
      </c>
      <c r="BD356" s="31" t="n">
        <f aca="false">IF(Замер!$J$200="да",Балкон!$G356,0)</f>
        <v>0</v>
      </c>
      <c r="BE356" s="31" t="n">
        <f aca="false">IF(Замер!$J$200="да",Балкон!$H356,0)</f>
        <v>0</v>
      </c>
      <c r="BG356" s="31" t="n">
        <f aca="false">IF(Замер!$J$220="да",Помещение_11!$B356,0)</f>
        <v>0</v>
      </c>
      <c r="BH356" s="31" t="n">
        <f aca="false">IF(Замер!$J$220="да",Помещение_11!$G356,0)</f>
        <v>0</v>
      </c>
      <c r="BI356" s="31" t="n">
        <f aca="false">IF(Замер!$J$220="да",Помещение_11!$H356,0)</f>
        <v>0</v>
      </c>
      <c r="BK356" s="31" t="n">
        <f aca="false">IF(Замер!$J$240="да",Помещение_12!$B356,0)</f>
        <v>0</v>
      </c>
      <c r="BL356" s="31" t="n">
        <f aca="false">IF(Замер!$J$240="да",Помещение_12!$G356,0)</f>
        <v>0</v>
      </c>
      <c r="BM356" s="31" t="n">
        <f aca="false">IF(Замер!$J$240="да",Помещение_12!$H356,0)</f>
        <v>0</v>
      </c>
      <c r="BO356" s="31" t="n">
        <f aca="false">IF(Замер!$J$260="да",Помещение_13!$B356,0)</f>
        <v>0</v>
      </c>
      <c r="BP356" s="31" t="n">
        <f aca="false">IF(Замер!$J$260="да",Помещение_13!$G356,0)</f>
        <v>0</v>
      </c>
      <c r="BQ356" s="31" t="n">
        <f aca="false">IF(Замер!$J$260="да",Помещение_13!$H356,0)</f>
        <v>0</v>
      </c>
      <c r="BS356" s="31" t="n">
        <f aca="false">IF(Замер!$J$280="да",Помещение_14!$B356,0)</f>
        <v>0</v>
      </c>
      <c r="BT356" s="31" t="n">
        <f aca="false">IF(Замер!$J$280="да",Помещение_14!$G356,0)</f>
        <v>0</v>
      </c>
      <c r="BU356" s="31" t="n">
        <f aca="false">IF(Замер!$J$280="да",Помещение_14!$H356,0)</f>
        <v>0</v>
      </c>
      <c r="BW356" s="31" t="n">
        <f aca="false">IF(Замер!$J$300="да",Помещение_15!$B356,0)</f>
        <v>0</v>
      </c>
      <c r="BX356" s="31" t="n">
        <f aca="false">IF(Замер!$J$300="да",Помещение_15!$G356,0)</f>
        <v>0</v>
      </c>
      <c r="BY356" s="31" t="n">
        <f aca="false">IF(Замер!$J$300="да",Помещение_15!$H356,0)</f>
        <v>0</v>
      </c>
      <c r="CA356" s="31" t="n">
        <f aca="false">IF(Замер!$J$320="да",Помещение_16!$B356,0)</f>
        <v>0</v>
      </c>
      <c r="CB356" s="31" t="n">
        <f aca="false">IF(Замер!$J$320="да",Помещение_16!$G356,0)</f>
        <v>0</v>
      </c>
      <c r="CC356" s="31" t="n">
        <f aca="false">IF(Замер!$J$320="да",Помещение_16!$H356,0)</f>
        <v>0</v>
      </c>
      <c r="CE356" s="31" t="n">
        <f aca="false">IF(Замер!$J$340="да",Помещение_17!$B356,0)</f>
        <v>0</v>
      </c>
      <c r="CF356" s="31" t="n">
        <f aca="false">IF(Замер!$J$340="да",Помещение_17!$G356,0)</f>
        <v>0</v>
      </c>
      <c r="CG356" s="31" t="n">
        <f aca="false">IF(Замер!$J$340="да",Помещение_17!$H356,0)</f>
        <v>0</v>
      </c>
      <c r="CI356" s="31" t="n">
        <f aca="false">IF(Замер!$J$360="да",Помещение_18!$B356,0)</f>
        <v>0</v>
      </c>
      <c r="CJ356" s="31" t="n">
        <f aca="false">IF(Замер!$J$360="да",Помещение_18!$G356,0)</f>
        <v>0</v>
      </c>
      <c r="CK356" s="31" t="n">
        <f aca="false">IF(Замер!$J$360="да",Помещение_18!$H356,0)</f>
        <v>0</v>
      </c>
      <c r="CM356" s="31" t="n">
        <f aca="false">IF(Замер!$J$380="да",Помещение_19!$B356,0)</f>
        <v>0</v>
      </c>
      <c r="CN356" s="31" t="n">
        <f aca="false">IF(Замер!$J$380="да",Помещение_19!$G356,0)</f>
        <v>0</v>
      </c>
      <c r="CO356" s="31" t="n">
        <f aca="false">IF(Замер!$J$380="да",Помещение_19!$H356,0)</f>
        <v>0</v>
      </c>
      <c r="CQ356" s="31" t="n">
        <f aca="false">IF(Замер!$J$400="да",Помещение_20!$B356,0)</f>
        <v>0</v>
      </c>
      <c r="CR356" s="31" t="n">
        <f aca="false">IF(Замер!$J$400="да",Помещение_20!$G356,0)</f>
        <v>0</v>
      </c>
      <c r="CS356" s="31" t="n">
        <f aca="false">IF(Замер!$J$400="да",Помещение_20!$H356,0)</f>
        <v>0</v>
      </c>
    </row>
    <row r="357" customFormat="false" ht="14.25" hidden="false" customHeight="false" outlineLevel="0" collapsed="false">
      <c r="B357" s="79" t="n">
        <f aca="false">P357</f>
        <v>0</v>
      </c>
      <c r="C357" s="49" t="s">
        <v>613</v>
      </c>
      <c r="D357" s="80" t="str">
        <f aca="false">VLOOKUP(C357,СписокРабот!$B:$E,2,FALSE())</f>
        <v>Демонтаж внутреннего блока кондиционера без сохранения</v>
      </c>
      <c r="E357" s="44" t="str">
        <f aca="false">VLOOKUP(C357,СписокРабот!$B:$E,3,FALSE())</f>
        <v>ед.</v>
      </c>
      <c r="F357" s="81" t="n">
        <f aca="false">VLOOKUP(C357,СписокРабот!$B:$E,4,FALSE())</f>
        <v>2116</v>
      </c>
      <c r="G357" s="49" t="n">
        <f aca="false">Q357</f>
        <v>0</v>
      </c>
      <c r="H357" s="82" t="n">
        <f aca="false">F357*G357</f>
        <v>0</v>
      </c>
      <c r="L357" s="83"/>
      <c r="M357" s="66" t="n">
        <f aca="false">$F357*(100%-$B$3)</f>
        <v>1798.6</v>
      </c>
      <c r="N357" s="31" t="n">
        <f aca="false">$G357*$M357</f>
        <v>0</v>
      </c>
      <c r="P357" s="31" t="n">
        <f aca="false">MAX(S357,W357,AA357,AE357,AI357,AM357,AQ357,AU357,AY357,BC357,BG357,BK357,BO357,BS357,BW357,CA357,CE357,CI357,CM357,CQ357)</f>
        <v>0</v>
      </c>
      <c r="Q357" s="31" t="n">
        <f aca="false">IF($S357,T357,0)+IF($W357,X357,0)+IF($AA357,AB357,0)+IF($AE357,AF357,0)+IF($AI357,AJ357,0)+IF($AM357,AN357,0)+IF($AQ357,AR357,0)+IF($AU357,AV357,0)+IF($AY357,AZ357,0)+IF($BC357,BD357,0)+IF($BG357,BH357,0)+IF($BK357,BL357,0)+IF($BO357,BP357,0)+IF($BS357,BT357,0)+IF($BW357,BX357,0)+IF($CA357,CB357,0)+IF($CE357,CF357,0)+IF($CI357,CJ357,0)+IF($CM357,CN357,0)+IF($CQ357,CR357,0)</f>
        <v>0</v>
      </c>
      <c r="R357" s="31" t="n">
        <f aca="false">IF($S357=1,U357,0)+IF($W357,Y357,0)+IF($AA357,AC357,0)+IF($AE357,AG357,0)+IF($AI357,AK357,0)+IF($AM357,AO357,0)+IF($AQ357,AS357,0)+IF($AU357,AW357,0)+IF($AY357,BA357,0)+IF($BC357,BE357,0)+IF($BG357,BI357,0)+IF($BK357,BM357,0)+IF($BO357,BQ357,0)+IF($BS357,BU357,0)+IF($BW357,BY357,0)+IF($CA357,CC357,0)+IF($CE357,CG357,0)+IF($CI357,CK357,0)+IF($CM357,CO357,0)+IF($CQ357,CS357,0)</f>
        <v>0</v>
      </c>
      <c r="S357" s="31" t="n">
        <f aca="false">IF(Замер!$J$20="да",Комната_1!$B357,0)</f>
        <v>0</v>
      </c>
      <c r="T357" s="31" t="n">
        <f aca="false">IF(Замер!$J$20="да",Комната_1!$G357,0)</f>
        <v>1</v>
      </c>
      <c r="U357" s="31" t="n">
        <f aca="false">IF(Замер!$J$20="да",Комната_1!$H357,0)</f>
        <v>2116</v>
      </c>
      <c r="W357" s="31" t="n">
        <f aca="false">IF(Замер!$J$40="да",Комната_2!$B357,0)</f>
        <v>0</v>
      </c>
      <c r="X357" s="31" t="n">
        <f aca="false">IF(Замер!$J$40="да",Комната_2!$G357,0)</f>
        <v>1</v>
      </c>
      <c r="Y357" s="31" t="n">
        <f aca="false">IF(Замер!$J$40="да",Комната_2!$H357,0)</f>
        <v>2116</v>
      </c>
      <c r="AA357" s="31" t="n">
        <f aca="false">IF(Замер!$J$60="да",Комната_3!$B357,0)</f>
        <v>0</v>
      </c>
      <c r="AB357" s="31" t="n">
        <f aca="false">IF(Замер!$J$60="да",Комната_3!$G357,0)</f>
        <v>1</v>
      </c>
      <c r="AC357" s="31" t="n">
        <f aca="false">IF(Замер!$J$60="да",Комната_3!$H357,0)</f>
        <v>2116</v>
      </c>
      <c r="AE357" s="31" t="n">
        <f aca="false">IF(Замер!$J$80="да",Комната_4!$B357,0)</f>
        <v>0</v>
      </c>
      <c r="AF357" s="31" t="n">
        <f aca="false">IF(Замер!$J$80="да",Комната_4!$G357,0)</f>
        <v>1</v>
      </c>
      <c r="AG357" s="31" t="n">
        <f aca="false">IF(Замер!$J$80="да",Комната_4!$H357,0)</f>
        <v>2116</v>
      </c>
      <c r="AI357" s="31" t="n">
        <f aca="false">IF(Замер!$J$100="да",Комната_5!$B357,0)</f>
        <v>0</v>
      </c>
      <c r="AJ357" s="31" t="n">
        <f aca="false">IF(Замер!$J$100="да",Комната_5!$G357,0)</f>
        <v>1</v>
      </c>
      <c r="AK357" s="31" t="n">
        <f aca="false">IF(Замер!$J$100="да",Комната_5!$H357,0)</f>
        <v>2116</v>
      </c>
      <c r="AM357" s="31" t="n">
        <f aca="false">IF(Замер!$J$120="да",Коридор!$B357,0)</f>
        <v>0</v>
      </c>
      <c r="AN357" s="31" t="n">
        <f aca="false">IF(Замер!$J$120="да",Коридор!$G357,0)</f>
        <v>1</v>
      </c>
      <c r="AO357" s="31" t="n">
        <f aca="false">IF(Замер!$J$120="да",Коридор!$H357,0)</f>
        <v>2116</v>
      </c>
      <c r="AQ357" s="31" t="n">
        <f aca="false">IF(Замер!$J$140="да",Кухня!$B357,0)</f>
        <v>0</v>
      </c>
      <c r="AR357" s="31" t="n">
        <f aca="false">IF(Замер!$J$140="да",Кухня!$G357,0)</f>
        <v>1</v>
      </c>
      <c r="AS357" s="31" t="n">
        <f aca="false">IF(Замер!$J$140="да",Кухня!$H357,0)</f>
        <v>2116</v>
      </c>
      <c r="AU357" s="31" t="n">
        <f aca="false">IF(Замер!$J$160="да",Ванна!$B357,0)</f>
        <v>0</v>
      </c>
      <c r="AV357" s="31" t="n">
        <f aca="false">IF(Замер!$J$160="да",Ванна!$G357,0)</f>
        <v>1</v>
      </c>
      <c r="AW357" s="31" t="n">
        <f aca="false">IF(Замер!$J$160="да",Ванна!$H357,0)</f>
        <v>2116</v>
      </c>
      <c r="AY357" s="31" t="n">
        <f aca="false">IF(Замер!$J$180="да",Туалет!$B357,0)</f>
        <v>0</v>
      </c>
      <c r="AZ357" s="31" t="n">
        <f aca="false">IF(Замер!$J$180="да",Туалет!$G357,0)</f>
        <v>0</v>
      </c>
      <c r="BA357" s="31" t="n">
        <f aca="false">IF(Замер!$J$180="да",Туалет!$H357,0)</f>
        <v>0</v>
      </c>
      <c r="BC357" s="31" t="n">
        <f aca="false">IF(Замер!$J$200="да",Балкон!$B357,0)</f>
        <v>0</v>
      </c>
      <c r="BD357" s="31" t="n">
        <f aca="false">IF(Замер!$J$200="да",Балкон!$G357,0)</f>
        <v>0</v>
      </c>
      <c r="BE357" s="31" t="n">
        <f aca="false">IF(Замер!$J$200="да",Балкон!$H357,0)</f>
        <v>0</v>
      </c>
      <c r="BG357" s="31" t="n">
        <f aca="false">IF(Замер!$J$220="да",Помещение_11!$B357,0)</f>
        <v>0</v>
      </c>
      <c r="BH357" s="31" t="n">
        <f aca="false">IF(Замер!$J$220="да",Помещение_11!$G357,0)</f>
        <v>0</v>
      </c>
      <c r="BI357" s="31" t="n">
        <f aca="false">IF(Замер!$J$220="да",Помещение_11!$H357,0)</f>
        <v>0</v>
      </c>
      <c r="BK357" s="31" t="n">
        <f aca="false">IF(Замер!$J$240="да",Помещение_12!$B357,0)</f>
        <v>0</v>
      </c>
      <c r="BL357" s="31" t="n">
        <f aca="false">IF(Замер!$J$240="да",Помещение_12!$G357,0)</f>
        <v>0</v>
      </c>
      <c r="BM357" s="31" t="n">
        <f aca="false">IF(Замер!$J$240="да",Помещение_12!$H357,0)</f>
        <v>0</v>
      </c>
      <c r="BO357" s="31" t="n">
        <f aca="false">IF(Замер!$J$260="да",Помещение_13!$B357,0)</f>
        <v>0</v>
      </c>
      <c r="BP357" s="31" t="n">
        <f aca="false">IF(Замер!$J$260="да",Помещение_13!$G357,0)</f>
        <v>0</v>
      </c>
      <c r="BQ357" s="31" t="n">
        <f aca="false">IF(Замер!$J$260="да",Помещение_13!$H357,0)</f>
        <v>0</v>
      </c>
      <c r="BS357" s="31" t="n">
        <f aca="false">IF(Замер!$J$280="да",Помещение_14!$B357,0)</f>
        <v>0</v>
      </c>
      <c r="BT357" s="31" t="n">
        <f aca="false">IF(Замер!$J$280="да",Помещение_14!$G357,0)</f>
        <v>0</v>
      </c>
      <c r="BU357" s="31" t="n">
        <f aca="false">IF(Замер!$J$280="да",Помещение_14!$H357,0)</f>
        <v>0</v>
      </c>
      <c r="BW357" s="31" t="n">
        <f aca="false">IF(Замер!$J$300="да",Помещение_15!$B357,0)</f>
        <v>0</v>
      </c>
      <c r="BX357" s="31" t="n">
        <f aca="false">IF(Замер!$J$300="да",Помещение_15!$G357,0)</f>
        <v>0</v>
      </c>
      <c r="BY357" s="31" t="n">
        <f aca="false">IF(Замер!$J$300="да",Помещение_15!$H357,0)</f>
        <v>0</v>
      </c>
      <c r="CA357" s="31" t="n">
        <f aca="false">IF(Замер!$J$320="да",Помещение_16!$B357,0)</f>
        <v>0</v>
      </c>
      <c r="CB357" s="31" t="n">
        <f aca="false">IF(Замер!$J$320="да",Помещение_16!$G357,0)</f>
        <v>0</v>
      </c>
      <c r="CC357" s="31" t="n">
        <f aca="false">IF(Замер!$J$320="да",Помещение_16!$H357,0)</f>
        <v>0</v>
      </c>
      <c r="CE357" s="31" t="n">
        <f aca="false">IF(Замер!$J$340="да",Помещение_17!$B357,0)</f>
        <v>0</v>
      </c>
      <c r="CF357" s="31" t="n">
        <f aca="false">IF(Замер!$J$340="да",Помещение_17!$G357,0)</f>
        <v>0</v>
      </c>
      <c r="CG357" s="31" t="n">
        <f aca="false">IF(Замер!$J$340="да",Помещение_17!$H357,0)</f>
        <v>0</v>
      </c>
      <c r="CI357" s="31" t="n">
        <f aca="false">IF(Замер!$J$360="да",Помещение_18!$B357,0)</f>
        <v>0</v>
      </c>
      <c r="CJ357" s="31" t="n">
        <f aca="false">IF(Замер!$J$360="да",Помещение_18!$G357,0)</f>
        <v>0</v>
      </c>
      <c r="CK357" s="31" t="n">
        <f aca="false">IF(Замер!$J$360="да",Помещение_18!$H357,0)</f>
        <v>0</v>
      </c>
      <c r="CM357" s="31" t="n">
        <f aca="false">IF(Замер!$J$380="да",Помещение_19!$B357,0)</f>
        <v>0</v>
      </c>
      <c r="CN357" s="31" t="n">
        <f aca="false">IF(Замер!$J$380="да",Помещение_19!$G357,0)</f>
        <v>0</v>
      </c>
      <c r="CO357" s="31" t="n">
        <f aca="false">IF(Замер!$J$380="да",Помещение_19!$H357,0)</f>
        <v>0</v>
      </c>
      <c r="CQ357" s="31" t="n">
        <f aca="false">IF(Замер!$J$400="да",Помещение_20!$B357,0)</f>
        <v>0</v>
      </c>
      <c r="CR357" s="31" t="n">
        <f aca="false">IF(Замер!$J$400="да",Помещение_20!$G357,0)</f>
        <v>0</v>
      </c>
      <c r="CS357" s="31" t="n">
        <f aca="false">IF(Замер!$J$400="да",Помещение_20!$H357,0)</f>
        <v>0</v>
      </c>
    </row>
    <row r="358" customFormat="false" ht="14.25" hidden="false" customHeight="false" outlineLevel="0" collapsed="false">
      <c r="B358" s="79" t="n">
        <f aca="false">P358</f>
        <v>0</v>
      </c>
      <c r="C358" s="49" t="s">
        <v>614</v>
      </c>
      <c r="D358" s="80" t="str">
        <f aca="false">VLOOKUP(C358,СписокРабот!$B:$E,2,FALSE())</f>
        <v>Демонтаж старого распределительного устройства</v>
      </c>
      <c r="E358" s="44" t="str">
        <f aca="false">VLOOKUP(C358,СписокРабот!$B:$E,3,FALSE())</f>
        <v>ед.</v>
      </c>
      <c r="F358" s="81" t="n">
        <f aca="false">VLOOKUP(C358,СписокРабот!$B:$E,4,FALSE())</f>
        <v>5078</v>
      </c>
      <c r="G358" s="49" t="n">
        <f aca="false">Q358</f>
        <v>0</v>
      </c>
      <c r="H358" s="82" t="n">
        <f aca="false">F358*G358</f>
        <v>0</v>
      </c>
      <c r="L358" s="83"/>
      <c r="M358" s="66" t="n">
        <f aca="false">$F358*(100%-$B$3)</f>
        <v>4316.3</v>
      </c>
      <c r="N358" s="31" t="n">
        <f aca="false">$G358*$M358</f>
        <v>0</v>
      </c>
      <c r="P358" s="31" t="n">
        <f aca="false">MAX(S358,W358,AA358,AE358,AI358,AM358,AQ358,AU358,AY358,BC358,BG358,BK358,BO358,BS358,BW358,CA358,CE358,CI358,CM358,CQ358)</f>
        <v>0</v>
      </c>
      <c r="Q358" s="31" t="n">
        <f aca="false">IF($S358,T358,0)+IF($W358,X358,0)+IF($AA358,AB358,0)+IF($AE358,AF358,0)+IF($AI358,AJ358,0)+IF($AM358,AN358,0)+IF($AQ358,AR358,0)+IF($AU358,AV358,0)+IF($AY358,AZ358,0)+IF($BC358,BD358,0)+IF($BG358,BH358,0)+IF($BK358,BL358,0)+IF($BO358,BP358,0)+IF($BS358,BT358,0)+IF($BW358,BX358,0)+IF($CA358,CB358,0)+IF($CE358,CF358,0)+IF($CI358,CJ358,0)+IF($CM358,CN358,0)+IF($CQ358,CR358,0)</f>
        <v>0</v>
      </c>
      <c r="R358" s="31" t="n">
        <f aca="false">IF($S358=1,U358,0)+IF($W358,Y358,0)+IF($AA358,AC358,0)+IF($AE358,AG358,0)+IF($AI358,AK358,0)+IF($AM358,AO358,0)+IF($AQ358,AS358,0)+IF($AU358,AW358,0)+IF($AY358,BA358,0)+IF($BC358,BE358,0)+IF($BG358,BI358,0)+IF($BK358,BM358,0)+IF($BO358,BQ358,0)+IF($BS358,BU358,0)+IF($BW358,BY358,0)+IF($CA358,CC358,0)+IF($CE358,CG358,0)+IF($CI358,CK358,0)+IF($CM358,CO358,0)+IF($CQ358,CS358,0)</f>
        <v>0</v>
      </c>
      <c r="S358" s="31" t="n">
        <f aca="false">IF(Замер!$J$20="да",Комната_1!$B358,0)</f>
        <v>0</v>
      </c>
      <c r="T358" s="31" t="n">
        <f aca="false">IF(Замер!$J$20="да",Комната_1!$G358,0)</f>
        <v>1</v>
      </c>
      <c r="U358" s="31" t="n">
        <f aca="false">IF(Замер!$J$20="да",Комната_1!$H358,0)</f>
        <v>5078</v>
      </c>
      <c r="W358" s="31" t="n">
        <f aca="false">IF(Замер!$J$40="да",Комната_2!$B358,0)</f>
        <v>0</v>
      </c>
      <c r="X358" s="31" t="n">
        <f aca="false">IF(Замер!$J$40="да",Комната_2!$G358,0)</f>
        <v>1</v>
      </c>
      <c r="Y358" s="31" t="n">
        <f aca="false">IF(Замер!$J$40="да",Комната_2!$H358,0)</f>
        <v>5078</v>
      </c>
      <c r="AA358" s="31" t="n">
        <f aca="false">IF(Замер!$J$60="да",Комната_3!$B358,0)</f>
        <v>0</v>
      </c>
      <c r="AB358" s="31" t="n">
        <f aca="false">IF(Замер!$J$60="да",Комната_3!$G358,0)</f>
        <v>1</v>
      </c>
      <c r="AC358" s="31" t="n">
        <f aca="false">IF(Замер!$J$60="да",Комната_3!$H358,0)</f>
        <v>5078</v>
      </c>
      <c r="AE358" s="31" t="n">
        <f aca="false">IF(Замер!$J$80="да",Комната_4!$B358,0)</f>
        <v>0</v>
      </c>
      <c r="AF358" s="31" t="n">
        <f aca="false">IF(Замер!$J$80="да",Комната_4!$G358,0)</f>
        <v>1</v>
      </c>
      <c r="AG358" s="31" t="n">
        <f aca="false">IF(Замер!$J$80="да",Комната_4!$H358,0)</f>
        <v>5078</v>
      </c>
      <c r="AI358" s="31" t="n">
        <f aca="false">IF(Замер!$J$100="да",Комната_5!$B358,0)</f>
        <v>0</v>
      </c>
      <c r="AJ358" s="31" t="n">
        <f aca="false">IF(Замер!$J$100="да",Комната_5!$G358,0)</f>
        <v>1</v>
      </c>
      <c r="AK358" s="31" t="n">
        <f aca="false">IF(Замер!$J$100="да",Комната_5!$H358,0)</f>
        <v>5078</v>
      </c>
      <c r="AM358" s="31" t="n">
        <f aca="false">IF(Замер!$J$120="да",Коридор!$B358,0)</f>
        <v>0</v>
      </c>
      <c r="AN358" s="31" t="n">
        <f aca="false">IF(Замер!$J$120="да",Коридор!$G358,0)</f>
        <v>1</v>
      </c>
      <c r="AO358" s="31" t="n">
        <f aca="false">IF(Замер!$J$120="да",Коридор!$H358,0)</f>
        <v>5078</v>
      </c>
      <c r="AQ358" s="31" t="n">
        <f aca="false">IF(Замер!$J$140="да",Кухня!$B358,0)</f>
        <v>0</v>
      </c>
      <c r="AR358" s="31" t="n">
        <f aca="false">IF(Замер!$J$140="да",Кухня!$G358,0)</f>
        <v>1</v>
      </c>
      <c r="AS358" s="31" t="n">
        <f aca="false">IF(Замер!$J$140="да",Кухня!$H358,0)</f>
        <v>5078</v>
      </c>
      <c r="AU358" s="31" t="n">
        <f aca="false">IF(Замер!$J$160="да",Ванна!$B358,0)</f>
        <v>0</v>
      </c>
      <c r="AV358" s="31" t="n">
        <f aca="false">IF(Замер!$J$160="да",Ванна!$G358,0)</f>
        <v>1</v>
      </c>
      <c r="AW358" s="31" t="n">
        <f aca="false">IF(Замер!$J$160="да",Ванна!$H358,0)</f>
        <v>5078</v>
      </c>
      <c r="AY358" s="31" t="n">
        <f aca="false">IF(Замер!$J$180="да",Туалет!$B358,0)</f>
        <v>0</v>
      </c>
      <c r="AZ358" s="31" t="n">
        <f aca="false">IF(Замер!$J$180="да",Туалет!$G358,0)</f>
        <v>0</v>
      </c>
      <c r="BA358" s="31" t="n">
        <f aca="false">IF(Замер!$J$180="да",Туалет!$H358,0)</f>
        <v>0</v>
      </c>
      <c r="BC358" s="31" t="n">
        <f aca="false">IF(Замер!$J$200="да",Балкон!$B358,0)</f>
        <v>0</v>
      </c>
      <c r="BD358" s="31" t="n">
        <f aca="false">IF(Замер!$J$200="да",Балкон!$G358,0)</f>
        <v>0</v>
      </c>
      <c r="BE358" s="31" t="n">
        <f aca="false">IF(Замер!$J$200="да",Балкон!$H358,0)</f>
        <v>0</v>
      </c>
      <c r="BG358" s="31" t="n">
        <f aca="false">IF(Замер!$J$220="да",Помещение_11!$B358,0)</f>
        <v>0</v>
      </c>
      <c r="BH358" s="31" t="n">
        <f aca="false">IF(Замер!$J$220="да",Помещение_11!$G358,0)</f>
        <v>0</v>
      </c>
      <c r="BI358" s="31" t="n">
        <f aca="false">IF(Замер!$J$220="да",Помещение_11!$H358,0)</f>
        <v>0</v>
      </c>
      <c r="BK358" s="31" t="n">
        <f aca="false">IF(Замер!$J$240="да",Помещение_12!$B358,0)</f>
        <v>0</v>
      </c>
      <c r="BL358" s="31" t="n">
        <f aca="false">IF(Замер!$J$240="да",Помещение_12!$G358,0)</f>
        <v>0</v>
      </c>
      <c r="BM358" s="31" t="n">
        <f aca="false">IF(Замер!$J$240="да",Помещение_12!$H358,0)</f>
        <v>0</v>
      </c>
      <c r="BO358" s="31" t="n">
        <f aca="false">IF(Замер!$J$260="да",Помещение_13!$B358,0)</f>
        <v>0</v>
      </c>
      <c r="BP358" s="31" t="n">
        <f aca="false">IF(Замер!$J$260="да",Помещение_13!$G358,0)</f>
        <v>0</v>
      </c>
      <c r="BQ358" s="31" t="n">
        <f aca="false">IF(Замер!$J$260="да",Помещение_13!$H358,0)</f>
        <v>0</v>
      </c>
      <c r="BS358" s="31" t="n">
        <f aca="false">IF(Замер!$J$280="да",Помещение_14!$B358,0)</f>
        <v>0</v>
      </c>
      <c r="BT358" s="31" t="n">
        <f aca="false">IF(Замер!$J$280="да",Помещение_14!$G358,0)</f>
        <v>0</v>
      </c>
      <c r="BU358" s="31" t="n">
        <f aca="false">IF(Замер!$J$280="да",Помещение_14!$H358,0)</f>
        <v>0</v>
      </c>
      <c r="BW358" s="31" t="n">
        <f aca="false">IF(Замер!$J$300="да",Помещение_15!$B358,0)</f>
        <v>0</v>
      </c>
      <c r="BX358" s="31" t="n">
        <f aca="false">IF(Замер!$J$300="да",Помещение_15!$G358,0)</f>
        <v>0</v>
      </c>
      <c r="BY358" s="31" t="n">
        <f aca="false">IF(Замер!$J$300="да",Помещение_15!$H358,0)</f>
        <v>0</v>
      </c>
      <c r="CA358" s="31" t="n">
        <f aca="false">IF(Замер!$J$320="да",Помещение_16!$B358,0)</f>
        <v>0</v>
      </c>
      <c r="CB358" s="31" t="n">
        <f aca="false">IF(Замер!$J$320="да",Помещение_16!$G358,0)</f>
        <v>0</v>
      </c>
      <c r="CC358" s="31" t="n">
        <f aca="false">IF(Замер!$J$320="да",Помещение_16!$H358,0)</f>
        <v>0</v>
      </c>
      <c r="CE358" s="31" t="n">
        <f aca="false">IF(Замер!$J$340="да",Помещение_17!$B358,0)</f>
        <v>0</v>
      </c>
      <c r="CF358" s="31" t="n">
        <f aca="false">IF(Замер!$J$340="да",Помещение_17!$G358,0)</f>
        <v>0</v>
      </c>
      <c r="CG358" s="31" t="n">
        <f aca="false">IF(Замер!$J$340="да",Помещение_17!$H358,0)</f>
        <v>0</v>
      </c>
      <c r="CI358" s="31" t="n">
        <f aca="false">IF(Замер!$J$360="да",Помещение_18!$B358,0)</f>
        <v>0</v>
      </c>
      <c r="CJ358" s="31" t="n">
        <f aca="false">IF(Замер!$J$360="да",Помещение_18!$G358,0)</f>
        <v>0</v>
      </c>
      <c r="CK358" s="31" t="n">
        <f aca="false">IF(Замер!$J$360="да",Помещение_18!$H358,0)</f>
        <v>0</v>
      </c>
      <c r="CM358" s="31" t="n">
        <f aca="false">IF(Замер!$J$380="да",Помещение_19!$B358,0)</f>
        <v>0</v>
      </c>
      <c r="CN358" s="31" t="n">
        <f aca="false">IF(Замер!$J$380="да",Помещение_19!$G358,0)</f>
        <v>0</v>
      </c>
      <c r="CO358" s="31" t="n">
        <f aca="false">IF(Замер!$J$380="да",Помещение_19!$H358,0)</f>
        <v>0</v>
      </c>
      <c r="CQ358" s="31" t="n">
        <f aca="false">IF(Замер!$J$400="да",Помещение_20!$B358,0)</f>
        <v>0</v>
      </c>
      <c r="CR358" s="31" t="n">
        <f aca="false">IF(Замер!$J$400="да",Помещение_20!$G358,0)</f>
        <v>0</v>
      </c>
      <c r="CS358" s="31" t="n">
        <f aca="false">IF(Замер!$J$400="да",Помещение_20!$H358,0)</f>
        <v>0</v>
      </c>
    </row>
    <row r="359" customFormat="false" ht="14.25" hidden="false" customHeight="false" outlineLevel="0" collapsed="false">
      <c r="B359" s="79" t="n">
        <f aca="false">P359</f>
        <v>0</v>
      </c>
      <c r="C359" s="49" t="s">
        <v>615</v>
      </c>
      <c r="D359" s="80" t="str">
        <f aca="false">VLOOKUP(C359,СписокРабот!$B:$E,2,FALSE())</f>
        <v>Демонтаж панели электроточки</v>
      </c>
      <c r="E359" s="44" t="str">
        <f aca="false">VLOOKUP(C359,СписокРабот!$B:$E,3,FALSE())</f>
        <v>ед.</v>
      </c>
      <c r="F359" s="81" t="n">
        <f aca="false">VLOOKUP(C359,СписокРабот!$B:$E,4,FALSE())</f>
        <v>53</v>
      </c>
      <c r="G359" s="49" t="n">
        <f aca="false">Q359</f>
        <v>0</v>
      </c>
      <c r="H359" s="82" t="n">
        <f aca="false">F359*G359</f>
        <v>0</v>
      </c>
      <c r="L359" s="83"/>
      <c r="M359" s="66" t="n">
        <f aca="false">$F359*(100%-$B$3)</f>
        <v>45.05</v>
      </c>
      <c r="N359" s="31" t="n">
        <f aca="false">$G359*$M359</f>
        <v>0</v>
      </c>
      <c r="P359" s="31" t="n">
        <f aca="false">MAX(S359,W359,AA359,AE359,AI359,AM359,AQ359,AU359,AY359,BC359,BG359,BK359,BO359,BS359,BW359,CA359,CE359,CI359,CM359,CQ359)</f>
        <v>0</v>
      </c>
      <c r="Q359" s="31" t="n">
        <f aca="false">IF($S359,T359,0)+IF($W359,X359,0)+IF($AA359,AB359,0)+IF($AE359,AF359,0)+IF($AI359,AJ359,0)+IF($AM359,AN359,0)+IF($AQ359,AR359,0)+IF($AU359,AV359,0)+IF($AY359,AZ359,0)+IF($BC359,BD359,0)+IF($BG359,BH359,0)+IF($BK359,BL359,0)+IF($BO359,BP359,0)+IF($BS359,BT359,0)+IF($BW359,BX359,0)+IF($CA359,CB359,0)+IF($CE359,CF359,0)+IF($CI359,CJ359,0)+IF($CM359,CN359,0)+IF($CQ359,CR359,0)</f>
        <v>0</v>
      </c>
      <c r="R359" s="31" t="n">
        <f aca="false">IF($S359=1,U359,0)+IF($W359,Y359,0)+IF($AA359,AC359,0)+IF($AE359,AG359,0)+IF($AI359,AK359,0)+IF($AM359,AO359,0)+IF($AQ359,AS359,0)+IF($AU359,AW359,0)+IF($AY359,BA359,0)+IF($BC359,BE359,0)+IF($BG359,BI359,0)+IF($BK359,BM359,0)+IF($BO359,BQ359,0)+IF($BS359,BU359,0)+IF($BW359,BY359,0)+IF($CA359,CC359,0)+IF($CE359,CG359,0)+IF($CI359,CK359,0)+IF($CM359,CO359,0)+IF($CQ359,CS359,0)</f>
        <v>0</v>
      </c>
      <c r="S359" s="31" t="n">
        <f aca="false">IF(Замер!$J$20="да",Комната_1!$B359,0)</f>
        <v>0</v>
      </c>
      <c r="T359" s="31" t="n">
        <f aca="false">IF(Замер!$J$20="да",Комната_1!$G359,0)</f>
        <v>1</v>
      </c>
      <c r="U359" s="31" t="n">
        <f aca="false">IF(Замер!$J$20="да",Комната_1!$H359,0)</f>
        <v>53</v>
      </c>
      <c r="W359" s="31" t="n">
        <f aca="false">IF(Замер!$J$40="да",Комната_2!$B359,0)</f>
        <v>0</v>
      </c>
      <c r="X359" s="31" t="n">
        <f aca="false">IF(Замер!$J$40="да",Комната_2!$G359,0)</f>
        <v>1</v>
      </c>
      <c r="Y359" s="31" t="n">
        <f aca="false">IF(Замер!$J$40="да",Комната_2!$H359,0)</f>
        <v>53</v>
      </c>
      <c r="AA359" s="31" t="n">
        <f aca="false">IF(Замер!$J$60="да",Комната_3!$B359,0)</f>
        <v>0</v>
      </c>
      <c r="AB359" s="31" t="n">
        <f aca="false">IF(Замер!$J$60="да",Комната_3!$G359,0)</f>
        <v>1</v>
      </c>
      <c r="AC359" s="31" t="n">
        <f aca="false">IF(Замер!$J$60="да",Комната_3!$H359,0)</f>
        <v>53</v>
      </c>
      <c r="AE359" s="31" t="n">
        <f aca="false">IF(Замер!$J$80="да",Комната_4!$B359,0)</f>
        <v>0</v>
      </c>
      <c r="AF359" s="31" t="n">
        <f aca="false">IF(Замер!$J$80="да",Комната_4!$G359,0)</f>
        <v>1</v>
      </c>
      <c r="AG359" s="31" t="n">
        <f aca="false">IF(Замер!$J$80="да",Комната_4!$H359,0)</f>
        <v>53</v>
      </c>
      <c r="AI359" s="31" t="n">
        <f aca="false">IF(Замер!$J$100="да",Комната_5!$B359,0)</f>
        <v>0</v>
      </c>
      <c r="AJ359" s="31" t="n">
        <f aca="false">IF(Замер!$J$100="да",Комната_5!$G359,0)</f>
        <v>1</v>
      </c>
      <c r="AK359" s="31" t="n">
        <f aca="false">IF(Замер!$J$100="да",Комната_5!$H359,0)</f>
        <v>53</v>
      </c>
      <c r="AM359" s="31" t="n">
        <f aca="false">IF(Замер!$J$120="да",Коридор!$B359,0)</f>
        <v>0</v>
      </c>
      <c r="AN359" s="31" t="n">
        <f aca="false">IF(Замер!$J$120="да",Коридор!$G359,0)</f>
        <v>1</v>
      </c>
      <c r="AO359" s="31" t="n">
        <f aca="false">IF(Замер!$J$120="да",Коридор!$H359,0)</f>
        <v>53</v>
      </c>
      <c r="AQ359" s="31" t="n">
        <f aca="false">IF(Замер!$J$140="да",Кухня!$B359,0)</f>
        <v>0</v>
      </c>
      <c r="AR359" s="31" t="n">
        <f aca="false">IF(Замер!$J$140="да",Кухня!$G359,0)</f>
        <v>1</v>
      </c>
      <c r="AS359" s="31" t="n">
        <f aca="false">IF(Замер!$J$140="да",Кухня!$H359,0)</f>
        <v>53</v>
      </c>
      <c r="AU359" s="31" t="n">
        <f aca="false">IF(Замер!$J$160="да",Ванна!$B359,0)</f>
        <v>0</v>
      </c>
      <c r="AV359" s="31" t="n">
        <f aca="false">IF(Замер!$J$160="да",Ванна!$G359,0)</f>
        <v>1</v>
      </c>
      <c r="AW359" s="31" t="n">
        <f aca="false">IF(Замер!$J$160="да",Ванна!$H359,0)</f>
        <v>53</v>
      </c>
      <c r="AY359" s="31" t="n">
        <f aca="false">IF(Замер!$J$180="да",Туалет!$B359,0)</f>
        <v>0</v>
      </c>
      <c r="AZ359" s="31" t="n">
        <f aca="false">IF(Замер!$J$180="да",Туалет!$G359,0)</f>
        <v>0</v>
      </c>
      <c r="BA359" s="31" t="n">
        <f aca="false">IF(Замер!$J$180="да",Туалет!$H359,0)</f>
        <v>0</v>
      </c>
      <c r="BC359" s="31" t="n">
        <f aca="false">IF(Замер!$J$200="да",Балкон!$B359,0)</f>
        <v>0</v>
      </c>
      <c r="BD359" s="31" t="n">
        <f aca="false">IF(Замер!$J$200="да",Балкон!$G359,0)</f>
        <v>0</v>
      </c>
      <c r="BE359" s="31" t="n">
        <f aca="false">IF(Замер!$J$200="да",Балкон!$H359,0)</f>
        <v>0</v>
      </c>
      <c r="BG359" s="31" t="n">
        <f aca="false">IF(Замер!$J$220="да",Помещение_11!$B359,0)</f>
        <v>0</v>
      </c>
      <c r="BH359" s="31" t="n">
        <f aca="false">IF(Замер!$J$220="да",Помещение_11!$G359,0)</f>
        <v>0</v>
      </c>
      <c r="BI359" s="31" t="n">
        <f aca="false">IF(Замер!$J$220="да",Помещение_11!$H359,0)</f>
        <v>0</v>
      </c>
      <c r="BK359" s="31" t="n">
        <f aca="false">IF(Замер!$J$240="да",Помещение_12!$B359,0)</f>
        <v>0</v>
      </c>
      <c r="BL359" s="31" t="n">
        <f aca="false">IF(Замер!$J$240="да",Помещение_12!$G359,0)</f>
        <v>0</v>
      </c>
      <c r="BM359" s="31" t="n">
        <f aca="false">IF(Замер!$J$240="да",Помещение_12!$H359,0)</f>
        <v>0</v>
      </c>
      <c r="BO359" s="31" t="n">
        <f aca="false">IF(Замер!$J$260="да",Помещение_13!$B359,0)</f>
        <v>0</v>
      </c>
      <c r="BP359" s="31" t="n">
        <f aca="false">IF(Замер!$J$260="да",Помещение_13!$G359,0)</f>
        <v>0</v>
      </c>
      <c r="BQ359" s="31" t="n">
        <f aca="false">IF(Замер!$J$260="да",Помещение_13!$H359,0)</f>
        <v>0</v>
      </c>
      <c r="BS359" s="31" t="n">
        <f aca="false">IF(Замер!$J$280="да",Помещение_14!$B359,0)</f>
        <v>0</v>
      </c>
      <c r="BT359" s="31" t="n">
        <f aca="false">IF(Замер!$J$280="да",Помещение_14!$G359,0)</f>
        <v>0</v>
      </c>
      <c r="BU359" s="31" t="n">
        <f aca="false">IF(Замер!$J$280="да",Помещение_14!$H359,0)</f>
        <v>0</v>
      </c>
      <c r="BW359" s="31" t="n">
        <f aca="false">IF(Замер!$J$300="да",Помещение_15!$B359,0)</f>
        <v>0</v>
      </c>
      <c r="BX359" s="31" t="n">
        <f aca="false">IF(Замер!$J$300="да",Помещение_15!$G359,0)</f>
        <v>0</v>
      </c>
      <c r="BY359" s="31" t="n">
        <f aca="false">IF(Замер!$J$300="да",Помещение_15!$H359,0)</f>
        <v>0</v>
      </c>
      <c r="CA359" s="31" t="n">
        <f aca="false">IF(Замер!$J$320="да",Помещение_16!$B359,0)</f>
        <v>0</v>
      </c>
      <c r="CB359" s="31" t="n">
        <f aca="false">IF(Замер!$J$320="да",Помещение_16!$G359,0)</f>
        <v>0</v>
      </c>
      <c r="CC359" s="31" t="n">
        <f aca="false">IF(Замер!$J$320="да",Помещение_16!$H359,0)</f>
        <v>0</v>
      </c>
      <c r="CE359" s="31" t="n">
        <f aca="false">IF(Замер!$J$340="да",Помещение_17!$B359,0)</f>
        <v>0</v>
      </c>
      <c r="CF359" s="31" t="n">
        <f aca="false">IF(Замер!$J$340="да",Помещение_17!$G359,0)</f>
        <v>0</v>
      </c>
      <c r="CG359" s="31" t="n">
        <f aca="false">IF(Замер!$J$340="да",Помещение_17!$H359,0)</f>
        <v>0</v>
      </c>
      <c r="CI359" s="31" t="n">
        <f aca="false">IF(Замер!$J$360="да",Помещение_18!$B359,0)</f>
        <v>0</v>
      </c>
      <c r="CJ359" s="31" t="n">
        <f aca="false">IF(Замер!$J$360="да",Помещение_18!$G359,0)</f>
        <v>0</v>
      </c>
      <c r="CK359" s="31" t="n">
        <f aca="false">IF(Замер!$J$360="да",Помещение_18!$H359,0)</f>
        <v>0</v>
      </c>
      <c r="CM359" s="31" t="n">
        <f aca="false">IF(Замер!$J$380="да",Помещение_19!$B359,0)</f>
        <v>0</v>
      </c>
      <c r="CN359" s="31" t="n">
        <f aca="false">IF(Замер!$J$380="да",Помещение_19!$G359,0)</f>
        <v>0</v>
      </c>
      <c r="CO359" s="31" t="n">
        <f aca="false">IF(Замер!$J$380="да",Помещение_19!$H359,0)</f>
        <v>0</v>
      </c>
      <c r="CQ359" s="31" t="n">
        <f aca="false">IF(Замер!$J$400="да",Помещение_20!$B359,0)</f>
        <v>0</v>
      </c>
      <c r="CR359" s="31" t="n">
        <f aca="false">IF(Замер!$J$400="да",Помещение_20!$G359,0)</f>
        <v>0</v>
      </c>
      <c r="CS359" s="31" t="n">
        <f aca="false">IF(Замер!$J$400="да",Помещение_20!$H359,0)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L360" s="88" t="s">
        <v>354</v>
      </c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L361" s="78" t="s">
        <v>344</v>
      </c>
      <c r="N361" s="31" t="n">
        <f aca="false">N472</f>
        <v>378964.85</v>
      </c>
    </row>
    <row r="362" customFormat="false" ht="14.25" hidden="false" customHeight="false" outlineLevel="0" collapsed="false">
      <c r="B362" s="79" t="n">
        <f aca="false">P362</f>
        <v>1</v>
      </c>
      <c r="C362" s="49" t="s">
        <v>172</v>
      </c>
      <c r="D362" s="80" t="str">
        <f aca="false">VLOOKUP(C362,СписокРабот!$B:$E,2,FALSE())</f>
        <v>Прокладка кабеля по потолку (в гофре)</v>
      </c>
      <c r="E362" s="44" t="str">
        <f aca="false">VLOOKUP(C362,СписокРабот!$B:$E,3,FALSE())</f>
        <v>п.м.</v>
      </c>
      <c r="F362" s="81" t="n">
        <f aca="false">VLOOKUP(C362,СписокРабот!$B:$E,4,FALSE())</f>
        <v>399</v>
      </c>
      <c r="G362" s="84" t="n">
        <f aca="false">Q362</f>
        <v>100</v>
      </c>
      <c r="H362" s="82" t="n">
        <f aca="false">F362*G362</f>
        <v>39900</v>
      </c>
      <c r="L362" s="83"/>
      <c r="M362" s="66" t="n">
        <f aca="false">$F362*(100%-$B$3)</f>
        <v>339.15</v>
      </c>
      <c r="N362" s="31" t="n">
        <f aca="false">$G362*$M362</f>
        <v>33915</v>
      </c>
      <c r="P362" s="31" t="n">
        <f aca="false">MAX(S362,W362,AA362,AE362,AI362,AM362,AQ362,AU362,AY362,BC362,BG362,BK362,BO362,BS362,BW362,CA362,CE362,CI362,CM362,CQ362)</f>
        <v>1</v>
      </c>
      <c r="Q362" s="31" t="n">
        <f aca="false">IF($S362,T362,0)+IF($W362,X362,0)+IF($AA362,AB362,0)+IF($AE362,AF362,0)+IF($AI362,AJ362,0)+IF($AM362,AN362,0)+IF($AQ362,AR362,0)+IF($AU362,AV362,0)+IF($AY362,AZ362,0)+IF($BC362,BD362,0)+IF($BG362,BH362,0)+IF($BK362,BL362,0)+IF($BO362,BP362,0)+IF($BS362,BT362,0)+IF($BW362,BX362,0)+IF($CA362,CB362,0)+IF($CE362,CF362,0)+IF($CI362,CJ362,0)+IF($CM362,CN362,0)+IF($CQ362,CR362,0)</f>
        <v>100</v>
      </c>
      <c r="R362" s="31" t="n">
        <f aca="false">IF($S362=1,U362,0)+IF($W362,Y362,0)+IF($AA362,AC362,0)+IF($AE362,AG362,0)+IF($AI362,AK362,0)+IF($AM362,AO362,0)+IF($AQ362,AS362,0)+IF($AU362,AW362,0)+IF($AY362,BA362,0)+IF($BC362,BE362,0)+IF($BG362,BI362,0)+IF($BK362,BM362,0)+IF($BO362,BQ362,0)+IF($BS362,BU362,0)+IF($BW362,BY362,0)+IF($CA362,CC362,0)+IF($CE362,CG362,0)+IF($CI362,CK362,0)+IF($CM362,CO362,0)+IF($CQ362,CS362,0)</f>
        <v>39900</v>
      </c>
      <c r="S362" s="31" t="n">
        <f aca="false">IF(Замер!$J$20="да",Комната_1!$B362,0)</f>
        <v>1</v>
      </c>
      <c r="T362" s="31" t="n">
        <f aca="false">IF(Замер!$J$20="да",Комната_1!$G362,0)</f>
        <v>100</v>
      </c>
      <c r="U362" s="31" t="n">
        <f aca="false">IF(Замер!$J$20="да",Комната_1!$H362,0)</f>
        <v>39900</v>
      </c>
      <c r="W362" s="31" t="n">
        <f aca="false">IF(Замер!$J$40="да",Комната_2!$B362,0)</f>
        <v>0</v>
      </c>
      <c r="X362" s="31" t="n">
        <f aca="false">IF(Замер!$J$40="да",Комната_2!$G362,0)</f>
        <v>0</v>
      </c>
      <c r="Y362" s="31" t="n">
        <f aca="false">IF(Замер!$J$40="да",Комната_2!$H362,0)</f>
        <v>0</v>
      </c>
      <c r="AA362" s="31" t="n">
        <f aca="false">IF(Замер!$J$60="да",Комната_3!$B362,0)</f>
        <v>0</v>
      </c>
      <c r="AB362" s="31" t="n">
        <f aca="false">IF(Замер!$J$60="да",Комната_3!$G362,0)</f>
        <v>0</v>
      </c>
      <c r="AC362" s="31" t="n">
        <f aca="false">IF(Замер!$J$60="да",Комната_3!$H362,0)</f>
        <v>0</v>
      </c>
      <c r="AE362" s="31" t="n">
        <f aca="false">IF(Замер!$J$80="да",Комната_4!$B362,0)</f>
        <v>0</v>
      </c>
      <c r="AF362" s="31" t="n">
        <f aca="false">IF(Замер!$J$80="да",Комната_4!$G362,0)</f>
        <v>0</v>
      </c>
      <c r="AG362" s="31" t="n">
        <f aca="false">IF(Замер!$J$80="да",Комната_4!$H362,0)</f>
        <v>0</v>
      </c>
      <c r="AI362" s="31" t="n">
        <f aca="false">IF(Замер!$J$100="да",Комната_5!$B362,0)</f>
        <v>0</v>
      </c>
      <c r="AJ362" s="31" t="n">
        <f aca="false">IF(Замер!$J$100="да",Комната_5!$G362,0)</f>
        <v>0</v>
      </c>
      <c r="AK362" s="31" t="n">
        <f aca="false">IF(Замер!$J$100="да",Комната_5!$H362,0)</f>
        <v>0</v>
      </c>
      <c r="AM362" s="31" t="n">
        <f aca="false">IF(Замер!$J$120="да",Коридор!$B362,0)</f>
        <v>0</v>
      </c>
      <c r="AN362" s="31" t="n">
        <f aca="false">IF(Замер!$J$120="да",Коридор!$G362,0)</f>
        <v>0</v>
      </c>
      <c r="AO362" s="31" t="n">
        <f aca="false">IF(Замер!$J$120="да",Коридор!$H362,0)</f>
        <v>0</v>
      </c>
      <c r="AQ362" s="31" t="n">
        <f aca="false">IF(Замер!$J$140="да",Кухня!$B362,0)</f>
        <v>0</v>
      </c>
      <c r="AR362" s="31" t="n">
        <f aca="false">IF(Замер!$J$140="да",Кухня!$G362,0)</f>
        <v>0</v>
      </c>
      <c r="AS362" s="31" t="n">
        <f aca="false">IF(Замер!$J$140="да",Кухня!$H362,0)</f>
        <v>0</v>
      </c>
      <c r="AU362" s="31" t="n">
        <f aca="false">IF(Замер!$J$160="да",Ванна!$B362,0)</f>
        <v>0</v>
      </c>
      <c r="AV362" s="31" t="n">
        <f aca="false">IF(Замер!$J$160="да",Ванна!$G362,0)</f>
        <v>0</v>
      </c>
      <c r="AW362" s="31" t="n">
        <f aca="false">IF(Замер!$J$160="да",Ванна!$H362,0)</f>
        <v>0</v>
      </c>
      <c r="AY362" s="31" t="n">
        <f aca="false">IF(Замер!$J$180="да",Туалет!$B362,0)</f>
        <v>0</v>
      </c>
      <c r="AZ362" s="31" t="n">
        <f aca="false">IF(Замер!$J$180="да",Туалет!$G362,0)</f>
        <v>0</v>
      </c>
      <c r="BA362" s="31" t="n">
        <f aca="false">IF(Замер!$J$180="да",Туалет!$H362,0)</f>
        <v>0</v>
      </c>
      <c r="BC362" s="31" t="n">
        <f aca="false">IF(Замер!$J$200="да",Балкон!$B362,0)</f>
        <v>0</v>
      </c>
      <c r="BD362" s="31" t="n">
        <f aca="false">IF(Замер!$J$200="да",Балкон!$G362,0)</f>
        <v>0</v>
      </c>
      <c r="BE362" s="31" t="n">
        <f aca="false">IF(Замер!$J$200="да",Балкон!$H362,0)</f>
        <v>0</v>
      </c>
      <c r="BG362" s="31" t="n">
        <f aca="false">IF(Замер!$J$220="да",Помещение_11!$B362,0)</f>
        <v>0</v>
      </c>
      <c r="BH362" s="31" t="n">
        <f aca="false">IF(Замер!$J$220="да",Помещение_11!$G362,0)</f>
        <v>0</v>
      </c>
      <c r="BI362" s="31" t="n">
        <f aca="false">IF(Замер!$J$220="да",Помещение_11!$H362,0)</f>
        <v>0</v>
      </c>
      <c r="BK362" s="31" t="n">
        <f aca="false">IF(Замер!$J$240="да",Помещение_12!$B362,0)</f>
        <v>0</v>
      </c>
      <c r="BL362" s="31" t="n">
        <f aca="false">IF(Замер!$J$240="да",Помещение_12!$G362,0)</f>
        <v>0</v>
      </c>
      <c r="BM362" s="31" t="n">
        <f aca="false">IF(Замер!$J$240="да",Помещение_12!$H362,0)</f>
        <v>0</v>
      </c>
      <c r="BO362" s="31" t="n">
        <f aca="false">IF(Замер!$J$260="да",Помещение_13!$B362,0)</f>
        <v>0</v>
      </c>
      <c r="BP362" s="31" t="n">
        <f aca="false">IF(Замер!$J$260="да",Помещение_13!$G362,0)</f>
        <v>0</v>
      </c>
      <c r="BQ362" s="31" t="n">
        <f aca="false">IF(Замер!$J$260="да",Помещение_13!$H362,0)</f>
        <v>0</v>
      </c>
      <c r="BS362" s="31" t="n">
        <f aca="false">IF(Замер!$J$280="да",Помещение_14!$B362,0)</f>
        <v>0</v>
      </c>
      <c r="BT362" s="31" t="n">
        <f aca="false">IF(Замер!$J$280="да",Помещение_14!$G362,0)</f>
        <v>0</v>
      </c>
      <c r="BU362" s="31" t="n">
        <f aca="false">IF(Замер!$J$280="да",Помещение_14!$H362,0)</f>
        <v>0</v>
      </c>
      <c r="BW362" s="31" t="n">
        <f aca="false">IF(Замер!$J$300="да",Помещение_15!$B362,0)</f>
        <v>0</v>
      </c>
      <c r="BX362" s="31" t="n">
        <f aca="false">IF(Замер!$J$300="да",Помещение_15!$G362,0)</f>
        <v>0</v>
      </c>
      <c r="BY362" s="31" t="n">
        <f aca="false">IF(Замер!$J$300="да",Помещение_15!$H362,0)</f>
        <v>0</v>
      </c>
      <c r="CA362" s="31" t="n">
        <f aca="false">IF(Замер!$J$320="да",Помещение_16!$B362,0)</f>
        <v>0</v>
      </c>
      <c r="CB362" s="31" t="n">
        <f aca="false">IF(Замер!$J$320="да",Помещение_16!$G362,0)</f>
        <v>0</v>
      </c>
      <c r="CC362" s="31" t="n">
        <f aca="false">IF(Замер!$J$320="да",Помещение_16!$H362,0)</f>
        <v>0</v>
      </c>
      <c r="CE362" s="31" t="n">
        <f aca="false">IF(Замер!$J$340="да",Помещение_17!$B362,0)</f>
        <v>0</v>
      </c>
      <c r="CF362" s="31" t="n">
        <f aca="false">IF(Замер!$J$340="да",Помещение_17!$G362,0)</f>
        <v>0</v>
      </c>
      <c r="CG362" s="31" t="n">
        <f aca="false">IF(Замер!$J$340="да",Помещение_17!$H362,0)</f>
        <v>0</v>
      </c>
      <c r="CI362" s="31" t="n">
        <f aca="false">IF(Замер!$J$360="да",Помещение_18!$B362,0)</f>
        <v>0</v>
      </c>
      <c r="CJ362" s="31" t="n">
        <f aca="false">IF(Замер!$J$360="да",Помещение_18!$G362,0)</f>
        <v>0</v>
      </c>
      <c r="CK362" s="31" t="n">
        <f aca="false">IF(Замер!$J$360="да",Помещение_18!$H362,0)</f>
        <v>0</v>
      </c>
      <c r="CM362" s="31" t="n">
        <f aca="false">IF(Замер!$J$380="да",Помещение_19!$B362,0)</f>
        <v>0</v>
      </c>
      <c r="CN362" s="31" t="n">
        <f aca="false">IF(Замер!$J$380="да",Помещение_19!$G362,0)</f>
        <v>0</v>
      </c>
      <c r="CO362" s="31" t="n">
        <f aca="false">IF(Замер!$J$380="да",Помещение_19!$H362,0)</f>
        <v>0</v>
      </c>
      <c r="CQ362" s="31" t="n">
        <f aca="false">IF(Замер!$J$400="да",Помещение_20!$B362,0)</f>
        <v>0</v>
      </c>
      <c r="CR362" s="31" t="n">
        <f aca="false">IF(Замер!$J$400="да",Помещение_20!$G362,0)</f>
        <v>0</v>
      </c>
      <c r="CS362" s="31" t="n">
        <f aca="false">IF(Замер!$J$400="да",Помещение_20!$H362,0)</f>
        <v>0</v>
      </c>
    </row>
    <row r="363" customFormat="false" ht="14.25" hidden="false" customHeight="false" outlineLevel="0" collapsed="false">
      <c r="B363" s="79" t="n">
        <f aca="false">P363</f>
        <v>1</v>
      </c>
      <c r="C363" s="49" t="s">
        <v>175</v>
      </c>
      <c r="D363" s="80" t="str">
        <f aca="false">VLOOKUP(C363,СписокРабот!$B:$E,2,FALSE())</f>
        <v>Прокладка кабеля в стяжке (в гофре)</v>
      </c>
      <c r="E363" s="44" t="str">
        <f aca="false">VLOOKUP(C363,СписокРабот!$B:$E,3,FALSE())</f>
        <v>п.м</v>
      </c>
      <c r="F363" s="81" t="n">
        <f aca="false">VLOOKUP(C363,СписокРабот!$B:$E,4,FALSE())</f>
        <v>329</v>
      </c>
      <c r="G363" s="84" t="n">
        <f aca="false">Q363</f>
        <v>400</v>
      </c>
      <c r="H363" s="82" t="n">
        <f aca="false">F363*G363</f>
        <v>131600</v>
      </c>
      <c r="L363" s="83"/>
      <c r="M363" s="66" t="n">
        <f aca="false">$F363*(100%-$B$3)</f>
        <v>279.65</v>
      </c>
      <c r="N363" s="31" t="n">
        <f aca="false">$G363*$M363</f>
        <v>111860</v>
      </c>
      <c r="P363" s="31" t="n">
        <f aca="false">MAX(S363,W363,AA363,AE363,AI363,AM363,AQ363,AU363,AY363,BC363,BG363,BK363,BO363,BS363,BW363,CA363,CE363,CI363,CM363,CQ363)</f>
        <v>1</v>
      </c>
      <c r="Q363" s="31" t="n">
        <f aca="false">IF($S363,T363,0)+IF($W363,X363,0)+IF($AA363,AB363,0)+IF($AE363,AF363,0)+IF($AI363,AJ363,0)+IF($AM363,AN363,0)+IF($AQ363,AR363,0)+IF($AU363,AV363,0)+IF($AY363,AZ363,0)+IF($BC363,BD363,0)+IF($BG363,BH363,0)+IF($BK363,BL363,0)+IF($BO363,BP363,0)+IF($BS363,BT363,0)+IF($BW363,BX363,0)+IF($CA363,CB363,0)+IF($CE363,CF363,0)+IF($CI363,CJ363,0)+IF($CM363,CN363,0)+IF($CQ363,CR363,0)</f>
        <v>400</v>
      </c>
      <c r="R363" s="31" t="n">
        <f aca="false">IF($S363=1,U363,0)+IF($W363,Y363,0)+IF($AA363,AC363,0)+IF($AE363,AG363,0)+IF($AI363,AK363,0)+IF($AM363,AO363,0)+IF($AQ363,AS363,0)+IF($AU363,AW363,0)+IF($AY363,BA363,0)+IF($BC363,BE363,0)+IF($BG363,BI363,0)+IF($BK363,BM363,0)+IF($BO363,BQ363,0)+IF($BS363,BU363,0)+IF($BW363,BY363,0)+IF($CA363,CC363,0)+IF($CE363,CG363,0)+IF($CI363,CK363,0)+IF($CM363,CO363,0)+IF($CQ363,CS363,0)</f>
        <v>131600</v>
      </c>
      <c r="S363" s="31" t="n">
        <f aca="false">IF(Замер!$J$20="да",Комната_1!$B363,0)</f>
        <v>1</v>
      </c>
      <c r="T363" s="31" t="n">
        <f aca="false">IF(Замер!$J$20="да",Комната_1!$G363,0)</f>
        <v>400</v>
      </c>
      <c r="U363" s="31" t="n">
        <f aca="false">IF(Замер!$J$20="да",Комната_1!$H363,0)</f>
        <v>131600</v>
      </c>
      <c r="W363" s="31" t="n">
        <f aca="false">IF(Замер!$J$40="да",Комната_2!$B363,0)</f>
        <v>0</v>
      </c>
      <c r="X363" s="31" t="n">
        <f aca="false">IF(Замер!$J$40="да",Комната_2!$G363,0)</f>
        <v>0</v>
      </c>
      <c r="Y363" s="31" t="n">
        <f aca="false">IF(Замер!$J$40="да",Комната_2!$H363,0)</f>
        <v>0</v>
      </c>
      <c r="AA363" s="31" t="n">
        <f aca="false">IF(Замер!$J$60="да",Комната_3!$B363,0)</f>
        <v>0</v>
      </c>
      <c r="AB363" s="31" t="n">
        <f aca="false">IF(Замер!$J$60="да",Комната_3!$G363,0)</f>
        <v>0</v>
      </c>
      <c r="AC363" s="31" t="n">
        <f aca="false">IF(Замер!$J$60="да",Комната_3!$H363,0)</f>
        <v>0</v>
      </c>
      <c r="AE363" s="31" t="n">
        <f aca="false">IF(Замер!$J$80="да",Комната_4!$B363,0)</f>
        <v>0</v>
      </c>
      <c r="AF363" s="31" t="n">
        <f aca="false">IF(Замер!$J$80="да",Комната_4!$G363,0)</f>
        <v>0</v>
      </c>
      <c r="AG363" s="31" t="n">
        <f aca="false">IF(Замер!$J$80="да",Комната_4!$H363,0)</f>
        <v>0</v>
      </c>
      <c r="AI363" s="31" t="n">
        <f aca="false">IF(Замер!$J$100="да",Комната_5!$B363,0)</f>
        <v>0</v>
      </c>
      <c r="AJ363" s="31" t="n">
        <f aca="false">IF(Замер!$J$100="да",Комната_5!$G363,0)</f>
        <v>0</v>
      </c>
      <c r="AK363" s="31" t="n">
        <f aca="false">IF(Замер!$J$100="да",Комната_5!$H363,0)</f>
        <v>0</v>
      </c>
      <c r="AM363" s="31" t="n">
        <f aca="false">IF(Замер!$J$120="да",Коридор!$B363,0)</f>
        <v>0</v>
      </c>
      <c r="AN363" s="31" t="n">
        <f aca="false">IF(Замер!$J$120="да",Коридор!$G363,0)</f>
        <v>0</v>
      </c>
      <c r="AO363" s="31" t="n">
        <f aca="false">IF(Замер!$J$120="да",Коридор!$H363,0)</f>
        <v>0</v>
      </c>
      <c r="AQ363" s="31" t="n">
        <f aca="false">IF(Замер!$J$140="да",Кухня!$B363,0)</f>
        <v>0</v>
      </c>
      <c r="AR363" s="31" t="n">
        <f aca="false">IF(Замер!$J$140="да",Кухня!$G363,0)</f>
        <v>0</v>
      </c>
      <c r="AS363" s="31" t="n">
        <f aca="false">IF(Замер!$J$140="да",Кухня!$H363,0)</f>
        <v>0</v>
      </c>
      <c r="AU363" s="31" t="n">
        <f aca="false">IF(Замер!$J$160="да",Ванна!$B363,0)</f>
        <v>0</v>
      </c>
      <c r="AV363" s="31" t="n">
        <f aca="false">IF(Замер!$J$160="да",Ванна!$G363,0)</f>
        <v>0</v>
      </c>
      <c r="AW363" s="31" t="n">
        <f aca="false">IF(Замер!$J$160="да",Ванна!$H363,0)</f>
        <v>0</v>
      </c>
      <c r="AY363" s="31" t="n">
        <f aca="false">IF(Замер!$J$180="да",Туалет!$B363,0)</f>
        <v>0</v>
      </c>
      <c r="AZ363" s="31" t="n">
        <f aca="false">IF(Замер!$J$180="да",Туалет!$G363,0)</f>
        <v>0</v>
      </c>
      <c r="BA363" s="31" t="n">
        <f aca="false">IF(Замер!$J$180="да",Туалет!$H363,0)</f>
        <v>0</v>
      </c>
      <c r="BC363" s="31" t="n">
        <f aca="false">IF(Замер!$J$200="да",Балкон!$B363,0)</f>
        <v>0</v>
      </c>
      <c r="BD363" s="31" t="n">
        <f aca="false">IF(Замер!$J$200="да",Балкон!$G363,0)</f>
        <v>0</v>
      </c>
      <c r="BE363" s="31" t="n">
        <f aca="false">IF(Замер!$J$200="да",Балкон!$H363,0)</f>
        <v>0</v>
      </c>
      <c r="BG363" s="31" t="n">
        <f aca="false">IF(Замер!$J$220="да",Помещение_11!$B363,0)</f>
        <v>0</v>
      </c>
      <c r="BH363" s="31" t="n">
        <f aca="false">IF(Замер!$J$220="да",Помещение_11!$G363,0)</f>
        <v>0</v>
      </c>
      <c r="BI363" s="31" t="n">
        <f aca="false">IF(Замер!$J$220="да",Помещение_11!$H363,0)</f>
        <v>0</v>
      </c>
      <c r="BK363" s="31" t="n">
        <f aca="false">IF(Замер!$J$240="да",Помещение_12!$B363,0)</f>
        <v>0</v>
      </c>
      <c r="BL363" s="31" t="n">
        <f aca="false">IF(Замер!$J$240="да",Помещение_12!$G363,0)</f>
        <v>0</v>
      </c>
      <c r="BM363" s="31" t="n">
        <f aca="false">IF(Замер!$J$240="да",Помещение_12!$H363,0)</f>
        <v>0</v>
      </c>
      <c r="BO363" s="31" t="n">
        <f aca="false">IF(Замер!$J$260="да",Помещение_13!$B363,0)</f>
        <v>0</v>
      </c>
      <c r="BP363" s="31" t="n">
        <f aca="false">IF(Замер!$J$260="да",Помещение_13!$G363,0)</f>
        <v>0</v>
      </c>
      <c r="BQ363" s="31" t="n">
        <f aca="false">IF(Замер!$J$260="да",Помещение_13!$H363,0)</f>
        <v>0</v>
      </c>
      <c r="BS363" s="31" t="n">
        <f aca="false">IF(Замер!$J$280="да",Помещение_14!$B363,0)</f>
        <v>0</v>
      </c>
      <c r="BT363" s="31" t="n">
        <f aca="false">IF(Замер!$J$280="да",Помещение_14!$G363,0)</f>
        <v>0</v>
      </c>
      <c r="BU363" s="31" t="n">
        <f aca="false">IF(Замер!$J$280="да",Помещение_14!$H363,0)</f>
        <v>0</v>
      </c>
      <c r="BW363" s="31" t="n">
        <f aca="false">IF(Замер!$J$300="да",Помещение_15!$B363,0)</f>
        <v>0</v>
      </c>
      <c r="BX363" s="31" t="n">
        <f aca="false">IF(Замер!$J$300="да",Помещение_15!$G363,0)</f>
        <v>0</v>
      </c>
      <c r="BY363" s="31" t="n">
        <f aca="false">IF(Замер!$J$300="да",Помещение_15!$H363,0)</f>
        <v>0</v>
      </c>
      <c r="CA363" s="31" t="n">
        <f aca="false">IF(Замер!$J$320="да",Помещение_16!$B363,0)</f>
        <v>0</v>
      </c>
      <c r="CB363" s="31" t="n">
        <f aca="false">IF(Замер!$J$320="да",Помещение_16!$G363,0)</f>
        <v>0</v>
      </c>
      <c r="CC363" s="31" t="n">
        <f aca="false">IF(Замер!$J$320="да",Помещение_16!$H363,0)</f>
        <v>0</v>
      </c>
      <c r="CE363" s="31" t="n">
        <f aca="false">IF(Замер!$J$340="да",Помещение_17!$B363,0)</f>
        <v>0</v>
      </c>
      <c r="CF363" s="31" t="n">
        <f aca="false">IF(Замер!$J$340="да",Помещение_17!$G363,0)</f>
        <v>0</v>
      </c>
      <c r="CG363" s="31" t="n">
        <f aca="false">IF(Замер!$J$340="да",Помещение_17!$H363,0)</f>
        <v>0</v>
      </c>
      <c r="CI363" s="31" t="n">
        <f aca="false">IF(Замер!$J$360="да",Помещение_18!$B363,0)</f>
        <v>0</v>
      </c>
      <c r="CJ363" s="31" t="n">
        <f aca="false">IF(Замер!$J$360="да",Помещение_18!$G363,0)</f>
        <v>0</v>
      </c>
      <c r="CK363" s="31" t="n">
        <f aca="false">IF(Замер!$J$360="да",Помещение_18!$H363,0)</f>
        <v>0</v>
      </c>
      <c r="CM363" s="31" t="n">
        <f aca="false">IF(Замер!$J$380="да",Помещение_19!$B363,0)</f>
        <v>0</v>
      </c>
      <c r="CN363" s="31" t="n">
        <f aca="false">IF(Замер!$J$380="да",Помещение_19!$G363,0)</f>
        <v>0</v>
      </c>
      <c r="CO363" s="31" t="n">
        <f aca="false">IF(Замер!$J$380="да",Помещение_19!$H363,0)</f>
        <v>0</v>
      </c>
      <c r="CQ363" s="31" t="n">
        <f aca="false">IF(Замер!$J$400="да",Помещение_20!$B363,0)</f>
        <v>0</v>
      </c>
      <c r="CR363" s="31" t="n">
        <f aca="false">IF(Замер!$J$400="да",Помещение_20!$G363,0)</f>
        <v>0</v>
      </c>
      <c r="CS363" s="31" t="n">
        <f aca="false">IF(Замер!$J$400="да",Помещение_20!$H363,0)</f>
        <v>0</v>
      </c>
    </row>
    <row r="364" customFormat="false" ht="14.25" hidden="false" customHeight="false" outlineLevel="0" collapsed="false">
      <c r="B364" s="79" t="n">
        <f aca="false">P364</f>
        <v>0</v>
      </c>
      <c r="C364" s="49" t="s">
        <v>617</v>
      </c>
      <c r="D364" s="80" t="str">
        <f aca="false">VLOOKUP(C364,СписокРабот!$B:$E,2,FALSE())</f>
        <v>Прокладка кабеля в трубах (в стяжке)</v>
      </c>
      <c r="E364" s="44" t="str">
        <f aca="false">VLOOKUP(C364,СписокРабот!$B:$E,3,FALSE())</f>
        <v>п.м.</v>
      </c>
      <c r="F364" s="81" t="n">
        <f aca="false">VLOOKUP(C364,СписокРабот!$B:$E,4,FALSE())</f>
        <v>1269</v>
      </c>
      <c r="G364" s="84" t="n">
        <f aca="false">Q364</f>
        <v>0</v>
      </c>
      <c r="H364" s="82" t="n">
        <f aca="false">F364*G364</f>
        <v>0</v>
      </c>
      <c r="L364" s="83"/>
      <c r="M364" s="66" t="n">
        <f aca="false">$F364*(100%-$B$3)</f>
        <v>1078.65</v>
      </c>
      <c r="N364" s="31" t="n">
        <f aca="false">$G364*$M364</f>
        <v>0</v>
      </c>
      <c r="P364" s="31" t="n">
        <f aca="false">MAX(S364,W364,AA364,AE364,AI364,AM364,AQ364,AU364,AY364,BC364,BG364,BK364,BO364,BS364,BW364,CA364,CE364,CI364,CM364,CQ364)</f>
        <v>0</v>
      </c>
      <c r="Q364" s="31" t="n">
        <f aca="false">IF($S364,T364,0)+IF($W364,X364,0)+IF($AA364,AB364,0)+IF($AE364,AF364,0)+IF($AI364,AJ364,0)+IF($AM364,AN364,0)+IF($AQ364,AR364,0)+IF($AU364,AV364,0)+IF($AY364,AZ364,0)+IF($BC364,BD364,0)+IF($BG364,BH364,0)+IF($BK364,BL364,0)+IF($BO364,BP364,0)+IF($BS364,BT364,0)+IF($BW364,BX364,0)+IF($CA364,CB364,0)+IF($CE364,CF364,0)+IF($CI364,CJ364,0)+IF($CM364,CN364,0)+IF($CQ364,CR364,0)</f>
        <v>0</v>
      </c>
      <c r="R364" s="31" t="n">
        <f aca="false">IF($S364=1,U364,0)+IF($W364,Y364,0)+IF($AA364,AC364,0)+IF($AE364,AG364,0)+IF($AI364,AK364,0)+IF($AM364,AO364,0)+IF($AQ364,AS364,0)+IF($AU364,AW364,0)+IF($AY364,BA364,0)+IF($BC364,BE364,0)+IF($BG364,BI364,0)+IF($BK364,BM364,0)+IF($BO364,BQ364,0)+IF($BS364,BU364,0)+IF($BW364,BY364,0)+IF($CA364,CC364,0)+IF($CE364,CG364,0)+IF($CI364,CK364,0)+IF($CM364,CO364,0)+IF($CQ364,CS364,0)</f>
        <v>0</v>
      </c>
      <c r="S364" s="31" t="n">
        <f aca="false">IF(Замер!$J$20="да",Комната_1!$B364,0)</f>
        <v>0</v>
      </c>
      <c r="T364" s="31" t="n">
        <f aca="false">IF(Замер!$J$20="да",Комната_1!$G364,0)</f>
        <v>0</v>
      </c>
      <c r="U364" s="31" t="n">
        <f aca="false">IF(Замер!$J$20="да",Комната_1!$H364,0)</f>
        <v>0</v>
      </c>
      <c r="W364" s="31" t="n">
        <f aca="false">IF(Замер!$J$40="да",Комната_2!$B364,0)</f>
        <v>0</v>
      </c>
      <c r="X364" s="31" t="n">
        <f aca="false">IF(Замер!$J$40="да",Комната_2!$G364,0)</f>
        <v>0</v>
      </c>
      <c r="Y364" s="31" t="n">
        <f aca="false">IF(Замер!$J$40="да",Комната_2!$H364,0)</f>
        <v>0</v>
      </c>
      <c r="AA364" s="31" t="n">
        <f aca="false">IF(Замер!$J$60="да",Комната_3!$B364,0)</f>
        <v>0</v>
      </c>
      <c r="AB364" s="31" t="n">
        <f aca="false">IF(Замер!$J$60="да",Комната_3!$G364,0)</f>
        <v>0</v>
      </c>
      <c r="AC364" s="31" t="n">
        <f aca="false">IF(Замер!$J$60="да",Комната_3!$H364,0)</f>
        <v>0</v>
      </c>
      <c r="AE364" s="31" t="n">
        <f aca="false">IF(Замер!$J$80="да",Комната_4!$B364,0)</f>
        <v>0</v>
      </c>
      <c r="AF364" s="31" t="n">
        <f aca="false">IF(Замер!$J$80="да",Комната_4!$G364,0)</f>
        <v>0</v>
      </c>
      <c r="AG364" s="31" t="n">
        <f aca="false">IF(Замер!$J$80="да",Комната_4!$H364,0)</f>
        <v>0</v>
      </c>
      <c r="AI364" s="31" t="n">
        <f aca="false">IF(Замер!$J$100="да",Комната_5!$B364,0)</f>
        <v>0</v>
      </c>
      <c r="AJ364" s="31" t="n">
        <f aca="false">IF(Замер!$J$100="да",Комната_5!$G364,0)</f>
        <v>0</v>
      </c>
      <c r="AK364" s="31" t="n">
        <f aca="false">IF(Замер!$J$100="да",Комната_5!$H364,0)</f>
        <v>0</v>
      </c>
      <c r="AM364" s="31" t="n">
        <f aca="false">IF(Замер!$J$120="да",Коридор!$B364,0)</f>
        <v>0</v>
      </c>
      <c r="AN364" s="31" t="n">
        <f aca="false">IF(Замер!$J$120="да",Коридор!$G364,0)</f>
        <v>0</v>
      </c>
      <c r="AO364" s="31" t="n">
        <f aca="false">IF(Замер!$J$120="да",Коридор!$H364,0)</f>
        <v>0</v>
      </c>
      <c r="AQ364" s="31" t="n">
        <f aca="false">IF(Замер!$J$140="да",Кухня!$B364,0)</f>
        <v>0</v>
      </c>
      <c r="AR364" s="31" t="n">
        <f aca="false">IF(Замер!$J$140="да",Кухня!$G364,0)</f>
        <v>0</v>
      </c>
      <c r="AS364" s="31" t="n">
        <f aca="false">IF(Замер!$J$140="да",Кухня!$H364,0)</f>
        <v>0</v>
      </c>
      <c r="AU364" s="31" t="n">
        <f aca="false">IF(Замер!$J$160="да",Ванна!$B364,0)</f>
        <v>0</v>
      </c>
      <c r="AV364" s="31" t="n">
        <f aca="false">IF(Замер!$J$160="да",Ванна!$G364,0)</f>
        <v>0</v>
      </c>
      <c r="AW364" s="31" t="n">
        <f aca="false">IF(Замер!$J$160="да",Ванна!$H364,0)</f>
        <v>0</v>
      </c>
      <c r="AY364" s="31" t="n">
        <f aca="false">IF(Замер!$J$180="да",Туалет!$B364,0)</f>
        <v>0</v>
      </c>
      <c r="AZ364" s="31" t="n">
        <f aca="false">IF(Замер!$J$180="да",Туалет!$G364,0)</f>
        <v>0</v>
      </c>
      <c r="BA364" s="31" t="n">
        <f aca="false">IF(Замер!$J$180="да",Туалет!$H364,0)</f>
        <v>0</v>
      </c>
      <c r="BC364" s="31" t="n">
        <f aca="false">IF(Замер!$J$200="да",Балкон!$B364,0)</f>
        <v>0</v>
      </c>
      <c r="BD364" s="31" t="n">
        <f aca="false">IF(Замер!$J$200="да",Балкон!$G364,0)</f>
        <v>0</v>
      </c>
      <c r="BE364" s="31" t="n">
        <f aca="false">IF(Замер!$J$200="да",Балкон!$H364,0)</f>
        <v>0</v>
      </c>
      <c r="BG364" s="31" t="n">
        <f aca="false">IF(Замер!$J$220="да",Помещение_11!$B364,0)</f>
        <v>0</v>
      </c>
      <c r="BH364" s="31" t="n">
        <f aca="false">IF(Замер!$J$220="да",Помещение_11!$G364,0)</f>
        <v>0</v>
      </c>
      <c r="BI364" s="31" t="n">
        <f aca="false">IF(Замер!$J$220="да",Помещение_11!$H364,0)</f>
        <v>0</v>
      </c>
      <c r="BK364" s="31" t="n">
        <f aca="false">IF(Замер!$J$240="да",Помещение_12!$B364,0)</f>
        <v>0</v>
      </c>
      <c r="BL364" s="31" t="n">
        <f aca="false">IF(Замер!$J$240="да",Помещение_12!$G364,0)</f>
        <v>0</v>
      </c>
      <c r="BM364" s="31" t="n">
        <f aca="false">IF(Замер!$J$240="да",Помещение_12!$H364,0)</f>
        <v>0</v>
      </c>
      <c r="BO364" s="31" t="n">
        <f aca="false">IF(Замер!$J$260="да",Помещение_13!$B364,0)</f>
        <v>0</v>
      </c>
      <c r="BP364" s="31" t="n">
        <f aca="false">IF(Замер!$J$260="да",Помещение_13!$G364,0)</f>
        <v>0</v>
      </c>
      <c r="BQ364" s="31" t="n">
        <f aca="false">IF(Замер!$J$260="да",Помещение_13!$H364,0)</f>
        <v>0</v>
      </c>
      <c r="BS364" s="31" t="n">
        <f aca="false">IF(Замер!$J$280="да",Помещение_14!$B364,0)</f>
        <v>0</v>
      </c>
      <c r="BT364" s="31" t="n">
        <f aca="false">IF(Замер!$J$280="да",Помещение_14!$G364,0)</f>
        <v>0</v>
      </c>
      <c r="BU364" s="31" t="n">
        <f aca="false">IF(Замер!$J$280="да",Помещение_14!$H364,0)</f>
        <v>0</v>
      </c>
      <c r="BW364" s="31" t="n">
        <f aca="false">IF(Замер!$J$300="да",Помещение_15!$B364,0)</f>
        <v>0</v>
      </c>
      <c r="BX364" s="31" t="n">
        <f aca="false">IF(Замер!$J$300="да",Помещение_15!$G364,0)</f>
        <v>0</v>
      </c>
      <c r="BY364" s="31" t="n">
        <f aca="false">IF(Замер!$J$300="да",Помещение_15!$H364,0)</f>
        <v>0</v>
      </c>
      <c r="CA364" s="31" t="n">
        <f aca="false">IF(Замер!$J$320="да",Помещение_16!$B364,0)</f>
        <v>0</v>
      </c>
      <c r="CB364" s="31" t="n">
        <f aca="false">IF(Замер!$J$320="да",Помещение_16!$G364,0)</f>
        <v>0</v>
      </c>
      <c r="CC364" s="31" t="n">
        <f aca="false">IF(Замер!$J$320="да",Помещение_16!$H364,0)</f>
        <v>0</v>
      </c>
      <c r="CE364" s="31" t="n">
        <f aca="false">IF(Замер!$J$340="да",Помещение_17!$B364,0)</f>
        <v>0</v>
      </c>
      <c r="CF364" s="31" t="n">
        <f aca="false">IF(Замер!$J$340="да",Помещение_17!$G364,0)</f>
        <v>0</v>
      </c>
      <c r="CG364" s="31" t="n">
        <f aca="false">IF(Замер!$J$340="да",Помещение_17!$H364,0)</f>
        <v>0</v>
      </c>
      <c r="CI364" s="31" t="n">
        <f aca="false">IF(Замер!$J$360="да",Помещение_18!$B364,0)</f>
        <v>0</v>
      </c>
      <c r="CJ364" s="31" t="n">
        <f aca="false">IF(Замер!$J$360="да",Помещение_18!$G364,0)</f>
        <v>0</v>
      </c>
      <c r="CK364" s="31" t="n">
        <f aca="false">IF(Замер!$J$360="да",Помещение_18!$H364,0)</f>
        <v>0</v>
      </c>
      <c r="CM364" s="31" t="n">
        <f aca="false">IF(Замер!$J$380="да",Помещение_19!$B364,0)</f>
        <v>0</v>
      </c>
      <c r="CN364" s="31" t="n">
        <f aca="false">IF(Замер!$J$380="да",Помещение_19!$G364,0)</f>
        <v>0</v>
      </c>
      <c r="CO364" s="31" t="n">
        <f aca="false">IF(Замер!$J$380="да",Помещение_19!$H364,0)</f>
        <v>0</v>
      </c>
      <c r="CQ364" s="31" t="n">
        <f aca="false">IF(Замер!$J$400="да",Помещение_20!$B364,0)</f>
        <v>0</v>
      </c>
      <c r="CR364" s="31" t="n">
        <f aca="false">IF(Замер!$J$400="да",Помещение_20!$G364,0)</f>
        <v>0</v>
      </c>
      <c r="CS364" s="31" t="n">
        <f aca="false">IF(Замер!$J$400="да",Помещение_20!$H364,0)</f>
        <v>0</v>
      </c>
    </row>
    <row r="365" customFormat="false" ht="14.25" hidden="false" customHeight="false" outlineLevel="0" collapsed="false">
      <c r="B365" s="79" t="n">
        <f aca="false">P365</f>
        <v>1</v>
      </c>
      <c r="C365" s="49" t="s">
        <v>177</v>
      </c>
      <c r="D365" s="80" t="str">
        <f aca="false">VLOOKUP(C365,СписокРабот!$B:$E,2,FALSE())</f>
        <v>Прокладка кабеля в штробе</v>
      </c>
      <c r="E365" s="44" t="str">
        <f aca="false">VLOOKUP(C365,СписокРабот!$B:$E,3,FALSE())</f>
        <v>п.м.</v>
      </c>
      <c r="F365" s="81" t="n">
        <f aca="false">VLOOKUP(C365,СписокРабот!$B:$E,4,FALSE())</f>
        <v>329</v>
      </c>
      <c r="G365" s="84" t="n">
        <f aca="false">Q365</f>
        <v>80</v>
      </c>
      <c r="H365" s="82" t="n">
        <f aca="false">F365*G365</f>
        <v>26320</v>
      </c>
      <c r="L365" s="83"/>
      <c r="M365" s="66" t="n">
        <f aca="false">$F365*(100%-$B$3)</f>
        <v>279.65</v>
      </c>
      <c r="N365" s="31" t="n">
        <f aca="false">$G365*$M365</f>
        <v>22372</v>
      </c>
      <c r="P365" s="31" t="n">
        <f aca="false">MAX(S365,W365,AA365,AE365,AI365,AM365,AQ365,AU365,AY365,BC365,BG365,BK365,BO365,BS365,BW365,CA365,CE365,CI365,CM365,CQ365)</f>
        <v>1</v>
      </c>
      <c r="Q365" s="31" t="n">
        <f aca="false">IF($S365,T365,0)+IF($W365,X365,0)+IF($AA365,AB365,0)+IF($AE365,AF365,0)+IF($AI365,AJ365,0)+IF($AM365,AN365,0)+IF($AQ365,AR365,0)+IF($AU365,AV365,0)+IF($AY365,AZ365,0)+IF($BC365,BD365,0)+IF($BG365,BH365,0)+IF($BK365,BL365,0)+IF($BO365,BP365,0)+IF($BS365,BT365,0)+IF($BW365,BX365,0)+IF($CA365,CB365,0)+IF($CE365,CF365,0)+IF($CI365,CJ365,0)+IF($CM365,CN365,0)+IF($CQ365,CR365,0)</f>
        <v>80</v>
      </c>
      <c r="R365" s="31" t="n">
        <f aca="false">IF($S365=1,U365,0)+IF($W365,Y365,0)+IF($AA365,AC365,0)+IF($AE365,AG365,0)+IF($AI365,AK365,0)+IF($AM365,AO365,0)+IF($AQ365,AS365,0)+IF($AU365,AW365,0)+IF($AY365,BA365,0)+IF($BC365,BE365,0)+IF($BG365,BI365,0)+IF($BK365,BM365,0)+IF($BO365,BQ365,0)+IF($BS365,BU365,0)+IF($BW365,BY365,0)+IF($CA365,CC365,0)+IF($CE365,CG365,0)+IF($CI365,CK365,0)+IF($CM365,CO365,0)+IF($CQ365,CS365,0)</f>
        <v>26320</v>
      </c>
      <c r="S365" s="31" t="n">
        <f aca="false">IF(Замер!$J$20="да",Комната_1!$B365,0)</f>
        <v>1</v>
      </c>
      <c r="T365" s="31" t="n">
        <f aca="false">IF(Замер!$J$20="да",Комната_1!$G365,0)</f>
        <v>80</v>
      </c>
      <c r="U365" s="31" t="n">
        <f aca="false">IF(Замер!$J$20="да",Комната_1!$H365,0)</f>
        <v>26320</v>
      </c>
      <c r="W365" s="31" t="n">
        <f aca="false">IF(Замер!$J$40="да",Комната_2!$B365,0)</f>
        <v>0</v>
      </c>
      <c r="X365" s="31" t="n">
        <f aca="false">IF(Замер!$J$40="да",Комната_2!$G365,0)</f>
        <v>0</v>
      </c>
      <c r="Y365" s="31" t="n">
        <f aca="false">IF(Замер!$J$40="да",Комната_2!$H365,0)</f>
        <v>0</v>
      </c>
      <c r="AA365" s="31" t="n">
        <f aca="false">IF(Замер!$J$60="да",Комната_3!$B365,0)</f>
        <v>0</v>
      </c>
      <c r="AB365" s="31" t="n">
        <f aca="false">IF(Замер!$J$60="да",Комната_3!$G365,0)</f>
        <v>0</v>
      </c>
      <c r="AC365" s="31" t="n">
        <f aca="false">IF(Замер!$J$60="да",Комната_3!$H365,0)</f>
        <v>0</v>
      </c>
      <c r="AE365" s="31" t="n">
        <f aca="false">IF(Замер!$J$80="да",Комната_4!$B365,0)</f>
        <v>0</v>
      </c>
      <c r="AF365" s="31" t="n">
        <f aca="false">IF(Замер!$J$80="да",Комната_4!$G365,0)</f>
        <v>0</v>
      </c>
      <c r="AG365" s="31" t="n">
        <f aca="false">IF(Замер!$J$80="да",Комната_4!$H365,0)</f>
        <v>0</v>
      </c>
      <c r="AI365" s="31" t="n">
        <f aca="false">IF(Замер!$J$100="да",Комната_5!$B365,0)</f>
        <v>0</v>
      </c>
      <c r="AJ365" s="31" t="n">
        <f aca="false">IF(Замер!$J$100="да",Комната_5!$G365,0)</f>
        <v>0</v>
      </c>
      <c r="AK365" s="31" t="n">
        <f aca="false">IF(Замер!$J$100="да",Комната_5!$H365,0)</f>
        <v>0</v>
      </c>
      <c r="AM365" s="31" t="n">
        <f aca="false">IF(Замер!$J$120="да",Коридор!$B365,0)</f>
        <v>0</v>
      </c>
      <c r="AN365" s="31" t="n">
        <f aca="false">IF(Замер!$J$120="да",Коридор!$G365,0)</f>
        <v>0</v>
      </c>
      <c r="AO365" s="31" t="n">
        <f aca="false">IF(Замер!$J$120="да",Коридор!$H365,0)</f>
        <v>0</v>
      </c>
      <c r="AQ365" s="31" t="n">
        <f aca="false">IF(Замер!$J$140="да",Кухня!$B365,0)</f>
        <v>0</v>
      </c>
      <c r="AR365" s="31" t="n">
        <f aca="false">IF(Замер!$J$140="да",Кухня!$G365,0)</f>
        <v>0</v>
      </c>
      <c r="AS365" s="31" t="n">
        <f aca="false">IF(Замер!$J$140="да",Кухня!$H365,0)</f>
        <v>0</v>
      </c>
      <c r="AU365" s="31" t="n">
        <f aca="false">IF(Замер!$J$160="да",Ванна!$B365,0)</f>
        <v>0</v>
      </c>
      <c r="AV365" s="31" t="n">
        <f aca="false">IF(Замер!$J$160="да",Ванна!$G365,0)</f>
        <v>0</v>
      </c>
      <c r="AW365" s="31" t="n">
        <f aca="false">IF(Замер!$J$160="да",Ванна!$H365,0)</f>
        <v>0</v>
      </c>
      <c r="AY365" s="31" t="n">
        <f aca="false">IF(Замер!$J$180="да",Туалет!$B365,0)</f>
        <v>0</v>
      </c>
      <c r="AZ365" s="31" t="n">
        <f aca="false">IF(Замер!$J$180="да",Туалет!$G365,0)</f>
        <v>0</v>
      </c>
      <c r="BA365" s="31" t="n">
        <f aca="false">IF(Замер!$J$180="да",Туалет!$H365,0)</f>
        <v>0</v>
      </c>
      <c r="BC365" s="31" t="n">
        <f aca="false">IF(Замер!$J$200="да",Балкон!$B365,0)</f>
        <v>0</v>
      </c>
      <c r="BD365" s="31" t="n">
        <f aca="false">IF(Замер!$J$200="да",Балкон!$G365,0)</f>
        <v>0</v>
      </c>
      <c r="BE365" s="31" t="n">
        <f aca="false">IF(Замер!$J$200="да",Балкон!$H365,0)</f>
        <v>0</v>
      </c>
      <c r="BG365" s="31" t="n">
        <f aca="false">IF(Замер!$J$220="да",Помещение_11!$B365,0)</f>
        <v>0</v>
      </c>
      <c r="BH365" s="31" t="n">
        <f aca="false">IF(Замер!$J$220="да",Помещение_11!$G365,0)</f>
        <v>0</v>
      </c>
      <c r="BI365" s="31" t="n">
        <f aca="false">IF(Замер!$J$220="да",Помещение_11!$H365,0)</f>
        <v>0</v>
      </c>
      <c r="BK365" s="31" t="n">
        <f aca="false">IF(Замер!$J$240="да",Помещение_12!$B365,0)</f>
        <v>0</v>
      </c>
      <c r="BL365" s="31" t="n">
        <f aca="false">IF(Замер!$J$240="да",Помещение_12!$G365,0)</f>
        <v>0</v>
      </c>
      <c r="BM365" s="31" t="n">
        <f aca="false">IF(Замер!$J$240="да",Помещение_12!$H365,0)</f>
        <v>0</v>
      </c>
      <c r="BO365" s="31" t="n">
        <f aca="false">IF(Замер!$J$260="да",Помещение_13!$B365,0)</f>
        <v>0</v>
      </c>
      <c r="BP365" s="31" t="n">
        <f aca="false">IF(Замер!$J$260="да",Помещение_13!$G365,0)</f>
        <v>0</v>
      </c>
      <c r="BQ365" s="31" t="n">
        <f aca="false">IF(Замер!$J$260="да",Помещение_13!$H365,0)</f>
        <v>0</v>
      </c>
      <c r="BS365" s="31" t="n">
        <f aca="false">IF(Замер!$J$280="да",Помещение_14!$B365,0)</f>
        <v>0</v>
      </c>
      <c r="BT365" s="31" t="n">
        <f aca="false">IF(Замер!$J$280="да",Помещение_14!$G365,0)</f>
        <v>0</v>
      </c>
      <c r="BU365" s="31" t="n">
        <f aca="false">IF(Замер!$J$280="да",Помещение_14!$H365,0)</f>
        <v>0</v>
      </c>
      <c r="BW365" s="31" t="n">
        <f aca="false">IF(Замер!$J$300="да",Помещение_15!$B365,0)</f>
        <v>0</v>
      </c>
      <c r="BX365" s="31" t="n">
        <f aca="false">IF(Замер!$J$300="да",Помещение_15!$G365,0)</f>
        <v>0</v>
      </c>
      <c r="BY365" s="31" t="n">
        <f aca="false">IF(Замер!$J$300="да",Помещение_15!$H365,0)</f>
        <v>0</v>
      </c>
      <c r="CA365" s="31" t="n">
        <f aca="false">IF(Замер!$J$320="да",Помещение_16!$B365,0)</f>
        <v>0</v>
      </c>
      <c r="CB365" s="31" t="n">
        <f aca="false">IF(Замер!$J$320="да",Помещение_16!$G365,0)</f>
        <v>0</v>
      </c>
      <c r="CC365" s="31" t="n">
        <f aca="false">IF(Замер!$J$320="да",Помещение_16!$H365,0)</f>
        <v>0</v>
      </c>
      <c r="CE365" s="31" t="n">
        <f aca="false">IF(Замер!$J$340="да",Помещение_17!$B365,0)</f>
        <v>0</v>
      </c>
      <c r="CF365" s="31" t="n">
        <f aca="false">IF(Замер!$J$340="да",Помещение_17!$G365,0)</f>
        <v>0</v>
      </c>
      <c r="CG365" s="31" t="n">
        <f aca="false">IF(Замер!$J$340="да",Помещение_17!$H365,0)</f>
        <v>0</v>
      </c>
      <c r="CI365" s="31" t="n">
        <f aca="false">IF(Замер!$J$360="да",Помещение_18!$B365,0)</f>
        <v>0</v>
      </c>
      <c r="CJ365" s="31" t="n">
        <f aca="false">IF(Замер!$J$360="да",Помещение_18!$G365,0)</f>
        <v>0</v>
      </c>
      <c r="CK365" s="31" t="n">
        <f aca="false">IF(Замер!$J$360="да",Помещение_18!$H365,0)</f>
        <v>0</v>
      </c>
      <c r="CM365" s="31" t="n">
        <f aca="false">IF(Замер!$J$380="да",Помещение_19!$B365,0)</f>
        <v>0</v>
      </c>
      <c r="CN365" s="31" t="n">
        <f aca="false">IF(Замер!$J$380="да",Помещение_19!$G365,0)</f>
        <v>0</v>
      </c>
      <c r="CO365" s="31" t="n">
        <f aca="false">IF(Замер!$J$380="да",Помещение_19!$H365,0)</f>
        <v>0</v>
      </c>
      <c r="CQ365" s="31" t="n">
        <f aca="false">IF(Замер!$J$400="да",Помещение_20!$B365,0)</f>
        <v>0</v>
      </c>
      <c r="CR365" s="31" t="n">
        <f aca="false">IF(Замер!$J$400="да",Помещение_20!$G365,0)</f>
        <v>0</v>
      </c>
      <c r="CS365" s="31" t="n">
        <f aca="false">IF(Замер!$J$400="да",Помещение_20!$H365,0)</f>
        <v>0</v>
      </c>
    </row>
    <row r="366" customFormat="false" ht="14.25" hidden="false" customHeight="false" outlineLevel="0" collapsed="false">
      <c r="B366" s="79" t="n">
        <f aca="false">P366</f>
        <v>1</v>
      </c>
      <c r="C366" s="49" t="s">
        <v>179</v>
      </c>
      <c r="D366" s="80" t="str">
        <f aca="false">VLOOKUP(C366,СписокРабот!$B:$E,2,FALSE())</f>
        <v>Протяжка кабеля в гофру</v>
      </c>
      <c r="E366" s="44" t="str">
        <f aca="false">VLOOKUP(C366,СписокРабот!$B:$E,3,FALSE())</f>
        <v>п.м.</v>
      </c>
      <c r="F366" s="81" t="n">
        <f aca="false">VLOOKUP(C366,СписокРабот!$B:$E,4,FALSE())</f>
        <v>97</v>
      </c>
      <c r="G366" s="84" t="n">
        <f aca="false">Q366</f>
        <v>500</v>
      </c>
      <c r="H366" s="82" t="n">
        <f aca="false">F366*G366</f>
        <v>48500</v>
      </c>
      <c r="L366" s="83"/>
      <c r="M366" s="66" t="n">
        <f aca="false">$F366*(100%-$B$3)</f>
        <v>82.45</v>
      </c>
      <c r="N366" s="31" t="n">
        <f aca="false">$G366*$M366</f>
        <v>41225</v>
      </c>
      <c r="P366" s="31" t="n">
        <f aca="false">MAX(S366,W366,AA366,AE366,AI366,AM366,AQ366,AU366,AY366,BC366,BG366,BK366,BO366,BS366,BW366,CA366,CE366,CI366,CM366,CQ366)</f>
        <v>1</v>
      </c>
      <c r="Q366" s="31" t="n">
        <f aca="false">IF($S366,T366,0)+IF($W366,X366,0)+IF($AA366,AB366,0)+IF($AE366,AF366,0)+IF($AI366,AJ366,0)+IF($AM366,AN366,0)+IF($AQ366,AR366,0)+IF($AU366,AV366,0)+IF($AY366,AZ366,0)+IF($BC366,BD366,0)+IF($BG366,BH366,0)+IF($BK366,BL366,0)+IF($BO366,BP366,0)+IF($BS366,BT366,0)+IF($BW366,BX366,0)+IF($CA366,CB366,0)+IF($CE366,CF366,0)+IF($CI366,CJ366,0)+IF($CM366,CN366,0)+IF($CQ366,CR366,0)</f>
        <v>500</v>
      </c>
      <c r="R366" s="31" t="n">
        <f aca="false">IF($S366=1,U366,0)+IF($W366,Y366,0)+IF($AA366,AC366,0)+IF($AE366,AG366,0)+IF($AI366,AK366,0)+IF($AM366,AO366,0)+IF($AQ366,AS366,0)+IF($AU366,AW366,0)+IF($AY366,BA366,0)+IF($BC366,BE366,0)+IF($BG366,BI366,0)+IF($BK366,BM366,0)+IF($BO366,BQ366,0)+IF($BS366,BU366,0)+IF($BW366,BY366,0)+IF($CA366,CC366,0)+IF($CE366,CG366,0)+IF($CI366,CK366,0)+IF($CM366,CO366,0)+IF($CQ366,CS366,0)</f>
        <v>48500</v>
      </c>
      <c r="S366" s="31" t="n">
        <f aca="false">IF(Замер!$J$20="да",Комната_1!$B366,0)</f>
        <v>1</v>
      </c>
      <c r="T366" s="31" t="n">
        <f aca="false">IF(Замер!$J$20="да",Комната_1!$G366,0)</f>
        <v>500</v>
      </c>
      <c r="U366" s="31" t="n">
        <f aca="false">IF(Замер!$J$20="да",Комната_1!$H366,0)</f>
        <v>48500</v>
      </c>
      <c r="W366" s="31" t="n">
        <f aca="false">IF(Замер!$J$40="да",Комната_2!$B366,0)</f>
        <v>0</v>
      </c>
      <c r="X366" s="31" t="n">
        <f aca="false">IF(Замер!$J$40="да",Комната_2!$G366,0)</f>
        <v>0</v>
      </c>
      <c r="Y366" s="31" t="n">
        <f aca="false">IF(Замер!$J$40="да",Комната_2!$H366,0)</f>
        <v>0</v>
      </c>
      <c r="AA366" s="31" t="n">
        <f aca="false">IF(Замер!$J$60="да",Комната_3!$B366,0)</f>
        <v>0</v>
      </c>
      <c r="AB366" s="31" t="n">
        <f aca="false">IF(Замер!$J$60="да",Комната_3!$G366,0)</f>
        <v>0</v>
      </c>
      <c r="AC366" s="31" t="n">
        <f aca="false">IF(Замер!$J$60="да",Комната_3!$H366,0)</f>
        <v>0</v>
      </c>
      <c r="AE366" s="31" t="n">
        <f aca="false">IF(Замер!$J$80="да",Комната_4!$B366,0)</f>
        <v>0</v>
      </c>
      <c r="AF366" s="31" t="n">
        <f aca="false">IF(Замер!$J$80="да",Комната_4!$G366,0)</f>
        <v>0</v>
      </c>
      <c r="AG366" s="31" t="n">
        <f aca="false">IF(Замер!$J$80="да",Комната_4!$H366,0)</f>
        <v>0</v>
      </c>
      <c r="AI366" s="31" t="n">
        <f aca="false">IF(Замер!$J$100="да",Комната_5!$B366,0)</f>
        <v>0</v>
      </c>
      <c r="AJ366" s="31" t="n">
        <f aca="false">IF(Замер!$J$100="да",Комната_5!$G366,0)</f>
        <v>0</v>
      </c>
      <c r="AK366" s="31" t="n">
        <f aca="false">IF(Замер!$J$100="да",Комната_5!$H366,0)</f>
        <v>0</v>
      </c>
      <c r="AM366" s="31" t="n">
        <f aca="false">IF(Замер!$J$120="да",Коридор!$B366,0)</f>
        <v>0</v>
      </c>
      <c r="AN366" s="31" t="n">
        <f aca="false">IF(Замер!$J$120="да",Коридор!$G366,0)</f>
        <v>0</v>
      </c>
      <c r="AO366" s="31" t="n">
        <f aca="false">IF(Замер!$J$120="да",Коридор!$H366,0)</f>
        <v>0</v>
      </c>
      <c r="AQ366" s="31" t="n">
        <f aca="false">IF(Замер!$J$140="да",Кухня!$B366,0)</f>
        <v>0</v>
      </c>
      <c r="AR366" s="31" t="n">
        <f aca="false">IF(Замер!$J$140="да",Кухня!$G366,0)</f>
        <v>0</v>
      </c>
      <c r="AS366" s="31" t="n">
        <f aca="false">IF(Замер!$J$140="да",Кухня!$H366,0)</f>
        <v>0</v>
      </c>
      <c r="AU366" s="31" t="n">
        <f aca="false">IF(Замер!$J$160="да",Ванна!$B366,0)</f>
        <v>0</v>
      </c>
      <c r="AV366" s="31" t="n">
        <f aca="false">IF(Замер!$J$160="да",Ванна!$G366,0)</f>
        <v>0</v>
      </c>
      <c r="AW366" s="31" t="n">
        <f aca="false">IF(Замер!$J$160="да",Ванна!$H366,0)</f>
        <v>0</v>
      </c>
      <c r="AY366" s="31" t="n">
        <f aca="false">IF(Замер!$J$180="да",Туалет!$B366,0)</f>
        <v>0</v>
      </c>
      <c r="AZ366" s="31" t="n">
        <f aca="false">IF(Замер!$J$180="да",Туалет!$G366,0)</f>
        <v>0</v>
      </c>
      <c r="BA366" s="31" t="n">
        <f aca="false">IF(Замер!$J$180="да",Туалет!$H366,0)</f>
        <v>0</v>
      </c>
      <c r="BC366" s="31" t="n">
        <f aca="false">IF(Замер!$J$200="да",Балкон!$B366,0)</f>
        <v>0</v>
      </c>
      <c r="BD366" s="31" t="n">
        <f aca="false">IF(Замер!$J$200="да",Балкон!$G366,0)</f>
        <v>0</v>
      </c>
      <c r="BE366" s="31" t="n">
        <f aca="false">IF(Замер!$J$200="да",Балкон!$H366,0)</f>
        <v>0</v>
      </c>
      <c r="BG366" s="31" t="n">
        <f aca="false">IF(Замер!$J$220="да",Помещение_11!$B366,0)</f>
        <v>0</v>
      </c>
      <c r="BH366" s="31" t="n">
        <f aca="false">IF(Замер!$J$220="да",Помещение_11!$G366,0)</f>
        <v>0</v>
      </c>
      <c r="BI366" s="31" t="n">
        <f aca="false">IF(Замер!$J$220="да",Помещение_11!$H366,0)</f>
        <v>0</v>
      </c>
      <c r="BK366" s="31" t="n">
        <f aca="false">IF(Замер!$J$240="да",Помещение_12!$B366,0)</f>
        <v>0</v>
      </c>
      <c r="BL366" s="31" t="n">
        <f aca="false">IF(Замер!$J$240="да",Помещение_12!$G366,0)</f>
        <v>0</v>
      </c>
      <c r="BM366" s="31" t="n">
        <f aca="false">IF(Замер!$J$240="да",Помещение_12!$H366,0)</f>
        <v>0</v>
      </c>
      <c r="BO366" s="31" t="n">
        <f aca="false">IF(Замер!$J$260="да",Помещение_13!$B366,0)</f>
        <v>0</v>
      </c>
      <c r="BP366" s="31" t="n">
        <f aca="false">IF(Замер!$J$260="да",Помещение_13!$G366,0)</f>
        <v>0</v>
      </c>
      <c r="BQ366" s="31" t="n">
        <f aca="false">IF(Замер!$J$260="да",Помещение_13!$H366,0)</f>
        <v>0</v>
      </c>
      <c r="BS366" s="31" t="n">
        <f aca="false">IF(Замер!$J$280="да",Помещение_14!$B366,0)</f>
        <v>0</v>
      </c>
      <c r="BT366" s="31" t="n">
        <f aca="false">IF(Замер!$J$280="да",Помещение_14!$G366,0)</f>
        <v>0</v>
      </c>
      <c r="BU366" s="31" t="n">
        <f aca="false">IF(Замер!$J$280="да",Помещение_14!$H366,0)</f>
        <v>0</v>
      </c>
      <c r="BW366" s="31" t="n">
        <f aca="false">IF(Замер!$J$300="да",Помещение_15!$B366,0)</f>
        <v>0</v>
      </c>
      <c r="BX366" s="31" t="n">
        <f aca="false">IF(Замер!$J$300="да",Помещение_15!$G366,0)</f>
        <v>0</v>
      </c>
      <c r="BY366" s="31" t="n">
        <f aca="false">IF(Замер!$J$300="да",Помещение_15!$H366,0)</f>
        <v>0</v>
      </c>
      <c r="CA366" s="31" t="n">
        <f aca="false">IF(Замер!$J$320="да",Помещение_16!$B366,0)</f>
        <v>0</v>
      </c>
      <c r="CB366" s="31" t="n">
        <f aca="false">IF(Замер!$J$320="да",Помещение_16!$G366,0)</f>
        <v>0</v>
      </c>
      <c r="CC366" s="31" t="n">
        <f aca="false">IF(Замер!$J$320="да",Помещение_16!$H366,0)</f>
        <v>0</v>
      </c>
      <c r="CE366" s="31" t="n">
        <f aca="false">IF(Замер!$J$340="да",Помещение_17!$B366,0)</f>
        <v>0</v>
      </c>
      <c r="CF366" s="31" t="n">
        <f aca="false">IF(Замер!$J$340="да",Помещение_17!$G366,0)</f>
        <v>0</v>
      </c>
      <c r="CG366" s="31" t="n">
        <f aca="false">IF(Замер!$J$340="да",Помещение_17!$H366,0)</f>
        <v>0</v>
      </c>
      <c r="CI366" s="31" t="n">
        <f aca="false">IF(Замер!$J$360="да",Помещение_18!$B366,0)</f>
        <v>0</v>
      </c>
      <c r="CJ366" s="31" t="n">
        <f aca="false">IF(Замер!$J$360="да",Помещение_18!$G366,0)</f>
        <v>0</v>
      </c>
      <c r="CK366" s="31" t="n">
        <f aca="false">IF(Замер!$J$360="да",Помещение_18!$H366,0)</f>
        <v>0</v>
      </c>
      <c r="CM366" s="31" t="n">
        <f aca="false">IF(Замер!$J$380="да",Помещение_19!$B366,0)</f>
        <v>0</v>
      </c>
      <c r="CN366" s="31" t="n">
        <f aca="false">IF(Замер!$J$380="да",Помещение_19!$G366,0)</f>
        <v>0</v>
      </c>
      <c r="CO366" s="31" t="n">
        <f aca="false">IF(Замер!$J$380="да",Помещение_19!$H366,0)</f>
        <v>0</v>
      </c>
      <c r="CQ366" s="31" t="n">
        <f aca="false">IF(Замер!$J$400="да",Помещение_20!$B366,0)</f>
        <v>0</v>
      </c>
      <c r="CR366" s="31" t="n">
        <f aca="false">IF(Замер!$J$400="да",Помещение_20!$G366,0)</f>
        <v>0</v>
      </c>
      <c r="CS366" s="31" t="n">
        <f aca="false">IF(Замер!$J$400="да",Помещение_20!$H366,0)</f>
        <v>0</v>
      </c>
    </row>
    <row r="367" customFormat="false" ht="14.25" hidden="false" customHeight="false" outlineLevel="0" collapsed="false">
      <c r="B367" s="79" t="n">
        <f aca="false">P367</f>
        <v>0</v>
      </c>
      <c r="C367" s="49" t="s">
        <v>618</v>
      </c>
      <c r="D367" s="80" t="str">
        <f aca="false">VLOOKUP(C367,СписокРабот!$B:$E,2,FALSE())</f>
        <v>Прокладка кабеля телефонного/интернет UTP</v>
      </c>
      <c r="E367" s="44" t="str">
        <f aca="false">VLOOKUP(C367,СписокРабот!$B:$E,3,FALSE())</f>
        <v>п.м.</v>
      </c>
      <c r="F367" s="81" t="n">
        <f aca="false">VLOOKUP(C367,СписокРабот!$B:$E,4,FALSE())</f>
        <v>314</v>
      </c>
      <c r="G367" s="84" t="n">
        <f aca="false">Q367</f>
        <v>0</v>
      </c>
      <c r="H367" s="82" t="n">
        <f aca="false">F367*G367</f>
        <v>0</v>
      </c>
      <c r="L367" s="83"/>
      <c r="M367" s="66" t="n">
        <f aca="false">$F367*(100%-$B$3)</f>
        <v>266.9</v>
      </c>
      <c r="N367" s="31" t="n">
        <f aca="false">$G367*$M367</f>
        <v>0</v>
      </c>
      <c r="P367" s="31" t="n">
        <f aca="false">MAX(S367,W367,AA367,AE367,AI367,AM367,AQ367,AU367,AY367,BC367,BG367,BK367,BO367,BS367,BW367,CA367,CE367,CI367,CM367,CQ367)</f>
        <v>0</v>
      </c>
      <c r="Q367" s="31" t="n">
        <f aca="false">IF($S367,T367,0)+IF($W367,X367,0)+IF($AA367,AB367,0)+IF($AE367,AF367,0)+IF($AI367,AJ367,0)+IF($AM367,AN367,0)+IF($AQ367,AR367,0)+IF($AU367,AV367,0)+IF($AY367,AZ367,0)+IF($BC367,BD367,0)+IF($BG367,BH367,0)+IF($BK367,BL367,0)+IF($BO367,BP367,0)+IF($BS367,BT367,0)+IF($BW367,BX367,0)+IF($CA367,CB367,0)+IF($CE367,CF367,0)+IF($CI367,CJ367,0)+IF($CM367,CN367,0)+IF($CQ367,CR367,0)</f>
        <v>0</v>
      </c>
      <c r="R367" s="31" t="n">
        <f aca="false">IF($S367=1,U367,0)+IF($W367,Y367,0)+IF($AA367,AC367,0)+IF($AE367,AG367,0)+IF($AI367,AK367,0)+IF($AM367,AO367,0)+IF($AQ367,AS367,0)+IF($AU367,AW367,0)+IF($AY367,BA367,0)+IF($BC367,BE367,0)+IF($BG367,BI367,0)+IF($BK367,BM367,0)+IF($BO367,BQ367,0)+IF($BS367,BU367,0)+IF($BW367,BY367,0)+IF($CA367,CC367,0)+IF($CE367,CG367,0)+IF($CI367,CK367,0)+IF($CM367,CO367,0)+IF($CQ367,CS367,0)</f>
        <v>0</v>
      </c>
      <c r="S367" s="31" t="n">
        <f aca="false">IF(Замер!$J$20="да",Комната_1!$B367,0)</f>
        <v>0</v>
      </c>
      <c r="T367" s="31" t="n">
        <f aca="false">IF(Замер!$J$20="да",Комната_1!$G367,0)</f>
        <v>0</v>
      </c>
      <c r="U367" s="31" t="n">
        <f aca="false">IF(Замер!$J$20="да",Комната_1!$H367,0)</f>
        <v>0</v>
      </c>
      <c r="W367" s="31" t="n">
        <f aca="false">IF(Замер!$J$40="да",Комната_2!$B367,0)</f>
        <v>0</v>
      </c>
      <c r="X367" s="31" t="n">
        <f aca="false">IF(Замер!$J$40="да",Комната_2!$G367,0)</f>
        <v>0</v>
      </c>
      <c r="Y367" s="31" t="n">
        <f aca="false">IF(Замер!$J$40="да",Комната_2!$H367,0)</f>
        <v>0</v>
      </c>
      <c r="AA367" s="31" t="n">
        <f aca="false">IF(Замер!$J$60="да",Комната_3!$B367,0)</f>
        <v>0</v>
      </c>
      <c r="AB367" s="31" t="n">
        <f aca="false">IF(Замер!$J$60="да",Комната_3!$G367,0)</f>
        <v>0</v>
      </c>
      <c r="AC367" s="31" t="n">
        <f aca="false">IF(Замер!$J$60="да",Комната_3!$H367,0)</f>
        <v>0</v>
      </c>
      <c r="AE367" s="31" t="n">
        <f aca="false">IF(Замер!$J$80="да",Комната_4!$B367,0)</f>
        <v>0</v>
      </c>
      <c r="AF367" s="31" t="n">
        <f aca="false">IF(Замер!$J$80="да",Комната_4!$G367,0)</f>
        <v>0</v>
      </c>
      <c r="AG367" s="31" t="n">
        <f aca="false">IF(Замер!$J$80="да",Комната_4!$H367,0)</f>
        <v>0</v>
      </c>
      <c r="AI367" s="31" t="n">
        <f aca="false">IF(Замер!$J$100="да",Комната_5!$B367,0)</f>
        <v>0</v>
      </c>
      <c r="AJ367" s="31" t="n">
        <f aca="false">IF(Замер!$J$100="да",Комната_5!$G367,0)</f>
        <v>0</v>
      </c>
      <c r="AK367" s="31" t="n">
        <f aca="false">IF(Замер!$J$100="да",Комната_5!$H367,0)</f>
        <v>0</v>
      </c>
      <c r="AM367" s="31" t="n">
        <f aca="false">IF(Замер!$J$120="да",Коридор!$B367,0)</f>
        <v>0</v>
      </c>
      <c r="AN367" s="31" t="n">
        <f aca="false">IF(Замер!$J$120="да",Коридор!$G367,0)</f>
        <v>0</v>
      </c>
      <c r="AO367" s="31" t="n">
        <f aca="false">IF(Замер!$J$120="да",Коридор!$H367,0)</f>
        <v>0</v>
      </c>
      <c r="AQ367" s="31" t="n">
        <f aca="false">IF(Замер!$J$140="да",Кухня!$B367,0)</f>
        <v>0</v>
      </c>
      <c r="AR367" s="31" t="n">
        <f aca="false">IF(Замер!$J$140="да",Кухня!$G367,0)</f>
        <v>0</v>
      </c>
      <c r="AS367" s="31" t="n">
        <f aca="false">IF(Замер!$J$140="да",Кухня!$H367,0)</f>
        <v>0</v>
      </c>
      <c r="AU367" s="31" t="n">
        <f aca="false">IF(Замер!$J$160="да",Ванна!$B367,0)</f>
        <v>0</v>
      </c>
      <c r="AV367" s="31" t="n">
        <f aca="false">IF(Замер!$J$160="да",Ванна!$G367,0)</f>
        <v>0</v>
      </c>
      <c r="AW367" s="31" t="n">
        <f aca="false">IF(Замер!$J$160="да",Ванна!$H367,0)</f>
        <v>0</v>
      </c>
      <c r="AY367" s="31" t="n">
        <f aca="false">IF(Замер!$J$180="да",Туалет!$B367,0)</f>
        <v>0</v>
      </c>
      <c r="AZ367" s="31" t="n">
        <f aca="false">IF(Замер!$J$180="да",Туалет!$G367,0)</f>
        <v>0</v>
      </c>
      <c r="BA367" s="31" t="n">
        <f aca="false">IF(Замер!$J$180="да",Туалет!$H367,0)</f>
        <v>0</v>
      </c>
      <c r="BC367" s="31" t="n">
        <f aca="false">IF(Замер!$J$200="да",Балкон!$B367,0)</f>
        <v>0</v>
      </c>
      <c r="BD367" s="31" t="n">
        <f aca="false">IF(Замер!$J$200="да",Балкон!$G367,0)</f>
        <v>0</v>
      </c>
      <c r="BE367" s="31" t="n">
        <f aca="false">IF(Замер!$J$200="да",Балкон!$H367,0)</f>
        <v>0</v>
      </c>
      <c r="BG367" s="31" t="n">
        <f aca="false">IF(Замер!$J$220="да",Помещение_11!$B367,0)</f>
        <v>0</v>
      </c>
      <c r="BH367" s="31" t="n">
        <f aca="false">IF(Замер!$J$220="да",Помещение_11!$G367,0)</f>
        <v>0</v>
      </c>
      <c r="BI367" s="31" t="n">
        <f aca="false">IF(Замер!$J$220="да",Помещение_11!$H367,0)</f>
        <v>0</v>
      </c>
      <c r="BK367" s="31" t="n">
        <f aca="false">IF(Замер!$J$240="да",Помещение_12!$B367,0)</f>
        <v>0</v>
      </c>
      <c r="BL367" s="31" t="n">
        <f aca="false">IF(Замер!$J$240="да",Помещение_12!$G367,0)</f>
        <v>0</v>
      </c>
      <c r="BM367" s="31" t="n">
        <f aca="false">IF(Замер!$J$240="да",Помещение_12!$H367,0)</f>
        <v>0</v>
      </c>
      <c r="BO367" s="31" t="n">
        <f aca="false">IF(Замер!$J$260="да",Помещение_13!$B367,0)</f>
        <v>0</v>
      </c>
      <c r="BP367" s="31" t="n">
        <f aca="false">IF(Замер!$J$260="да",Помещение_13!$G367,0)</f>
        <v>0</v>
      </c>
      <c r="BQ367" s="31" t="n">
        <f aca="false">IF(Замер!$J$260="да",Помещение_13!$H367,0)</f>
        <v>0</v>
      </c>
      <c r="BS367" s="31" t="n">
        <f aca="false">IF(Замер!$J$280="да",Помещение_14!$B367,0)</f>
        <v>0</v>
      </c>
      <c r="BT367" s="31" t="n">
        <f aca="false">IF(Замер!$J$280="да",Помещение_14!$G367,0)</f>
        <v>0</v>
      </c>
      <c r="BU367" s="31" t="n">
        <f aca="false">IF(Замер!$J$280="да",Помещение_14!$H367,0)</f>
        <v>0</v>
      </c>
      <c r="BW367" s="31" t="n">
        <f aca="false">IF(Замер!$J$300="да",Помещение_15!$B367,0)</f>
        <v>0</v>
      </c>
      <c r="BX367" s="31" t="n">
        <f aca="false">IF(Замер!$J$300="да",Помещение_15!$G367,0)</f>
        <v>0</v>
      </c>
      <c r="BY367" s="31" t="n">
        <f aca="false">IF(Замер!$J$300="да",Помещение_15!$H367,0)</f>
        <v>0</v>
      </c>
      <c r="CA367" s="31" t="n">
        <f aca="false">IF(Замер!$J$320="да",Помещение_16!$B367,0)</f>
        <v>0</v>
      </c>
      <c r="CB367" s="31" t="n">
        <f aca="false">IF(Замер!$J$320="да",Помещение_16!$G367,0)</f>
        <v>0</v>
      </c>
      <c r="CC367" s="31" t="n">
        <f aca="false">IF(Замер!$J$320="да",Помещение_16!$H367,0)</f>
        <v>0</v>
      </c>
      <c r="CE367" s="31" t="n">
        <f aca="false">IF(Замер!$J$340="да",Помещение_17!$B367,0)</f>
        <v>0</v>
      </c>
      <c r="CF367" s="31" t="n">
        <f aca="false">IF(Замер!$J$340="да",Помещение_17!$G367,0)</f>
        <v>0</v>
      </c>
      <c r="CG367" s="31" t="n">
        <f aca="false">IF(Замер!$J$340="да",Помещение_17!$H367,0)</f>
        <v>0</v>
      </c>
      <c r="CI367" s="31" t="n">
        <f aca="false">IF(Замер!$J$360="да",Помещение_18!$B367,0)</f>
        <v>0</v>
      </c>
      <c r="CJ367" s="31" t="n">
        <f aca="false">IF(Замер!$J$360="да",Помещение_18!$G367,0)</f>
        <v>0</v>
      </c>
      <c r="CK367" s="31" t="n">
        <f aca="false">IF(Замер!$J$360="да",Помещение_18!$H367,0)</f>
        <v>0</v>
      </c>
      <c r="CM367" s="31" t="n">
        <f aca="false">IF(Замер!$J$380="да",Помещение_19!$B367,0)</f>
        <v>0</v>
      </c>
      <c r="CN367" s="31" t="n">
        <f aca="false">IF(Замер!$J$380="да",Помещение_19!$G367,0)</f>
        <v>0</v>
      </c>
      <c r="CO367" s="31" t="n">
        <f aca="false">IF(Замер!$J$380="да",Помещение_19!$H367,0)</f>
        <v>0</v>
      </c>
      <c r="CQ367" s="31" t="n">
        <f aca="false">IF(Замер!$J$400="да",Помещение_20!$B367,0)</f>
        <v>0</v>
      </c>
      <c r="CR367" s="31" t="n">
        <f aca="false">IF(Замер!$J$400="да",Помещение_20!$G367,0)</f>
        <v>0</v>
      </c>
      <c r="CS367" s="31" t="n">
        <f aca="false">IF(Замер!$J$400="да",Помещение_20!$H367,0)</f>
        <v>0</v>
      </c>
    </row>
    <row r="368" customFormat="false" ht="14.25" hidden="false" customHeight="false" outlineLevel="0" collapsed="false">
      <c r="B368" s="79" t="n">
        <f aca="false">P368</f>
        <v>0</v>
      </c>
      <c r="C368" s="49" t="s">
        <v>619</v>
      </c>
      <c r="D368" s="80" t="str">
        <f aca="false">VLOOKUP(C368,СписокРабот!$B:$E,2,FALSE())</f>
        <v>Прокладка кабеля телевизионного открытым способом  в лотке </v>
      </c>
      <c r="E368" s="44" t="str">
        <f aca="false">VLOOKUP(C368,СписокРабот!$B:$E,3,FALSE())</f>
        <v>п.м.</v>
      </c>
      <c r="F368" s="81" t="n">
        <f aca="false">VLOOKUP(C368,СписокРабот!$B:$E,4,FALSE())</f>
        <v>314</v>
      </c>
      <c r="G368" s="84" t="n">
        <f aca="false">Q368</f>
        <v>0</v>
      </c>
      <c r="H368" s="82" t="n">
        <f aca="false">F368*G368</f>
        <v>0</v>
      </c>
      <c r="L368" s="83"/>
      <c r="M368" s="66" t="n">
        <f aca="false">$F368*(100%-$B$3)</f>
        <v>266.9</v>
      </c>
      <c r="N368" s="31" t="n">
        <f aca="false">$G368*$M368</f>
        <v>0</v>
      </c>
      <c r="P368" s="31" t="n">
        <f aca="false">MAX(S368,W368,AA368,AE368,AI368,AM368,AQ368,AU368,AY368,BC368,BG368,BK368,BO368,BS368,BW368,CA368,CE368,CI368,CM368,CQ368)</f>
        <v>0</v>
      </c>
      <c r="Q368" s="31" t="n">
        <f aca="false">IF($S368,T368,0)+IF($W368,X368,0)+IF($AA368,AB368,0)+IF($AE368,AF368,0)+IF($AI368,AJ368,0)+IF($AM368,AN368,0)+IF($AQ368,AR368,0)+IF($AU368,AV368,0)+IF($AY368,AZ368,0)+IF($BC368,BD368,0)+IF($BG368,BH368,0)+IF($BK368,BL368,0)+IF($BO368,BP368,0)+IF($BS368,BT368,0)+IF($BW368,BX368,0)+IF($CA368,CB368,0)+IF($CE368,CF368,0)+IF($CI368,CJ368,0)+IF($CM368,CN368,0)+IF($CQ368,CR368,0)</f>
        <v>0</v>
      </c>
      <c r="R368" s="31" t="n">
        <f aca="false">IF($S368=1,U368,0)+IF($W368,Y368,0)+IF($AA368,AC368,0)+IF($AE368,AG368,0)+IF($AI368,AK368,0)+IF($AM368,AO368,0)+IF($AQ368,AS368,0)+IF($AU368,AW368,0)+IF($AY368,BA368,0)+IF($BC368,BE368,0)+IF($BG368,BI368,0)+IF($BK368,BM368,0)+IF($BO368,BQ368,0)+IF($BS368,BU368,0)+IF($BW368,BY368,0)+IF($CA368,CC368,0)+IF($CE368,CG368,0)+IF($CI368,CK368,0)+IF($CM368,CO368,0)+IF($CQ368,CS368,0)</f>
        <v>0</v>
      </c>
      <c r="S368" s="31" t="n">
        <f aca="false">IF(Замер!$J$20="да",Комната_1!$B368,0)</f>
        <v>0</v>
      </c>
      <c r="T368" s="31" t="n">
        <f aca="false">IF(Замер!$J$20="да",Комната_1!$G368,0)</f>
        <v>0</v>
      </c>
      <c r="U368" s="31" t="n">
        <f aca="false">IF(Замер!$J$20="да",Комната_1!$H368,0)</f>
        <v>0</v>
      </c>
      <c r="W368" s="31" t="n">
        <f aca="false">IF(Замер!$J$40="да",Комната_2!$B368,0)</f>
        <v>0</v>
      </c>
      <c r="X368" s="31" t="n">
        <f aca="false">IF(Замер!$J$40="да",Комната_2!$G368,0)</f>
        <v>0</v>
      </c>
      <c r="Y368" s="31" t="n">
        <f aca="false">IF(Замер!$J$40="да",Комната_2!$H368,0)</f>
        <v>0</v>
      </c>
      <c r="AA368" s="31" t="n">
        <f aca="false">IF(Замер!$J$60="да",Комната_3!$B368,0)</f>
        <v>0</v>
      </c>
      <c r="AB368" s="31" t="n">
        <f aca="false">IF(Замер!$J$60="да",Комната_3!$G368,0)</f>
        <v>0</v>
      </c>
      <c r="AC368" s="31" t="n">
        <f aca="false">IF(Замер!$J$60="да",Комната_3!$H368,0)</f>
        <v>0</v>
      </c>
      <c r="AE368" s="31" t="n">
        <f aca="false">IF(Замер!$J$80="да",Комната_4!$B368,0)</f>
        <v>0</v>
      </c>
      <c r="AF368" s="31" t="n">
        <f aca="false">IF(Замер!$J$80="да",Комната_4!$G368,0)</f>
        <v>0</v>
      </c>
      <c r="AG368" s="31" t="n">
        <f aca="false">IF(Замер!$J$80="да",Комната_4!$H368,0)</f>
        <v>0</v>
      </c>
      <c r="AI368" s="31" t="n">
        <f aca="false">IF(Замер!$J$100="да",Комната_5!$B368,0)</f>
        <v>0</v>
      </c>
      <c r="AJ368" s="31" t="n">
        <f aca="false">IF(Замер!$J$100="да",Комната_5!$G368,0)</f>
        <v>0</v>
      </c>
      <c r="AK368" s="31" t="n">
        <f aca="false">IF(Замер!$J$100="да",Комната_5!$H368,0)</f>
        <v>0</v>
      </c>
      <c r="AM368" s="31" t="n">
        <f aca="false">IF(Замер!$J$120="да",Коридор!$B368,0)</f>
        <v>0</v>
      </c>
      <c r="AN368" s="31" t="n">
        <f aca="false">IF(Замер!$J$120="да",Коридор!$G368,0)</f>
        <v>0</v>
      </c>
      <c r="AO368" s="31" t="n">
        <f aca="false">IF(Замер!$J$120="да",Коридор!$H368,0)</f>
        <v>0</v>
      </c>
      <c r="AQ368" s="31" t="n">
        <f aca="false">IF(Замер!$J$140="да",Кухня!$B368,0)</f>
        <v>0</v>
      </c>
      <c r="AR368" s="31" t="n">
        <f aca="false">IF(Замер!$J$140="да",Кухня!$G368,0)</f>
        <v>0</v>
      </c>
      <c r="AS368" s="31" t="n">
        <f aca="false">IF(Замер!$J$140="да",Кухня!$H368,0)</f>
        <v>0</v>
      </c>
      <c r="AU368" s="31" t="n">
        <f aca="false">IF(Замер!$J$160="да",Ванна!$B368,0)</f>
        <v>0</v>
      </c>
      <c r="AV368" s="31" t="n">
        <f aca="false">IF(Замер!$J$160="да",Ванна!$G368,0)</f>
        <v>0</v>
      </c>
      <c r="AW368" s="31" t="n">
        <f aca="false">IF(Замер!$J$160="да",Ванна!$H368,0)</f>
        <v>0</v>
      </c>
      <c r="AY368" s="31" t="n">
        <f aca="false">IF(Замер!$J$180="да",Туалет!$B368,0)</f>
        <v>0</v>
      </c>
      <c r="AZ368" s="31" t="n">
        <f aca="false">IF(Замер!$J$180="да",Туалет!$G368,0)</f>
        <v>0</v>
      </c>
      <c r="BA368" s="31" t="n">
        <f aca="false">IF(Замер!$J$180="да",Туалет!$H368,0)</f>
        <v>0</v>
      </c>
      <c r="BC368" s="31" t="n">
        <f aca="false">IF(Замер!$J$200="да",Балкон!$B368,0)</f>
        <v>0</v>
      </c>
      <c r="BD368" s="31" t="n">
        <f aca="false">IF(Замер!$J$200="да",Балкон!$G368,0)</f>
        <v>0</v>
      </c>
      <c r="BE368" s="31" t="n">
        <f aca="false">IF(Замер!$J$200="да",Балкон!$H368,0)</f>
        <v>0</v>
      </c>
      <c r="BG368" s="31" t="n">
        <f aca="false">IF(Замер!$J$220="да",Помещение_11!$B368,0)</f>
        <v>0</v>
      </c>
      <c r="BH368" s="31" t="n">
        <f aca="false">IF(Замер!$J$220="да",Помещение_11!$G368,0)</f>
        <v>0</v>
      </c>
      <c r="BI368" s="31" t="n">
        <f aca="false">IF(Замер!$J$220="да",Помещение_11!$H368,0)</f>
        <v>0</v>
      </c>
      <c r="BK368" s="31" t="n">
        <f aca="false">IF(Замер!$J$240="да",Помещение_12!$B368,0)</f>
        <v>0</v>
      </c>
      <c r="BL368" s="31" t="n">
        <f aca="false">IF(Замер!$J$240="да",Помещение_12!$G368,0)</f>
        <v>0</v>
      </c>
      <c r="BM368" s="31" t="n">
        <f aca="false">IF(Замер!$J$240="да",Помещение_12!$H368,0)</f>
        <v>0</v>
      </c>
      <c r="BO368" s="31" t="n">
        <f aca="false">IF(Замер!$J$260="да",Помещение_13!$B368,0)</f>
        <v>0</v>
      </c>
      <c r="BP368" s="31" t="n">
        <f aca="false">IF(Замер!$J$260="да",Помещение_13!$G368,0)</f>
        <v>0</v>
      </c>
      <c r="BQ368" s="31" t="n">
        <f aca="false">IF(Замер!$J$260="да",Помещение_13!$H368,0)</f>
        <v>0</v>
      </c>
      <c r="BS368" s="31" t="n">
        <f aca="false">IF(Замер!$J$280="да",Помещение_14!$B368,0)</f>
        <v>0</v>
      </c>
      <c r="BT368" s="31" t="n">
        <f aca="false">IF(Замер!$J$280="да",Помещение_14!$G368,0)</f>
        <v>0</v>
      </c>
      <c r="BU368" s="31" t="n">
        <f aca="false">IF(Замер!$J$280="да",Помещение_14!$H368,0)</f>
        <v>0</v>
      </c>
      <c r="BW368" s="31" t="n">
        <f aca="false">IF(Замер!$J$300="да",Помещение_15!$B368,0)</f>
        <v>0</v>
      </c>
      <c r="BX368" s="31" t="n">
        <f aca="false">IF(Замер!$J$300="да",Помещение_15!$G368,0)</f>
        <v>0</v>
      </c>
      <c r="BY368" s="31" t="n">
        <f aca="false">IF(Замер!$J$300="да",Помещение_15!$H368,0)</f>
        <v>0</v>
      </c>
      <c r="CA368" s="31" t="n">
        <f aca="false">IF(Замер!$J$320="да",Помещение_16!$B368,0)</f>
        <v>0</v>
      </c>
      <c r="CB368" s="31" t="n">
        <f aca="false">IF(Замер!$J$320="да",Помещение_16!$G368,0)</f>
        <v>0</v>
      </c>
      <c r="CC368" s="31" t="n">
        <f aca="false">IF(Замер!$J$320="да",Помещение_16!$H368,0)</f>
        <v>0</v>
      </c>
      <c r="CE368" s="31" t="n">
        <f aca="false">IF(Замер!$J$340="да",Помещение_17!$B368,0)</f>
        <v>0</v>
      </c>
      <c r="CF368" s="31" t="n">
        <f aca="false">IF(Замер!$J$340="да",Помещение_17!$G368,0)</f>
        <v>0</v>
      </c>
      <c r="CG368" s="31" t="n">
        <f aca="false">IF(Замер!$J$340="да",Помещение_17!$H368,0)</f>
        <v>0</v>
      </c>
      <c r="CI368" s="31" t="n">
        <f aca="false">IF(Замер!$J$360="да",Помещение_18!$B368,0)</f>
        <v>0</v>
      </c>
      <c r="CJ368" s="31" t="n">
        <f aca="false">IF(Замер!$J$360="да",Помещение_18!$G368,0)</f>
        <v>0</v>
      </c>
      <c r="CK368" s="31" t="n">
        <f aca="false">IF(Замер!$J$360="да",Помещение_18!$H368,0)</f>
        <v>0</v>
      </c>
      <c r="CM368" s="31" t="n">
        <f aca="false">IF(Замер!$J$380="да",Помещение_19!$B368,0)</f>
        <v>0</v>
      </c>
      <c r="CN368" s="31" t="n">
        <f aca="false">IF(Замер!$J$380="да",Помещение_19!$G368,0)</f>
        <v>0</v>
      </c>
      <c r="CO368" s="31" t="n">
        <f aca="false">IF(Замер!$J$380="да",Помещение_19!$H368,0)</f>
        <v>0</v>
      </c>
      <c r="CQ368" s="31" t="n">
        <f aca="false">IF(Замер!$J$400="да",Помещение_20!$B368,0)</f>
        <v>0</v>
      </c>
      <c r="CR368" s="31" t="n">
        <f aca="false">IF(Замер!$J$400="да",Помещение_20!$G368,0)</f>
        <v>0</v>
      </c>
      <c r="CS368" s="31" t="n">
        <f aca="false">IF(Замер!$J$400="да",Помещение_20!$H368,0)</f>
        <v>0</v>
      </c>
    </row>
    <row r="369" customFormat="false" ht="14.25" hidden="false" customHeight="false" outlineLevel="0" collapsed="false">
      <c r="B369" s="79" t="n">
        <f aca="false">P369</f>
        <v>0</v>
      </c>
      <c r="C369" s="49" t="s">
        <v>620</v>
      </c>
      <c r="D369" s="80" t="str">
        <f aca="false">VLOOKUP(C369,СписокРабот!$B:$E,2,FALSE())</f>
        <v>Прокладка кабеля в кабель-канале</v>
      </c>
      <c r="E369" s="44" t="str">
        <f aca="false">VLOOKUP(C369,СписокРабот!$B:$E,3,FALSE())</f>
        <v>п.м</v>
      </c>
      <c r="F369" s="81" t="n">
        <f aca="false">VLOOKUP(C369,СписокРабот!$B:$E,4,FALSE())</f>
        <v>329</v>
      </c>
      <c r="G369" s="84" t="n">
        <f aca="false">Q369</f>
        <v>0</v>
      </c>
      <c r="H369" s="82" t="n">
        <f aca="false">F369*G369</f>
        <v>0</v>
      </c>
      <c r="L369" s="83"/>
      <c r="M369" s="66" t="n">
        <f aca="false">$F369*(100%-$B$3)</f>
        <v>279.65</v>
      </c>
      <c r="N369" s="31" t="n">
        <f aca="false">$G369*$M369</f>
        <v>0</v>
      </c>
      <c r="P369" s="31" t="n">
        <f aca="false">MAX(S369,W369,AA369,AE369,AI369,AM369,AQ369,AU369,AY369,BC369,BG369,BK369,BO369,BS369,BW369,CA369,CE369,CI369,CM369,CQ369)</f>
        <v>0</v>
      </c>
      <c r="Q369" s="31" t="n">
        <f aca="false">IF($S369,T369,0)+IF($W369,X369,0)+IF($AA369,AB369,0)+IF($AE369,AF369,0)+IF($AI369,AJ369,0)+IF($AM369,AN369,0)+IF($AQ369,AR369,0)+IF($AU369,AV369,0)+IF($AY369,AZ369,0)+IF($BC369,BD369,0)+IF($BG369,BH369,0)+IF($BK369,BL369,0)+IF($BO369,BP369,0)+IF($BS369,BT369,0)+IF($BW369,BX369,0)+IF($CA369,CB369,0)+IF($CE369,CF369,0)+IF($CI369,CJ369,0)+IF($CM369,CN369,0)+IF($CQ369,CR369,0)</f>
        <v>0</v>
      </c>
      <c r="R369" s="31" t="n">
        <f aca="false">IF($S369=1,U369,0)+IF($W369,Y369,0)+IF($AA369,AC369,0)+IF($AE369,AG369,0)+IF($AI369,AK369,0)+IF($AM369,AO369,0)+IF($AQ369,AS369,0)+IF($AU369,AW369,0)+IF($AY369,BA369,0)+IF($BC369,BE369,0)+IF($BG369,BI369,0)+IF($BK369,BM369,0)+IF($BO369,BQ369,0)+IF($BS369,BU369,0)+IF($BW369,BY369,0)+IF($CA369,CC369,0)+IF($CE369,CG369,0)+IF($CI369,CK369,0)+IF($CM369,CO369,0)+IF($CQ369,CS369,0)</f>
        <v>0</v>
      </c>
      <c r="S369" s="31" t="n">
        <f aca="false">IF(Замер!$J$20="да",Комната_1!$B369,0)</f>
        <v>0</v>
      </c>
      <c r="T369" s="31" t="n">
        <f aca="false">IF(Замер!$J$20="да",Комната_1!$G369,0)</f>
        <v>0</v>
      </c>
      <c r="U369" s="31" t="n">
        <f aca="false">IF(Замер!$J$20="да",Комната_1!$H369,0)</f>
        <v>0</v>
      </c>
      <c r="W369" s="31" t="n">
        <f aca="false">IF(Замер!$J$40="да",Комната_2!$B369,0)</f>
        <v>0</v>
      </c>
      <c r="X369" s="31" t="n">
        <f aca="false">IF(Замер!$J$40="да",Комната_2!$G369,0)</f>
        <v>0</v>
      </c>
      <c r="Y369" s="31" t="n">
        <f aca="false">IF(Замер!$J$40="да",Комната_2!$H369,0)</f>
        <v>0</v>
      </c>
      <c r="AA369" s="31" t="n">
        <f aca="false">IF(Замер!$J$60="да",Комната_3!$B369,0)</f>
        <v>0</v>
      </c>
      <c r="AB369" s="31" t="n">
        <f aca="false">IF(Замер!$J$60="да",Комната_3!$G369,0)</f>
        <v>0</v>
      </c>
      <c r="AC369" s="31" t="n">
        <f aca="false">IF(Замер!$J$60="да",Комната_3!$H369,0)</f>
        <v>0</v>
      </c>
      <c r="AE369" s="31" t="n">
        <f aca="false">IF(Замер!$J$80="да",Комната_4!$B369,0)</f>
        <v>0</v>
      </c>
      <c r="AF369" s="31" t="n">
        <f aca="false">IF(Замер!$J$80="да",Комната_4!$G369,0)</f>
        <v>0</v>
      </c>
      <c r="AG369" s="31" t="n">
        <f aca="false">IF(Замер!$J$80="да",Комната_4!$H369,0)</f>
        <v>0</v>
      </c>
      <c r="AI369" s="31" t="n">
        <f aca="false">IF(Замер!$J$100="да",Комната_5!$B369,0)</f>
        <v>0</v>
      </c>
      <c r="AJ369" s="31" t="n">
        <f aca="false">IF(Замер!$J$100="да",Комната_5!$G369,0)</f>
        <v>0</v>
      </c>
      <c r="AK369" s="31" t="n">
        <f aca="false">IF(Замер!$J$100="да",Комната_5!$H369,0)</f>
        <v>0</v>
      </c>
      <c r="AM369" s="31" t="n">
        <f aca="false">IF(Замер!$J$120="да",Коридор!$B369,0)</f>
        <v>0</v>
      </c>
      <c r="AN369" s="31" t="n">
        <f aca="false">IF(Замер!$J$120="да",Коридор!$G369,0)</f>
        <v>0</v>
      </c>
      <c r="AO369" s="31" t="n">
        <f aca="false">IF(Замер!$J$120="да",Коридор!$H369,0)</f>
        <v>0</v>
      </c>
      <c r="AQ369" s="31" t="n">
        <f aca="false">IF(Замер!$J$140="да",Кухня!$B369,0)</f>
        <v>0</v>
      </c>
      <c r="AR369" s="31" t="n">
        <f aca="false">IF(Замер!$J$140="да",Кухня!$G369,0)</f>
        <v>0</v>
      </c>
      <c r="AS369" s="31" t="n">
        <f aca="false">IF(Замер!$J$140="да",Кухня!$H369,0)</f>
        <v>0</v>
      </c>
      <c r="AU369" s="31" t="n">
        <f aca="false">IF(Замер!$J$160="да",Ванна!$B369,0)</f>
        <v>0</v>
      </c>
      <c r="AV369" s="31" t="n">
        <f aca="false">IF(Замер!$J$160="да",Ванна!$G369,0)</f>
        <v>0</v>
      </c>
      <c r="AW369" s="31" t="n">
        <f aca="false">IF(Замер!$J$160="да",Ванна!$H369,0)</f>
        <v>0</v>
      </c>
      <c r="AY369" s="31" t="n">
        <f aca="false">IF(Замер!$J$180="да",Туалет!$B369,0)</f>
        <v>0</v>
      </c>
      <c r="AZ369" s="31" t="n">
        <f aca="false">IF(Замер!$J$180="да",Туалет!$G369,0)</f>
        <v>0</v>
      </c>
      <c r="BA369" s="31" t="n">
        <f aca="false">IF(Замер!$J$180="да",Туалет!$H369,0)</f>
        <v>0</v>
      </c>
      <c r="BC369" s="31" t="n">
        <f aca="false">IF(Замер!$J$200="да",Балкон!$B369,0)</f>
        <v>0</v>
      </c>
      <c r="BD369" s="31" t="n">
        <f aca="false">IF(Замер!$J$200="да",Балкон!$G369,0)</f>
        <v>0</v>
      </c>
      <c r="BE369" s="31" t="n">
        <f aca="false">IF(Замер!$J$200="да",Балкон!$H369,0)</f>
        <v>0</v>
      </c>
      <c r="BG369" s="31" t="n">
        <f aca="false">IF(Замер!$J$220="да",Помещение_11!$B369,0)</f>
        <v>0</v>
      </c>
      <c r="BH369" s="31" t="n">
        <f aca="false">IF(Замер!$J$220="да",Помещение_11!$G369,0)</f>
        <v>0</v>
      </c>
      <c r="BI369" s="31" t="n">
        <f aca="false">IF(Замер!$J$220="да",Помещение_11!$H369,0)</f>
        <v>0</v>
      </c>
      <c r="BK369" s="31" t="n">
        <f aca="false">IF(Замер!$J$240="да",Помещение_12!$B369,0)</f>
        <v>0</v>
      </c>
      <c r="BL369" s="31" t="n">
        <f aca="false">IF(Замер!$J$240="да",Помещение_12!$G369,0)</f>
        <v>0</v>
      </c>
      <c r="BM369" s="31" t="n">
        <f aca="false">IF(Замер!$J$240="да",Помещение_12!$H369,0)</f>
        <v>0</v>
      </c>
      <c r="BO369" s="31" t="n">
        <f aca="false">IF(Замер!$J$260="да",Помещение_13!$B369,0)</f>
        <v>0</v>
      </c>
      <c r="BP369" s="31" t="n">
        <f aca="false">IF(Замер!$J$260="да",Помещение_13!$G369,0)</f>
        <v>0</v>
      </c>
      <c r="BQ369" s="31" t="n">
        <f aca="false">IF(Замер!$J$260="да",Помещение_13!$H369,0)</f>
        <v>0</v>
      </c>
      <c r="BS369" s="31" t="n">
        <f aca="false">IF(Замер!$J$280="да",Помещение_14!$B369,0)</f>
        <v>0</v>
      </c>
      <c r="BT369" s="31" t="n">
        <f aca="false">IF(Замер!$J$280="да",Помещение_14!$G369,0)</f>
        <v>0</v>
      </c>
      <c r="BU369" s="31" t="n">
        <f aca="false">IF(Замер!$J$280="да",Помещение_14!$H369,0)</f>
        <v>0</v>
      </c>
      <c r="BW369" s="31" t="n">
        <f aca="false">IF(Замер!$J$300="да",Помещение_15!$B369,0)</f>
        <v>0</v>
      </c>
      <c r="BX369" s="31" t="n">
        <f aca="false">IF(Замер!$J$300="да",Помещение_15!$G369,0)</f>
        <v>0</v>
      </c>
      <c r="BY369" s="31" t="n">
        <f aca="false">IF(Замер!$J$300="да",Помещение_15!$H369,0)</f>
        <v>0</v>
      </c>
      <c r="CA369" s="31" t="n">
        <f aca="false">IF(Замер!$J$320="да",Помещение_16!$B369,0)</f>
        <v>0</v>
      </c>
      <c r="CB369" s="31" t="n">
        <f aca="false">IF(Замер!$J$320="да",Помещение_16!$G369,0)</f>
        <v>0</v>
      </c>
      <c r="CC369" s="31" t="n">
        <f aca="false">IF(Замер!$J$320="да",Помещение_16!$H369,0)</f>
        <v>0</v>
      </c>
      <c r="CE369" s="31" t="n">
        <f aca="false">IF(Замер!$J$340="да",Помещение_17!$B369,0)</f>
        <v>0</v>
      </c>
      <c r="CF369" s="31" t="n">
        <f aca="false">IF(Замер!$J$340="да",Помещение_17!$G369,0)</f>
        <v>0</v>
      </c>
      <c r="CG369" s="31" t="n">
        <f aca="false">IF(Замер!$J$340="да",Помещение_17!$H369,0)</f>
        <v>0</v>
      </c>
      <c r="CI369" s="31" t="n">
        <f aca="false">IF(Замер!$J$360="да",Помещение_18!$B369,0)</f>
        <v>0</v>
      </c>
      <c r="CJ369" s="31" t="n">
        <f aca="false">IF(Замер!$J$360="да",Помещение_18!$G369,0)</f>
        <v>0</v>
      </c>
      <c r="CK369" s="31" t="n">
        <f aca="false">IF(Замер!$J$360="да",Помещение_18!$H369,0)</f>
        <v>0</v>
      </c>
      <c r="CM369" s="31" t="n">
        <f aca="false">IF(Замер!$J$380="да",Помещение_19!$B369,0)</f>
        <v>0</v>
      </c>
      <c r="CN369" s="31" t="n">
        <f aca="false">IF(Замер!$J$380="да",Помещение_19!$G369,0)</f>
        <v>0</v>
      </c>
      <c r="CO369" s="31" t="n">
        <f aca="false">IF(Замер!$J$380="да",Помещение_19!$H369,0)</f>
        <v>0</v>
      </c>
      <c r="CQ369" s="31" t="n">
        <f aca="false">IF(Замер!$J$400="да",Помещение_20!$B369,0)</f>
        <v>0</v>
      </c>
      <c r="CR369" s="31" t="n">
        <f aca="false">IF(Замер!$J$400="да",Помещение_20!$G369,0)</f>
        <v>0</v>
      </c>
      <c r="CS369" s="31" t="n">
        <f aca="false">IF(Замер!$J$400="да",Помещение_20!$H369,0)</f>
        <v>0</v>
      </c>
    </row>
    <row r="370" customFormat="false" ht="14.25" hidden="false" customHeight="false" outlineLevel="0" collapsed="false">
      <c r="B370" s="79" t="n">
        <f aca="false">P370</f>
        <v>0</v>
      </c>
      <c r="C370" s="49" t="s">
        <v>621</v>
      </c>
      <c r="D370" s="80" t="str">
        <f aca="false">VLOOKUP(C370,СписокРабот!$B:$E,2,FALSE())</f>
        <v>Прокладка кабеля на скобах по гипсу открытым способом</v>
      </c>
      <c r="E370" s="44" t="str">
        <f aca="false">VLOOKUP(C370,СписокРабот!$B:$E,3,FALSE())</f>
        <v>п.м.</v>
      </c>
      <c r="F370" s="81" t="n">
        <f aca="false">VLOOKUP(C370,СписокРабот!$B:$E,4,FALSE())</f>
        <v>386</v>
      </c>
      <c r="G370" s="84" t="n">
        <f aca="false">Q370</f>
        <v>0</v>
      </c>
      <c r="H370" s="82" t="n">
        <f aca="false">F370*G370</f>
        <v>0</v>
      </c>
      <c r="L370" s="83"/>
      <c r="M370" s="66" t="n">
        <f aca="false">$F370*(100%-$B$3)</f>
        <v>328.1</v>
      </c>
      <c r="N370" s="31" t="n">
        <f aca="false">$G370*$M370</f>
        <v>0</v>
      </c>
      <c r="P370" s="31" t="n">
        <f aca="false">MAX(S370,W370,AA370,AE370,AI370,AM370,AQ370,AU370,AY370,BC370,BG370,BK370,BO370,BS370,BW370,CA370,CE370,CI370,CM370,CQ370)</f>
        <v>0</v>
      </c>
      <c r="Q370" s="31" t="n">
        <f aca="false">IF($S370,T370,0)+IF($W370,X370,0)+IF($AA370,AB370,0)+IF($AE370,AF370,0)+IF($AI370,AJ370,0)+IF($AM370,AN370,0)+IF($AQ370,AR370,0)+IF($AU370,AV370,0)+IF($AY370,AZ370,0)+IF($BC370,BD370,0)+IF($BG370,BH370,0)+IF($BK370,BL370,0)+IF($BO370,BP370,0)+IF($BS370,BT370,0)+IF($BW370,BX370,0)+IF($CA370,CB370,0)+IF($CE370,CF370,0)+IF($CI370,CJ370,0)+IF($CM370,CN370,0)+IF($CQ370,CR370,0)</f>
        <v>0</v>
      </c>
      <c r="R370" s="31" t="n">
        <f aca="false">IF($S370=1,U370,0)+IF($W370,Y370,0)+IF($AA370,AC370,0)+IF($AE370,AG370,0)+IF($AI370,AK370,0)+IF($AM370,AO370,0)+IF($AQ370,AS370,0)+IF($AU370,AW370,0)+IF($AY370,BA370,0)+IF($BC370,BE370,0)+IF($BG370,BI370,0)+IF($BK370,BM370,0)+IF($BO370,BQ370,0)+IF($BS370,BU370,0)+IF($BW370,BY370,0)+IF($CA370,CC370,0)+IF($CE370,CG370,0)+IF($CI370,CK370,0)+IF($CM370,CO370,0)+IF($CQ370,CS370,0)</f>
        <v>0</v>
      </c>
      <c r="S370" s="31" t="n">
        <f aca="false">IF(Замер!$J$20="да",Комната_1!$B370,0)</f>
        <v>0</v>
      </c>
      <c r="T370" s="31" t="n">
        <f aca="false">IF(Замер!$J$20="да",Комната_1!$G370,0)</f>
        <v>0</v>
      </c>
      <c r="U370" s="31" t="n">
        <f aca="false">IF(Замер!$J$20="да",Комната_1!$H370,0)</f>
        <v>0</v>
      </c>
      <c r="W370" s="31" t="n">
        <f aca="false">IF(Замер!$J$40="да",Комната_2!$B370,0)</f>
        <v>0</v>
      </c>
      <c r="X370" s="31" t="n">
        <f aca="false">IF(Замер!$J$40="да",Комната_2!$G370,0)</f>
        <v>0</v>
      </c>
      <c r="Y370" s="31" t="n">
        <f aca="false">IF(Замер!$J$40="да",Комната_2!$H370,0)</f>
        <v>0</v>
      </c>
      <c r="AA370" s="31" t="n">
        <f aca="false">IF(Замер!$J$60="да",Комната_3!$B370,0)</f>
        <v>0</v>
      </c>
      <c r="AB370" s="31" t="n">
        <f aca="false">IF(Замер!$J$60="да",Комната_3!$G370,0)</f>
        <v>0</v>
      </c>
      <c r="AC370" s="31" t="n">
        <f aca="false">IF(Замер!$J$60="да",Комната_3!$H370,0)</f>
        <v>0</v>
      </c>
      <c r="AE370" s="31" t="n">
        <f aca="false">IF(Замер!$J$80="да",Комната_4!$B370,0)</f>
        <v>0</v>
      </c>
      <c r="AF370" s="31" t="n">
        <f aca="false">IF(Замер!$J$80="да",Комната_4!$G370,0)</f>
        <v>0</v>
      </c>
      <c r="AG370" s="31" t="n">
        <f aca="false">IF(Замер!$J$80="да",Комната_4!$H370,0)</f>
        <v>0</v>
      </c>
      <c r="AI370" s="31" t="n">
        <f aca="false">IF(Замер!$J$100="да",Комната_5!$B370,0)</f>
        <v>0</v>
      </c>
      <c r="AJ370" s="31" t="n">
        <f aca="false">IF(Замер!$J$100="да",Комната_5!$G370,0)</f>
        <v>0</v>
      </c>
      <c r="AK370" s="31" t="n">
        <f aca="false">IF(Замер!$J$100="да",Комната_5!$H370,0)</f>
        <v>0</v>
      </c>
      <c r="AM370" s="31" t="n">
        <f aca="false">IF(Замер!$J$120="да",Коридор!$B370,0)</f>
        <v>0</v>
      </c>
      <c r="AN370" s="31" t="n">
        <f aca="false">IF(Замер!$J$120="да",Коридор!$G370,0)</f>
        <v>0</v>
      </c>
      <c r="AO370" s="31" t="n">
        <f aca="false">IF(Замер!$J$120="да",Коридор!$H370,0)</f>
        <v>0</v>
      </c>
      <c r="AQ370" s="31" t="n">
        <f aca="false">IF(Замер!$J$140="да",Кухня!$B370,0)</f>
        <v>0</v>
      </c>
      <c r="AR370" s="31" t="n">
        <f aca="false">IF(Замер!$J$140="да",Кухня!$G370,0)</f>
        <v>0</v>
      </c>
      <c r="AS370" s="31" t="n">
        <f aca="false">IF(Замер!$J$140="да",Кухня!$H370,0)</f>
        <v>0</v>
      </c>
      <c r="AU370" s="31" t="n">
        <f aca="false">IF(Замер!$J$160="да",Ванна!$B370,0)</f>
        <v>0</v>
      </c>
      <c r="AV370" s="31" t="n">
        <f aca="false">IF(Замер!$J$160="да",Ванна!$G370,0)</f>
        <v>0</v>
      </c>
      <c r="AW370" s="31" t="n">
        <f aca="false">IF(Замер!$J$160="да",Ванна!$H370,0)</f>
        <v>0</v>
      </c>
      <c r="AY370" s="31" t="n">
        <f aca="false">IF(Замер!$J$180="да",Туалет!$B370,0)</f>
        <v>0</v>
      </c>
      <c r="AZ370" s="31" t="n">
        <f aca="false">IF(Замер!$J$180="да",Туалет!$G370,0)</f>
        <v>0</v>
      </c>
      <c r="BA370" s="31" t="n">
        <f aca="false">IF(Замер!$J$180="да",Туалет!$H370,0)</f>
        <v>0</v>
      </c>
      <c r="BC370" s="31" t="n">
        <f aca="false">IF(Замер!$J$200="да",Балкон!$B370,0)</f>
        <v>0</v>
      </c>
      <c r="BD370" s="31" t="n">
        <f aca="false">IF(Замер!$J$200="да",Балкон!$G370,0)</f>
        <v>0</v>
      </c>
      <c r="BE370" s="31" t="n">
        <f aca="false">IF(Замер!$J$200="да",Балкон!$H370,0)</f>
        <v>0</v>
      </c>
      <c r="BG370" s="31" t="n">
        <f aca="false">IF(Замер!$J$220="да",Помещение_11!$B370,0)</f>
        <v>0</v>
      </c>
      <c r="BH370" s="31" t="n">
        <f aca="false">IF(Замер!$J$220="да",Помещение_11!$G370,0)</f>
        <v>0</v>
      </c>
      <c r="BI370" s="31" t="n">
        <f aca="false">IF(Замер!$J$220="да",Помещение_11!$H370,0)</f>
        <v>0</v>
      </c>
      <c r="BK370" s="31" t="n">
        <f aca="false">IF(Замер!$J$240="да",Помещение_12!$B370,0)</f>
        <v>0</v>
      </c>
      <c r="BL370" s="31" t="n">
        <f aca="false">IF(Замер!$J$240="да",Помещение_12!$G370,0)</f>
        <v>0</v>
      </c>
      <c r="BM370" s="31" t="n">
        <f aca="false">IF(Замер!$J$240="да",Помещение_12!$H370,0)</f>
        <v>0</v>
      </c>
      <c r="BO370" s="31" t="n">
        <f aca="false">IF(Замер!$J$260="да",Помещение_13!$B370,0)</f>
        <v>0</v>
      </c>
      <c r="BP370" s="31" t="n">
        <f aca="false">IF(Замер!$J$260="да",Помещение_13!$G370,0)</f>
        <v>0</v>
      </c>
      <c r="BQ370" s="31" t="n">
        <f aca="false">IF(Замер!$J$260="да",Помещение_13!$H370,0)</f>
        <v>0</v>
      </c>
      <c r="BS370" s="31" t="n">
        <f aca="false">IF(Замер!$J$280="да",Помещение_14!$B370,0)</f>
        <v>0</v>
      </c>
      <c r="BT370" s="31" t="n">
        <f aca="false">IF(Замер!$J$280="да",Помещение_14!$G370,0)</f>
        <v>0</v>
      </c>
      <c r="BU370" s="31" t="n">
        <f aca="false">IF(Замер!$J$280="да",Помещение_14!$H370,0)</f>
        <v>0</v>
      </c>
      <c r="BW370" s="31" t="n">
        <f aca="false">IF(Замер!$J$300="да",Помещение_15!$B370,0)</f>
        <v>0</v>
      </c>
      <c r="BX370" s="31" t="n">
        <f aca="false">IF(Замер!$J$300="да",Помещение_15!$G370,0)</f>
        <v>0</v>
      </c>
      <c r="BY370" s="31" t="n">
        <f aca="false">IF(Замер!$J$300="да",Помещение_15!$H370,0)</f>
        <v>0</v>
      </c>
      <c r="CA370" s="31" t="n">
        <f aca="false">IF(Замер!$J$320="да",Помещение_16!$B370,0)</f>
        <v>0</v>
      </c>
      <c r="CB370" s="31" t="n">
        <f aca="false">IF(Замер!$J$320="да",Помещение_16!$G370,0)</f>
        <v>0</v>
      </c>
      <c r="CC370" s="31" t="n">
        <f aca="false">IF(Замер!$J$320="да",Помещение_16!$H370,0)</f>
        <v>0</v>
      </c>
      <c r="CE370" s="31" t="n">
        <f aca="false">IF(Замер!$J$340="да",Помещение_17!$B370,0)</f>
        <v>0</v>
      </c>
      <c r="CF370" s="31" t="n">
        <f aca="false">IF(Замер!$J$340="да",Помещение_17!$G370,0)</f>
        <v>0</v>
      </c>
      <c r="CG370" s="31" t="n">
        <f aca="false">IF(Замер!$J$340="да",Помещение_17!$H370,0)</f>
        <v>0</v>
      </c>
      <c r="CI370" s="31" t="n">
        <f aca="false">IF(Замер!$J$360="да",Помещение_18!$B370,0)</f>
        <v>0</v>
      </c>
      <c r="CJ370" s="31" t="n">
        <f aca="false">IF(Замер!$J$360="да",Помещение_18!$G370,0)</f>
        <v>0</v>
      </c>
      <c r="CK370" s="31" t="n">
        <f aca="false">IF(Замер!$J$360="да",Помещение_18!$H370,0)</f>
        <v>0</v>
      </c>
      <c r="CM370" s="31" t="n">
        <f aca="false">IF(Замер!$J$380="да",Помещение_19!$B370,0)</f>
        <v>0</v>
      </c>
      <c r="CN370" s="31" t="n">
        <f aca="false">IF(Замер!$J$380="да",Помещение_19!$G370,0)</f>
        <v>0</v>
      </c>
      <c r="CO370" s="31" t="n">
        <f aca="false">IF(Замер!$J$380="да",Помещение_19!$H370,0)</f>
        <v>0</v>
      </c>
      <c r="CQ370" s="31" t="n">
        <f aca="false">IF(Замер!$J$400="да",Помещение_20!$B370,0)</f>
        <v>0</v>
      </c>
      <c r="CR370" s="31" t="n">
        <f aca="false">IF(Замер!$J$400="да",Помещение_20!$G370,0)</f>
        <v>0</v>
      </c>
      <c r="CS370" s="31" t="n">
        <f aca="false">IF(Замер!$J$400="да",Помещение_20!$H370,0)</f>
        <v>0</v>
      </c>
    </row>
    <row r="371" customFormat="false" ht="14.25" hidden="false" customHeight="false" outlineLevel="0" collapsed="false">
      <c r="B371" s="79" t="n">
        <f aca="false">P371</f>
        <v>0</v>
      </c>
      <c r="C371" s="49" t="s">
        <v>622</v>
      </c>
      <c r="D371" s="80" t="str">
        <f aca="false">VLOOKUP(C371,СписокРабот!$B:$E,2,FALSE())</f>
        <v>Прокладка кабеля на скобах по кирпичу открытым способом</v>
      </c>
      <c r="E371" s="44" t="str">
        <f aca="false">VLOOKUP(C371,СписокРабот!$B:$E,3,FALSE())</f>
        <v>п.м.</v>
      </c>
      <c r="F371" s="81" t="n">
        <f aca="false">VLOOKUP(C371,СписокРабот!$B:$E,4,FALSE())</f>
        <v>386</v>
      </c>
      <c r="G371" s="84" t="n">
        <f aca="false">Q371</f>
        <v>0</v>
      </c>
      <c r="H371" s="82" t="n">
        <f aca="false">F371*G371</f>
        <v>0</v>
      </c>
      <c r="L371" s="83"/>
      <c r="M371" s="66" t="n">
        <f aca="false">$F371*(100%-$B$3)</f>
        <v>328.1</v>
      </c>
      <c r="N371" s="31" t="n">
        <f aca="false">$G371*$M371</f>
        <v>0</v>
      </c>
      <c r="P371" s="31" t="n">
        <f aca="false">MAX(S371,W371,AA371,AE371,AI371,AM371,AQ371,AU371,AY371,BC371,BG371,BK371,BO371,BS371,BW371,CA371,CE371,CI371,CM371,CQ371)</f>
        <v>0</v>
      </c>
      <c r="Q371" s="31" t="n">
        <f aca="false">IF($S371,T371,0)+IF($W371,X371,0)+IF($AA371,AB371,0)+IF($AE371,AF371,0)+IF($AI371,AJ371,0)+IF($AM371,AN371,0)+IF($AQ371,AR371,0)+IF($AU371,AV371,0)+IF($AY371,AZ371,0)+IF($BC371,BD371,0)+IF($BG371,BH371,0)+IF($BK371,BL371,0)+IF($BO371,BP371,0)+IF($BS371,BT371,0)+IF($BW371,BX371,0)+IF($CA371,CB371,0)+IF($CE371,CF371,0)+IF($CI371,CJ371,0)+IF($CM371,CN371,0)+IF($CQ371,CR371,0)</f>
        <v>0</v>
      </c>
      <c r="R371" s="31" t="n">
        <f aca="false">IF($S371=1,U371,0)+IF($W371,Y371,0)+IF($AA371,AC371,0)+IF($AE371,AG371,0)+IF($AI371,AK371,0)+IF($AM371,AO371,0)+IF($AQ371,AS371,0)+IF($AU371,AW371,0)+IF($AY371,BA371,0)+IF($BC371,BE371,0)+IF($BG371,BI371,0)+IF($BK371,BM371,0)+IF($BO371,BQ371,0)+IF($BS371,BU371,0)+IF($BW371,BY371,0)+IF($CA371,CC371,0)+IF($CE371,CG371,0)+IF($CI371,CK371,0)+IF($CM371,CO371,0)+IF($CQ371,CS371,0)</f>
        <v>0</v>
      </c>
      <c r="S371" s="31" t="n">
        <f aca="false">IF(Замер!$J$20="да",Комната_1!$B371,0)</f>
        <v>0</v>
      </c>
      <c r="T371" s="31" t="n">
        <f aca="false">IF(Замер!$J$20="да",Комната_1!$G371,0)</f>
        <v>0</v>
      </c>
      <c r="U371" s="31" t="n">
        <f aca="false">IF(Замер!$J$20="да",Комната_1!$H371,0)</f>
        <v>0</v>
      </c>
      <c r="W371" s="31" t="n">
        <f aca="false">IF(Замер!$J$40="да",Комната_2!$B371,0)</f>
        <v>0</v>
      </c>
      <c r="X371" s="31" t="n">
        <f aca="false">IF(Замер!$J$40="да",Комната_2!$G371,0)</f>
        <v>0</v>
      </c>
      <c r="Y371" s="31" t="n">
        <f aca="false">IF(Замер!$J$40="да",Комната_2!$H371,0)</f>
        <v>0</v>
      </c>
      <c r="AA371" s="31" t="n">
        <f aca="false">IF(Замер!$J$60="да",Комната_3!$B371,0)</f>
        <v>0</v>
      </c>
      <c r="AB371" s="31" t="n">
        <f aca="false">IF(Замер!$J$60="да",Комната_3!$G371,0)</f>
        <v>0</v>
      </c>
      <c r="AC371" s="31" t="n">
        <f aca="false">IF(Замер!$J$60="да",Комната_3!$H371,0)</f>
        <v>0</v>
      </c>
      <c r="AE371" s="31" t="n">
        <f aca="false">IF(Замер!$J$80="да",Комната_4!$B371,0)</f>
        <v>0</v>
      </c>
      <c r="AF371" s="31" t="n">
        <f aca="false">IF(Замер!$J$80="да",Комната_4!$G371,0)</f>
        <v>0</v>
      </c>
      <c r="AG371" s="31" t="n">
        <f aca="false">IF(Замер!$J$80="да",Комната_4!$H371,0)</f>
        <v>0</v>
      </c>
      <c r="AI371" s="31" t="n">
        <f aca="false">IF(Замер!$J$100="да",Комната_5!$B371,0)</f>
        <v>0</v>
      </c>
      <c r="AJ371" s="31" t="n">
        <f aca="false">IF(Замер!$J$100="да",Комната_5!$G371,0)</f>
        <v>0</v>
      </c>
      <c r="AK371" s="31" t="n">
        <f aca="false">IF(Замер!$J$100="да",Комната_5!$H371,0)</f>
        <v>0</v>
      </c>
      <c r="AM371" s="31" t="n">
        <f aca="false">IF(Замер!$J$120="да",Коридор!$B371,0)</f>
        <v>0</v>
      </c>
      <c r="AN371" s="31" t="n">
        <f aca="false">IF(Замер!$J$120="да",Коридор!$G371,0)</f>
        <v>0</v>
      </c>
      <c r="AO371" s="31" t="n">
        <f aca="false">IF(Замер!$J$120="да",Коридор!$H371,0)</f>
        <v>0</v>
      </c>
      <c r="AQ371" s="31" t="n">
        <f aca="false">IF(Замер!$J$140="да",Кухня!$B371,0)</f>
        <v>0</v>
      </c>
      <c r="AR371" s="31" t="n">
        <f aca="false">IF(Замер!$J$140="да",Кухня!$G371,0)</f>
        <v>0</v>
      </c>
      <c r="AS371" s="31" t="n">
        <f aca="false">IF(Замер!$J$140="да",Кухня!$H371,0)</f>
        <v>0</v>
      </c>
      <c r="AU371" s="31" t="n">
        <f aca="false">IF(Замер!$J$160="да",Ванна!$B371,0)</f>
        <v>0</v>
      </c>
      <c r="AV371" s="31" t="n">
        <f aca="false">IF(Замер!$J$160="да",Ванна!$G371,0)</f>
        <v>0</v>
      </c>
      <c r="AW371" s="31" t="n">
        <f aca="false">IF(Замер!$J$160="да",Ванна!$H371,0)</f>
        <v>0</v>
      </c>
      <c r="AY371" s="31" t="n">
        <f aca="false">IF(Замер!$J$180="да",Туалет!$B371,0)</f>
        <v>0</v>
      </c>
      <c r="AZ371" s="31" t="n">
        <f aca="false">IF(Замер!$J$180="да",Туалет!$G371,0)</f>
        <v>0</v>
      </c>
      <c r="BA371" s="31" t="n">
        <f aca="false">IF(Замер!$J$180="да",Туалет!$H371,0)</f>
        <v>0</v>
      </c>
      <c r="BC371" s="31" t="n">
        <f aca="false">IF(Замер!$J$200="да",Балкон!$B371,0)</f>
        <v>0</v>
      </c>
      <c r="BD371" s="31" t="n">
        <f aca="false">IF(Замер!$J$200="да",Балкон!$G371,0)</f>
        <v>0</v>
      </c>
      <c r="BE371" s="31" t="n">
        <f aca="false">IF(Замер!$J$200="да",Балкон!$H371,0)</f>
        <v>0</v>
      </c>
      <c r="BG371" s="31" t="n">
        <f aca="false">IF(Замер!$J$220="да",Помещение_11!$B371,0)</f>
        <v>0</v>
      </c>
      <c r="BH371" s="31" t="n">
        <f aca="false">IF(Замер!$J$220="да",Помещение_11!$G371,0)</f>
        <v>0</v>
      </c>
      <c r="BI371" s="31" t="n">
        <f aca="false">IF(Замер!$J$220="да",Помещение_11!$H371,0)</f>
        <v>0</v>
      </c>
      <c r="BK371" s="31" t="n">
        <f aca="false">IF(Замер!$J$240="да",Помещение_12!$B371,0)</f>
        <v>0</v>
      </c>
      <c r="BL371" s="31" t="n">
        <f aca="false">IF(Замер!$J$240="да",Помещение_12!$G371,0)</f>
        <v>0</v>
      </c>
      <c r="BM371" s="31" t="n">
        <f aca="false">IF(Замер!$J$240="да",Помещение_12!$H371,0)</f>
        <v>0</v>
      </c>
      <c r="BO371" s="31" t="n">
        <f aca="false">IF(Замер!$J$260="да",Помещение_13!$B371,0)</f>
        <v>0</v>
      </c>
      <c r="BP371" s="31" t="n">
        <f aca="false">IF(Замер!$J$260="да",Помещение_13!$G371,0)</f>
        <v>0</v>
      </c>
      <c r="BQ371" s="31" t="n">
        <f aca="false">IF(Замер!$J$260="да",Помещение_13!$H371,0)</f>
        <v>0</v>
      </c>
      <c r="BS371" s="31" t="n">
        <f aca="false">IF(Замер!$J$280="да",Помещение_14!$B371,0)</f>
        <v>0</v>
      </c>
      <c r="BT371" s="31" t="n">
        <f aca="false">IF(Замер!$J$280="да",Помещение_14!$G371,0)</f>
        <v>0</v>
      </c>
      <c r="BU371" s="31" t="n">
        <f aca="false">IF(Замер!$J$280="да",Помещение_14!$H371,0)</f>
        <v>0</v>
      </c>
      <c r="BW371" s="31" t="n">
        <f aca="false">IF(Замер!$J$300="да",Помещение_15!$B371,0)</f>
        <v>0</v>
      </c>
      <c r="BX371" s="31" t="n">
        <f aca="false">IF(Замер!$J$300="да",Помещение_15!$G371,0)</f>
        <v>0</v>
      </c>
      <c r="BY371" s="31" t="n">
        <f aca="false">IF(Замер!$J$300="да",Помещение_15!$H371,0)</f>
        <v>0</v>
      </c>
      <c r="CA371" s="31" t="n">
        <f aca="false">IF(Замер!$J$320="да",Помещение_16!$B371,0)</f>
        <v>0</v>
      </c>
      <c r="CB371" s="31" t="n">
        <f aca="false">IF(Замер!$J$320="да",Помещение_16!$G371,0)</f>
        <v>0</v>
      </c>
      <c r="CC371" s="31" t="n">
        <f aca="false">IF(Замер!$J$320="да",Помещение_16!$H371,0)</f>
        <v>0</v>
      </c>
      <c r="CE371" s="31" t="n">
        <f aca="false">IF(Замер!$J$340="да",Помещение_17!$B371,0)</f>
        <v>0</v>
      </c>
      <c r="CF371" s="31" t="n">
        <f aca="false">IF(Замер!$J$340="да",Помещение_17!$G371,0)</f>
        <v>0</v>
      </c>
      <c r="CG371" s="31" t="n">
        <f aca="false">IF(Замер!$J$340="да",Помещение_17!$H371,0)</f>
        <v>0</v>
      </c>
      <c r="CI371" s="31" t="n">
        <f aca="false">IF(Замер!$J$360="да",Помещение_18!$B371,0)</f>
        <v>0</v>
      </c>
      <c r="CJ371" s="31" t="n">
        <f aca="false">IF(Замер!$J$360="да",Помещение_18!$G371,0)</f>
        <v>0</v>
      </c>
      <c r="CK371" s="31" t="n">
        <f aca="false">IF(Замер!$J$360="да",Помещение_18!$H371,0)</f>
        <v>0</v>
      </c>
      <c r="CM371" s="31" t="n">
        <f aca="false">IF(Замер!$J$380="да",Помещение_19!$B371,0)</f>
        <v>0</v>
      </c>
      <c r="CN371" s="31" t="n">
        <f aca="false">IF(Замер!$J$380="да",Помещение_19!$G371,0)</f>
        <v>0</v>
      </c>
      <c r="CO371" s="31" t="n">
        <f aca="false">IF(Замер!$J$380="да",Помещение_19!$H371,0)</f>
        <v>0</v>
      </c>
      <c r="CQ371" s="31" t="n">
        <f aca="false">IF(Замер!$J$400="да",Помещение_20!$B371,0)</f>
        <v>0</v>
      </c>
      <c r="CR371" s="31" t="n">
        <f aca="false">IF(Замер!$J$400="да",Помещение_20!$G371,0)</f>
        <v>0</v>
      </c>
      <c r="CS371" s="31" t="n">
        <f aca="false">IF(Замер!$J$400="да",Помещение_20!$H371,0)</f>
        <v>0</v>
      </c>
    </row>
    <row r="372" customFormat="false" ht="14.25" hidden="false" customHeight="false" outlineLevel="0" collapsed="false">
      <c r="B372" s="79" t="n">
        <f aca="false">P372</f>
        <v>0</v>
      </c>
      <c r="C372" s="49" t="s">
        <v>623</v>
      </c>
      <c r="D372" s="80" t="str">
        <f aca="false">VLOOKUP(C372,СписокРабот!$B:$E,2,FALSE())</f>
        <v>Прокладка кабеля на скобах по бетону открытым способом</v>
      </c>
      <c r="E372" s="44" t="str">
        <f aca="false">VLOOKUP(C372,СписокРабот!$B:$E,3,FALSE())</f>
        <v>п.м.</v>
      </c>
      <c r="F372" s="81" t="n">
        <f aca="false">VLOOKUP(C372,СписокРабот!$B:$E,4,FALSE())</f>
        <v>441</v>
      </c>
      <c r="G372" s="84" t="n">
        <f aca="false">Q372</f>
        <v>0</v>
      </c>
      <c r="H372" s="82" t="n">
        <f aca="false">F372*G372</f>
        <v>0</v>
      </c>
      <c r="L372" s="83"/>
      <c r="M372" s="66" t="n">
        <f aca="false">$F372*(100%-$B$3)</f>
        <v>374.85</v>
      </c>
      <c r="N372" s="31" t="n">
        <f aca="false">$G372*$M372</f>
        <v>0</v>
      </c>
      <c r="P372" s="31" t="n">
        <f aca="false">MAX(S372,W372,AA372,AE372,AI372,AM372,AQ372,AU372,AY372,BC372,BG372,BK372,BO372,BS372,BW372,CA372,CE372,CI372,CM372,CQ372)</f>
        <v>0</v>
      </c>
      <c r="Q372" s="31" t="n">
        <f aca="false">IF($S372,T372,0)+IF($W372,X372,0)+IF($AA372,AB372,0)+IF($AE372,AF372,0)+IF($AI372,AJ372,0)+IF($AM372,AN372,0)+IF($AQ372,AR372,0)+IF($AU372,AV372,0)+IF($AY372,AZ372,0)+IF($BC372,BD372,0)+IF($BG372,BH372,0)+IF($BK372,BL372,0)+IF($BO372,BP372,0)+IF($BS372,BT372,0)+IF($BW372,BX372,0)+IF($CA372,CB372,0)+IF($CE372,CF372,0)+IF($CI372,CJ372,0)+IF($CM372,CN372,0)+IF($CQ372,CR372,0)</f>
        <v>0</v>
      </c>
      <c r="R372" s="31" t="n">
        <f aca="false">IF($S372=1,U372,0)+IF($W372,Y372,0)+IF($AA372,AC372,0)+IF($AE372,AG372,0)+IF($AI372,AK372,0)+IF($AM372,AO372,0)+IF($AQ372,AS372,0)+IF($AU372,AW372,0)+IF($AY372,BA372,0)+IF($BC372,BE372,0)+IF($BG372,BI372,0)+IF($BK372,BM372,0)+IF($BO372,BQ372,0)+IF($BS372,BU372,0)+IF($BW372,BY372,0)+IF($CA372,CC372,0)+IF($CE372,CG372,0)+IF($CI372,CK372,0)+IF($CM372,CO372,0)+IF($CQ372,CS372,0)</f>
        <v>0</v>
      </c>
      <c r="S372" s="31" t="n">
        <f aca="false">IF(Замер!$J$20="да",Комната_1!$B372,0)</f>
        <v>0</v>
      </c>
      <c r="T372" s="31" t="n">
        <f aca="false">IF(Замер!$J$20="да",Комната_1!$G372,0)</f>
        <v>0</v>
      </c>
      <c r="U372" s="31" t="n">
        <f aca="false">IF(Замер!$J$20="да",Комната_1!$H372,0)</f>
        <v>0</v>
      </c>
      <c r="W372" s="31" t="n">
        <f aca="false">IF(Замер!$J$40="да",Комната_2!$B372,0)</f>
        <v>0</v>
      </c>
      <c r="X372" s="31" t="n">
        <f aca="false">IF(Замер!$J$40="да",Комната_2!$G372,0)</f>
        <v>0</v>
      </c>
      <c r="Y372" s="31" t="n">
        <f aca="false">IF(Замер!$J$40="да",Комната_2!$H372,0)</f>
        <v>0</v>
      </c>
      <c r="AA372" s="31" t="n">
        <f aca="false">IF(Замер!$J$60="да",Комната_3!$B372,0)</f>
        <v>0</v>
      </c>
      <c r="AB372" s="31" t="n">
        <f aca="false">IF(Замер!$J$60="да",Комната_3!$G372,0)</f>
        <v>0</v>
      </c>
      <c r="AC372" s="31" t="n">
        <f aca="false">IF(Замер!$J$60="да",Комната_3!$H372,0)</f>
        <v>0</v>
      </c>
      <c r="AE372" s="31" t="n">
        <f aca="false">IF(Замер!$J$80="да",Комната_4!$B372,0)</f>
        <v>0</v>
      </c>
      <c r="AF372" s="31" t="n">
        <f aca="false">IF(Замер!$J$80="да",Комната_4!$G372,0)</f>
        <v>0</v>
      </c>
      <c r="AG372" s="31" t="n">
        <f aca="false">IF(Замер!$J$80="да",Комната_4!$H372,0)</f>
        <v>0</v>
      </c>
      <c r="AI372" s="31" t="n">
        <f aca="false">IF(Замер!$J$100="да",Комната_5!$B372,0)</f>
        <v>0</v>
      </c>
      <c r="AJ372" s="31" t="n">
        <f aca="false">IF(Замер!$J$100="да",Комната_5!$G372,0)</f>
        <v>0</v>
      </c>
      <c r="AK372" s="31" t="n">
        <f aca="false">IF(Замер!$J$100="да",Комната_5!$H372,0)</f>
        <v>0</v>
      </c>
      <c r="AM372" s="31" t="n">
        <f aca="false">IF(Замер!$J$120="да",Коридор!$B372,0)</f>
        <v>0</v>
      </c>
      <c r="AN372" s="31" t="n">
        <f aca="false">IF(Замер!$J$120="да",Коридор!$G372,0)</f>
        <v>0</v>
      </c>
      <c r="AO372" s="31" t="n">
        <f aca="false">IF(Замер!$J$120="да",Коридор!$H372,0)</f>
        <v>0</v>
      </c>
      <c r="AQ372" s="31" t="n">
        <f aca="false">IF(Замер!$J$140="да",Кухня!$B372,0)</f>
        <v>0</v>
      </c>
      <c r="AR372" s="31" t="n">
        <f aca="false">IF(Замер!$J$140="да",Кухня!$G372,0)</f>
        <v>0</v>
      </c>
      <c r="AS372" s="31" t="n">
        <f aca="false">IF(Замер!$J$140="да",Кухня!$H372,0)</f>
        <v>0</v>
      </c>
      <c r="AU372" s="31" t="n">
        <f aca="false">IF(Замер!$J$160="да",Ванна!$B372,0)</f>
        <v>0</v>
      </c>
      <c r="AV372" s="31" t="n">
        <f aca="false">IF(Замер!$J$160="да",Ванна!$G372,0)</f>
        <v>0</v>
      </c>
      <c r="AW372" s="31" t="n">
        <f aca="false">IF(Замер!$J$160="да",Ванна!$H372,0)</f>
        <v>0</v>
      </c>
      <c r="AY372" s="31" t="n">
        <f aca="false">IF(Замер!$J$180="да",Туалет!$B372,0)</f>
        <v>0</v>
      </c>
      <c r="AZ372" s="31" t="n">
        <f aca="false">IF(Замер!$J$180="да",Туалет!$G372,0)</f>
        <v>0</v>
      </c>
      <c r="BA372" s="31" t="n">
        <f aca="false">IF(Замер!$J$180="да",Туалет!$H372,0)</f>
        <v>0</v>
      </c>
      <c r="BC372" s="31" t="n">
        <f aca="false">IF(Замер!$J$200="да",Балкон!$B372,0)</f>
        <v>0</v>
      </c>
      <c r="BD372" s="31" t="n">
        <f aca="false">IF(Замер!$J$200="да",Балкон!$G372,0)</f>
        <v>0</v>
      </c>
      <c r="BE372" s="31" t="n">
        <f aca="false">IF(Замер!$J$200="да",Балкон!$H372,0)</f>
        <v>0</v>
      </c>
      <c r="BG372" s="31" t="n">
        <f aca="false">IF(Замер!$J$220="да",Помещение_11!$B372,0)</f>
        <v>0</v>
      </c>
      <c r="BH372" s="31" t="n">
        <f aca="false">IF(Замер!$J$220="да",Помещение_11!$G372,0)</f>
        <v>0</v>
      </c>
      <c r="BI372" s="31" t="n">
        <f aca="false">IF(Замер!$J$220="да",Помещение_11!$H372,0)</f>
        <v>0</v>
      </c>
      <c r="BK372" s="31" t="n">
        <f aca="false">IF(Замер!$J$240="да",Помещение_12!$B372,0)</f>
        <v>0</v>
      </c>
      <c r="BL372" s="31" t="n">
        <f aca="false">IF(Замер!$J$240="да",Помещение_12!$G372,0)</f>
        <v>0</v>
      </c>
      <c r="BM372" s="31" t="n">
        <f aca="false">IF(Замер!$J$240="да",Помещение_12!$H372,0)</f>
        <v>0</v>
      </c>
      <c r="BO372" s="31" t="n">
        <f aca="false">IF(Замер!$J$260="да",Помещение_13!$B372,0)</f>
        <v>0</v>
      </c>
      <c r="BP372" s="31" t="n">
        <f aca="false">IF(Замер!$J$260="да",Помещение_13!$G372,0)</f>
        <v>0</v>
      </c>
      <c r="BQ372" s="31" t="n">
        <f aca="false">IF(Замер!$J$260="да",Помещение_13!$H372,0)</f>
        <v>0</v>
      </c>
      <c r="BS372" s="31" t="n">
        <f aca="false">IF(Замер!$J$280="да",Помещение_14!$B372,0)</f>
        <v>0</v>
      </c>
      <c r="BT372" s="31" t="n">
        <f aca="false">IF(Замер!$J$280="да",Помещение_14!$G372,0)</f>
        <v>0</v>
      </c>
      <c r="BU372" s="31" t="n">
        <f aca="false">IF(Замер!$J$280="да",Помещение_14!$H372,0)</f>
        <v>0</v>
      </c>
      <c r="BW372" s="31" t="n">
        <f aca="false">IF(Замер!$J$300="да",Помещение_15!$B372,0)</f>
        <v>0</v>
      </c>
      <c r="BX372" s="31" t="n">
        <f aca="false">IF(Замер!$J$300="да",Помещение_15!$G372,0)</f>
        <v>0</v>
      </c>
      <c r="BY372" s="31" t="n">
        <f aca="false">IF(Замер!$J$300="да",Помещение_15!$H372,0)</f>
        <v>0</v>
      </c>
      <c r="CA372" s="31" t="n">
        <f aca="false">IF(Замер!$J$320="да",Помещение_16!$B372,0)</f>
        <v>0</v>
      </c>
      <c r="CB372" s="31" t="n">
        <f aca="false">IF(Замер!$J$320="да",Помещение_16!$G372,0)</f>
        <v>0</v>
      </c>
      <c r="CC372" s="31" t="n">
        <f aca="false">IF(Замер!$J$320="да",Помещение_16!$H372,0)</f>
        <v>0</v>
      </c>
      <c r="CE372" s="31" t="n">
        <f aca="false">IF(Замер!$J$340="да",Помещение_17!$B372,0)</f>
        <v>0</v>
      </c>
      <c r="CF372" s="31" t="n">
        <f aca="false">IF(Замер!$J$340="да",Помещение_17!$G372,0)</f>
        <v>0</v>
      </c>
      <c r="CG372" s="31" t="n">
        <f aca="false">IF(Замер!$J$340="да",Помещение_17!$H372,0)</f>
        <v>0</v>
      </c>
      <c r="CI372" s="31" t="n">
        <f aca="false">IF(Замер!$J$360="да",Помещение_18!$B372,0)</f>
        <v>0</v>
      </c>
      <c r="CJ372" s="31" t="n">
        <f aca="false">IF(Замер!$J$360="да",Помещение_18!$G372,0)</f>
        <v>0</v>
      </c>
      <c r="CK372" s="31" t="n">
        <f aca="false">IF(Замер!$J$360="да",Помещение_18!$H372,0)</f>
        <v>0</v>
      </c>
      <c r="CM372" s="31" t="n">
        <f aca="false">IF(Замер!$J$380="да",Помещение_19!$B372,0)</f>
        <v>0</v>
      </c>
      <c r="CN372" s="31" t="n">
        <f aca="false">IF(Замер!$J$380="да",Помещение_19!$G372,0)</f>
        <v>0</v>
      </c>
      <c r="CO372" s="31" t="n">
        <f aca="false">IF(Замер!$J$380="да",Помещение_19!$H372,0)</f>
        <v>0</v>
      </c>
      <c r="CQ372" s="31" t="n">
        <f aca="false">IF(Замер!$J$400="да",Помещение_20!$B372,0)</f>
        <v>0</v>
      </c>
      <c r="CR372" s="31" t="n">
        <f aca="false">IF(Замер!$J$400="да",Помещение_20!$G372,0)</f>
        <v>0</v>
      </c>
      <c r="CS372" s="31" t="n">
        <f aca="false">IF(Замер!$J$400="да",Помещение_20!$H372,0)</f>
        <v>0</v>
      </c>
    </row>
    <row r="373" customFormat="false" ht="14.25" hidden="false" customHeight="false" outlineLevel="0" collapsed="false">
      <c r="B373" s="79" t="n">
        <f aca="false">P373</f>
        <v>0</v>
      </c>
      <c r="C373" s="49" t="s">
        <v>624</v>
      </c>
      <c r="D373" s="80" t="str">
        <f aca="false">VLOOKUP(C373,СписокРабот!$B:$E,2,FALSE())</f>
        <v>Монтаж кабель-канала на гипсе и ГКЛ</v>
      </c>
      <c r="E373" s="44" t="str">
        <f aca="false">VLOOKUP(C373,СписокРабот!$B:$E,3,FALSE())</f>
        <v>п.м.</v>
      </c>
      <c r="F373" s="81" t="n">
        <f aca="false">VLOOKUP(C373,СписокРабот!$B:$E,4,FALSE())</f>
        <v>229</v>
      </c>
      <c r="G373" s="84" t="n">
        <f aca="false">Q373</f>
        <v>0</v>
      </c>
      <c r="H373" s="82" t="n">
        <f aca="false">F373*G373</f>
        <v>0</v>
      </c>
      <c r="L373" s="83"/>
      <c r="M373" s="66" t="n">
        <f aca="false">$F373*(100%-$B$3)</f>
        <v>194.65</v>
      </c>
      <c r="N373" s="31" t="n">
        <f aca="false">$G373*$M373</f>
        <v>0</v>
      </c>
      <c r="P373" s="31" t="n">
        <f aca="false">MAX(S373,W373,AA373,AE373,AI373,AM373,AQ373,AU373,AY373,BC373,BG373,BK373,BO373,BS373,BW373,CA373,CE373,CI373,CM373,CQ373)</f>
        <v>0</v>
      </c>
      <c r="Q373" s="31" t="n">
        <f aca="false">IF($S373,T373,0)+IF($W373,X373,0)+IF($AA373,AB373,0)+IF($AE373,AF373,0)+IF($AI373,AJ373,0)+IF($AM373,AN373,0)+IF($AQ373,AR373,0)+IF($AU373,AV373,0)+IF($AY373,AZ373,0)+IF($BC373,BD373,0)+IF($BG373,BH373,0)+IF($BK373,BL373,0)+IF($BO373,BP373,0)+IF($BS373,BT373,0)+IF($BW373,BX373,0)+IF($CA373,CB373,0)+IF($CE373,CF373,0)+IF($CI373,CJ373,0)+IF($CM373,CN373,0)+IF($CQ373,CR373,0)</f>
        <v>0</v>
      </c>
      <c r="R373" s="31" t="n">
        <f aca="false">IF($S373=1,U373,0)+IF($W373,Y373,0)+IF($AA373,AC373,0)+IF($AE373,AG373,0)+IF($AI373,AK373,0)+IF($AM373,AO373,0)+IF($AQ373,AS373,0)+IF($AU373,AW373,0)+IF($AY373,BA373,0)+IF($BC373,BE373,0)+IF($BG373,BI373,0)+IF($BK373,BM373,0)+IF($BO373,BQ373,0)+IF($BS373,BU373,0)+IF($BW373,BY373,0)+IF($CA373,CC373,0)+IF($CE373,CG373,0)+IF($CI373,CK373,0)+IF($CM373,CO373,0)+IF($CQ373,CS373,0)</f>
        <v>0</v>
      </c>
      <c r="S373" s="31" t="n">
        <f aca="false">IF(Замер!$J$20="да",Комната_1!$B373,0)</f>
        <v>0</v>
      </c>
      <c r="T373" s="31" t="n">
        <f aca="false">IF(Замер!$J$20="да",Комната_1!$G373,0)</f>
        <v>0</v>
      </c>
      <c r="U373" s="31" t="n">
        <f aca="false">IF(Замер!$J$20="да",Комната_1!$H373,0)</f>
        <v>0</v>
      </c>
      <c r="W373" s="31" t="n">
        <f aca="false">IF(Замер!$J$40="да",Комната_2!$B373,0)</f>
        <v>0</v>
      </c>
      <c r="X373" s="31" t="n">
        <f aca="false">IF(Замер!$J$40="да",Комната_2!$G373,0)</f>
        <v>0</v>
      </c>
      <c r="Y373" s="31" t="n">
        <f aca="false">IF(Замер!$J$40="да",Комната_2!$H373,0)</f>
        <v>0</v>
      </c>
      <c r="AA373" s="31" t="n">
        <f aca="false">IF(Замер!$J$60="да",Комната_3!$B373,0)</f>
        <v>0</v>
      </c>
      <c r="AB373" s="31" t="n">
        <f aca="false">IF(Замер!$J$60="да",Комната_3!$G373,0)</f>
        <v>0</v>
      </c>
      <c r="AC373" s="31" t="n">
        <f aca="false">IF(Замер!$J$60="да",Комната_3!$H373,0)</f>
        <v>0</v>
      </c>
      <c r="AE373" s="31" t="n">
        <f aca="false">IF(Замер!$J$80="да",Комната_4!$B373,0)</f>
        <v>0</v>
      </c>
      <c r="AF373" s="31" t="n">
        <f aca="false">IF(Замер!$J$80="да",Комната_4!$G373,0)</f>
        <v>0</v>
      </c>
      <c r="AG373" s="31" t="n">
        <f aca="false">IF(Замер!$J$80="да",Комната_4!$H373,0)</f>
        <v>0</v>
      </c>
      <c r="AI373" s="31" t="n">
        <f aca="false">IF(Замер!$J$100="да",Комната_5!$B373,0)</f>
        <v>0</v>
      </c>
      <c r="AJ373" s="31" t="n">
        <f aca="false">IF(Замер!$J$100="да",Комната_5!$G373,0)</f>
        <v>0</v>
      </c>
      <c r="AK373" s="31" t="n">
        <f aca="false">IF(Замер!$J$100="да",Комната_5!$H373,0)</f>
        <v>0</v>
      </c>
      <c r="AM373" s="31" t="n">
        <f aca="false">IF(Замер!$J$120="да",Коридор!$B373,0)</f>
        <v>0</v>
      </c>
      <c r="AN373" s="31" t="n">
        <f aca="false">IF(Замер!$J$120="да",Коридор!$G373,0)</f>
        <v>0</v>
      </c>
      <c r="AO373" s="31" t="n">
        <f aca="false">IF(Замер!$J$120="да",Коридор!$H373,0)</f>
        <v>0</v>
      </c>
      <c r="AQ373" s="31" t="n">
        <f aca="false">IF(Замер!$J$140="да",Кухня!$B373,0)</f>
        <v>0</v>
      </c>
      <c r="AR373" s="31" t="n">
        <f aca="false">IF(Замер!$J$140="да",Кухня!$G373,0)</f>
        <v>0</v>
      </c>
      <c r="AS373" s="31" t="n">
        <f aca="false">IF(Замер!$J$140="да",Кухня!$H373,0)</f>
        <v>0</v>
      </c>
      <c r="AU373" s="31" t="n">
        <f aca="false">IF(Замер!$J$160="да",Ванна!$B373,0)</f>
        <v>0</v>
      </c>
      <c r="AV373" s="31" t="n">
        <f aca="false">IF(Замер!$J$160="да",Ванна!$G373,0)</f>
        <v>0</v>
      </c>
      <c r="AW373" s="31" t="n">
        <f aca="false">IF(Замер!$J$160="да",Ванна!$H373,0)</f>
        <v>0</v>
      </c>
      <c r="AY373" s="31" t="n">
        <f aca="false">IF(Замер!$J$180="да",Туалет!$B373,0)</f>
        <v>0</v>
      </c>
      <c r="AZ373" s="31" t="n">
        <f aca="false">IF(Замер!$J$180="да",Туалет!$G373,0)</f>
        <v>0</v>
      </c>
      <c r="BA373" s="31" t="n">
        <f aca="false">IF(Замер!$J$180="да",Туалет!$H373,0)</f>
        <v>0</v>
      </c>
      <c r="BC373" s="31" t="n">
        <f aca="false">IF(Замер!$J$200="да",Балкон!$B373,0)</f>
        <v>0</v>
      </c>
      <c r="BD373" s="31" t="n">
        <f aca="false">IF(Замер!$J$200="да",Балкон!$G373,0)</f>
        <v>0</v>
      </c>
      <c r="BE373" s="31" t="n">
        <f aca="false">IF(Замер!$J$200="да",Балкон!$H373,0)</f>
        <v>0</v>
      </c>
      <c r="BG373" s="31" t="n">
        <f aca="false">IF(Замер!$J$220="да",Помещение_11!$B373,0)</f>
        <v>0</v>
      </c>
      <c r="BH373" s="31" t="n">
        <f aca="false">IF(Замер!$J$220="да",Помещение_11!$G373,0)</f>
        <v>0</v>
      </c>
      <c r="BI373" s="31" t="n">
        <f aca="false">IF(Замер!$J$220="да",Помещение_11!$H373,0)</f>
        <v>0</v>
      </c>
      <c r="BK373" s="31" t="n">
        <f aca="false">IF(Замер!$J$240="да",Помещение_12!$B373,0)</f>
        <v>0</v>
      </c>
      <c r="BL373" s="31" t="n">
        <f aca="false">IF(Замер!$J$240="да",Помещение_12!$G373,0)</f>
        <v>0</v>
      </c>
      <c r="BM373" s="31" t="n">
        <f aca="false">IF(Замер!$J$240="да",Помещение_12!$H373,0)</f>
        <v>0</v>
      </c>
      <c r="BO373" s="31" t="n">
        <f aca="false">IF(Замер!$J$260="да",Помещение_13!$B373,0)</f>
        <v>0</v>
      </c>
      <c r="BP373" s="31" t="n">
        <f aca="false">IF(Замер!$J$260="да",Помещение_13!$G373,0)</f>
        <v>0</v>
      </c>
      <c r="BQ373" s="31" t="n">
        <f aca="false">IF(Замер!$J$260="да",Помещение_13!$H373,0)</f>
        <v>0</v>
      </c>
      <c r="BS373" s="31" t="n">
        <f aca="false">IF(Замер!$J$280="да",Помещение_14!$B373,0)</f>
        <v>0</v>
      </c>
      <c r="BT373" s="31" t="n">
        <f aca="false">IF(Замер!$J$280="да",Помещение_14!$G373,0)</f>
        <v>0</v>
      </c>
      <c r="BU373" s="31" t="n">
        <f aca="false">IF(Замер!$J$280="да",Помещение_14!$H373,0)</f>
        <v>0</v>
      </c>
      <c r="BW373" s="31" t="n">
        <f aca="false">IF(Замер!$J$300="да",Помещение_15!$B373,0)</f>
        <v>0</v>
      </c>
      <c r="BX373" s="31" t="n">
        <f aca="false">IF(Замер!$J$300="да",Помещение_15!$G373,0)</f>
        <v>0</v>
      </c>
      <c r="BY373" s="31" t="n">
        <f aca="false">IF(Замер!$J$300="да",Помещение_15!$H373,0)</f>
        <v>0</v>
      </c>
      <c r="CA373" s="31" t="n">
        <f aca="false">IF(Замер!$J$320="да",Помещение_16!$B373,0)</f>
        <v>0</v>
      </c>
      <c r="CB373" s="31" t="n">
        <f aca="false">IF(Замер!$J$320="да",Помещение_16!$G373,0)</f>
        <v>0</v>
      </c>
      <c r="CC373" s="31" t="n">
        <f aca="false">IF(Замер!$J$320="да",Помещение_16!$H373,0)</f>
        <v>0</v>
      </c>
      <c r="CE373" s="31" t="n">
        <f aca="false">IF(Замер!$J$340="да",Помещение_17!$B373,0)</f>
        <v>0</v>
      </c>
      <c r="CF373" s="31" t="n">
        <f aca="false">IF(Замер!$J$340="да",Помещение_17!$G373,0)</f>
        <v>0</v>
      </c>
      <c r="CG373" s="31" t="n">
        <f aca="false">IF(Замер!$J$340="да",Помещение_17!$H373,0)</f>
        <v>0</v>
      </c>
      <c r="CI373" s="31" t="n">
        <f aca="false">IF(Замер!$J$360="да",Помещение_18!$B373,0)</f>
        <v>0</v>
      </c>
      <c r="CJ373" s="31" t="n">
        <f aca="false">IF(Замер!$J$360="да",Помещение_18!$G373,0)</f>
        <v>0</v>
      </c>
      <c r="CK373" s="31" t="n">
        <f aca="false">IF(Замер!$J$360="да",Помещение_18!$H373,0)</f>
        <v>0</v>
      </c>
      <c r="CM373" s="31" t="n">
        <f aca="false">IF(Замер!$J$380="да",Помещение_19!$B373,0)</f>
        <v>0</v>
      </c>
      <c r="CN373" s="31" t="n">
        <f aca="false">IF(Замер!$J$380="да",Помещение_19!$G373,0)</f>
        <v>0</v>
      </c>
      <c r="CO373" s="31" t="n">
        <f aca="false">IF(Замер!$J$380="да",Помещение_19!$H373,0)</f>
        <v>0</v>
      </c>
      <c r="CQ373" s="31" t="n">
        <f aca="false">IF(Замер!$J$400="да",Помещение_20!$B373,0)</f>
        <v>0</v>
      </c>
      <c r="CR373" s="31" t="n">
        <f aca="false">IF(Замер!$J$400="да",Помещение_20!$G373,0)</f>
        <v>0</v>
      </c>
      <c r="CS373" s="31" t="n">
        <f aca="false">IF(Замер!$J$400="да",Помещение_20!$H373,0)</f>
        <v>0</v>
      </c>
    </row>
    <row r="374" customFormat="false" ht="14.25" hidden="false" customHeight="false" outlineLevel="0" collapsed="false">
      <c r="B374" s="79" t="n">
        <f aca="false">P374</f>
        <v>0</v>
      </c>
      <c r="C374" s="49" t="s">
        <v>625</v>
      </c>
      <c r="D374" s="80" t="str">
        <f aca="false">VLOOKUP(C374,СписокРабот!$B:$E,2,FALSE())</f>
        <v>Монтаж кабель-канала по кирпичу</v>
      </c>
      <c r="E374" s="44" t="str">
        <f aca="false">VLOOKUP(C374,СписокРабот!$B:$E,3,FALSE())</f>
        <v>п.м.</v>
      </c>
      <c r="F374" s="81" t="n">
        <f aca="false">VLOOKUP(C374,СписокРабот!$B:$E,4,FALSE())</f>
        <v>270</v>
      </c>
      <c r="G374" s="84" t="n">
        <f aca="false">Q374</f>
        <v>0</v>
      </c>
      <c r="H374" s="82" t="n">
        <f aca="false">F374*G374</f>
        <v>0</v>
      </c>
      <c r="L374" s="83"/>
      <c r="M374" s="66" t="n">
        <f aca="false">$F374*(100%-$B$3)</f>
        <v>229.5</v>
      </c>
      <c r="N374" s="31" t="n">
        <f aca="false">$G374*$M374</f>
        <v>0</v>
      </c>
      <c r="P374" s="31" t="n">
        <f aca="false">MAX(S374,W374,AA374,AE374,AI374,AM374,AQ374,AU374,AY374,BC374,BG374,BK374,BO374,BS374,BW374,CA374,CE374,CI374,CM374,CQ374)</f>
        <v>0</v>
      </c>
      <c r="Q374" s="31" t="n">
        <f aca="false">IF($S374,T374,0)+IF($W374,X374,0)+IF($AA374,AB374,0)+IF($AE374,AF374,0)+IF($AI374,AJ374,0)+IF($AM374,AN374,0)+IF($AQ374,AR374,0)+IF($AU374,AV374,0)+IF($AY374,AZ374,0)+IF($BC374,BD374,0)+IF($BG374,BH374,0)+IF($BK374,BL374,0)+IF($BO374,BP374,0)+IF($BS374,BT374,0)+IF($BW374,BX374,0)+IF($CA374,CB374,0)+IF($CE374,CF374,0)+IF($CI374,CJ374,0)+IF($CM374,CN374,0)+IF($CQ374,CR374,0)</f>
        <v>0</v>
      </c>
      <c r="R374" s="31" t="n">
        <f aca="false">IF($S374=1,U374,0)+IF($W374,Y374,0)+IF($AA374,AC374,0)+IF($AE374,AG374,0)+IF($AI374,AK374,0)+IF($AM374,AO374,0)+IF($AQ374,AS374,0)+IF($AU374,AW374,0)+IF($AY374,BA374,0)+IF($BC374,BE374,0)+IF($BG374,BI374,0)+IF($BK374,BM374,0)+IF($BO374,BQ374,0)+IF($BS374,BU374,0)+IF($BW374,BY374,0)+IF($CA374,CC374,0)+IF($CE374,CG374,0)+IF($CI374,CK374,0)+IF($CM374,CO374,0)+IF($CQ374,CS374,0)</f>
        <v>0</v>
      </c>
      <c r="S374" s="31" t="n">
        <f aca="false">IF(Замер!$J$20="да",Комната_1!$B374,0)</f>
        <v>0</v>
      </c>
      <c r="T374" s="31" t="n">
        <f aca="false">IF(Замер!$J$20="да",Комната_1!$G374,0)</f>
        <v>0</v>
      </c>
      <c r="U374" s="31" t="n">
        <f aca="false">IF(Замер!$J$20="да",Комната_1!$H374,0)</f>
        <v>0</v>
      </c>
      <c r="W374" s="31" t="n">
        <f aca="false">IF(Замер!$J$40="да",Комната_2!$B374,0)</f>
        <v>0</v>
      </c>
      <c r="X374" s="31" t="n">
        <f aca="false">IF(Замер!$J$40="да",Комната_2!$G374,0)</f>
        <v>0</v>
      </c>
      <c r="Y374" s="31" t="n">
        <f aca="false">IF(Замер!$J$40="да",Комната_2!$H374,0)</f>
        <v>0</v>
      </c>
      <c r="AA374" s="31" t="n">
        <f aca="false">IF(Замер!$J$60="да",Комната_3!$B374,0)</f>
        <v>0</v>
      </c>
      <c r="AB374" s="31" t="n">
        <f aca="false">IF(Замер!$J$60="да",Комната_3!$G374,0)</f>
        <v>0</v>
      </c>
      <c r="AC374" s="31" t="n">
        <f aca="false">IF(Замер!$J$60="да",Комната_3!$H374,0)</f>
        <v>0</v>
      </c>
      <c r="AE374" s="31" t="n">
        <f aca="false">IF(Замер!$J$80="да",Комната_4!$B374,0)</f>
        <v>0</v>
      </c>
      <c r="AF374" s="31" t="n">
        <f aca="false">IF(Замер!$J$80="да",Комната_4!$G374,0)</f>
        <v>0</v>
      </c>
      <c r="AG374" s="31" t="n">
        <f aca="false">IF(Замер!$J$80="да",Комната_4!$H374,0)</f>
        <v>0</v>
      </c>
      <c r="AI374" s="31" t="n">
        <f aca="false">IF(Замер!$J$100="да",Комната_5!$B374,0)</f>
        <v>0</v>
      </c>
      <c r="AJ374" s="31" t="n">
        <f aca="false">IF(Замер!$J$100="да",Комната_5!$G374,0)</f>
        <v>0</v>
      </c>
      <c r="AK374" s="31" t="n">
        <f aca="false">IF(Замер!$J$100="да",Комната_5!$H374,0)</f>
        <v>0</v>
      </c>
      <c r="AM374" s="31" t="n">
        <f aca="false">IF(Замер!$J$120="да",Коридор!$B374,0)</f>
        <v>0</v>
      </c>
      <c r="AN374" s="31" t="n">
        <f aca="false">IF(Замер!$J$120="да",Коридор!$G374,0)</f>
        <v>0</v>
      </c>
      <c r="AO374" s="31" t="n">
        <f aca="false">IF(Замер!$J$120="да",Коридор!$H374,0)</f>
        <v>0</v>
      </c>
      <c r="AQ374" s="31" t="n">
        <f aca="false">IF(Замер!$J$140="да",Кухня!$B374,0)</f>
        <v>0</v>
      </c>
      <c r="AR374" s="31" t="n">
        <f aca="false">IF(Замер!$J$140="да",Кухня!$G374,0)</f>
        <v>0</v>
      </c>
      <c r="AS374" s="31" t="n">
        <f aca="false">IF(Замер!$J$140="да",Кухня!$H374,0)</f>
        <v>0</v>
      </c>
      <c r="AU374" s="31" t="n">
        <f aca="false">IF(Замер!$J$160="да",Ванна!$B374,0)</f>
        <v>0</v>
      </c>
      <c r="AV374" s="31" t="n">
        <f aca="false">IF(Замер!$J$160="да",Ванна!$G374,0)</f>
        <v>0</v>
      </c>
      <c r="AW374" s="31" t="n">
        <f aca="false">IF(Замер!$J$160="да",Ванна!$H374,0)</f>
        <v>0</v>
      </c>
      <c r="AY374" s="31" t="n">
        <f aca="false">IF(Замер!$J$180="да",Туалет!$B374,0)</f>
        <v>0</v>
      </c>
      <c r="AZ374" s="31" t="n">
        <f aca="false">IF(Замер!$J$180="да",Туалет!$G374,0)</f>
        <v>0</v>
      </c>
      <c r="BA374" s="31" t="n">
        <f aca="false">IF(Замер!$J$180="да",Туалет!$H374,0)</f>
        <v>0</v>
      </c>
      <c r="BC374" s="31" t="n">
        <f aca="false">IF(Замер!$J$200="да",Балкон!$B374,0)</f>
        <v>0</v>
      </c>
      <c r="BD374" s="31" t="n">
        <f aca="false">IF(Замер!$J$200="да",Балкон!$G374,0)</f>
        <v>0</v>
      </c>
      <c r="BE374" s="31" t="n">
        <f aca="false">IF(Замер!$J$200="да",Балкон!$H374,0)</f>
        <v>0</v>
      </c>
      <c r="BG374" s="31" t="n">
        <f aca="false">IF(Замер!$J$220="да",Помещение_11!$B374,0)</f>
        <v>0</v>
      </c>
      <c r="BH374" s="31" t="n">
        <f aca="false">IF(Замер!$J$220="да",Помещение_11!$G374,0)</f>
        <v>0</v>
      </c>
      <c r="BI374" s="31" t="n">
        <f aca="false">IF(Замер!$J$220="да",Помещение_11!$H374,0)</f>
        <v>0</v>
      </c>
      <c r="BK374" s="31" t="n">
        <f aca="false">IF(Замер!$J$240="да",Помещение_12!$B374,0)</f>
        <v>0</v>
      </c>
      <c r="BL374" s="31" t="n">
        <f aca="false">IF(Замер!$J$240="да",Помещение_12!$G374,0)</f>
        <v>0</v>
      </c>
      <c r="BM374" s="31" t="n">
        <f aca="false">IF(Замер!$J$240="да",Помещение_12!$H374,0)</f>
        <v>0</v>
      </c>
      <c r="BO374" s="31" t="n">
        <f aca="false">IF(Замер!$J$260="да",Помещение_13!$B374,0)</f>
        <v>0</v>
      </c>
      <c r="BP374" s="31" t="n">
        <f aca="false">IF(Замер!$J$260="да",Помещение_13!$G374,0)</f>
        <v>0</v>
      </c>
      <c r="BQ374" s="31" t="n">
        <f aca="false">IF(Замер!$J$260="да",Помещение_13!$H374,0)</f>
        <v>0</v>
      </c>
      <c r="BS374" s="31" t="n">
        <f aca="false">IF(Замер!$J$280="да",Помещение_14!$B374,0)</f>
        <v>0</v>
      </c>
      <c r="BT374" s="31" t="n">
        <f aca="false">IF(Замер!$J$280="да",Помещение_14!$G374,0)</f>
        <v>0</v>
      </c>
      <c r="BU374" s="31" t="n">
        <f aca="false">IF(Замер!$J$280="да",Помещение_14!$H374,0)</f>
        <v>0</v>
      </c>
      <c r="BW374" s="31" t="n">
        <f aca="false">IF(Замер!$J$300="да",Помещение_15!$B374,0)</f>
        <v>0</v>
      </c>
      <c r="BX374" s="31" t="n">
        <f aca="false">IF(Замер!$J$300="да",Помещение_15!$G374,0)</f>
        <v>0</v>
      </c>
      <c r="BY374" s="31" t="n">
        <f aca="false">IF(Замер!$J$300="да",Помещение_15!$H374,0)</f>
        <v>0</v>
      </c>
      <c r="CA374" s="31" t="n">
        <f aca="false">IF(Замер!$J$320="да",Помещение_16!$B374,0)</f>
        <v>0</v>
      </c>
      <c r="CB374" s="31" t="n">
        <f aca="false">IF(Замер!$J$320="да",Помещение_16!$G374,0)</f>
        <v>0</v>
      </c>
      <c r="CC374" s="31" t="n">
        <f aca="false">IF(Замер!$J$320="да",Помещение_16!$H374,0)</f>
        <v>0</v>
      </c>
      <c r="CE374" s="31" t="n">
        <f aca="false">IF(Замер!$J$340="да",Помещение_17!$B374,0)</f>
        <v>0</v>
      </c>
      <c r="CF374" s="31" t="n">
        <f aca="false">IF(Замер!$J$340="да",Помещение_17!$G374,0)</f>
        <v>0</v>
      </c>
      <c r="CG374" s="31" t="n">
        <f aca="false">IF(Замер!$J$340="да",Помещение_17!$H374,0)</f>
        <v>0</v>
      </c>
      <c r="CI374" s="31" t="n">
        <f aca="false">IF(Замер!$J$360="да",Помещение_18!$B374,0)</f>
        <v>0</v>
      </c>
      <c r="CJ374" s="31" t="n">
        <f aca="false">IF(Замер!$J$360="да",Помещение_18!$G374,0)</f>
        <v>0</v>
      </c>
      <c r="CK374" s="31" t="n">
        <f aca="false">IF(Замер!$J$360="да",Помещение_18!$H374,0)</f>
        <v>0</v>
      </c>
      <c r="CM374" s="31" t="n">
        <f aca="false">IF(Замер!$J$380="да",Помещение_19!$B374,0)</f>
        <v>0</v>
      </c>
      <c r="CN374" s="31" t="n">
        <f aca="false">IF(Замер!$J$380="да",Помещение_19!$G374,0)</f>
        <v>0</v>
      </c>
      <c r="CO374" s="31" t="n">
        <f aca="false">IF(Замер!$J$380="да",Помещение_19!$H374,0)</f>
        <v>0</v>
      </c>
      <c r="CQ374" s="31" t="n">
        <f aca="false">IF(Замер!$J$400="да",Помещение_20!$B374,0)</f>
        <v>0</v>
      </c>
      <c r="CR374" s="31" t="n">
        <f aca="false">IF(Замер!$J$400="да",Помещение_20!$G374,0)</f>
        <v>0</v>
      </c>
      <c r="CS374" s="31" t="n">
        <f aca="false">IF(Замер!$J$400="да",Помещение_20!$H374,0)</f>
        <v>0</v>
      </c>
    </row>
    <row r="375" customFormat="false" ht="14.25" hidden="false" customHeight="false" outlineLevel="0" collapsed="false">
      <c r="B375" s="79" t="n">
        <f aca="false">P375</f>
        <v>0</v>
      </c>
      <c r="C375" s="49" t="s">
        <v>626</v>
      </c>
      <c r="D375" s="80" t="str">
        <f aca="false">VLOOKUP(C375,СписокРабот!$B:$E,2,FALSE())</f>
        <v>Монтаж кабель-канала по бетону</v>
      </c>
      <c r="E375" s="44" t="str">
        <f aca="false">VLOOKUP(C375,СписокРабот!$B:$E,3,FALSE())</f>
        <v>п.м.</v>
      </c>
      <c r="F375" s="81" t="n">
        <f aca="false">VLOOKUP(C375,СписокРабот!$B:$E,4,FALSE())</f>
        <v>314</v>
      </c>
      <c r="G375" s="84" t="n">
        <f aca="false">Q375</f>
        <v>0</v>
      </c>
      <c r="H375" s="82" t="n">
        <f aca="false">F375*G375</f>
        <v>0</v>
      </c>
      <c r="L375" s="83"/>
      <c r="M375" s="66" t="n">
        <f aca="false">$F375*(100%-$B$3)</f>
        <v>266.9</v>
      </c>
      <c r="N375" s="31" t="n">
        <f aca="false">$G375*$M375</f>
        <v>0</v>
      </c>
      <c r="P375" s="31" t="n">
        <f aca="false">MAX(S375,W375,AA375,AE375,AI375,AM375,AQ375,AU375,AY375,BC375,BG375,BK375,BO375,BS375,BW375,CA375,CE375,CI375,CM375,CQ375)</f>
        <v>0</v>
      </c>
      <c r="Q375" s="31" t="n">
        <f aca="false">IF($S375,T375,0)+IF($W375,X375,0)+IF($AA375,AB375,0)+IF($AE375,AF375,0)+IF($AI375,AJ375,0)+IF($AM375,AN375,0)+IF($AQ375,AR375,0)+IF($AU375,AV375,0)+IF($AY375,AZ375,0)+IF($BC375,BD375,0)+IF($BG375,BH375,0)+IF($BK375,BL375,0)+IF($BO375,BP375,0)+IF($BS375,BT375,0)+IF($BW375,BX375,0)+IF($CA375,CB375,0)+IF($CE375,CF375,0)+IF($CI375,CJ375,0)+IF($CM375,CN375,0)+IF($CQ375,CR375,0)</f>
        <v>0</v>
      </c>
      <c r="R375" s="31" t="n">
        <f aca="false">IF($S375=1,U375,0)+IF($W375,Y375,0)+IF($AA375,AC375,0)+IF($AE375,AG375,0)+IF($AI375,AK375,0)+IF($AM375,AO375,0)+IF($AQ375,AS375,0)+IF($AU375,AW375,0)+IF($AY375,BA375,0)+IF($BC375,BE375,0)+IF($BG375,BI375,0)+IF($BK375,BM375,0)+IF($BO375,BQ375,0)+IF($BS375,BU375,0)+IF($BW375,BY375,0)+IF($CA375,CC375,0)+IF($CE375,CG375,0)+IF($CI375,CK375,0)+IF($CM375,CO375,0)+IF($CQ375,CS375,0)</f>
        <v>0</v>
      </c>
      <c r="S375" s="31" t="n">
        <f aca="false">IF(Замер!$J$20="да",Комната_1!$B375,0)</f>
        <v>0</v>
      </c>
      <c r="T375" s="31" t="n">
        <f aca="false">IF(Замер!$J$20="да",Комната_1!$G375,0)</f>
        <v>0</v>
      </c>
      <c r="U375" s="31" t="n">
        <f aca="false">IF(Замер!$J$20="да",Комната_1!$H375,0)</f>
        <v>0</v>
      </c>
      <c r="W375" s="31" t="n">
        <f aca="false">IF(Замер!$J$40="да",Комната_2!$B375,0)</f>
        <v>0</v>
      </c>
      <c r="X375" s="31" t="n">
        <f aca="false">IF(Замер!$J$40="да",Комната_2!$G375,0)</f>
        <v>0</v>
      </c>
      <c r="Y375" s="31" t="n">
        <f aca="false">IF(Замер!$J$40="да",Комната_2!$H375,0)</f>
        <v>0</v>
      </c>
      <c r="AA375" s="31" t="n">
        <f aca="false">IF(Замер!$J$60="да",Комната_3!$B375,0)</f>
        <v>0</v>
      </c>
      <c r="AB375" s="31" t="n">
        <f aca="false">IF(Замер!$J$60="да",Комната_3!$G375,0)</f>
        <v>0</v>
      </c>
      <c r="AC375" s="31" t="n">
        <f aca="false">IF(Замер!$J$60="да",Комната_3!$H375,0)</f>
        <v>0</v>
      </c>
      <c r="AE375" s="31" t="n">
        <f aca="false">IF(Замер!$J$80="да",Комната_4!$B375,0)</f>
        <v>0</v>
      </c>
      <c r="AF375" s="31" t="n">
        <f aca="false">IF(Замер!$J$80="да",Комната_4!$G375,0)</f>
        <v>0</v>
      </c>
      <c r="AG375" s="31" t="n">
        <f aca="false">IF(Замер!$J$80="да",Комната_4!$H375,0)</f>
        <v>0</v>
      </c>
      <c r="AI375" s="31" t="n">
        <f aca="false">IF(Замер!$J$100="да",Комната_5!$B375,0)</f>
        <v>0</v>
      </c>
      <c r="AJ375" s="31" t="n">
        <f aca="false">IF(Замер!$J$100="да",Комната_5!$G375,0)</f>
        <v>0</v>
      </c>
      <c r="AK375" s="31" t="n">
        <f aca="false">IF(Замер!$J$100="да",Комната_5!$H375,0)</f>
        <v>0</v>
      </c>
      <c r="AM375" s="31" t="n">
        <f aca="false">IF(Замер!$J$120="да",Коридор!$B375,0)</f>
        <v>0</v>
      </c>
      <c r="AN375" s="31" t="n">
        <f aca="false">IF(Замер!$J$120="да",Коридор!$G375,0)</f>
        <v>0</v>
      </c>
      <c r="AO375" s="31" t="n">
        <f aca="false">IF(Замер!$J$120="да",Коридор!$H375,0)</f>
        <v>0</v>
      </c>
      <c r="AQ375" s="31" t="n">
        <f aca="false">IF(Замер!$J$140="да",Кухня!$B375,0)</f>
        <v>0</v>
      </c>
      <c r="AR375" s="31" t="n">
        <f aca="false">IF(Замер!$J$140="да",Кухня!$G375,0)</f>
        <v>0</v>
      </c>
      <c r="AS375" s="31" t="n">
        <f aca="false">IF(Замер!$J$140="да",Кухня!$H375,0)</f>
        <v>0</v>
      </c>
      <c r="AU375" s="31" t="n">
        <f aca="false">IF(Замер!$J$160="да",Ванна!$B375,0)</f>
        <v>0</v>
      </c>
      <c r="AV375" s="31" t="n">
        <f aca="false">IF(Замер!$J$160="да",Ванна!$G375,0)</f>
        <v>0</v>
      </c>
      <c r="AW375" s="31" t="n">
        <f aca="false">IF(Замер!$J$160="да",Ванна!$H375,0)</f>
        <v>0</v>
      </c>
      <c r="AY375" s="31" t="n">
        <f aca="false">IF(Замер!$J$180="да",Туалет!$B375,0)</f>
        <v>0</v>
      </c>
      <c r="AZ375" s="31" t="n">
        <f aca="false">IF(Замер!$J$180="да",Туалет!$G375,0)</f>
        <v>0</v>
      </c>
      <c r="BA375" s="31" t="n">
        <f aca="false">IF(Замер!$J$180="да",Туалет!$H375,0)</f>
        <v>0</v>
      </c>
      <c r="BC375" s="31" t="n">
        <f aca="false">IF(Замер!$J$200="да",Балкон!$B375,0)</f>
        <v>0</v>
      </c>
      <c r="BD375" s="31" t="n">
        <f aca="false">IF(Замер!$J$200="да",Балкон!$G375,0)</f>
        <v>0</v>
      </c>
      <c r="BE375" s="31" t="n">
        <f aca="false">IF(Замер!$J$200="да",Балкон!$H375,0)</f>
        <v>0</v>
      </c>
      <c r="BG375" s="31" t="n">
        <f aca="false">IF(Замер!$J$220="да",Помещение_11!$B375,0)</f>
        <v>0</v>
      </c>
      <c r="BH375" s="31" t="n">
        <f aca="false">IF(Замер!$J$220="да",Помещение_11!$G375,0)</f>
        <v>0</v>
      </c>
      <c r="BI375" s="31" t="n">
        <f aca="false">IF(Замер!$J$220="да",Помещение_11!$H375,0)</f>
        <v>0</v>
      </c>
      <c r="BK375" s="31" t="n">
        <f aca="false">IF(Замер!$J$240="да",Помещение_12!$B375,0)</f>
        <v>0</v>
      </c>
      <c r="BL375" s="31" t="n">
        <f aca="false">IF(Замер!$J$240="да",Помещение_12!$G375,0)</f>
        <v>0</v>
      </c>
      <c r="BM375" s="31" t="n">
        <f aca="false">IF(Замер!$J$240="да",Помещение_12!$H375,0)</f>
        <v>0</v>
      </c>
      <c r="BO375" s="31" t="n">
        <f aca="false">IF(Замер!$J$260="да",Помещение_13!$B375,0)</f>
        <v>0</v>
      </c>
      <c r="BP375" s="31" t="n">
        <f aca="false">IF(Замер!$J$260="да",Помещение_13!$G375,0)</f>
        <v>0</v>
      </c>
      <c r="BQ375" s="31" t="n">
        <f aca="false">IF(Замер!$J$260="да",Помещение_13!$H375,0)</f>
        <v>0</v>
      </c>
      <c r="BS375" s="31" t="n">
        <f aca="false">IF(Замер!$J$280="да",Помещение_14!$B375,0)</f>
        <v>0</v>
      </c>
      <c r="BT375" s="31" t="n">
        <f aca="false">IF(Замер!$J$280="да",Помещение_14!$G375,0)</f>
        <v>0</v>
      </c>
      <c r="BU375" s="31" t="n">
        <f aca="false">IF(Замер!$J$280="да",Помещение_14!$H375,0)</f>
        <v>0</v>
      </c>
      <c r="BW375" s="31" t="n">
        <f aca="false">IF(Замер!$J$300="да",Помещение_15!$B375,0)</f>
        <v>0</v>
      </c>
      <c r="BX375" s="31" t="n">
        <f aca="false">IF(Замер!$J$300="да",Помещение_15!$G375,0)</f>
        <v>0</v>
      </c>
      <c r="BY375" s="31" t="n">
        <f aca="false">IF(Замер!$J$300="да",Помещение_15!$H375,0)</f>
        <v>0</v>
      </c>
      <c r="CA375" s="31" t="n">
        <f aca="false">IF(Замер!$J$320="да",Помещение_16!$B375,0)</f>
        <v>0</v>
      </c>
      <c r="CB375" s="31" t="n">
        <f aca="false">IF(Замер!$J$320="да",Помещение_16!$G375,0)</f>
        <v>0</v>
      </c>
      <c r="CC375" s="31" t="n">
        <f aca="false">IF(Замер!$J$320="да",Помещение_16!$H375,0)</f>
        <v>0</v>
      </c>
      <c r="CE375" s="31" t="n">
        <f aca="false">IF(Замер!$J$340="да",Помещение_17!$B375,0)</f>
        <v>0</v>
      </c>
      <c r="CF375" s="31" t="n">
        <f aca="false">IF(Замер!$J$340="да",Помещение_17!$G375,0)</f>
        <v>0</v>
      </c>
      <c r="CG375" s="31" t="n">
        <f aca="false">IF(Замер!$J$340="да",Помещение_17!$H375,0)</f>
        <v>0</v>
      </c>
      <c r="CI375" s="31" t="n">
        <f aca="false">IF(Замер!$J$360="да",Помещение_18!$B375,0)</f>
        <v>0</v>
      </c>
      <c r="CJ375" s="31" t="n">
        <f aca="false">IF(Замер!$J$360="да",Помещение_18!$G375,0)</f>
        <v>0</v>
      </c>
      <c r="CK375" s="31" t="n">
        <f aca="false">IF(Замер!$J$360="да",Помещение_18!$H375,0)</f>
        <v>0</v>
      </c>
      <c r="CM375" s="31" t="n">
        <f aca="false">IF(Замер!$J$380="да",Помещение_19!$B375,0)</f>
        <v>0</v>
      </c>
      <c r="CN375" s="31" t="n">
        <f aca="false">IF(Замер!$J$380="да",Помещение_19!$G375,0)</f>
        <v>0</v>
      </c>
      <c r="CO375" s="31" t="n">
        <f aca="false">IF(Замер!$J$380="да",Помещение_19!$H375,0)</f>
        <v>0</v>
      </c>
      <c r="CQ375" s="31" t="n">
        <f aca="false">IF(Замер!$J$400="да",Помещение_20!$B375,0)</f>
        <v>0</v>
      </c>
      <c r="CR375" s="31" t="n">
        <f aca="false">IF(Замер!$J$400="да",Помещение_20!$G375,0)</f>
        <v>0</v>
      </c>
      <c r="CS375" s="31" t="n">
        <f aca="false">IF(Замер!$J$400="да",Помещение_20!$H375,0)</f>
        <v>0</v>
      </c>
    </row>
    <row r="376" customFormat="false" ht="14.25" hidden="false" customHeight="false" outlineLevel="0" collapsed="false">
      <c r="B376" s="89" t="n">
        <f aca="false">P376</f>
        <v>1</v>
      </c>
      <c r="C376" s="90" t="s">
        <v>181</v>
      </c>
      <c r="D376" s="91" t="str">
        <f aca="false">VLOOKUP(C376,СписокРабот!$B:$E,2,FALSE())</f>
        <v>Прокладка кабеля 4-6 мм²</v>
      </c>
      <c r="E376" s="92" t="str">
        <f aca="false">VLOOKUP(C376,СписокРабот!$B:$E,3,FALSE())</f>
        <v>п.м.</v>
      </c>
      <c r="F376" s="93" t="n">
        <f aca="false">VLOOKUP(C376,СписокРабот!$B:$E,4,FALSE())</f>
        <v>736</v>
      </c>
      <c r="G376" s="94" t="n">
        <f aca="false">Q376</f>
        <v>20</v>
      </c>
      <c r="H376" s="95" t="n">
        <f aca="false">F376*G376</f>
        <v>14720</v>
      </c>
      <c r="L376" s="83"/>
      <c r="M376" s="66" t="n">
        <f aca="false">$F376*(100%-$B$3)</f>
        <v>625.6</v>
      </c>
      <c r="N376" s="31" t="n">
        <f aca="false">$G376*$M376</f>
        <v>12512</v>
      </c>
      <c r="P376" s="31" t="n">
        <f aca="false">MAX(S376,W376,AA376,AE376,AI376,AM376,AQ376,AU376,AY376,BC376,BG376,BK376,BO376,BS376,BW376,CA376,CE376,CI376,CM376,CQ376)</f>
        <v>1</v>
      </c>
      <c r="Q376" s="31" t="n">
        <f aca="false">IF($S376,T376,0)+IF($W376,X376,0)+IF($AA376,AB376,0)+IF($AE376,AF376,0)+IF($AI376,AJ376,0)+IF($AM376,AN376,0)+IF($AQ376,AR376,0)+IF($AU376,AV376,0)+IF($AY376,AZ376,0)+IF($BC376,BD376,0)+IF($BG376,BH376,0)+IF($BK376,BL376,0)+IF($BO376,BP376,0)+IF($BS376,BT376,0)+IF($BW376,BX376,0)+IF($CA376,CB376,0)+IF($CE376,CF376,0)+IF($CI376,CJ376,0)+IF($CM376,CN376,0)+IF($CQ376,CR376,0)</f>
        <v>20</v>
      </c>
      <c r="R376" s="31" t="n">
        <f aca="false">IF($S376=1,U376,0)+IF($W376,Y376,0)+IF($AA376,AC376,0)+IF($AE376,AG376,0)+IF($AI376,AK376,0)+IF($AM376,AO376,0)+IF($AQ376,AS376,0)+IF($AU376,AW376,0)+IF($AY376,BA376,0)+IF($BC376,BE376,0)+IF($BG376,BI376,0)+IF($BK376,BM376,0)+IF($BO376,BQ376,0)+IF($BS376,BU376,0)+IF($BW376,BY376,0)+IF($CA376,CC376,0)+IF($CE376,CG376,0)+IF($CI376,CK376,0)+IF($CM376,CO376,0)+IF($CQ376,CS376,0)</f>
        <v>14720</v>
      </c>
      <c r="S376" s="31" t="n">
        <f aca="false">IF(Замер!$J$20="да",Комната_1!$B376,0)</f>
        <v>1</v>
      </c>
      <c r="T376" s="31" t="n">
        <f aca="false">IF(Замер!$J$20="да",Комната_1!$G376,0)</f>
        <v>20</v>
      </c>
      <c r="U376" s="31" t="n">
        <f aca="false">IF(Замер!$J$20="да",Комната_1!$H376,0)</f>
        <v>14720</v>
      </c>
      <c r="W376" s="31" t="n">
        <f aca="false">IF(Замер!$J$40="да",Комната_2!$B376,0)</f>
        <v>0</v>
      </c>
      <c r="X376" s="31" t="n">
        <f aca="false">IF(Замер!$J$40="да",Комната_2!$G376,0)</f>
        <v>0</v>
      </c>
      <c r="Y376" s="31" t="n">
        <f aca="false">IF(Замер!$J$40="да",Комната_2!$H376,0)</f>
        <v>0</v>
      </c>
      <c r="AA376" s="31" t="n">
        <f aca="false">IF(Замер!$J$60="да",Комната_3!$B376,0)</f>
        <v>0</v>
      </c>
      <c r="AB376" s="31" t="n">
        <f aca="false">IF(Замер!$J$60="да",Комната_3!$G376,0)</f>
        <v>0</v>
      </c>
      <c r="AC376" s="31" t="n">
        <f aca="false">IF(Замер!$J$60="да",Комната_3!$H376,0)</f>
        <v>0</v>
      </c>
      <c r="AE376" s="31" t="n">
        <f aca="false">IF(Замер!$J$80="да",Комната_4!$B376,0)</f>
        <v>0</v>
      </c>
      <c r="AF376" s="31" t="n">
        <f aca="false">IF(Замер!$J$80="да",Комната_4!$G376,0)</f>
        <v>0</v>
      </c>
      <c r="AG376" s="31" t="n">
        <f aca="false">IF(Замер!$J$80="да",Комната_4!$H376,0)</f>
        <v>0</v>
      </c>
      <c r="AI376" s="31" t="n">
        <f aca="false">IF(Замер!$J$100="да",Комната_5!$B376,0)</f>
        <v>0</v>
      </c>
      <c r="AJ376" s="31" t="n">
        <f aca="false">IF(Замер!$J$100="да",Комната_5!$G376,0)</f>
        <v>0</v>
      </c>
      <c r="AK376" s="31" t="n">
        <f aca="false">IF(Замер!$J$100="да",Комната_5!$H376,0)</f>
        <v>0</v>
      </c>
      <c r="AM376" s="31" t="n">
        <f aca="false">IF(Замер!$J$120="да",Коридор!$B376,0)</f>
        <v>0</v>
      </c>
      <c r="AN376" s="31" t="n">
        <f aca="false">IF(Замер!$J$120="да",Коридор!$G376,0)</f>
        <v>0</v>
      </c>
      <c r="AO376" s="31" t="n">
        <f aca="false">IF(Замер!$J$120="да",Коридор!$H376,0)</f>
        <v>0</v>
      </c>
      <c r="AQ376" s="31" t="n">
        <f aca="false">IF(Замер!$J$140="да",Кухня!$B376,0)</f>
        <v>0</v>
      </c>
      <c r="AR376" s="31" t="n">
        <f aca="false">IF(Замер!$J$140="да",Кухня!$G376,0)</f>
        <v>0</v>
      </c>
      <c r="AS376" s="31" t="n">
        <f aca="false">IF(Замер!$J$140="да",Кухня!$H376,0)</f>
        <v>0</v>
      </c>
      <c r="AU376" s="31" t="n">
        <f aca="false">IF(Замер!$J$160="да",Ванна!$B376,0)</f>
        <v>0</v>
      </c>
      <c r="AV376" s="31" t="n">
        <f aca="false">IF(Замер!$J$160="да",Ванна!$G376,0)</f>
        <v>0</v>
      </c>
      <c r="AW376" s="31" t="n">
        <f aca="false">IF(Замер!$J$160="да",Ванна!$H376,0)</f>
        <v>0</v>
      </c>
      <c r="AY376" s="31" t="n">
        <f aca="false">IF(Замер!$J$180="да",Туалет!$B376,0)</f>
        <v>0</v>
      </c>
      <c r="AZ376" s="31" t="n">
        <f aca="false">IF(Замер!$J$180="да",Туалет!$G376,0)</f>
        <v>0</v>
      </c>
      <c r="BA376" s="31" t="n">
        <f aca="false">IF(Замер!$J$180="да",Туалет!$H376,0)</f>
        <v>0</v>
      </c>
      <c r="BC376" s="31" t="n">
        <f aca="false">IF(Замер!$J$200="да",Балкон!$B376,0)</f>
        <v>0</v>
      </c>
      <c r="BD376" s="31" t="n">
        <f aca="false">IF(Замер!$J$200="да",Балкон!$G376,0)</f>
        <v>0</v>
      </c>
      <c r="BE376" s="31" t="n">
        <f aca="false">IF(Замер!$J$200="да",Балкон!$H376,0)</f>
        <v>0</v>
      </c>
      <c r="BG376" s="31" t="n">
        <f aca="false">IF(Замер!$J$220="да",Помещение_11!$B376,0)</f>
        <v>0</v>
      </c>
      <c r="BH376" s="31" t="n">
        <f aca="false">IF(Замер!$J$220="да",Помещение_11!$G376,0)</f>
        <v>0</v>
      </c>
      <c r="BI376" s="31" t="n">
        <f aca="false">IF(Замер!$J$220="да",Помещение_11!$H376,0)</f>
        <v>0</v>
      </c>
      <c r="BK376" s="31" t="n">
        <f aca="false">IF(Замер!$J$240="да",Помещение_12!$B376,0)</f>
        <v>0</v>
      </c>
      <c r="BL376" s="31" t="n">
        <f aca="false">IF(Замер!$J$240="да",Помещение_12!$G376,0)</f>
        <v>0</v>
      </c>
      <c r="BM376" s="31" t="n">
        <f aca="false">IF(Замер!$J$240="да",Помещение_12!$H376,0)</f>
        <v>0</v>
      </c>
      <c r="BO376" s="31" t="n">
        <f aca="false">IF(Замер!$J$260="да",Помещение_13!$B376,0)</f>
        <v>0</v>
      </c>
      <c r="BP376" s="31" t="n">
        <f aca="false">IF(Замер!$J$260="да",Помещение_13!$G376,0)</f>
        <v>0</v>
      </c>
      <c r="BQ376" s="31" t="n">
        <f aca="false">IF(Замер!$J$260="да",Помещение_13!$H376,0)</f>
        <v>0</v>
      </c>
      <c r="BS376" s="31" t="n">
        <f aca="false">IF(Замер!$J$280="да",Помещение_14!$B376,0)</f>
        <v>0</v>
      </c>
      <c r="BT376" s="31" t="n">
        <f aca="false">IF(Замер!$J$280="да",Помещение_14!$G376,0)</f>
        <v>0</v>
      </c>
      <c r="BU376" s="31" t="n">
        <f aca="false">IF(Замер!$J$280="да",Помещение_14!$H376,0)</f>
        <v>0</v>
      </c>
      <c r="BW376" s="31" t="n">
        <f aca="false">IF(Замер!$J$300="да",Помещение_15!$B376,0)</f>
        <v>0</v>
      </c>
      <c r="BX376" s="31" t="n">
        <f aca="false">IF(Замер!$J$300="да",Помещение_15!$G376,0)</f>
        <v>0</v>
      </c>
      <c r="BY376" s="31" t="n">
        <f aca="false">IF(Замер!$J$300="да",Помещение_15!$H376,0)</f>
        <v>0</v>
      </c>
      <c r="CA376" s="31" t="n">
        <f aca="false">IF(Замер!$J$320="да",Помещение_16!$B376,0)</f>
        <v>0</v>
      </c>
      <c r="CB376" s="31" t="n">
        <f aca="false">IF(Замер!$J$320="да",Помещение_16!$G376,0)</f>
        <v>0</v>
      </c>
      <c r="CC376" s="31" t="n">
        <f aca="false">IF(Замер!$J$320="да",Помещение_16!$H376,0)</f>
        <v>0</v>
      </c>
      <c r="CE376" s="31" t="n">
        <f aca="false">IF(Замер!$J$340="да",Помещение_17!$B376,0)</f>
        <v>0</v>
      </c>
      <c r="CF376" s="31" t="n">
        <f aca="false">IF(Замер!$J$340="да",Помещение_17!$G376,0)</f>
        <v>0</v>
      </c>
      <c r="CG376" s="31" t="n">
        <f aca="false">IF(Замер!$J$340="да",Помещение_17!$H376,0)</f>
        <v>0</v>
      </c>
      <c r="CI376" s="31" t="n">
        <f aca="false">IF(Замер!$J$360="да",Помещение_18!$B376,0)</f>
        <v>0</v>
      </c>
      <c r="CJ376" s="31" t="n">
        <f aca="false">IF(Замер!$J$360="да",Помещение_18!$G376,0)</f>
        <v>0</v>
      </c>
      <c r="CK376" s="31" t="n">
        <f aca="false">IF(Замер!$J$360="да",Помещение_18!$H376,0)</f>
        <v>0</v>
      </c>
      <c r="CM376" s="31" t="n">
        <f aca="false">IF(Замер!$J$380="да",Помещение_19!$B376,0)</f>
        <v>0</v>
      </c>
      <c r="CN376" s="31" t="n">
        <f aca="false">IF(Замер!$J$380="да",Помещение_19!$G376,0)</f>
        <v>0</v>
      </c>
      <c r="CO376" s="31" t="n">
        <f aca="false">IF(Замер!$J$380="да",Помещение_19!$H376,0)</f>
        <v>0</v>
      </c>
      <c r="CQ376" s="31" t="n">
        <f aca="false">IF(Замер!$J$400="да",Помещение_20!$B376,0)</f>
        <v>0</v>
      </c>
      <c r="CR376" s="31" t="n">
        <f aca="false">IF(Замер!$J$400="да",Помещение_20!$G376,0)</f>
        <v>0</v>
      </c>
      <c r="CS376" s="31" t="n">
        <f aca="false">IF(Замер!$J$400="да",Помещение_20!$H376,0)</f>
        <v>0</v>
      </c>
    </row>
    <row r="377" customFormat="false" ht="14.25" hidden="false" customHeight="false" outlineLevel="0" collapsed="false">
      <c r="B377" s="79" t="n">
        <f aca="false">P377</f>
        <v>0</v>
      </c>
      <c r="C377" s="49" t="s">
        <v>627</v>
      </c>
      <c r="D377" s="80" t="str">
        <f aca="false">VLOOKUP(C377,СписокРабот!$B:$E,2,FALSE())</f>
        <v>Прокладка кабеля 10 мм²</v>
      </c>
      <c r="E377" s="44" t="str">
        <f aca="false">VLOOKUP(C377,СписокРабот!$B:$E,3,FALSE())</f>
        <v>п.м.</v>
      </c>
      <c r="F377" s="81" t="n">
        <f aca="false">VLOOKUP(C377,СписокРабот!$B:$E,4,FALSE())</f>
        <v>975</v>
      </c>
      <c r="G377" s="84" t="n">
        <f aca="false">Q377</f>
        <v>0</v>
      </c>
      <c r="H377" s="82" t="n">
        <f aca="false">F377*G377</f>
        <v>0</v>
      </c>
      <c r="L377" s="83"/>
      <c r="M377" s="66" t="n">
        <f aca="false">$F377*(100%-$B$3)</f>
        <v>828.75</v>
      </c>
      <c r="N377" s="31" t="n">
        <f aca="false">$G377*$M377</f>
        <v>0</v>
      </c>
      <c r="P377" s="31" t="n">
        <f aca="false">MAX(S377,W377,AA377,AE377,AI377,AM377,AQ377,AU377,AY377,BC377,BG377,BK377,BO377,BS377,BW377,CA377,CE377,CI377,CM377,CQ377)</f>
        <v>0</v>
      </c>
      <c r="Q377" s="31" t="n">
        <f aca="false">IF($S377,T377,0)+IF($W377,X377,0)+IF($AA377,AB377,0)+IF($AE377,AF377,0)+IF($AI377,AJ377,0)+IF($AM377,AN377,0)+IF($AQ377,AR377,0)+IF($AU377,AV377,0)+IF($AY377,AZ377,0)+IF($BC377,BD377,0)+IF($BG377,BH377,0)+IF($BK377,BL377,0)+IF($BO377,BP377,0)+IF($BS377,BT377,0)+IF($BW377,BX377,0)+IF($CA377,CB377,0)+IF($CE377,CF377,0)+IF($CI377,CJ377,0)+IF($CM377,CN377,0)+IF($CQ377,CR377,0)</f>
        <v>0</v>
      </c>
      <c r="R377" s="31" t="n">
        <f aca="false">IF($S377=1,U377,0)+IF($W377,Y377,0)+IF($AA377,AC377,0)+IF($AE377,AG377,0)+IF($AI377,AK377,0)+IF($AM377,AO377,0)+IF($AQ377,AS377,0)+IF($AU377,AW377,0)+IF($AY377,BA377,0)+IF($BC377,BE377,0)+IF($BG377,BI377,0)+IF($BK377,BM377,0)+IF($BO377,BQ377,0)+IF($BS377,BU377,0)+IF($BW377,BY377,0)+IF($CA377,CC377,0)+IF($CE377,CG377,0)+IF($CI377,CK377,0)+IF($CM377,CO377,0)+IF($CQ377,CS377,0)</f>
        <v>0</v>
      </c>
      <c r="S377" s="31" t="n">
        <f aca="false">IF(Замер!$J$20="да",Комната_1!$B377,0)</f>
        <v>0</v>
      </c>
      <c r="T377" s="31" t="n">
        <f aca="false">IF(Замер!$J$20="да",Комната_1!$G377,0)</f>
        <v>0</v>
      </c>
      <c r="U377" s="31" t="n">
        <f aca="false">IF(Замер!$J$20="да",Комната_1!$H377,0)</f>
        <v>0</v>
      </c>
      <c r="W377" s="31" t="n">
        <f aca="false">IF(Замер!$J$40="да",Комната_2!$B377,0)</f>
        <v>0</v>
      </c>
      <c r="X377" s="31" t="n">
        <f aca="false">IF(Замер!$J$40="да",Комната_2!$G377,0)</f>
        <v>0</v>
      </c>
      <c r="Y377" s="31" t="n">
        <f aca="false">IF(Замер!$J$40="да",Комната_2!$H377,0)</f>
        <v>0</v>
      </c>
      <c r="AA377" s="31" t="n">
        <f aca="false">IF(Замер!$J$60="да",Комната_3!$B377,0)</f>
        <v>0</v>
      </c>
      <c r="AB377" s="31" t="n">
        <f aca="false">IF(Замер!$J$60="да",Комната_3!$G377,0)</f>
        <v>0</v>
      </c>
      <c r="AC377" s="31" t="n">
        <f aca="false">IF(Замер!$J$60="да",Комната_3!$H377,0)</f>
        <v>0</v>
      </c>
      <c r="AE377" s="31" t="n">
        <f aca="false">IF(Замер!$J$80="да",Комната_4!$B377,0)</f>
        <v>0</v>
      </c>
      <c r="AF377" s="31" t="n">
        <f aca="false">IF(Замер!$J$80="да",Комната_4!$G377,0)</f>
        <v>0</v>
      </c>
      <c r="AG377" s="31" t="n">
        <f aca="false">IF(Замер!$J$80="да",Комната_4!$H377,0)</f>
        <v>0</v>
      </c>
      <c r="AI377" s="31" t="n">
        <f aca="false">IF(Замер!$J$100="да",Комната_5!$B377,0)</f>
        <v>0</v>
      </c>
      <c r="AJ377" s="31" t="n">
        <f aca="false">IF(Замер!$J$100="да",Комната_5!$G377,0)</f>
        <v>0</v>
      </c>
      <c r="AK377" s="31" t="n">
        <f aca="false">IF(Замер!$J$100="да",Комната_5!$H377,0)</f>
        <v>0</v>
      </c>
      <c r="AM377" s="31" t="n">
        <f aca="false">IF(Замер!$J$120="да",Коридор!$B377,0)</f>
        <v>0</v>
      </c>
      <c r="AN377" s="31" t="n">
        <f aca="false">IF(Замер!$J$120="да",Коридор!$G377,0)</f>
        <v>0</v>
      </c>
      <c r="AO377" s="31" t="n">
        <f aca="false">IF(Замер!$J$120="да",Коридор!$H377,0)</f>
        <v>0</v>
      </c>
      <c r="AQ377" s="31" t="n">
        <f aca="false">IF(Замер!$J$140="да",Кухня!$B377,0)</f>
        <v>0</v>
      </c>
      <c r="AR377" s="31" t="n">
        <f aca="false">IF(Замер!$J$140="да",Кухня!$G377,0)</f>
        <v>0</v>
      </c>
      <c r="AS377" s="31" t="n">
        <f aca="false">IF(Замер!$J$140="да",Кухня!$H377,0)</f>
        <v>0</v>
      </c>
      <c r="AU377" s="31" t="n">
        <f aca="false">IF(Замер!$J$160="да",Ванна!$B377,0)</f>
        <v>0</v>
      </c>
      <c r="AV377" s="31" t="n">
        <f aca="false">IF(Замер!$J$160="да",Ванна!$G377,0)</f>
        <v>0</v>
      </c>
      <c r="AW377" s="31" t="n">
        <f aca="false">IF(Замер!$J$160="да",Ванна!$H377,0)</f>
        <v>0</v>
      </c>
      <c r="AY377" s="31" t="n">
        <f aca="false">IF(Замер!$J$180="да",Туалет!$B377,0)</f>
        <v>0</v>
      </c>
      <c r="AZ377" s="31" t="n">
        <f aca="false">IF(Замер!$J$180="да",Туалет!$G377,0)</f>
        <v>0</v>
      </c>
      <c r="BA377" s="31" t="n">
        <f aca="false">IF(Замер!$J$180="да",Туалет!$H377,0)</f>
        <v>0</v>
      </c>
      <c r="BC377" s="31" t="n">
        <f aca="false">IF(Замер!$J$200="да",Балкон!$B377,0)</f>
        <v>0</v>
      </c>
      <c r="BD377" s="31" t="n">
        <f aca="false">IF(Замер!$J$200="да",Балкон!$G377,0)</f>
        <v>0</v>
      </c>
      <c r="BE377" s="31" t="n">
        <f aca="false">IF(Замер!$J$200="да",Балкон!$H377,0)</f>
        <v>0</v>
      </c>
      <c r="BG377" s="31" t="n">
        <f aca="false">IF(Замер!$J$220="да",Помещение_11!$B377,0)</f>
        <v>0</v>
      </c>
      <c r="BH377" s="31" t="n">
        <f aca="false">IF(Замер!$J$220="да",Помещение_11!$G377,0)</f>
        <v>0</v>
      </c>
      <c r="BI377" s="31" t="n">
        <f aca="false">IF(Замер!$J$220="да",Помещение_11!$H377,0)</f>
        <v>0</v>
      </c>
      <c r="BK377" s="31" t="n">
        <f aca="false">IF(Замер!$J$240="да",Помещение_12!$B377,0)</f>
        <v>0</v>
      </c>
      <c r="BL377" s="31" t="n">
        <f aca="false">IF(Замер!$J$240="да",Помещение_12!$G377,0)</f>
        <v>0</v>
      </c>
      <c r="BM377" s="31" t="n">
        <f aca="false">IF(Замер!$J$240="да",Помещение_12!$H377,0)</f>
        <v>0</v>
      </c>
      <c r="BO377" s="31" t="n">
        <f aca="false">IF(Замер!$J$260="да",Помещение_13!$B377,0)</f>
        <v>0</v>
      </c>
      <c r="BP377" s="31" t="n">
        <f aca="false">IF(Замер!$J$260="да",Помещение_13!$G377,0)</f>
        <v>0</v>
      </c>
      <c r="BQ377" s="31" t="n">
        <f aca="false">IF(Замер!$J$260="да",Помещение_13!$H377,0)</f>
        <v>0</v>
      </c>
      <c r="BS377" s="31" t="n">
        <f aca="false">IF(Замер!$J$280="да",Помещение_14!$B377,0)</f>
        <v>0</v>
      </c>
      <c r="BT377" s="31" t="n">
        <f aca="false">IF(Замер!$J$280="да",Помещение_14!$G377,0)</f>
        <v>0</v>
      </c>
      <c r="BU377" s="31" t="n">
        <f aca="false">IF(Замер!$J$280="да",Помещение_14!$H377,0)</f>
        <v>0</v>
      </c>
      <c r="BW377" s="31" t="n">
        <f aca="false">IF(Замер!$J$300="да",Помещение_15!$B377,0)</f>
        <v>0</v>
      </c>
      <c r="BX377" s="31" t="n">
        <f aca="false">IF(Замер!$J$300="да",Помещение_15!$G377,0)</f>
        <v>0</v>
      </c>
      <c r="BY377" s="31" t="n">
        <f aca="false">IF(Замер!$J$300="да",Помещение_15!$H377,0)</f>
        <v>0</v>
      </c>
      <c r="CA377" s="31" t="n">
        <f aca="false">IF(Замер!$J$320="да",Помещение_16!$B377,0)</f>
        <v>0</v>
      </c>
      <c r="CB377" s="31" t="n">
        <f aca="false">IF(Замер!$J$320="да",Помещение_16!$G377,0)</f>
        <v>0</v>
      </c>
      <c r="CC377" s="31" t="n">
        <f aca="false">IF(Замер!$J$320="да",Помещение_16!$H377,0)</f>
        <v>0</v>
      </c>
      <c r="CE377" s="31" t="n">
        <f aca="false">IF(Замер!$J$340="да",Помещение_17!$B377,0)</f>
        <v>0</v>
      </c>
      <c r="CF377" s="31" t="n">
        <f aca="false">IF(Замер!$J$340="да",Помещение_17!$G377,0)</f>
        <v>0</v>
      </c>
      <c r="CG377" s="31" t="n">
        <f aca="false">IF(Замер!$J$340="да",Помещение_17!$H377,0)</f>
        <v>0</v>
      </c>
      <c r="CI377" s="31" t="n">
        <f aca="false">IF(Замер!$J$360="да",Помещение_18!$B377,0)</f>
        <v>0</v>
      </c>
      <c r="CJ377" s="31" t="n">
        <f aca="false">IF(Замер!$J$360="да",Помещение_18!$G377,0)</f>
        <v>0</v>
      </c>
      <c r="CK377" s="31" t="n">
        <f aca="false">IF(Замер!$J$360="да",Помещение_18!$H377,0)</f>
        <v>0</v>
      </c>
      <c r="CM377" s="31" t="n">
        <f aca="false">IF(Замер!$J$380="да",Помещение_19!$B377,0)</f>
        <v>0</v>
      </c>
      <c r="CN377" s="31" t="n">
        <f aca="false">IF(Замер!$J$380="да",Помещение_19!$G377,0)</f>
        <v>0</v>
      </c>
      <c r="CO377" s="31" t="n">
        <f aca="false">IF(Замер!$J$380="да",Помещение_19!$H377,0)</f>
        <v>0</v>
      </c>
      <c r="CQ377" s="31" t="n">
        <f aca="false">IF(Замер!$J$400="да",Помещение_20!$B377,0)</f>
        <v>0</v>
      </c>
      <c r="CR377" s="31" t="n">
        <f aca="false">IF(Замер!$J$400="да",Помещение_20!$G377,0)</f>
        <v>0</v>
      </c>
      <c r="CS377" s="31" t="n">
        <f aca="false">IF(Замер!$J$400="да",Помещение_20!$H377,0)</f>
        <v>0</v>
      </c>
    </row>
    <row r="378" customFormat="false" ht="14.25" hidden="false" customHeight="false" outlineLevel="0" collapsed="false">
      <c r="B378" s="79" t="n">
        <f aca="false">P378</f>
        <v>0</v>
      </c>
      <c r="C378" s="49" t="s">
        <v>628</v>
      </c>
      <c r="D378" s="80" t="str">
        <f aca="false">VLOOKUP(C378,СписокРабот!$B:$E,2,FALSE())</f>
        <v>Прокладка кабеля 16 мм²</v>
      </c>
      <c r="E378" s="44" t="str">
        <f aca="false">VLOOKUP(C378,СписокРабот!$B:$E,3,FALSE())</f>
        <v>п.м.</v>
      </c>
      <c r="F378" s="81" t="n">
        <f aca="false">VLOOKUP(C378,СписокРабот!$B:$E,4,FALSE())</f>
        <v>1398</v>
      </c>
      <c r="G378" s="84" t="n">
        <f aca="false">Q378</f>
        <v>0</v>
      </c>
      <c r="H378" s="82" t="n">
        <f aca="false">F378*G378</f>
        <v>0</v>
      </c>
      <c r="L378" s="83"/>
      <c r="M378" s="66" t="n">
        <f aca="false">$F378*(100%-$B$3)</f>
        <v>1188.3</v>
      </c>
      <c r="N378" s="31" t="n">
        <f aca="false">$G378*$M378</f>
        <v>0</v>
      </c>
      <c r="P378" s="31" t="n">
        <f aca="false">MAX(S378,W378,AA378,AE378,AI378,AM378,AQ378,AU378,AY378,BC378,BG378,BK378,BO378,BS378,BW378,CA378,CE378,CI378,CM378,CQ378)</f>
        <v>0</v>
      </c>
      <c r="Q378" s="31" t="n">
        <f aca="false">IF($S378,T378,0)+IF($W378,X378,0)+IF($AA378,AB378,0)+IF($AE378,AF378,0)+IF($AI378,AJ378,0)+IF($AM378,AN378,0)+IF($AQ378,AR378,0)+IF($AU378,AV378,0)+IF($AY378,AZ378,0)+IF($BC378,BD378,0)+IF($BG378,BH378,0)+IF($BK378,BL378,0)+IF($BO378,BP378,0)+IF($BS378,BT378,0)+IF($BW378,BX378,0)+IF($CA378,CB378,0)+IF($CE378,CF378,0)+IF($CI378,CJ378,0)+IF($CM378,CN378,0)+IF($CQ378,CR378,0)</f>
        <v>0</v>
      </c>
      <c r="R378" s="31" t="n">
        <f aca="false">IF($S378=1,U378,0)+IF($W378,Y378,0)+IF($AA378,AC378,0)+IF($AE378,AG378,0)+IF($AI378,AK378,0)+IF($AM378,AO378,0)+IF($AQ378,AS378,0)+IF($AU378,AW378,0)+IF($AY378,BA378,0)+IF($BC378,BE378,0)+IF($BG378,BI378,0)+IF($BK378,BM378,0)+IF($BO378,BQ378,0)+IF($BS378,BU378,0)+IF($BW378,BY378,0)+IF($CA378,CC378,0)+IF($CE378,CG378,0)+IF($CI378,CK378,0)+IF($CM378,CO378,0)+IF($CQ378,CS378,0)</f>
        <v>0</v>
      </c>
      <c r="S378" s="31" t="n">
        <f aca="false">IF(Замер!$J$20="да",Комната_1!$B378,0)</f>
        <v>0</v>
      </c>
      <c r="T378" s="31" t="n">
        <f aca="false">IF(Замер!$J$20="да",Комната_1!$G378,0)</f>
        <v>0</v>
      </c>
      <c r="U378" s="31" t="n">
        <f aca="false">IF(Замер!$J$20="да",Комната_1!$H378,0)</f>
        <v>0</v>
      </c>
      <c r="W378" s="31" t="n">
        <f aca="false">IF(Замер!$J$40="да",Комната_2!$B378,0)</f>
        <v>0</v>
      </c>
      <c r="X378" s="31" t="n">
        <f aca="false">IF(Замер!$J$40="да",Комната_2!$G378,0)</f>
        <v>0</v>
      </c>
      <c r="Y378" s="31" t="n">
        <f aca="false">IF(Замер!$J$40="да",Комната_2!$H378,0)</f>
        <v>0</v>
      </c>
      <c r="AA378" s="31" t="n">
        <f aca="false">IF(Замер!$J$60="да",Комната_3!$B378,0)</f>
        <v>0</v>
      </c>
      <c r="AB378" s="31" t="n">
        <f aca="false">IF(Замер!$J$60="да",Комната_3!$G378,0)</f>
        <v>0</v>
      </c>
      <c r="AC378" s="31" t="n">
        <f aca="false">IF(Замер!$J$60="да",Комната_3!$H378,0)</f>
        <v>0</v>
      </c>
      <c r="AE378" s="31" t="n">
        <f aca="false">IF(Замер!$J$80="да",Комната_4!$B378,0)</f>
        <v>0</v>
      </c>
      <c r="AF378" s="31" t="n">
        <f aca="false">IF(Замер!$J$80="да",Комната_4!$G378,0)</f>
        <v>0</v>
      </c>
      <c r="AG378" s="31" t="n">
        <f aca="false">IF(Замер!$J$80="да",Комната_4!$H378,0)</f>
        <v>0</v>
      </c>
      <c r="AI378" s="31" t="n">
        <f aca="false">IF(Замер!$J$100="да",Комната_5!$B378,0)</f>
        <v>0</v>
      </c>
      <c r="AJ378" s="31" t="n">
        <f aca="false">IF(Замер!$J$100="да",Комната_5!$G378,0)</f>
        <v>0</v>
      </c>
      <c r="AK378" s="31" t="n">
        <f aca="false">IF(Замер!$J$100="да",Комната_5!$H378,0)</f>
        <v>0</v>
      </c>
      <c r="AM378" s="31" t="n">
        <f aca="false">IF(Замер!$J$120="да",Коридор!$B378,0)</f>
        <v>0</v>
      </c>
      <c r="AN378" s="31" t="n">
        <f aca="false">IF(Замер!$J$120="да",Коридор!$G378,0)</f>
        <v>0</v>
      </c>
      <c r="AO378" s="31" t="n">
        <f aca="false">IF(Замер!$J$120="да",Коридор!$H378,0)</f>
        <v>0</v>
      </c>
      <c r="AQ378" s="31" t="n">
        <f aca="false">IF(Замер!$J$140="да",Кухня!$B378,0)</f>
        <v>0</v>
      </c>
      <c r="AR378" s="31" t="n">
        <f aca="false">IF(Замер!$J$140="да",Кухня!$G378,0)</f>
        <v>0</v>
      </c>
      <c r="AS378" s="31" t="n">
        <f aca="false">IF(Замер!$J$140="да",Кухня!$H378,0)</f>
        <v>0</v>
      </c>
      <c r="AU378" s="31" t="n">
        <f aca="false">IF(Замер!$J$160="да",Ванна!$B378,0)</f>
        <v>0</v>
      </c>
      <c r="AV378" s="31" t="n">
        <f aca="false">IF(Замер!$J$160="да",Ванна!$G378,0)</f>
        <v>0</v>
      </c>
      <c r="AW378" s="31" t="n">
        <f aca="false">IF(Замер!$J$160="да",Ванна!$H378,0)</f>
        <v>0</v>
      </c>
      <c r="AY378" s="31" t="n">
        <f aca="false">IF(Замер!$J$180="да",Туалет!$B378,0)</f>
        <v>0</v>
      </c>
      <c r="AZ378" s="31" t="n">
        <f aca="false">IF(Замер!$J$180="да",Туалет!$G378,0)</f>
        <v>0</v>
      </c>
      <c r="BA378" s="31" t="n">
        <f aca="false">IF(Замер!$J$180="да",Туалет!$H378,0)</f>
        <v>0</v>
      </c>
      <c r="BC378" s="31" t="n">
        <f aca="false">IF(Замер!$J$200="да",Балкон!$B378,0)</f>
        <v>0</v>
      </c>
      <c r="BD378" s="31" t="n">
        <f aca="false">IF(Замер!$J$200="да",Балкон!$G378,0)</f>
        <v>0</v>
      </c>
      <c r="BE378" s="31" t="n">
        <f aca="false">IF(Замер!$J$200="да",Балкон!$H378,0)</f>
        <v>0</v>
      </c>
      <c r="BG378" s="31" t="n">
        <f aca="false">IF(Замер!$J$220="да",Помещение_11!$B378,0)</f>
        <v>0</v>
      </c>
      <c r="BH378" s="31" t="n">
        <f aca="false">IF(Замер!$J$220="да",Помещение_11!$G378,0)</f>
        <v>0</v>
      </c>
      <c r="BI378" s="31" t="n">
        <f aca="false">IF(Замер!$J$220="да",Помещение_11!$H378,0)</f>
        <v>0</v>
      </c>
      <c r="BK378" s="31" t="n">
        <f aca="false">IF(Замер!$J$240="да",Помещение_12!$B378,0)</f>
        <v>0</v>
      </c>
      <c r="BL378" s="31" t="n">
        <f aca="false">IF(Замер!$J$240="да",Помещение_12!$G378,0)</f>
        <v>0</v>
      </c>
      <c r="BM378" s="31" t="n">
        <f aca="false">IF(Замер!$J$240="да",Помещение_12!$H378,0)</f>
        <v>0</v>
      </c>
      <c r="BO378" s="31" t="n">
        <f aca="false">IF(Замер!$J$260="да",Помещение_13!$B378,0)</f>
        <v>0</v>
      </c>
      <c r="BP378" s="31" t="n">
        <f aca="false">IF(Замер!$J$260="да",Помещение_13!$G378,0)</f>
        <v>0</v>
      </c>
      <c r="BQ378" s="31" t="n">
        <f aca="false">IF(Замер!$J$260="да",Помещение_13!$H378,0)</f>
        <v>0</v>
      </c>
      <c r="BS378" s="31" t="n">
        <f aca="false">IF(Замер!$J$280="да",Помещение_14!$B378,0)</f>
        <v>0</v>
      </c>
      <c r="BT378" s="31" t="n">
        <f aca="false">IF(Замер!$J$280="да",Помещение_14!$G378,0)</f>
        <v>0</v>
      </c>
      <c r="BU378" s="31" t="n">
        <f aca="false">IF(Замер!$J$280="да",Помещение_14!$H378,0)</f>
        <v>0</v>
      </c>
      <c r="BW378" s="31" t="n">
        <f aca="false">IF(Замер!$J$300="да",Помещение_15!$B378,0)</f>
        <v>0</v>
      </c>
      <c r="BX378" s="31" t="n">
        <f aca="false">IF(Замер!$J$300="да",Помещение_15!$G378,0)</f>
        <v>0</v>
      </c>
      <c r="BY378" s="31" t="n">
        <f aca="false">IF(Замер!$J$300="да",Помещение_15!$H378,0)</f>
        <v>0</v>
      </c>
      <c r="CA378" s="31" t="n">
        <f aca="false">IF(Замер!$J$320="да",Помещение_16!$B378,0)</f>
        <v>0</v>
      </c>
      <c r="CB378" s="31" t="n">
        <f aca="false">IF(Замер!$J$320="да",Помещение_16!$G378,0)</f>
        <v>0</v>
      </c>
      <c r="CC378" s="31" t="n">
        <f aca="false">IF(Замер!$J$320="да",Помещение_16!$H378,0)</f>
        <v>0</v>
      </c>
      <c r="CE378" s="31" t="n">
        <f aca="false">IF(Замер!$J$340="да",Помещение_17!$B378,0)</f>
        <v>0</v>
      </c>
      <c r="CF378" s="31" t="n">
        <f aca="false">IF(Замер!$J$340="да",Помещение_17!$G378,0)</f>
        <v>0</v>
      </c>
      <c r="CG378" s="31" t="n">
        <f aca="false">IF(Замер!$J$340="да",Помещение_17!$H378,0)</f>
        <v>0</v>
      </c>
      <c r="CI378" s="31" t="n">
        <f aca="false">IF(Замер!$J$360="да",Помещение_18!$B378,0)</f>
        <v>0</v>
      </c>
      <c r="CJ378" s="31" t="n">
        <f aca="false">IF(Замер!$J$360="да",Помещение_18!$G378,0)</f>
        <v>0</v>
      </c>
      <c r="CK378" s="31" t="n">
        <f aca="false">IF(Замер!$J$360="да",Помещение_18!$H378,0)</f>
        <v>0</v>
      </c>
      <c r="CM378" s="31" t="n">
        <f aca="false">IF(Замер!$J$380="да",Помещение_19!$B378,0)</f>
        <v>0</v>
      </c>
      <c r="CN378" s="31" t="n">
        <f aca="false">IF(Замер!$J$380="да",Помещение_19!$G378,0)</f>
        <v>0</v>
      </c>
      <c r="CO378" s="31" t="n">
        <f aca="false">IF(Замер!$J$380="да",Помещение_19!$H378,0)</f>
        <v>0</v>
      </c>
      <c r="CQ378" s="31" t="n">
        <f aca="false">IF(Замер!$J$400="да",Помещение_20!$B378,0)</f>
        <v>0</v>
      </c>
      <c r="CR378" s="31" t="n">
        <f aca="false">IF(Замер!$J$400="да",Помещение_20!$G378,0)</f>
        <v>0</v>
      </c>
      <c r="CS378" s="31" t="n">
        <f aca="false">IF(Замер!$J$400="да",Помещение_20!$H378,0)</f>
        <v>0</v>
      </c>
    </row>
    <row r="379" customFormat="false" ht="14.25" hidden="false" customHeight="false" outlineLevel="0" collapsed="false">
      <c r="B379" s="79" t="n">
        <f aca="false">P379</f>
        <v>0</v>
      </c>
      <c r="C379" s="49" t="s">
        <v>629</v>
      </c>
      <c r="D379" s="80" t="str">
        <f aca="false">VLOOKUP(C379,СписокРабот!$B:$E,2,FALSE())</f>
        <v>Прокладка кабеля 25 мм² по договоренности</v>
      </c>
      <c r="E379" s="44" t="str">
        <f aca="false">VLOOKUP(C379,СписокРабот!$B:$E,3,FALSE())</f>
        <v>п.м.</v>
      </c>
      <c r="F379" s="81" t="n">
        <f aca="false">VLOOKUP(C379,СписокРабот!$B:$E,4,FALSE())</f>
        <v>0</v>
      </c>
      <c r="G379" s="84" t="n">
        <f aca="false">Q379</f>
        <v>0</v>
      </c>
      <c r="H379" s="82" t="n">
        <f aca="false">F379*G379</f>
        <v>0</v>
      </c>
      <c r="L379" s="83"/>
      <c r="M379" s="66" t="n">
        <f aca="false">$F379*(100%-$B$3)</f>
        <v>0</v>
      </c>
      <c r="N379" s="31" t="n">
        <f aca="false">$G379*$M379</f>
        <v>0</v>
      </c>
      <c r="P379" s="31" t="n">
        <f aca="false">MAX(S379,W379,AA379,AE379,AI379,AM379,AQ379,AU379,AY379,BC379,BG379,BK379,BO379,BS379,BW379,CA379,CE379,CI379,CM379,CQ379)</f>
        <v>0</v>
      </c>
      <c r="Q379" s="31" t="n">
        <f aca="false">IF($S379,T379,0)+IF($W379,X379,0)+IF($AA379,AB379,0)+IF($AE379,AF379,0)+IF($AI379,AJ379,0)+IF($AM379,AN379,0)+IF($AQ379,AR379,0)+IF($AU379,AV379,0)+IF($AY379,AZ379,0)+IF($BC379,BD379,0)+IF($BG379,BH379,0)+IF($BK379,BL379,0)+IF($BO379,BP379,0)+IF($BS379,BT379,0)+IF($BW379,BX379,0)+IF($CA379,CB379,0)+IF($CE379,CF379,0)+IF($CI379,CJ379,0)+IF($CM379,CN379,0)+IF($CQ379,CR379,0)</f>
        <v>0</v>
      </c>
      <c r="R379" s="31" t="n">
        <f aca="false">IF($S379=1,U379,0)+IF($W379,Y379,0)+IF($AA379,AC379,0)+IF($AE379,AG379,0)+IF($AI379,AK379,0)+IF($AM379,AO379,0)+IF($AQ379,AS379,0)+IF($AU379,AW379,0)+IF($AY379,BA379,0)+IF($BC379,BE379,0)+IF($BG379,BI379,0)+IF($BK379,BM379,0)+IF($BO379,BQ379,0)+IF($BS379,BU379,0)+IF($BW379,BY379,0)+IF($CA379,CC379,0)+IF($CE379,CG379,0)+IF($CI379,CK379,0)+IF($CM379,CO379,0)+IF($CQ379,CS379,0)</f>
        <v>0</v>
      </c>
      <c r="S379" s="31" t="n">
        <f aca="false">IF(Замер!$J$20="да",Комната_1!$B379,0)</f>
        <v>0</v>
      </c>
      <c r="T379" s="31" t="n">
        <f aca="false">IF(Замер!$J$20="да",Комната_1!$G379,0)</f>
        <v>0</v>
      </c>
      <c r="U379" s="31" t="n">
        <f aca="false">IF(Замер!$J$20="да",Комната_1!$H379,0)</f>
        <v>0</v>
      </c>
      <c r="W379" s="31" t="n">
        <f aca="false">IF(Замер!$J$40="да",Комната_2!$B379,0)</f>
        <v>0</v>
      </c>
      <c r="X379" s="31" t="n">
        <f aca="false">IF(Замер!$J$40="да",Комната_2!$G379,0)</f>
        <v>0</v>
      </c>
      <c r="Y379" s="31" t="n">
        <f aca="false">IF(Замер!$J$40="да",Комната_2!$H379,0)</f>
        <v>0</v>
      </c>
      <c r="AA379" s="31" t="n">
        <f aca="false">IF(Замер!$J$60="да",Комната_3!$B379,0)</f>
        <v>0</v>
      </c>
      <c r="AB379" s="31" t="n">
        <f aca="false">IF(Замер!$J$60="да",Комната_3!$G379,0)</f>
        <v>0</v>
      </c>
      <c r="AC379" s="31" t="n">
        <f aca="false">IF(Замер!$J$60="да",Комната_3!$H379,0)</f>
        <v>0</v>
      </c>
      <c r="AE379" s="31" t="n">
        <f aca="false">IF(Замер!$J$80="да",Комната_4!$B379,0)</f>
        <v>0</v>
      </c>
      <c r="AF379" s="31" t="n">
        <f aca="false">IF(Замер!$J$80="да",Комната_4!$G379,0)</f>
        <v>0</v>
      </c>
      <c r="AG379" s="31" t="n">
        <f aca="false">IF(Замер!$J$80="да",Комната_4!$H379,0)</f>
        <v>0</v>
      </c>
      <c r="AI379" s="31" t="n">
        <f aca="false">IF(Замер!$J$100="да",Комната_5!$B379,0)</f>
        <v>0</v>
      </c>
      <c r="AJ379" s="31" t="n">
        <f aca="false">IF(Замер!$J$100="да",Комната_5!$G379,0)</f>
        <v>0</v>
      </c>
      <c r="AK379" s="31" t="n">
        <f aca="false">IF(Замер!$J$100="да",Комната_5!$H379,0)</f>
        <v>0</v>
      </c>
      <c r="AM379" s="31" t="n">
        <f aca="false">IF(Замер!$J$120="да",Коридор!$B379,0)</f>
        <v>0</v>
      </c>
      <c r="AN379" s="31" t="n">
        <f aca="false">IF(Замер!$J$120="да",Коридор!$G379,0)</f>
        <v>0</v>
      </c>
      <c r="AO379" s="31" t="n">
        <f aca="false">IF(Замер!$J$120="да",Коридор!$H379,0)</f>
        <v>0</v>
      </c>
      <c r="AQ379" s="31" t="n">
        <f aca="false">IF(Замер!$J$140="да",Кухня!$B379,0)</f>
        <v>0</v>
      </c>
      <c r="AR379" s="31" t="n">
        <f aca="false">IF(Замер!$J$140="да",Кухня!$G379,0)</f>
        <v>0</v>
      </c>
      <c r="AS379" s="31" t="n">
        <f aca="false">IF(Замер!$J$140="да",Кухня!$H379,0)</f>
        <v>0</v>
      </c>
      <c r="AU379" s="31" t="n">
        <f aca="false">IF(Замер!$J$160="да",Ванна!$B379,0)</f>
        <v>0</v>
      </c>
      <c r="AV379" s="31" t="n">
        <f aca="false">IF(Замер!$J$160="да",Ванна!$G379,0)</f>
        <v>0</v>
      </c>
      <c r="AW379" s="31" t="n">
        <f aca="false">IF(Замер!$J$160="да",Ванна!$H379,0)</f>
        <v>0</v>
      </c>
      <c r="AY379" s="31" t="n">
        <f aca="false">IF(Замер!$J$180="да",Туалет!$B379,0)</f>
        <v>0</v>
      </c>
      <c r="AZ379" s="31" t="n">
        <f aca="false">IF(Замер!$J$180="да",Туалет!$G379,0)</f>
        <v>0</v>
      </c>
      <c r="BA379" s="31" t="n">
        <f aca="false">IF(Замер!$J$180="да",Туалет!$H379,0)</f>
        <v>0</v>
      </c>
      <c r="BC379" s="31" t="n">
        <f aca="false">IF(Замер!$J$200="да",Балкон!$B379,0)</f>
        <v>0</v>
      </c>
      <c r="BD379" s="31" t="n">
        <f aca="false">IF(Замер!$J$200="да",Балкон!$G379,0)</f>
        <v>0</v>
      </c>
      <c r="BE379" s="31" t="n">
        <f aca="false">IF(Замер!$J$200="да",Балкон!$H379,0)</f>
        <v>0</v>
      </c>
      <c r="BG379" s="31" t="n">
        <f aca="false">IF(Замер!$J$220="да",Помещение_11!$B379,0)</f>
        <v>0</v>
      </c>
      <c r="BH379" s="31" t="n">
        <f aca="false">IF(Замер!$J$220="да",Помещение_11!$G379,0)</f>
        <v>0</v>
      </c>
      <c r="BI379" s="31" t="n">
        <f aca="false">IF(Замер!$J$220="да",Помещение_11!$H379,0)</f>
        <v>0</v>
      </c>
      <c r="BK379" s="31" t="n">
        <f aca="false">IF(Замер!$J$240="да",Помещение_12!$B379,0)</f>
        <v>0</v>
      </c>
      <c r="BL379" s="31" t="n">
        <f aca="false">IF(Замер!$J$240="да",Помещение_12!$G379,0)</f>
        <v>0</v>
      </c>
      <c r="BM379" s="31" t="n">
        <f aca="false">IF(Замер!$J$240="да",Помещение_12!$H379,0)</f>
        <v>0</v>
      </c>
      <c r="BO379" s="31" t="n">
        <f aca="false">IF(Замер!$J$260="да",Помещение_13!$B379,0)</f>
        <v>0</v>
      </c>
      <c r="BP379" s="31" t="n">
        <f aca="false">IF(Замер!$J$260="да",Помещение_13!$G379,0)</f>
        <v>0</v>
      </c>
      <c r="BQ379" s="31" t="n">
        <f aca="false">IF(Замер!$J$260="да",Помещение_13!$H379,0)</f>
        <v>0</v>
      </c>
      <c r="BS379" s="31" t="n">
        <f aca="false">IF(Замер!$J$280="да",Помещение_14!$B379,0)</f>
        <v>0</v>
      </c>
      <c r="BT379" s="31" t="n">
        <f aca="false">IF(Замер!$J$280="да",Помещение_14!$G379,0)</f>
        <v>0</v>
      </c>
      <c r="BU379" s="31" t="n">
        <f aca="false">IF(Замер!$J$280="да",Помещение_14!$H379,0)</f>
        <v>0</v>
      </c>
      <c r="BW379" s="31" t="n">
        <f aca="false">IF(Замер!$J$300="да",Помещение_15!$B379,0)</f>
        <v>0</v>
      </c>
      <c r="BX379" s="31" t="n">
        <f aca="false">IF(Замер!$J$300="да",Помещение_15!$G379,0)</f>
        <v>0</v>
      </c>
      <c r="BY379" s="31" t="n">
        <f aca="false">IF(Замер!$J$300="да",Помещение_15!$H379,0)</f>
        <v>0</v>
      </c>
      <c r="CA379" s="31" t="n">
        <f aca="false">IF(Замер!$J$320="да",Помещение_16!$B379,0)</f>
        <v>0</v>
      </c>
      <c r="CB379" s="31" t="n">
        <f aca="false">IF(Замер!$J$320="да",Помещение_16!$G379,0)</f>
        <v>0</v>
      </c>
      <c r="CC379" s="31" t="n">
        <f aca="false">IF(Замер!$J$320="да",Помещение_16!$H379,0)</f>
        <v>0</v>
      </c>
      <c r="CE379" s="31" t="n">
        <f aca="false">IF(Замер!$J$340="да",Помещение_17!$B379,0)</f>
        <v>0</v>
      </c>
      <c r="CF379" s="31" t="n">
        <f aca="false">IF(Замер!$J$340="да",Помещение_17!$G379,0)</f>
        <v>0</v>
      </c>
      <c r="CG379" s="31" t="n">
        <f aca="false">IF(Замер!$J$340="да",Помещение_17!$H379,0)</f>
        <v>0</v>
      </c>
      <c r="CI379" s="31" t="n">
        <f aca="false">IF(Замер!$J$360="да",Помещение_18!$B379,0)</f>
        <v>0</v>
      </c>
      <c r="CJ379" s="31" t="n">
        <f aca="false">IF(Замер!$J$360="да",Помещение_18!$G379,0)</f>
        <v>0</v>
      </c>
      <c r="CK379" s="31" t="n">
        <f aca="false">IF(Замер!$J$360="да",Помещение_18!$H379,0)</f>
        <v>0</v>
      </c>
      <c r="CM379" s="31" t="n">
        <f aca="false">IF(Замер!$J$380="да",Помещение_19!$B379,0)</f>
        <v>0</v>
      </c>
      <c r="CN379" s="31" t="n">
        <f aca="false">IF(Замер!$J$380="да",Помещение_19!$G379,0)</f>
        <v>0</v>
      </c>
      <c r="CO379" s="31" t="n">
        <f aca="false">IF(Замер!$J$380="да",Помещение_19!$H379,0)</f>
        <v>0</v>
      </c>
      <c r="CQ379" s="31" t="n">
        <f aca="false">IF(Замер!$J$400="да",Помещение_20!$B379,0)</f>
        <v>0</v>
      </c>
      <c r="CR379" s="31" t="n">
        <f aca="false">IF(Замер!$J$400="да",Помещение_20!$G379,0)</f>
        <v>0</v>
      </c>
      <c r="CS379" s="31" t="n">
        <f aca="false">IF(Замер!$J$400="да",Помещение_20!$H379,0)</f>
        <v>0</v>
      </c>
    </row>
    <row r="380" customFormat="false" ht="14.25" hidden="false" customHeight="false" outlineLevel="0" collapsed="false">
      <c r="B380" s="79" t="n">
        <f aca="false">P380</f>
        <v>0</v>
      </c>
      <c r="C380" s="49" t="s">
        <v>630</v>
      </c>
      <c r="D380" s="80" t="str">
        <f aca="false">VLOOKUP(C380,СписокРабот!$B:$E,2,FALSE())</f>
        <v>Прокладка кабеля бронированного по договоренности</v>
      </c>
      <c r="E380" s="44" t="str">
        <f aca="false">VLOOKUP(C380,СписокРабот!$B:$E,3,FALSE())</f>
        <v>п.м.</v>
      </c>
      <c r="F380" s="81" t="n">
        <f aca="false">VLOOKUP(C380,СписокРабот!$B:$E,4,FALSE())</f>
        <v>0</v>
      </c>
      <c r="G380" s="84" t="n">
        <f aca="false">Q380</f>
        <v>0</v>
      </c>
      <c r="H380" s="82" t="n">
        <f aca="false">F380*G380</f>
        <v>0</v>
      </c>
      <c r="L380" s="83"/>
      <c r="M380" s="66" t="n">
        <f aca="false">$F380*(100%-$B$3)</f>
        <v>0</v>
      </c>
      <c r="N380" s="31" t="n">
        <f aca="false">$G380*$M380</f>
        <v>0</v>
      </c>
      <c r="P380" s="31" t="n">
        <f aca="false">MAX(S380,W380,AA380,AE380,AI380,AM380,AQ380,AU380,AY380,BC380,BG380,BK380,BO380,BS380,BW380,CA380,CE380,CI380,CM380,CQ380)</f>
        <v>0</v>
      </c>
      <c r="Q380" s="31" t="n">
        <f aca="false">IF($S380,T380,0)+IF($W380,X380,0)+IF($AA380,AB380,0)+IF($AE380,AF380,0)+IF($AI380,AJ380,0)+IF($AM380,AN380,0)+IF($AQ380,AR380,0)+IF($AU380,AV380,0)+IF($AY380,AZ380,0)+IF($BC380,BD380,0)+IF($BG380,BH380,0)+IF($BK380,BL380,0)+IF($BO380,BP380,0)+IF($BS380,BT380,0)+IF($BW380,BX380,0)+IF($CA380,CB380,0)+IF($CE380,CF380,0)+IF($CI380,CJ380,0)+IF($CM380,CN380,0)+IF($CQ380,CR380,0)</f>
        <v>0</v>
      </c>
      <c r="R380" s="31" t="n">
        <f aca="false">IF($S380=1,U380,0)+IF($W380,Y380,0)+IF($AA380,AC380,0)+IF($AE380,AG380,0)+IF($AI380,AK380,0)+IF($AM380,AO380,0)+IF($AQ380,AS380,0)+IF($AU380,AW380,0)+IF($AY380,BA380,0)+IF($BC380,BE380,0)+IF($BG380,BI380,0)+IF($BK380,BM380,0)+IF($BO380,BQ380,0)+IF($BS380,BU380,0)+IF($BW380,BY380,0)+IF($CA380,CC380,0)+IF($CE380,CG380,0)+IF($CI380,CK380,0)+IF($CM380,CO380,0)+IF($CQ380,CS380,0)</f>
        <v>0</v>
      </c>
      <c r="S380" s="31" t="n">
        <f aca="false">IF(Замер!$J$20="да",Комната_1!$B380,0)</f>
        <v>0</v>
      </c>
      <c r="T380" s="31" t="n">
        <f aca="false">IF(Замер!$J$20="да",Комната_1!$G380,0)</f>
        <v>0</v>
      </c>
      <c r="U380" s="31" t="n">
        <f aca="false">IF(Замер!$J$20="да",Комната_1!$H380,0)</f>
        <v>0</v>
      </c>
      <c r="W380" s="31" t="n">
        <f aca="false">IF(Замер!$J$40="да",Комната_2!$B380,0)</f>
        <v>0</v>
      </c>
      <c r="X380" s="31" t="n">
        <f aca="false">IF(Замер!$J$40="да",Комната_2!$G380,0)</f>
        <v>0</v>
      </c>
      <c r="Y380" s="31" t="n">
        <f aca="false">IF(Замер!$J$40="да",Комната_2!$H380,0)</f>
        <v>0</v>
      </c>
      <c r="AA380" s="31" t="n">
        <f aca="false">IF(Замер!$J$60="да",Комната_3!$B380,0)</f>
        <v>0</v>
      </c>
      <c r="AB380" s="31" t="n">
        <f aca="false">IF(Замер!$J$60="да",Комната_3!$G380,0)</f>
        <v>0</v>
      </c>
      <c r="AC380" s="31" t="n">
        <f aca="false">IF(Замер!$J$60="да",Комната_3!$H380,0)</f>
        <v>0</v>
      </c>
      <c r="AE380" s="31" t="n">
        <f aca="false">IF(Замер!$J$80="да",Комната_4!$B380,0)</f>
        <v>0</v>
      </c>
      <c r="AF380" s="31" t="n">
        <f aca="false">IF(Замер!$J$80="да",Комната_4!$G380,0)</f>
        <v>0</v>
      </c>
      <c r="AG380" s="31" t="n">
        <f aca="false">IF(Замер!$J$80="да",Комната_4!$H380,0)</f>
        <v>0</v>
      </c>
      <c r="AI380" s="31" t="n">
        <f aca="false">IF(Замер!$J$100="да",Комната_5!$B380,0)</f>
        <v>0</v>
      </c>
      <c r="AJ380" s="31" t="n">
        <f aca="false">IF(Замер!$J$100="да",Комната_5!$G380,0)</f>
        <v>0</v>
      </c>
      <c r="AK380" s="31" t="n">
        <f aca="false">IF(Замер!$J$100="да",Комната_5!$H380,0)</f>
        <v>0</v>
      </c>
      <c r="AM380" s="31" t="n">
        <f aca="false">IF(Замер!$J$120="да",Коридор!$B380,0)</f>
        <v>0</v>
      </c>
      <c r="AN380" s="31" t="n">
        <f aca="false">IF(Замер!$J$120="да",Коридор!$G380,0)</f>
        <v>0</v>
      </c>
      <c r="AO380" s="31" t="n">
        <f aca="false">IF(Замер!$J$120="да",Коридор!$H380,0)</f>
        <v>0</v>
      </c>
      <c r="AQ380" s="31" t="n">
        <f aca="false">IF(Замер!$J$140="да",Кухня!$B380,0)</f>
        <v>0</v>
      </c>
      <c r="AR380" s="31" t="n">
        <f aca="false">IF(Замер!$J$140="да",Кухня!$G380,0)</f>
        <v>0</v>
      </c>
      <c r="AS380" s="31" t="n">
        <f aca="false">IF(Замер!$J$140="да",Кухня!$H380,0)</f>
        <v>0</v>
      </c>
      <c r="AU380" s="31" t="n">
        <f aca="false">IF(Замер!$J$160="да",Ванна!$B380,0)</f>
        <v>0</v>
      </c>
      <c r="AV380" s="31" t="n">
        <f aca="false">IF(Замер!$J$160="да",Ванна!$G380,0)</f>
        <v>0</v>
      </c>
      <c r="AW380" s="31" t="n">
        <f aca="false">IF(Замер!$J$160="да",Ванна!$H380,0)</f>
        <v>0</v>
      </c>
      <c r="AY380" s="31" t="n">
        <f aca="false">IF(Замер!$J$180="да",Туалет!$B380,0)</f>
        <v>0</v>
      </c>
      <c r="AZ380" s="31" t="n">
        <f aca="false">IF(Замер!$J$180="да",Туалет!$G380,0)</f>
        <v>0</v>
      </c>
      <c r="BA380" s="31" t="n">
        <f aca="false">IF(Замер!$J$180="да",Туалет!$H380,0)</f>
        <v>0</v>
      </c>
      <c r="BC380" s="31" t="n">
        <f aca="false">IF(Замер!$J$200="да",Балкон!$B380,0)</f>
        <v>0</v>
      </c>
      <c r="BD380" s="31" t="n">
        <f aca="false">IF(Замер!$J$200="да",Балкон!$G380,0)</f>
        <v>0</v>
      </c>
      <c r="BE380" s="31" t="n">
        <f aca="false">IF(Замер!$J$200="да",Балкон!$H380,0)</f>
        <v>0</v>
      </c>
      <c r="BG380" s="31" t="n">
        <f aca="false">IF(Замер!$J$220="да",Помещение_11!$B380,0)</f>
        <v>0</v>
      </c>
      <c r="BH380" s="31" t="n">
        <f aca="false">IF(Замер!$J$220="да",Помещение_11!$G380,0)</f>
        <v>0</v>
      </c>
      <c r="BI380" s="31" t="n">
        <f aca="false">IF(Замер!$J$220="да",Помещение_11!$H380,0)</f>
        <v>0</v>
      </c>
      <c r="BK380" s="31" t="n">
        <f aca="false">IF(Замер!$J$240="да",Помещение_12!$B380,0)</f>
        <v>0</v>
      </c>
      <c r="BL380" s="31" t="n">
        <f aca="false">IF(Замер!$J$240="да",Помещение_12!$G380,0)</f>
        <v>0</v>
      </c>
      <c r="BM380" s="31" t="n">
        <f aca="false">IF(Замер!$J$240="да",Помещение_12!$H380,0)</f>
        <v>0</v>
      </c>
      <c r="BO380" s="31" t="n">
        <f aca="false">IF(Замер!$J$260="да",Помещение_13!$B380,0)</f>
        <v>0</v>
      </c>
      <c r="BP380" s="31" t="n">
        <f aca="false">IF(Замер!$J$260="да",Помещение_13!$G380,0)</f>
        <v>0</v>
      </c>
      <c r="BQ380" s="31" t="n">
        <f aca="false">IF(Замер!$J$260="да",Помещение_13!$H380,0)</f>
        <v>0</v>
      </c>
      <c r="BS380" s="31" t="n">
        <f aca="false">IF(Замер!$J$280="да",Помещение_14!$B380,0)</f>
        <v>0</v>
      </c>
      <c r="BT380" s="31" t="n">
        <f aca="false">IF(Замер!$J$280="да",Помещение_14!$G380,0)</f>
        <v>0</v>
      </c>
      <c r="BU380" s="31" t="n">
        <f aca="false">IF(Замер!$J$280="да",Помещение_14!$H380,0)</f>
        <v>0</v>
      </c>
      <c r="BW380" s="31" t="n">
        <f aca="false">IF(Замер!$J$300="да",Помещение_15!$B380,0)</f>
        <v>0</v>
      </c>
      <c r="BX380" s="31" t="n">
        <f aca="false">IF(Замер!$J$300="да",Помещение_15!$G380,0)</f>
        <v>0</v>
      </c>
      <c r="BY380" s="31" t="n">
        <f aca="false">IF(Замер!$J$300="да",Помещение_15!$H380,0)</f>
        <v>0</v>
      </c>
      <c r="CA380" s="31" t="n">
        <f aca="false">IF(Замер!$J$320="да",Помещение_16!$B380,0)</f>
        <v>0</v>
      </c>
      <c r="CB380" s="31" t="n">
        <f aca="false">IF(Замер!$J$320="да",Помещение_16!$G380,0)</f>
        <v>0</v>
      </c>
      <c r="CC380" s="31" t="n">
        <f aca="false">IF(Замер!$J$320="да",Помещение_16!$H380,0)</f>
        <v>0</v>
      </c>
      <c r="CE380" s="31" t="n">
        <f aca="false">IF(Замер!$J$340="да",Помещение_17!$B380,0)</f>
        <v>0</v>
      </c>
      <c r="CF380" s="31" t="n">
        <f aca="false">IF(Замер!$J$340="да",Помещение_17!$G380,0)</f>
        <v>0</v>
      </c>
      <c r="CG380" s="31" t="n">
        <f aca="false">IF(Замер!$J$340="да",Помещение_17!$H380,0)</f>
        <v>0</v>
      </c>
      <c r="CI380" s="31" t="n">
        <f aca="false">IF(Замер!$J$360="да",Помещение_18!$B380,0)</f>
        <v>0</v>
      </c>
      <c r="CJ380" s="31" t="n">
        <f aca="false">IF(Замер!$J$360="да",Помещение_18!$G380,0)</f>
        <v>0</v>
      </c>
      <c r="CK380" s="31" t="n">
        <f aca="false">IF(Замер!$J$360="да",Помещение_18!$H380,0)</f>
        <v>0</v>
      </c>
      <c r="CM380" s="31" t="n">
        <f aca="false">IF(Замер!$J$380="да",Помещение_19!$B380,0)</f>
        <v>0</v>
      </c>
      <c r="CN380" s="31" t="n">
        <f aca="false">IF(Замер!$J$380="да",Помещение_19!$G380,0)</f>
        <v>0</v>
      </c>
      <c r="CO380" s="31" t="n">
        <f aca="false">IF(Замер!$J$380="да",Помещение_19!$H380,0)</f>
        <v>0</v>
      </c>
      <c r="CQ380" s="31" t="n">
        <f aca="false">IF(Замер!$J$400="да",Помещение_20!$B380,0)</f>
        <v>0</v>
      </c>
      <c r="CR380" s="31" t="n">
        <f aca="false">IF(Замер!$J$400="да",Помещение_20!$G380,0)</f>
        <v>0</v>
      </c>
      <c r="CS380" s="31" t="n">
        <f aca="false">IF(Замер!$J$400="да",Помещение_20!$H380,0)</f>
        <v>0</v>
      </c>
    </row>
    <row r="381" customFormat="false" ht="14.25" hidden="false" customHeight="false" outlineLevel="0" collapsed="false">
      <c r="B381" s="79" t="n">
        <f aca="false">P381</f>
        <v>0</v>
      </c>
      <c r="C381" s="49" t="s">
        <v>631</v>
      </c>
      <c r="D381" s="80" t="str">
        <f aca="false">VLOOKUP(C381,СписокРабот!$B:$E,2,FALSE())</f>
        <v>Монтаж светодиодной подсветки</v>
      </c>
      <c r="E381" s="44" t="str">
        <f aca="false">VLOOKUP(C381,СписокРабот!$B:$E,3,FALSE())</f>
        <v>п.м.</v>
      </c>
      <c r="F381" s="81" t="n">
        <f aca="false">VLOOKUP(C381,СписокРабот!$B:$E,4,FALSE())</f>
        <v>847</v>
      </c>
      <c r="G381" s="84" t="n">
        <f aca="false">Q381</f>
        <v>0</v>
      </c>
      <c r="H381" s="82" t="n">
        <f aca="false">F381*G381</f>
        <v>0</v>
      </c>
      <c r="L381" s="83"/>
      <c r="M381" s="66" t="n">
        <f aca="false">$F381*(100%-$B$3)</f>
        <v>719.95</v>
      </c>
      <c r="N381" s="31" t="n">
        <f aca="false">$G381*$M381</f>
        <v>0</v>
      </c>
      <c r="P381" s="31" t="n">
        <f aca="false">MAX(S381,W381,AA381,AE381,AI381,AM381,AQ381,AU381,AY381,BC381,BG381,BK381,BO381,BS381,BW381,CA381,CE381,CI381,CM381,CQ381)</f>
        <v>0</v>
      </c>
      <c r="Q381" s="31" t="n">
        <f aca="false">IF($S381,T381,0)+IF($W381,X381,0)+IF($AA381,AB381,0)+IF($AE381,AF381,0)+IF($AI381,AJ381,0)+IF($AM381,AN381,0)+IF($AQ381,AR381,0)+IF($AU381,AV381,0)+IF($AY381,AZ381,0)+IF($BC381,BD381,0)+IF($BG381,BH381,0)+IF($BK381,BL381,0)+IF($BO381,BP381,0)+IF($BS381,BT381,0)+IF($BW381,BX381,0)+IF($CA381,CB381,0)+IF($CE381,CF381,0)+IF($CI381,CJ381,0)+IF($CM381,CN381,0)+IF($CQ381,CR381,0)</f>
        <v>0</v>
      </c>
      <c r="R381" s="31" t="n">
        <f aca="false">IF($S381=1,U381,0)+IF($W381,Y381,0)+IF($AA381,AC381,0)+IF($AE381,AG381,0)+IF($AI381,AK381,0)+IF($AM381,AO381,0)+IF($AQ381,AS381,0)+IF($AU381,AW381,0)+IF($AY381,BA381,0)+IF($BC381,BE381,0)+IF($BG381,BI381,0)+IF($BK381,BM381,0)+IF($BO381,BQ381,0)+IF($BS381,BU381,0)+IF($BW381,BY381,0)+IF($CA381,CC381,0)+IF($CE381,CG381,0)+IF($CI381,CK381,0)+IF($CM381,CO381,0)+IF($CQ381,CS381,0)</f>
        <v>0</v>
      </c>
      <c r="S381" s="31" t="n">
        <f aca="false">IF(Замер!$J$20="да",Комната_1!$B381,0)</f>
        <v>0</v>
      </c>
      <c r="T381" s="31" t="n">
        <f aca="false">IF(Замер!$J$20="да",Комната_1!$G381,0)</f>
        <v>0</v>
      </c>
      <c r="U381" s="31" t="n">
        <f aca="false">IF(Замер!$J$20="да",Комната_1!$H381,0)</f>
        <v>0</v>
      </c>
      <c r="W381" s="31" t="n">
        <f aca="false">IF(Замер!$J$40="да",Комната_2!$B381,0)</f>
        <v>0</v>
      </c>
      <c r="X381" s="31" t="n">
        <f aca="false">IF(Замер!$J$40="да",Комната_2!$G381,0)</f>
        <v>0</v>
      </c>
      <c r="Y381" s="31" t="n">
        <f aca="false">IF(Замер!$J$40="да",Комната_2!$H381,0)</f>
        <v>0</v>
      </c>
      <c r="AA381" s="31" t="n">
        <f aca="false">IF(Замер!$J$60="да",Комната_3!$B381,0)</f>
        <v>0</v>
      </c>
      <c r="AB381" s="31" t="n">
        <f aca="false">IF(Замер!$J$60="да",Комната_3!$G381,0)</f>
        <v>0</v>
      </c>
      <c r="AC381" s="31" t="n">
        <f aca="false">IF(Замер!$J$60="да",Комната_3!$H381,0)</f>
        <v>0</v>
      </c>
      <c r="AE381" s="31" t="n">
        <f aca="false">IF(Замер!$J$80="да",Комната_4!$B381,0)</f>
        <v>0</v>
      </c>
      <c r="AF381" s="31" t="n">
        <f aca="false">IF(Замер!$J$80="да",Комната_4!$G381,0)</f>
        <v>0</v>
      </c>
      <c r="AG381" s="31" t="n">
        <f aca="false">IF(Замер!$J$80="да",Комната_4!$H381,0)</f>
        <v>0</v>
      </c>
      <c r="AI381" s="31" t="n">
        <f aca="false">IF(Замер!$J$100="да",Комната_5!$B381,0)</f>
        <v>0</v>
      </c>
      <c r="AJ381" s="31" t="n">
        <f aca="false">IF(Замер!$J$100="да",Комната_5!$G381,0)</f>
        <v>0</v>
      </c>
      <c r="AK381" s="31" t="n">
        <f aca="false">IF(Замер!$J$100="да",Комната_5!$H381,0)</f>
        <v>0</v>
      </c>
      <c r="AM381" s="31" t="n">
        <f aca="false">IF(Замер!$J$120="да",Коридор!$B381,0)</f>
        <v>0</v>
      </c>
      <c r="AN381" s="31" t="n">
        <f aca="false">IF(Замер!$J$120="да",Коридор!$G381,0)</f>
        <v>0</v>
      </c>
      <c r="AO381" s="31" t="n">
        <f aca="false">IF(Замер!$J$120="да",Коридор!$H381,0)</f>
        <v>0</v>
      </c>
      <c r="AQ381" s="31" t="n">
        <f aca="false">IF(Замер!$J$140="да",Кухня!$B381,0)</f>
        <v>0</v>
      </c>
      <c r="AR381" s="31" t="n">
        <f aca="false">IF(Замер!$J$140="да",Кухня!$G381,0)</f>
        <v>0</v>
      </c>
      <c r="AS381" s="31" t="n">
        <f aca="false">IF(Замер!$J$140="да",Кухня!$H381,0)</f>
        <v>0</v>
      </c>
      <c r="AU381" s="31" t="n">
        <f aca="false">IF(Замер!$J$160="да",Ванна!$B381,0)</f>
        <v>0</v>
      </c>
      <c r="AV381" s="31" t="n">
        <f aca="false">IF(Замер!$J$160="да",Ванна!$G381,0)</f>
        <v>0</v>
      </c>
      <c r="AW381" s="31" t="n">
        <f aca="false">IF(Замер!$J$160="да",Ванна!$H381,0)</f>
        <v>0</v>
      </c>
      <c r="AY381" s="31" t="n">
        <f aca="false">IF(Замер!$J$180="да",Туалет!$B381,0)</f>
        <v>0</v>
      </c>
      <c r="AZ381" s="31" t="n">
        <f aca="false">IF(Замер!$J$180="да",Туалет!$G381,0)</f>
        <v>0</v>
      </c>
      <c r="BA381" s="31" t="n">
        <f aca="false">IF(Замер!$J$180="да",Туалет!$H381,0)</f>
        <v>0</v>
      </c>
      <c r="BC381" s="31" t="n">
        <f aca="false">IF(Замер!$J$200="да",Балкон!$B381,0)</f>
        <v>0</v>
      </c>
      <c r="BD381" s="31" t="n">
        <f aca="false">IF(Замер!$J$200="да",Балкон!$G381,0)</f>
        <v>0</v>
      </c>
      <c r="BE381" s="31" t="n">
        <f aca="false">IF(Замер!$J$200="да",Балкон!$H381,0)</f>
        <v>0</v>
      </c>
      <c r="BG381" s="31" t="n">
        <f aca="false">IF(Замер!$J$220="да",Помещение_11!$B381,0)</f>
        <v>0</v>
      </c>
      <c r="BH381" s="31" t="n">
        <f aca="false">IF(Замер!$J$220="да",Помещение_11!$G381,0)</f>
        <v>0</v>
      </c>
      <c r="BI381" s="31" t="n">
        <f aca="false">IF(Замер!$J$220="да",Помещение_11!$H381,0)</f>
        <v>0</v>
      </c>
      <c r="BK381" s="31" t="n">
        <f aca="false">IF(Замер!$J$240="да",Помещение_12!$B381,0)</f>
        <v>0</v>
      </c>
      <c r="BL381" s="31" t="n">
        <f aca="false">IF(Замер!$J$240="да",Помещение_12!$G381,0)</f>
        <v>0</v>
      </c>
      <c r="BM381" s="31" t="n">
        <f aca="false">IF(Замер!$J$240="да",Помещение_12!$H381,0)</f>
        <v>0</v>
      </c>
      <c r="BO381" s="31" t="n">
        <f aca="false">IF(Замер!$J$260="да",Помещение_13!$B381,0)</f>
        <v>0</v>
      </c>
      <c r="BP381" s="31" t="n">
        <f aca="false">IF(Замер!$J$260="да",Помещение_13!$G381,0)</f>
        <v>0</v>
      </c>
      <c r="BQ381" s="31" t="n">
        <f aca="false">IF(Замер!$J$260="да",Помещение_13!$H381,0)</f>
        <v>0</v>
      </c>
      <c r="BS381" s="31" t="n">
        <f aca="false">IF(Замер!$J$280="да",Помещение_14!$B381,0)</f>
        <v>0</v>
      </c>
      <c r="BT381" s="31" t="n">
        <f aca="false">IF(Замер!$J$280="да",Помещение_14!$G381,0)</f>
        <v>0</v>
      </c>
      <c r="BU381" s="31" t="n">
        <f aca="false">IF(Замер!$J$280="да",Помещение_14!$H381,0)</f>
        <v>0</v>
      </c>
      <c r="BW381" s="31" t="n">
        <f aca="false">IF(Замер!$J$300="да",Помещение_15!$B381,0)</f>
        <v>0</v>
      </c>
      <c r="BX381" s="31" t="n">
        <f aca="false">IF(Замер!$J$300="да",Помещение_15!$G381,0)</f>
        <v>0</v>
      </c>
      <c r="BY381" s="31" t="n">
        <f aca="false">IF(Замер!$J$300="да",Помещение_15!$H381,0)</f>
        <v>0</v>
      </c>
      <c r="CA381" s="31" t="n">
        <f aca="false">IF(Замер!$J$320="да",Помещение_16!$B381,0)</f>
        <v>0</v>
      </c>
      <c r="CB381" s="31" t="n">
        <f aca="false">IF(Замер!$J$320="да",Помещение_16!$G381,0)</f>
        <v>0</v>
      </c>
      <c r="CC381" s="31" t="n">
        <f aca="false">IF(Замер!$J$320="да",Помещение_16!$H381,0)</f>
        <v>0</v>
      </c>
      <c r="CE381" s="31" t="n">
        <f aca="false">IF(Замер!$J$340="да",Помещение_17!$B381,0)</f>
        <v>0</v>
      </c>
      <c r="CF381" s="31" t="n">
        <f aca="false">IF(Замер!$J$340="да",Помещение_17!$G381,0)</f>
        <v>0</v>
      </c>
      <c r="CG381" s="31" t="n">
        <f aca="false">IF(Замер!$J$340="да",Помещение_17!$H381,0)</f>
        <v>0</v>
      </c>
      <c r="CI381" s="31" t="n">
        <f aca="false">IF(Замер!$J$360="да",Помещение_18!$B381,0)</f>
        <v>0</v>
      </c>
      <c r="CJ381" s="31" t="n">
        <f aca="false">IF(Замер!$J$360="да",Помещение_18!$G381,0)</f>
        <v>0</v>
      </c>
      <c r="CK381" s="31" t="n">
        <f aca="false">IF(Замер!$J$360="да",Помещение_18!$H381,0)</f>
        <v>0</v>
      </c>
      <c r="CM381" s="31" t="n">
        <f aca="false">IF(Замер!$J$380="да",Помещение_19!$B381,0)</f>
        <v>0</v>
      </c>
      <c r="CN381" s="31" t="n">
        <f aca="false">IF(Замер!$J$380="да",Помещение_19!$G381,0)</f>
        <v>0</v>
      </c>
      <c r="CO381" s="31" t="n">
        <f aca="false">IF(Замер!$J$380="да",Помещение_19!$H381,0)</f>
        <v>0</v>
      </c>
      <c r="CQ381" s="31" t="n">
        <f aca="false">IF(Замер!$J$400="да",Помещение_20!$B381,0)</f>
        <v>0</v>
      </c>
      <c r="CR381" s="31" t="n">
        <f aca="false">IF(Замер!$J$400="да",Помещение_20!$G381,0)</f>
        <v>0</v>
      </c>
      <c r="CS381" s="31" t="n">
        <f aca="false">IF(Замер!$J$400="да",Помещение_20!$H381,0)</f>
        <v>0</v>
      </c>
    </row>
    <row r="382" customFormat="false" ht="14.25" hidden="false" customHeight="false" outlineLevel="0" collapsed="false">
      <c r="B382" s="79" t="n">
        <f aca="false">P382</f>
        <v>0</v>
      </c>
      <c r="C382" s="49" t="s">
        <v>632</v>
      </c>
      <c r="D382" s="80" t="str">
        <f aca="false">VLOOKUP(C382,СписокРабот!$B:$E,2,FALSE())</f>
        <v>Подключение линии силовой к щиту (однофазная сеть)</v>
      </c>
      <c r="E382" s="44" t="str">
        <f aca="false">VLOOKUP(C382,СписокРабот!$B:$E,3,FALSE())</f>
        <v>ед.</v>
      </c>
      <c r="F382" s="81" t="n">
        <f aca="false">VLOOKUP(C382,СписокРабот!$B:$E,4,FALSE())</f>
        <v>2963</v>
      </c>
      <c r="G382" s="49" t="n">
        <f aca="false">Q382</f>
        <v>0</v>
      </c>
      <c r="H382" s="82" t="n">
        <f aca="false">F382*G382</f>
        <v>0</v>
      </c>
      <c r="L382" s="83"/>
      <c r="M382" s="66" t="n">
        <f aca="false">$F382*(100%-$B$3)</f>
        <v>2518.55</v>
      </c>
      <c r="N382" s="31" t="n">
        <f aca="false">$G382*$M382</f>
        <v>0</v>
      </c>
      <c r="P382" s="31" t="n">
        <f aca="false">MAX(S382,W382,AA382,AE382,AI382,AM382,AQ382,AU382,AY382,BC382,BG382,BK382,BO382,BS382,BW382,CA382,CE382,CI382,CM382,CQ382)</f>
        <v>0</v>
      </c>
      <c r="Q382" s="31" t="n">
        <f aca="false">IF($S382,T382,0)+IF($W382,X382,0)+IF($AA382,AB382,0)+IF($AE382,AF382,0)+IF($AI382,AJ382,0)+IF($AM382,AN382,0)+IF($AQ382,AR382,0)+IF($AU382,AV382,0)+IF($AY382,AZ382,0)+IF($BC382,BD382,0)+IF($BG382,BH382,0)+IF($BK382,BL382,0)+IF($BO382,BP382,0)+IF($BS382,BT382,0)+IF($BW382,BX382,0)+IF($CA382,CB382,0)+IF($CE382,CF382,0)+IF($CI382,CJ382,0)+IF($CM382,CN382,0)+IF($CQ382,CR382,0)</f>
        <v>0</v>
      </c>
      <c r="R382" s="31" t="n">
        <f aca="false">IF($S382=1,U382,0)+IF($W382,Y382,0)+IF($AA382,AC382,0)+IF($AE382,AG382,0)+IF($AI382,AK382,0)+IF($AM382,AO382,0)+IF($AQ382,AS382,0)+IF($AU382,AW382,0)+IF($AY382,BA382,0)+IF($BC382,BE382,0)+IF($BG382,BI382,0)+IF($BK382,BM382,0)+IF($BO382,BQ382,0)+IF($BS382,BU382,0)+IF($BW382,BY382,0)+IF($CA382,CC382,0)+IF($CE382,CG382,0)+IF($CI382,CK382,0)+IF($CM382,CO382,0)+IF($CQ382,CS382,0)</f>
        <v>0</v>
      </c>
      <c r="S382" s="31" t="n">
        <f aca="false">IF(Замер!$J$20="да",Комната_1!$B382,0)</f>
        <v>0</v>
      </c>
      <c r="T382" s="31" t="n">
        <f aca="false">IF(Замер!$J$20="да",Комната_1!$G382,0)</f>
        <v>1</v>
      </c>
      <c r="U382" s="31" t="n">
        <f aca="false">IF(Замер!$J$20="да",Комната_1!$H382,0)</f>
        <v>2963</v>
      </c>
      <c r="W382" s="31" t="n">
        <f aca="false">IF(Замер!$J$40="да",Комната_2!$B382,0)</f>
        <v>0</v>
      </c>
      <c r="X382" s="31" t="n">
        <f aca="false">IF(Замер!$J$40="да",Комната_2!$G382,0)</f>
        <v>1</v>
      </c>
      <c r="Y382" s="31" t="n">
        <f aca="false">IF(Замер!$J$40="да",Комната_2!$H382,0)</f>
        <v>2963</v>
      </c>
      <c r="AA382" s="31" t="n">
        <f aca="false">IF(Замер!$J$60="да",Комната_3!$B382,0)</f>
        <v>0</v>
      </c>
      <c r="AB382" s="31" t="n">
        <f aca="false">IF(Замер!$J$60="да",Комната_3!$G382,0)</f>
        <v>1</v>
      </c>
      <c r="AC382" s="31" t="n">
        <f aca="false">IF(Замер!$J$60="да",Комната_3!$H382,0)</f>
        <v>2963</v>
      </c>
      <c r="AE382" s="31" t="n">
        <f aca="false">IF(Замер!$J$80="да",Комната_4!$B382,0)</f>
        <v>0</v>
      </c>
      <c r="AF382" s="31" t="n">
        <f aca="false">IF(Замер!$J$80="да",Комната_4!$G382,0)</f>
        <v>1</v>
      </c>
      <c r="AG382" s="31" t="n">
        <f aca="false">IF(Замер!$J$80="да",Комната_4!$H382,0)</f>
        <v>2963</v>
      </c>
      <c r="AI382" s="31" t="n">
        <f aca="false">IF(Замер!$J$100="да",Комната_5!$B382,0)</f>
        <v>0</v>
      </c>
      <c r="AJ382" s="31" t="n">
        <f aca="false">IF(Замер!$J$100="да",Комната_5!$G382,0)</f>
        <v>1</v>
      </c>
      <c r="AK382" s="31" t="n">
        <f aca="false">IF(Замер!$J$100="да",Комната_5!$H382,0)</f>
        <v>2963</v>
      </c>
      <c r="AM382" s="31" t="n">
        <f aca="false">IF(Замер!$J$120="да",Коридор!$B382,0)</f>
        <v>0</v>
      </c>
      <c r="AN382" s="31" t="n">
        <f aca="false">IF(Замер!$J$120="да",Коридор!$G382,0)</f>
        <v>1</v>
      </c>
      <c r="AO382" s="31" t="n">
        <f aca="false">IF(Замер!$J$120="да",Коридор!$H382,0)</f>
        <v>2963</v>
      </c>
      <c r="AQ382" s="31" t="n">
        <f aca="false">IF(Замер!$J$140="да",Кухня!$B382,0)</f>
        <v>0</v>
      </c>
      <c r="AR382" s="31" t="n">
        <f aca="false">IF(Замер!$J$140="да",Кухня!$G382,0)</f>
        <v>1</v>
      </c>
      <c r="AS382" s="31" t="n">
        <f aca="false">IF(Замер!$J$140="да",Кухня!$H382,0)</f>
        <v>2963</v>
      </c>
      <c r="AU382" s="31" t="n">
        <f aca="false">IF(Замер!$J$160="да",Ванна!$B382,0)</f>
        <v>0</v>
      </c>
      <c r="AV382" s="31" t="n">
        <f aca="false">IF(Замер!$J$160="да",Ванна!$G382,0)</f>
        <v>1</v>
      </c>
      <c r="AW382" s="31" t="n">
        <f aca="false">IF(Замер!$J$160="да",Ванна!$H382,0)</f>
        <v>2963</v>
      </c>
      <c r="AY382" s="31" t="n">
        <f aca="false">IF(Замер!$J$180="да",Туалет!$B382,0)</f>
        <v>0</v>
      </c>
      <c r="AZ382" s="31" t="n">
        <f aca="false">IF(Замер!$J$180="да",Туалет!$G382,0)</f>
        <v>0</v>
      </c>
      <c r="BA382" s="31" t="n">
        <f aca="false">IF(Замер!$J$180="да",Туалет!$H382,0)</f>
        <v>0</v>
      </c>
      <c r="BC382" s="31" t="n">
        <f aca="false">IF(Замер!$J$200="да",Балкон!$B382,0)</f>
        <v>0</v>
      </c>
      <c r="BD382" s="31" t="n">
        <f aca="false">IF(Замер!$J$200="да",Балкон!$G382,0)</f>
        <v>0</v>
      </c>
      <c r="BE382" s="31" t="n">
        <f aca="false">IF(Замер!$J$200="да",Балкон!$H382,0)</f>
        <v>0</v>
      </c>
      <c r="BG382" s="31" t="n">
        <f aca="false">IF(Замер!$J$220="да",Помещение_11!$B382,0)</f>
        <v>0</v>
      </c>
      <c r="BH382" s="31" t="n">
        <f aca="false">IF(Замер!$J$220="да",Помещение_11!$G382,0)</f>
        <v>0</v>
      </c>
      <c r="BI382" s="31" t="n">
        <f aca="false">IF(Замер!$J$220="да",Помещение_11!$H382,0)</f>
        <v>0</v>
      </c>
      <c r="BK382" s="31" t="n">
        <f aca="false">IF(Замер!$J$240="да",Помещение_12!$B382,0)</f>
        <v>0</v>
      </c>
      <c r="BL382" s="31" t="n">
        <f aca="false">IF(Замер!$J$240="да",Помещение_12!$G382,0)</f>
        <v>0</v>
      </c>
      <c r="BM382" s="31" t="n">
        <f aca="false">IF(Замер!$J$240="да",Помещение_12!$H382,0)</f>
        <v>0</v>
      </c>
      <c r="BO382" s="31" t="n">
        <f aca="false">IF(Замер!$J$260="да",Помещение_13!$B382,0)</f>
        <v>0</v>
      </c>
      <c r="BP382" s="31" t="n">
        <f aca="false">IF(Замер!$J$260="да",Помещение_13!$G382,0)</f>
        <v>0</v>
      </c>
      <c r="BQ382" s="31" t="n">
        <f aca="false">IF(Замер!$J$260="да",Помещение_13!$H382,0)</f>
        <v>0</v>
      </c>
      <c r="BS382" s="31" t="n">
        <f aca="false">IF(Замер!$J$280="да",Помещение_14!$B382,0)</f>
        <v>0</v>
      </c>
      <c r="BT382" s="31" t="n">
        <f aca="false">IF(Замер!$J$280="да",Помещение_14!$G382,0)</f>
        <v>0</v>
      </c>
      <c r="BU382" s="31" t="n">
        <f aca="false">IF(Замер!$J$280="да",Помещение_14!$H382,0)</f>
        <v>0</v>
      </c>
      <c r="BW382" s="31" t="n">
        <f aca="false">IF(Замер!$J$300="да",Помещение_15!$B382,0)</f>
        <v>0</v>
      </c>
      <c r="BX382" s="31" t="n">
        <f aca="false">IF(Замер!$J$300="да",Помещение_15!$G382,0)</f>
        <v>0</v>
      </c>
      <c r="BY382" s="31" t="n">
        <f aca="false">IF(Замер!$J$300="да",Помещение_15!$H382,0)</f>
        <v>0</v>
      </c>
      <c r="CA382" s="31" t="n">
        <f aca="false">IF(Замер!$J$320="да",Помещение_16!$B382,0)</f>
        <v>0</v>
      </c>
      <c r="CB382" s="31" t="n">
        <f aca="false">IF(Замер!$J$320="да",Помещение_16!$G382,0)</f>
        <v>0</v>
      </c>
      <c r="CC382" s="31" t="n">
        <f aca="false">IF(Замер!$J$320="да",Помещение_16!$H382,0)</f>
        <v>0</v>
      </c>
      <c r="CE382" s="31" t="n">
        <f aca="false">IF(Замер!$J$340="да",Помещение_17!$B382,0)</f>
        <v>0</v>
      </c>
      <c r="CF382" s="31" t="n">
        <f aca="false">IF(Замер!$J$340="да",Помещение_17!$G382,0)</f>
        <v>0</v>
      </c>
      <c r="CG382" s="31" t="n">
        <f aca="false">IF(Замер!$J$340="да",Помещение_17!$H382,0)</f>
        <v>0</v>
      </c>
      <c r="CI382" s="31" t="n">
        <f aca="false">IF(Замер!$J$360="да",Помещение_18!$B382,0)</f>
        <v>0</v>
      </c>
      <c r="CJ382" s="31" t="n">
        <f aca="false">IF(Замер!$J$360="да",Помещение_18!$G382,0)</f>
        <v>0</v>
      </c>
      <c r="CK382" s="31" t="n">
        <f aca="false">IF(Замер!$J$360="да",Помещение_18!$H382,0)</f>
        <v>0</v>
      </c>
      <c r="CM382" s="31" t="n">
        <f aca="false">IF(Замер!$J$380="да",Помещение_19!$B382,0)</f>
        <v>0</v>
      </c>
      <c r="CN382" s="31" t="n">
        <f aca="false">IF(Замер!$J$380="да",Помещение_19!$G382,0)</f>
        <v>0</v>
      </c>
      <c r="CO382" s="31" t="n">
        <f aca="false">IF(Замер!$J$380="да",Помещение_19!$H382,0)</f>
        <v>0</v>
      </c>
      <c r="CQ382" s="31" t="n">
        <f aca="false">IF(Замер!$J$400="да",Помещение_20!$B382,0)</f>
        <v>0</v>
      </c>
      <c r="CR382" s="31" t="n">
        <f aca="false">IF(Замер!$J$400="да",Помещение_20!$G382,0)</f>
        <v>0</v>
      </c>
      <c r="CS382" s="31" t="n">
        <f aca="false">IF(Замер!$J$400="да",Помещение_20!$H382,0)</f>
        <v>0</v>
      </c>
    </row>
    <row r="383" customFormat="false" ht="14.25" hidden="false" customHeight="false" outlineLevel="0" collapsed="false">
      <c r="B383" s="79" t="n">
        <f aca="false">P383</f>
        <v>0</v>
      </c>
      <c r="C383" s="49" t="s">
        <v>633</v>
      </c>
      <c r="D383" s="80" t="str">
        <f aca="false">VLOOKUP(C383,СписокРабот!$B:$E,2,FALSE())</f>
        <v>Подключение линии силовой к щиту (трехфазная сеть)</v>
      </c>
      <c r="E383" s="44" t="str">
        <f aca="false">VLOOKUP(C383,СписокРабот!$B:$E,3,FALSE())</f>
        <v>ед.</v>
      </c>
      <c r="F383" s="81" t="n">
        <f aca="false">VLOOKUP(C383,СписокРабот!$B:$E,4,FALSE())</f>
        <v>4373</v>
      </c>
      <c r="G383" s="49" t="n">
        <f aca="false">Q383</f>
        <v>0</v>
      </c>
      <c r="H383" s="82" t="n">
        <f aca="false">F383*G383</f>
        <v>0</v>
      </c>
      <c r="L383" s="83"/>
      <c r="M383" s="66" t="n">
        <f aca="false">$F383*(100%-$B$3)</f>
        <v>3717.05</v>
      </c>
      <c r="N383" s="31" t="n">
        <f aca="false">$G383*$M383</f>
        <v>0</v>
      </c>
      <c r="P383" s="31" t="n">
        <f aca="false">MAX(S383,W383,AA383,AE383,AI383,AM383,AQ383,AU383,AY383,BC383,BG383,BK383,BO383,BS383,BW383,CA383,CE383,CI383,CM383,CQ383)</f>
        <v>0</v>
      </c>
      <c r="Q383" s="31" t="n">
        <f aca="false">IF($S383,T383,0)+IF($W383,X383,0)+IF($AA383,AB383,0)+IF($AE383,AF383,0)+IF($AI383,AJ383,0)+IF($AM383,AN383,0)+IF($AQ383,AR383,0)+IF($AU383,AV383,0)+IF($AY383,AZ383,0)+IF($BC383,BD383,0)+IF($BG383,BH383,0)+IF($BK383,BL383,0)+IF($BO383,BP383,0)+IF($BS383,BT383,0)+IF($BW383,BX383,0)+IF($CA383,CB383,0)+IF($CE383,CF383,0)+IF($CI383,CJ383,0)+IF($CM383,CN383,0)+IF($CQ383,CR383,0)</f>
        <v>0</v>
      </c>
      <c r="R383" s="31" t="n">
        <f aca="false">IF($S383=1,U383,0)+IF($W383,Y383,0)+IF($AA383,AC383,0)+IF($AE383,AG383,0)+IF($AI383,AK383,0)+IF($AM383,AO383,0)+IF($AQ383,AS383,0)+IF($AU383,AW383,0)+IF($AY383,BA383,0)+IF($BC383,BE383,0)+IF($BG383,BI383,0)+IF($BK383,BM383,0)+IF($BO383,BQ383,0)+IF($BS383,BU383,0)+IF($BW383,BY383,0)+IF($CA383,CC383,0)+IF($CE383,CG383,0)+IF($CI383,CK383,0)+IF($CM383,CO383,0)+IF($CQ383,CS383,0)</f>
        <v>0</v>
      </c>
      <c r="S383" s="31" t="n">
        <f aca="false">IF(Замер!$J$20="да",Комната_1!$B383,0)</f>
        <v>0</v>
      </c>
      <c r="T383" s="31" t="n">
        <f aca="false">IF(Замер!$J$20="да",Комната_1!$G383,0)</f>
        <v>1</v>
      </c>
      <c r="U383" s="31" t="n">
        <f aca="false">IF(Замер!$J$20="да",Комната_1!$H383,0)</f>
        <v>4373</v>
      </c>
      <c r="W383" s="31" t="n">
        <f aca="false">IF(Замер!$J$40="да",Комната_2!$B383,0)</f>
        <v>0</v>
      </c>
      <c r="X383" s="31" t="n">
        <f aca="false">IF(Замер!$J$40="да",Комната_2!$G383,0)</f>
        <v>1</v>
      </c>
      <c r="Y383" s="31" t="n">
        <f aca="false">IF(Замер!$J$40="да",Комната_2!$H383,0)</f>
        <v>4373</v>
      </c>
      <c r="AA383" s="31" t="n">
        <f aca="false">IF(Замер!$J$60="да",Комната_3!$B383,0)</f>
        <v>0</v>
      </c>
      <c r="AB383" s="31" t="n">
        <f aca="false">IF(Замер!$J$60="да",Комната_3!$G383,0)</f>
        <v>1</v>
      </c>
      <c r="AC383" s="31" t="n">
        <f aca="false">IF(Замер!$J$60="да",Комната_3!$H383,0)</f>
        <v>4373</v>
      </c>
      <c r="AE383" s="31" t="n">
        <f aca="false">IF(Замер!$J$80="да",Комната_4!$B383,0)</f>
        <v>0</v>
      </c>
      <c r="AF383" s="31" t="n">
        <f aca="false">IF(Замер!$J$80="да",Комната_4!$G383,0)</f>
        <v>1</v>
      </c>
      <c r="AG383" s="31" t="n">
        <f aca="false">IF(Замер!$J$80="да",Комната_4!$H383,0)</f>
        <v>4373</v>
      </c>
      <c r="AI383" s="31" t="n">
        <f aca="false">IF(Замер!$J$100="да",Комната_5!$B383,0)</f>
        <v>0</v>
      </c>
      <c r="AJ383" s="31" t="n">
        <f aca="false">IF(Замер!$J$100="да",Комната_5!$G383,0)</f>
        <v>1</v>
      </c>
      <c r="AK383" s="31" t="n">
        <f aca="false">IF(Замер!$J$100="да",Комната_5!$H383,0)</f>
        <v>4373</v>
      </c>
      <c r="AM383" s="31" t="n">
        <f aca="false">IF(Замер!$J$120="да",Коридор!$B383,0)</f>
        <v>0</v>
      </c>
      <c r="AN383" s="31" t="n">
        <f aca="false">IF(Замер!$J$120="да",Коридор!$G383,0)</f>
        <v>1</v>
      </c>
      <c r="AO383" s="31" t="n">
        <f aca="false">IF(Замер!$J$120="да",Коридор!$H383,0)</f>
        <v>4373</v>
      </c>
      <c r="AQ383" s="31" t="n">
        <f aca="false">IF(Замер!$J$140="да",Кухня!$B383,0)</f>
        <v>0</v>
      </c>
      <c r="AR383" s="31" t="n">
        <f aca="false">IF(Замер!$J$140="да",Кухня!$G383,0)</f>
        <v>1</v>
      </c>
      <c r="AS383" s="31" t="n">
        <f aca="false">IF(Замер!$J$140="да",Кухня!$H383,0)</f>
        <v>4373</v>
      </c>
      <c r="AU383" s="31" t="n">
        <f aca="false">IF(Замер!$J$160="да",Ванна!$B383,0)</f>
        <v>0</v>
      </c>
      <c r="AV383" s="31" t="n">
        <f aca="false">IF(Замер!$J$160="да",Ванна!$G383,0)</f>
        <v>1</v>
      </c>
      <c r="AW383" s="31" t="n">
        <f aca="false">IF(Замер!$J$160="да",Ванна!$H383,0)</f>
        <v>4373</v>
      </c>
      <c r="AY383" s="31" t="n">
        <f aca="false">IF(Замер!$J$180="да",Туалет!$B383,0)</f>
        <v>0</v>
      </c>
      <c r="AZ383" s="31" t="n">
        <f aca="false">IF(Замер!$J$180="да",Туалет!$G383,0)</f>
        <v>0</v>
      </c>
      <c r="BA383" s="31" t="n">
        <f aca="false">IF(Замер!$J$180="да",Туалет!$H383,0)</f>
        <v>0</v>
      </c>
      <c r="BC383" s="31" t="n">
        <f aca="false">IF(Замер!$J$200="да",Балкон!$B383,0)</f>
        <v>0</v>
      </c>
      <c r="BD383" s="31" t="n">
        <f aca="false">IF(Замер!$J$200="да",Балкон!$G383,0)</f>
        <v>0</v>
      </c>
      <c r="BE383" s="31" t="n">
        <f aca="false">IF(Замер!$J$200="да",Балкон!$H383,0)</f>
        <v>0</v>
      </c>
      <c r="BG383" s="31" t="n">
        <f aca="false">IF(Замер!$J$220="да",Помещение_11!$B383,0)</f>
        <v>0</v>
      </c>
      <c r="BH383" s="31" t="n">
        <f aca="false">IF(Замер!$J$220="да",Помещение_11!$G383,0)</f>
        <v>0</v>
      </c>
      <c r="BI383" s="31" t="n">
        <f aca="false">IF(Замер!$J$220="да",Помещение_11!$H383,0)</f>
        <v>0</v>
      </c>
      <c r="BK383" s="31" t="n">
        <f aca="false">IF(Замер!$J$240="да",Помещение_12!$B383,0)</f>
        <v>0</v>
      </c>
      <c r="BL383" s="31" t="n">
        <f aca="false">IF(Замер!$J$240="да",Помещение_12!$G383,0)</f>
        <v>0</v>
      </c>
      <c r="BM383" s="31" t="n">
        <f aca="false">IF(Замер!$J$240="да",Помещение_12!$H383,0)</f>
        <v>0</v>
      </c>
      <c r="BO383" s="31" t="n">
        <f aca="false">IF(Замер!$J$260="да",Помещение_13!$B383,0)</f>
        <v>0</v>
      </c>
      <c r="BP383" s="31" t="n">
        <f aca="false">IF(Замер!$J$260="да",Помещение_13!$G383,0)</f>
        <v>0</v>
      </c>
      <c r="BQ383" s="31" t="n">
        <f aca="false">IF(Замер!$J$260="да",Помещение_13!$H383,0)</f>
        <v>0</v>
      </c>
      <c r="BS383" s="31" t="n">
        <f aca="false">IF(Замер!$J$280="да",Помещение_14!$B383,0)</f>
        <v>0</v>
      </c>
      <c r="BT383" s="31" t="n">
        <f aca="false">IF(Замер!$J$280="да",Помещение_14!$G383,0)</f>
        <v>0</v>
      </c>
      <c r="BU383" s="31" t="n">
        <f aca="false">IF(Замер!$J$280="да",Помещение_14!$H383,0)</f>
        <v>0</v>
      </c>
      <c r="BW383" s="31" t="n">
        <f aca="false">IF(Замер!$J$300="да",Помещение_15!$B383,0)</f>
        <v>0</v>
      </c>
      <c r="BX383" s="31" t="n">
        <f aca="false">IF(Замер!$J$300="да",Помещение_15!$G383,0)</f>
        <v>0</v>
      </c>
      <c r="BY383" s="31" t="n">
        <f aca="false">IF(Замер!$J$300="да",Помещение_15!$H383,0)</f>
        <v>0</v>
      </c>
      <c r="CA383" s="31" t="n">
        <f aca="false">IF(Замер!$J$320="да",Помещение_16!$B383,0)</f>
        <v>0</v>
      </c>
      <c r="CB383" s="31" t="n">
        <f aca="false">IF(Замер!$J$320="да",Помещение_16!$G383,0)</f>
        <v>0</v>
      </c>
      <c r="CC383" s="31" t="n">
        <f aca="false">IF(Замер!$J$320="да",Помещение_16!$H383,0)</f>
        <v>0</v>
      </c>
      <c r="CE383" s="31" t="n">
        <f aca="false">IF(Замер!$J$340="да",Помещение_17!$B383,0)</f>
        <v>0</v>
      </c>
      <c r="CF383" s="31" t="n">
        <f aca="false">IF(Замер!$J$340="да",Помещение_17!$G383,0)</f>
        <v>0</v>
      </c>
      <c r="CG383" s="31" t="n">
        <f aca="false">IF(Замер!$J$340="да",Помещение_17!$H383,0)</f>
        <v>0</v>
      </c>
      <c r="CI383" s="31" t="n">
        <f aca="false">IF(Замер!$J$360="да",Помещение_18!$B383,0)</f>
        <v>0</v>
      </c>
      <c r="CJ383" s="31" t="n">
        <f aca="false">IF(Замер!$J$360="да",Помещение_18!$G383,0)</f>
        <v>0</v>
      </c>
      <c r="CK383" s="31" t="n">
        <f aca="false">IF(Замер!$J$360="да",Помещение_18!$H383,0)</f>
        <v>0</v>
      </c>
      <c r="CM383" s="31" t="n">
        <f aca="false">IF(Замер!$J$380="да",Помещение_19!$B383,0)</f>
        <v>0</v>
      </c>
      <c r="CN383" s="31" t="n">
        <f aca="false">IF(Замер!$J$380="да",Помещение_19!$G383,0)</f>
        <v>0</v>
      </c>
      <c r="CO383" s="31" t="n">
        <f aca="false">IF(Замер!$J$380="да",Помещение_19!$H383,0)</f>
        <v>0</v>
      </c>
      <c r="CQ383" s="31" t="n">
        <f aca="false">IF(Замер!$J$400="да",Помещение_20!$B383,0)</f>
        <v>0</v>
      </c>
      <c r="CR383" s="31" t="n">
        <f aca="false">IF(Замер!$J$400="да",Помещение_20!$G383,0)</f>
        <v>0</v>
      </c>
      <c r="CS383" s="31" t="n">
        <f aca="false">IF(Замер!$J$400="да",Помещение_20!$H383,0)</f>
        <v>0</v>
      </c>
    </row>
    <row r="384" customFormat="false" ht="14.25" hidden="false" customHeight="false" outlineLevel="0" collapsed="false">
      <c r="B384" s="79" t="n">
        <f aca="false">P384</f>
        <v>0</v>
      </c>
      <c r="C384" s="49" t="s">
        <v>634</v>
      </c>
      <c r="D384" s="80" t="str">
        <f aca="false">VLOOKUP(C384,СписокРабот!$B:$E,2,FALSE())</f>
        <v>Подключение телевизионной и телефонной сети к щиту</v>
      </c>
      <c r="E384" s="44" t="str">
        <f aca="false">VLOOKUP(C384,СписокРабот!$B:$E,3,FALSE())</f>
        <v>ед.</v>
      </c>
      <c r="F384" s="81" t="n">
        <f aca="false">VLOOKUP(C384,СписокРабот!$B:$E,4,FALSE())</f>
        <v>2116</v>
      </c>
      <c r="G384" s="49" t="n">
        <f aca="false">Q384</f>
        <v>0</v>
      </c>
      <c r="H384" s="82" t="n">
        <f aca="false">F384*G384</f>
        <v>0</v>
      </c>
      <c r="L384" s="83"/>
      <c r="M384" s="66" t="n">
        <f aca="false">$F384*(100%-$B$3)</f>
        <v>1798.6</v>
      </c>
      <c r="N384" s="31" t="n">
        <f aca="false">$G384*$M384</f>
        <v>0</v>
      </c>
      <c r="P384" s="31" t="n">
        <f aca="false">MAX(S384,W384,AA384,AE384,AI384,AM384,AQ384,AU384,AY384,BC384,BG384,BK384,BO384,BS384,BW384,CA384,CE384,CI384,CM384,CQ384)</f>
        <v>0</v>
      </c>
      <c r="Q384" s="31" t="n">
        <f aca="false">IF($S384,T384,0)+IF($W384,X384,0)+IF($AA384,AB384,0)+IF($AE384,AF384,0)+IF($AI384,AJ384,0)+IF($AM384,AN384,0)+IF($AQ384,AR384,0)+IF($AU384,AV384,0)+IF($AY384,AZ384,0)+IF($BC384,BD384,0)+IF($BG384,BH384,0)+IF($BK384,BL384,0)+IF($BO384,BP384,0)+IF($BS384,BT384,0)+IF($BW384,BX384,0)+IF($CA384,CB384,0)+IF($CE384,CF384,0)+IF($CI384,CJ384,0)+IF($CM384,CN384,0)+IF($CQ384,CR384,0)</f>
        <v>0</v>
      </c>
      <c r="R384" s="31" t="n">
        <f aca="false">IF($S384=1,U384,0)+IF($W384,Y384,0)+IF($AA384,AC384,0)+IF($AE384,AG384,0)+IF($AI384,AK384,0)+IF($AM384,AO384,0)+IF($AQ384,AS384,0)+IF($AU384,AW384,0)+IF($AY384,BA384,0)+IF($BC384,BE384,0)+IF($BG384,BI384,0)+IF($BK384,BM384,0)+IF($BO384,BQ384,0)+IF($BS384,BU384,0)+IF($BW384,BY384,0)+IF($CA384,CC384,0)+IF($CE384,CG384,0)+IF($CI384,CK384,0)+IF($CM384,CO384,0)+IF($CQ384,CS384,0)</f>
        <v>0</v>
      </c>
      <c r="S384" s="31" t="n">
        <f aca="false">IF(Замер!$J$20="да",Комната_1!$B384,0)</f>
        <v>0</v>
      </c>
      <c r="T384" s="31" t="n">
        <f aca="false">IF(Замер!$J$20="да",Комната_1!$G384,0)</f>
        <v>1</v>
      </c>
      <c r="U384" s="31" t="n">
        <f aca="false">IF(Замер!$J$20="да",Комната_1!$H384,0)</f>
        <v>2116</v>
      </c>
      <c r="W384" s="31" t="n">
        <f aca="false">IF(Замер!$J$40="да",Комната_2!$B384,0)</f>
        <v>0</v>
      </c>
      <c r="X384" s="31" t="n">
        <f aca="false">IF(Замер!$J$40="да",Комната_2!$G384,0)</f>
        <v>1</v>
      </c>
      <c r="Y384" s="31" t="n">
        <f aca="false">IF(Замер!$J$40="да",Комната_2!$H384,0)</f>
        <v>2116</v>
      </c>
      <c r="AA384" s="31" t="n">
        <f aca="false">IF(Замер!$J$60="да",Комната_3!$B384,0)</f>
        <v>0</v>
      </c>
      <c r="AB384" s="31" t="n">
        <f aca="false">IF(Замер!$J$60="да",Комната_3!$G384,0)</f>
        <v>1</v>
      </c>
      <c r="AC384" s="31" t="n">
        <f aca="false">IF(Замер!$J$60="да",Комната_3!$H384,0)</f>
        <v>2116</v>
      </c>
      <c r="AE384" s="31" t="n">
        <f aca="false">IF(Замер!$J$80="да",Комната_4!$B384,0)</f>
        <v>0</v>
      </c>
      <c r="AF384" s="31" t="n">
        <f aca="false">IF(Замер!$J$80="да",Комната_4!$G384,0)</f>
        <v>1</v>
      </c>
      <c r="AG384" s="31" t="n">
        <f aca="false">IF(Замер!$J$80="да",Комната_4!$H384,0)</f>
        <v>2116</v>
      </c>
      <c r="AI384" s="31" t="n">
        <f aca="false">IF(Замер!$J$100="да",Комната_5!$B384,0)</f>
        <v>0</v>
      </c>
      <c r="AJ384" s="31" t="n">
        <f aca="false">IF(Замер!$J$100="да",Комната_5!$G384,0)</f>
        <v>1</v>
      </c>
      <c r="AK384" s="31" t="n">
        <f aca="false">IF(Замер!$J$100="да",Комната_5!$H384,0)</f>
        <v>2116</v>
      </c>
      <c r="AM384" s="31" t="n">
        <f aca="false">IF(Замер!$J$120="да",Коридор!$B384,0)</f>
        <v>0</v>
      </c>
      <c r="AN384" s="31" t="n">
        <f aca="false">IF(Замер!$J$120="да",Коридор!$G384,0)</f>
        <v>1</v>
      </c>
      <c r="AO384" s="31" t="n">
        <f aca="false">IF(Замер!$J$120="да",Коридор!$H384,0)</f>
        <v>2116</v>
      </c>
      <c r="AQ384" s="31" t="n">
        <f aca="false">IF(Замер!$J$140="да",Кухня!$B384,0)</f>
        <v>0</v>
      </c>
      <c r="AR384" s="31" t="n">
        <f aca="false">IF(Замер!$J$140="да",Кухня!$G384,0)</f>
        <v>1</v>
      </c>
      <c r="AS384" s="31" t="n">
        <f aca="false">IF(Замер!$J$140="да",Кухня!$H384,0)</f>
        <v>2116</v>
      </c>
      <c r="AU384" s="31" t="n">
        <f aca="false">IF(Замер!$J$160="да",Ванна!$B384,0)</f>
        <v>0</v>
      </c>
      <c r="AV384" s="31" t="n">
        <f aca="false">IF(Замер!$J$160="да",Ванна!$G384,0)</f>
        <v>1</v>
      </c>
      <c r="AW384" s="31" t="n">
        <f aca="false">IF(Замер!$J$160="да",Ванна!$H384,0)</f>
        <v>2116</v>
      </c>
      <c r="AY384" s="31" t="n">
        <f aca="false">IF(Замер!$J$180="да",Туалет!$B384,0)</f>
        <v>0</v>
      </c>
      <c r="AZ384" s="31" t="n">
        <f aca="false">IF(Замер!$J$180="да",Туалет!$G384,0)</f>
        <v>0</v>
      </c>
      <c r="BA384" s="31" t="n">
        <f aca="false">IF(Замер!$J$180="да",Туалет!$H384,0)</f>
        <v>0</v>
      </c>
      <c r="BC384" s="31" t="n">
        <f aca="false">IF(Замер!$J$200="да",Балкон!$B384,0)</f>
        <v>0</v>
      </c>
      <c r="BD384" s="31" t="n">
        <f aca="false">IF(Замер!$J$200="да",Балкон!$G384,0)</f>
        <v>0</v>
      </c>
      <c r="BE384" s="31" t="n">
        <f aca="false">IF(Замер!$J$200="да",Балкон!$H384,0)</f>
        <v>0</v>
      </c>
      <c r="BG384" s="31" t="n">
        <f aca="false">IF(Замер!$J$220="да",Помещение_11!$B384,0)</f>
        <v>0</v>
      </c>
      <c r="BH384" s="31" t="n">
        <f aca="false">IF(Замер!$J$220="да",Помещение_11!$G384,0)</f>
        <v>0</v>
      </c>
      <c r="BI384" s="31" t="n">
        <f aca="false">IF(Замер!$J$220="да",Помещение_11!$H384,0)</f>
        <v>0</v>
      </c>
      <c r="BK384" s="31" t="n">
        <f aca="false">IF(Замер!$J$240="да",Помещение_12!$B384,0)</f>
        <v>0</v>
      </c>
      <c r="BL384" s="31" t="n">
        <f aca="false">IF(Замер!$J$240="да",Помещение_12!$G384,0)</f>
        <v>0</v>
      </c>
      <c r="BM384" s="31" t="n">
        <f aca="false">IF(Замер!$J$240="да",Помещение_12!$H384,0)</f>
        <v>0</v>
      </c>
      <c r="BO384" s="31" t="n">
        <f aca="false">IF(Замер!$J$260="да",Помещение_13!$B384,0)</f>
        <v>0</v>
      </c>
      <c r="BP384" s="31" t="n">
        <f aca="false">IF(Замер!$J$260="да",Помещение_13!$G384,0)</f>
        <v>0</v>
      </c>
      <c r="BQ384" s="31" t="n">
        <f aca="false">IF(Замер!$J$260="да",Помещение_13!$H384,0)</f>
        <v>0</v>
      </c>
      <c r="BS384" s="31" t="n">
        <f aca="false">IF(Замер!$J$280="да",Помещение_14!$B384,0)</f>
        <v>0</v>
      </c>
      <c r="BT384" s="31" t="n">
        <f aca="false">IF(Замер!$J$280="да",Помещение_14!$G384,0)</f>
        <v>0</v>
      </c>
      <c r="BU384" s="31" t="n">
        <f aca="false">IF(Замер!$J$280="да",Помещение_14!$H384,0)</f>
        <v>0</v>
      </c>
      <c r="BW384" s="31" t="n">
        <f aca="false">IF(Замер!$J$300="да",Помещение_15!$B384,0)</f>
        <v>0</v>
      </c>
      <c r="BX384" s="31" t="n">
        <f aca="false">IF(Замер!$J$300="да",Помещение_15!$G384,0)</f>
        <v>0</v>
      </c>
      <c r="BY384" s="31" t="n">
        <f aca="false">IF(Замер!$J$300="да",Помещение_15!$H384,0)</f>
        <v>0</v>
      </c>
      <c r="CA384" s="31" t="n">
        <f aca="false">IF(Замер!$J$320="да",Помещение_16!$B384,0)</f>
        <v>0</v>
      </c>
      <c r="CB384" s="31" t="n">
        <f aca="false">IF(Замер!$J$320="да",Помещение_16!$G384,0)</f>
        <v>0</v>
      </c>
      <c r="CC384" s="31" t="n">
        <f aca="false">IF(Замер!$J$320="да",Помещение_16!$H384,0)</f>
        <v>0</v>
      </c>
      <c r="CE384" s="31" t="n">
        <f aca="false">IF(Замер!$J$340="да",Помещение_17!$B384,0)</f>
        <v>0</v>
      </c>
      <c r="CF384" s="31" t="n">
        <f aca="false">IF(Замер!$J$340="да",Помещение_17!$G384,0)</f>
        <v>0</v>
      </c>
      <c r="CG384" s="31" t="n">
        <f aca="false">IF(Замер!$J$340="да",Помещение_17!$H384,0)</f>
        <v>0</v>
      </c>
      <c r="CI384" s="31" t="n">
        <f aca="false">IF(Замер!$J$360="да",Помещение_18!$B384,0)</f>
        <v>0</v>
      </c>
      <c r="CJ384" s="31" t="n">
        <f aca="false">IF(Замер!$J$360="да",Помещение_18!$G384,0)</f>
        <v>0</v>
      </c>
      <c r="CK384" s="31" t="n">
        <f aca="false">IF(Замер!$J$360="да",Помещение_18!$H384,0)</f>
        <v>0</v>
      </c>
      <c r="CM384" s="31" t="n">
        <f aca="false">IF(Замер!$J$380="да",Помещение_19!$B384,0)</f>
        <v>0</v>
      </c>
      <c r="CN384" s="31" t="n">
        <f aca="false">IF(Замер!$J$380="да",Помещение_19!$G384,0)</f>
        <v>0</v>
      </c>
      <c r="CO384" s="31" t="n">
        <f aca="false">IF(Замер!$J$380="да",Помещение_19!$H384,0)</f>
        <v>0</v>
      </c>
      <c r="CQ384" s="31" t="n">
        <f aca="false">IF(Замер!$J$400="да",Помещение_20!$B384,0)</f>
        <v>0</v>
      </c>
      <c r="CR384" s="31" t="n">
        <f aca="false">IF(Замер!$J$400="да",Помещение_20!$G384,0)</f>
        <v>0</v>
      </c>
      <c r="CS384" s="31" t="n">
        <f aca="false">IF(Замер!$J$400="да",Помещение_20!$H384,0)</f>
        <v>0</v>
      </c>
    </row>
    <row r="385" customFormat="false" ht="14.25" hidden="false" customHeight="false" outlineLevel="0" collapsed="false">
      <c r="B385" s="79" t="n">
        <f aca="false">P385</f>
        <v>0</v>
      </c>
      <c r="C385" s="49" t="s">
        <v>635</v>
      </c>
      <c r="D385" s="80" t="str">
        <f aca="false">VLOOKUP(C385,СписокРабот!$B:$E,2,FALSE())</f>
        <v>Монтаж распаечной коробки с коммутацией</v>
      </c>
      <c r="E385" s="44" t="str">
        <f aca="false">VLOOKUP(C385,СписокРабот!$B:$E,3,FALSE())</f>
        <v>ед.</v>
      </c>
      <c r="F385" s="81" t="n">
        <f aca="false">VLOOKUP(C385,СписокРабот!$B:$E,4,FALSE())</f>
        <v>1768</v>
      </c>
      <c r="G385" s="49" t="n">
        <f aca="false">Q385</f>
        <v>0</v>
      </c>
      <c r="H385" s="82" t="n">
        <f aca="false">F385*G385</f>
        <v>0</v>
      </c>
      <c r="L385" s="83"/>
      <c r="M385" s="66" t="n">
        <f aca="false">$F385*(100%-$B$3)</f>
        <v>1502.8</v>
      </c>
      <c r="N385" s="31" t="n">
        <f aca="false">$G385*$M385</f>
        <v>0</v>
      </c>
      <c r="P385" s="31" t="n">
        <f aca="false">MAX(S385,W385,AA385,AE385,AI385,AM385,AQ385,AU385,AY385,BC385,BG385,BK385,BO385,BS385,BW385,CA385,CE385,CI385,CM385,CQ385)</f>
        <v>0</v>
      </c>
      <c r="Q385" s="31" t="n">
        <f aca="false">IF($S385,T385,0)+IF($W385,X385,0)+IF($AA385,AB385,0)+IF($AE385,AF385,0)+IF($AI385,AJ385,0)+IF($AM385,AN385,0)+IF($AQ385,AR385,0)+IF($AU385,AV385,0)+IF($AY385,AZ385,0)+IF($BC385,BD385,0)+IF($BG385,BH385,0)+IF($BK385,BL385,0)+IF($BO385,BP385,0)+IF($BS385,BT385,0)+IF($BW385,BX385,0)+IF($CA385,CB385,0)+IF($CE385,CF385,0)+IF($CI385,CJ385,0)+IF($CM385,CN385,0)+IF($CQ385,CR385,0)</f>
        <v>0</v>
      </c>
      <c r="R385" s="31" t="n">
        <f aca="false">IF($S385=1,U385,0)+IF($W385,Y385,0)+IF($AA385,AC385,0)+IF($AE385,AG385,0)+IF($AI385,AK385,0)+IF($AM385,AO385,0)+IF($AQ385,AS385,0)+IF($AU385,AW385,0)+IF($AY385,BA385,0)+IF($BC385,BE385,0)+IF($BG385,BI385,0)+IF($BK385,BM385,0)+IF($BO385,BQ385,0)+IF($BS385,BU385,0)+IF($BW385,BY385,0)+IF($CA385,CC385,0)+IF($CE385,CG385,0)+IF($CI385,CK385,0)+IF($CM385,CO385,0)+IF($CQ385,CS385,0)</f>
        <v>0</v>
      </c>
      <c r="S385" s="31" t="n">
        <f aca="false">IF(Замер!$J$20="да",Комната_1!$B385,0)</f>
        <v>0</v>
      </c>
      <c r="T385" s="31" t="n">
        <f aca="false">IF(Замер!$J$20="да",Комната_1!$G385,0)</f>
        <v>0</v>
      </c>
      <c r="U385" s="31" t="n">
        <f aca="false">IF(Замер!$J$20="да",Комната_1!$H385,0)</f>
        <v>0</v>
      </c>
      <c r="W385" s="31" t="n">
        <f aca="false">IF(Замер!$J$40="да",Комната_2!$B385,0)</f>
        <v>0</v>
      </c>
      <c r="X385" s="31" t="n">
        <f aca="false">IF(Замер!$J$40="да",Комната_2!$G385,0)</f>
        <v>0</v>
      </c>
      <c r="Y385" s="31" t="n">
        <f aca="false">IF(Замер!$J$40="да",Комната_2!$H385,0)</f>
        <v>0</v>
      </c>
      <c r="AA385" s="31" t="n">
        <f aca="false">IF(Замер!$J$60="да",Комната_3!$B385,0)</f>
        <v>0</v>
      </c>
      <c r="AB385" s="31" t="n">
        <f aca="false">IF(Замер!$J$60="да",Комната_3!$G385,0)</f>
        <v>0</v>
      </c>
      <c r="AC385" s="31" t="n">
        <f aca="false">IF(Замер!$J$60="да",Комната_3!$H385,0)</f>
        <v>0</v>
      </c>
      <c r="AE385" s="31" t="n">
        <f aca="false">IF(Замер!$J$80="да",Комната_4!$B385,0)</f>
        <v>0</v>
      </c>
      <c r="AF385" s="31" t="n">
        <f aca="false">IF(Замер!$J$80="да",Комната_4!$G385,0)</f>
        <v>0</v>
      </c>
      <c r="AG385" s="31" t="n">
        <f aca="false">IF(Замер!$J$80="да",Комната_4!$H385,0)</f>
        <v>0</v>
      </c>
      <c r="AI385" s="31" t="n">
        <f aca="false">IF(Замер!$J$100="да",Комната_5!$B385,0)</f>
        <v>0</v>
      </c>
      <c r="AJ385" s="31" t="n">
        <f aca="false">IF(Замер!$J$100="да",Комната_5!$G385,0)</f>
        <v>0</v>
      </c>
      <c r="AK385" s="31" t="n">
        <f aca="false">IF(Замер!$J$100="да",Комната_5!$H385,0)</f>
        <v>0</v>
      </c>
      <c r="AM385" s="31" t="n">
        <f aca="false">IF(Замер!$J$120="да",Коридор!$B385,0)</f>
        <v>0</v>
      </c>
      <c r="AN385" s="31" t="n">
        <f aca="false">IF(Замер!$J$120="да",Коридор!$G385,0)</f>
        <v>0</v>
      </c>
      <c r="AO385" s="31" t="n">
        <f aca="false">IF(Замер!$J$120="да",Коридор!$H385,0)</f>
        <v>0</v>
      </c>
      <c r="AQ385" s="31" t="n">
        <f aca="false">IF(Замер!$J$140="да",Кухня!$B385,0)</f>
        <v>0</v>
      </c>
      <c r="AR385" s="31" t="n">
        <f aca="false">IF(Замер!$J$140="да",Кухня!$G385,0)</f>
        <v>0</v>
      </c>
      <c r="AS385" s="31" t="n">
        <f aca="false">IF(Замер!$J$140="да",Кухня!$H385,0)</f>
        <v>0</v>
      </c>
      <c r="AU385" s="31" t="n">
        <f aca="false">IF(Замер!$J$160="да",Ванна!$B385,0)</f>
        <v>0</v>
      </c>
      <c r="AV385" s="31" t="n">
        <f aca="false">IF(Замер!$J$160="да",Ванна!$G385,0)</f>
        <v>0</v>
      </c>
      <c r="AW385" s="31" t="n">
        <f aca="false">IF(Замер!$J$160="да",Ванна!$H385,0)</f>
        <v>0</v>
      </c>
      <c r="AY385" s="31" t="n">
        <f aca="false">IF(Замер!$J$180="да",Туалет!$B385,0)</f>
        <v>0</v>
      </c>
      <c r="AZ385" s="31" t="n">
        <f aca="false">IF(Замер!$J$180="да",Туалет!$G385,0)</f>
        <v>0</v>
      </c>
      <c r="BA385" s="31" t="n">
        <f aca="false">IF(Замер!$J$180="да",Туалет!$H385,0)</f>
        <v>0</v>
      </c>
      <c r="BC385" s="31" t="n">
        <f aca="false">IF(Замер!$J$200="да",Балкон!$B385,0)</f>
        <v>0</v>
      </c>
      <c r="BD385" s="31" t="n">
        <f aca="false">IF(Замер!$J$200="да",Балкон!$G385,0)</f>
        <v>0</v>
      </c>
      <c r="BE385" s="31" t="n">
        <f aca="false">IF(Замер!$J$200="да",Балкон!$H385,0)</f>
        <v>0</v>
      </c>
      <c r="BG385" s="31" t="n">
        <f aca="false">IF(Замер!$J$220="да",Помещение_11!$B385,0)</f>
        <v>0</v>
      </c>
      <c r="BH385" s="31" t="n">
        <f aca="false">IF(Замер!$J$220="да",Помещение_11!$G385,0)</f>
        <v>0</v>
      </c>
      <c r="BI385" s="31" t="n">
        <f aca="false">IF(Замер!$J$220="да",Помещение_11!$H385,0)</f>
        <v>0</v>
      </c>
      <c r="BK385" s="31" t="n">
        <f aca="false">IF(Замер!$J$240="да",Помещение_12!$B385,0)</f>
        <v>0</v>
      </c>
      <c r="BL385" s="31" t="n">
        <f aca="false">IF(Замер!$J$240="да",Помещение_12!$G385,0)</f>
        <v>0</v>
      </c>
      <c r="BM385" s="31" t="n">
        <f aca="false">IF(Замер!$J$240="да",Помещение_12!$H385,0)</f>
        <v>0</v>
      </c>
      <c r="BO385" s="31" t="n">
        <f aca="false">IF(Замер!$J$260="да",Помещение_13!$B385,0)</f>
        <v>0</v>
      </c>
      <c r="BP385" s="31" t="n">
        <f aca="false">IF(Замер!$J$260="да",Помещение_13!$G385,0)</f>
        <v>0</v>
      </c>
      <c r="BQ385" s="31" t="n">
        <f aca="false">IF(Замер!$J$260="да",Помещение_13!$H385,0)</f>
        <v>0</v>
      </c>
      <c r="BS385" s="31" t="n">
        <f aca="false">IF(Замер!$J$280="да",Помещение_14!$B385,0)</f>
        <v>0</v>
      </c>
      <c r="BT385" s="31" t="n">
        <f aca="false">IF(Замер!$J$280="да",Помещение_14!$G385,0)</f>
        <v>0</v>
      </c>
      <c r="BU385" s="31" t="n">
        <f aca="false">IF(Замер!$J$280="да",Помещение_14!$H385,0)</f>
        <v>0</v>
      </c>
      <c r="BW385" s="31" t="n">
        <f aca="false">IF(Замер!$J$300="да",Помещение_15!$B385,0)</f>
        <v>0</v>
      </c>
      <c r="BX385" s="31" t="n">
        <f aca="false">IF(Замер!$J$300="да",Помещение_15!$G385,0)</f>
        <v>0</v>
      </c>
      <c r="BY385" s="31" t="n">
        <f aca="false">IF(Замер!$J$300="да",Помещение_15!$H385,0)</f>
        <v>0</v>
      </c>
      <c r="CA385" s="31" t="n">
        <f aca="false">IF(Замер!$J$320="да",Помещение_16!$B385,0)</f>
        <v>0</v>
      </c>
      <c r="CB385" s="31" t="n">
        <f aca="false">IF(Замер!$J$320="да",Помещение_16!$G385,0)</f>
        <v>0</v>
      </c>
      <c r="CC385" s="31" t="n">
        <f aca="false">IF(Замер!$J$320="да",Помещение_16!$H385,0)</f>
        <v>0</v>
      </c>
      <c r="CE385" s="31" t="n">
        <f aca="false">IF(Замер!$J$340="да",Помещение_17!$B385,0)</f>
        <v>0</v>
      </c>
      <c r="CF385" s="31" t="n">
        <f aca="false">IF(Замер!$J$340="да",Помещение_17!$G385,0)</f>
        <v>0</v>
      </c>
      <c r="CG385" s="31" t="n">
        <f aca="false">IF(Замер!$J$340="да",Помещение_17!$H385,0)</f>
        <v>0</v>
      </c>
      <c r="CI385" s="31" t="n">
        <f aca="false">IF(Замер!$J$360="да",Помещение_18!$B385,0)</f>
        <v>0</v>
      </c>
      <c r="CJ385" s="31" t="n">
        <f aca="false">IF(Замер!$J$360="да",Помещение_18!$G385,0)</f>
        <v>0</v>
      </c>
      <c r="CK385" s="31" t="n">
        <f aca="false">IF(Замер!$J$360="да",Помещение_18!$H385,0)</f>
        <v>0</v>
      </c>
      <c r="CM385" s="31" t="n">
        <f aca="false">IF(Замер!$J$380="да",Помещение_19!$B385,0)</f>
        <v>0</v>
      </c>
      <c r="CN385" s="31" t="n">
        <f aca="false">IF(Замер!$J$380="да",Помещение_19!$G385,0)</f>
        <v>0</v>
      </c>
      <c r="CO385" s="31" t="n">
        <f aca="false">IF(Замер!$J$380="да",Помещение_19!$H385,0)</f>
        <v>0</v>
      </c>
      <c r="CQ385" s="31" t="n">
        <f aca="false">IF(Замер!$J$400="да",Помещение_20!$B385,0)</f>
        <v>0</v>
      </c>
      <c r="CR385" s="31" t="n">
        <f aca="false">IF(Замер!$J$400="да",Помещение_20!$G385,0)</f>
        <v>0</v>
      </c>
      <c r="CS385" s="31" t="n">
        <f aca="false">IF(Замер!$J$400="да",Помещение_20!$H385,0)</f>
        <v>0</v>
      </c>
    </row>
    <row r="386" customFormat="false" ht="14.25" hidden="false" customHeight="false" outlineLevel="0" collapsed="false">
      <c r="B386" s="79" t="n">
        <f aca="false">P386</f>
        <v>1</v>
      </c>
      <c r="C386" s="49" t="s">
        <v>183</v>
      </c>
      <c r="D386" s="80" t="str">
        <f aca="false">VLOOKUP(C386,СписокРабот!$B:$E,2,FALSE())</f>
        <v>Установка электроточки скрытой подводки</v>
      </c>
      <c r="E386" s="44" t="str">
        <f aca="false">VLOOKUP(C386,СписокРабот!$B:$E,3,FALSE())</f>
        <v>ед.</v>
      </c>
      <c r="F386" s="81" t="n">
        <f aca="false">VLOOKUP(C386,СписокРабот!$B:$E,4,FALSE())</f>
        <v>693</v>
      </c>
      <c r="G386" s="49" t="n">
        <f aca="false">Q386</f>
        <v>60</v>
      </c>
      <c r="H386" s="82" t="n">
        <f aca="false">F386*G386</f>
        <v>41580</v>
      </c>
      <c r="L386" s="83"/>
      <c r="M386" s="66" t="n">
        <f aca="false">$F386*(100%-$B$3)</f>
        <v>589.05</v>
      </c>
      <c r="N386" s="31" t="n">
        <f aca="false">$G386*$M386</f>
        <v>35343</v>
      </c>
      <c r="P386" s="31" t="n">
        <f aca="false">MAX(S386,W386,AA386,AE386,AI386,AM386,AQ386,AU386,AY386,BC386,BG386,BK386,BO386,BS386,BW386,CA386,CE386,CI386,CM386,CQ386)</f>
        <v>1</v>
      </c>
      <c r="Q386" s="31" t="n">
        <f aca="false">IF($S386,T386,0)+IF($W386,X386,0)+IF($AA386,AB386,0)+IF($AE386,AF386,0)+IF($AI386,AJ386,0)+IF($AM386,AN386,0)+IF($AQ386,AR386,0)+IF($AU386,AV386,0)+IF($AY386,AZ386,0)+IF($BC386,BD386,0)+IF($BG386,BH386,0)+IF($BK386,BL386,0)+IF($BO386,BP386,0)+IF($BS386,BT386,0)+IF($BW386,BX386,0)+IF($CA386,CB386,0)+IF($CE386,CF386,0)+IF($CI386,CJ386,0)+IF($CM386,CN386,0)+IF($CQ386,CR386,0)</f>
        <v>60</v>
      </c>
      <c r="R386" s="31" t="n">
        <f aca="false">IF($S386=1,U386,0)+IF($W386,Y386,0)+IF($AA386,AC386,0)+IF($AE386,AG386,0)+IF($AI386,AK386,0)+IF($AM386,AO386,0)+IF($AQ386,AS386,0)+IF($AU386,AW386,0)+IF($AY386,BA386,0)+IF($BC386,BE386,0)+IF($BG386,BI386,0)+IF($BK386,BM386,0)+IF($BO386,BQ386,0)+IF($BS386,BU386,0)+IF($BW386,BY386,0)+IF($CA386,CC386,0)+IF($CE386,CG386,0)+IF($CI386,CK386,0)+IF($CM386,CO386,0)+IF($CQ386,CS386,0)</f>
        <v>41580</v>
      </c>
      <c r="S386" s="31" t="n">
        <f aca="false">IF(Замер!$J$20="да",Комната_1!$B386,0)</f>
        <v>1</v>
      </c>
      <c r="T386" s="31" t="n">
        <f aca="false">IF(Замер!$J$20="да",Комната_1!$G386,0)</f>
        <v>60</v>
      </c>
      <c r="U386" s="31" t="n">
        <f aca="false">IF(Замер!$J$20="да",Комната_1!$H386,0)</f>
        <v>41580</v>
      </c>
      <c r="W386" s="31" t="n">
        <f aca="false">IF(Замер!$J$40="да",Комната_2!$B386,0)</f>
        <v>0</v>
      </c>
      <c r="X386" s="31" t="n">
        <f aca="false">IF(Замер!$J$40="да",Комната_2!$G386,0)</f>
        <v>0</v>
      </c>
      <c r="Y386" s="31" t="n">
        <f aca="false">IF(Замер!$J$40="да",Комната_2!$H386,0)</f>
        <v>0</v>
      </c>
      <c r="AA386" s="31" t="n">
        <f aca="false">IF(Замер!$J$60="да",Комната_3!$B386,0)</f>
        <v>0</v>
      </c>
      <c r="AB386" s="31" t="n">
        <f aca="false">IF(Замер!$J$60="да",Комната_3!$G386,0)</f>
        <v>0</v>
      </c>
      <c r="AC386" s="31" t="n">
        <f aca="false">IF(Замер!$J$60="да",Комната_3!$H386,0)</f>
        <v>0</v>
      </c>
      <c r="AE386" s="31" t="n">
        <f aca="false">IF(Замер!$J$80="да",Комната_4!$B386,0)</f>
        <v>0</v>
      </c>
      <c r="AF386" s="31" t="n">
        <f aca="false">IF(Замер!$J$80="да",Комната_4!$G386,0)</f>
        <v>0</v>
      </c>
      <c r="AG386" s="31" t="n">
        <f aca="false">IF(Замер!$J$80="да",Комната_4!$H386,0)</f>
        <v>0</v>
      </c>
      <c r="AI386" s="31" t="n">
        <f aca="false">IF(Замер!$J$100="да",Комната_5!$B386,0)</f>
        <v>0</v>
      </c>
      <c r="AJ386" s="31" t="n">
        <f aca="false">IF(Замер!$J$100="да",Комната_5!$G386,0)</f>
        <v>0</v>
      </c>
      <c r="AK386" s="31" t="n">
        <f aca="false">IF(Замер!$J$100="да",Комната_5!$H386,0)</f>
        <v>0</v>
      </c>
      <c r="AM386" s="31" t="n">
        <f aca="false">IF(Замер!$J$120="да",Коридор!$B386,0)</f>
        <v>0</v>
      </c>
      <c r="AN386" s="31" t="n">
        <f aca="false">IF(Замер!$J$120="да",Коридор!$G386,0)</f>
        <v>0</v>
      </c>
      <c r="AO386" s="31" t="n">
        <f aca="false">IF(Замер!$J$120="да",Коридор!$H386,0)</f>
        <v>0</v>
      </c>
      <c r="AQ386" s="31" t="n">
        <f aca="false">IF(Замер!$J$140="да",Кухня!$B386,0)</f>
        <v>0</v>
      </c>
      <c r="AR386" s="31" t="n">
        <f aca="false">IF(Замер!$J$140="да",Кухня!$G386,0)</f>
        <v>0</v>
      </c>
      <c r="AS386" s="31" t="n">
        <f aca="false">IF(Замер!$J$140="да",Кухня!$H386,0)</f>
        <v>0</v>
      </c>
      <c r="AU386" s="31" t="n">
        <f aca="false">IF(Замер!$J$160="да",Ванна!$B386,0)</f>
        <v>0</v>
      </c>
      <c r="AV386" s="31" t="n">
        <f aca="false">IF(Замер!$J$160="да",Ванна!$G386,0)</f>
        <v>0</v>
      </c>
      <c r="AW386" s="31" t="n">
        <f aca="false">IF(Замер!$J$160="да",Ванна!$H386,0)</f>
        <v>0</v>
      </c>
      <c r="AY386" s="31" t="n">
        <f aca="false">IF(Замер!$J$180="да",Туалет!$B386,0)</f>
        <v>0</v>
      </c>
      <c r="AZ386" s="31" t="n">
        <f aca="false">IF(Замер!$J$180="да",Туалет!$G386,0)</f>
        <v>0</v>
      </c>
      <c r="BA386" s="31" t="n">
        <f aca="false">IF(Замер!$J$180="да",Туалет!$H386,0)</f>
        <v>0</v>
      </c>
      <c r="BC386" s="31" t="n">
        <f aca="false">IF(Замер!$J$200="да",Балкон!$B386,0)</f>
        <v>0</v>
      </c>
      <c r="BD386" s="31" t="n">
        <f aca="false">IF(Замер!$J$200="да",Балкон!$G386,0)</f>
        <v>0</v>
      </c>
      <c r="BE386" s="31" t="n">
        <f aca="false">IF(Замер!$J$200="да",Балкон!$H386,0)</f>
        <v>0</v>
      </c>
      <c r="BG386" s="31" t="n">
        <f aca="false">IF(Замер!$J$220="да",Помещение_11!$B386,0)</f>
        <v>0</v>
      </c>
      <c r="BH386" s="31" t="n">
        <f aca="false">IF(Замер!$J$220="да",Помещение_11!$G386,0)</f>
        <v>0</v>
      </c>
      <c r="BI386" s="31" t="n">
        <f aca="false">IF(Замер!$J$220="да",Помещение_11!$H386,0)</f>
        <v>0</v>
      </c>
      <c r="BK386" s="31" t="n">
        <f aca="false">IF(Замер!$J$240="да",Помещение_12!$B386,0)</f>
        <v>0</v>
      </c>
      <c r="BL386" s="31" t="n">
        <f aca="false">IF(Замер!$J$240="да",Помещение_12!$G386,0)</f>
        <v>0</v>
      </c>
      <c r="BM386" s="31" t="n">
        <f aca="false">IF(Замер!$J$240="да",Помещение_12!$H386,0)</f>
        <v>0</v>
      </c>
      <c r="BO386" s="31" t="n">
        <f aca="false">IF(Замер!$J$260="да",Помещение_13!$B386,0)</f>
        <v>0</v>
      </c>
      <c r="BP386" s="31" t="n">
        <f aca="false">IF(Замер!$J$260="да",Помещение_13!$G386,0)</f>
        <v>0</v>
      </c>
      <c r="BQ386" s="31" t="n">
        <f aca="false">IF(Замер!$J$260="да",Помещение_13!$H386,0)</f>
        <v>0</v>
      </c>
      <c r="BS386" s="31" t="n">
        <f aca="false">IF(Замер!$J$280="да",Помещение_14!$B386,0)</f>
        <v>0</v>
      </c>
      <c r="BT386" s="31" t="n">
        <f aca="false">IF(Замер!$J$280="да",Помещение_14!$G386,0)</f>
        <v>0</v>
      </c>
      <c r="BU386" s="31" t="n">
        <f aca="false">IF(Замер!$J$280="да",Помещение_14!$H386,0)</f>
        <v>0</v>
      </c>
      <c r="BW386" s="31" t="n">
        <f aca="false">IF(Замер!$J$300="да",Помещение_15!$B386,0)</f>
        <v>0</v>
      </c>
      <c r="BX386" s="31" t="n">
        <f aca="false">IF(Замер!$J$300="да",Помещение_15!$G386,0)</f>
        <v>0</v>
      </c>
      <c r="BY386" s="31" t="n">
        <f aca="false">IF(Замер!$J$300="да",Помещение_15!$H386,0)</f>
        <v>0</v>
      </c>
      <c r="CA386" s="31" t="n">
        <f aca="false">IF(Замер!$J$320="да",Помещение_16!$B386,0)</f>
        <v>0</v>
      </c>
      <c r="CB386" s="31" t="n">
        <f aca="false">IF(Замер!$J$320="да",Помещение_16!$G386,0)</f>
        <v>0</v>
      </c>
      <c r="CC386" s="31" t="n">
        <f aca="false">IF(Замер!$J$320="да",Помещение_16!$H386,0)</f>
        <v>0</v>
      </c>
      <c r="CE386" s="31" t="n">
        <f aca="false">IF(Замер!$J$340="да",Помещение_17!$B386,0)</f>
        <v>0</v>
      </c>
      <c r="CF386" s="31" t="n">
        <f aca="false">IF(Замер!$J$340="да",Помещение_17!$G386,0)</f>
        <v>0</v>
      </c>
      <c r="CG386" s="31" t="n">
        <f aca="false">IF(Замер!$J$340="да",Помещение_17!$H386,0)</f>
        <v>0</v>
      </c>
      <c r="CI386" s="31" t="n">
        <f aca="false">IF(Замер!$J$360="да",Помещение_18!$B386,0)</f>
        <v>0</v>
      </c>
      <c r="CJ386" s="31" t="n">
        <f aca="false">IF(Замер!$J$360="да",Помещение_18!$G386,0)</f>
        <v>0</v>
      </c>
      <c r="CK386" s="31" t="n">
        <f aca="false">IF(Замер!$J$360="да",Помещение_18!$H386,0)</f>
        <v>0</v>
      </c>
      <c r="CM386" s="31" t="n">
        <f aca="false">IF(Замер!$J$380="да",Помещение_19!$B386,0)</f>
        <v>0</v>
      </c>
      <c r="CN386" s="31" t="n">
        <f aca="false">IF(Замер!$J$380="да",Помещение_19!$G386,0)</f>
        <v>0</v>
      </c>
      <c r="CO386" s="31" t="n">
        <f aca="false">IF(Замер!$J$380="да",Помещение_19!$H386,0)</f>
        <v>0</v>
      </c>
      <c r="CQ386" s="31" t="n">
        <f aca="false">IF(Замер!$J$400="да",Помещение_20!$B386,0)</f>
        <v>0</v>
      </c>
      <c r="CR386" s="31" t="n">
        <f aca="false">IF(Замер!$J$400="да",Помещение_20!$G386,0)</f>
        <v>0</v>
      </c>
      <c r="CS386" s="31" t="n">
        <f aca="false">IF(Замер!$J$400="да",Помещение_20!$H386,0)</f>
        <v>0</v>
      </c>
    </row>
    <row r="387" customFormat="false" ht="14.25" hidden="false" customHeight="false" outlineLevel="0" collapsed="false">
      <c r="B387" s="79" t="n">
        <f aca="false">P387</f>
        <v>0</v>
      </c>
      <c r="C387" s="49" t="s">
        <v>636</v>
      </c>
      <c r="D387" s="80" t="str">
        <f aca="false">VLOOKUP(C387,СписокРабот!$B:$E,2,FALSE())</f>
        <v>Установка электроточки наружной</v>
      </c>
      <c r="E387" s="44" t="str">
        <f aca="false">VLOOKUP(C387,СписокРабот!$B:$E,3,FALSE())</f>
        <v>ед.</v>
      </c>
      <c r="F387" s="81" t="n">
        <f aca="false">VLOOKUP(C387,СписокРабот!$B:$E,4,FALSE())</f>
        <v>847</v>
      </c>
      <c r="G387" s="49" t="n">
        <f aca="false">Q387</f>
        <v>0</v>
      </c>
      <c r="H387" s="82" t="n">
        <f aca="false">F387*G387</f>
        <v>0</v>
      </c>
      <c r="L387" s="83"/>
      <c r="M387" s="66" t="n">
        <f aca="false">$F387*(100%-$B$3)</f>
        <v>719.95</v>
      </c>
      <c r="N387" s="31" t="n">
        <f aca="false">$G387*$M387</f>
        <v>0</v>
      </c>
      <c r="P387" s="31" t="n">
        <f aca="false">MAX(S387,W387,AA387,AE387,AI387,AM387,AQ387,AU387,AY387,BC387,BG387,BK387,BO387,BS387,BW387,CA387,CE387,CI387,CM387,CQ387)</f>
        <v>0</v>
      </c>
      <c r="Q387" s="31" t="n">
        <f aca="false">IF($S387,T387,0)+IF($W387,X387,0)+IF($AA387,AB387,0)+IF($AE387,AF387,0)+IF($AI387,AJ387,0)+IF($AM387,AN387,0)+IF($AQ387,AR387,0)+IF($AU387,AV387,0)+IF($AY387,AZ387,0)+IF($BC387,BD387,0)+IF($BG387,BH387,0)+IF($BK387,BL387,0)+IF($BO387,BP387,0)+IF($BS387,BT387,0)+IF($BW387,BX387,0)+IF($CA387,CB387,0)+IF($CE387,CF387,0)+IF($CI387,CJ387,0)+IF($CM387,CN387,0)+IF($CQ387,CR387,0)</f>
        <v>0</v>
      </c>
      <c r="R387" s="31" t="n">
        <f aca="false">IF($S387=1,U387,0)+IF($W387,Y387,0)+IF($AA387,AC387,0)+IF($AE387,AG387,0)+IF($AI387,AK387,0)+IF($AM387,AO387,0)+IF($AQ387,AS387,0)+IF($AU387,AW387,0)+IF($AY387,BA387,0)+IF($BC387,BE387,0)+IF($BG387,BI387,0)+IF($BK387,BM387,0)+IF($BO387,BQ387,0)+IF($BS387,BU387,0)+IF($BW387,BY387,0)+IF($CA387,CC387,0)+IF($CE387,CG387,0)+IF($CI387,CK387,0)+IF($CM387,CO387,0)+IF($CQ387,CS387,0)</f>
        <v>0</v>
      </c>
      <c r="S387" s="31" t="n">
        <f aca="false">IF(Замер!$J$20="да",Комната_1!$B387,0)</f>
        <v>0</v>
      </c>
      <c r="T387" s="31" t="n">
        <f aca="false">IF(Замер!$J$20="да",Комната_1!$G387,0)</f>
        <v>0</v>
      </c>
      <c r="U387" s="31" t="n">
        <f aca="false">IF(Замер!$J$20="да",Комната_1!$H387,0)</f>
        <v>0</v>
      </c>
      <c r="W387" s="31" t="n">
        <f aca="false">IF(Замер!$J$40="да",Комната_2!$B387,0)</f>
        <v>0</v>
      </c>
      <c r="X387" s="31" t="n">
        <f aca="false">IF(Замер!$J$40="да",Комната_2!$G387,0)</f>
        <v>0</v>
      </c>
      <c r="Y387" s="31" t="n">
        <f aca="false">IF(Замер!$J$40="да",Комната_2!$H387,0)</f>
        <v>0</v>
      </c>
      <c r="AA387" s="31" t="n">
        <f aca="false">IF(Замер!$J$60="да",Комната_3!$B387,0)</f>
        <v>0</v>
      </c>
      <c r="AB387" s="31" t="n">
        <f aca="false">IF(Замер!$J$60="да",Комната_3!$G387,0)</f>
        <v>0</v>
      </c>
      <c r="AC387" s="31" t="n">
        <f aca="false">IF(Замер!$J$60="да",Комната_3!$H387,0)</f>
        <v>0</v>
      </c>
      <c r="AE387" s="31" t="n">
        <f aca="false">IF(Замер!$J$80="да",Комната_4!$B387,0)</f>
        <v>0</v>
      </c>
      <c r="AF387" s="31" t="n">
        <f aca="false">IF(Замер!$J$80="да",Комната_4!$G387,0)</f>
        <v>0</v>
      </c>
      <c r="AG387" s="31" t="n">
        <f aca="false">IF(Замер!$J$80="да",Комната_4!$H387,0)</f>
        <v>0</v>
      </c>
      <c r="AI387" s="31" t="n">
        <f aca="false">IF(Замер!$J$100="да",Комната_5!$B387,0)</f>
        <v>0</v>
      </c>
      <c r="AJ387" s="31" t="n">
        <f aca="false">IF(Замер!$J$100="да",Комната_5!$G387,0)</f>
        <v>0</v>
      </c>
      <c r="AK387" s="31" t="n">
        <f aca="false">IF(Замер!$J$100="да",Комната_5!$H387,0)</f>
        <v>0</v>
      </c>
      <c r="AM387" s="31" t="n">
        <f aca="false">IF(Замер!$J$120="да",Коридор!$B387,0)</f>
        <v>0</v>
      </c>
      <c r="AN387" s="31" t="n">
        <f aca="false">IF(Замер!$J$120="да",Коридор!$G387,0)</f>
        <v>0</v>
      </c>
      <c r="AO387" s="31" t="n">
        <f aca="false">IF(Замер!$J$120="да",Коридор!$H387,0)</f>
        <v>0</v>
      </c>
      <c r="AQ387" s="31" t="n">
        <f aca="false">IF(Замер!$J$140="да",Кухня!$B387,0)</f>
        <v>0</v>
      </c>
      <c r="AR387" s="31" t="n">
        <f aca="false">IF(Замер!$J$140="да",Кухня!$G387,0)</f>
        <v>0</v>
      </c>
      <c r="AS387" s="31" t="n">
        <f aca="false">IF(Замер!$J$140="да",Кухня!$H387,0)</f>
        <v>0</v>
      </c>
      <c r="AU387" s="31" t="n">
        <f aca="false">IF(Замер!$J$160="да",Ванна!$B387,0)</f>
        <v>0</v>
      </c>
      <c r="AV387" s="31" t="n">
        <f aca="false">IF(Замер!$J$160="да",Ванна!$G387,0)</f>
        <v>0</v>
      </c>
      <c r="AW387" s="31" t="n">
        <f aca="false">IF(Замер!$J$160="да",Ванна!$H387,0)</f>
        <v>0</v>
      </c>
      <c r="AY387" s="31" t="n">
        <f aca="false">IF(Замер!$J$180="да",Туалет!$B387,0)</f>
        <v>0</v>
      </c>
      <c r="AZ387" s="31" t="n">
        <f aca="false">IF(Замер!$J$180="да",Туалет!$G387,0)</f>
        <v>0</v>
      </c>
      <c r="BA387" s="31" t="n">
        <f aca="false">IF(Замер!$J$180="да",Туалет!$H387,0)</f>
        <v>0</v>
      </c>
      <c r="BC387" s="31" t="n">
        <f aca="false">IF(Замер!$J$200="да",Балкон!$B387,0)</f>
        <v>0</v>
      </c>
      <c r="BD387" s="31" t="n">
        <f aca="false">IF(Замер!$J$200="да",Балкон!$G387,0)</f>
        <v>0</v>
      </c>
      <c r="BE387" s="31" t="n">
        <f aca="false">IF(Замер!$J$200="да",Балкон!$H387,0)</f>
        <v>0</v>
      </c>
      <c r="BG387" s="31" t="n">
        <f aca="false">IF(Замер!$J$220="да",Помещение_11!$B387,0)</f>
        <v>0</v>
      </c>
      <c r="BH387" s="31" t="n">
        <f aca="false">IF(Замер!$J$220="да",Помещение_11!$G387,0)</f>
        <v>0</v>
      </c>
      <c r="BI387" s="31" t="n">
        <f aca="false">IF(Замер!$J$220="да",Помещение_11!$H387,0)</f>
        <v>0</v>
      </c>
      <c r="BK387" s="31" t="n">
        <f aca="false">IF(Замер!$J$240="да",Помещение_12!$B387,0)</f>
        <v>0</v>
      </c>
      <c r="BL387" s="31" t="n">
        <f aca="false">IF(Замер!$J$240="да",Помещение_12!$G387,0)</f>
        <v>0</v>
      </c>
      <c r="BM387" s="31" t="n">
        <f aca="false">IF(Замер!$J$240="да",Помещение_12!$H387,0)</f>
        <v>0</v>
      </c>
      <c r="BO387" s="31" t="n">
        <f aca="false">IF(Замер!$J$260="да",Помещение_13!$B387,0)</f>
        <v>0</v>
      </c>
      <c r="BP387" s="31" t="n">
        <f aca="false">IF(Замер!$J$260="да",Помещение_13!$G387,0)</f>
        <v>0</v>
      </c>
      <c r="BQ387" s="31" t="n">
        <f aca="false">IF(Замер!$J$260="да",Помещение_13!$H387,0)</f>
        <v>0</v>
      </c>
      <c r="BS387" s="31" t="n">
        <f aca="false">IF(Замер!$J$280="да",Помещение_14!$B387,0)</f>
        <v>0</v>
      </c>
      <c r="BT387" s="31" t="n">
        <f aca="false">IF(Замер!$J$280="да",Помещение_14!$G387,0)</f>
        <v>0</v>
      </c>
      <c r="BU387" s="31" t="n">
        <f aca="false">IF(Замер!$J$280="да",Помещение_14!$H387,0)</f>
        <v>0</v>
      </c>
      <c r="BW387" s="31" t="n">
        <f aca="false">IF(Замер!$J$300="да",Помещение_15!$B387,0)</f>
        <v>0</v>
      </c>
      <c r="BX387" s="31" t="n">
        <f aca="false">IF(Замер!$J$300="да",Помещение_15!$G387,0)</f>
        <v>0</v>
      </c>
      <c r="BY387" s="31" t="n">
        <f aca="false">IF(Замер!$J$300="да",Помещение_15!$H387,0)</f>
        <v>0</v>
      </c>
      <c r="CA387" s="31" t="n">
        <f aca="false">IF(Замер!$J$320="да",Помещение_16!$B387,0)</f>
        <v>0</v>
      </c>
      <c r="CB387" s="31" t="n">
        <f aca="false">IF(Замер!$J$320="да",Помещение_16!$G387,0)</f>
        <v>0</v>
      </c>
      <c r="CC387" s="31" t="n">
        <f aca="false">IF(Замер!$J$320="да",Помещение_16!$H387,0)</f>
        <v>0</v>
      </c>
      <c r="CE387" s="31" t="n">
        <f aca="false">IF(Замер!$J$340="да",Помещение_17!$B387,0)</f>
        <v>0</v>
      </c>
      <c r="CF387" s="31" t="n">
        <f aca="false">IF(Замер!$J$340="да",Помещение_17!$G387,0)</f>
        <v>0</v>
      </c>
      <c r="CG387" s="31" t="n">
        <f aca="false">IF(Замер!$J$340="да",Помещение_17!$H387,0)</f>
        <v>0</v>
      </c>
      <c r="CI387" s="31" t="n">
        <f aca="false">IF(Замер!$J$360="да",Помещение_18!$B387,0)</f>
        <v>0</v>
      </c>
      <c r="CJ387" s="31" t="n">
        <f aca="false">IF(Замер!$J$360="да",Помещение_18!$G387,0)</f>
        <v>0</v>
      </c>
      <c r="CK387" s="31" t="n">
        <f aca="false">IF(Замер!$J$360="да",Помещение_18!$H387,0)</f>
        <v>0</v>
      </c>
      <c r="CM387" s="31" t="n">
        <f aca="false">IF(Замер!$J$380="да",Помещение_19!$B387,0)</f>
        <v>0</v>
      </c>
      <c r="CN387" s="31" t="n">
        <f aca="false">IF(Замер!$J$380="да",Помещение_19!$G387,0)</f>
        <v>0</v>
      </c>
      <c r="CO387" s="31" t="n">
        <f aca="false">IF(Замер!$J$380="да",Помещение_19!$H387,0)</f>
        <v>0</v>
      </c>
      <c r="CQ387" s="31" t="n">
        <f aca="false">IF(Замер!$J$400="да",Помещение_20!$B387,0)</f>
        <v>0</v>
      </c>
      <c r="CR387" s="31" t="n">
        <f aca="false">IF(Замер!$J$400="да",Помещение_20!$G387,0)</f>
        <v>0</v>
      </c>
      <c r="CS387" s="31" t="n">
        <f aca="false">IF(Замер!$J$400="да",Помещение_20!$H387,0)</f>
        <v>0</v>
      </c>
    </row>
    <row r="388" customFormat="false" ht="14.25" hidden="false" customHeight="false" outlineLevel="0" collapsed="false">
      <c r="B388" s="79" t="n">
        <f aca="false">P388</f>
        <v>0</v>
      </c>
      <c r="C388" s="49" t="s">
        <v>637</v>
      </c>
      <c r="D388" s="80" t="str">
        <f aca="false">VLOOKUP(C388,СписокРабот!$B:$E,2,FALSE())</f>
        <v>Установка розетки накладной для электроплиты</v>
      </c>
      <c r="E388" s="44" t="str">
        <f aca="false">VLOOKUP(C388,СписокРабот!$B:$E,3,FALSE())</f>
        <v>ед.</v>
      </c>
      <c r="F388" s="81" t="n">
        <f aca="false">VLOOKUP(C388,СписокРабот!$B:$E,4,FALSE())</f>
        <v>1738</v>
      </c>
      <c r="G388" s="49" t="n">
        <f aca="false">Q388</f>
        <v>0</v>
      </c>
      <c r="H388" s="82" t="n">
        <f aca="false">F388*G388</f>
        <v>0</v>
      </c>
      <c r="L388" s="83"/>
      <c r="M388" s="66" t="n">
        <f aca="false">$F388*(100%-$B$3)</f>
        <v>1477.3</v>
      </c>
      <c r="N388" s="31" t="n">
        <f aca="false">$G388*$M388</f>
        <v>0</v>
      </c>
      <c r="P388" s="31" t="n">
        <f aca="false">MAX(S388,W388,AA388,AE388,AI388,AM388,AQ388,AU388,AY388,BC388,BG388,BK388,BO388,BS388,BW388,CA388,CE388,CI388,CM388,CQ388)</f>
        <v>0</v>
      </c>
      <c r="Q388" s="31" t="n">
        <f aca="false">IF($S388,T388,0)+IF($W388,X388,0)+IF($AA388,AB388,0)+IF($AE388,AF388,0)+IF($AI388,AJ388,0)+IF($AM388,AN388,0)+IF($AQ388,AR388,0)+IF($AU388,AV388,0)+IF($AY388,AZ388,0)+IF($BC388,BD388,0)+IF($BG388,BH388,0)+IF($BK388,BL388,0)+IF($BO388,BP388,0)+IF($BS388,BT388,0)+IF($BW388,BX388,0)+IF($CA388,CB388,0)+IF($CE388,CF388,0)+IF($CI388,CJ388,0)+IF($CM388,CN388,0)+IF($CQ388,CR388,0)</f>
        <v>0</v>
      </c>
      <c r="R388" s="31" t="n">
        <f aca="false">IF($S388=1,U388,0)+IF($W388,Y388,0)+IF($AA388,AC388,0)+IF($AE388,AG388,0)+IF($AI388,AK388,0)+IF($AM388,AO388,0)+IF($AQ388,AS388,0)+IF($AU388,AW388,0)+IF($AY388,BA388,0)+IF($BC388,BE388,0)+IF($BG388,BI388,0)+IF($BK388,BM388,0)+IF($BO388,BQ388,0)+IF($BS388,BU388,0)+IF($BW388,BY388,0)+IF($CA388,CC388,0)+IF($CE388,CG388,0)+IF($CI388,CK388,0)+IF($CM388,CO388,0)+IF($CQ388,CS388,0)</f>
        <v>0</v>
      </c>
      <c r="S388" s="31" t="n">
        <f aca="false">IF(Замер!$J$20="да",Комната_1!$B388,0)</f>
        <v>0</v>
      </c>
      <c r="T388" s="31" t="n">
        <f aca="false">IF(Замер!$J$20="да",Комната_1!$G388,0)</f>
        <v>0</v>
      </c>
      <c r="U388" s="31" t="n">
        <f aca="false">IF(Замер!$J$20="да",Комната_1!$H388,0)</f>
        <v>0</v>
      </c>
      <c r="W388" s="31" t="n">
        <f aca="false">IF(Замер!$J$40="да",Комната_2!$B388,0)</f>
        <v>0</v>
      </c>
      <c r="X388" s="31" t="n">
        <f aca="false">IF(Замер!$J$40="да",Комната_2!$G388,0)</f>
        <v>0</v>
      </c>
      <c r="Y388" s="31" t="n">
        <f aca="false">IF(Замер!$J$40="да",Комната_2!$H388,0)</f>
        <v>0</v>
      </c>
      <c r="AA388" s="31" t="n">
        <f aca="false">IF(Замер!$J$60="да",Комната_3!$B388,0)</f>
        <v>0</v>
      </c>
      <c r="AB388" s="31" t="n">
        <f aca="false">IF(Замер!$J$60="да",Комната_3!$G388,0)</f>
        <v>0</v>
      </c>
      <c r="AC388" s="31" t="n">
        <f aca="false">IF(Замер!$J$60="да",Комната_3!$H388,0)</f>
        <v>0</v>
      </c>
      <c r="AE388" s="31" t="n">
        <f aca="false">IF(Замер!$J$80="да",Комната_4!$B388,0)</f>
        <v>0</v>
      </c>
      <c r="AF388" s="31" t="n">
        <f aca="false">IF(Замер!$J$80="да",Комната_4!$G388,0)</f>
        <v>0</v>
      </c>
      <c r="AG388" s="31" t="n">
        <f aca="false">IF(Замер!$J$80="да",Комната_4!$H388,0)</f>
        <v>0</v>
      </c>
      <c r="AI388" s="31" t="n">
        <f aca="false">IF(Замер!$J$100="да",Комната_5!$B388,0)</f>
        <v>0</v>
      </c>
      <c r="AJ388" s="31" t="n">
        <f aca="false">IF(Замер!$J$100="да",Комната_5!$G388,0)</f>
        <v>0</v>
      </c>
      <c r="AK388" s="31" t="n">
        <f aca="false">IF(Замер!$J$100="да",Комната_5!$H388,0)</f>
        <v>0</v>
      </c>
      <c r="AM388" s="31" t="n">
        <f aca="false">IF(Замер!$J$120="да",Коридор!$B388,0)</f>
        <v>0</v>
      </c>
      <c r="AN388" s="31" t="n">
        <f aca="false">IF(Замер!$J$120="да",Коридор!$G388,0)</f>
        <v>0</v>
      </c>
      <c r="AO388" s="31" t="n">
        <f aca="false">IF(Замер!$J$120="да",Коридор!$H388,0)</f>
        <v>0</v>
      </c>
      <c r="AQ388" s="31" t="n">
        <f aca="false">IF(Замер!$J$140="да",Кухня!$B388,0)</f>
        <v>0</v>
      </c>
      <c r="AR388" s="31" t="n">
        <f aca="false">IF(Замер!$J$140="да",Кухня!$G388,0)</f>
        <v>0</v>
      </c>
      <c r="AS388" s="31" t="n">
        <f aca="false">IF(Замер!$J$140="да",Кухня!$H388,0)</f>
        <v>0</v>
      </c>
      <c r="AU388" s="31" t="n">
        <f aca="false">IF(Замер!$J$160="да",Ванна!$B388,0)</f>
        <v>0</v>
      </c>
      <c r="AV388" s="31" t="n">
        <f aca="false">IF(Замер!$J$160="да",Ванна!$G388,0)</f>
        <v>0</v>
      </c>
      <c r="AW388" s="31" t="n">
        <f aca="false">IF(Замер!$J$160="да",Ванна!$H388,0)</f>
        <v>0</v>
      </c>
      <c r="AY388" s="31" t="n">
        <f aca="false">IF(Замер!$J$180="да",Туалет!$B388,0)</f>
        <v>0</v>
      </c>
      <c r="AZ388" s="31" t="n">
        <f aca="false">IF(Замер!$J$180="да",Туалет!$G388,0)</f>
        <v>0</v>
      </c>
      <c r="BA388" s="31" t="n">
        <f aca="false">IF(Замер!$J$180="да",Туалет!$H388,0)</f>
        <v>0</v>
      </c>
      <c r="BC388" s="31" t="n">
        <f aca="false">IF(Замер!$J$200="да",Балкон!$B388,0)</f>
        <v>0</v>
      </c>
      <c r="BD388" s="31" t="n">
        <f aca="false">IF(Замер!$J$200="да",Балкон!$G388,0)</f>
        <v>0</v>
      </c>
      <c r="BE388" s="31" t="n">
        <f aca="false">IF(Замер!$J$200="да",Балкон!$H388,0)</f>
        <v>0</v>
      </c>
      <c r="BG388" s="31" t="n">
        <f aca="false">IF(Замер!$J$220="да",Помещение_11!$B388,0)</f>
        <v>0</v>
      </c>
      <c r="BH388" s="31" t="n">
        <f aca="false">IF(Замер!$J$220="да",Помещение_11!$G388,0)</f>
        <v>0</v>
      </c>
      <c r="BI388" s="31" t="n">
        <f aca="false">IF(Замер!$J$220="да",Помещение_11!$H388,0)</f>
        <v>0</v>
      </c>
      <c r="BK388" s="31" t="n">
        <f aca="false">IF(Замер!$J$240="да",Помещение_12!$B388,0)</f>
        <v>0</v>
      </c>
      <c r="BL388" s="31" t="n">
        <f aca="false">IF(Замер!$J$240="да",Помещение_12!$G388,0)</f>
        <v>0</v>
      </c>
      <c r="BM388" s="31" t="n">
        <f aca="false">IF(Замер!$J$240="да",Помещение_12!$H388,0)</f>
        <v>0</v>
      </c>
      <c r="BO388" s="31" t="n">
        <f aca="false">IF(Замер!$J$260="да",Помещение_13!$B388,0)</f>
        <v>0</v>
      </c>
      <c r="BP388" s="31" t="n">
        <f aca="false">IF(Замер!$J$260="да",Помещение_13!$G388,0)</f>
        <v>0</v>
      </c>
      <c r="BQ388" s="31" t="n">
        <f aca="false">IF(Замер!$J$260="да",Помещение_13!$H388,0)</f>
        <v>0</v>
      </c>
      <c r="BS388" s="31" t="n">
        <f aca="false">IF(Замер!$J$280="да",Помещение_14!$B388,0)</f>
        <v>0</v>
      </c>
      <c r="BT388" s="31" t="n">
        <f aca="false">IF(Замер!$J$280="да",Помещение_14!$G388,0)</f>
        <v>0</v>
      </c>
      <c r="BU388" s="31" t="n">
        <f aca="false">IF(Замер!$J$280="да",Помещение_14!$H388,0)</f>
        <v>0</v>
      </c>
      <c r="BW388" s="31" t="n">
        <f aca="false">IF(Замер!$J$300="да",Помещение_15!$B388,0)</f>
        <v>0</v>
      </c>
      <c r="BX388" s="31" t="n">
        <f aca="false">IF(Замер!$J$300="да",Помещение_15!$G388,0)</f>
        <v>0</v>
      </c>
      <c r="BY388" s="31" t="n">
        <f aca="false">IF(Замер!$J$300="да",Помещение_15!$H388,0)</f>
        <v>0</v>
      </c>
      <c r="CA388" s="31" t="n">
        <f aca="false">IF(Замер!$J$320="да",Помещение_16!$B388,0)</f>
        <v>0</v>
      </c>
      <c r="CB388" s="31" t="n">
        <f aca="false">IF(Замер!$J$320="да",Помещение_16!$G388,0)</f>
        <v>0</v>
      </c>
      <c r="CC388" s="31" t="n">
        <f aca="false">IF(Замер!$J$320="да",Помещение_16!$H388,0)</f>
        <v>0</v>
      </c>
      <c r="CE388" s="31" t="n">
        <f aca="false">IF(Замер!$J$340="да",Помещение_17!$B388,0)</f>
        <v>0</v>
      </c>
      <c r="CF388" s="31" t="n">
        <f aca="false">IF(Замер!$J$340="да",Помещение_17!$G388,0)</f>
        <v>0</v>
      </c>
      <c r="CG388" s="31" t="n">
        <f aca="false">IF(Замер!$J$340="да",Помещение_17!$H388,0)</f>
        <v>0</v>
      </c>
      <c r="CI388" s="31" t="n">
        <f aca="false">IF(Замер!$J$360="да",Помещение_18!$B388,0)</f>
        <v>0</v>
      </c>
      <c r="CJ388" s="31" t="n">
        <f aca="false">IF(Замер!$J$360="да",Помещение_18!$G388,0)</f>
        <v>0</v>
      </c>
      <c r="CK388" s="31" t="n">
        <f aca="false">IF(Замер!$J$360="да",Помещение_18!$H388,0)</f>
        <v>0</v>
      </c>
      <c r="CM388" s="31" t="n">
        <f aca="false">IF(Замер!$J$380="да",Помещение_19!$B388,0)</f>
        <v>0</v>
      </c>
      <c r="CN388" s="31" t="n">
        <f aca="false">IF(Замер!$J$380="да",Помещение_19!$G388,0)</f>
        <v>0</v>
      </c>
      <c r="CO388" s="31" t="n">
        <f aca="false">IF(Замер!$J$380="да",Помещение_19!$H388,0)</f>
        <v>0</v>
      </c>
      <c r="CQ388" s="31" t="n">
        <f aca="false">IF(Замер!$J$400="да",Помещение_20!$B388,0)</f>
        <v>0</v>
      </c>
      <c r="CR388" s="31" t="n">
        <f aca="false">IF(Замер!$J$400="да",Помещение_20!$G388,0)</f>
        <v>0</v>
      </c>
      <c r="CS388" s="31" t="n">
        <f aca="false">IF(Замер!$J$400="да",Помещение_20!$H388,0)</f>
        <v>0</v>
      </c>
    </row>
    <row r="389" customFormat="false" ht="14.25" hidden="false" customHeight="false" outlineLevel="0" collapsed="false">
      <c r="B389" s="79" t="n">
        <f aca="false">P389</f>
        <v>0</v>
      </c>
      <c r="C389" s="49" t="s">
        <v>638</v>
      </c>
      <c r="D389" s="80" t="str">
        <f aca="false">VLOOKUP(C389,СписокРабот!$B:$E,2,FALSE())</f>
        <v>Установка розетки скрытой подводки для электроплиты</v>
      </c>
      <c r="E389" s="44" t="str">
        <f aca="false">VLOOKUP(C389,СписокРабот!$B:$E,3,FALSE())</f>
        <v>ед.</v>
      </c>
      <c r="F389" s="81" t="n">
        <f aca="false">VLOOKUP(C389,СписокРабот!$B:$E,4,FALSE())</f>
        <v>1636</v>
      </c>
      <c r="G389" s="49" t="n">
        <f aca="false">Q389</f>
        <v>0</v>
      </c>
      <c r="H389" s="82" t="n">
        <f aca="false">F389*G389</f>
        <v>0</v>
      </c>
      <c r="L389" s="83"/>
      <c r="M389" s="66" t="n">
        <f aca="false">$F389*(100%-$B$3)</f>
        <v>1390.6</v>
      </c>
      <c r="N389" s="31" t="n">
        <f aca="false">$G389*$M389</f>
        <v>0</v>
      </c>
      <c r="P389" s="31" t="n">
        <f aca="false">MAX(S389,W389,AA389,AE389,AI389,AM389,AQ389,AU389,AY389,BC389,BG389,BK389,BO389,BS389,BW389,CA389,CE389,CI389,CM389,CQ389)</f>
        <v>0</v>
      </c>
      <c r="Q389" s="31" t="n">
        <f aca="false">IF($S389,T389,0)+IF($W389,X389,0)+IF($AA389,AB389,0)+IF($AE389,AF389,0)+IF($AI389,AJ389,0)+IF($AM389,AN389,0)+IF($AQ389,AR389,0)+IF($AU389,AV389,0)+IF($AY389,AZ389,0)+IF($BC389,BD389,0)+IF($BG389,BH389,0)+IF($BK389,BL389,0)+IF($BO389,BP389,0)+IF($BS389,BT389,0)+IF($BW389,BX389,0)+IF($CA389,CB389,0)+IF($CE389,CF389,0)+IF($CI389,CJ389,0)+IF($CM389,CN389,0)+IF($CQ389,CR389,0)</f>
        <v>0</v>
      </c>
      <c r="R389" s="31" t="n">
        <f aca="false">IF($S389=1,U389,0)+IF($W389,Y389,0)+IF($AA389,AC389,0)+IF($AE389,AG389,0)+IF($AI389,AK389,0)+IF($AM389,AO389,0)+IF($AQ389,AS389,0)+IF($AU389,AW389,0)+IF($AY389,BA389,0)+IF($BC389,BE389,0)+IF($BG389,BI389,0)+IF($BK389,BM389,0)+IF($BO389,BQ389,0)+IF($BS389,BU389,0)+IF($BW389,BY389,0)+IF($CA389,CC389,0)+IF($CE389,CG389,0)+IF($CI389,CK389,0)+IF($CM389,CO389,0)+IF($CQ389,CS389,0)</f>
        <v>0</v>
      </c>
      <c r="S389" s="31" t="n">
        <f aca="false">IF(Замер!$J$20="да",Комната_1!$B389,0)</f>
        <v>0</v>
      </c>
      <c r="T389" s="31" t="n">
        <f aca="false">IF(Замер!$J$20="да",Комната_1!$G389,0)</f>
        <v>0</v>
      </c>
      <c r="U389" s="31" t="n">
        <f aca="false">IF(Замер!$J$20="да",Комната_1!$H389,0)</f>
        <v>0</v>
      </c>
      <c r="W389" s="31" t="n">
        <f aca="false">IF(Замер!$J$40="да",Комната_2!$B389,0)</f>
        <v>0</v>
      </c>
      <c r="X389" s="31" t="n">
        <f aca="false">IF(Замер!$J$40="да",Комната_2!$G389,0)</f>
        <v>0</v>
      </c>
      <c r="Y389" s="31" t="n">
        <f aca="false">IF(Замер!$J$40="да",Комната_2!$H389,0)</f>
        <v>0</v>
      </c>
      <c r="AA389" s="31" t="n">
        <f aca="false">IF(Замер!$J$60="да",Комната_3!$B389,0)</f>
        <v>0</v>
      </c>
      <c r="AB389" s="31" t="n">
        <f aca="false">IF(Замер!$J$60="да",Комната_3!$G389,0)</f>
        <v>0</v>
      </c>
      <c r="AC389" s="31" t="n">
        <f aca="false">IF(Замер!$J$60="да",Комната_3!$H389,0)</f>
        <v>0</v>
      </c>
      <c r="AE389" s="31" t="n">
        <f aca="false">IF(Замер!$J$80="да",Комната_4!$B389,0)</f>
        <v>0</v>
      </c>
      <c r="AF389" s="31" t="n">
        <f aca="false">IF(Замер!$J$80="да",Комната_4!$G389,0)</f>
        <v>0</v>
      </c>
      <c r="AG389" s="31" t="n">
        <f aca="false">IF(Замер!$J$80="да",Комната_4!$H389,0)</f>
        <v>0</v>
      </c>
      <c r="AI389" s="31" t="n">
        <f aca="false">IF(Замер!$J$100="да",Комната_5!$B389,0)</f>
        <v>0</v>
      </c>
      <c r="AJ389" s="31" t="n">
        <f aca="false">IF(Замер!$J$100="да",Комната_5!$G389,0)</f>
        <v>0</v>
      </c>
      <c r="AK389" s="31" t="n">
        <f aca="false">IF(Замер!$J$100="да",Комната_5!$H389,0)</f>
        <v>0</v>
      </c>
      <c r="AM389" s="31" t="n">
        <f aca="false">IF(Замер!$J$120="да",Коридор!$B389,0)</f>
        <v>0</v>
      </c>
      <c r="AN389" s="31" t="n">
        <f aca="false">IF(Замер!$J$120="да",Коридор!$G389,0)</f>
        <v>0</v>
      </c>
      <c r="AO389" s="31" t="n">
        <f aca="false">IF(Замер!$J$120="да",Коридор!$H389,0)</f>
        <v>0</v>
      </c>
      <c r="AQ389" s="31" t="n">
        <f aca="false">IF(Замер!$J$140="да",Кухня!$B389,0)</f>
        <v>0</v>
      </c>
      <c r="AR389" s="31" t="n">
        <f aca="false">IF(Замер!$J$140="да",Кухня!$G389,0)</f>
        <v>0</v>
      </c>
      <c r="AS389" s="31" t="n">
        <f aca="false">IF(Замер!$J$140="да",Кухня!$H389,0)</f>
        <v>0</v>
      </c>
      <c r="AU389" s="31" t="n">
        <f aca="false">IF(Замер!$J$160="да",Ванна!$B389,0)</f>
        <v>0</v>
      </c>
      <c r="AV389" s="31" t="n">
        <f aca="false">IF(Замер!$J$160="да",Ванна!$G389,0)</f>
        <v>0</v>
      </c>
      <c r="AW389" s="31" t="n">
        <f aca="false">IF(Замер!$J$160="да",Ванна!$H389,0)</f>
        <v>0</v>
      </c>
      <c r="AY389" s="31" t="n">
        <f aca="false">IF(Замер!$J$180="да",Туалет!$B389,0)</f>
        <v>0</v>
      </c>
      <c r="AZ389" s="31" t="n">
        <f aca="false">IF(Замер!$J$180="да",Туалет!$G389,0)</f>
        <v>0</v>
      </c>
      <c r="BA389" s="31" t="n">
        <f aca="false">IF(Замер!$J$180="да",Туалет!$H389,0)</f>
        <v>0</v>
      </c>
      <c r="BC389" s="31" t="n">
        <f aca="false">IF(Замер!$J$200="да",Балкон!$B389,0)</f>
        <v>0</v>
      </c>
      <c r="BD389" s="31" t="n">
        <f aca="false">IF(Замер!$J$200="да",Балкон!$G389,0)</f>
        <v>0</v>
      </c>
      <c r="BE389" s="31" t="n">
        <f aca="false">IF(Замер!$J$200="да",Балкон!$H389,0)</f>
        <v>0</v>
      </c>
      <c r="BG389" s="31" t="n">
        <f aca="false">IF(Замер!$J$220="да",Помещение_11!$B389,0)</f>
        <v>0</v>
      </c>
      <c r="BH389" s="31" t="n">
        <f aca="false">IF(Замер!$J$220="да",Помещение_11!$G389,0)</f>
        <v>0</v>
      </c>
      <c r="BI389" s="31" t="n">
        <f aca="false">IF(Замер!$J$220="да",Помещение_11!$H389,0)</f>
        <v>0</v>
      </c>
      <c r="BK389" s="31" t="n">
        <f aca="false">IF(Замер!$J$240="да",Помещение_12!$B389,0)</f>
        <v>0</v>
      </c>
      <c r="BL389" s="31" t="n">
        <f aca="false">IF(Замер!$J$240="да",Помещение_12!$G389,0)</f>
        <v>0</v>
      </c>
      <c r="BM389" s="31" t="n">
        <f aca="false">IF(Замер!$J$240="да",Помещение_12!$H389,0)</f>
        <v>0</v>
      </c>
      <c r="BO389" s="31" t="n">
        <f aca="false">IF(Замер!$J$260="да",Помещение_13!$B389,0)</f>
        <v>0</v>
      </c>
      <c r="BP389" s="31" t="n">
        <f aca="false">IF(Замер!$J$260="да",Помещение_13!$G389,0)</f>
        <v>0</v>
      </c>
      <c r="BQ389" s="31" t="n">
        <f aca="false">IF(Замер!$J$260="да",Помещение_13!$H389,0)</f>
        <v>0</v>
      </c>
      <c r="BS389" s="31" t="n">
        <f aca="false">IF(Замер!$J$280="да",Помещение_14!$B389,0)</f>
        <v>0</v>
      </c>
      <c r="BT389" s="31" t="n">
        <f aca="false">IF(Замер!$J$280="да",Помещение_14!$G389,0)</f>
        <v>0</v>
      </c>
      <c r="BU389" s="31" t="n">
        <f aca="false">IF(Замер!$J$280="да",Помещение_14!$H389,0)</f>
        <v>0</v>
      </c>
      <c r="BW389" s="31" t="n">
        <f aca="false">IF(Замер!$J$300="да",Помещение_15!$B389,0)</f>
        <v>0</v>
      </c>
      <c r="BX389" s="31" t="n">
        <f aca="false">IF(Замер!$J$300="да",Помещение_15!$G389,0)</f>
        <v>0</v>
      </c>
      <c r="BY389" s="31" t="n">
        <f aca="false">IF(Замер!$J$300="да",Помещение_15!$H389,0)</f>
        <v>0</v>
      </c>
      <c r="CA389" s="31" t="n">
        <f aca="false">IF(Замер!$J$320="да",Помещение_16!$B389,0)</f>
        <v>0</v>
      </c>
      <c r="CB389" s="31" t="n">
        <f aca="false">IF(Замер!$J$320="да",Помещение_16!$G389,0)</f>
        <v>0</v>
      </c>
      <c r="CC389" s="31" t="n">
        <f aca="false">IF(Замер!$J$320="да",Помещение_16!$H389,0)</f>
        <v>0</v>
      </c>
      <c r="CE389" s="31" t="n">
        <f aca="false">IF(Замер!$J$340="да",Помещение_17!$B389,0)</f>
        <v>0</v>
      </c>
      <c r="CF389" s="31" t="n">
        <f aca="false">IF(Замер!$J$340="да",Помещение_17!$G389,0)</f>
        <v>0</v>
      </c>
      <c r="CG389" s="31" t="n">
        <f aca="false">IF(Замер!$J$340="да",Помещение_17!$H389,0)</f>
        <v>0</v>
      </c>
      <c r="CI389" s="31" t="n">
        <f aca="false">IF(Замер!$J$360="да",Помещение_18!$B389,0)</f>
        <v>0</v>
      </c>
      <c r="CJ389" s="31" t="n">
        <f aca="false">IF(Замер!$J$360="да",Помещение_18!$G389,0)</f>
        <v>0</v>
      </c>
      <c r="CK389" s="31" t="n">
        <f aca="false">IF(Замер!$J$360="да",Помещение_18!$H389,0)</f>
        <v>0</v>
      </c>
      <c r="CM389" s="31" t="n">
        <f aca="false">IF(Замер!$J$380="да",Помещение_19!$B389,0)</f>
        <v>0</v>
      </c>
      <c r="CN389" s="31" t="n">
        <f aca="false">IF(Замер!$J$380="да",Помещение_19!$G389,0)</f>
        <v>0</v>
      </c>
      <c r="CO389" s="31" t="n">
        <f aca="false">IF(Замер!$J$380="да",Помещение_19!$H389,0)</f>
        <v>0</v>
      </c>
      <c r="CQ389" s="31" t="n">
        <f aca="false">IF(Замер!$J$400="да",Помещение_20!$B389,0)</f>
        <v>0</v>
      </c>
      <c r="CR389" s="31" t="n">
        <f aca="false">IF(Замер!$J$400="да",Помещение_20!$G389,0)</f>
        <v>0</v>
      </c>
      <c r="CS389" s="31" t="n">
        <f aca="false">IF(Замер!$J$400="да",Помещение_20!$H389,0)</f>
        <v>0</v>
      </c>
    </row>
    <row r="390" customFormat="false" ht="14.25" hidden="false" customHeight="false" outlineLevel="0" collapsed="false">
      <c r="B390" s="79" t="n">
        <f aca="false">P390</f>
        <v>1</v>
      </c>
      <c r="C390" s="49" t="s">
        <v>185</v>
      </c>
      <c r="D390" s="80" t="str">
        <f aca="false">VLOOKUP(C390,СписокРабот!$B:$E,2,FALSE())</f>
        <v>Установка подрозетника (без изготовления отверстия)</v>
      </c>
      <c r="E390" s="44" t="str">
        <f aca="false">VLOOKUP(C390,СписокРабот!$B:$E,3,FALSE())</f>
        <v>ед.</v>
      </c>
      <c r="F390" s="81" t="n">
        <f aca="false">VLOOKUP(C390,СписокРабот!$B:$E,4,FALSE())</f>
        <v>163</v>
      </c>
      <c r="G390" s="49" t="n">
        <f aca="false">Q390</f>
        <v>60</v>
      </c>
      <c r="H390" s="82" t="n">
        <f aca="false">F390*G390</f>
        <v>9780</v>
      </c>
      <c r="L390" s="83"/>
      <c r="M390" s="66" t="n">
        <f aca="false">$F390*(100%-$B$3)</f>
        <v>138.55</v>
      </c>
      <c r="N390" s="31" t="n">
        <f aca="false">$G390*$M390</f>
        <v>8313</v>
      </c>
      <c r="P390" s="31" t="n">
        <f aca="false">MAX(S390,W390,AA390,AE390,AI390,AM390,AQ390,AU390,AY390,BC390,BG390,BK390,BO390,BS390,BW390,CA390,CE390,CI390,CM390,CQ390)</f>
        <v>1</v>
      </c>
      <c r="Q390" s="31" t="n">
        <f aca="false">IF($S390,T390,0)+IF($W390,X390,0)+IF($AA390,AB390,0)+IF($AE390,AF390,0)+IF($AI390,AJ390,0)+IF($AM390,AN390,0)+IF($AQ390,AR390,0)+IF($AU390,AV390,0)+IF($AY390,AZ390,0)+IF($BC390,BD390,0)+IF($BG390,BH390,0)+IF($BK390,BL390,0)+IF($BO390,BP390,0)+IF($BS390,BT390,0)+IF($BW390,BX390,0)+IF($CA390,CB390,0)+IF($CE390,CF390,0)+IF($CI390,CJ390,0)+IF($CM390,CN390,0)+IF($CQ390,CR390,0)</f>
        <v>60</v>
      </c>
      <c r="R390" s="31" t="n">
        <f aca="false">IF($S390=1,U390,0)+IF($W390,Y390,0)+IF($AA390,AC390,0)+IF($AE390,AG390,0)+IF($AI390,AK390,0)+IF($AM390,AO390,0)+IF($AQ390,AS390,0)+IF($AU390,AW390,0)+IF($AY390,BA390,0)+IF($BC390,BE390,0)+IF($BG390,BI390,0)+IF($BK390,BM390,0)+IF($BO390,BQ390,0)+IF($BS390,BU390,0)+IF($BW390,BY390,0)+IF($CA390,CC390,0)+IF($CE390,CG390,0)+IF($CI390,CK390,0)+IF($CM390,CO390,0)+IF($CQ390,CS390,0)</f>
        <v>9780</v>
      </c>
      <c r="S390" s="31" t="n">
        <f aca="false">IF(Замер!$J$20="да",Комната_1!$B390,0)</f>
        <v>1</v>
      </c>
      <c r="T390" s="31" t="n">
        <f aca="false">IF(Замер!$J$20="да",Комната_1!$G390,0)</f>
        <v>60</v>
      </c>
      <c r="U390" s="31" t="n">
        <f aca="false">IF(Замер!$J$20="да",Комната_1!$H390,0)</f>
        <v>9780</v>
      </c>
      <c r="W390" s="31" t="n">
        <f aca="false">IF(Замер!$J$40="да",Комната_2!$B390,0)</f>
        <v>0</v>
      </c>
      <c r="X390" s="31" t="n">
        <f aca="false">IF(Замер!$J$40="да",Комната_2!$G390,0)</f>
        <v>0</v>
      </c>
      <c r="Y390" s="31" t="n">
        <f aca="false">IF(Замер!$J$40="да",Комната_2!$H390,0)</f>
        <v>0</v>
      </c>
      <c r="AA390" s="31" t="n">
        <f aca="false">IF(Замер!$J$60="да",Комната_3!$B390,0)</f>
        <v>0</v>
      </c>
      <c r="AB390" s="31" t="n">
        <f aca="false">IF(Замер!$J$60="да",Комната_3!$G390,0)</f>
        <v>0</v>
      </c>
      <c r="AC390" s="31" t="n">
        <f aca="false">IF(Замер!$J$60="да",Комната_3!$H390,0)</f>
        <v>0</v>
      </c>
      <c r="AE390" s="31" t="n">
        <f aca="false">IF(Замер!$J$80="да",Комната_4!$B390,0)</f>
        <v>0</v>
      </c>
      <c r="AF390" s="31" t="n">
        <f aca="false">IF(Замер!$J$80="да",Комната_4!$G390,0)</f>
        <v>0</v>
      </c>
      <c r="AG390" s="31" t="n">
        <f aca="false">IF(Замер!$J$80="да",Комната_4!$H390,0)</f>
        <v>0</v>
      </c>
      <c r="AI390" s="31" t="n">
        <f aca="false">IF(Замер!$J$100="да",Комната_5!$B390,0)</f>
        <v>0</v>
      </c>
      <c r="AJ390" s="31" t="n">
        <f aca="false">IF(Замер!$J$100="да",Комната_5!$G390,0)</f>
        <v>0</v>
      </c>
      <c r="AK390" s="31" t="n">
        <f aca="false">IF(Замер!$J$100="да",Комната_5!$H390,0)</f>
        <v>0</v>
      </c>
      <c r="AM390" s="31" t="n">
        <f aca="false">IF(Замер!$J$120="да",Коридор!$B390,0)</f>
        <v>0</v>
      </c>
      <c r="AN390" s="31" t="n">
        <f aca="false">IF(Замер!$J$120="да",Коридор!$G390,0)</f>
        <v>0</v>
      </c>
      <c r="AO390" s="31" t="n">
        <f aca="false">IF(Замер!$J$120="да",Коридор!$H390,0)</f>
        <v>0</v>
      </c>
      <c r="AQ390" s="31" t="n">
        <f aca="false">IF(Замер!$J$140="да",Кухня!$B390,0)</f>
        <v>0</v>
      </c>
      <c r="AR390" s="31" t="n">
        <f aca="false">IF(Замер!$J$140="да",Кухня!$G390,0)</f>
        <v>0</v>
      </c>
      <c r="AS390" s="31" t="n">
        <f aca="false">IF(Замер!$J$140="да",Кухня!$H390,0)</f>
        <v>0</v>
      </c>
      <c r="AU390" s="31" t="n">
        <f aca="false">IF(Замер!$J$160="да",Ванна!$B390,0)</f>
        <v>0</v>
      </c>
      <c r="AV390" s="31" t="n">
        <f aca="false">IF(Замер!$J$160="да",Ванна!$G390,0)</f>
        <v>0</v>
      </c>
      <c r="AW390" s="31" t="n">
        <f aca="false">IF(Замер!$J$160="да",Ванна!$H390,0)</f>
        <v>0</v>
      </c>
      <c r="AY390" s="31" t="n">
        <f aca="false">IF(Замер!$J$180="да",Туалет!$B390,0)</f>
        <v>0</v>
      </c>
      <c r="AZ390" s="31" t="n">
        <f aca="false">IF(Замер!$J$180="да",Туалет!$G390,0)</f>
        <v>0</v>
      </c>
      <c r="BA390" s="31" t="n">
        <f aca="false">IF(Замер!$J$180="да",Туалет!$H390,0)</f>
        <v>0</v>
      </c>
      <c r="BC390" s="31" t="n">
        <f aca="false">IF(Замер!$J$200="да",Балкон!$B390,0)</f>
        <v>0</v>
      </c>
      <c r="BD390" s="31" t="n">
        <f aca="false">IF(Замер!$J$200="да",Балкон!$G390,0)</f>
        <v>0</v>
      </c>
      <c r="BE390" s="31" t="n">
        <f aca="false">IF(Замер!$J$200="да",Балкон!$H390,0)</f>
        <v>0</v>
      </c>
      <c r="BG390" s="31" t="n">
        <f aca="false">IF(Замер!$J$220="да",Помещение_11!$B390,0)</f>
        <v>0</v>
      </c>
      <c r="BH390" s="31" t="n">
        <f aca="false">IF(Замер!$J$220="да",Помещение_11!$G390,0)</f>
        <v>0</v>
      </c>
      <c r="BI390" s="31" t="n">
        <f aca="false">IF(Замер!$J$220="да",Помещение_11!$H390,0)</f>
        <v>0</v>
      </c>
      <c r="BK390" s="31" t="n">
        <f aca="false">IF(Замер!$J$240="да",Помещение_12!$B390,0)</f>
        <v>0</v>
      </c>
      <c r="BL390" s="31" t="n">
        <f aca="false">IF(Замер!$J$240="да",Помещение_12!$G390,0)</f>
        <v>0</v>
      </c>
      <c r="BM390" s="31" t="n">
        <f aca="false">IF(Замер!$J$240="да",Помещение_12!$H390,0)</f>
        <v>0</v>
      </c>
      <c r="BO390" s="31" t="n">
        <f aca="false">IF(Замер!$J$260="да",Помещение_13!$B390,0)</f>
        <v>0</v>
      </c>
      <c r="BP390" s="31" t="n">
        <f aca="false">IF(Замер!$J$260="да",Помещение_13!$G390,0)</f>
        <v>0</v>
      </c>
      <c r="BQ390" s="31" t="n">
        <f aca="false">IF(Замер!$J$260="да",Помещение_13!$H390,0)</f>
        <v>0</v>
      </c>
      <c r="BS390" s="31" t="n">
        <f aca="false">IF(Замер!$J$280="да",Помещение_14!$B390,0)</f>
        <v>0</v>
      </c>
      <c r="BT390" s="31" t="n">
        <f aca="false">IF(Замер!$J$280="да",Помещение_14!$G390,0)</f>
        <v>0</v>
      </c>
      <c r="BU390" s="31" t="n">
        <f aca="false">IF(Замер!$J$280="да",Помещение_14!$H390,0)</f>
        <v>0</v>
      </c>
      <c r="BW390" s="31" t="n">
        <f aca="false">IF(Замер!$J$300="да",Помещение_15!$B390,0)</f>
        <v>0</v>
      </c>
      <c r="BX390" s="31" t="n">
        <f aca="false">IF(Замер!$J$300="да",Помещение_15!$G390,0)</f>
        <v>0</v>
      </c>
      <c r="BY390" s="31" t="n">
        <f aca="false">IF(Замер!$J$300="да",Помещение_15!$H390,0)</f>
        <v>0</v>
      </c>
      <c r="CA390" s="31" t="n">
        <f aca="false">IF(Замер!$J$320="да",Помещение_16!$B390,0)</f>
        <v>0</v>
      </c>
      <c r="CB390" s="31" t="n">
        <f aca="false">IF(Замер!$J$320="да",Помещение_16!$G390,0)</f>
        <v>0</v>
      </c>
      <c r="CC390" s="31" t="n">
        <f aca="false">IF(Замер!$J$320="да",Помещение_16!$H390,0)</f>
        <v>0</v>
      </c>
      <c r="CE390" s="31" t="n">
        <f aca="false">IF(Замер!$J$340="да",Помещение_17!$B390,0)</f>
        <v>0</v>
      </c>
      <c r="CF390" s="31" t="n">
        <f aca="false">IF(Замер!$J$340="да",Помещение_17!$G390,0)</f>
        <v>0</v>
      </c>
      <c r="CG390" s="31" t="n">
        <f aca="false">IF(Замер!$J$340="да",Помещение_17!$H390,0)</f>
        <v>0</v>
      </c>
      <c r="CI390" s="31" t="n">
        <f aca="false">IF(Замер!$J$360="да",Помещение_18!$B390,0)</f>
        <v>0</v>
      </c>
      <c r="CJ390" s="31" t="n">
        <f aca="false">IF(Замер!$J$360="да",Помещение_18!$G390,0)</f>
        <v>0</v>
      </c>
      <c r="CK390" s="31" t="n">
        <f aca="false">IF(Замер!$J$360="да",Помещение_18!$H390,0)</f>
        <v>0</v>
      </c>
      <c r="CM390" s="31" t="n">
        <f aca="false">IF(Замер!$J$380="да",Помещение_19!$B390,0)</f>
        <v>0</v>
      </c>
      <c r="CN390" s="31" t="n">
        <f aca="false">IF(Замер!$J$380="да",Помещение_19!$G390,0)</f>
        <v>0</v>
      </c>
      <c r="CO390" s="31" t="n">
        <f aca="false">IF(Замер!$J$380="да",Помещение_19!$H390,0)</f>
        <v>0</v>
      </c>
      <c r="CQ390" s="31" t="n">
        <f aca="false">IF(Замер!$J$400="да",Помещение_20!$B390,0)</f>
        <v>0</v>
      </c>
      <c r="CR390" s="31" t="n">
        <f aca="false">IF(Замер!$J$400="да",Помещение_20!$G390,0)</f>
        <v>0</v>
      </c>
      <c r="CS390" s="31" t="n">
        <f aca="false">IF(Замер!$J$400="да",Помещение_20!$H390,0)</f>
        <v>0</v>
      </c>
    </row>
    <row r="391" customFormat="false" ht="14.25" hidden="false" customHeight="false" outlineLevel="0" collapsed="false">
      <c r="B391" s="79" t="n">
        <f aca="false">P391</f>
        <v>0</v>
      </c>
      <c r="C391" s="49" t="s">
        <v>639</v>
      </c>
      <c r="D391" s="80" t="str">
        <f aca="false">VLOOKUP(C391,СписокРабот!$B:$E,2,FALSE())</f>
        <v>Установка розетки телефонной (накладной)</v>
      </c>
      <c r="E391" s="44" t="str">
        <f aca="false">VLOOKUP(C391,СписокРабот!$B:$E,3,FALSE())</f>
        <v>ед.</v>
      </c>
      <c r="F391" s="81" t="n">
        <f aca="false">VLOOKUP(C391,СписокРабот!$B:$E,4,FALSE())</f>
        <v>822</v>
      </c>
      <c r="G391" s="49" t="n">
        <f aca="false">Q391</f>
        <v>0</v>
      </c>
      <c r="H391" s="82" t="n">
        <f aca="false">F391*G391</f>
        <v>0</v>
      </c>
      <c r="L391" s="83"/>
      <c r="M391" s="66" t="n">
        <f aca="false">$F391*(100%-$B$3)</f>
        <v>698.7</v>
      </c>
      <c r="N391" s="31" t="n">
        <f aca="false">$G391*$M391</f>
        <v>0</v>
      </c>
      <c r="P391" s="31" t="n">
        <f aca="false">MAX(S391,W391,AA391,AE391,AI391,AM391,AQ391,AU391,AY391,BC391,BG391,BK391,BO391,BS391,BW391,CA391,CE391,CI391,CM391,CQ391)</f>
        <v>0</v>
      </c>
      <c r="Q391" s="31" t="n">
        <f aca="false">IF($S391,T391,0)+IF($W391,X391,0)+IF($AA391,AB391,0)+IF($AE391,AF391,0)+IF($AI391,AJ391,0)+IF($AM391,AN391,0)+IF($AQ391,AR391,0)+IF($AU391,AV391,0)+IF($AY391,AZ391,0)+IF($BC391,BD391,0)+IF($BG391,BH391,0)+IF($BK391,BL391,0)+IF($BO391,BP391,0)+IF($BS391,BT391,0)+IF($BW391,BX391,0)+IF($CA391,CB391,0)+IF($CE391,CF391,0)+IF($CI391,CJ391,0)+IF($CM391,CN391,0)+IF($CQ391,CR391,0)</f>
        <v>0</v>
      </c>
      <c r="R391" s="31" t="n">
        <f aca="false">IF($S391=1,U391,0)+IF($W391,Y391,0)+IF($AA391,AC391,0)+IF($AE391,AG391,0)+IF($AI391,AK391,0)+IF($AM391,AO391,0)+IF($AQ391,AS391,0)+IF($AU391,AW391,0)+IF($AY391,BA391,0)+IF($BC391,BE391,0)+IF($BG391,BI391,0)+IF($BK391,BM391,0)+IF($BO391,BQ391,0)+IF($BS391,BU391,0)+IF($BW391,BY391,0)+IF($CA391,CC391,0)+IF($CE391,CG391,0)+IF($CI391,CK391,0)+IF($CM391,CO391,0)+IF($CQ391,CS391,0)</f>
        <v>0</v>
      </c>
      <c r="S391" s="31" t="n">
        <f aca="false">IF(Замер!$J$20="да",Комната_1!$B391,0)</f>
        <v>0</v>
      </c>
      <c r="T391" s="31" t="n">
        <f aca="false">IF(Замер!$J$20="да",Комната_1!$G391,0)</f>
        <v>0</v>
      </c>
      <c r="U391" s="31" t="n">
        <f aca="false">IF(Замер!$J$20="да",Комната_1!$H391,0)</f>
        <v>0</v>
      </c>
      <c r="W391" s="31" t="n">
        <f aca="false">IF(Замер!$J$40="да",Комната_2!$B391,0)</f>
        <v>0</v>
      </c>
      <c r="X391" s="31" t="n">
        <f aca="false">IF(Замер!$J$40="да",Комната_2!$G391,0)</f>
        <v>0</v>
      </c>
      <c r="Y391" s="31" t="n">
        <f aca="false">IF(Замер!$J$40="да",Комната_2!$H391,0)</f>
        <v>0</v>
      </c>
      <c r="AA391" s="31" t="n">
        <f aca="false">IF(Замер!$J$60="да",Комната_3!$B391,0)</f>
        <v>0</v>
      </c>
      <c r="AB391" s="31" t="n">
        <f aca="false">IF(Замер!$J$60="да",Комната_3!$G391,0)</f>
        <v>0</v>
      </c>
      <c r="AC391" s="31" t="n">
        <f aca="false">IF(Замер!$J$60="да",Комната_3!$H391,0)</f>
        <v>0</v>
      </c>
      <c r="AE391" s="31" t="n">
        <f aca="false">IF(Замер!$J$80="да",Комната_4!$B391,0)</f>
        <v>0</v>
      </c>
      <c r="AF391" s="31" t="n">
        <f aca="false">IF(Замер!$J$80="да",Комната_4!$G391,0)</f>
        <v>0</v>
      </c>
      <c r="AG391" s="31" t="n">
        <f aca="false">IF(Замер!$J$80="да",Комната_4!$H391,0)</f>
        <v>0</v>
      </c>
      <c r="AI391" s="31" t="n">
        <f aca="false">IF(Замер!$J$100="да",Комната_5!$B391,0)</f>
        <v>0</v>
      </c>
      <c r="AJ391" s="31" t="n">
        <f aca="false">IF(Замер!$J$100="да",Комната_5!$G391,0)</f>
        <v>0</v>
      </c>
      <c r="AK391" s="31" t="n">
        <f aca="false">IF(Замер!$J$100="да",Комната_5!$H391,0)</f>
        <v>0</v>
      </c>
      <c r="AM391" s="31" t="n">
        <f aca="false">IF(Замер!$J$120="да",Коридор!$B391,0)</f>
        <v>0</v>
      </c>
      <c r="AN391" s="31" t="n">
        <f aca="false">IF(Замер!$J$120="да",Коридор!$G391,0)</f>
        <v>0</v>
      </c>
      <c r="AO391" s="31" t="n">
        <f aca="false">IF(Замер!$J$120="да",Коридор!$H391,0)</f>
        <v>0</v>
      </c>
      <c r="AQ391" s="31" t="n">
        <f aca="false">IF(Замер!$J$140="да",Кухня!$B391,0)</f>
        <v>0</v>
      </c>
      <c r="AR391" s="31" t="n">
        <f aca="false">IF(Замер!$J$140="да",Кухня!$G391,0)</f>
        <v>0</v>
      </c>
      <c r="AS391" s="31" t="n">
        <f aca="false">IF(Замер!$J$140="да",Кухня!$H391,0)</f>
        <v>0</v>
      </c>
      <c r="AU391" s="31" t="n">
        <f aca="false">IF(Замер!$J$160="да",Ванна!$B391,0)</f>
        <v>0</v>
      </c>
      <c r="AV391" s="31" t="n">
        <f aca="false">IF(Замер!$J$160="да",Ванна!$G391,0)</f>
        <v>0</v>
      </c>
      <c r="AW391" s="31" t="n">
        <f aca="false">IF(Замер!$J$160="да",Ванна!$H391,0)</f>
        <v>0</v>
      </c>
      <c r="AY391" s="31" t="n">
        <f aca="false">IF(Замер!$J$180="да",Туалет!$B391,0)</f>
        <v>0</v>
      </c>
      <c r="AZ391" s="31" t="n">
        <f aca="false">IF(Замер!$J$180="да",Туалет!$G391,0)</f>
        <v>0</v>
      </c>
      <c r="BA391" s="31" t="n">
        <f aca="false">IF(Замер!$J$180="да",Туалет!$H391,0)</f>
        <v>0</v>
      </c>
      <c r="BC391" s="31" t="n">
        <f aca="false">IF(Замер!$J$200="да",Балкон!$B391,0)</f>
        <v>0</v>
      </c>
      <c r="BD391" s="31" t="n">
        <f aca="false">IF(Замер!$J$200="да",Балкон!$G391,0)</f>
        <v>0</v>
      </c>
      <c r="BE391" s="31" t="n">
        <f aca="false">IF(Замер!$J$200="да",Балкон!$H391,0)</f>
        <v>0</v>
      </c>
      <c r="BG391" s="31" t="n">
        <f aca="false">IF(Замер!$J$220="да",Помещение_11!$B391,0)</f>
        <v>0</v>
      </c>
      <c r="BH391" s="31" t="n">
        <f aca="false">IF(Замер!$J$220="да",Помещение_11!$G391,0)</f>
        <v>0</v>
      </c>
      <c r="BI391" s="31" t="n">
        <f aca="false">IF(Замер!$J$220="да",Помещение_11!$H391,0)</f>
        <v>0</v>
      </c>
      <c r="BK391" s="31" t="n">
        <f aca="false">IF(Замер!$J$240="да",Помещение_12!$B391,0)</f>
        <v>0</v>
      </c>
      <c r="BL391" s="31" t="n">
        <f aca="false">IF(Замер!$J$240="да",Помещение_12!$G391,0)</f>
        <v>0</v>
      </c>
      <c r="BM391" s="31" t="n">
        <f aca="false">IF(Замер!$J$240="да",Помещение_12!$H391,0)</f>
        <v>0</v>
      </c>
      <c r="BO391" s="31" t="n">
        <f aca="false">IF(Замер!$J$260="да",Помещение_13!$B391,0)</f>
        <v>0</v>
      </c>
      <c r="BP391" s="31" t="n">
        <f aca="false">IF(Замер!$J$260="да",Помещение_13!$G391,0)</f>
        <v>0</v>
      </c>
      <c r="BQ391" s="31" t="n">
        <f aca="false">IF(Замер!$J$260="да",Помещение_13!$H391,0)</f>
        <v>0</v>
      </c>
      <c r="BS391" s="31" t="n">
        <f aca="false">IF(Замер!$J$280="да",Помещение_14!$B391,0)</f>
        <v>0</v>
      </c>
      <c r="BT391" s="31" t="n">
        <f aca="false">IF(Замер!$J$280="да",Помещение_14!$G391,0)</f>
        <v>0</v>
      </c>
      <c r="BU391" s="31" t="n">
        <f aca="false">IF(Замер!$J$280="да",Помещение_14!$H391,0)</f>
        <v>0</v>
      </c>
      <c r="BW391" s="31" t="n">
        <f aca="false">IF(Замер!$J$300="да",Помещение_15!$B391,0)</f>
        <v>0</v>
      </c>
      <c r="BX391" s="31" t="n">
        <f aca="false">IF(Замер!$J$300="да",Помещение_15!$G391,0)</f>
        <v>0</v>
      </c>
      <c r="BY391" s="31" t="n">
        <f aca="false">IF(Замер!$J$300="да",Помещение_15!$H391,0)</f>
        <v>0</v>
      </c>
      <c r="CA391" s="31" t="n">
        <f aca="false">IF(Замер!$J$320="да",Помещение_16!$B391,0)</f>
        <v>0</v>
      </c>
      <c r="CB391" s="31" t="n">
        <f aca="false">IF(Замер!$J$320="да",Помещение_16!$G391,0)</f>
        <v>0</v>
      </c>
      <c r="CC391" s="31" t="n">
        <f aca="false">IF(Замер!$J$320="да",Помещение_16!$H391,0)</f>
        <v>0</v>
      </c>
      <c r="CE391" s="31" t="n">
        <f aca="false">IF(Замер!$J$340="да",Помещение_17!$B391,0)</f>
        <v>0</v>
      </c>
      <c r="CF391" s="31" t="n">
        <f aca="false">IF(Замер!$J$340="да",Помещение_17!$G391,0)</f>
        <v>0</v>
      </c>
      <c r="CG391" s="31" t="n">
        <f aca="false">IF(Замер!$J$340="да",Помещение_17!$H391,0)</f>
        <v>0</v>
      </c>
      <c r="CI391" s="31" t="n">
        <f aca="false">IF(Замер!$J$360="да",Помещение_18!$B391,0)</f>
        <v>0</v>
      </c>
      <c r="CJ391" s="31" t="n">
        <f aca="false">IF(Замер!$J$360="да",Помещение_18!$G391,0)</f>
        <v>0</v>
      </c>
      <c r="CK391" s="31" t="n">
        <f aca="false">IF(Замер!$J$360="да",Помещение_18!$H391,0)</f>
        <v>0</v>
      </c>
      <c r="CM391" s="31" t="n">
        <f aca="false">IF(Замер!$J$380="да",Помещение_19!$B391,0)</f>
        <v>0</v>
      </c>
      <c r="CN391" s="31" t="n">
        <f aca="false">IF(Замер!$J$380="да",Помещение_19!$G391,0)</f>
        <v>0</v>
      </c>
      <c r="CO391" s="31" t="n">
        <f aca="false">IF(Замер!$J$380="да",Помещение_19!$H391,0)</f>
        <v>0</v>
      </c>
      <c r="CQ391" s="31" t="n">
        <f aca="false">IF(Замер!$J$400="да",Помещение_20!$B391,0)</f>
        <v>0</v>
      </c>
      <c r="CR391" s="31" t="n">
        <f aca="false">IF(Замер!$J$400="да",Помещение_20!$G391,0)</f>
        <v>0</v>
      </c>
      <c r="CS391" s="31" t="n">
        <f aca="false">IF(Замер!$J$400="да",Помещение_20!$H391,0)</f>
        <v>0</v>
      </c>
    </row>
    <row r="392" customFormat="false" ht="14.25" hidden="false" customHeight="false" outlineLevel="0" collapsed="false">
      <c r="B392" s="79" t="n">
        <f aca="false">P392</f>
        <v>0</v>
      </c>
      <c r="C392" s="49" t="s">
        <v>640</v>
      </c>
      <c r="D392" s="80" t="str">
        <f aca="false">VLOOKUP(C392,СписокРабот!$B:$E,2,FALSE())</f>
        <v>Установка блока выключателей (для санитарно-технических кабин)</v>
      </c>
      <c r="E392" s="44" t="str">
        <f aca="false">VLOOKUP(C392,СписокРабот!$B:$E,3,FALSE())</f>
        <v>ед.</v>
      </c>
      <c r="F392" s="81" t="n">
        <f aca="false">VLOOKUP(C392,СписокРабот!$B:$E,4,FALSE())</f>
        <v>1911</v>
      </c>
      <c r="G392" s="49" t="n">
        <f aca="false">Q392</f>
        <v>0</v>
      </c>
      <c r="H392" s="82" t="n">
        <f aca="false">F392*G392</f>
        <v>0</v>
      </c>
      <c r="L392" s="83"/>
      <c r="M392" s="66" t="n">
        <f aca="false">$F392*(100%-$B$3)</f>
        <v>1624.35</v>
      </c>
      <c r="N392" s="31" t="n">
        <f aca="false">$G392*$M392</f>
        <v>0</v>
      </c>
      <c r="P392" s="31" t="n">
        <f aca="false">MAX(S392,W392,AA392,AE392,AI392,AM392,AQ392,AU392,AY392,BC392,BG392,BK392,BO392,BS392,BW392,CA392,CE392,CI392,CM392,CQ392)</f>
        <v>0</v>
      </c>
      <c r="Q392" s="31" t="n">
        <f aca="false">IF($S392,T392,0)+IF($W392,X392,0)+IF($AA392,AB392,0)+IF($AE392,AF392,0)+IF($AI392,AJ392,0)+IF($AM392,AN392,0)+IF($AQ392,AR392,0)+IF($AU392,AV392,0)+IF($AY392,AZ392,0)+IF($BC392,BD392,0)+IF($BG392,BH392,0)+IF($BK392,BL392,0)+IF($BO392,BP392,0)+IF($BS392,BT392,0)+IF($BW392,BX392,0)+IF($CA392,CB392,0)+IF($CE392,CF392,0)+IF($CI392,CJ392,0)+IF($CM392,CN392,0)+IF($CQ392,CR392,0)</f>
        <v>0</v>
      </c>
      <c r="R392" s="31" t="n">
        <f aca="false">IF($S392=1,U392,0)+IF($W392,Y392,0)+IF($AA392,AC392,0)+IF($AE392,AG392,0)+IF($AI392,AK392,0)+IF($AM392,AO392,0)+IF($AQ392,AS392,0)+IF($AU392,AW392,0)+IF($AY392,BA392,0)+IF($BC392,BE392,0)+IF($BG392,BI392,0)+IF($BK392,BM392,0)+IF($BO392,BQ392,0)+IF($BS392,BU392,0)+IF($BW392,BY392,0)+IF($CA392,CC392,0)+IF($CE392,CG392,0)+IF($CI392,CK392,0)+IF($CM392,CO392,0)+IF($CQ392,CS392,0)</f>
        <v>0</v>
      </c>
      <c r="S392" s="31" t="n">
        <f aca="false">IF(Замер!$J$20="да",Комната_1!$B392,0)</f>
        <v>0</v>
      </c>
      <c r="T392" s="31" t="n">
        <f aca="false">IF(Замер!$J$20="да",Комната_1!$G392,0)</f>
        <v>0</v>
      </c>
      <c r="U392" s="31" t="n">
        <f aca="false">IF(Замер!$J$20="да",Комната_1!$H392,0)</f>
        <v>0</v>
      </c>
      <c r="W392" s="31" t="n">
        <f aca="false">IF(Замер!$J$40="да",Комната_2!$B392,0)</f>
        <v>0</v>
      </c>
      <c r="X392" s="31" t="n">
        <f aca="false">IF(Замер!$J$40="да",Комната_2!$G392,0)</f>
        <v>0</v>
      </c>
      <c r="Y392" s="31" t="n">
        <f aca="false">IF(Замер!$J$40="да",Комната_2!$H392,0)</f>
        <v>0</v>
      </c>
      <c r="AA392" s="31" t="n">
        <f aca="false">IF(Замер!$J$60="да",Комната_3!$B392,0)</f>
        <v>0</v>
      </c>
      <c r="AB392" s="31" t="n">
        <f aca="false">IF(Замер!$J$60="да",Комната_3!$G392,0)</f>
        <v>0</v>
      </c>
      <c r="AC392" s="31" t="n">
        <f aca="false">IF(Замер!$J$60="да",Комната_3!$H392,0)</f>
        <v>0</v>
      </c>
      <c r="AE392" s="31" t="n">
        <f aca="false">IF(Замер!$J$80="да",Комната_4!$B392,0)</f>
        <v>0</v>
      </c>
      <c r="AF392" s="31" t="n">
        <f aca="false">IF(Замер!$J$80="да",Комната_4!$G392,0)</f>
        <v>0</v>
      </c>
      <c r="AG392" s="31" t="n">
        <f aca="false">IF(Замер!$J$80="да",Комната_4!$H392,0)</f>
        <v>0</v>
      </c>
      <c r="AI392" s="31" t="n">
        <f aca="false">IF(Замер!$J$100="да",Комната_5!$B392,0)</f>
        <v>0</v>
      </c>
      <c r="AJ392" s="31" t="n">
        <f aca="false">IF(Замер!$J$100="да",Комната_5!$G392,0)</f>
        <v>0</v>
      </c>
      <c r="AK392" s="31" t="n">
        <f aca="false">IF(Замер!$J$100="да",Комната_5!$H392,0)</f>
        <v>0</v>
      </c>
      <c r="AM392" s="31" t="n">
        <f aca="false">IF(Замер!$J$120="да",Коридор!$B392,0)</f>
        <v>0</v>
      </c>
      <c r="AN392" s="31" t="n">
        <f aca="false">IF(Замер!$J$120="да",Коридор!$G392,0)</f>
        <v>0</v>
      </c>
      <c r="AO392" s="31" t="n">
        <f aca="false">IF(Замер!$J$120="да",Коридор!$H392,0)</f>
        <v>0</v>
      </c>
      <c r="AQ392" s="31" t="n">
        <f aca="false">IF(Замер!$J$140="да",Кухня!$B392,0)</f>
        <v>0</v>
      </c>
      <c r="AR392" s="31" t="n">
        <f aca="false">IF(Замер!$J$140="да",Кухня!$G392,0)</f>
        <v>0</v>
      </c>
      <c r="AS392" s="31" t="n">
        <f aca="false">IF(Замер!$J$140="да",Кухня!$H392,0)</f>
        <v>0</v>
      </c>
      <c r="AU392" s="31" t="n">
        <f aca="false">IF(Замер!$J$160="да",Ванна!$B392,0)</f>
        <v>0</v>
      </c>
      <c r="AV392" s="31" t="n">
        <f aca="false">IF(Замер!$J$160="да",Ванна!$G392,0)</f>
        <v>0</v>
      </c>
      <c r="AW392" s="31" t="n">
        <f aca="false">IF(Замер!$J$160="да",Ванна!$H392,0)</f>
        <v>0</v>
      </c>
      <c r="AY392" s="31" t="n">
        <f aca="false">IF(Замер!$J$180="да",Туалет!$B392,0)</f>
        <v>0</v>
      </c>
      <c r="AZ392" s="31" t="n">
        <f aca="false">IF(Замер!$J$180="да",Туалет!$G392,0)</f>
        <v>0</v>
      </c>
      <c r="BA392" s="31" t="n">
        <f aca="false">IF(Замер!$J$180="да",Туалет!$H392,0)</f>
        <v>0</v>
      </c>
      <c r="BC392" s="31" t="n">
        <f aca="false">IF(Замер!$J$200="да",Балкон!$B392,0)</f>
        <v>0</v>
      </c>
      <c r="BD392" s="31" t="n">
        <f aca="false">IF(Замер!$J$200="да",Балкон!$G392,0)</f>
        <v>0</v>
      </c>
      <c r="BE392" s="31" t="n">
        <f aca="false">IF(Замер!$J$200="да",Балкон!$H392,0)</f>
        <v>0</v>
      </c>
      <c r="BG392" s="31" t="n">
        <f aca="false">IF(Замер!$J$220="да",Помещение_11!$B392,0)</f>
        <v>0</v>
      </c>
      <c r="BH392" s="31" t="n">
        <f aca="false">IF(Замер!$J$220="да",Помещение_11!$G392,0)</f>
        <v>0</v>
      </c>
      <c r="BI392" s="31" t="n">
        <f aca="false">IF(Замер!$J$220="да",Помещение_11!$H392,0)</f>
        <v>0</v>
      </c>
      <c r="BK392" s="31" t="n">
        <f aca="false">IF(Замер!$J$240="да",Помещение_12!$B392,0)</f>
        <v>0</v>
      </c>
      <c r="BL392" s="31" t="n">
        <f aca="false">IF(Замер!$J$240="да",Помещение_12!$G392,0)</f>
        <v>0</v>
      </c>
      <c r="BM392" s="31" t="n">
        <f aca="false">IF(Замер!$J$240="да",Помещение_12!$H392,0)</f>
        <v>0</v>
      </c>
      <c r="BO392" s="31" t="n">
        <f aca="false">IF(Замер!$J$260="да",Помещение_13!$B392,0)</f>
        <v>0</v>
      </c>
      <c r="BP392" s="31" t="n">
        <f aca="false">IF(Замер!$J$260="да",Помещение_13!$G392,0)</f>
        <v>0</v>
      </c>
      <c r="BQ392" s="31" t="n">
        <f aca="false">IF(Замер!$J$260="да",Помещение_13!$H392,0)</f>
        <v>0</v>
      </c>
      <c r="BS392" s="31" t="n">
        <f aca="false">IF(Замер!$J$280="да",Помещение_14!$B392,0)</f>
        <v>0</v>
      </c>
      <c r="BT392" s="31" t="n">
        <f aca="false">IF(Замер!$J$280="да",Помещение_14!$G392,0)</f>
        <v>0</v>
      </c>
      <c r="BU392" s="31" t="n">
        <f aca="false">IF(Замер!$J$280="да",Помещение_14!$H392,0)</f>
        <v>0</v>
      </c>
      <c r="BW392" s="31" t="n">
        <f aca="false">IF(Замер!$J$300="да",Помещение_15!$B392,0)</f>
        <v>0</v>
      </c>
      <c r="BX392" s="31" t="n">
        <f aca="false">IF(Замер!$J$300="да",Помещение_15!$G392,0)</f>
        <v>0</v>
      </c>
      <c r="BY392" s="31" t="n">
        <f aca="false">IF(Замер!$J$300="да",Помещение_15!$H392,0)</f>
        <v>0</v>
      </c>
      <c r="CA392" s="31" t="n">
        <f aca="false">IF(Замер!$J$320="да",Помещение_16!$B392,0)</f>
        <v>0</v>
      </c>
      <c r="CB392" s="31" t="n">
        <f aca="false">IF(Замер!$J$320="да",Помещение_16!$G392,0)</f>
        <v>0</v>
      </c>
      <c r="CC392" s="31" t="n">
        <f aca="false">IF(Замер!$J$320="да",Помещение_16!$H392,0)</f>
        <v>0</v>
      </c>
      <c r="CE392" s="31" t="n">
        <f aca="false">IF(Замер!$J$340="да",Помещение_17!$B392,0)</f>
        <v>0</v>
      </c>
      <c r="CF392" s="31" t="n">
        <f aca="false">IF(Замер!$J$340="да",Помещение_17!$G392,0)</f>
        <v>0</v>
      </c>
      <c r="CG392" s="31" t="n">
        <f aca="false">IF(Замер!$J$340="да",Помещение_17!$H392,0)</f>
        <v>0</v>
      </c>
      <c r="CI392" s="31" t="n">
        <f aca="false">IF(Замер!$J$360="да",Помещение_18!$B392,0)</f>
        <v>0</v>
      </c>
      <c r="CJ392" s="31" t="n">
        <f aca="false">IF(Замер!$J$360="да",Помещение_18!$G392,0)</f>
        <v>0</v>
      </c>
      <c r="CK392" s="31" t="n">
        <f aca="false">IF(Замер!$J$360="да",Помещение_18!$H392,0)</f>
        <v>0</v>
      </c>
      <c r="CM392" s="31" t="n">
        <f aca="false">IF(Замер!$J$380="да",Помещение_19!$B392,0)</f>
        <v>0</v>
      </c>
      <c r="CN392" s="31" t="n">
        <f aca="false">IF(Замер!$J$380="да",Помещение_19!$G392,0)</f>
        <v>0</v>
      </c>
      <c r="CO392" s="31" t="n">
        <f aca="false">IF(Замер!$J$380="да",Помещение_19!$H392,0)</f>
        <v>0</v>
      </c>
      <c r="CQ392" s="31" t="n">
        <f aca="false">IF(Замер!$J$400="да",Помещение_20!$B392,0)</f>
        <v>0</v>
      </c>
      <c r="CR392" s="31" t="n">
        <f aca="false">IF(Замер!$J$400="да",Помещение_20!$G392,0)</f>
        <v>0</v>
      </c>
      <c r="CS392" s="31" t="n">
        <f aca="false">IF(Замер!$J$400="да",Помещение_20!$H392,0)</f>
        <v>0</v>
      </c>
    </row>
    <row r="393" customFormat="false" ht="14.25" hidden="false" customHeight="false" outlineLevel="0" collapsed="false">
      <c r="B393" s="79" t="n">
        <f aca="false">P393</f>
        <v>0</v>
      </c>
      <c r="C393" s="49" t="s">
        <v>641</v>
      </c>
      <c r="D393" s="80" t="str">
        <f aca="false">VLOOKUP(C393,СписокРабот!$B:$E,2,FALSE())</f>
        <v>Монтаж проходного выключателя / мастер-выключателя</v>
      </c>
      <c r="E393" s="44" t="str">
        <f aca="false">VLOOKUP(C393,СписокРабот!$B:$E,3,FALSE())</f>
        <v>ед.</v>
      </c>
      <c r="F393" s="81" t="n">
        <f aca="false">VLOOKUP(C393,СписокРабот!$B:$E,4,FALSE())</f>
        <v>1486</v>
      </c>
      <c r="G393" s="49" t="n">
        <f aca="false">Q393</f>
        <v>0</v>
      </c>
      <c r="H393" s="82" t="n">
        <f aca="false">F393*G393</f>
        <v>0</v>
      </c>
      <c r="L393" s="83"/>
      <c r="M393" s="66" t="n">
        <f aca="false">$F393*(100%-$B$3)</f>
        <v>1263.1</v>
      </c>
      <c r="N393" s="31" t="n">
        <f aca="false">$G393*$M393</f>
        <v>0</v>
      </c>
      <c r="P393" s="31" t="n">
        <f aca="false">MAX(S393,W393,AA393,AE393,AI393,AM393,AQ393,AU393,AY393,BC393,BG393,BK393,BO393,BS393,BW393,CA393,CE393,CI393,CM393,CQ393)</f>
        <v>0</v>
      </c>
      <c r="Q393" s="31" t="n">
        <f aca="false">IF($S393,T393,0)+IF($W393,X393,0)+IF($AA393,AB393,0)+IF($AE393,AF393,0)+IF($AI393,AJ393,0)+IF($AM393,AN393,0)+IF($AQ393,AR393,0)+IF($AU393,AV393,0)+IF($AY393,AZ393,0)+IF($BC393,BD393,0)+IF($BG393,BH393,0)+IF($BK393,BL393,0)+IF($BO393,BP393,0)+IF($BS393,BT393,0)+IF($BW393,BX393,0)+IF($CA393,CB393,0)+IF($CE393,CF393,0)+IF($CI393,CJ393,0)+IF($CM393,CN393,0)+IF($CQ393,CR393,0)</f>
        <v>0</v>
      </c>
      <c r="R393" s="31" t="n">
        <f aca="false">IF($S393=1,U393,0)+IF($W393,Y393,0)+IF($AA393,AC393,0)+IF($AE393,AG393,0)+IF($AI393,AK393,0)+IF($AM393,AO393,0)+IF($AQ393,AS393,0)+IF($AU393,AW393,0)+IF($AY393,BA393,0)+IF($BC393,BE393,0)+IF($BG393,BI393,0)+IF($BK393,BM393,0)+IF($BO393,BQ393,0)+IF($BS393,BU393,0)+IF($BW393,BY393,0)+IF($CA393,CC393,0)+IF($CE393,CG393,0)+IF($CI393,CK393,0)+IF($CM393,CO393,0)+IF($CQ393,CS393,0)</f>
        <v>0</v>
      </c>
      <c r="S393" s="31" t="n">
        <f aca="false">IF(Замер!$J$20="да",Комната_1!$B393,0)</f>
        <v>0</v>
      </c>
      <c r="T393" s="31" t="n">
        <f aca="false">IF(Замер!$J$20="да",Комната_1!$G393,0)</f>
        <v>0</v>
      </c>
      <c r="U393" s="31" t="n">
        <f aca="false">IF(Замер!$J$20="да",Комната_1!$H393,0)</f>
        <v>0</v>
      </c>
      <c r="W393" s="31" t="n">
        <f aca="false">IF(Замер!$J$40="да",Комната_2!$B393,0)</f>
        <v>0</v>
      </c>
      <c r="X393" s="31" t="n">
        <f aca="false">IF(Замер!$J$40="да",Комната_2!$G393,0)</f>
        <v>0</v>
      </c>
      <c r="Y393" s="31" t="n">
        <f aca="false">IF(Замер!$J$40="да",Комната_2!$H393,0)</f>
        <v>0</v>
      </c>
      <c r="AA393" s="31" t="n">
        <f aca="false">IF(Замер!$J$60="да",Комната_3!$B393,0)</f>
        <v>0</v>
      </c>
      <c r="AB393" s="31" t="n">
        <f aca="false">IF(Замер!$J$60="да",Комната_3!$G393,0)</f>
        <v>0</v>
      </c>
      <c r="AC393" s="31" t="n">
        <f aca="false">IF(Замер!$J$60="да",Комната_3!$H393,0)</f>
        <v>0</v>
      </c>
      <c r="AE393" s="31" t="n">
        <f aca="false">IF(Замер!$J$80="да",Комната_4!$B393,0)</f>
        <v>0</v>
      </c>
      <c r="AF393" s="31" t="n">
        <f aca="false">IF(Замер!$J$80="да",Комната_4!$G393,0)</f>
        <v>0</v>
      </c>
      <c r="AG393" s="31" t="n">
        <f aca="false">IF(Замер!$J$80="да",Комната_4!$H393,0)</f>
        <v>0</v>
      </c>
      <c r="AI393" s="31" t="n">
        <f aca="false">IF(Замер!$J$100="да",Комната_5!$B393,0)</f>
        <v>0</v>
      </c>
      <c r="AJ393" s="31" t="n">
        <f aca="false">IF(Замер!$J$100="да",Комната_5!$G393,0)</f>
        <v>0</v>
      </c>
      <c r="AK393" s="31" t="n">
        <f aca="false">IF(Замер!$J$100="да",Комната_5!$H393,0)</f>
        <v>0</v>
      </c>
      <c r="AM393" s="31" t="n">
        <f aca="false">IF(Замер!$J$120="да",Коридор!$B393,0)</f>
        <v>0</v>
      </c>
      <c r="AN393" s="31" t="n">
        <f aca="false">IF(Замер!$J$120="да",Коридор!$G393,0)</f>
        <v>0</v>
      </c>
      <c r="AO393" s="31" t="n">
        <f aca="false">IF(Замер!$J$120="да",Коридор!$H393,0)</f>
        <v>0</v>
      </c>
      <c r="AQ393" s="31" t="n">
        <f aca="false">IF(Замер!$J$140="да",Кухня!$B393,0)</f>
        <v>0</v>
      </c>
      <c r="AR393" s="31" t="n">
        <f aca="false">IF(Замер!$J$140="да",Кухня!$G393,0)</f>
        <v>0</v>
      </c>
      <c r="AS393" s="31" t="n">
        <f aca="false">IF(Замер!$J$140="да",Кухня!$H393,0)</f>
        <v>0</v>
      </c>
      <c r="AU393" s="31" t="n">
        <f aca="false">IF(Замер!$J$160="да",Ванна!$B393,0)</f>
        <v>0</v>
      </c>
      <c r="AV393" s="31" t="n">
        <f aca="false">IF(Замер!$J$160="да",Ванна!$G393,0)</f>
        <v>0</v>
      </c>
      <c r="AW393" s="31" t="n">
        <f aca="false">IF(Замер!$J$160="да",Ванна!$H393,0)</f>
        <v>0</v>
      </c>
      <c r="AY393" s="31" t="n">
        <f aca="false">IF(Замер!$J$180="да",Туалет!$B393,0)</f>
        <v>0</v>
      </c>
      <c r="AZ393" s="31" t="n">
        <f aca="false">IF(Замер!$J$180="да",Туалет!$G393,0)</f>
        <v>0</v>
      </c>
      <c r="BA393" s="31" t="n">
        <f aca="false">IF(Замер!$J$180="да",Туалет!$H393,0)</f>
        <v>0</v>
      </c>
      <c r="BC393" s="31" t="n">
        <f aca="false">IF(Замер!$J$200="да",Балкон!$B393,0)</f>
        <v>0</v>
      </c>
      <c r="BD393" s="31" t="n">
        <f aca="false">IF(Замер!$J$200="да",Балкон!$G393,0)</f>
        <v>0</v>
      </c>
      <c r="BE393" s="31" t="n">
        <f aca="false">IF(Замер!$J$200="да",Балкон!$H393,0)</f>
        <v>0</v>
      </c>
      <c r="BG393" s="31" t="n">
        <f aca="false">IF(Замер!$J$220="да",Помещение_11!$B393,0)</f>
        <v>0</v>
      </c>
      <c r="BH393" s="31" t="n">
        <f aca="false">IF(Замер!$J$220="да",Помещение_11!$G393,0)</f>
        <v>0</v>
      </c>
      <c r="BI393" s="31" t="n">
        <f aca="false">IF(Замер!$J$220="да",Помещение_11!$H393,0)</f>
        <v>0</v>
      </c>
      <c r="BK393" s="31" t="n">
        <f aca="false">IF(Замер!$J$240="да",Помещение_12!$B393,0)</f>
        <v>0</v>
      </c>
      <c r="BL393" s="31" t="n">
        <f aca="false">IF(Замер!$J$240="да",Помещение_12!$G393,0)</f>
        <v>0</v>
      </c>
      <c r="BM393" s="31" t="n">
        <f aca="false">IF(Замер!$J$240="да",Помещение_12!$H393,0)</f>
        <v>0</v>
      </c>
      <c r="BO393" s="31" t="n">
        <f aca="false">IF(Замер!$J$260="да",Помещение_13!$B393,0)</f>
        <v>0</v>
      </c>
      <c r="BP393" s="31" t="n">
        <f aca="false">IF(Замер!$J$260="да",Помещение_13!$G393,0)</f>
        <v>0</v>
      </c>
      <c r="BQ393" s="31" t="n">
        <f aca="false">IF(Замер!$J$260="да",Помещение_13!$H393,0)</f>
        <v>0</v>
      </c>
      <c r="BS393" s="31" t="n">
        <f aca="false">IF(Замер!$J$280="да",Помещение_14!$B393,0)</f>
        <v>0</v>
      </c>
      <c r="BT393" s="31" t="n">
        <f aca="false">IF(Замер!$J$280="да",Помещение_14!$G393,0)</f>
        <v>0</v>
      </c>
      <c r="BU393" s="31" t="n">
        <f aca="false">IF(Замер!$J$280="да",Помещение_14!$H393,0)</f>
        <v>0</v>
      </c>
      <c r="BW393" s="31" t="n">
        <f aca="false">IF(Замер!$J$300="да",Помещение_15!$B393,0)</f>
        <v>0</v>
      </c>
      <c r="BX393" s="31" t="n">
        <f aca="false">IF(Замер!$J$300="да",Помещение_15!$G393,0)</f>
        <v>0</v>
      </c>
      <c r="BY393" s="31" t="n">
        <f aca="false">IF(Замер!$J$300="да",Помещение_15!$H393,0)</f>
        <v>0</v>
      </c>
      <c r="CA393" s="31" t="n">
        <f aca="false">IF(Замер!$J$320="да",Помещение_16!$B393,0)</f>
        <v>0</v>
      </c>
      <c r="CB393" s="31" t="n">
        <f aca="false">IF(Замер!$J$320="да",Помещение_16!$G393,0)</f>
        <v>0</v>
      </c>
      <c r="CC393" s="31" t="n">
        <f aca="false">IF(Замер!$J$320="да",Помещение_16!$H393,0)</f>
        <v>0</v>
      </c>
      <c r="CE393" s="31" t="n">
        <f aca="false">IF(Замер!$J$340="да",Помещение_17!$B393,0)</f>
        <v>0</v>
      </c>
      <c r="CF393" s="31" t="n">
        <f aca="false">IF(Замер!$J$340="да",Помещение_17!$G393,0)</f>
        <v>0</v>
      </c>
      <c r="CG393" s="31" t="n">
        <f aca="false">IF(Замер!$J$340="да",Помещение_17!$H393,0)</f>
        <v>0</v>
      </c>
      <c r="CI393" s="31" t="n">
        <f aca="false">IF(Замер!$J$360="да",Помещение_18!$B393,0)</f>
        <v>0</v>
      </c>
      <c r="CJ393" s="31" t="n">
        <f aca="false">IF(Замер!$J$360="да",Помещение_18!$G393,0)</f>
        <v>0</v>
      </c>
      <c r="CK393" s="31" t="n">
        <f aca="false">IF(Замер!$J$360="да",Помещение_18!$H393,0)</f>
        <v>0</v>
      </c>
      <c r="CM393" s="31" t="n">
        <f aca="false">IF(Замер!$J$380="да",Помещение_19!$B393,0)</f>
        <v>0</v>
      </c>
      <c r="CN393" s="31" t="n">
        <f aca="false">IF(Замер!$J$380="да",Помещение_19!$G393,0)</f>
        <v>0</v>
      </c>
      <c r="CO393" s="31" t="n">
        <f aca="false">IF(Замер!$J$380="да",Помещение_19!$H393,0)</f>
        <v>0</v>
      </c>
      <c r="CQ393" s="31" t="n">
        <f aca="false">IF(Замер!$J$400="да",Помещение_20!$B393,0)</f>
        <v>0</v>
      </c>
      <c r="CR393" s="31" t="n">
        <f aca="false">IF(Замер!$J$400="да",Помещение_20!$G393,0)</f>
        <v>0</v>
      </c>
      <c r="CS393" s="31" t="n">
        <f aca="false">IF(Замер!$J$400="да",Помещение_20!$H393,0)</f>
        <v>0</v>
      </c>
    </row>
    <row r="394" customFormat="false" ht="14.25" hidden="false" customHeight="false" outlineLevel="0" collapsed="false">
      <c r="B394" s="79" t="n">
        <f aca="false">P394</f>
        <v>0</v>
      </c>
      <c r="C394" s="49" t="s">
        <v>642</v>
      </c>
      <c r="D394" s="80" t="str">
        <f aca="false">VLOOKUP(C394,СписокРабот!$B:$E,2,FALSE())</f>
        <v>Автомат защиты (однополюсный), установка</v>
      </c>
      <c r="E394" s="44" t="str">
        <f aca="false">VLOOKUP(C394,СписокРабот!$B:$E,3,FALSE())</f>
        <v>ед.</v>
      </c>
      <c r="F394" s="81" t="n">
        <f aca="false">VLOOKUP(C394,СписокРабот!$B:$E,4,FALSE())</f>
        <v>1270</v>
      </c>
      <c r="G394" s="49" t="n">
        <f aca="false">Q394</f>
        <v>0</v>
      </c>
      <c r="H394" s="82" t="n">
        <f aca="false">F394*G394</f>
        <v>0</v>
      </c>
      <c r="L394" s="83"/>
      <c r="M394" s="66" t="n">
        <f aca="false">$F394*(100%-$B$3)</f>
        <v>1079.5</v>
      </c>
      <c r="N394" s="31" t="n">
        <f aca="false">$G394*$M394</f>
        <v>0</v>
      </c>
      <c r="P394" s="31" t="n">
        <f aca="false">MAX(S394,W394,AA394,AE394,AI394,AM394,AQ394,AU394,AY394,BC394,BG394,BK394,BO394,BS394,BW394,CA394,CE394,CI394,CM394,CQ394)</f>
        <v>0</v>
      </c>
      <c r="Q394" s="31" t="n">
        <f aca="false">IF($S394,T394,0)+IF($W394,X394,0)+IF($AA394,AB394,0)+IF($AE394,AF394,0)+IF($AI394,AJ394,0)+IF($AM394,AN394,0)+IF($AQ394,AR394,0)+IF($AU394,AV394,0)+IF($AY394,AZ394,0)+IF($BC394,BD394,0)+IF($BG394,BH394,0)+IF($BK394,BL394,0)+IF($BO394,BP394,0)+IF($BS394,BT394,0)+IF($BW394,BX394,0)+IF($CA394,CB394,0)+IF($CE394,CF394,0)+IF($CI394,CJ394,0)+IF($CM394,CN394,0)+IF($CQ394,CR394,0)</f>
        <v>0</v>
      </c>
      <c r="R394" s="31" t="n">
        <f aca="false">IF($S394=1,U394,0)+IF($W394,Y394,0)+IF($AA394,AC394,0)+IF($AE394,AG394,0)+IF($AI394,AK394,0)+IF($AM394,AO394,0)+IF($AQ394,AS394,0)+IF($AU394,AW394,0)+IF($AY394,BA394,0)+IF($BC394,BE394,0)+IF($BG394,BI394,0)+IF($BK394,BM394,0)+IF($BO394,BQ394,0)+IF($BS394,BU394,0)+IF($BW394,BY394,0)+IF($CA394,CC394,0)+IF($CE394,CG394,0)+IF($CI394,CK394,0)+IF($CM394,CO394,0)+IF($CQ394,CS394,0)</f>
        <v>0</v>
      </c>
      <c r="S394" s="31" t="n">
        <f aca="false">IF(Замер!$J$20="да",Комната_1!$B394,0)</f>
        <v>0</v>
      </c>
      <c r="T394" s="31" t="n">
        <f aca="false">IF(Замер!$J$20="да",Комната_1!$G394,0)</f>
        <v>0</v>
      </c>
      <c r="U394" s="31" t="n">
        <f aca="false">IF(Замер!$J$20="да",Комната_1!$H394,0)</f>
        <v>0</v>
      </c>
      <c r="W394" s="31" t="n">
        <f aca="false">IF(Замер!$J$40="да",Комната_2!$B394,0)</f>
        <v>0</v>
      </c>
      <c r="X394" s="31" t="n">
        <f aca="false">IF(Замер!$J$40="да",Комната_2!$G394,0)</f>
        <v>0</v>
      </c>
      <c r="Y394" s="31" t="n">
        <f aca="false">IF(Замер!$J$40="да",Комната_2!$H394,0)</f>
        <v>0</v>
      </c>
      <c r="AA394" s="31" t="n">
        <f aca="false">IF(Замер!$J$60="да",Комната_3!$B394,0)</f>
        <v>0</v>
      </c>
      <c r="AB394" s="31" t="n">
        <f aca="false">IF(Замер!$J$60="да",Комната_3!$G394,0)</f>
        <v>0</v>
      </c>
      <c r="AC394" s="31" t="n">
        <f aca="false">IF(Замер!$J$60="да",Комната_3!$H394,0)</f>
        <v>0</v>
      </c>
      <c r="AE394" s="31" t="n">
        <f aca="false">IF(Замер!$J$80="да",Комната_4!$B394,0)</f>
        <v>0</v>
      </c>
      <c r="AF394" s="31" t="n">
        <f aca="false">IF(Замер!$J$80="да",Комната_4!$G394,0)</f>
        <v>0</v>
      </c>
      <c r="AG394" s="31" t="n">
        <f aca="false">IF(Замер!$J$80="да",Комната_4!$H394,0)</f>
        <v>0</v>
      </c>
      <c r="AI394" s="31" t="n">
        <f aca="false">IF(Замер!$J$100="да",Комната_5!$B394,0)</f>
        <v>0</v>
      </c>
      <c r="AJ394" s="31" t="n">
        <f aca="false">IF(Замер!$J$100="да",Комната_5!$G394,0)</f>
        <v>0</v>
      </c>
      <c r="AK394" s="31" t="n">
        <f aca="false">IF(Замер!$J$100="да",Комната_5!$H394,0)</f>
        <v>0</v>
      </c>
      <c r="AM394" s="31" t="n">
        <f aca="false">IF(Замер!$J$120="да",Коридор!$B394,0)</f>
        <v>0</v>
      </c>
      <c r="AN394" s="31" t="n">
        <f aca="false">IF(Замер!$J$120="да",Коридор!$G394,0)</f>
        <v>0</v>
      </c>
      <c r="AO394" s="31" t="n">
        <f aca="false">IF(Замер!$J$120="да",Коридор!$H394,0)</f>
        <v>0</v>
      </c>
      <c r="AQ394" s="31" t="n">
        <f aca="false">IF(Замер!$J$140="да",Кухня!$B394,0)</f>
        <v>0</v>
      </c>
      <c r="AR394" s="31" t="n">
        <f aca="false">IF(Замер!$J$140="да",Кухня!$G394,0)</f>
        <v>0</v>
      </c>
      <c r="AS394" s="31" t="n">
        <f aca="false">IF(Замер!$J$140="да",Кухня!$H394,0)</f>
        <v>0</v>
      </c>
      <c r="AU394" s="31" t="n">
        <f aca="false">IF(Замер!$J$160="да",Ванна!$B394,0)</f>
        <v>0</v>
      </c>
      <c r="AV394" s="31" t="n">
        <f aca="false">IF(Замер!$J$160="да",Ванна!$G394,0)</f>
        <v>0</v>
      </c>
      <c r="AW394" s="31" t="n">
        <f aca="false">IF(Замер!$J$160="да",Ванна!$H394,0)</f>
        <v>0</v>
      </c>
      <c r="AY394" s="31" t="n">
        <f aca="false">IF(Замер!$J$180="да",Туалет!$B394,0)</f>
        <v>0</v>
      </c>
      <c r="AZ394" s="31" t="n">
        <f aca="false">IF(Замер!$J$180="да",Туалет!$G394,0)</f>
        <v>0</v>
      </c>
      <c r="BA394" s="31" t="n">
        <f aca="false">IF(Замер!$J$180="да",Туалет!$H394,0)</f>
        <v>0</v>
      </c>
      <c r="BC394" s="31" t="n">
        <f aca="false">IF(Замер!$J$200="да",Балкон!$B394,0)</f>
        <v>0</v>
      </c>
      <c r="BD394" s="31" t="n">
        <f aca="false">IF(Замер!$J$200="да",Балкон!$G394,0)</f>
        <v>0</v>
      </c>
      <c r="BE394" s="31" t="n">
        <f aca="false">IF(Замер!$J$200="да",Балкон!$H394,0)</f>
        <v>0</v>
      </c>
      <c r="BG394" s="31" t="n">
        <f aca="false">IF(Замер!$J$220="да",Помещение_11!$B394,0)</f>
        <v>0</v>
      </c>
      <c r="BH394" s="31" t="n">
        <f aca="false">IF(Замер!$J$220="да",Помещение_11!$G394,0)</f>
        <v>0</v>
      </c>
      <c r="BI394" s="31" t="n">
        <f aca="false">IF(Замер!$J$220="да",Помещение_11!$H394,0)</f>
        <v>0</v>
      </c>
      <c r="BK394" s="31" t="n">
        <f aca="false">IF(Замер!$J$240="да",Помещение_12!$B394,0)</f>
        <v>0</v>
      </c>
      <c r="BL394" s="31" t="n">
        <f aca="false">IF(Замер!$J$240="да",Помещение_12!$G394,0)</f>
        <v>0</v>
      </c>
      <c r="BM394" s="31" t="n">
        <f aca="false">IF(Замер!$J$240="да",Помещение_12!$H394,0)</f>
        <v>0</v>
      </c>
      <c r="BO394" s="31" t="n">
        <f aca="false">IF(Замер!$J$260="да",Помещение_13!$B394,0)</f>
        <v>0</v>
      </c>
      <c r="BP394" s="31" t="n">
        <f aca="false">IF(Замер!$J$260="да",Помещение_13!$G394,0)</f>
        <v>0</v>
      </c>
      <c r="BQ394" s="31" t="n">
        <f aca="false">IF(Замер!$J$260="да",Помещение_13!$H394,0)</f>
        <v>0</v>
      </c>
      <c r="BS394" s="31" t="n">
        <f aca="false">IF(Замер!$J$280="да",Помещение_14!$B394,0)</f>
        <v>0</v>
      </c>
      <c r="BT394" s="31" t="n">
        <f aca="false">IF(Замер!$J$280="да",Помещение_14!$G394,0)</f>
        <v>0</v>
      </c>
      <c r="BU394" s="31" t="n">
        <f aca="false">IF(Замер!$J$280="да",Помещение_14!$H394,0)</f>
        <v>0</v>
      </c>
      <c r="BW394" s="31" t="n">
        <f aca="false">IF(Замер!$J$300="да",Помещение_15!$B394,0)</f>
        <v>0</v>
      </c>
      <c r="BX394" s="31" t="n">
        <f aca="false">IF(Замер!$J$300="да",Помещение_15!$G394,0)</f>
        <v>0</v>
      </c>
      <c r="BY394" s="31" t="n">
        <f aca="false">IF(Замер!$J$300="да",Помещение_15!$H394,0)</f>
        <v>0</v>
      </c>
      <c r="CA394" s="31" t="n">
        <f aca="false">IF(Замер!$J$320="да",Помещение_16!$B394,0)</f>
        <v>0</v>
      </c>
      <c r="CB394" s="31" t="n">
        <f aca="false">IF(Замер!$J$320="да",Помещение_16!$G394,0)</f>
        <v>0</v>
      </c>
      <c r="CC394" s="31" t="n">
        <f aca="false">IF(Замер!$J$320="да",Помещение_16!$H394,0)</f>
        <v>0</v>
      </c>
      <c r="CE394" s="31" t="n">
        <f aca="false">IF(Замер!$J$340="да",Помещение_17!$B394,0)</f>
        <v>0</v>
      </c>
      <c r="CF394" s="31" t="n">
        <f aca="false">IF(Замер!$J$340="да",Помещение_17!$G394,0)</f>
        <v>0</v>
      </c>
      <c r="CG394" s="31" t="n">
        <f aca="false">IF(Замер!$J$340="да",Помещение_17!$H394,0)</f>
        <v>0</v>
      </c>
      <c r="CI394" s="31" t="n">
        <f aca="false">IF(Замер!$J$360="да",Помещение_18!$B394,0)</f>
        <v>0</v>
      </c>
      <c r="CJ394" s="31" t="n">
        <f aca="false">IF(Замер!$J$360="да",Помещение_18!$G394,0)</f>
        <v>0</v>
      </c>
      <c r="CK394" s="31" t="n">
        <f aca="false">IF(Замер!$J$360="да",Помещение_18!$H394,0)</f>
        <v>0</v>
      </c>
      <c r="CM394" s="31" t="n">
        <f aca="false">IF(Замер!$J$380="да",Помещение_19!$B394,0)</f>
        <v>0</v>
      </c>
      <c r="CN394" s="31" t="n">
        <f aca="false">IF(Замер!$J$380="да",Помещение_19!$G394,0)</f>
        <v>0</v>
      </c>
      <c r="CO394" s="31" t="n">
        <f aca="false">IF(Замер!$J$380="да",Помещение_19!$H394,0)</f>
        <v>0</v>
      </c>
      <c r="CQ394" s="31" t="n">
        <f aca="false">IF(Замер!$J$400="да",Помещение_20!$B394,0)</f>
        <v>0</v>
      </c>
      <c r="CR394" s="31" t="n">
        <f aca="false">IF(Замер!$J$400="да",Помещение_20!$G394,0)</f>
        <v>0</v>
      </c>
      <c r="CS394" s="31" t="n">
        <f aca="false">IF(Замер!$J$400="да",Помещение_20!$H394,0)</f>
        <v>0</v>
      </c>
    </row>
    <row r="395" customFormat="false" ht="14.25" hidden="false" customHeight="false" outlineLevel="0" collapsed="false">
      <c r="B395" s="79" t="n">
        <f aca="false">P395</f>
        <v>0</v>
      </c>
      <c r="C395" s="49" t="s">
        <v>643</v>
      </c>
      <c r="D395" s="80" t="str">
        <f aca="false">VLOOKUP(C395,СписокРабот!$B:$E,2,FALSE())</f>
        <v>Автомат защиты (трехполюсный), установка</v>
      </c>
      <c r="E395" s="44" t="str">
        <f aca="false">VLOOKUP(C395,СписокРабот!$B:$E,3,FALSE())</f>
        <v>ед.</v>
      </c>
      <c r="F395" s="81" t="n">
        <f aca="false">VLOOKUP(C395,СписокРабот!$B:$E,4,FALSE())</f>
        <v>2539</v>
      </c>
      <c r="G395" s="49" t="n">
        <f aca="false">Q395</f>
        <v>0</v>
      </c>
      <c r="H395" s="82" t="n">
        <f aca="false">F395*G395</f>
        <v>0</v>
      </c>
      <c r="L395" s="83"/>
      <c r="M395" s="66" t="n">
        <f aca="false">$F395*(100%-$B$3)</f>
        <v>2158.15</v>
      </c>
      <c r="N395" s="31" t="n">
        <f aca="false">$G395*$M395</f>
        <v>0</v>
      </c>
      <c r="P395" s="31" t="n">
        <f aca="false">MAX(S395,W395,AA395,AE395,AI395,AM395,AQ395,AU395,AY395,BC395,BG395,BK395,BO395,BS395,BW395,CA395,CE395,CI395,CM395,CQ395)</f>
        <v>0</v>
      </c>
      <c r="Q395" s="31" t="n">
        <f aca="false">IF($S395,T395,0)+IF($W395,X395,0)+IF($AA395,AB395,0)+IF($AE395,AF395,0)+IF($AI395,AJ395,0)+IF($AM395,AN395,0)+IF($AQ395,AR395,0)+IF($AU395,AV395,0)+IF($AY395,AZ395,0)+IF($BC395,BD395,0)+IF($BG395,BH395,0)+IF($BK395,BL395,0)+IF($BO395,BP395,0)+IF($BS395,BT395,0)+IF($BW395,BX395,0)+IF($CA395,CB395,0)+IF($CE395,CF395,0)+IF($CI395,CJ395,0)+IF($CM395,CN395,0)+IF($CQ395,CR395,0)</f>
        <v>0</v>
      </c>
      <c r="R395" s="31" t="n">
        <f aca="false">IF($S395=1,U395,0)+IF($W395,Y395,0)+IF($AA395,AC395,0)+IF($AE395,AG395,0)+IF($AI395,AK395,0)+IF($AM395,AO395,0)+IF($AQ395,AS395,0)+IF($AU395,AW395,0)+IF($AY395,BA395,0)+IF($BC395,BE395,0)+IF($BG395,BI395,0)+IF($BK395,BM395,0)+IF($BO395,BQ395,0)+IF($BS395,BU395,0)+IF($BW395,BY395,0)+IF($CA395,CC395,0)+IF($CE395,CG395,0)+IF($CI395,CK395,0)+IF($CM395,CO395,0)+IF($CQ395,CS395,0)</f>
        <v>0</v>
      </c>
      <c r="S395" s="31" t="n">
        <f aca="false">IF(Замер!$J$20="да",Комната_1!$B395,0)</f>
        <v>0</v>
      </c>
      <c r="T395" s="31" t="n">
        <f aca="false">IF(Замер!$J$20="да",Комната_1!$G395,0)</f>
        <v>0</v>
      </c>
      <c r="U395" s="31" t="n">
        <f aca="false">IF(Замер!$J$20="да",Комната_1!$H395,0)</f>
        <v>0</v>
      </c>
      <c r="W395" s="31" t="n">
        <f aca="false">IF(Замер!$J$40="да",Комната_2!$B395,0)</f>
        <v>0</v>
      </c>
      <c r="X395" s="31" t="n">
        <f aca="false">IF(Замер!$J$40="да",Комната_2!$G395,0)</f>
        <v>0</v>
      </c>
      <c r="Y395" s="31" t="n">
        <f aca="false">IF(Замер!$J$40="да",Комната_2!$H395,0)</f>
        <v>0</v>
      </c>
      <c r="AA395" s="31" t="n">
        <f aca="false">IF(Замер!$J$60="да",Комната_3!$B395,0)</f>
        <v>0</v>
      </c>
      <c r="AB395" s="31" t="n">
        <f aca="false">IF(Замер!$J$60="да",Комната_3!$G395,0)</f>
        <v>0</v>
      </c>
      <c r="AC395" s="31" t="n">
        <f aca="false">IF(Замер!$J$60="да",Комната_3!$H395,0)</f>
        <v>0</v>
      </c>
      <c r="AE395" s="31" t="n">
        <f aca="false">IF(Замер!$J$80="да",Комната_4!$B395,0)</f>
        <v>0</v>
      </c>
      <c r="AF395" s="31" t="n">
        <f aca="false">IF(Замер!$J$80="да",Комната_4!$G395,0)</f>
        <v>0</v>
      </c>
      <c r="AG395" s="31" t="n">
        <f aca="false">IF(Замер!$J$80="да",Комната_4!$H395,0)</f>
        <v>0</v>
      </c>
      <c r="AI395" s="31" t="n">
        <f aca="false">IF(Замер!$J$100="да",Комната_5!$B395,0)</f>
        <v>0</v>
      </c>
      <c r="AJ395" s="31" t="n">
        <f aca="false">IF(Замер!$J$100="да",Комната_5!$G395,0)</f>
        <v>0</v>
      </c>
      <c r="AK395" s="31" t="n">
        <f aca="false">IF(Замер!$J$100="да",Комната_5!$H395,0)</f>
        <v>0</v>
      </c>
      <c r="AM395" s="31" t="n">
        <f aca="false">IF(Замер!$J$120="да",Коридор!$B395,0)</f>
        <v>0</v>
      </c>
      <c r="AN395" s="31" t="n">
        <f aca="false">IF(Замер!$J$120="да",Коридор!$G395,0)</f>
        <v>0</v>
      </c>
      <c r="AO395" s="31" t="n">
        <f aca="false">IF(Замер!$J$120="да",Коридор!$H395,0)</f>
        <v>0</v>
      </c>
      <c r="AQ395" s="31" t="n">
        <f aca="false">IF(Замер!$J$140="да",Кухня!$B395,0)</f>
        <v>0</v>
      </c>
      <c r="AR395" s="31" t="n">
        <f aca="false">IF(Замер!$J$140="да",Кухня!$G395,0)</f>
        <v>0</v>
      </c>
      <c r="AS395" s="31" t="n">
        <f aca="false">IF(Замер!$J$140="да",Кухня!$H395,0)</f>
        <v>0</v>
      </c>
      <c r="AU395" s="31" t="n">
        <f aca="false">IF(Замер!$J$160="да",Ванна!$B395,0)</f>
        <v>0</v>
      </c>
      <c r="AV395" s="31" t="n">
        <f aca="false">IF(Замер!$J$160="да",Ванна!$G395,0)</f>
        <v>0</v>
      </c>
      <c r="AW395" s="31" t="n">
        <f aca="false">IF(Замер!$J$160="да",Ванна!$H395,0)</f>
        <v>0</v>
      </c>
      <c r="AY395" s="31" t="n">
        <f aca="false">IF(Замер!$J$180="да",Туалет!$B395,0)</f>
        <v>0</v>
      </c>
      <c r="AZ395" s="31" t="n">
        <f aca="false">IF(Замер!$J$180="да",Туалет!$G395,0)</f>
        <v>0</v>
      </c>
      <c r="BA395" s="31" t="n">
        <f aca="false">IF(Замер!$J$180="да",Туалет!$H395,0)</f>
        <v>0</v>
      </c>
      <c r="BC395" s="31" t="n">
        <f aca="false">IF(Замер!$J$200="да",Балкон!$B395,0)</f>
        <v>0</v>
      </c>
      <c r="BD395" s="31" t="n">
        <f aca="false">IF(Замер!$J$200="да",Балкон!$G395,0)</f>
        <v>0</v>
      </c>
      <c r="BE395" s="31" t="n">
        <f aca="false">IF(Замер!$J$200="да",Балкон!$H395,0)</f>
        <v>0</v>
      </c>
      <c r="BG395" s="31" t="n">
        <f aca="false">IF(Замер!$J$220="да",Помещение_11!$B395,0)</f>
        <v>0</v>
      </c>
      <c r="BH395" s="31" t="n">
        <f aca="false">IF(Замер!$J$220="да",Помещение_11!$G395,0)</f>
        <v>0</v>
      </c>
      <c r="BI395" s="31" t="n">
        <f aca="false">IF(Замер!$J$220="да",Помещение_11!$H395,0)</f>
        <v>0</v>
      </c>
      <c r="BK395" s="31" t="n">
        <f aca="false">IF(Замер!$J$240="да",Помещение_12!$B395,0)</f>
        <v>0</v>
      </c>
      <c r="BL395" s="31" t="n">
        <f aca="false">IF(Замер!$J$240="да",Помещение_12!$G395,0)</f>
        <v>0</v>
      </c>
      <c r="BM395" s="31" t="n">
        <f aca="false">IF(Замер!$J$240="да",Помещение_12!$H395,0)</f>
        <v>0</v>
      </c>
      <c r="BO395" s="31" t="n">
        <f aca="false">IF(Замер!$J$260="да",Помещение_13!$B395,0)</f>
        <v>0</v>
      </c>
      <c r="BP395" s="31" t="n">
        <f aca="false">IF(Замер!$J$260="да",Помещение_13!$G395,0)</f>
        <v>0</v>
      </c>
      <c r="BQ395" s="31" t="n">
        <f aca="false">IF(Замер!$J$260="да",Помещение_13!$H395,0)</f>
        <v>0</v>
      </c>
      <c r="BS395" s="31" t="n">
        <f aca="false">IF(Замер!$J$280="да",Помещение_14!$B395,0)</f>
        <v>0</v>
      </c>
      <c r="BT395" s="31" t="n">
        <f aca="false">IF(Замер!$J$280="да",Помещение_14!$G395,0)</f>
        <v>0</v>
      </c>
      <c r="BU395" s="31" t="n">
        <f aca="false">IF(Замер!$J$280="да",Помещение_14!$H395,0)</f>
        <v>0</v>
      </c>
      <c r="BW395" s="31" t="n">
        <f aca="false">IF(Замер!$J$300="да",Помещение_15!$B395,0)</f>
        <v>0</v>
      </c>
      <c r="BX395" s="31" t="n">
        <f aca="false">IF(Замер!$J$300="да",Помещение_15!$G395,0)</f>
        <v>0</v>
      </c>
      <c r="BY395" s="31" t="n">
        <f aca="false">IF(Замер!$J$300="да",Помещение_15!$H395,0)</f>
        <v>0</v>
      </c>
      <c r="CA395" s="31" t="n">
        <f aca="false">IF(Замер!$J$320="да",Помещение_16!$B395,0)</f>
        <v>0</v>
      </c>
      <c r="CB395" s="31" t="n">
        <f aca="false">IF(Замер!$J$320="да",Помещение_16!$G395,0)</f>
        <v>0</v>
      </c>
      <c r="CC395" s="31" t="n">
        <f aca="false">IF(Замер!$J$320="да",Помещение_16!$H395,0)</f>
        <v>0</v>
      </c>
      <c r="CE395" s="31" t="n">
        <f aca="false">IF(Замер!$J$340="да",Помещение_17!$B395,0)</f>
        <v>0</v>
      </c>
      <c r="CF395" s="31" t="n">
        <f aca="false">IF(Замер!$J$340="да",Помещение_17!$G395,0)</f>
        <v>0</v>
      </c>
      <c r="CG395" s="31" t="n">
        <f aca="false">IF(Замер!$J$340="да",Помещение_17!$H395,0)</f>
        <v>0</v>
      </c>
      <c r="CI395" s="31" t="n">
        <f aca="false">IF(Замер!$J$360="да",Помещение_18!$B395,0)</f>
        <v>0</v>
      </c>
      <c r="CJ395" s="31" t="n">
        <f aca="false">IF(Замер!$J$360="да",Помещение_18!$G395,0)</f>
        <v>0</v>
      </c>
      <c r="CK395" s="31" t="n">
        <f aca="false">IF(Замер!$J$360="да",Помещение_18!$H395,0)</f>
        <v>0</v>
      </c>
      <c r="CM395" s="31" t="n">
        <f aca="false">IF(Замер!$J$380="да",Помещение_19!$B395,0)</f>
        <v>0</v>
      </c>
      <c r="CN395" s="31" t="n">
        <f aca="false">IF(Замер!$J$380="да",Помещение_19!$G395,0)</f>
        <v>0</v>
      </c>
      <c r="CO395" s="31" t="n">
        <f aca="false">IF(Замер!$J$380="да",Помещение_19!$H395,0)</f>
        <v>0</v>
      </c>
      <c r="CQ395" s="31" t="n">
        <f aca="false">IF(Замер!$J$400="да",Помещение_20!$B395,0)</f>
        <v>0</v>
      </c>
      <c r="CR395" s="31" t="n">
        <f aca="false">IF(Замер!$J$400="да",Помещение_20!$G395,0)</f>
        <v>0</v>
      </c>
      <c r="CS395" s="31" t="n">
        <f aca="false">IF(Замер!$J$400="да",Помещение_20!$H395,0)</f>
        <v>0</v>
      </c>
    </row>
    <row r="396" customFormat="false" ht="14.25" hidden="false" customHeight="false" outlineLevel="0" collapsed="false">
      <c r="B396" s="79" t="n">
        <f aca="false">P396</f>
        <v>0</v>
      </c>
      <c r="C396" s="49" t="s">
        <v>644</v>
      </c>
      <c r="D396" s="80" t="str">
        <f aca="false">VLOOKUP(C396,СписокРабот!$B:$E,2,FALSE())</f>
        <v>Устройство защитного отключения, установка</v>
      </c>
      <c r="E396" s="44" t="str">
        <f aca="false">VLOOKUP(C396,СписокРабот!$B:$E,3,FALSE())</f>
        <v>ед.</v>
      </c>
      <c r="F396" s="81" t="n">
        <f aca="false">VLOOKUP(C396,СписокРабот!$B:$E,4,FALSE())</f>
        <v>1711</v>
      </c>
      <c r="G396" s="49" t="n">
        <f aca="false">Q396</f>
        <v>0</v>
      </c>
      <c r="H396" s="82" t="n">
        <f aca="false">F396*G396</f>
        <v>0</v>
      </c>
      <c r="L396" s="83"/>
      <c r="M396" s="66" t="n">
        <f aca="false">$F396*(100%-$B$3)</f>
        <v>1454.35</v>
      </c>
      <c r="N396" s="31" t="n">
        <f aca="false">$G396*$M396</f>
        <v>0</v>
      </c>
      <c r="P396" s="31" t="n">
        <f aca="false">MAX(S396,W396,AA396,AE396,AI396,AM396,AQ396,AU396,AY396,BC396,BG396,BK396,BO396,BS396,BW396,CA396,CE396,CI396,CM396,CQ396)</f>
        <v>0</v>
      </c>
      <c r="Q396" s="31" t="n">
        <f aca="false">IF($S396,T396,0)+IF($W396,X396,0)+IF($AA396,AB396,0)+IF($AE396,AF396,0)+IF($AI396,AJ396,0)+IF($AM396,AN396,0)+IF($AQ396,AR396,0)+IF($AU396,AV396,0)+IF($AY396,AZ396,0)+IF($BC396,BD396,0)+IF($BG396,BH396,0)+IF($BK396,BL396,0)+IF($BO396,BP396,0)+IF($BS396,BT396,0)+IF($BW396,BX396,0)+IF($CA396,CB396,0)+IF($CE396,CF396,0)+IF($CI396,CJ396,0)+IF($CM396,CN396,0)+IF($CQ396,CR396,0)</f>
        <v>0</v>
      </c>
      <c r="R396" s="31" t="n">
        <f aca="false">IF($S396=1,U396,0)+IF($W396,Y396,0)+IF($AA396,AC396,0)+IF($AE396,AG396,0)+IF($AI396,AK396,0)+IF($AM396,AO396,0)+IF($AQ396,AS396,0)+IF($AU396,AW396,0)+IF($AY396,BA396,0)+IF($BC396,BE396,0)+IF($BG396,BI396,0)+IF($BK396,BM396,0)+IF($BO396,BQ396,0)+IF($BS396,BU396,0)+IF($BW396,BY396,0)+IF($CA396,CC396,0)+IF($CE396,CG396,0)+IF($CI396,CK396,0)+IF($CM396,CO396,0)+IF($CQ396,CS396,0)</f>
        <v>0</v>
      </c>
      <c r="S396" s="31" t="n">
        <f aca="false">IF(Замер!$J$20="да",Комната_1!$B396,0)</f>
        <v>0</v>
      </c>
      <c r="T396" s="31" t="n">
        <f aca="false">IF(Замер!$J$20="да",Комната_1!$G396,0)</f>
        <v>0</v>
      </c>
      <c r="U396" s="31" t="n">
        <f aca="false">IF(Замер!$J$20="да",Комната_1!$H396,0)</f>
        <v>0</v>
      </c>
      <c r="W396" s="31" t="n">
        <f aca="false">IF(Замер!$J$40="да",Комната_2!$B396,0)</f>
        <v>0</v>
      </c>
      <c r="X396" s="31" t="n">
        <f aca="false">IF(Замер!$J$40="да",Комната_2!$G396,0)</f>
        <v>0</v>
      </c>
      <c r="Y396" s="31" t="n">
        <f aca="false">IF(Замер!$J$40="да",Комната_2!$H396,0)</f>
        <v>0</v>
      </c>
      <c r="AA396" s="31" t="n">
        <f aca="false">IF(Замер!$J$60="да",Комната_3!$B396,0)</f>
        <v>0</v>
      </c>
      <c r="AB396" s="31" t="n">
        <f aca="false">IF(Замер!$J$60="да",Комната_3!$G396,0)</f>
        <v>0</v>
      </c>
      <c r="AC396" s="31" t="n">
        <f aca="false">IF(Замер!$J$60="да",Комната_3!$H396,0)</f>
        <v>0</v>
      </c>
      <c r="AE396" s="31" t="n">
        <f aca="false">IF(Замер!$J$80="да",Комната_4!$B396,0)</f>
        <v>0</v>
      </c>
      <c r="AF396" s="31" t="n">
        <f aca="false">IF(Замер!$J$80="да",Комната_4!$G396,0)</f>
        <v>0</v>
      </c>
      <c r="AG396" s="31" t="n">
        <f aca="false">IF(Замер!$J$80="да",Комната_4!$H396,0)</f>
        <v>0</v>
      </c>
      <c r="AI396" s="31" t="n">
        <f aca="false">IF(Замер!$J$100="да",Комната_5!$B396,0)</f>
        <v>0</v>
      </c>
      <c r="AJ396" s="31" t="n">
        <f aca="false">IF(Замер!$J$100="да",Комната_5!$G396,0)</f>
        <v>0</v>
      </c>
      <c r="AK396" s="31" t="n">
        <f aca="false">IF(Замер!$J$100="да",Комната_5!$H396,0)</f>
        <v>0</v>
      </c>
      <c r="AM396" s="31" t="n">
        <f aca="false">IF(Замер!$J$120="да",Коридор!$B396,0)</f>
        <v>0</v>
      </c>
      <c r="AN396" s="31" t="n">
        <f aca="false">IF(Замер!$J$120="да",Коридор!$G396,0)</f>
        <v>0</v>
      </c>
      <c r="AO396" s="31" t="n">
        <f aca="false">IF(Замер!$J$120="да",Коридор!$H396,0)</f>
        <v>0</v>
      </c>
      <c r="AQ396" s="31" t="n">
        <f aca="false">IF(Замер!$J$140="да",Кухня!$B396,0)</f>
        <v>0</v>
      </c>
      <c r="AR396" s="31" t="n">
        <f aca="false">IF(Замер!$J$140="да",Кухня!$G396,0)</f>
        <v>0</v>
      </c>
      <c r="AS396" s="31" t="n">
        <f aca="false">IF(Замер!$J$140="да",Кухня!$H396,0)</f>
        <v>0</v>
      </c>
      <c r="AU396" s="31" t="n">
        <f aca="false">IF(Замер!$J$160="да",Ванна!$B396,0)</f>
        <v>0</v>
      </c>
      <c r="AV396" s="31" t="n">
        <f aca="false">IF(Замер!$J$160="да",Ванна!$G396,0)</f>
        <v>0</v>
      </c>
      <c r="AW396" s="31" t="n">
        <f aca="false">IF(Замер!$J$160="да",Ванна!$H396,0)</f>
        <v>0</v>
      </c>
      <c r="AY396" s="31" t="n">
        <f aca="false">IF(Замер!$J$180="да",Туалет!$B396,0)</f>
        <v>0</v>
      </c>
      <c r="AZ396" s="31" t="n">
        <f aca="false">IF(Замер!$J$180="да",Туалет!$G396,0)</f>
        <v>0</v>
      </c>
      <c r="BA396" s="31" t="n">
        <f aca="false">IF(Замер!$J$180="да",Туалет!$H396,0)</f>
        <v>0</v>
      </c>
      <c r="BC396" s="31" t="n">
        <f aca="false">IF(Замер!$J$200="да",Балкон!$B396,0)</f>
        <v>0</v>
      </c>
      <c r="BD396" s="31" t="n">
        <f aca="false">IF(Замер!$J$200="да",Балкон!$G396,0)</f>
        <v>0</v>
      </c>
      <c r="BE396" s="31" t="n">
        <f aca="false">IF(Замер!$J$200="да",Балкон!$H396,0)</f>
        <v>0</v>
      </c>
      <c r="BG396" s="31" t="n">
        <f aca="false">IF(Замер!$J$220="да",Помещение_11!$B396,0)</f>
        <v>0</v>
      </c>
      <c r="BH396" s="31" t="n">
        <f aca="false">IF(Замер!$J$220="да",Помещение_11!$G396,0)</f>
        <v>0</v>
      </c>
      <c r="BI396" s="31" t="n">
        <f aca="false">IF(Замер!$J$220="да",Помещение_11!$H396,0)</f>
        <v>0</v>
      </c>
      <c r="BK396" s="31" t="n">
        <f aca="false">IF(Замер!$J$240="да",Помещение_12!$B396,0)</f>
        <v>0</v>
      </c>
      <c r="BL396" s="31" t="n">
        <f aca="false">IF(Замер!$J$240="да",Помещение_12!$G396,0)</f>
        <v>0</v>
      </c>
      <c r="BM396" s="31" t="n">
        <f aca="false">IF(Замер!$J$240="да",Помещение_12!$H396,0)</f>
        <v>0</v>
      </c>
      <c r="BO396" s="31" t="n">
        <f aca="false">IF(Замер!$J$260="да",Помещение_13!$B396,0)</f>
        <v>0</v>
      </c>
      <c r="BP396" s="31" t="n">
        <f aca="false">IF(Замер!$J$260="да",Помещение_13!$G396,0)</f>
        <v>0</v>
      </c>
      <c r="BQ396" s="31" t="n">
        <f aca="false">IF(Замер!$J$260="да",Помещение_13!$H396,0)</f>
        <v>0</v>
      </c>
      <c r="BS396" s="31" t="n">
        <f aca="false">IF(Замер!$J$280="да",Помещение_14!$B396,0)</f>
        <v>0</v>
      </c>
      <c r="BT396" s="31" t="n">
        <f aca="false">IF(Замер!$J$280="да",Помещение_14!$G396,0)</f>
        <v>0</v>
      </c>
      <c r="BU396" s="31" t="n">
        <f aca="false">IF(Замер!$J$280="да",Помещение_14!$H396,0)</f>
        <v>0</v>
      </c>
      <c r="BW396" s="31" t="n">
        <f aca="false">IF(Замер!$J$300="да",Помещение_15!$B396,0)</f>
        <v>0</v>
      </c>
      <c r="BX396" s="31" t="n">
        <f aca="false">IF(Замер!$J$300="да",Помещение_15!$G396,0)</f>
        <v>0</v>
      </c>
      <c r="BY396" s="31" t="n">
        <f aca="false">IF(Замер!$J$300="да",Помещение_15!$H396,0)</f>
        <v>0</v>
      </c>
      <c r="CA396" s="31" t="n">
        <f aca="false">IF(Замер!$J$320="да",Помещение_16!$B396,0)</f>
        <v>0</v>
      </c>
      <c r="CB396" s="31" t="n">
        <f aca="false">IF(Замер!$J$320="да",Помещение_16!$G396,0)</f>
        <v>0</v>
      </c>
      <c r="CC396" s="31" t="n">
        <f aca="false">IF(Замер!$J$320="да",Помещение_16!$H396,0)</f>
        <v>0</v>
      </c>
      <c r="CE396" s="31" t="n">
        <f aca="false">IF(Замер!$J$340="да",Помещение_17!$B396,0)</f>
        <v>0</v>
      </c>
      <c r="CF396" s="31" t="n">
        <f aca="false">IF(Замер!$J$340="да",Помещение_17!$G396,0)</f>
        <v>0</v>
      </c>
      <c r="CG396" s="31" t="n">
        <f aca="false">IF(Замер!$J$340="да",Помещение_17!$H396,0)</f>
        <v>0</v>
      </c>
      <c r="CI396" s="31" t="n">
        <f aca="false">IF(Замер!$J$360="да",Помещение_18!$B396,0)</f>
        <v>0</v>
      </c>
      <c r="CJ396" s="31" t="n">
        <f aca="false">IF(Замер!$J$360="да",Помещение_18!$G396,0)</f>
        <v>0</v>
      </c>
      <c r="CK396" s="31" t="n">
        <f aca="false">IF(Замер!$J$360="да",Помещение_18!$H396,0)</f>
        <v>0</v>
      </c>
      <c r="CM396" s="31" t="n">
        <f aca="false">IF(Замер!$J$380="да",Помещение_19!$B396,0)</f>
        <v>0</v>
      </c>
      <c r="CN396" s="31" t="n">
        <f aca="false">IF(Замер!$J$380="да",Помещение_19!$G396,0)</f>
        <v>0</v>
      </c>
      <c r="CO396" s="31" t="n">
        <f aca="false">IF(Замер!$J$380="да",Помещение_19!$H396,0)</f>
        <v>0</v>
      </c>
      <c r="CQ396" s="31" t="n">
        <f aca="false">IF(Замер!$J$400="да",Помещение_20!$B396,0)</f>
        <v>0</v>
      </c>
      <c r="CR396" s="31" t="n">
        <f aca="false">IF(Замер!$J$400="да",Помещение_20!$G396,0)</f>
        <v>0</v>
      </c>
      <c r="CS396" s="31" t="n">
        <f aca="false">IF(Замер!$J$400="да",Помещение_20!$H396,0)</f>
        <v>0</v>
      </c>
    </row>
    <row r="397" customFormat="false" ht="14.25" hidden="false" customHeight="false" outlineLevel="0" collapsed="false">
      <c r="B397" s="79" t="n">
        <f aca="false">P397</f>
        <v>0</v>
      </c>
      <c r="C397" s="49" t="s">
        <v>645</v>
      </c>
      <c r="D397" s="80" t="str">
        <f aca="false">VLOOKUP(C397,СписокРабот!$B:$E,2,FALSE())</f>
        <v>Устройство защитного отключения (двухполюсное), установка</v>
      </c>
      <c r="E397" s="44" t="str">
        <f aca="false">VLOOKUP(C397,СписокРабот!$B:$E,3,FALSE())</f>
        <v>ед.</v>
      </c>
      <c r="F397" s="81" t="n">
        <f aca="false">VLOOKUP(C397,СписокРабот!$B:$E,4,FALSE())</f>
        <v>2316</v>
      </c>
      <c r="G397" s="49" t="n">
        <f aca="false">Q397</f>
        <v>0</v>
      </c>
      <c r="H397" s="82" t="n">
        <f aca="false">F397*G397</f>
        <v>0</v>
      </c>
      <c r="L397" s="83"/>
      <c r="M397" s="66" t="n">
        <f aca="false">$F397*(100%-$B$3)</f>
        <v>1968.6</v>
      </c>
      <c r="N397" s="31" t="n">
        <f aca="false">$G397*$M397</f>
        <v>0</v>
      </c>
      <c r="P397" s="31" t="n">
        <f aca="false">MAX(S397,W397,AA397,AE397,AI397,AM397,AQ397,AU397,AY397,BC397,BG397,BK397,BO397,BS397,BW397,CA397,CE397,CI397,CM397,CQ397)</f>
        <v>0</v>
      </c>
      <c r="Q397" s="31" t="n">
        <f aca="false">IF($S397,T397,0)+IF($W397,X397,0)+IF($AA397,AB397,0)+IF($AE397,AF397,0)+IF($AI397,AJ397,0)+IF($AM397,AN397,0)+IF($AQ397,AR397,0)+IF($AU397,AV397,0)+IF($AY397,AZ397,0)+IF($BC397,BD397,0)+IF($BG397,BH397,0)+IF($BK397,BL397,0)+IF($BO397,BP397,0)+IF($BS397,BT397,0)+IF($BW397,BX397,0)+IF($CA397,CB397,0)+IF($CE397,CF397,0)+IF($CI397,CJ397,0)+IF($CM397,CN397,0)+IF($CQ397,CR397,0)</f>
        <v>0</v>
      </c>
      <c r="R397" s="31" t="n">
        <f aca="false">IF($S397=1,U397,0)+IF($W397,Y397,0)+IF($AA397,AC397,0)+IF($AE397,AG397,0)+IF($AI397,AK397,0)+IF($AM397,AO397,0)+IF($AQ397,AS397,0)+IF($AU397,AW397,0)+IF($AY397,BA397,0)+IF($BC397,BE397,0)+IF($BG397,BI397,0)+IF($BK397,BM397,0)+IF($BO397,BQ397,0)+IF($BS397,BU397,0)+IF($BW397,BY397,0)+IF($CA397,CC397,0)+IF($CE397,CG397,0)+IF($CI397,CK397,0)+IF($CM397,CO397,0)+IF($CQ397,CS397,0)</f>
        <v>0</v>
      </c>
      <c r="S397" s="31" t="n">
        <f aca="false">IF(Замер!$J$20="да",Комната_1!$B397,0)</f>
        <v>0</v>
      </c>
      <c r="T397" s="31" t="n">
        <f aca="false">IF(Замер!$J$20="да",Комната_1!$G397,0)</f>
        <v>0</v>
      </c>
      <c r="U397" s="31" t="n">
        <f aca="false">IF(Замер!$J$20="да",Комната_1!$H397,0)</f>
        <v>0</v>
      </c>
      <c r="W397" s="31" t="n">
        <f aca="false">IF(Замер!$J$40="да",Комната_2!$B397,0)</f>
        <v>0</v>
      </c>
      <c r="X397" s="31" t="n">
        <f aca="false">IF(Замер!$J$40="да",Комната_2!$G397,0)</f>
        <v>0</v>
      </c>
      <c r="Y397" s="31" t="n">
        <f aca="false">IF(Замер!$J$40="да",Комната_2!$H397,0)</f>
        <v>0</v>
      </c>
      <c r="AA397" s="31" t="n">
        <f aca="false">IF(Замер!$J$60="да",Комната_3!$B397,0)</f>
        <v>0</v>
      </c>
      <c r="AB397" s="31" t="n">
        <f aca="false">IF(Замер!$J$60="да",Комната_3!$G397,0)</f>
        <v>0</v>
      </c>
      <c r="AC397" s="31" t="n">
        <f aca="false">IF(Замер!$J$60="да",Комната_3!$H397,0)</f>
        <v>0</v>
      </c>
      <c r="AE397" s="31" t="n">
        <f aca="false">IF(Замер!$J$80="да",Комната_4!$B397,0)</f>
        <v>0</v>
      </c>
      <c r="AF397" s="31" t="n">
        <f aca="false">IF(Замер!$J$80="да",Комната_4!$G397,0)</f>
        <v>0</v>
      </c>
      <c r="AG397" s="31" t="n">
        <f aca="false">IF(Замер!$J$80="да",Комната_4!$H397,0)</f>
        <v>0</v>
      </c>
      <c r="AI397" s="31" t="n">
        <f aca="false">IF(Замер!$J$100="да",Комната_5!$B397,0)</f>
        <v>0</v>
      </c>
      <c r="AJ397" s="31" t="n">
        <f aca="false">IF(Замер!$J$100="да",Комната_5!$G397,0)</f>
        <v>0</v>
      </c>
      <c r="AK397" s="31" t="n">
        <f aca="false">IF(Замер!$J$100="да",Комната_5!$H397,0)</f>
        <v>0</v>
      </c>
      <c r="AM397" s="31" t="n">
        <f aca="false">IF(Замер!$J$120="да",Коридор!$B397,0)</f>
        <v>0</v>
      </c>
      <c r="AN397" s="31" t="n">
        <f aca="false">IF(Замер!$J$120="да",Коридор!$G397,0)</f>
        <v>0</v>
      </c>
      <c r="AO397" s="31" t="n">
        <f aca="false">IF(Замер!$J$120="да",Коридор!$H397,0)</f>
        <v>0</v>
      </c>
      <c r="AQ397" s="31" t="n">
        <f aca="false">IF(Замер!$J$140="да",Кухня!$B397,0)</f>
        <v>0</v>
      </c>
      <c r="AR397" s="31" t="n">
        <f aca="false">IF(Замер!$J$140="да",Кухня!$G397,0)</f>
        <v>0</v>
      </c>
      <c r="AS397" s="31" t="n">
        <f aca="false">IF(Замер!$J$140="да",Кухня!$H397,0)</f>
        <v>0</v>
      </c>
      <c r="AU397" s="31" t="n">
        <f aca="false">IF(Замер!$J$160="да",Ванна!$B397,0)</f>
        <v>0</v>
      </c>
      <c r="AV397" s="31" t="n">
        <f aca="false">IF(Замер!$J$160="да",Ванна!$G397,0)</f>
        <v>0</v>
      </c>
      <c r="AW397" s="31" t="n">
        <f aca="false">IF(Замер!$J$160="да",Ванна!$H397,0)</f>
        <v>0</v>
      </c>
      <c r="AY397" s="31" t="n">
        <f aca="false">IF(Замер!$J$180="да",Туалет!$B397,0)</f>
        <v>0</v>
      </c>
      <c r="AZ397" s="31" t="n">
        <f aca="false">IF(Замер!$J$180="да",Туалет!$G397,0)</f>
        <v>0</v>
      </c>
      <c r="BA397" s="31" t="n">
        <f aca="false">IF(Замер!$J$180="да",Туалет!$H397,0)</f>
        <v>0</v>
      </c>
      <c r="BC397" s="31" t="n">
        <f aca="false">IF(Замер!$J$200="да",Балкон!$B397,0)</f>
        <v>0</v>
      </c>
      <c r="BD397" s="31" t="n">
        <f aca="false">IF(Замер!$J$200="да",Балкон!$G397,0)</f>
        <v>0</v>
      </c>
      <c r="BE397" s="31" t="n">
        <f aca="false">IF(Замер!$J$200="да",Балкон!$H397,0)</f>
        <v>0</v>
      </c>
      <c r="BG397" s="31" t="n">
        <f aca="false">IF(Замер!$J$220="да",Помещение_11!$B397,0)</f>
        <v>0</v>
      </c>
      <c r="BH397" s="31" t="n">
        <f aca="false">IF(Замер!$J$220="да",Помещение_11!$G397,0)</f>
        <v>0</v>
      </c>
      <c r="BI397" s="31" t="n">
        <f aca="false">IF(Замер!$J$220="да",Помещение_11!$H397,0)</f>
        <v>0</v>
      </c>
      <c r="BK397" s="31" t="n">
        <f aca="false">IF(Замер!$J$240="да",Помещение_12!$B397,0)</f>
        <v>0</v>
      </c>
      <c r="BL397" s="31" t="n">
        <f aca="false">IF(Замер!$J$240="да",Помещение_12!$G397,0)</f>
        <v>0</v>
      </c>
      <c r="BM397" s="31" t="n">
        <f aca="false">IF(Замер!$J$240="да",Помещение_12!$H397,0)</f>
        <v>0</v>
      </c>
      <c r="BO397" s="31" t="n">
        <f aca="false">IF(Замер!$J$260="да",Помещение_13!$B397,0)</f>
        <v>0</v>
      </c>
      <c r="BP397" s="31" t="n">
        <f aca="false">IF(Замер!$J$260="да",Помещение_13!$G397,0)</f>
        <v>0</v>
      </c>
      <c r="BQ397" s="31" t="n">
        <f aca="false">IF(Замер!$J$260="да",Помещение_13!$H397,0)</f>
        <v>0</v>
      </c>
      <c r="BS397" s="31" t="n">
        <f aca="false">IF(Замер!$J$280="да",Помещение_14!$B397,0)</f>
        <v>0</v>
      </c>
      <c r="BT397" s="31" t="n">
        <f aca="false">IF(Замер!$J$280="да",Помещение_14!$G397,0)</f>
        <v>0</v>
      </c>
      <c r="BU397" s="31" t="n">
        <f aca="false">IF(Замер!$J$280="да",Помещение_14!$H397,0)</f>
        <v>0</v>
      </c>
      <c r="BW397" s="31" t="n">
        <f aca="false">IF(Замер!$J$300="да",Помещение_15!$B397,0)</f>
        <v>0</v>
      </c>
      <c r="BX397" s="31" t="n">
        <f aca="false">IF(Замер!$J$300="да",Помещение_15!$G397,0)</f>
        <v>0</v>
      </c>
      <c r="BY397" s="31" t="n">
        <f aca="false">IF(Замер!$J$300="да",Помещение_15!$H397,0)</f>
        <v>0</v>
      </c>
      <c r="CA397" s="31" t="n">
        <f aca="false">IF(Замер!$J$320="да",Помещение_16!$B397,0)</f>
        <v>0</v>
      </c>
      <c r="CB397" s="31" t="n">
        <f aca="false">IF(Замер!$J$320="да",Помещение_16!$G397,0)</f>
        <v>0</v>
      </c>
      <c r="CC397" s="31" t="n">
        <f aca="false">IF(Замер!$J$320="да",Помещение_16!$H397,0)</f>
        <v>0</v>
      </c>
      <c r="CE397" s="31" t="n">
        <f aca="false">IF(Замер!$J$340="да",Помещение_17!$B397,0)</f>
        <v>0</v>
      </c>
      <c r="CF397" s="31" t="n">
        <f aca="false">IF(Замер!$J$340="да",Помещение_17!$G397,0)</f>
        <v>0</v>
      </c>
      <c r="CG397" s="31" t="n">
        <f aca="false">IF(Замер!$J$340="да",Помещение_17!$H397,0)</f>
        <v>0</v>
      </c>
      <c r="CI397" s="31" t="n">
        <f aca="false">IF(Замер!$J$360="да",Помещение_18!$B397,0)</f>
        <v>0</v>
      </c>
      <c r="CJ397" s="31" t="n">
        <f aca="false">IF(Замер!$J$360="да",Помещение_18!$G397,0)</f>
        <v>0</v>
      </c>
      <c r="CK397" s="31" t="n">
        <f aca="false">IF(Замер!$J$360="да",Помещение_18!$H397,0)</f>
        <v>0</v>
      </c>
      <c r="CM397" s="31" t="n">
        <f aca="false">IF(Замер!$J$380="да",Помещение_19!$B397,0)</f>
        <v>0</v>
      </c>
      <c r="CN397" s="31" t="n">
        <f aca="false">IF(Замер!$J$380="да",Помещение_19!$G397,0)</f>
        <v>0</v>
      </c>
      <c r="CO397" s="31" t="n">
        <f aca="false">IF(Замер!$J$380="да",Помещение_19!$H397,0)</f>
        <v>0</v>
      </c>
      <c r="CQ397" s="31" t="n">
        <f aca="false">IF(Замер!$J$400="да",Помещение_20!$B397,0)</f>
        <v>0</v>
      </c>
      <c r="CR397" s="31" t="n">
        <f aca="false">IF(Замер!$J$400="да",Помещение_20!$G397,0)</f>
        <v>0</v>
      </c>
      <c r="CS397" s="31" t="n">
        <f aca="false">IF(Замер!$J$400="да",Помещение_20!$H397,0)</f>
        <v>0</v>
      </c>
    </row>
    <row r="398" customFormat="false" ht="14.25" hidden="false" customHeight="false" outlineLevel="0" collapsed="false">
      <c r="B398" s="79" t="n">
        <f aca="false">P398</f>
        <v>0</v>
      </c>
      <c r="C398" s="49" t="s">
        <v>646</v>
      </c>
      <c r="D398" s="80" t="str">
        <f aca="false">VLOOKUP(C398,СписокРабот!$B:$E,2,FALSE())</f>
        <v>Устройство защитного отключения (четырехполюсного), установка</v>
      </c>
      <c r="E398" s="44" t="str">
        <f aca="false">VLOOKUP(C398,СписокРабот!$B:$E,3,FALSE())</f>
        <v>ед.</v>
      </c>
      <c r="F398" s="81" t="n">
        <f aca="false">VLOOKUP(C398,СписокРабот!$B:$E,4,FALSE())</f>
        <v>3809</v>
      </c>
      <c r="G398" s="49" t="n">
        <f aca="false">Q398</f>
        <v>0</v>
      </c>
      <c r="H398" s="82" t="n">
        <f aca="false">F398*G398</f>
        <v>0</v>
      </c>
      <c r="L398" s="83"/>
      <c r="M398" s="66" t="n">
        <f aca="false">$F398*(100%-$B$3)</f>
        <v>3237.65</v>
      </c>
      <c r="N398" s="31" t="n">
        <f aca="false">$G398*$M398</f>
        <v>0</v>
      </c>
      <c r="P398" s="31" t="n">
        <f aca="false">MAX(S398,W398,AA398,AE398,AI398,AM398,AQ398,AU398,AY398,BC398,BG398,BK398,BO398,BS398,BW398,CA398,CE398,CI398,CM398,CQ398)</f>
        <v>0</v>
      </c>
      <c r="Q398" s="31" t="n">
        <f aca="false">IF($S398,T398,0)+IF($W398,X398,0)+IF($AA398,AB398,0)+IF($AE398,AF398,0)+IF($AI398,AJ398,0)+IF($AM398,AN398,0)+IF($AQ398,AR398,0)+IF($AU398,AV398,0)+IF($AY398,AZ398,0)+IF($BC398,BD398,0)+IF($BG398,BH398,0)+IF($BK398,BL398,0)+IF($BO398,BP398,0)+IF($BS398,BT398,0)+IF($BW398,BX398,0)+IF($CA398,CB398,0)+IF($CE398,CF398,0)+IF($CI398,CJ398,0)+IF($CM398,CN398,0)+IF($CQ398,CR398,0)</f>
        <v>0</v>
      </c>
      <c r="R398" s="31" t="n">
        <f aca="false">IF($S398=1,U398,0)+IF($W398,Y398,0)+IF($AA398,AC398,0)+IF($AE398,AG398,0)+IF($AI398,AK398,0)+IF($AM398,AO398,0)+IF($AQ398,AS398,0)+IF($AU398,AW398,0)+IF($AY398,BA398,0)+IF($BC398,BE398,0)+IF($BG398,BI398,0)+IF($BK398,BM398,0)+IF($BO398,BQ398,0)+IF($BS398,BU398,0)+IF($BW398,BY398,0)+IF($CA398,CC398,0)+IF($CE398,CG398,0)+IF($CI398,CK398,0)+IF($CM398,CO398,0)+IF($CQ398,CS398,0)</f>
        <v>0</v>
      </c>
      <c r="S398" s="31" t="n">
        <f aca="false">IF(Замер!$J$20="да",Комната_1!$B398,0)</f>
        <v>0</v>
      </c>
      <c r="T398" s="31" t="n">
        <f aca="false">IF(Замер!$J$20="да",Комната_1!$G398,0)</f>
        <v>0</v>
      </c>
      <c r="U398" s="31" t="n">
        <f aca="false">IF(Замер!$J$20="да",Комната_1!$H398,0)</f>
        <v>0</v>
      </c>
      <c r="W398" s="31" t="n">
        <f aca="false">IF(Замер!$J$40="да",Комната_2!$B398,0)</f>
        <v>0</v>
      </c>
      <c r="X398" s="31" t="n">
        <f aca="false">IF(Замер!$J$40="да",Комната_2!$G398,0)</f>
        <v>0</v>
      </c>
      <c r="Y398" s="31" t="n">
        <f aca="false">IF(Замер!$J$40="да",Комната_2!$H398,0)</f>
        <v>0</v>
      </c>
      <c r="AA398" s="31" t="n">
        <f aca="false">IF(Замер!$J$60="да",Комната_3!$B398,0)</f>
        <v>0</v>
      </c>
      <c r="AB398" s="31" t="n">
        <f aca="false">IF(Замер!$J$60="да",Комната_3!$G398,0)</f>
        <v>0</v>
      </c>
      <c r="AC398" s="31" t="n">
        <f aca="false">IF(Замер!$J$60="да",Комната_3!$H398,0)</f>
        <v>0</v>
      </c>
      <c r="AE398" s="31" t="n">
        <f aca="false">IF(Замер!$J$80="да",Комната_4!$B398,0)</f>
        <v>0</v>
      </c>
      <c r="AF398" s="31" t="n">
        <f aca="false">IF(Замер!$J$80="да",Комната_4!$G398,0)</f>
        <v>0</v>
      </c>
      <c r="AG398" s="31" t="n">
        <f aca="false">IF(Замер!$J$80="да",Комната_4!$H398,0)</f>
        <v>0</v>
      </c>
      <c r="AI398" s="31" t="n">
        <f aca="false">IF(Замер!$J$100="да",Комната_5!$B398,0)</f>
        <v>0</v>
      </c>
      <c r="AJ398" s="31" t="n">
        <f aca="false">IF(Замер!$J$100="да",Комната_5!$G398,0)</f>
        <v>0</v>
      </c>
      <c r="AK398" s="31" t="n">
        <f aca="false">IF(Замер!$J$100="да",Комната_5!$H398,0)</f>
        <v>0</v>
      </c>
      <c r="AM398" s="31" t="n">
        <f aca="false">IF(Замер!$J$120="да",Коридор!$B398,0)</f>
        <v>0</v>
      </c>
      <c r="AN398" s="31" t="n">
        <f aca="false">IF(Замер!$J$120="да",Коридор!$G398,0)</f>
        <v>0</v>
      </c>
      <c r="AO398" s="31" t="n">
        <f aca="false">IF(Замер!$J$120="да",Коридор!$H398,0)</f>
        <v>0</v>
      </c>
      <c r="AQ398" s="31" t="n">
        <f aca="false">IF(Замер!$J$140="да",Кухня!$B398,0)</f>
        <v>0</v>
      </c>
      <c r="AR398" s="31" t="n">
        <f aca="false">IF(Замер!$J$140="да",Кухня!$G398,0)</f>
        <v>0</v>
      </c>
      <c r="AS398" s="31" t="n">
        <f aca="false">IF(Замер!$J$140="да",Кухня!$H398,0)</f>
        <v>0</v>
      </c>
      <c r="AU398" s="31" t="n">
        <f aca="false">IF(Замер!$J$160="да",Ванна!$B398,0)</f>
        <v>0</v>
      </c>
      <c r="AV398" s="31" t="n">
        <f aca="false">IF(Замер!$J$160="да",Ванна!$G398,0)</f>
        <v>0</v>
      </c>
      <c r="AW398" s="31" t="n">
        <f aca="false">IF(Замер!$J$160="да",Ванна!$H398,0)</f>
        <v>0</v>
      </c>
      <c r="AY398" s="31" t="n">
        <f aca="false">IF(Замер!$J$180="да",Туалет!$B398,0)</f>
        <v>0</v>
      </c>
      <c r="AZ398" s="31" t="n">
        <f aca="false">IF(Замер!$J$180="да",Туалет!$G398,0)</f>
        <v>0</v>
      </c>
      <c r="BA398" s="31" t="n">
        <f aca="false">IF(Замер!$J$180="да",Туалет!$H398,0)</f>
        <v>0</v>
      </c>
      <c r="BC398" s="31" t="n">
        <f aca="false">IF(Замер!$J$200="да",Балкон!$B398,0)</f>
        <v>0</v>
      </c>
      <c r="BD398" s="31" t="n">
        <f aca="false">IF(Замер!$J$200="да",Балкон!$G398,0)</f>
        <v>0</v>
      </c>
      <c r="BE398" s="31" t="n">
        <f aca="false">IF(Замер!$J$200="да",Балкон!$H398,0)</f>
        <v>0</v>
      </c>
      <c r="BG398" s="31" t="n">
        <f aca="false">IF(Замер!$J$220="да",Помещение_11!$B398,0)</f>
        <v>0</v>
      </c>
      <c r="BH398" s="31" t="n">
        <f aca="false">IF(Замер!$J$220="да",Помещение_11!$G398,0)</f>
        <v>0</v>
      </c>
      <c r="BI398" s="31" t="n">
        <f aca="false">IF(Замер!$J$220="да",Помещение_11!$H398,0)</f>
        <v>0</v>
      </c>
      <c r="BK398" s="31" t="n">
        <f aca="false">IF(Замер!$J$240="да",Помещение_12!$B398,0)</f>
        <v>0</v>
      </c>
      <c r="BL398" s="31" t="n">
        <f aca="false">IF(Замер!$J$240="да",Помещение_12!$G398,0)</f>
        <v>0</v>
      </c>
      <c r="BM398" s="31" t="n">
        <f aca="false">IF(Замер!$J$240="да",Помещение_12!$H398,0)</f>
        <v>0</v>
      </c>
      <c r="BO398" s="31" t="n">
        <f aca="false">IF(Замер!$J$260="да",Помещение_13!$B398,0)</f>
        <v>0</v>
      </c>
      <c r="BP398" s="31" t="n">
        <f aca="false">IF(Замер!$J$260="да",Помещение_13!$G398,0)</f>
        <v>0</v>
      </c>
      <c r="BQ398" s="31" t="n">
        <f aca="false">IF(Замер!$J$260="да",Помещение_13!$H398,0)</f>
        <v>0</v>
      </c>
      <c r="BS398" s="31" t="n">
        <f aca="false">IF(Замер!$J$280="да",Помещение_14!$B398,0)</f>
        <v>0</v>
      </c>
      <c r="BT398" s="31" t="n">
        <f aca="false">IF(Замер!$J$280="да",Помещение_14!$G398,0)</f>
        <v>0</v>
      </c>
      <c r="BU398" s="31" t="n">
        <f aca="false">IF(Замер!$J$280="да",Помещение_14!$H398,0)</f>
        <v>0</v>
      </c>
      <c r="BW398" s="31" t="n">
        <f aca="false">IF(Замер!$J$300="да",Помещение_15!$B398,0)</f>
        <v>0</v>
      </c>
      <c r="BX398" s="31" t="n">
        <f aca="false">IF(Замер!$J$300="да",Помещение_15!$G398,0)</f>
        <v>0</v>
      </c>
      <c r="BY398" s="31" t="n">
        <f aca="false">IF(Замер!$J$300="да",Помещение_15!$H398,0)</f>
        <v>0</v>
      </c>
      <c r="CA398" s="31" t="n">
        <f aca="false">IF(Замер!$J$320="да",Помещение_16!$B398,0)</f>
        <v>0</v>
      </c>
      <c r="CB398" s="31" t="n">
        <f aca="false">IF(Замер!$J$320="да",Помещение_16!$G398,0)</f>
        <v>0</v>
      </c>
      <c r="CC398" s="31" t="n">
        <f aca="false">IF(Замер!$J$320="да",Помещение_16!$H398,0)</f>
        <v>0</v>
      </c>
      <c r="CE398" s="31" t="n">
        <f aca="false">IF(Замер!$J$340="да",Помещение_17!$B398,0)</f>
        <v>0</v>
      </c>
      <c r="CF398" s="31" t="n">
        <f aca="false">IF(Замер!$J$340="да",Помещение_17!$G398,0)</f>
        <v>0</v>
      </c>
      <c r="CG398" s="31" t="n">
        <f aca="false">IF(Замер!$J$340="да",Помещение_17!$H398,0)</f>
        <v>0</v>
      </c>
      <c r="CI398" s="31" t="n">
        <f aca="false">IF(Замер!$J$360="да",Помещение_18!$B398,0)</f>
        <v>0</v>
      </c>
      <c r="CJ398" s="31" t="n">
        <f aca="false">IF(Замер!$J$360="да",Помещение_18!$G398,0)</f>
        <v>0</v>
      </c>
      <c r="CK398" s="31" t="n">
        <f aca="false">IF(Замер!$J$360="да",Помещение_18!$H398,0)</f>
        <v>0</v>
      </c>
      <c r="CM398" s="31" t="n">
        <f aca="false">IF(Замер!$J$380="да",Помещение_19!$B398,0)</f>
        <v>0</v>
      </c>
      <c r="CN398" s="31" t="n">
        <f aca="false">IF(Замер!$J$380="да",Помещение_19!$G398,0)</f>
        <v>0</v>
      </c>
      <c r="CO398" s="31" t="n">
        <f aca="false">IF(Замер!$J$380="да",Помещение_19!$H398,0)</f>
        <v>0</v>
      </c>
      <c r="CQ398" s="31" t="n">
        <f aca="false">IF(Замер!$J$400="да",Помещение_20!$B398,0)</f>
        <v>0</v>
      </c>
      <c r="CR398" s="31" t="n">
        <f aca="false">IF(Замер!$J$400="да",Помещение_20!$G398,0)</f>
        <v>0</v>
      </c>
      <c r="CS398" s="31" t="n">
        <f aca="false">IF(Замер!$J$400="да",Помещение_20!$H398,0)</f>
        <v>0</v>
      </c>
    </row>
    <row r="399" customFormat="false" ht="14.25" hidden="false" customHeight="false" outlineLevel="0" collapsed="false">
      <c r="B399" s="79" t="n">
        <f aca="false">P399</f>
        <v>0</v>
      </c>
      <c r="C399" s="49" t="s">
        <v>647</v>
      </c>
      <c r="D399" s="80" t="str">
        <f aca="false">VLOOKUP(C399,СписокРабот!$B:$E,2,FALSE())</f>
        <v>Установка контактора</v>
      </c>
      <c r="E399" s="44" t="str">
        <f aca="false">VLOOKUP(C399,СписокРабот!$B:$E,3,FALSE())</f>
        <v>ед.</v>
      </c>
      <c r="F399" s="81" t="n">
        <f aca="false">VLOOKUP(C399,СписокРабот!$B:$E,4,FALSE())</f>
        <v>5021</v>
      </c>
      <c r="G399" s="49" t="n">
        <f aca="false">Q399</f>
        <v>0</v>
      </c>
      <c r="H399" s="82" t="n">
        <f aca="false">F399*G399</f>
        <v>0</v>
      </c>
      <c r="L399" s="83"/>
      <c r="M399" s="66" t="n">
        <f aca="false">$F399*(100%-$B$3)</f>
        <v>4267.85</v>
      </c>
      <c r="N399" s="31" t="n">
        <f aca="false">$G399*$M399</f>
        <v>0</v>
      </c>
      <c r="P399" s="31" t="n">
        <f aca="false">MAX(S399,W399,AA399,AE399,AI399,AM399,AQ399,AU399,AY399,BC399,BG399,BK399,BO399,BS399,BW399,CA399,CE399,CI399,CM399,CQ399)</f>
        <v>0</v>
      </c>
      <c r="Q399" s="31" t="n">
        <f aca="false">IF($S399,T399,0)+IF($W399,X399,0)+IF($AA399,AB399,0)+IF($AE399,AF399,0)+IF($AI399,AJ399,0)+IF($AM399,AN399,0)+IF($AQ399,AR399,0)+IF($AU399,AV399,0)+IF($AY399,AZ399,0)+IF($BC399,BD399,0)+IF($BG399,BH399,0)+IF($BK399,BL399,0)+IF($BO399,BP399,0)+IF($BS399,BT399,0)+IF($BW399,BX399,0)+IF($CA399,CB399,0)+IF($CE399,CF399,0)+IF($CI399,CJ399,0)+IF($CM399,CN399,0)+IF($CQ399,CR399,0)</f>
        <v>0</v>
      </c>
      <c r="R399" s="31" t="n">
        <f aca="false">IF($S399=1,U399,0)+IF($W399,Y399,0)+IF($AA399,AC399,0)+IF($AE399,AG399,0)+IF($AI399,AK399,0)+IF($AM399,AO399,0)+IF($AQ399,AS399,0)+IF($AU399,AW399,0)+IF($AY399,BA399,0)+IF($BC399,BE399,0)+IF($BG399,BI399,0)+IF($BK399,BM399,0)+IF($BO399,BQ399,0)+IF($BS399,BU399,0)+IF($BW399,BY399,0)+IF($CA399,CC399,0)+IF($CE399,CG399,0)+IF($CI399,CK399,0)+IF($CM399,CO399,0)+IF($CQ399,CS399,0)</f>
        <v>0</v>
      </c>
      <c r="S399" s="31" t="n">
        <f aca="false">IF(Замер!$J$20="да",Комната_1!$B399,0)</f>
        <v>0</v>
      </c>
      <c r="T399" s="31" t="n">
        <f aca="false">IF(Замер!$J$20="да",Комната_1!$G399,0)</f>
        <v>0</v>
      </c>
      <c r="U399" s="31" t="n">
        <f aca="false">IF(Замер!$J$20="да",Комната_1!$H399,0)</f>
        <v>0</v>
      </c>
      <c r="W399" s="31" t="n">
        <f aca="false">IF(Замер!$J$40="да",Комната_2!$B399,0)</f>
        <v>0</v>
      </c>
      <c r="X399" s="31" t="n">
        <f aca="false">IF(Замер!$J$40="да",Комната_2!$G399,0)</f>
        <v>0</v>
      </c>
      <c r="Y399" s="31" t="n">
        <f aca="false">IF(Замер!$J$40="да",Комната_2!$H399,0)</f>
        <v>0</v>
      </c>
      <c r="AA399" s="31" t="n">
        <f aca="false">IF(Замер!$J$60="да",Комната_3!$B399,0)</f>
        <v>0</v>
      </c>
      <c r="AB399" s="31" t="n">
        <f aca="false">IF(Замер!$J$60="да",Комната_3!$G399,0)</f>
        <v>0</v>
      </c>
      <c r="AC399" s="31" t="n">
        <f aca="false">IF(Замер!$J$60="да",Комната_3!$H399,0)</f>
        <v>0</v>
      </c>
      <c r="AE399" s="31" t="n">
        <f aca="false">IF(Замер!$J$80="да",Комната_4!$B399,0)</f>
        <v>0</v>
      </c>
      <c r="AF399" s="31" t="n">
        <f aca="false">IF(Замер!$J$80="да",Комната_4!$G399,0)</f>
        <v>0</v>
      </c>
      <c r="AG399" s="31" t="n">
        <f aca="false">IF(Замер!$J$80="да",Комната_4!$H399,0)</f>
        <v>0</v>
      </c>
      <c r="AI399" s="31" t="n">
        <f aca="false">IF(Замер!$J$100="да",Комната_5!$B399,0)</f>
        <v>0</v>
      </c>
      <c r="AJ399" s="31" t="n">
        <f aca="false">IF(Замер!$J$100="да",Комната_5!$G399,0)</f>
        <v>0</v>
      </c>
      <c r="AK399" s="31" t="n">
        <f aca="false">IF(Замер!$J$100="да",Комната_5!$H399,0)</f>
        <v>0</v>
      </c>
      <c r="AM399" s="31" t="n">
        <f aca="false">IF(Замер!$J$120="да",Коридор!$B399,0)</f>
        <v>0</v>
      </c>
      <c r="AN399" s="31" t="n">
        <f aca="false">IF(Замер!$J$120="да",Коридор!$G399,0)</f>
        <v>0</v>
      </c>
      <c r="AO399" s="31" t="n">
        <f aca="false">IF(Замер!$J$120="да",Коридор!$H399,0)</f>
        <v>0</v>
      </c>
      <c r="AQ399" s="31" t="n">
        <f aca="false">IF(Замер!$J$140="да",Кухня!$B399,0)</f>
        <v>0</v>
      </c>
      <c r="AR399" s="31" t="n">
        <f aca="false">IF(Замер!$J$140="да",Кухня!$G399,0)</f>
        <v>0</v>
      </c>
      <c r="AS399" s="31" t="n">
        <f aca="false">IF(Замер!$J$140="да",Кухня!$H399,0)</f>
        <v>0</v>
      </c>
      <c r="AU399" s="31" t="n">
        <f aca="false">IF(Замер!$J$160="да",Ванна!$B399,0)</f>
        <v>0</v>
      </c>
      <c r="AV399" s="31" t="n">
        <f aca="false">IF(Замер!$J$160="да",Ванна!$G399,0)</f>
        <v>0</v>
      </c>
      <c r="AW399" s="31" t="n">
        <f aca="false">IF(Замер!$J$160="да",Ванна!$H399,0)</f>
        <v>0</v>
      </c>
      <c r="AY399" s="31" t="n">
        <f aca="false">IF(Замер!$J$180="да",Туалет!$B399,0)</f>
        <v>0</v>
      </c>
      <c r="AZ399" s="31" t="n">
        <f aca="false">IF(Замер!$J$180="да",Туалет!$G399,0)</f>
        <v>0</v>
      </c>
      <c r="BA399" s="31" t="n">
        <f aca="false">IF(Замер!$J$180="да",Туалет!$H399,0)</f>
        <v>0</v>
      </c>
      <c r="BC399" s="31" t="n">
        <f aca="false">IF(Замер!$J$200="да",Балкон!$B399,0)</f>
        <v>0</v>
      </c>
      <c r="BD399" s="31" t="n">
        <f aca="false">IF(Замер!$J$200="да",Балкон!$G399,0)</f>
        <v>0</v>
      </c>
      <c r="BE399" s="31" t="n">
        <f aca="false">IF(Замер!$J$200="да",Балкон!$H399,0)</f>
        <v>0</v>
      </c>
      <c r="BG399" s="31" t="n">
        <f aca="false">IF(Замер!$J$220="да",Помещение_11!$B399,0)</f>
        <v>0</v>
      </c>
      <c r="BH399" s="31" t="n">
        <f aca="false">IF(Замер!$J$220="да",Помещение_11!$G399,0)</f>
        <v>0</v>
      </c>
      <c r="BI399" s="31" t="n">
        <f aca="false">IF(Замер!$J$220="да",Помещение_11!$H399,0)</f>
        <v>0</v>
      </c>
      <c r="BK399" s="31" t="n">
        <f aca="false">IF(Замер!$J$240="да",Помещение_12!$B399,0)</f>
        <v>0</v>
      </c>
      <c r="BL399" s="31" t="n">
        <f aca="false">IF(Замер!$J$240="да",Помещение_12!$G399,0)</f>
        <v>0</v>
      </c>
      <c r="BM399" s="31" t="n">
        <f aca="false">IF(Замер!$J$240="да",Помещение_12!$H399,0)</f>
        <v>0</v>
      </c>
      <c r="BO399" s="31" t="n">
        <f aca="false">IF(Замер!$J$260="да",Помещение_13!$B399,0)</f>
        <v>0</v>
      </c>
      <c r="BP399" s="31" t="n">
        <f aca="false">IF(Замер!$J$260="да",Помещение_13!$G399,0)</f>
        <v>0</v>
      </c>
      <c r="BQ399" s="31" t="n">
        <f aca="false">IF(Замер!$J$260="да",Помещение_13!$H399,0)</f>
        <v>0</v>
      </c>
      <c r="BS399" s="31" t="n">
        <f aca="false">IF(Замер!$J$280="да",Помещение_14!$B399,0)</f>
        <v>0</v>
      </c>
      <c r="BT399" s="31" t="n">
        <f aca="false">IF(Замер!$J$280="да",Помещение_14!$G399,0)</f>
        <v>0</v>
      </c>
      <c r="BU399" s="31" t="n">
        <f aca="false">IF(Замер!$J$280="да",Помещение_14!$H399,0)</f>
        <v>0</v>
      </c>
      <c r="BW399" s="31" t="n">
        <f aca="false">IF(Замер!$J$300="да",Помещение_15!$B399,0)</f>
        <v>0</v>
      </c>
      <c r="BX399" s="31" t="n">
        <f aca="false">IF(Замер!$J$300="да",Помещение_15!$G399,0)</f>
        <v>0</v>
      </c>
      <c r="BY399" s="31" t="n">
        <f aca="false">IF(Замер!$J$300="да",Помещение_15!$H399,0)</f>
        <v>0</v>
      </c>
      <c r="CA399" s="31" t="n">
        <f aca="false">IF(Замер!$J$320="да",Помещение_16!$B399,0)</f>
        <v>0</v>
      </c>
      <c r="CB399" s="31" t="n">
        <f aca="false">IF(Замер!$J$320="да",Помещение_16!$G399,0)</f>
        <v>0</v>
      </c>
      <c r="CC399" s="31" t="n">
        <f aca="false">IF(Замер!$J$320="да",Помещение_16!$H399,0)</f>
        <v>0</v>
      </c>
      <c r="CE399" s="31" t="n">
        <f aca="false">IF(Замер!$J$340="да",Помещение_17!$B399,0)</f>
        <v>0</v>
      </c>
      <c r="CF399" s="31" t="n">
        <f aca="false">IF(Замер!$J$340="да",Помещение_17!$G399,0)</f>
        <v>0</v>
      </c>
      <c r="CG399" s="31" t="n">
        <f aca="false">IF(Замер!$J$340="да",Помещение_17!$H399,0)</f>
        <v>0</v>
      </c>
      <c r="CI399" s="31" t="n">
        <f aca="false">IF(Замер!$J$360="да",Помещение_18!$B399,0)</f>
        <v>0</v>
      </c>
      <c r="CJ399" s="31" t="n">
        <f aca="false">IF(Замер!$J$360="да",Помещение_18!$G399,0)</f>
        <v>0</v>
      </c>
      <c r="CK399" s="31" t="n">
        <f aca="false">IF(Замер!$J$360="да",Помещение_18!$H399,0)</f>
        <v>0</v>
      </c>
      <c r="CM399" s="31" t="n">
        <f aca="false">IF(Замер!$J$380="да",Помещение_19!$B399,0)</f>
        <v>0</v>
      </c>
      <c r="CN399" s="31" t="n">
        <f aca="false">IF(Замер!$J$380="да",Помещение_19!$G399,0)</f>
        <v>0</v>
      </c>
      <c r="CO399" s="31" t="n">
        <f aca="false">IF(Замер!$J$380="да",Помещение_19!$H399,0)</f>
        <v>0</v>
      </c>
      <c r="CQ399" s="31" t="n">
        <f aca="false">IF(Замер!$J$400="да",Помещение_20!$B399,0)</f>
        <v>0</v>
      </c>
      <c r="CR399" s="31" t="n">
        <f aca="false">IF(Замер!$J$400="да",Помещение_20!$G399,0)</f>
        <v>0</v>
      </c>
      <c r="CS399" s="31" t="n">
        <f aca="false">IF(Замер!$J$400="да",Помещение_20!$H399,0)</f>
        <v>0</v>
      </c>
    </row>
    <row r="400" customFormat="false" ht="14.25" hidden="false" customHeight="false" outlineLevel="0" collapsed="false">
      <c r="B400" s="79" t="n">
        <f aca="false">P400</f>
        <v>0</v>
      </c>
      <c r="C400" s="49" t="s">
        <v>648</v>
      </c>
      <c r="D400" s="80" t="str">
        <f aca="false">VLOOKUP(C400,СписокРабот!$B:$E,2,FALSE())</f>
        <v>Установка диф. автомата </v>
      </c>
      <c r="E400" s="44" t="str">
        <f aca="false">VLOOKUP(C400,СписокРабот!$B:$E,3,FALSE())</f>
        <v>ед.</v>
      </c>
      <c r="F400" s="81" t="n">
        <f aca="false">VLOOKUP(C400,СписокРабот!$B:$E,4,FALSE())</f>
        <v>1711</v>
      </c>
      <c r="G400" s="49" t="n">
        <f aca="false">Q400</f>
        <v>0</v>
      </c>
      <c r="H400" s="82" t="n">
        <f aca="false">F400*G400</f>
        <v>0</v>
      </c>
      <c r="L400" s="83"/>
      <c r="M400" s="66" t="n">
        <f aca="false">$F400*(100%-$B$3)</f>
        <v>1454.35</v>
      </c>
      <c r="N400" s="31" t="n">
        <f aca="false">$G400*$M400</f>
        <v>0</v>
      </c>
      <c r="P400" s="31" t="n">
        <f aca="false">MAX(S400,W400,AA400,AE400,AI400,AM400,AQ400,AU400,AY400,BC400,BG400,BK400,BO400,BS400,BW400,CA400,CE400,CI400,CM400,CQ400)</f>
        <v>0</v>
      </c>
      <c r="Q400" s="31" t="n">
        <f aca="false">IF($S400,T400,0)+IF($W400,X400,0)+IF($AA400,AB400,0)+IF($AE400,AF400,0)+IF($AI400,AJ400,0)+IF($AM400,AN400,0)+IF($AQ400,AR400,0)+IF($AU400,AV400,0)+IF($AY400,AZ400,0)+IF($BC400,BD400,0)+IF($BG400,BH400,0)+IF($BK400,BL400,0)+IF($BO400,BP400,0)+IF($BS400,BT400,0)+IF($BW400,BX400,0)+IF($CA400,CB400,0)+IF($CE400,CF400,0)+IF($CI400,CJ400,0)+IF($CM400,CN400,0)+IF($CQ400,CR400,0)</f>
        <v>0</v>
      </c>
      <c r="R400" s="31" t="n">
        <f aca="false">IF($S400=1,U400,0)+IF($W400,Y400,0)+IF($AA400,AC400,0)+IF($AE400,AG400,0)+IF($AI400,AK400,0)+IF($AM400,AO400,0)+IF($AQ400,AS400,0)+IF($AU400,AW400,0)+IF($AY400,BA400,0)+IF($BC400,BE400,0)+IF($BG400,BI400,0)+IF($BK400,BM400,0)+IF($BO400,BQ400,0)+IF($BS400,BU400,0)+IF($BW400,BY400,0)+IF($CA400,CC400,0)+IF($CE400,CG400,0)+IF($CI400,CK400,0)+IF($CM400,CO400,0)+IF($CQ400,CS400,0)</f>
        <v>0</v>
      </c>
      <c r="S400" s="31" t="n">
        <f aca="false">IF(Замер!$J$20="да",Комната_1!$B400,0)</f>
        <v>0</v>
      </c>
      <c r="T400" s="31" t="n">
        <f aca="false">IF(Замер!$J$20="да",Комната_1!$G400,0)</f>
        <v>0</v>
      </c>
      <c r="U400" s="31" t="n">
        <f aca="false">IF(Замер!$J$20="да",Комната_1!$H400,0)</f>
        <v>0</v>
      </c>
      <c r="W400" s="31" t="n">
        <f aca="false">IF(Замер!$J$40="да",Комната_2!$B400,0)</f>
        <v>0</v>
      </c>
      <c r="X400" s="31" t="n">
        <f aca="false">IF(Замер!$J$40="да",Комната_2!$G400,0)</f>
        <v>0</v>
      </c>
      <c r="Y400" s="31" t="n">
        <f aca="false">IF(Замер!$J$40="да",Комната_2!$H400,0)</f>
        <v>0</v>
      </c>
      <c r="AA400" s="31" t="n">
        <f aca="false">IF(Замер!$J$60="да",Комната_3!$B400,0)</f>
        <v>0</v>
      </c>
      <c r="AB400" s="31" t="n">
        <f aca="false">IF(Замер!$J$60="да",Комната_3!$G400,0)</f>
        <v>0</v>
      </c>
      <c r="AC400" s="31" t="n">
        <f aca="false">IF(Замер!$J$60="да",Комната_3!$H400,0)</f>
        <v>0</v>
      </c>
      <c r="AE400" s="31" t="n">
        <f aca="false">IF(Замер!$J$80="да",Комната_4!$B400,0)</f>
        <v>0</v>
      </c>
      <c r="AF400" s="31" t="n">
        <f aca="false">IF(Замер!$J$80="да",Комната_4!$G400,0)</f>
        <v>0</v>
      </c>
      <c r="AG400" s="31" t="n">
        <f aca="false">IF(Замер!$J$80="да",Комната_4!$H400,0)</f>
        <v>0</v>
      </c>
      <c r="AI400" s="31" t="n">
        <f aca="false">IF(Замер!$J$100="да",Комната_5!$B400,0)</f>
        <v>0</v>
      </c>
      <c r="AJ400" s="31" t="n">
        <f aca="false">IF(Замер!$J$100="да",Комната_5!$G400,0)</f>
        <v>0</v>
      </c>
      <c r="AK400" s="31" t="n">
        <f aca="false">IF(Замер!$J$100="да",Комната_5!$H400,0)</f>
        <v>0</v>
      </c>
      <c r="AM400" s="31" t="n">
        <f aca="false">IF(Замер!$J$120="да",Коридор!$B400,0)</f>
        <v>0</v>
      </c>
      <c r="AN400" s="31" t="n">
        <f aca="false">IF(Замер!$J$120="да",Коридор!$G400,0)</f>
        <v>0</v>
      </c>
      <c r="AO400" s="31" t="n">
        <f aca="false">IF(Замер!$J$120="да",Коридор!$H400,0)</f>
        <v>0</v>
      </c>
      <c r="AQ400" s="31" t="n">
        <f aca="false">IF(Замер!$J$140="да",Кухня!$B400,0)</f>
        <v>0</v>
      </c>
      <c r="AR400" s="31" t="n">
        <f aca="false">IF(Замер!$J$140="да",Кухня!$G400,0)</f>
        <v>0</v>
      </c>
      <c r="AS400" s="31" t="n">
        <f aca="false">IF(Замер!$J$140="да",Кухня!$H400,0)</f>
        <v>0</v>
      </c>
      <c r="AU400" s="31" t="n">
        <f aca="false">IF(Замер!$J$160="да",Ванна!$B400,0)</f>
        <v>0</v>
      </c>
      <c r="AV400" s="31" t="n">
        <f aca="false">IF(Замер!$J$160="да",Ванна!$G400,0)</f>
        <v>0</v>
      </c>
      <c r="AW400" s="31" t="n">
        <f aca="false">IF(Замер!$J$160="да",Ванна!$H400,0)</f>
        <v>0</v>
      </c>
      <c r="AY400" s="31" t="n">
        <f aca="false">IF(Замер!$J$180="да",Туалет!$B400,0)</f>
        <v>0</v>
      </c>
      <c r="AZ400" s="31" t="n">
        <f aca="false">IF(Замер!$J$180="да",Туалет!$G400,0)</f>
        <v>0</v>
      </c>
      <c r="BA400" s="31" t="n">
        <f aca="false">IF(Замер!$J$180="да",Туалет!$H400,0)</f>
        <v>0</v>
      </c>
      <c r="BC400" s="31" t="n">
        <f aca="false">IF(Замер!$J$200="да",Балкон!$B400,0)</f>
        <v>0</v>
      </c>
      <c r="BD400" s="31" t="n">
        <f aca="false">IF(Замер!$J$200="да",Балкон!$G400,0)</f>
        <v>0</v>
      </c>
      <c r="BE400" s="31" t="n">
        <f aca="false">IF(Замер!$J$200="да",Балкон!$H400,0)</f>
        <v>0</v>
      </c>
      <c r="BG400" s="31" t="n">
        <f aca="false">IF(Замер!$J$220="да",Помещение_11!$B400,0)</f>
        <v>0</v>
      </c>
      <c r="BH400" s="31" t="n">
        <f aca="false">IF(Замер!$J$220="да",Помещение_11!$G400,0)</f>
        <v>0</v>
      </c>
      <c r="BI400" s="31" t="n">
        <f aca="false">IF(Замер!$J$220="да",Помещение_11!$H400,0)</f>
        <v>0</v>
      </c>
      <c r="BK400" s="31" t="n">
        <f aca="false">IF(Замер!$J$240="да",Помещение_12!$B400,0)</f>
        <v>0</v>
      </c>
      <c r="BL400" s="31" t="n">
        <f aca="false">IF(Замер!$J$240="да",Помещение_12!$G400,0)</f>
        <v>0</v>
      </c>
      <c r="BM400" s="31" t="n">
        <f aca="false">IF(Замер!$J$240="да",Помещение_12!$H400,0)</f>
        <v>0</v>
      </c>
      <c r="BO400" s="31" t="n">
        <f aca="false">IF(Замер!$J$260="да",Помещение_13!$B400,0)</f>
        <v>0</v>
      </c>
      <c r="BP400" s="31" t="n">
        <f aca="false">IF(Замер!$J$260="да",Помещение_13!$G400,0)</f>
        <v>0</v>
      </c>
      <c r="BQ400" s="31" t="n">
        <f aca="false">IF(Замер!$J$260="да",Помещение_13!$H400,0)</f>
        <v>0</v>
      </c>
      <c r="BS400" s="31" t="n">
        <f aca="false">IF(Замер!$J$280="да",Помещение_14!$B400,0)</f>
        <v>0</v>
      </c>
      <c r="BT400" s="31" t="n">
        <f aca="false">IF(Замер!$J$280="да",Помещение_14!$G400,0)</f>
        <v>0</v>
      </c>
      <c r="BU400" s="31" t="n">
        <f aca="false">IF(Замер!$J$280="да",Помещение_14!$H400,0)</f>
        <v>0</v>
      </c>
      <c r="BW400" s="31" t="n">
        <f aca="false">IF(Замер!$J$300="да",Помещение_15!$B400,0)</f>
        <v>0</v>
      </c>
      <c r="BX400" s="31" t="n">
        <f aca="false">IF(Замер!$J$300="да",Помещение_15!$G400,0)</f>
        <v>0</v>
      </c>
      <c r="BY400" s="31" t="n">
        <f aca="false">IF(Замер!$J$300="да",Помещение_15!$H400,0)</f>
        <v>0</v>
      </c>
      <c r="CA400" s="31" t="n">
        <f aca="false">IF(Замер!$J$320="да",Помещение_16!$B400,0)</f>
        <v>0</v>
      </c>
      <c r="CB400" s="31" t="n">
        <f aca="false">IF(Замер!$J$320="да",Помещение_16!$G400,0)</f>
        <v>0</v>
      </c>
      <c r="CC400" s="31" t="n">
        <f aca="false">IF(Замер!$J$320="да",Помещение_16!$H400,0)</f>
        <v>0</v>
      </c>
      <c r="CE400" s="31" t="n">
        <f aca="false">IF(Замер!$J$340="да",Помещение_17!$B400,0)</f>
        <v>0</v>
      </c>
      <c r="CF400" s="31" t="n">
        <f aca="false">IF(Замер!$J$340="да",Помещение_17!$G400,0)</f>
        <v>0</v>
      </c>
      <c r="CG400" s="31" t="n">
        <f aca="false">IF(Замер!$J$340="да",Помещение_17!$H400,0)</f>
        <v>0</v>
      </c>
      <c r="CI400" s="31" t="n">
        <f aca="false">IF(Замер!$J$360="да",Помещение_18!$B400,0)</f>
        <v>0</v>
      </c>
      <c r="CJ400" s="31" t="n">
        <f aca="false">IF(Замер!$J$360="да",Помещение_18!$G400,0)</f>
        <v>0</v>
      </c>
      <c r="CK400" s="31" t="n">
        <f aca="false">IF(Замер!$J$360="да",Помещение_18!$H400,0)</f>
        <v>0</v>
      </c>
      <c r="CM400" s="31" t="n">
        <f aca="false">IF(Замер!$J$380="да",Помещение_19!$B400,0)</f>
        <v>0</v>
      </c>
      <c r="CN400" s="31" t="n">
        <f aca="false">IF(Замер!$J$380="да",Помещение_19!$G400,0)</f>
        <v>0</v>
      </c>
      <c r="CO400" s="31" t="n">
        <f aca="false">IF(Замер!$J$380="да",Помещение_19!$H400,0)</f>
        <v>0</v>
      </c>
      <c r="CQ400" s="31" t="n">
        <f aca="false">IF(Замер!$J$400="да",Помещение_20!$B400,0)</f>
        <v>0</v>
      </c>
      <c r="CR400" s="31" t="n">
        <f aca="false">IF(Замер!$J$400="да",Помещение_20!$G400,0)</f>
        <v>0</v>
      </c>
      <c r="CS400" s="31" t="n">
        <f aca="false">IF(Замер!$J$400="да",Помещение_20!$H400,0)</f>
        <v>0</v>
      </c>
    </row>
    <row r="401" customFormat="false" ht="14.25" hidden="false" customHeight="false" outlineLevel="0" collapsed="false">
      <c r="B401" s="79" t="n">
        <f aca="false">P401</f>
        <v>0</v>
      </c>
      <c r="C401" s="49" t="s">
        <v>649</v>
      </c>
      <c r="D401" s="80" t="str">
        <f aca="false">VLOOKUP(C401,СписокРабот!$B:$E,2,FALSE())</f>
        <v>Светильник встроенный, установка</v>
      </c>
      <c r="E401" s="44" t="str">
        <f aca="false">VLOOKUP(C401,СписокРабот!$B:$E,3,FALSE())</f>
        <v>ед.</v>
      </c>
      <c r="F401" s="81" t="n">
        <f aca="false">VLOOKUP(C401,СписокРабот!$B:$E,4,FALSE())</f>
        <v>834</v>
      </c>
      <c r="G401" s="49" t="n">
        <f aca="false">Q401</f>
        <v>0</v>
      </c>
      <c r="H401" s="82" t="n">
        <f aca="false">F401*G401</f>
        <v>0</v>
      </c>
      <c r="L401" s="83"/>
      <c r="M401" s="66" t="n">
        <f aca="false">$F401*(100%-$B$3)</f>
        <v>708.9</v>
      </c>
      <c r="N401" s="31" t="n">
        <f aca="false">$G401*$M401</f>
        <v>0</v>
      </c>
      <c r="P401" s="31" t="n">
        <f aca="false">MAX(S401,W401,AA401,AE401,AI401,AM401,AQ401,AU401,AY401,BC401,BG401,BK401,BO401,BS401,BW401,CA401,CE401,CI401,CM401,CQ401)</f>
        <v>0</v>
      </c>
      <c r="Q401" s="31" t="n">
        <f aca="false">IF($S401,T401,0)+IF($W401,X401,0)+IF($AA401,AB401,0)+IF($AE401,AF401,0)+IF($AI401,AJ401,0)+IF($AM401,AN401,0)+IF($AQ401,AR401,0)+IF($AU401,AV401,0)+IF($AY401,AZ401,0)+IF($BC401,BD401,0)+IF($BG401,BH401,0)+IF($BK401,BL401,0)+IF($BO401,BP401,0)+IF($BS401,BT401,0)+IF($BW401,BX401,0)+IF($CA401,CB401,0)+IF($CE401,CF401,0)+IF($CI401,CJ401,0)+IF($CM401,CN401,0)+IF($CQ401,CR401,0)</f>
        <v>0</v>
      </c>
      <c r="R401" s="31" t="n">
        <f aca="false">IF($S401=1,U401,0)+IF($W401,Y401,0)+IF($AA401,AC401,0)+IF($AE401,AG401,0)+IF($AI401,AK401,0)+IF($AM401,AO401,0)+IF($AQ401,AS401,0)+IF($AU401,AW401,0)+IF($AY401,BA401,0)+IF($BC401,BE401,0)+IF($BG401,BI401,0)+IF($BK401,BM401,0)+IF($BO401,BQ401,0)+IF($BS401,BU401,0)+IF($BW401,BY401,0)+IF($CA401,CC401,0)+IF($CE401,CG401,0)+IF($CI401,CK401,0)+IF($CM401,CO401,0)+IF($CQ401,CS401,0)</f>
        <v>0</v>
      </c>
      <c r="S401" s="31" t="n">
        <f aca="false">IF(Замер!$J$20="да",Комната_1!$B401,0)</f>
        <v>0</v>
      </c>
      <c r="T401" s="31" t="n">
        <f aca="false">IF(Замер!$J$20="да",Комната_1!$G401,0)</f>
        <v>0</v>
      </c>
      <c r="U401" s="31" t="n">
        <f aca="false">IF(Замер!$J$20="да",Комната_1!$H401,0)</f>
        <v>0</v>
      </c>
      <c r="W401" s="31" t="n">
        <f aca="false">IF(Замер!$J$40="да",Комната_2!$B401,0)</f>
        <v>0</v>
      </c>
      <c r="X401" s="31" t="n">
        <f aca="false">IF(Замер!$J$40="да",Комната_2!$G401,0)</f>
        <v>0</v>
      </c>
      <c r="Y401" s="31" t="n">
        <f aca="false">IF(Замер!$J$40="да",Комната_2!$H401,0)</f>
        <v>0</v>
      </c>
      <c r="AA401" s="31" t="n">
        <f aca="false">IF(Замер!$J$60="да",Комната_3!$B401,0)</f>
        <v>0</v>
      </c>
      <c r="AB401" s="31" t="n">
        <f aca="false">IF(Замер!$J$60="да",Комната_3!$G401,0)</f>
        <v>0</v>
      </c>
      <c r="AC401" s="31" t="n">
        <f aca="false">IF(Замер!$J$60="да",Комната_3!$H401,0)</f>
        <v>0</v>
      </c>
      <c r="AE401" s="31" t="n">
        <f aca="false">IF(Замер!$J$80="да",Комната_4!$B401,0)</f>
        <v>0</v>
      </c>
      <c r="AF401" s="31" t="n">
        <f aca="false">IF(Замер!$J$80="да",Комната_4!$G401,0)</f>
        <v>0</v>
      </c>
      <c r="AG401" s="31" t="n">
        <f aca="false">IF(Замер!$J$80="да",Комната_4!$H401,0)</f>
        <v>0</v>
      </c>
      <c r="AI401" s="31" t="n">
        <f aca="false">IF(Замер!$J$100="да",Комната_5!$B401,0)</f>
        <v>0</v>
      </c>
      <c r="AJ401" s="31" t="n">
        <f aca="false">IF(Замер!$J$100="да",Комната_5!$G401,0)</f>
        <v>0</v>
      </c>
      <c r="AK401" s="31" t="n">
        <f aca="false">IF(Замер!$J$100="да",Комната_5!$H401,0)</f>
        <v>0</v>
      </c>
      <c r="AM401" s="31" t="n">
        <f aca="false">IF(Замер!$J$120="да",Коридор!$B401,0)</f>
        <v>0</v>
      </c>
      <c r="AN401" s="31" t="n">
        <f aca="false">IF(Замер!$J$120="да",Коридор!$G401,0)</f>
        <v>0</v>
      </c>
      <c r="AO401" s="31" t="n">
        <f aca="false">IF(Замер!$J$120="да",Коридор!$H401,0)</f>
        <v>0</v>
      </c>
      <c r="AQ401" s="31" t="n">
        <f aca="false">IF(Замер!$J$140="да",Кухня!$B401,0)</f>
        <v>0</v>
      </c>
      <c r="AR401" s="31" t="n">
        <f aca="false">IF(Замер!$J$140="да",Кухня!$G401,0)</f>
        <v>0</v>
      </c>
      <c r="AS401" s="31" t="n">
        <f aca="false">IF(Замер!$J$140="да",Кухня!$H401,0)</f>
        <v>0</v>
      </c>
      <c r="AU401" s="31" t="n">
        <f aca="false">IF(Замер!$J$160="да",Ванна!$B401,0)</f>
        <v>0</v>
      </c>
      <c r="AV401" s="31" t="n">
        <f aca="false">IF(Замер!$J$160="да",Ванна!$G401,0)</f>
        <v>0</v>
      </c>
      <c r="AW401" s="31" t="n">
        <f aca="false">IF(Замер!$J$160="да",Ванна!$H401,0)</f>
        <v>0</v>
      </c>
      <c r="AY401" s="31" t="n">
        <f aca="false">IF(Замер!$J$180="да",Туалет!$B401,0)</f>
        <v>0</v>
      </c>
      <c r="AZ401" s="31" t="n">
        <f aca="false">IF(Замер!$J$180="да",Туалет!$G401,0)</f>
        <v>0</v>
      </c>
      <c r="BA401" s="31" t="n">
        <f aca="false">IF(Замер!$J$180="да",Туалет!$H401,0)</f>
        <v>0</v>
      </c>
      <c r="BC401" s="31" t="n">
        <f aca="false">IF(Замер!$J$200="да",Балкон!$B401,0)</f>
        <v>0</v>
      </c>
      <c r="BD401" s="31" t="n">
        <f aca="false">IF(Замер!$J$200="да",Балкон!$G401,0)</f>
        <v>0</v>
      </c>
      <c r="BE401" s="31" t="n">
        <f aca="false">IF(Замер!$J$200="да",Балкон!$H401,0)</f>
        <v>0</v>
      </c>
      <c r="BG401" s="31" t="n">
        <f aca="false">IF(Замер!$J$220="да",Помещение_11!$B401,0)</f>
        <v>0</v>
      </c>
      <c r="BH401" s="31" t="n">
        <f aca="false">IF(Замер!$J$220="да",Помещение_11!$G401,0)</f>
        <v>0</v>
      </c>
      <c r="BI401" s="31" t="n">
        <f aca="false">IF(Замер!$J$220="да",Помещение_11!$H401,0)</f>
        <v>0</v>
      </c>
      <c r="BK401" s="31" t="n">
        <f aca="false">IF(Замер!$J$240="да",Помещение_12!$B401,0)</f>
        <v>0</v>
      </c>
      <c r="BL401" s="31" t="n">
        <f aca="false">IF(Замер!$J$240="да",Помещение_12!$G401,0)</f>
        <v>0</v>
      </c>
      <c r="BM401" s="31" t="n">
        <f aca="false">IF(Замер!$J$240="да",Помещение_12!$H401,0)</f>
        <v>0</v>
      </c>
      <c r="BO401" s="31" t="n">
        <f aca="false">IF(Замер!$J$260="да",Помещение_13!$B401,0)</f>
        <v>0</v>
      </c>
      <c r="BP401" s="31" t="n">
        <f aca="false">IF(Замер!$J$260="да",Помещение_13!$G401,0)</f>
        <v>0</v>
      </c>
      <c r="BQ401" s="31" t="n">
        <f aca="false">IF(Замер!$J$260="да",Помещение_13!$H401,0)</f>
        <v>0</v>
      </c>
      <c r="BS401" s="31" t="n">
        <f aca="false">IF(Замер!$J$280="да",Помещение_14!$B401,0)</f>
        <v>0</v>
      </c>
      <c r="BT401" s="31" t="n">
        <f aca="false">IF(Замер!$J$280="да",Помещение_14!$G401,0)</f>
        <v>0</v>
      </c>
      <c r="BU401" s="31" t="n">
        <f aca="false">IF(Замер!$J$280="да",Помещение_14!$H401,0)</f>
        <v>0</v>
      </c>
      <c r="BW401" s="31" t="n">
        <f aca="false">IF(Замер!$J$300="да",Помещение_15!$B401,0)</f>
        <v>0</v>
      </c>
      <c r="BX401" s="31" t="n">
        <f aca="false">IF(Замер!$J$300="да",Помещение_15!$G401,0)</f>
        <v>0</v>
      </c>
      <c r="BY401" s="31" t="n">
        <f aca="false">IF(Замер!$J$300="да",Помещение_15!$H401,0)</f>
        <v>0</v>
      </c>
      <c r="CA401" s="31" t="n">
        <f aca="false">IF(Замер!$J$320="да",Помещение_16!$B401,0)</f>
        <v>0</v>
      </c>
      <c r="CB401" s="31" t="n">
        <f aca="false">IF(Замер!$J$320="да",Помещение_16!$G401,0)</f>
        <v>0</v>
      </c>
      <c r="CC401" s="31" t="n">
        <f aca="false">IF(Замер!$J$320="да",Помещение_16!$H401,0)</f>
        <v>0</v>
      </c>
      <c r="CE401" s="31" t="n">
        <f aca="false">IF(Замер!$J$340="да",Помещение_17!$B401,0)</f>
        <v>0</v>
      </c>
      <c r="CF401" s="31" t="n">
        <f aca="false">IF(Замер!$J$340="да",Помещение_17!$G401,0)</f>
        <v>0</v>
      </c>
      <c r="CG401" s="31" t="n">
        <f aca="false">IF(Замер!$J$340="да",Помещение_17!$H401,0)</f>
        <v>0</v>
      </c>
      <c r="CI401" s="31" t="n">
        <f aca="false">IF(Замер!$J$360="да",Помещение_18!$B401,0)</f>
        <v>0</v>
      </c>
      <c r="CJ401" s="31" t="n">
        <f aca="false">IF(Замер!$J$360="да",Помещение_18!$G401,0)</f>
        <v>0</v>
      </c>
      <c r="CK401" s="31" t="n">
        <f aca="false">IF(Замер!$J$360="да",Помещение_18!$H401,0)</f>
        <v>0</v>
      </c>
      <c r="CM401" s="31" t="n">
        <f aca="false">IF(Замер!$J$380="да",Помещение_19!$B401,0)</f>
        <v>0</v>
      </c>
      <c r="CN401" s="31" t="n">
        <f aca="false">IF(Замер!$J$380="да",Помещение_19!$G401,0)</f>
        <v>0</v>
      </c>
      <c r="CO401" s="31" t="n">
        <f aca="false">IF(Замер!$J$380="да",Помещение_19!$H401,0)</f>
        <v>0</v>
      </c>
      <c r="CQ401" s="31" t="n">
        <f aca="false">IF(Замер!$J$400="да",Помещение_20!$B401,0)</f>
        <v>0</v>
      </c>
      <c r="CR401" s="31" t="n">
        <f aca="false">IF(Замер!$J$400="да",Помещение_20!$G401,0)</f>
        <v>0</v>
      </c>
      <c r="CS401" s="31" t="n">
        <f aca="false">IF(Замер!$J$400="да",Помещение_20!$H401,0)</f>
        <v>0</v>
      </c>
    </row>
    <row r="402" customFormat="false" ht="14.25" hidden="false" customHeight="false" outlineLevel="0" collapsed="false">
      <c r="B402" s="79" t="n">
        <f aca="false">P402</f>
        <v>0</v>
      </c>
      <c r="C402" s="49" t="s">
        <v>650</v>
      </c>
      <c r="D402" s="80" t="str">
        <f aca="false">VLOOKUP(C402,СписокРабот!$B:$E,2,FALSE())</f>
        <v>Точечный галогенный светильник / Монтаж накладных светильников</v>
      </c>
      <c r="E402" s="44" t="str">
        <f aca="false">VLOOKUP(C402,СписокРабот!$B:$E,3,FALSE())</f>
        <v>ед.</v>
      </c>
      <c r="F402" s="81" t="n">
        <f aca="false">VLOOKUP(C402,СписокРабот!$B:$E,4,FALSE())</f>
        <v>736</v>
      </c>
      <c r="G402" s="49" t="n">
        <f aca="false">Q402</f>
        <v>0</v>
      </c>
      <c r="H402" s="82" t="n">
        <f aca="false">F402*G402</f>
        <v>0</v>
      </c>
      <c r="L402" s="83"/>
      <c r="M402" s="66" t="n">
        <f aca="false">$F402*(100%-$B$3)</f>
        <v>625.6</v>
      </c>
      <c r="N402" s="31" t="n">
        <f aca="false">$G402*$M402</f>
        <v>0</v>
      </c>
      <c r="P402" s="31" t="n">
        <f aca="false">MAX(S402,W402,AA402,AE402,AI402,AM402,AQ402,AU402,AY402,BC402,BG402,BK402,BO402,BS402,BW402,CA402,CE402,CI402,CM402,CQ402)</f>
        <v>0</v>
      </c>
      <c r="Q402" s="31" t="n">
        <f aca="false">IF($S402,T402,0)+IF($W402,X402,0)+IF($AA402,AB402,0)+IF($AE402,AF402,0)+IF($AI402,AJ402,0)+IF($AM402,AN402,0)+IF($AQ402,AR402,0)+IF($AU402,AV402,0)+IF($AY402,AZ402,0)+IF($BC402,BD402,0)+IF($BG402,BH402,0)+IF($BK402,BL402,0)+IF($BO402,BP402,0)+IF($BS402,BT402,0)+IF($BW402,BX402,0)+IF($CA402,CB402,0)+IF($CE402,CF402,0)+IF($CI402,CJ402,0)+IF($CM402,CN402,0)+IF($CQ402,CR402,0)</f>
        <v>0</v>
      </c>
      <c r="R402" s="31" t="n">
        <f aca="false">IF($S402=1,U402,0)+IF($W402,Y402,0)+IF($AA402,AC402,0)+IF($AE402,AG402,0)+IF($AI402,AK402,0)+IF($AM402,AO402,0)+IF($AQ402,AS402,0)+IF($AU402,AW402,0)+IF($AY402,BA402,0)+IF($BC402,BE402,0)+IF($BG402,BI402,0)+IF($BK402,BM402,0)+IF($BO402,BQ402,0)+IF($BS402,BU402,0)+IF($BW402,BY402,0)+IF($CA402,CC402,0)+IF($CE402,CG402,0)+IF($CI402,CK402,0)+IF($CM402,CO402,0)+IF($CQ402,CS402,0)</f>
        <v>0</v>
      </c>
      <c r="S402" s="31" t="n">
        <f aca="false">IF(Замер!$J$20="да",Комната_1!$B402,0)</f>
        <v>0</v>
      </c>
      <c r="T402" s="31" t="n">
        <f aca="false">IF(Замер!$J$20="да",Комната_1!$G402,0)</f>
        <v>0</v>
      </c>
      <c r="U402" s="31" t="n">
        <f aca="false">IF(Замер!$J$20="да",Комната_1!$H402,0)</f>
        <v>0</v>
      </c>
      <c r="W402" s="31" t="n">
        <f aca="false">IF(Замер!$J$40="да",Комната_2!$B402,0)</f>
        <v>0</v>
      </c>
      <c r="X402" s="31" t="n">
        <f aca="false">IF(Замер!$J$40="да",Комната_2!$G402,0)</f>
        <v>0</v>
      </c>
      <c r="Y402" s="31" t="n">
        <f aca="false">IF(Замер!$J$40="да",Комната_2!$H402,0)</f>
        <v>0</v>
      </c>
      <c r="AA402" s="31" t="n">
        <f aca="false">IF(Замер!$J$60="да",Комната_3!$B402,0)</f>
        <v>0</v>
      </c>
      <c r="AB402" s="31" t="n">
        <f aca="false">IF(Замер!$J$60="да",Комната_3!$G402,0)</f>
        <v>0</v>
      </c>
      <c r="AC402" s="31" t="n">
        <f aca="false">IF(Замер!$J$60="да",Комната_3!$H402,0)</f>
        <v>0</v>
      </c>
      <c r="AE402" s="31" t="n">
        <f aca="false">IF(Замер!$J$80="да",Комната_4!$B402,0)</f>
        <v>0</v>
      </c>
      <c r="AF402" s="31" t="n">
        <f aca="false">IF(Замер!$J$80="да",Комната_4!$G402,0)</f>
        <v>0</v>
      </c>
      <c r="AG402" s="31" t="n">
        <f aca="false">IF(Замер!$J$80="да",Комната_4!$H402,0)</f>
        <v>0</v>
      </c>
      <c r="AI402" s="31" t="n">
        <f aca="false">IF(Замер!$J$100="да",Комната_5!$B402,0)</f>
        <v>0</v>
      </c>
      <c r="AJ402" s="31" t="n">
        <f aca="false">IF(Замер!$J$100="да",Комната_5!$G402,0)</f>
        <v>0</v>
      </c>
      <c r="AK402" s="31" t="n">
        <f aca="false">IF(Замер!$J$100="да",Комната_5!$H402,0)</f>
        <v>0</v>
      </c>
      <c r="AM402" s="31" t="n">
        <f aca="false">IF(Замер!$J$120="да",Коридор!$B402,0)</f>
        <v>0</v>
      </c>
      <c r="AN402" s="31" t="n">
        <f aca="false">IF(Замер!$J$120="да",Коридор!$G402,0)</f>
        <v>0</v>
      </c>
      <c r="AO402" s="31" t="n">
        <f aca="false">IF(Замер!$J$120="да",Коридор!$H402,0)</f>
        <v>0</v>
      </c>
      <c r="AQ402" s="31" t="n">
        <f aca="false">IF(Замер!$J$140="да",Кухня!$B402,0)</f>
        <v>0</v>
      </c>
      <c r="AR402" s="31" t="n">
        <f aca="false">IF(Замер!$J$140="да",Кухня!$G402,0)</f>
        <v>0</v>
      </c>
      <c r="AS402" s="31" t="n">
        <f aca="false">IF(Замер!$J$140="да",Кухня!$H402,0)</f>
        <v>0</v>
      </c>
      <c r="AU402" s="31" t="n">
        <f aca="false">IF(Замер!$J$160="да",Ванна!$B402,0)</f>
        <v>0</v>
      </c>
      <c r="AV402" s="31" t="n">
        <f aca="false">IF(Замер!$J$160="да",Ванна!$G402,0)</f>
        <v>0</v>
      </c>
      <c r="AW402" s="31" t="n">
        <f aca="false">IF(Замер!$J$160="да",Ванна!$H402,0)</f>
        <v>0</v>
      </c>
      <c r="AY402" s="31" t="n">
        <f aca="false">IF(Замер!$J$180="да",Туалет!$B402,0)</f>
        <v>0</v>
      </c>
      <c r="AZ402" s="31" t="n">
        <f aca="false">IF(Замер!$J$180="да",Туалет!$G402,0)</f>
        <v>0</v>
      </c>
      <c r="BA402" s="31" t="n">
        <f aca="false">IF(Замер!$J$180="да",Туалет!$H402,0)</f>
        <v>0</v>
      </c>
      <c r="BC402" s="31" t="n">
        <f aca="false">IF(Замер!$J$200="да",Балкон!$B402,0)</f>
        <v>0</v>
      </c>
      <c r="BD402" s="31" t="n">
        <f aca="false">IF(Замер!$J$200="да",Балкон!$G402,0)</f>
        <v>0</v>
      </c>
      <c r="BE402" s="31" t="n">
        <f aca="false">IF(Замер!$J$200="да",Балкон!$H402,0)</f>
        <v>0</v>
      </c>
      <c r="BG402" s="31" t="n">
        <f aca="false">IF(Замер!$J$220="да",Помещение_11!$B402,0)</f>
        <v>0</v>
      </c>
      <c r="BH402" s="31" t="n">
        <f aca="false">IF(Замер!$J$220="да",Помещение_11!$G402,0)</f>
        <v>0</v>
      </c>
      <c r="BI402" s="31" t="n">
        <f aca="false">IF(Замер!$J$220="да",Помещение_11!$H402,0)</f>
        <v>0</v>
      </c>
      <c r="BK402" s="31" t="n">
        <f aca="false">IF(Замер!$J$240="да",Помещение_12!$B402,0)</f>
        <v>0</v>
      </c>
      <c r="BL402" s="31" t="n">
        <f aca="false">IF(Замер!$J$240="да",Помещение_12!$G402,0)</f>
        <v>0</v>
      </c>
      <c r="BM402" s="31" t="n">
        <f aca="false">IF(Замер!$J$240="да",Помещение_12!$H402,0)</f>
        <v>0</v>
      </c>
      <c r="BO402" s="31" t="n">
        <f aca="false">IF(Замер!$J$260="да",Помещение_13!$B402,0)</f>
        <v>0</v>
      </c>
      <c r="BP402" s="31" t="n">
        <f aca="false">IF(Замер!$J$260="да",Помещение_13!$G402,0)</f>
        <v>0</v>
      </c>
      <c r="BQ402" s="31" t="n">
        <f aca="false">IF(Замер!$J$260="да",Помещение_13!$H402,0)</f>
        <v>0</v>
      </c>
      <c r="BS402" s="31" t="n">
        <f aca="false">IF(Замер!$J$280="да",Помещение_14!$B402,0)</f>
        <v>0</v>
      </c>
      <c r="BT402" s="31" t="n">
        <f aca="false">IF(Замер!$J$280="да",Помещение_14!$G402,0)</f>
        <v>0</v>
      </c>
      <c r="BU402" s="31" t="n">
        <f aca="false">IF(Замер!$J$280="да",Помещение_14!$H402,0)</f>
        <v>0</v>
      </c>
      <c r="BW402" s="31" t="n">
        <f aca="false">IF(Замер!$J$300="да",Помещение_15!$B402,0)</f>
        <v>0</v>
      </c>
      <c r="BX402" s="31" t="n">
        <f aca="false">IF(Замер!$J$300="да",Помещение_15!$G402,0)</f>
        <v>0</v>
      </c>
      <c r="BY402" s="31" t="n">
        <f aca="false">IF(Замер!$J$300="да",Помещение_15!$H402,0)</f>
        <v>0</v>
      </c>
      <c r="CA402" s="31" t="n">
        <f aca="false">IF(Замер!$J$320="да",Помещение_16!$B402,0)</f>
        <v>0</v>
      </c>
      <c r="CB402" s="31" t="n">
        <f aca="false">IF(Замер!$J$320="да",Помещение_16!$G402,0)</f>
        <v>0</v>
      </c>
      <c r="CC402" s="31" t="n">
        <f aca="false">IF(Замер!$J$320="да",Помещение_16!$H402,0)</f>
        <v>0</v>
      </c>
      <c r="CE402" s="31" t="n">
        <f aca="false">IF(Замер!$J$340="да",Помещение_17!$B402,0)</f>
        <v>0</v>
      </c>
      <c r="CF402" s="31" t="n">
        <f aca="false">IF(Замер!$J$340="да",Помещение_17!$G402,0)</f>
        <v>0</v>
      </c>
      <c r="CG402" s="31" t="n">
        <f aca="false">IF(Замер!$J$340="да",Помещение_17!$H402,0)</f>
        <v>0</v>
      </c>
      <c r="CI402" s="31" t="n">
        <f aca="false">IF(Замер!$J$360="да",Помещение_18!$B402,0)</f>
        <v>0</v>
      </c>
      <c r="CJ402" s="31" t="n">
        <f aca="false">IF(Замер!$J$360="да",Помещение_18!$G402,0)</f>
        <v>0</v>
      </c>
      <c r="CK402" s="31" t="n">
        <f aca="false">IF(Замер!$J$360="да",Помещение_18!$H402,0)</f>
        <v>0</v>
      </c>
      <c r="CM402" s="31" t="n">
        <f aca="false">IF(Замер!$J$380="да",Помещение_19!$B402,0)</f>
        <v>0</v>
      </c>
      <c r="CN402" s="31" t="n">
        <f aca="false">IF(Замер!$J$380="да",Помещение_19!$G402,0)</f>
        <v>0</v>
      </c>
      <c r="CO402" s="31" t="n">
        <f aca="false">IF(Замер!$J$380="да",Помещение_19!$H402,0)</f>
        <v>0</v>
      </c>
      <c r="CQ402" s="31" t="n">
        <f aca="false">IF(Замер!$J$400="да",Помещение_20!$B402,0)</f>
        <v>0</v>
      </c>
      <c r="CR402" s="31" t="n">
        <f aca="false">IF(Замер!$J$400="да",Помещение_20!$G402,0)</f>
        <v>0</v>
      </c>
      <c r="CS402" s="31" t="n">
        <f aca="false">IF(Замер!$J$400="да",Помещение_20!$H402,0)</f>
        <v>0</v>
      </c>
    </row>
    <row r="403" customFormat="false" ht="14.25" hidden="false" customHeight="false" outlineLevel="0" collapsed="false">
      <c r="B403" s="89" t="n">
        <f aca="false">P403</f>
        <v>0</v>
      </c>
      <c r="C403" s="90" t="s">
        <v>651</v>
      </c>
      <c r="D403" s="91" t="str">
        <f aca="false">VLOOKUP(C403,СписокРабот!$B:$E,2,FALSE())</f>
        <v>Светильник настенный (бра), установка</v>
      </c>
      <c r="E403" s="92" t="str">
        <f aca="false">VLOOKUP(C403,СписокРабот!$B:$E,3,FALSE())</f>
        <v>ед.</v>
      </c>
      <c r="F403" s="93" t="n">
        <f aca="false">VLOOKUP(C403,СписокРабот!$B:$E,4,FALSE())</f>
        <v>1328</v>
      </c>
      <c r="G403" s="102" t="n">
        <f aca="false">Q403</f>
        <v>0</v>
      </c>
      <c r="H403" s="95" t="n">
        <f aca="false">F403*G403</f>
        <v>0</v>
      </c>
      <c r="L403" s="83"/>
      <c r="M403" s="66" t="n">
        <f aca="false">$F403*(100%-$B$3)</f>
        <v>1128.8</v>
      </c>
      <c r="N403" s="31" t="n">
        <f aca="false">$G403*$M403</f>
        <v>0</v>
      </c>
      <c r="P403" s="31" t="n">
        <f aca="false">MAX(S403,W403,AA403,AE403,AI403,AM403,AQ403,AU403,AY403,BC403,BG403,BK403,BO403,BS403,BW403,CA403,CE403,CI403,CM403,CQ403)</f>
        <v>0</v>
      </c>
      <c r="Q403" s="31" t="n">
        <f aca="false">IF($S403,T403,0)+IF($W403,X403,0)+IF($AA403,AB403,0)+IF($AE403,AF403,0)+IF($AI403,AJ403,0)+IF($AM403,AN403,0)+IF($AQ403,AR403,0)+IF($AU403,AV403,0)+IF($AY403,AZ403,0)+IF($BC403,BD403,0)+IF($BG403,BH403,0)+IF($BK403,BL403,0)+IF($BO403,BP403,0)+IF($BS403,BT403,0)+IF($BW403,BX403,0)+IF($CA403,CB403,0)+IF($CE403,CF403,0)+IF($CI403,CJ403,0)+IF($CM403,CN403,0)+IF($CQ403,CR403,0)</f>
        <v>0</v>
      </c>
      <c r="R403" s="31" t="n">
        <f aca="false">IF($S403=1,U403,0)+IF($W403,Y403,0)+IF($AA403,AC403,0)+IF($AE403,AG403,0)+IF($AI403,AK403,0)+IF($AM403,AO403,0)+IF($AQ403,AS403,0)+IF($AU403,AW403,0)+IF($AY403,BA403,0)+IF($BC403,BE403,0)+IF($BG403,BI403,0)+IF($BK403,BM403,0)+IF($BO403,BQ403,0)+IF($BS403,BU403,0)+IF($BW403,BY403,0)+IF($CA403,CC403,0)+IF($CE403,CG403,0)+IF($CI403,CK403,0)+IF($CM403,CO403,0)+IF($CQ403,CS403,0)</f>
        <v>0</v>
      </c>
      <c r="S403" s="31" t="n">
        <f aca="false">IF(Замер!$J$20="да",Комната_1!$B403,0)</f>
        <v>0</v>
      </c>
      <c r="T403" s="31" t="n">
        <f aca="false">IF(Замер!$J$20="да",Комната_1!$G403,0)</f>
        <v>0</v>
      </c>
      <c r="U403" s="31" t="n">
        <f aca="false">IF(Замер!$J$20="да",Комната_1!$H403,0)</f>
        <v>0</v>
      </c>
      <c r="W403" s="31" t="n">
        <f aca="false">IF(Замер!$J$40="да",Комната_2!$B403,0)</f>
        <v>0</v>
      </c>
      <c r="X403" s="31" t="n">
        <f aca="false">IF(Замер!$J$40="да",Комната_2!$G403,0)</f>
        <v>0</v>
      </c>
      <c r="Y403" s="31" t="n">
        <f aca="false">IF(Замер!$J$40="да",Комната_2!$H403,0)</f>
        <v>0</v>
      </c>
      <c r="AA403" s="31" t="n">
        <f aca="false">IF(Замер!$J$60="да",Комната_3!$B403,0)</f>
        <v>0</v>
      </c>
      <c r="AB403" s="31" t="n">
        <f aca="false">IF(Замер!$J$60="да",Комната_3!$G403,0)</f>
        <v>0</v>
      </c>
      <c r="AC403" s="31" t="n">
        <f aca="false">IF(Замер!$J$60="да",Комната_3!$H403,0)</f>
        <v>0</v>
      </c>
      <c r="AE403" s="31" t="n">
        <f aca="false">IF(Замер!$J$80="да",Комната_4!$B403,0)</f>
        <v>0</v>
      </c>
      <c r="AF403" s="31" t="n">
        <f aca="false">IF(Замер!$J$80="да",Комната_4!$G403,0)</f>
        <v>0</v>
      </c>
      <c r="AG403" s="31" t="n">
        <f aca="false">IF(Замер!$J$80="да",Комната_4!$H403,0)</f>
        <v>0</v>
      </c>
      <c r="AI403" s="31" t="n">
        <f aca="false">IF(Замер!$J$100="да",Комната_5!$B403,0)</f>
        <v>0</v>
      </c>
      <c r="AJ403" s="31" t="n">
        <f aca="false">IF(Замер!$J$100="да",Комната_5!$G403,0)</f>
        <v>0</v>
      </c>
      <c r="AK403" s="31" t="n">
        <f aca="false">IF(Замер!$J$100="да",Комната_5!$H403,0)</f>
        <v>0</v>
      </c>
      <c r="AM403" s="31" t="n">
        <f aca="false">IF(Замер!$J$120="да",Коридор!$B403,0)</f>
        <v>0</v>
      </c>
      <c r="AN403" s="31" t="n">
        <f aca="false">IF(Замер!$J$120="да",Коридор!$G403,0)</f>
        <v>0</v>
      </c>
      <c r="AO403" s="31" t="n">
        <f aca="false">IF(Замер!$J$120="да",Коридор!$H403,0)</f>
        <v>0</v>
      </c>
      <c r="AQ403" s="31" t="n">
        <f aca="false">IF(Замер!$J$140="да",Кухня!$B403,0)</f>
        <v>0</v>
      </c>
      <c r="AR403" s="31" t="n">
        <f aca="false">IF(Замер!$J$140="да",Кухня!$G403,0)</f>
        <v>0</v>
      </c>
      <c r="AS403" s="31" t="n">
        <f aca="false">IF(Замер!$J$140="да",Кухня!$H403,0)</f>
        <v>0</v>
      </c>
      <c r="AU403" s="31" t="n">
        <f aca="false">IF(Замер!$J$160="да",Ванна!$B403,0)</f>
        <v>0</v>
      </c>
      <c r="AV403" s="31" t="n">
        <f aca="false">IF(Замер!$J$160="да",Ванна!$G403,0)</f>
        <v>0</v>
      </c>
      <c r="AW403" s="31" t="n">
        <f aca="false">IF(Замер!$J$160="да",Ванна!$H403,0)</f>
        <v>0</v>
      </c>
      <c r="AY403" s="31" t="n">
        <f aca="false">IF(Замер!$J$180="да",Туалет!$B403,0)</f>
        <v>0</v>
      </c>
      <c r="AZ403" s="31" t="n">
        <f aca="false">IF(Замер!$J$180="да",Туалет!$G403,0)</f>
        <v>0</v>
      </c>
      <c r="BA403" s="31" t="n">
        <f aca="false">IF(Замер!$J$180="да",Туалет!$H403,0)</f>
        <v>0</v>
      </c>
      <c r="BC403" s="31" t="n">
        <f aca="false">IF(Замер!$J$200="да",Балкон!$B403,0)</f>
        <v>0</v>
      </c>
      <c r="BD403" s="31" t="n">
        <f aca="false">IF(Замер!$J$200="да",Балкон!$G403,0)</f>
        <v>0</v>
      </c>
      <c r="BE403" s="31" t="n">
        <f aca="false">IF(Замер!$J$200="да",Балкон!$H403,0)</f>
        <v>0</v>
      </c>
      <c r="BG403" s="31" t="n">
        <f aca="false">IF(Замер!$J$220="да",Помещение_11!$B403,0)</f>
        <v>0</v>
      </c>
      <c r="BH403" s="31" t="n">
        <f aca="false">IF(Замер!$J$220="да",Помещение_11!$G403,0)</f>
        <v>0</v>
      </c>
      <c r="BI403" s="31" t="n">
        <f aca="false">IF(Замер!$J$220="да",Помещение_11!$H403,0)</f>
        <v>0</v>
      </c>
      <c r="BK403" s="31" t="n">
        <f aca="false">IF(Замер!$J$240="да",Помещение_12!$B403,0)</f>
        <v>0</v>
      </c>
      <c r="BL403" s="31" t="n">
        <f aca="false">IF(Замер!$J$240="да",Помещение_12!$G403,0)</f>
        <v>0</v>
      </c>
      <c r="BM403" s="31" t="n">
        <f aca="false">IF(Замер!$J$240="да",Помещение_12!$H403,0)</f>
        <v>0</v>
      </c>
      <c r="BO403" s="31" t="n">
        <f aca="false">IF(Замер!$J$260="да",Помещение_13!$B403,0)</f>
        <v>0</v>
      </c>
      <c r="BP403" s="31" t="n">
        <f aca="false">IF(Замер!$J$260="да",Помещение_13!$G403,0)</f>
        <v>0</v>
      </c>
      <c r="BQ403" s="31" t="n">
        <f aca="false">IF(Замер!$J$260="да",Помещение_13!$H403,0)</f>
        <v>0</v>
      </c>
      <c r="BS403" s="31" t="n">
        <f aca="false">IF(Замер!$J$280="да",Помещение_14!$B403,0)</f>
        <v>0</v>
      </c>
      <c r="BT403" s="31" t="n">
        <f aca="false">IF(Замер!$J$280="да",Помещение_14!$G403,0)</f>
        <v>0</v>
      </c>
      <c r="BU403" s="31" t="n">
        <f aca="false">IF(Замер!$J$280="да",Помещение_14!$H403,0)</f>
        <v>0</v>
      </c>
      <c r="BW403" s="31" t="n">
        <f aca="false">IF(Замер!$J$300="да",Помещение_15!$B403,0)</f>
        <v>0</v>
      </c>
      <c r="BX403" s="31" t="n">
        <f aca="false">IF(Замер!$J$300="да",Помещение_15!$G403,0)</f>
        <v>0</v>
      </c>
      <c r="BY403" s="31" t="n">
        <f aca="false">IF(Замер!$J$300="да",Помещение_15!$H403,0)</f>
        <v>0</v>
      </c>
      <c r="CA403" s="31" t="n">
        <f aca="false">IF(Замер!$J$320="да",Помещение_16!$B403,0)</f>
        <v>0</v>
      </c>
      <c r="CB403" s="31" t="n">
        <f aca="false">IF(Замер!$J$320="да",Помещение_16!$G403,0)</f>
        <v>0</v>
      </c>
      <c r="CC403" s="31" t="n">
        <f aca="false">IF(Замер!$J$320="да",Помещение_16!$H403,0)</f>
        <v>0</v>
      </c>
      <c r="CE403" s="31" t="n">
        <f aca="false">IF(Замер!$J$340="да",Помещение_17!$B403,0)</f>
        <v>0</v>
      </c>
      <c r="CF403" s="31" t="n">
        <f aca="false">IF(Замер!$J$340="да",Помещение_17!$G403,0)</f>
        <v>0</v>
      </c>
      <c r="CG403" s="31" t="n">
        <f aca="false">IF(Замер!$J$340="да",Помещение_17!$H403,0)</f>
        <v>0</v>
      </c>
      <c r="CI403" s="31" t="n">
        <f aca="false">IF(Замер!$J$360="да",Помещение_18!$B403,0)</f>
        <v>0</v>
      </c>
      <c r="CJ403" s="31" t="n">
        <f aca="false">IF(Замер!$J$360="да",Помещение_18!$G403,0)</f>
        <v>0</v>
      </c>
      <c r="CK403" s="31" t="n">
        <f aca="false">IF(Замер!$J$360="да",Помещение_18!$H403,0)</f>
        <v>0</v>
      </c>
      <c r="CM403" s="31" t="n">
        <f aca="false">IF(Замер!$J$380="да",Помещение_19!$B403,0)</f>
        <v>0</v>
      </c>
      <c r="CN403" s="31" t="n">
        <f aca="false">IF(Замер!$J$380="да",Помещение_19!$G403,0)</f>
        <v>0</v>
      </c>
      <c r="CO403" s="31" t="n">
        <f aca="false">IF(Замер!$J$380="да",Помещение_19!$H403,0)</f>
        <v>0</v>
      </c>
      <c r="CQ403" s="31" t="n">
        <f aca="false">IF(Замер!$J$400="да",Помещение_20!$B403,0)</f>
        <v>0</v>
      </c>
      <c r="CR403" s="31" t="n">
        <f aca="false">IF(Замер!$J$400="да",Помещение_20!$G403,0)</f>
        <v>0</v>
      </c>
      <c r="CS403" s="31" t="n">
        <f aca="false">IF(Замер!$J$400="да",Помещение_20!$H403,0)</f>
        <v>0</v>
      </c>
    </row>
    <row r="404" customFormat="false" ht="14.25" hidden="false" customHeight="false" outlineLevel="0" collapsed="false">
      <c r="B404" s="89" t="n">
        <f aca="false">P404</f>
        <v>0</v>
      </c>
      <c r="C404" s="90" t="s">
        <v>652</v>
      </c>
      <c r="D404" s="91" t="str">
        <f aca="false">VLOOKUP(C404,СписокРабот!$B:$E,2,FALSE())</f>
        <v>Установка светильников подвесных на шнурах</v>
      </c>
      <c r="E404" s="92" t="str">
        <f aca="false">VLOOKUP(C404,СписокРабот!$B:$E,3,FALSE())</f>
        <v>ед.</v>
      </c>
      <c r="F404" s="93" t="n">
        <f aca="false">VLOOKUP(C404,СписокРабот!$B:$E,4,FALSE())</f>
        <v>975</v>
      </c>
      <c r="G404" s="102" t="n">
        <f aca="false">Q404</f>
        <v>0</v>
      </c>
      <c r="H404" s="95" t="n">
        <f aca="false">F404*G404</f>
        <v>0</v>
      </c>
      <c r="L404" s="83"/>
      <c r="M404" s="66" t="n">
        <f aca="false">$F404*(100%-$B$3)</f>
        <v>828.75</v>
      </c>
      <c r="N404" s="31" t="n">
        <f aca="false">$G404*$M404</f>
        <v>0</v>
      </c>
      <c r="P404" s="31" t="n">
        <f aca="false">MAX(S404,W404,AA404,AE404,AI404,AM404,AQ404,AU404,AY404,BC404,BG404,BK404,BO404,BS404,BW404,CA404,CE404,CI404,CM404,CQ404)</f>
        <v>0</v>
      </c>
      <c r="Q404" s="31" t="n">
        <f aca="false">IF($S404,T404,0)+IF($W404,X404,0)+IF($AA404,AB404,0)+IF($AE404,AF404,0)+IF($AI404,AJ404,0)+IF($AM404,AN404,0)+IF($AQ404,AR404,0)+IF($AU404,AV404,0)+IF($AY404,AZ404,0)+IF($BC404,BD404,0)+IF($BG404,BH404,0)+IF($BK404,BL404,0)+IF($BO404,BP404,0)+IF($BS404,BT404,0)+IF($BW404,BX404,0)+IF($CA404,CB404,0)+IF($CE404,CF404,0)+IF($CI404,CJ404,0)+IF($CM404,CN404,0)+IF($CQ404,CR404,0)</f>
        <v>0</v>
      </c>
      <c r="R404" s="31" t="n">
        <f aca="false">IF($S404=1,U404,0)+IF($W404,Y404,0)+IF($AA404,AC404,0)+IF($AE404,AG404,0)+IF($AI404,AK404,0)+IF($AM404,AO404,0)+IF($AQ404,AS404,0)+IF($AU404,AW404,0)+IF($AY404,BA404,0)+IF($BC404,BE404,0)+IF($BG404,BI404,0)+IF($BK404,BM404,0)+IF($BO404,BQ404,0)+IF($BS404,BU404,0)+IF($BW404,BY404,0)+IF($CA404,CC404,0)+IF($CE404,CG404,0)+IF($CI404,CK404,0)+IF($CM404,CO404,0)+IF($CQ404,CS404,0)</f>
        <v>0</v>
      </c>
      <c r="S404" s="31" t="n">
        <f aca="false">IF(Замер!$J$20="да",Комната_1!$B404,0)</f>
        <v>0</v>
      </c>
      <c r="T404" s="31" t="n">
        <f aca="false">IF(Замер!$J$20="да",Комната_1!$G404,0)</f>
        <v>0</v>
      </c>
      <c r="U404" s="31" t="n">
        <f aca="false">IF(Замер!$J$20="да",Комната_1!$H404,0)</f>
        <v>0</v>
      </c>
      <c r="W404" s="31" t="n">
        <f aca="false">IF(Замер!$J$40="да",Комната_2!$B404,0)</f>
        <v>0</v>
      </c>
      <c r="X404" s="31" t="n">
        <f aca="false">IF(Замер!$J$40="да",Комната_2!$G404,0)</f>
        <v>0</v>
      </c>
      <c r="Y404" s="31" t="n">
        <f aca="false">IF(Замер!$J$40="да",Комната_2!$H404,0)</f>
        <v>0</v>
      </c>
      <c r="AA404" s="31" t="n">
        <f aca="false">IF(Замер!$J$60="да",Комната_3!$B404,0)</f>
        <v>0</v>
      </c>
      <c r="AB404" s="31" t="n">
        <f aca="false">IF(Замер!$J$60="да",Комната_3!$G404,0)</f>
        <v>0</v>
      </c>
      <c r="AC404" s="31" t="n">
        <f aca="false">IF(Замер!$J$60="да",Комната_3!$H404,0)</f>
        <v>0</v>
      </c>
      <c r="AE404" s="31" t="n">
        <f aca="false">IF(Замер!$J$80="да",Комната_4!$B404,0)</f>
        <v>0</v>
      </c>
      <c r="AF404" s="31" t="n">
        <f aca="false">IF(Замер!$J$80="да",Комната_4!$G404,0)</f>
        <v>0</v>
      </c>
      <c r="AG404" s="31" t="n">
        <f aca="false">IF(Замер!$J$80="да",Комната_4!$H404,0)</f>
        <v>0</v>
      </c>
      <c r="AI404" s="31" t="n">
        <f aca="false">IF(Замер!$J$100="да",Комната_5!$B404,0)</f>
        <v>0</v>
      </c>
      <c r="AJ404" s="31" t="n">
        <f aca="false">IF(Замер!$J$100="да",Комната_5!$G404,0)</f>
        <v>0</v>
      </c>
      <c r="AK404" s="31" t="n">
        <f aca="false">IF(Замер!$J$100="да",Комната_5!$H404,0)</f>
        <v>0</v>
      </c>
      <c r="AM404" s="31" t="n">
        <f aca="false">IF(Замер!$J$120="да",Коридор!$B404,0)</f>
        <v>0</v>
      </c>
      <c r="AN404" s="31" t="n">
        <f aca="false">IF(Замер!$J$120="да",Коридор!$G404,0)</f>
        <v>0</v>
      </c>
      <c r="AO404" s="31" t="n">
        <f aca="false">IF(Замер!$J$120="да",Коридор!$H404,0)</f>
        <v>0</v>
      </c>
      <c r="AQ404" s="31" t="n">
        <f aca="false">IF(Замер!$J$140="да",Кухня!$B404,0)</f>
        <v>0</v>
      </c>
      <c r="AR404" s="31" t="n">
        <f aca="false">IF(Замер!$J$140="да",Кухня!$G404,0)</f>
        <v>0</v>
      </c>
      <c r="AS404" s="31" t="n">
        <f aca="false">IF(Замер!$J$140="да",Кухня!$H404,0)</f>
        <v>0</v>
      </c>
      <c r="AU404" s="31" t="n">
        <f aca="false">IF(Замер!$J$160="да",Ванна!$B404,0)</f>
        <v>0</v>
      </c>
      <c r="AV404" s="31" t="n">
        <f aca="false">IF(Замер!$J$160="да",Ванна!$G404,0)</f>
        <v>0</v>
      </c>
      <c r="AW404" s="31" t="n">
        <f aca="false">IF(Замер!$J$160="да",Ванна!$H404,0)</f>
        <v>0</v>
      </c>
      <c r="AY404" s="31" t="n">
        <f aca="false">IF(Замер!$J$180="да",Туалет!$B404,0)</f>
        <v>0</v>
      </c>
      <c r="AZ404" s="31" t="n">
        <f aca="false">IF(Замер!$J$180="да",Туалет!$G404,0)</f>
        <v>0</v>
      </c>
      <c r="BA404" s="31" t="n">
        <f aca="false">IF(Замер!$J$180="да",Туалет!$H404,0)</f>
        <v>0</v>
      </c>
      <c r="BC404" s="31" t="n">
        <f aca="false">IF(Замер!$J$200="да",Балкон!$B404,0)</f>
        <v>0</v>
      </c>
      <c r="BD404" s="31" t="n">
        <f aca="false">IF(Замер!$J$200="да",Балкон!$G404,0)</f>
        <v>0</v>
      </c>
      <c r="BE404" s="31" t="n">
        <f aca="false">IF(Замер!$J$200="да",Балкон!$H404,0)</f>
        <v>0</v>
      </c>
      <c r="BG404" s="31" t="n">
        <f aca="false">IF(Замер!$J$220="да",Помещение_11!$B404,0)</f>
        <v>0</v>
      </c>
      <c r="BH404" s="31" t="n">
        <f aca="false">IF(Замер!$J$220="да",Помещение_11!$G404,0)</f>
        <v>0</v>
      </c>
      <c r="BI404" s="31" t="n">
        <f aca="false">IF(Замер!$J$220="да",Помещение_11!$H404,0)</f>
        <v>0</v>
      </c>
      <c r="BK404" s="31" t="n">
        <f aca="false">IF(Замер!$J$240="да",Помещение_12!$B404,0)</f>
        <v>0</v>
      </c>
      <c r="BL404" s="31" t="n">
        <f aca="false">IF(Замер!$J$240="да",Помещение_12!$G404,0)</f>
        <v>0</v>
      </c>
      <c r="BM404" s="31" t="n">
        <f aca="false">IF(Замер!$J$240="да",Помещение_12!$H404,0)</f>
        <v>0</v>
      </c>
      <c r="BO404" s="31" t="n">
        <f aca="false">IF(Замер!$J$260="да",Помещение_13!$B404,0)</f>
        <v>0</v>
      </c>
      <c r="BP404" s="31" t="n">
        <f aca="false">IF(Замер!$J$260="да",Помещение_13!$G404,0)</f>
        <v>0</v>
      </c>
      <c r="BQ404" s="31" t="n">
        <f aca="false">IF(Замер!$J$260="да",Помещение_13!$H404,0)</f>
        <v>0</v>
      </c>
      <c r="BS404" s="31" t="n">
        <f aca="false">IF(Замер!$J$280="да",Помещение_14!$B404,0)</f>
        <v>0</v>
      </c>
      <c r="BT404" s="31" t="n">
        <f aca="false">IF(Замер!$J$280="да",Помещение_14!$G404,0)</f>
        <v>0</v>
      </c>
      <c r="BU404" s="31" t="n">
        <f aca="false">IF(Замер!$J$280="да",Помещение_14!$H404,0)</f>
        <v>0</v>
      </c>
      <c r="BW404" s="31" t="n">
        <f aca="false">IF(Замер!$J$300="да",Помещение_15!$B404,0)</f>
        <v>0</v>
      </c>
      <c r="BX404" s="31" t="n">
        <f aca="false">IF(Замер!$J$300="да",Помещение_15!$G404,0)</f>
        <v>0</v>
      </c>
      <c r="BY404" s="31" t="n">
        <f aca="false">IF(Замер!$J$300="да",Помещение_15!$H404,0)</f>
        <v>0</v>
      </c>
      <c r="CA404" s="31" t="n">
        <f aca="false">IF(Замер!$J$320="да",Помещение_16!$B404,0)</f>
        <v>0</v>
      </c>
      <c r="CB404" s="31" t="n">
        <f aca="false">IF(Замер!$J$320="да",Помещение_16!$G404,0)</f>
        <v>0</v>
      </c>
      <c r="CC404" s="31" t="n">
        <f aca="false">IF(Замер!$J$320="да",Помещение_16!$H404,0)</f>
        <v>0</v>
      </c>
      <c r="CE404" s="31" t="n">
        <f aca="false">IF(Замер!$J$340="да",Помещение_17!$B404,0)</f>
        <v>0</v>
      </c>
      <c r="CF404" s="31" t="n">
        <f aca="false">IF(Замер!$J$340="да",Помещение_17!$G404,0)</f>
        <v>0</v>
      </c>
      <c r="CG404" s="31" t="n">
        <f aca="false">IF(Замер!$J$340="да",Помещение_17!$H404,0)</f>
        <v>0</v>
      </c>
      <c r="CI404" s="31" t="n">
        <f aca="false">IF(Замер!$J$360="да",Помещение_18!$B404,0)</f>
        <v>0</v>
      </c>
      <c r="CJ404" s="31" t="n">
        <f aca="false">IF(Замер!$J$360="да",Помещение_18!$G404,0)</f>
        <v>0</v>
      </c>
      <c r="CK404" s="31" t="n">
        <f aca="false">IF(Замер!$J$360="да",Помещение_18!$H404,0)</f>
        <v>0</v>
      </c>
      <c r="CM404" s="31" t="n">
        <f aca="false">IF(Замер!$J$380="да",Помещение_19!$B404,0)</f>
        <v>0</v>
      </c>
      <c r="CN404" s="31" t="n">
        <f aca="false">IF(Замер!$J$380="да",Помещение_19!$G404,0)</f>
        <v>0</v>
      </c>
      <c r="CO404" s="31" t="n">
        <f aca="false">IF(Замер!$J$380="да",Помещение_19!$H404,0)</f>
        <v>0</v>
      </c>
      <c r="CQ404" s="31" t="n">
        <f aca="false">IF(Замер!$J$400="да",Помещение_20!$B404,0)</f>
        <v>0</v>
      </c>
      <c r="CR404" s="31" t="n">
        <f aca="false">IF(Замер!$J$400="да",Помещение_20!$G404,0)</f>
        <v>0</v>
      </c>
      <c r="CS404" s="31" t="n">
        <f aca="false">IF(Замер!$J$400="да",Помещение_20!$H404,0)</f>
        <v>0</v>
      </c>
    </row>
    <row r="405" customFormat="false" ht="14.25" hidden="false" customHeight="false" outlineLevel="0" collapsed="false">
      <c r="B405" s="89" t="n">
        <f aca="false">P405</f>
        <v>0</v>
      </c>
      <c r="C405" s="90" t="s">
        <v>653</v>
      </c>
      <c r="D405" s="91" t="str">
        <f aca="false">VLOOKUP(C405,СписокРабот!$B:$E,2,FALSE())</f>
        <v>Люстра с креплением к потолку (установка и подключение весом до 3 кг)</v>
      </c>
      <c r="E405" s="92" t="str">
        <f aca="false">VLOOKUP(C405,СписокРабот!$B:$E,3,FALSE())</f>
        <v>ед.</v>
      </c>
      <c r="F405" s="93" t="n">
        <f aca="false">VLOOKUP(C405,СписокРабот!$B:$E,4,FALSE())</f>
        <v>2116</v>
      </c>
      <c r="G405" s="102" t="n">
        <f aca="false">Q405</f>
        <v>0</v>
      </c>
      <c r="H405" s="95" t="n">
        <f aca="false">F405*G405</f>
        <v>0</v>
      </c>
      <c r="L405" s="83"/>
      <c r="M405" s="66" t="n">
        <f aca="false">$F405*(100%-$B$3)</f>
        <v>1798.6</v>
      </c>
      <c r="N405" s="31" t="n">
        <f aca="false">$G405*$M405</f>
        <v>0</v>
      </c>
      <c r="P405" s="31" t="n">
        <f aca="false">MAX(S405,W405,AA405,AE405,AI405,AM405,AQ405,AU405,AY405,BC405,BG405,BK405,BO405,BS405,BW405,CA405,CE405,CI405,CM405,CQ405)</f>
        <v>0</v>
      </c>
      <c r="Q405" s="31" t="n">
        <f aca="false">IF($S405,T405,0)+IF($W405,X405,0)+IF($AA405,AB405,0)+IF($AE405,AF405,0)+IF($AI405,AJ405,0)+IF($AM405,AN405,0)+IF($AQ405,AR405,0)+IF($AU405,AV405,0)+IF($AY405,AZ405,0)+IF($BC405,BD405,0)+IF($BG405,BH405,0)+IF($BK405,BL405,0)+IF($BO405,BP405,0)+IF($BS405,BT405,0)+IF($BW405,BX405,0)+IF($CA405,CB405,0)+IF($CE405,CF405,0)+IF($CI405,CJ405,0)+IF($CM405,CN405,0)+IF($CQ405,CR405,0)</f>
        <v>0</v>
      </c>
      <c r="R405" s="31" t="n">
        <f aca="false">IF($S405=1,U405,0)+IF($W405,Y405,0)+IF($AA405,AC405,0)+IF($AE405,AG405,0)+IF($AI405,AK405,0)+IF($AM405,AO405,0)+IF($AQ405,AS405,0)+IF($AU405,AW405,0)+IF($AY405,BA405,0)+IF($BC405,BE405,0)+IF($BG405,BI405,0)+IF($BK405,BM405,0)+IF($BO405,BQ405,0)+IF($BS405,BU405,0)+IF($BW405,BY405,0)+IF($CA405,CC405,0)+IF($CE405,CG405,0)+IF($CI405,CK405,0)+IF($CM405,CO405,0)+IF($CQ405,CS405,0)</f>
        <v>0</v>
      </c>
      <c r="S405" s="31" t="n">
        <f aca="false">IF(Замер!$J$20="да",Комната_1!$B405,0)</f>
        <v>0</v>
      </c>
      <c r="T405" s="31" t="n">
        <f aca="false">IF(Замер!$J$20="да",Комната_1!$G405,0)</f>
        <v>1</v>
      </c>
      <c r="U405" s="31" t="n">
        <f aca="false">IF(Замер!$J$20="да",Комната_1!$H405,0)</f>
        <v>2116</v>
      </c>
      <c r="W405" s="31" t="n">
        <f aca="false">IF(Замер!$J$40="да",Комната_2!$B405,0)</f>
        <v>0</v>
      </c>
      <c r="X405" s="31" t="n">
        <f aca="false">IF(Замер!$J$40="да",Комната_2!$G405,0)</f>
        <v>1</v>
      </c>
      <c r="Y405" s="31" t="n">
        <f aca="false">IF(Замер!$J$40="да",Комната_2!$H405,0)</f>
        <v>2116</v>
      </c>
      <c r="AA405" s="31" t="n">
        <f aca="false">IF(Замер!$J$60="да",Комната_3!$B405,0)</f>
        <v>0</v>
      </c>
      <c r="AB405" s="31" t="n">
        <f aca="false">IF(Замер!$J$60="да",Комната_3!$G405,0)</f>
        <v>1</v>
      </c>
      <c r="AC405" s="31" t="n">
        <f aca="false">IF(Замер!$J$60="да",Комната_3!$H405,0)</f>
        <v>2116</v>
      </c>
      <c r="AE405" s="31" t="n">
        <f aca="false">IF(Замер!$J$80="да",Комната_4!$B405,0)</f>
        <v>0</v>
      </c>
      <c r="AF405" s="31" t="n">
        <f aca="false">IF(Замер!$J$80="да",Комната_4!$G405,0)</f>
        <v>1</v>
      </c>
      <c r="AG405" s="31" t="n">
        <f aca="false">IF(Замер!$J$80="да",Комната_4!$H405,0)</f>
        <v>2116</v>
      </c>
      <c r="AI405" s="31" t="n">
        <f aca="false">IF(Замер!$J$100="да",Комната_5!$B405,0)</f>
        <v>0</v>
      </c>
      <c r="AJ405" s="31" t="n">
        <f aca="false">IF(Замер!$J$100="да",Комната_5!$G405,0)</f>
        <v>1</v>
      </c>
      <c r="AK405" s="31" t="n">
        <f aca="false">IF(Замер!$J$100="да",Комната_5!$H405,0)</f>
        <v>2116</v>
      </c>
      <c r="AM405" s="31" t="n">
        <f aca="false">IF(Замер!$J$120="да",Коридор!$B405,0)</f>
        <v>0</v>
      </c>
      <c r="AN405" s="31" t="n">
        <f aca="false">IF(Замер!$J$120="да",Коридор!$G405,0)</f>
        <v>1</v>
      </c>
      <c r="AO405" s="31" t="n">
        <f aca="false">IF(Замер!$J$120="да",Коридор!$H405,0)</f>
        <v>2116</v>
      </c>
      <c r="AQ405" s="31" t="n">
        <f aca="false">IF(Замер!$J$140="да",Кухня!$B405,0)</f>
        <v>0</v>
      </c>
      <c r="AR405" s="31" t="n">
        <f aca="false">IF(Замер!$J$140="да",Кухня!$G405,0)</f>
        <v>1</v>
      </c>
      <c r="AS405" s="31" t="n">
        <f aca="false">IF(Замер!$J$140="да",Кухня!$H405,0)</f>
        <v>2116</v>
      </c>
      <c r="AU405" s="31" t="n">
        <f aca="false">IF(Замер!$J$160="да",Ванна!$B405,0)</f>
        <v>0</v>
      </c>
      <c r="AV405" s="31" t="n">
        <f aca="false">IF(Замер!$J$160="да",Ванна!$G405,0)</f>
        <v>1</v>
      </c>
      <c r="AW405" s="31" t="n">
        <f aca="false">IF(Замер!$J$160="да",Ванна!$H405,0)</f>
        <v>2116</v>
      </c>
      <c r="AY405" s="31" t="n">
        <f aca="false">IF(Замер!$J$180="да",Туалет!$B405,0)</f>
        <v>0</v>
      </c>
      <c r="AZ405" s="31" t="n">
        <f aca="false">IF(Замер!$J$180="да",Туалет!$G405,0)</f>
        <v>0</v>
      </c>
      <c r="BA405" s="31" t="n">
        <f aca="false">IF(Замер!$J$180="да",Туалет!$H405,0)</f>
        <v>0</v>
      </c>
      <c r="BC405" s="31" t="n">
        <f aca="false">IF(Замер!$J$200="да",Балкон!$B405,0)</f>
        <v>0</v>
      </c>
      <c r="BD405" s="31" t="n">
        <f aca="false">IF(Замер!$J$200="да",Балкон!$G405,0)</f>
        <v>0</v>
      </c>
      <c r="BE405" s="31" t="n">
        <f aca="false">IF(Замер!$J$200="да",Балкон!$H405,0)</f>
        <v>0</v>
      </c>
      <c r="BG405" s="31" t="n">
        <f aca="false">IF(Замер!$J$220="да",Помещение_11!$B405,0)</f>
        <v>0</v>
      </c>
      <c r="BH405" s="31" t="n">
        <f aca="false">IF(Замер!$J$220="да",Помещение_11!$G405,0)</f>
        <v>0</v>
      </c>
      <c r="BI405" s="31" t="n">
        <f aca="false">IF(Замер!$J$220="да",Помещение_11!$H405,0)</f>
        <v>0</v>
      </c>
      <c r="BK405" s="31" t="n">
        <f aca="false">IF(Замер!$J$240="да",Помещение_12!$B405,0)</f>
        <v>0</v>
      </c>
      <c r="BL405" s="31" t="n">
        <f aca="false">IF(Замер!$J$240="да",Помещение_12!$G405,0)</f>
        <v>0</v>
      </c>
      <c r="BM405" s="31" t="n">
        <f aca="false">IF(Замер!$J$240="да",Помещение_12!$H405,0)</f>
        <v>0</v>
      </c>
      <c r="BO405" s="31" t="n">
        <f aca="false">IF(Замер!$J$260="да",Помещение_13!$B405,0)</f>
        <v>0</v>
      </c>
      <c r="BP405" s="31" t="n">
        <f aca="false">IF(Замер!$J$260="да",Помещение_13!$G405,0)</f>
        <v>0</v>
      </c>
      <c r="BQ405" s="31" t="n">
        <f aca="false">IF(Замер!$J$260="да",Помещение_13!$H405,0)</f>
        <v>0</v>
      </c>
      <c r="BS405" s="31" t="n">
        <f aca="false">IF(Замер!$J$280="да",Помещение_14!$B405,0)</f>
        <v>0</v>
      </c>
      <c r="BT405" s="31" t="n">
        <f aca="false">IF(Замер!$J$280="да",Помещение_14!$G405,0)</f>
        <v>0</v>
      </c>
      <c r="BU405" s="31" t="n">
        <f aca="false">IF(Замер!$J$280="да",Помещение_14!$H405,0)</f>
        <v>0</v>
      </c>
      <c r="BW405" s="31" t="n">
        <f aca="false">IF(Замер!$J$300="да",Помещение_15!$B405,0)</f>
        <v>0</v>
      </c>
      <c r="BX405" s="31" t="n">
        <f aca="false">IF(Замер!$J$300="да",Помещение_15!$G405,0)</f>
        <v>0</v>
      </c>
      <c r="BY405" s="31" t="n">
        <f aca="false">IF(Замер!$J$300="да",Помещение_15!$H405,0)</f>
        <v>0</v>
      </c>
      <c r="CA405" s="31" t="n">
        <f aca="false">IF(Замер!$J$320="да",Помещение_16!$B405,0)</f>
        <v>0</v>
      </c>
      <c r="CB405" s="31" t="n">
        <f aca="false">IF(Замер!$J$320="да",Помещение_16!$G405,0)</f>
        <v>0</v>
      </c>
      <c r="CC405" s="31" t="n">
        <f aca="false">IF(Замер!$J$320="да",Помещение_16!$H405,0)</f>
        <v>0</v>
      </c>
      <c r="CE405" s="31" t="n">
        <f aca="false">IF(Замер!$J$340="да",Помещение_17!$B405,0)</f>
        <v>0</v>
      </c>
      <c r="CF405" s="31" t="n">
        <f aca="false">IF(Замер!$J$340="да",Помещение_17!$G405,0)</f>
        <v>0</v>
      </c>
      <c r="CG405" s="31" t="n">
        <f aca="false">IF(Замер!$J$340="да",Помещение_17!$H405,0)</f>
        <v>0</v>
      </c>
      <c r="CI405" s="31" t="n">
        <f aca="false">IF(Замер!$J$360="да",Помещение_18!$B405,0)</f>
        <v>0</v>
      </c>
      <c r="CJ405" s="31" t="n">
        <f aca="false">IF(Замер!$J$360="да",Помещение_18!$G405,0)</f>
        <v>0</v>
      </c>
      <c r="CK405" s="31" t="n">
        <f aca="false">IF(Замер!$J$360="да",Помещение_18!$H405,0)</f>
        <v>0</v>
      </c>
      <c r="CM405" s="31" t="n">
        <f aca="false">IF(Замер!$J$380="да",Помещение_19!$B405,0)</f>
        <v>0</v>
      </c>
      <c r="CN405" s="31" t="n">
        <f aca="false">IF(Замер!$J$380="да",Помещение_19!$G405,0)</f>
        <v>0</v>
      </c>
      <c r="CO405" s="31" t="n">
        <f aca="false">IF(Замер!$J$380="да",Помещение_19!$H405,0)</f>
        <v>0</v>
      </c>
      <c r="CQ405" s="31" t="n">
        <f aca="false">IF(Замер!$J$400="да",Помещение_20!$B405,0)</f>
        <v>0</v>
      </c>
      <c r="CR405" s="31" t="n">
        <f aca="false">IF(Замер!$J$400="да",Помещение_20!$G405,0)</f>
        <v>0</v>
      </c>
      <c r="CS405" s="31" t="n">
        <f aca="false">IF(Замер!$J$400="да",Помещение_20!$H405,0)</f>
        <v>0</v>
      </c>
    </row>
    <row r="406" customFormat="false" ht="14.25" hidden="false" customHeight="false" outlineLevel="0" collapsed="false">
      <c r="B406" s="89" t="n">
        <f aca="false">P406</f>
        <v>0</v>
      </c>
      <c r="C406" s="90" t="s">
        <v>654</v>
      </c>
      <c r="D406" s="91" t="str">
        <f aca="false">VLOOKUP(C406,СписокРабот!$B:$E,2,FALSE())</f>
        <v>Люстра с креплением к потолку (установка и подключение от 3 кг до 5 кг)</v>
      </c>
      <c r="E406" s="92" t="str">
        <f aca="false">VLOOKUP(C406,СписокРабот!$B:$E,3,FALSE())</f>
        <v>ед.</v>
      </c>
      <c r="F406" s="93" t="n">
        <f aca="false">VLOOKUP(C406,СписокРабот!$B:$E,4,FALSE())</f>
        <v>2963</v>
      </c>
      <c r="G406" s="102" t="n">
        <f aca="false">Q406</f>
        <v>0</v>
      </c>
      <c r="H406" s="95" t="n">
        <f aca="false">F406*G406</f>
        <v>0</v>
      </c>
      <c r="L406" s="83"/>
      <c r="M406" s="66" t="n">
        <f aca="false">$F406*(100%-$B$3)</f>
        <v>2518.55</v>
      </c>
      <c r="N406" s="31" t="n">
        <f aca="false">$G406*$M406</f>
        <v>0</v>
      </c>
      <c r="P406" s="31" t="n">
        <f aca="false">MAX(S406,W406,AA406,AE406,AI406,AM406,AQ406,AU406,AY406,BC406,BG406,BK406,BO406,BS406,BW406,CA406,CE406,CI406,CM406,CQ406)</f>
        <v>0</v>
      </c>
      <c r="Q406" s="31" t="n">
        <f aca="false">IF($S406,T406,0)+IF($W406,X406,0)+IF($AA406,AB406,0)+IF($AE406,AF406,0)+IF($AI406,AJ406,0)+IF($AM406,AN406,0)+IF($AQ406,AR406,0)+IF($AU406,AV406,0)+IF($AY406,AZ406,0)+IF($BC406,BD406,0)+IF($BG406,BH406,0)+IF($BK406,BL406,0)+IF($BO406,BP406,0)+IF($BS406,BT406,0)+IF($BW406,BX406,0)+IF($CA406,CB406,0)+IF($CE406,CF406,0)+IF($CI406,CJ406,0)+IF($CM406,CN406,0)+IF($CQ406,CR406,0)</f>
        <v>0</v>
      </c>
      <c r="R406" s="31" t="n">
        <f aca="false">IF($S406=1,U406,0)+IF($W406,Y406,0)+IF($AA406,AC406,0)+IF($AE406,AG406,0)+IF($AI406,AK406,0)+IF($AM406,AO406,0)+IF($AQ406,AS406,0)+IF($AU406,AW406,0)+IF($AY406,BA406,0)+IF($BC406,BE406,0)+IF($BG406,BI406,0)+IF($BK406,BM406,0)+IF($BO406,BQ406,0)+IF($BS406,BU406,0)+IF($BW406,BY406,0)+IF($CA406,CC406,0)+IF($CE406,CG406,0)+IF($CI406,CK406,0)+IF($CM406,CO406,0)+IF($CQ406,CS406,0)</f>
        <v>0</v>
      </c>
      <c r="S406" s="31" t="n">
        <f aca="false">IF(Замер!$J$20="да",Комната_1!$B406,0)</f>
        <v>0</v>
      </c>
      <c r="T406" s="31" t="n">
        <f aca="false">IF(Замер!$J$20="да",Комната_1!$G406,0)</f>
        <v>1</v>
      </c>
      <c r="U406" s="31" t="n">
        <f aca="false">IF(Замер!$J$20="да",Комната_1!$H406,0)</f>
        <v>2963</v>
      </c>
      <c r="W406" s="31" t="n">
        <f aca="false">IF(Замер!$J$40="да",Комната_2!$B406,0)</f>
        <v>0</v>
      </c>
      <c r="X406" s="31" t="n">
        <f aca="false">IF(Замер!$J$40="да",Комната_2!$G406,0)</f>
        <v>1</v>
      </c>
      <c r="Y406" s="31" t="n">
        <f aca="false">IF(Замер!$J$40="да",Комната_2!$H406,0)</f>
        <v>2963</v>
      </c>
      <c r="AA406" s="31" t="n">
        <f aca="false">IF(Замер!$J$60="да",Комната_3!$B406,0)</f>
        <v>0</v>
      </c>
      <c r="AB406" s="31" t="n">
        <f aca="false">IF(Замер!$J$60="да",Комната_3!$G406,0)</f>
        <v>1</v>
      </c>
      <c r="AC406" s="31" t="n">
        <f aca="false">IF(Замер!$J$60="да",Комната_3!$H406,0)</f>
        <v>2963</v>
      </c>
      <c r="AE406" s="31" t="n">
        <f aca="false">IF(Замер!$J$80="да",Комната_4!$B406,0)</f>
        <v>0</v>
      </c>
      <c r="AF406" s="31" t="n">
        <f aca="false">IF(Замер!$J$80="да",Комната_4!$G406,0)</f>
        <v>1</v>
      </c>
      <c r="AG406" s="31" t="n">
        <f aca="false">IF(Замер!$J$80="да",Комната_4!$H406,0)</f>
        <v>2963</v>
      </c>
      <c r="AI406" s="31" t="n">
        <f aca="false">IF(Замер!$J$100="да",Комната_5!$B406,0)</f>
        <v>0</v>
      </c>
      <c r="AJ406" s="31" t="n">
        <f aca="false">IF(Замер!$J$100="да",Комната_5!$G406,0)</f>
        <v>1</v>
      </c>
      <c r="AK406" s="31" t="n">
        <f aca="false">IF(Замер!$J$100="да",Комната_5!$H406,0)</f>
        <v>2963</v>
      </c>
      <c r="AM406" s="31" t="n">
        <f aca="false">IF(Замер!$J$120="да",Коридор!$B406,0)</f>
        <v>0</v>
      </c>
      <c r="AN406" s="31" t="n">
        <f aca="false">IF(Замер!$J$120="да",Коридор!$G406,0)</f>
        <v>1</v>
      </c>
      <c r="AO406" s="31" t="n">
        <f aca="false">IF(Замер!$J$120="да",Коридор!$H406,0)</f>
        <v>2963</v>
      </c>
      <c r="AQ406" s="31" t="n">
        <f aca="false">IF(Замер!$J$140="да",Кухня!$B406,0)</f>
        <v>0</v>
      </c>
      <c r="AR406" s="31" t="n">
        <f aca="false">IF(Замер!$J$140="да",Кухня!$G406,0)</f>
        <v>1</v>
      </c>
      <c r="AS406" s="31" t="n">
        <f aca="false">IF(Замер!$J$140="да",Кухня!$H406,0)</f>
        <v>2963</v>
      </c>
      <c r="AU406" s="31" t="n">
        <f aca="false">IF(Замер!$J$160="да",Ванна!$B406,0)</f>
        <v>0</v>
      </c>
      <c r="AV406" s="31" t="n">
        <f aca="false">IF(Замер!$J$160="да",Ванна!$G406,0)</f>
        <v>1</v>
      </c>
      <c r="AW406" s="31" t="n">
        <f aca="false">IF(Замер!$J$160="да",Ванна!$H406,0)</f>
        <v>2963</v>
      </c>
      <c r="AY406" s="31" t="n">
        <f aca="false">IF(Замер!$J$180="да",Туалет!$B406,0)</f>
        <v>0</v>
      </c>
      <c r="AZ406" s="31" t="n">
        <f aca="false">IF(Замер!$J$180="да",Туалет!$G406,0)</f>
        <v>0</v>
      </c>
      <c r="BA406" s="31" t="n">
        <f aca="false">IF(Замер!$J$180="да",Туалет!$H406,0)</f>
        <v>0</v>
      </c>
      <c r="BC406" s="31" t="n">
        <f aca="false">IF(Замер!$J$200="да",Балкон!$B406,0)</f>
        <v>0</v>
      </c>
      <c r="BD406" s="31" t="n">
        <f aca="false">IF(Замер!$J$200="да",Балкон!$G406,0)</f>
        <v>0</v>
      </c>
      <c r="BE406" s="31" t="n">
        <f aca="false">IF(Замер!$J$200="да",Балкон!$H406,0)</f>
        <v>0</v>
      </c>
      <c r="BG406" s="31" t="n">
        <f aca="false">IF(Замер!$J$220="да",Помещение_11!$B406,0)</f>
        <v>0</v>
      </c>
      <c r="BH406" s="31" t="n">
        <f aca="false">IF(Замер!$J$220="да",Помещение_11!$G406,0)</f>
        <v>0</v>
      </c>
      <c r="BI406" s="31" t="n">
        <f aca="false">IF(Замер!$J$220="да",Помещение_11!$H406,0)</f>
        <v>0</v>
      </c>
      <c r="BK406" s="31" t="n">
        <f aca="false">IF(Замер!$J$240="да",Помещение_12!$B406,0)</f>
        <v>0</v>
      </c>
      <c r="BL406" s="31" t="n">
        <f aca="false">IF(Замер!$J$240="да",Помещение_12!$G406,0)</f>
        <v>0</v>
      </c>
      <c r="BM406" s="31" t="n">
        <f aca="false">IF(Замер!$J$240="да",Помещение_12!$H406,0)</f>
        <v>0</v>
      </c>
      <c r="BO406" s="31" t="n">
        <f aca="false">IF(Замер!$J$260="да",Помещение_13!$B406,0)</f>
        <v>0</v>
      </c>
      <c r="BP406" s="31" t="n">
        <f aca="false">IF(Замер!$J$260="да",Помещение_13!$G406,0)</f>
        <v>0</v>
      </c>
      <c r="BQ406" s="31" t="n">
        <f aca="false">IF(Замер!$J$260="да",Помещение_13!$H406,0)</f>
        <v>0</v>
      </c>
      <c r="BS406" s="31" t="n">
        <f aca="false">IF(Замер!$J$280="да",Помещение_14!$B406,0)</f>
        <v>0</v>
      </c>
      <c r="BT406" s="31" t="n">
        <f aca="false">IF(Замер!$J$280="да",Помещение_14!$G406,0)</f>
        <v>0</v>
      </c>
      <c r="BU406" s="31" t="n">
        <f aca="false">IF(Замер!$J$280="да",Помещение_14!$H406,0)</f>
        <v>0</v>
      </c>
      <c r="BW406" s="31" t="n">
        <f aca="false">IF(Замер!$J$300="да",Помещение_15!$B406,0)</f>
        <v>0</v>
      </c>
      <c r="BX406" s="31" t="n">
        <f aca="false">IF(Замер!$J$300="да",Помещение_15!$G406,0)</f>
        <v>0</v>
      </c>
      <c r="BY406" s="31" t="n">
        <f aca="false">IF(Замер!$J$300="да",Помещение_15!$H406,0)</f>
        <v>0</v>
      </c>
      <c r="CA406" s="31" t="n">
        <f aca="false">IF(Замер!$J$320="да",Помещение_16!$B406,0)</f>
        <v>0</v>
      </c>
      <c r="CB406" s="31" t="n">
        <f aca="false">IF(Замер!$J$320="да",Помещение_16!$G406,0)</f>
        <v>0</v>
      </c>
      <c r="CC406" s="31" t="n">
        <f aca="false">IF(Замер!$J$320="да",Помещение_16!$H406,0)</f>
        <v>0</v>
      </c>
      <c r="CE406" s="31" t="n">
        <f aca="false">IF(Замер!$J$340="да",Помещение_17!$B406,0)</f>
        <v>0</v>
      </c>
      <c r="CF406" s="31" t="n">
        <f aca="false">IF(Замер!$J$340="да",Помещение_17!$G406,0)</f>
        <v>0</v>
      </c>
      <c r="CG406" s="31" t="n">
        <f aca="false">IF(Замер!$J$340="да",Помещение_17!$H406,0)</f>
        <v>0</v>
      </c>
      <c r="CI406" s="31" t="n">
        <f aca="false">IF(Замер!$J$360="да",Помещение_18!$B406,0)</f>
        <v>0</v>
      </c>
      <c r="CJ406" s="31" t="n">
        <f aca="false">IF(Замер!$J$360="да",Помещение_18!$G406,0)</f>
        <v>0</v>
      </c>
      <c r="CK406" s="31" t="n">
        <f aca="false">IF(Замер!$J$360="да",Помещение_18!$H406,0)</f>
        <v>0</v>
      </c>
      <c r="CM406" s="31" t="n">
        <f aca="false">IF(Замер!$J$380="да",Помещение_19!$B406,0)</f>
        <v>0</v>
      </c>
      <c r="CN406" s="31" t="n">
        <f aca="false">IF(Замер!$J$380="да",Помещение_19!$G406,0)</f>
        <v>0</v>
      </c>
      <c r="CO406" s="31" t="n">
        <f aca="false">IF(Замер!$J$380="да",Помещение_19!$H406,0)</f>
        <v>0</v>
      </c>
      <c r="CQ406" s="31" t="n">
        <f aca="false">IF(Замер!$J$400="да",Помещение_20!$B406,0)</f>
        <v>0</v>
      </c>
      <c r="CR406" s="31" t="n">
        <f aca="false">IF(Замер!$J$400="да",Помещение_20!$G406,0)</f>
        <v>0</v>
      </c>
      <c r="CS406" s="31" t="n">
        <f aca="false">IF(Замер!$J$400="да",Помещение_20!$H406,0)</f>
        <v>0</v>
      </c>
    </row>
    <row r="407" customFormat="false" ht="14.25" hidden="false" customHeight="false" outlineLevel="0" collapsed="false">
      <c r="B407" s="89" t="n">
        <f aca="false">P407</f>
        <v>0</v>
      </c>
      <c r="C407" s="90" t="s">
        <v>655</v>
      </c>
      <c r="D407" s="91" t="str">
        <f aca="false">VLOOKUP(C407,СписокРабот!$B:$E,2,FALSE())</f>
        <v>Люстра с креплением на крюк, установка до 5 кг</v>
      </c>
      <c r="E407" s="92" t="str">
        <f aca="false">VLOOKUP(C407,СписокРабот!$B:$E,3,FALSE())</f>
        <v>ед.</v>
      </c>
      <c r="F407" s="93" t="n">
        <f aca="false">VLOOKUP(C407,СписокРабот!$B:$E,4,FALSE())</f>
        <v>2756</v>
      </c>
      <c r="G407" s="102" t="n">
        <f aca="false">Q407</f>
        <v>0</v>
      </c>
      <c r="H407" s="95" t="n">
        <f aca="false">F407*G407</f>
        <v>0</v>
      </c>
      <c r="L407" s="83"/>
      <c r="M407" s="66" t="n">
        <f aca="false">$F407*(100%-$B$3)</f>
        <v>2342.6</v>
      </c>
      <c r="N407" s="31" t="n">
        <f aca="false">$G407*$M407</f>
        <v>0</v>
      </c>
      <c r="P407" s="31" t="n">
        <f aca="false">MAX(S407,W407,AA407,AE407,AI407,AM407,AQ407,AU407,AY407,BC407,BG407,BK407,BO407,BS407,BW407,CA407,CE407,CI407,CM407,CQ407)</f>
        <v>0</v>
      </c>
      <c r="Q407" s="31" t="n">
        <f aca="false">IF($S407,T407,0)+IF($W407,X407,0)+IF($AA407,AB407,0)+IF($AE407,AF407,0)+IF($AI407,AJ407,0)+IF($AM407,AN407,0)+IF($AQ407,AR407,0)+IF($AU407,AV407,0)+IF($AY407,AZ407,0)+IF($BC407,BD407,0)+IF($BG407,BH407,0)+IF($BK407,BL407,0)+IF($BO407,BP407,0)+IF($BS407,BT407,0)+IF($BW407,BX407,0)+IF($CA407,CB407,0)+IF($CE407,CF407,0)+IF($CI407,CJ407,0)+IF($CM407,CN407,0)+IF($CQ407,CR407,0)</f>
        <v>0</v>
      </c>
      <c r="R407" s="31" t="n">
        <f aca="false">IF($S407=1,U407,0)+IF($W407,Y407,0)+IF($AA407,AC407,0)+IF($AE407,AG407,0)+IF($AI407,AK407,0)+IF($AM407,AO407,0)+IF($AQ407,AS407,0)+IF($AU407,AW407,0)+IF($AY407,BA407,0)+IF($BC407,BE407,0)+IF($BG407,BI407,0)+IF($BK407,BM407,0)+IF($BO407,BQ407,0)+IF($BS407,BU407,0)+IF($BW407,BY407,0)+IF($CA407,CC407,0)+IF($CE407,CG407,0)+IF($CI407,CK407,0)+IF($CM407,CO407,0)+IF($CQ407,CS407,0)</f>
        <v>0</v>
      </c>
      <c r="S407" s="31" t="n">
        <f aca="false">IF(Замер!$J$20="да",Комната_1!$B407,0)</f>
        <v>0</v>
      </c>
      <c r="T407" s="31" t="n">
        <f aca="false">IF(Замер!$J$20="да",Комната_1!$G407,0)</f>
        <v>1</v>
      </c>
      <c r="U407" s="31" t="n">
        <f aca="false">IF(Замер!$J$20="да",Комната_1!$H407,0)</f>
        <v>2756</v>
      </c>
      <c r="W407" s="31" t="n">
        <f aca="false">IF(Замер!$J$40="да",Комната_2!$B407,0)</f>
        <v>0</v>
      </c>
      <c r="X407" s="31" t="n">
        <f aca="false">IF(Замер!$J$40="да",Комната_2!$G407,0)</f>
        <v>1</v>
      </c>
      <c r="Y407" s="31" t="n">
        <f aca="false">IF(Замер!$J$40="да",Комната_2!$H407,0)</f>
        <v>2756</v>
      </c>
      <c r="AA407" s="31" t="n">
        <f aca="false">IF(Замер!$J$60="да",Комната_3!$B407,0)</f>
        <v>0</v>
      </c>
      <c r="AB407" s="31" t="n">
        <f aca="false">IF(Замер!$J$60="да",Комната_3!$G407,0)</f>
        <v>1</v>
      </c>
      <c r="AC407" s="31" t="n">
        <f aca="false">IF(Замер!$J$60="да",Комната_3!$H407,0)</f>
        <v>2756</v>
      </c>
      <c r="AE407" s="31" t="n">
        <f aca="false">IF(Замер!$J$80="да",Комната_4!$B407,0)</f>
        <v>0</v>
      </c>
      <c r="AF407" s="31" t="n">
        <f aca="false">IF(Замер!$J$80="да",Комната_4!$G407,0)</f>
        <v>1</v>
      </c>
      <c r="AG407" s="31" t="n">
        <f aca="false">IF(Замер!$J$80="да",Комната_4!$H407,0)</f>
        <v>2756</v>
      </c>
      <c r="AI407" s="31" t="n">
        <f aca="false">IF(Замер!$J$100="да",Комната_5!$B407,0)</f>
        <v>0</v>
      </c>
      <c r="AJ407" s="31" t="n">
        <f aca="false">IF(Замер!$J$100="да",Комната_5!$G407,0)</f>
        <v>1</v>
      </c>
      <c r="AK407" s="31" t="n">
        <f aca="false">IF(Замер!$J$100="да",Комната_5!$H407,0)</f>
        <v>2756</v>
      </c>
      <c r="AM407" s="31" t="n">
        <f aca="false">IF(Замер!$J$120="да",Коридор!$B407,0)</f>
        <v>0</v>
      </c>
      <c r="AN407" s="31" t="n">
        <f aca="false">IF(Замер!$J$120="да",Коридор!$G407,0)</f>
        <v>1</v>
      </c>
      <c r="AO407" s="31" t="n">
        <f aca="false">IF(Замер!$J$120="да",Коридор!$H407,0)</f>
        <v>2756</v>
      </c>
      <c r="AQ407" s="31" t="n">
        <f aca="false">IF(Замер!$J$140="да",Кухня!$B407,0)</f>
        <v>0</v>
      </c>
      <c r="AR407" s="31" t="n">
        <f aca="false">IF(Замер!$J$140="да",Кухня!$G407,0)</f>
        <v>1</v>
      </c>
      <c r="AS407" s="31" t="n">
        <f aca="false">IF(Замер!$J$140="да",Кухня!$H407,0)</f>
        <v>2756</v>
      </c>
      <c r="AU407" s="31" t="n">
        <f aca="false">IF(Замер!$J$160="да",Ванна!$B407,0)</f>
        <v>0</v>
      </c>
      <c r="AV407" s="31" t="n">
        <f aca="false">IF(Замер!$J$160="да",Ванна!$G407,0)</f>
        <v>1</v>
      </c>
      <c r="AW407" s="31" t="n">
        <f aca="false">IF(Замер!$J$160="да",Ванна!$H407,0)</f>
        <v>2756</v>
      </c>
      <c r="AY407" s="31" t="n">
        <f aca="false">IF(Замер!$J$180="да",Туалет!$B407,0)</f>
        <v>0</v>
      </c>
      <c r="AZ407" s="31" t="n">
        <f aca="false">IF(Замер!$J$180="да",Туалет!$G407,0)</f>
        <v>0</v>
      </c>
      <c r="BA407" s="31" t="n">
        <f aca="false">IF(Замер!$J$180="да",Туалет!$H407,0)</f>
        <v>0</v>
      </c>
      <c r="BC407" s="31" t="n">
        <f aca="false">IF(Замер!$J$200="да",Балкон!$B407,0)</f>
        <v>0</v>
      </c>
      <c r="BD407" s="31" t="n">
        <f aca="false">IF(Замер!$J$200="да",Балкон!$G407,0)</f>
        <v>0</v>
      </c>
      <c r="BE407" s="31" t="n">
        <f aca="false">IF(Замер!$J$200="да",Балкон!$H407,0)</f>
        <v>0</v>
      </c>
      <c r="BG407" s="31" t="n">
        <f aca="false">IF(Замер!$J$220="да",Помещение_11!$B407,0)</f>
        <v>0</v>
      </c>
      <c r="BH407" s="31" t="n">
        <f aca="false">IF(Замер!$J$220="да",Помещение_11!$G407,0)</f>
        <v>0</v>
      </c>
      <c r="BI407" s="31" t="n">
        <f aca="false">IF(Замер!$J$220="да",Помещение_11!$H407,0)</f>
        <v>0</v>
      </c>
      <c r="BK407" s="31" t="n">
        <f aca="false">IF(Замер!$J$240="да",Помещение_12!$B407,0)</f>
        <v>0</v>
      </c>
      <c r="BL407" s="31" t="n">
        <f aca="false">IF(Замер!$J$240="да",Помещение_12!$G407,0)</f>
        <v>0</v>
      </c>
      <c r="BM407" s="31" t="n">
        <f aca="false">IF(Замер!$J$240="да",Помещение_12!$H407,0)</f>
        <v>0</v>
      </c>
      <c r="BO407" s="31" t="n">
        <f aca="false">IF(Замер!$J$260="да",Помещение_13!$B407,0)</f>
        <v>0</v>
      </c>
      <c r="BP407" s="31" t="n">
        <f aca="false">IF(Замер!$J$260="да",Помещение_13!$G407,0)</f>
        <v>0</v>
      </c>
      <c r="BQ407" s="31" t="n">
        <f aca="false">IF(Замер!$J$260="да",Помещение_13!$H407,0)</f>
        <v>0</v>
      </c>
      <c r="BS407" s="31" t="n">
        <f aca="false">IF(Замер!$J$280="да",Помещение_14!$B407,0)</f>
        <v>0</v>
      </c>
      <c r="BT407" s="31" t="n">
        <f aca="false">IF(Замер!$J$280="да",Помещение_14!$G407,0)</f>
        <v>0</v>
      </c>
      <c r="BU407" s="31" t="n">
        <f aca="false">IF(Замер!$J$280="да",Помещение_14!$H407,0)</f>
        <v>0</v>
      </c>
      <c r="BW407" s="31" t="n">
        <f aca="false">IF(Замер!$J$300="да",Помещение_15!$B407,0)</f>
        <v>0</v>
      </c>
      <c r="BX407" s="31" t="n">
        <f aca="false">IF(Замер!$J$300="да",Помещение_15!$G407,0)</f>
        <v>0</v>
      </c>
      <c r="BY407" s="31" t="n">
        <f aca="false">IF(Замер!$J$300="да",Помещение_15!$H407,0)</f>
        <v>0</v>
      </c>
      <c r="CA407" s="31" t="n">
        <f aca="false">IF(Замер!$J$320="да",Помещение_16!$B407,0)</f>
        <v>0</v>
      </c>
      <c r="CB407" s="31" t="n">
        <f aca="false">IF(Замер!$J$320="да",Помещение_16!$G407,0)</f>
        <v>0</v>
      </c>
      <c r="CC407" s="31" t="n">
        <f aca="false">IF(Замер!$J$320="да",Помещение_16!$H407,0)</f>
        <v>0</v>
      </c>
      <c r="CE407" s="31" t="n">
        <f aca="false">IF(Замер!$J$340="да",Помещение_17!$B407,0)</f>
        <v>0</v>
      </c>
      <c r="CF407" s="31" t="n">
        <f aca="false">IF(Замер!$J$340="да",Помещение_17!$G407,0)</f>
        <v>0</v>
      </c>
      <c r="CG407" s="31" t="n">
        <f aca="false">IF(Замер!$J$340="да",Помещение_17!$H407,0)</f>
        <v>0</v>
      </c>
      <c r="CI407" s="31" t="n">
        <f aca="false">IF(Замер!$J$360="да",Помещение_18!$B407,0)</f>
        <v>0</v>
      </c>
      <c r="CJ407" s="31" t="n">
        <f aca="false">IF(Замер!$J$360="да",Помещение_18!$G407,0)</f>
        <v>0</v>
      </c>
      <c r="CK407" s="31" t="n">
        <f aca="false">IF(Замер!$J$360="да",Помещение_18!$H407,0)</f>
        <v>0</v>
      </c>
      <c r="CM407" s="31" t="n">
        <f aca="false">IF(Замер!$J$380="да",Помещение_19!$B407,0)</f>
        <v>0</v>
      </c>
      <c r="CN407" s="31" t="n">
        <f aca="false">IF(Замер!$J$380="да",Помещение_19!$G407,0)</f>
        <v>0</v>
      </c>
      <c r="CO407" s="31" t="n">
        <f aca="false">IF(Замер!$J$380="да",Помещение_19!$H407,0)</f>
        <v>0</v>
      </c>
      <c r="CQ407" s="31" t="n">
        <f aca="false">IF(Замер!$J$400="да",Помещение_20!$B407,0)</f>
        <v>0</v>
      </c>
      <c r="CR407" s="31" t="n">
        <f aca="false">IF(Замер!$J$400="да",Помещение_20!$G407,0)</f>
        <v>0</v>
      </c>
      <c r="CS407" s="31" t="n">
        <f aca="false">IF(Замер!$J$400="да",Помещение_20!$H407,0)</f>
        <v>0</v>
      </c>
    </row>
    <row r="408" customFormat="false" ht="14.25" hidden="false" customHeight="false" outlineLevel="0" collapsed="false">
      <c r="B408" s="79" t="n">
        <f aca="false">P408</f>
        <v>0</v>
      </c>
      <c r="C408" s="49" t="s">
        <v>656</v>
      </c>
      <c r="D408" s="80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44" t="str">
        <f aca="false">VLOOKUP(C408,СписокРабот!$B:$E,3,FALSE())</f>
        <v>п.м</v>
      </c>
      <c r="F408" s="81" t="n">
        <f aca="false">VLOOKUP(C408,СписокРабот!$B:$E,4,FALSE())</f>
        <v>4167</v>
      </c>
      <c r="G408" s="49" t="n">
        <f aca="false">Q408</f>
        <v>0</v>
      </c>
      <c r="H408" s="82" t="n">
        <f aca="false">F408*G408</f>
        <v>0</v>
      </c>
      <c r="L408" s="83"/>
      <c r="M408" s="66" t="n">
        <f aca="false">$F408*(100%-$B$3)</f>
        <v>3541.95</v>
      </c>
      <c r="N408" s="31" t="n">
        <f aca="false">$G408*$M408</f>
        <v>0</v>
      </c>
      <c r="P408" s="31" t="n">
        <f aca="false">MAX(S408,W408,AA408,AE408,AI408,AM408,AQ408,AU408,AY408,BC408,BG408,BK408,BO408,BS408,BW408,CA408,CE408,CI408,CM408,CQ408)</f>
        <v>0</v>
      </c>
      <c r="Q408" s="31" t="n">
        <f aca="false">IF($S408,T408,0)+IF($W408,X408,0)+IF($AA408,AB408,0)+IF($AE408,AF408,0)+IF($AI408,AJ408,0)+IF($AM408,AN408,0)+IF($AQ408,AR408,0)+IF($AU408,AV408,0)+IF($AY408,AZ408,0)+IF($BC408,BD408,0)+IF($BG408,BH408,0)+IF($BK408,BL408,0)+IF($BO408,BP408,0)+IF($BS408,BT408,0)+IF($BW408,BX408,0)+IF($CA408,CB408,0)+IF($CE408,CF408,0)+IF($CI408,CJ408,0)+IF($CM408,CN408,0)+IF($CQ408,CR408,0)</f>
        <v>0</v>
      </c>
      <c r="R408" s="31" t="n">
        <f aca="false">IF($S408=1,U408,0)+IF($W408,Y408,0)+IF($AA408,AC408,0)+IF($AE408,AG408,0)+IF($AI408,AK408,0)+IF($AM408,AO408,0)+IF($AQ408,AS408,0)+IF($AU408,AW408,0)+IF($AY408,BA408,0)+IF($BC408,BE408,0)+IF($BG408,BI408,0)+IF($BK408,BM408,0)+IF($BO408,BQ408,0)+IF($BS408,BU408,0)+IF($BW408,BY408,0)+IF($CA408,CC408,0)+IF($CE408,CG408,0)+IF($CI408,CK408,0)+IF($CM408,CO408,0)+IF($CQ408,CS408,0)</f>
        <v>0</v>
      </c>
      <c r="S408" s="31" t="n">
        <f aca="false">IF(Замер!$J$20="да",Комната_1!$B408,0)</f>
        <v>0</v>
      </c>
      <c r="T408" s="31" t="n">
        <f aca="false">IF(Замер!$J$20="да",Комната_1!$G408,0)</f>
        <v>0</v>
      </c>
      <c r="U408" s="31" t="n">
        <f aca="false">IF(Замер!$J$20="да",Комната_1!$H408,0)</f>
        <v>0</v>
      </c>
      <c r="W408" s="31" t="n">
        <f aca="false">IF(Замер!$J$40="да",Комната_2!$B408,0)</f>
        <v>0</v>
      </c>
      <c r="X408" s="31" t="n">
        <f aca="false">IF(Замер!$J$40="да",Комната_2!$G408,0)</f>
        <v>0</v>
      </c>
      <c r="Y408" s="31" t="n">
        <f aca="false">IF(Замер!$J$40="да",Комната_2!$H408,0)</f>
        <v>0</v>
      </c>
      <c r="AA408" s="31" t="n">
        <f aca="false">IF(Замер!$J$60="да",Комната_3!$B408,0)</f>
        <v>0</v>
      </c>
      <c r="AB408" s="31" t="n">
        <f aca="false">IF(Замер!$J$60="да",Комната_3!$G408,0)</f>
        <v>0</v>
      </c>
      <c r="AC408" s="31" t="n">
        <f aca="false">IF(Замер!$J$60="да",Комната_3!$H408,0)</f>
        <v>0</v>
      </c>
      <c r="AE408" s="31" t="n">
        <f aca="false">IF(Замер!$J$80="да",Комната_4!$B408,0)</f>
        <v>0</v>
      </c>
      <c r="AF408" s="31" t="n">
        <f aca="false">IF(Замер!$J$80="да",Комната_4!$G408,0)</f>
        <v>0</v>
      </c>
      <c r="AG408" s="31" t="n">
        <f aca="false">IF(Замер!$J$80="да",Комната_4!$H408,0)</f>
        <v>0</v>
      </c>
      <c r="AI408" s="31" t="n">
        <f aca="false">IF(Замер!$J$100="да",Комната_5!$B408,0)</f>
        <v>0</v>
      </c>
      <c r="AJ408" s="31" t="n">
        <f aca="false">IF(Замер!$J$100="да",Комната_5!$G408,0)</f>
        <v>0</v>
      </c>
      <c r="AK408" s="31" t="n">
        <f aca="false">IF(Замер!$J$100="да",Комната_5!$H408,0)</f>
        <v>0</v>
      </c>
      <c r="AM408" s="31" t="n">
        <f aca="false">IF(Замер!$J$120="да",Коридор!$B408,0)</f>
        <v>0</v>
      </c>
      <c r="AN408" s="31" t="n">
        <f aca="false">IF(Замер!$J$120="да",Коридор!$G408,0)</f>
        <v>0</v>
      </c>
      <c r="AO408" s="31" t="n">
        <f aca="false">IF(Замер!$J$120="да",Коридор!$H408,0)</f>
        <v>0</v>
      </c>
      <c r="AQ408" s="31" t="n">
        <f aca="false">IF(Замер!$J$140="да",Кухня!$B408,0)</f>
        <v>0</v>
      </c>
      <c r="AR408" s="31" t="n">
        <f aca="false">IF(Замер!$J$140="да",Кухня!$G408,0)</f>
        <v>0</v>
      </c>
      <c r="AS408" s="31" t="n">
        <f aca="false">IF(Замер!$J$140="да",Кухня!$H408,0)</f>
        <v>0</v>
      </c>
      <c r="AU408" s="31" t="n">
        <f aca="false">IF(Замер!$J$160="да",Ванна!$B408,0)</f>
        <v>0</v>
      </c>
      <c r="AV408" s="31" t="n">
        <f aca="false">IF(Замер!$J$160="да",Ванна!$G408,0)</f>
        <v>0</v>
      </c>
      <c r="AW408" s="31" t="n">
        <f aca="false">IF(Замер!$J$160="да",Ванна!$H408,0)</f>
        <v>0</v>
      </c>
      <c r="AY408" s="31" t="n">
        <f aca="false">IF(Замер!$J$180="да",Туалет!$B408,0)</f>
        <v>0</v>
      </c>
      <c r="AZ408" s="31" t="n">
        <f aca="false">IF(Замер!$J$180="да",Туалет!$G408,0)</f>
        <v>0</v>
      </c>
      <c r="BA408" s="31" t="n">
        <f aca="false">IF(Замер!$J$180="да",Туалет!$H408,0)</f>
        <v>0</v>
      </c>
      <c r="BC408" s="31" t="n">
        <f aca="false">IF(Замер!$J$200="да",Балкон!$B408,0)</f>
        <v>0</v>
      </c>
      <c r="BD408" s="31" t="n">
        <f aca="false">IF(Замер!$J$200="да",Балкон!$G408,0)</f>
        <v>0</v>
      </c>
      <c r="BE408" s="31" t="n">
        <f aca="false">IF(Замер!$J$200="да",Балкон!$H408,0)</f>
        <v>0</v>
      </c>
      <c r="BG408" s="31" t="n">
        <f aca="false">IF(Замер!$J$220="да",Помещение_11!$B408,0)</f>
        <v>0</v>
      </c>
      <c r="BH408" s="31" t="n">
        <f aca="false">IF(Замер!$J$220="да",Помещение_11!$G408,0)</f>
        <v>0</v>
      </c>
      <c r="BI408" s="31" t="n">
        <f aca="false">IF(Замер!$J$220="да",Помещение_11!$H408,0)</f>
        <v>0</v>
      </c>
      <c r="BK408" s="31" t="n">
        <f aca="false">IF(Замер!$J$240="да",Помещение_12!$B408,0)</f>
        <v>0</v>
      </c>
      <c r="BL408" s="31" t="n">
        <f aca="false">IF(Замер!$J$240="да",Помещение_12!$G408,0)</f>
        <v>0</v>
      </c>
      <c r="BM408" s="31" t="n">
        <f aca="false">IF(Замер!$J$240="да",Помещение_12!$H408,0)</f>
        <v>0</v>
      </c>
      <c r="BO408" s="31" t="n">
        <f aca="false">IF(Замер!$J$260="да",Помещение_13!$B408,0)</f>
        <v>0</v>
      </c>
      <c r="BP408" s="31" t="n">
        <f aca="false">IF(Замер!$J$260="да",Помещение_13!$G408,0)</f>
        <v>0</v>
      </c>
      <c r="BQ408" s="31" t="n">
        <f aca="false">IF(Замер!$J$260="да",Помещение_13!$H408,0)</f>
        <v>0</v>
      </c>
      <c r="BS408" s="31" t="n">
        <f aca="false">IF(Замер!$J$280="да",Помещение_14!$B408,0)</f>
        <v>0</v>
      </c>
      <c r="BT408" s="31" t="n">
        <f aca="false">IF(Замер!$J$280="да",Помещение_14!$G408,0)</f>
        <v>0</v>
      </c>
      <c r="BU408" s="31" t="n">
        <f aca="false">IF(Замер!$J$280="да",Помещение_14!$H408,0)</f>
        <v>0</v>
      </c>
      <c r="BW408" s="31" t="n">
        <f aca="false">IF(Замер!$J$300="да",Помещение_15!$B408,0)</f>
        <v>0</v>
      </c>
      <c r="BX408" s="31" t="n">
        <f aca="false">IF(Замер!$J$300="да",Помещение_15!$G408,0)</f>
        <v>0</v>
      </c>
      <c r="BY408" s="31" t="n">
        <f aca="false">IF(Замер!$J$300="да",Помещение_15!$H408,0)</f>
        <v>0</v>
      </c>
      <c r="CA408" s="31" t="n">
        <f aca="false">IF(Замер!$J$320="да",Помещение_16!$B408,0)</f>
        <v>0</v>
      </c>
      <c r="CB408" s="31" t="n">
        <f aca="false">IF(Замер!$J$320="да",Помещение_16!$G408,0)</f>
        <v>0</v>
      </c>
      <c r="CC408" s="31" t="n">
        <f aca="false">IF(Замер!$J$320="да",Помещение_16!$H408,0)</f>
        <v>0</v>
      </c>
      <c r="CE408" s="31" t="n">
        <f aca="false">IF(Замер!$J$340="да",Помещение_17!$B408,0)</f>
        <v>0</v>
      </c>
      <c r="CF408" s="31" t="n">
        <f aca="false">IF(Замер!$J$340="да",Помещение_17!$G408,0)</f>
        <v>0</v>
      </c>
      <c r="CG408" s="31" t="n">
        <f aca="false">IF(Замер!$J$340="да",Помещение_17!$H408,0)</f>
        <v>0</v>
      </c>
      <c r="CI408" s="31" t="n">
        <f aca="false">IF(Замер!$J$360="да",Помещение_18!$B408,0)</f>
        <v>0</v>
      </c>
      <c r="CJ408" s="31" t="n">
        <f aca="false">IF(Замер!$J$360="да",Помещение_18!$G408,0)</f>
        <v>0</v>
      </c>
      <c r="CK408" s="31" t="n">
        <f aca="false">IF(Замер!$J$360="да",Помещение_18!$H408,0)</f>
        <v>0</v>
      </c>
      <c r="CM408" s="31" t="n">
        <f aca="false">IF(Замер!$J$380="да",Помещение_19!$B408,0)</f>
        <v>0</v>
      </c>
      <c r="CN408" s="31" t="n">
        <f aca="false">IF(Замер!$J$380="да",Помещение_19!$G408,0)</f>
        <v>0</v>
      </c>
      <c r="CO408" s="31" t="n">
        <f aca="false">IF(Замер!$J$380="да",Помещение_19!$H408,0)</f>
        <v>0</v>
      </c>
      <c r="CQ408" s="31" t="n">
        <f aca="false">IF(Замер!$J$400="да",Помещение_20!$B408,0)</f>
        <v>0</v>
      </c>
      <c r="CR408" s="31" t="n">
        <f aca="false">IF(Замер!$J$400="да",Помещение_20!$G408,0)</f>
        <v>0</v>
      </c>
      <c r="CS408" s="31" t="n">
        <f aca="false">IF(Замер!$J$400="да",Помещение_20!$H408,0)</f>
        <v>0</v>
      </c>
    </row>
    <row r="409" customFormat="false" ht="14.25" hidden="false" customHeight="false" outlineLevel="0" collapsed="false">
      <c r="B409" s="79" t="n">
        <f aca="false">P409</f>
        <v>0</v>
      </c>
      <c r="C409" s="49" t="s">
        <v>657</v>
      </c>
      <c r="D409" s="80" t="str">
        <f aca="false">VLOOKUP(C409,СписокРабот!$B:$E,2,FALSE())</f>
        <v>Светильник типа "Армстронг", установка</v>
      </c>
      <c r="E409" s="44" t="str">
        <f aca="false">VLOOKUP(C409,СписокРабот!$B:$E,3,FALSE())</f>
        <v>ед.</v>
      </c>
      <c r="F409" s="81" t="n">
        <f aca="false">VLOOKUP(C409,СписокРабот!$B:$E,4,FALSE())</f>
        <v>1034</v>
      </c>
      <c r="G409" s="49" t="n">
        <f aca="false">Q409</f>
        <v>0</v>
      </c>
      <c r="H409" s="82" t="n">
        <f aca="false">F409*G409</f>
        <v>0</v>
      </c>
      <c r="L409" s="83"/>
      <c r="M409" s="66" t="n">
        <f aca="false">$F409*(100%-$B$3)</f>
        <v>878.9</v>
      </c>
      <c r="N409" s="31" t="n">
        <f aca="false">$G409*$M409</f>
        <v>0</v>
      </c>
      <c r="P409" s="31" t="n">
        <f aca="false">MAX(S409,W409,AA409,AE409,AI409,AM409,AQ409,AU409,AY409,BC409,BG409,BK409,BO409,BS409,BW409,CA409,CE409,CI409,CM409,CQ409)</f>
        <v>0</v>
      </c>
      <c r="Q409" s="31" t="n">
        <f aca="false">IF($S409,T409,0)+IF($W409,X409,0)+IF($AA409,AB409,0)+IF($AE409,AF409,0)+IF($AI409,AJ409,0)+IF($AM409,AN409,0)+IF($AQ409,AR409,0)+IF($AU409,AV409,0)+IF($AY409,AZ409,0)+IF($BC409,BD409,0)+IF($BG409,BH409,0)+IF($BK409,BL409,0)+IF($BO409,BP409,0)+IF($BS409,BT409,0)+IF($BW409,BX409,0)+IF($CA409,CB409,0)+IF($CE409,CF409,0)+IF($CI409,CJ409,0)+IF($CM409,CN409,0)+IF($CQ409,CR409,0)</f>
        <v>0</v>
      </c>
      <c r="R409" s="31" t="n">
        <f aca="false">IF($S409=1,U409,0)+IF($W409,Y409,0)+IF($AA409,AC409,0)+IF($AE409,AG409,0)+IF($AI409,AK409,0)+IF($AM409,AO409,0)+IF($AQ409,AS409,0)+IF($AU409,AW409,0)+IF($AY409,BA409,0)+IF($BC409,BE409,0)+IF($BG409,BI409,0)+IF($BK409,BM409,0)+IF($BO409,BQ409,0)+IF($BS409,BU409,0)+IF($BW409,BY409,0)+IF($CA409,CC409,0)+IF($CE409,CG409,0)+IF($CI409,CK409,0)+IF($CM409,CO409,0)+IF($CQ409,CS409,0)</f>
        <v>0</v>
      </c>
      <c r="S409" s="31" t="n">
        <f aca="false">IF(Замер!$J$20="да",Комната_1!$B409,0)</f>
        <v>0</v>
      </c>
      <c r="T409" s="31" t="n">
        <f aca="false">IF(Замер!$J$20="да",Комната_1!$G409,0)</f>
        <v>0</v>
      </c>
      <c r="U409" s="31" t="n">
        <f aca="false">IF(Замер!$J$20="да",Комната_1!$H409,0)</f>
        <v>0</v>
      </c>
      <c r="W409" s="31" t="n">
        <f aca="false">IF(Замер!$J$40="да",Комната_2!$B409,0)</f>
        <v>0</v>
      </c>
      <c r="X409" s="31" t="n">
        <f aca="false">IF(Замер!$J$40="да",Комната_2!$G409,0)</f>
        <v>0</v>
      </c>
      <c r="Y409" s="31" t="n">
        <f aca="false">IF(Замер!$J$40="да",Комната_2!$H409,0)</f>
        <v>0</v>
      </c>
      <c r="AA409" s="31" t="n">
        <f aca="false">IF(Замер!$J$60="да",Комната_3!$B409,0)</f>
        <v>0</v>
      </c>
      <c r="AB409" s="31" t="n">
        <f aca="false">IF(Замер!$J$60="да",Комната_3!$G409,0)</f>
        <v>0</v>
      </c>
      <c r="AC409" s="31" t="n">
        <f aca="false">IF(Замер!$J$60="да",Комната_3!$H409,0)</f>
        <v>0</v>
      </c>
      <c r="AE409" s="31" t="n">
        <f aca="false">IF(Замер!$J$80="да",Комната_4!$B409,0)</f>
        <v>0</v>
      </c>
      <c r="AF409" s="31" t="n">
        <f aca="false">IF(Замер!$J$80="да",Комната_4!$G409,0)</f>
        <v>0</v>
      </c>
      <c r="AG409" s="31" t="n">
        <f aca="false">IF(Замер!$J$80="да",Комната_4!$H409,0)</f>
        <v>0</v>
      </c>
      <c r="AI409" s="31" t="n">
        <f aca="false">IF(Замер!$J$100="да",Комната_5!$B409,0)</f>
        <v>0</v>
      </c>
      <c r="AJ409" s="31" t="n">
        <f aca="false">IF(Замер!$J$100="да",Комната_5!$G409,0)</f>
        <v>0</v>
      </c>
      <c r="AK409" s="31" t="n">
        <f aca="false">IF(Замер!$J$100="да",Комната_5!$H409,0)</f>
        <v>0</v>
      </c>
      <c r="AM409" s="31" t="n">
        <f aca="false">IF(Замер!$J$120="да",Коридор!$B409,0)</f>
        <v>0</v>
      </c>
      <c r="AN409" s="31" t="n">
        <f aca="false">IF(Замер!$J$120="да",Коридор!$G409,0)</f>
        <v>0</v>
      </c>
      <c r="AO409" s="31" t="n">
        <f aca="false">IF(Замер!$J$120="да",Коридор!$H409,0)</f>
        <v>0</v>
      </c>
      <c r="AQ409" s="31" t="n">
        <f aca="false">IF(Замер!$J$140="да",Кухня!$B409,0)</f>
        <v>0</v>
      </c>
      <c r="AR409" s="31" t="n">
        <f aca="false">IF(Замер!$J$140="да",Кухня!$G409,0)</f>
        <v>0</v>
      </c>
      <c r="AS409" s="31" t="n">
        <f aca="false">IF(Замер!$J$140="да",Кухня!$H409,0)</f>
        <v>0</v>
      </c>
      <c r="AU409" s="31" t="n">
        <f aca="false">IF(Замер!$J$160="да",Ванна!$B409,0)</f>
        <v>0</v>
      </c>
      <c r="AV409" s="31" t="n">
        <f aca="false">IF(Замер!$J$160="да",Ванна!$G409,0)</f>
        <v>0</v>
      </c>
      <c r="AW409" s="31" t="n">
        <f aca="false">IF(Замер!$J$160="да",Ванна!$H409,0)</f>
        <v>0</v>
      </c>
      <c r="AY409" s="31" t="n">
        <f aca="false">IF(Замер!$J$180="да",Туалет!$B409,0)</f>
        <v>0</v>
      </c>
      <c r="AZ409" s="31" t="n">
        <f aca="false">IF(Замер!$J$180="да",Туалет!$G409,0)</f>
        <v>0</v>
      </c>
      <c r="BA409" s="31" t="n">
        <f aca="false">IF(Замер!$J$180="да",Туалет!$H409,0)</f>
        <v>0</v>
      </c>
      <c r="BC409" s="31" t="n">
        <f aca="false">IF(Замер!$J$200="да",Балкон!$B409,0)</f>
        <v>0</v>
      </c>
      <c r="BD409" s="31" t="n">
        <f aca="false">IF(Замер!$J$200="да",Балкон!$G409,0)</f>
        <v>0</v>
      </c>
      <c r="BE409" s="31" t="n">
        <f aca="false">IF(Замер!$J$200="да",Балкон!$H409,0)</f>
        <v>0</v>
      </c>
      <c r="BG409" s="31" t="n">
        <f aca="false">IF(Замер!$J$220="да",Помещение_11!$B409,0)</f>
        <v>0</v>
      </c>
      <c r="BH409" s="31" t="n">
        <f aca="false">IF(Замер!$J$220="да",Помещение_11!$G409,0)</f>
        <v>0</v>
      </c>
      <c r="BI409" s="31" t="n">
        <f aca="false">IF(Замер!$J$220="да",Помещение_11!$H409,0)</f>
        <v>0</v>
      </c>
      <c r="BK409" s="31" t="n">
        <f aca="false">IF(Замер!$J$240="да",Помещение_12!$B409,0)</f>
        <v>0</v>
      </c>
      <c r="BL409" s="31" t="n">
        <f aca="false">IF(Замер!$J$240="да",Помещение_12!$G409,0)</f>
        <v>0</v>
      </c>
      <c r="BM409" s="31" t="n">
        <f aca="false">IF(Замер!$J$240="да",Помещение_12!$H409,0)</f>
        <v>0</v>
      </c>
      <c r="BO409" s="31" t="n">
        <f aca="false">IF(Замер!$J$260="да",Помещение_13!$B409,0)</f>
        <v>0</v>
      </c>
      <c r="BP409" s="31" t="n">
        <f aca="false">IF(Замер!$J$260="да",Помещение_13!$G409,0)</f>
        <v>0</v>
      </c>
      <c r="BQ409" s="31" t="n">
        <f aca="false">IF(Замер!$J$260="да",Помещение_13!$H409,0)</f>
        <v>0</v>
      </c>
      <c r="BS409" s="31" t="n">
        <f aca="false">IF(Замер!$J$280="да",Помещение_14!$B409,0)</f>
        <v>0</v>
      </c>
      <c r="BT409" s="31" t="n">
        <f aca="false">IF(Замер!$J$280="да",Помещение_14!$G409,0)</f>
        <v>0</v>
      </c>
      <c r="BU409" s="31" t="n">
        <f aca="false">IF(Замер!$J$280="да",Помещение_14!$H409,0)</f>
        <v>0</v>
      </c>
      <c r="BW409" s="31" t="n">
        <f aca="false">IF(Замер!$J$300="да",Помещение_15!$B409,0)</f>
        <v>0</v>
      </c>
      <c r="BX409" s="31" t="n">
        <f aca="false">IF(Замер!$J$300="да",Помещение_15!$G409,0)</f>
        <v>0</v>
      </c>
      <c r="BY409" s="31" t="n">
        <f aca="false">IF(Замер!$J$300="да",Помещение_15!$H409,0)</f>
        <v>0</v>
      </c>
      <c r="CA409" s="31" t="n">
        <f aca="false">IF(Замер!$J$320="да",Помещение_16!$B409,0)</f>
        <v>0</v>
      </c>
      <c r="CB409" s="31" t="n">
        <f aca="false">IF(Замер!$J$320="да",Помещение_16!$G409,0)</f>
        <v>0</v>
      </c>
      <c r="CC409" s="31" t="n">
        <f aca="false">IF(Замер!$J$320="да",Помещение_16!$H409,0)</f>
        <v>0</v>
      </c>
      <c r="CE409" s="31" t="n">
        <f aca="false">IF(Замер!$J$340="да",Помещение_17!$B409,0)</f>
        <v>0</v>
      </c>
      <c r="CF409" s="31" t="n">
        <f aca="false">IF(Замер!$J$340="да",Помещение_17!$G409,0)</f>
        <v>0</v>
      </c>
      <c r="CG409" s="31" t="n">
        <f aca="false">IF(Замер!$J$340="да",Помещение_17!$H409,0)</f>
        <v>0</v>
      </c>
      <c r="CI409" s="31" t="n">
        <f aca="false">IF(Замер!$J$360="да",Помещение_18!$B409,0)</f>
        <v>0</v>
      </c>
      <c r="CJ409" s="31" t="n">
        <f aca="false">IF(Замер!$J$360="да",Помещение_18!$G409,0)</f>
        <v>0</v>
      </c>
      <c r="CK409" s="31" t="n">
        <f aca="false">IF(Замер!$J$360="да",Помещение_18!$H409,0)</f>
        <v>0</v>
      </c>
      <c r="CM409" s="31" t="n">
        <f aca="false">IF(Замер!$J$380="да",Помещение_19!$B409,0)</f>
        <v>0</v>
      </c>
      <c r="CN409" s="31" t="n">
        <f aca="false">IF(Замер!$J$380="да",Помещение_19!$G409,0)</f>
        <v>0</v>
      </c>
      <c r="CO409" s="31" t="n">
        <f aca="false">IF(Замер!$J$380="да",Помещение_19!$H409,0)</f>
        <v>0</v>
      </c>
      <c r="CQ409" s="31" t="n">
        <f aca="false">IF(Замер!$J$400="да",Помещение_20!$B409,0)</f>
        <v>0</v>
      </c>
      <c r="CR409" s="31" t="n">
        <f aca="false">IF(Замер!$J$400="да",Помещение_20!$G409,0)</f>
        <v>0</v>
      </c>
      <c r="CS409" s="31" t="n">
        <f aca="false">IF(Замер!$J$400="да",Помещение_20!$H409,0)</f>
        <v>0</v>
      </c>
    </row>
    <row r="410" customFormat="false" ht="14.25" hidden="false" customHeight="false" outlineLevel="0" collapsed="false">
      <c r="B410" s="79" t="n">
        <f aca="false">P410</f>
        <v>0</v>
      </c>
      <c r="C410" s="49" t="s">
        <v>658</v>
      </c>
      <c r="D410" s="80" t="str">
        <f aca="false">VLOOKUP(C410,СписокРабот!$B:$E,2,FALSE())</f>
        <v>Установка распределительного щитка</v>
      </c>
      <c r="E410" s="44" t="str">
        <f aca="false">VLOOKUP(C410,СписокРабот!$B:$E,3,FALSE())</f>
        <v>ед.</v>
      </c>
      <c r="F410" s="81" t="n">
        <f aca="false">VLOOKUP(C410,СписокРабот!$B:$E,4,FALSE())</f>
        <v>7616</v>
      </c>
      <c r="G410" s="49" t="n">
        <f aca="false">Q410</f>
        <v>0</v>
      </c>
      <c r="H410" s="82" t="n">
        <f aca="false">F410*G410</f>
        <v>0</v>
      </c>
      <c r="L410" s="83"/>
      <c r="M410" s="66" t="n">
        <f aca="false">$F410*(100%-$B$3)</f>
        <v>6473.6</v>
      </c>
      <c r="N410" s="31" t="n">
        <f aca="false">$G410*$M410</f>
        <v>0</v>
      </c>
      <c r="P410" s="31" t="n">
        <f aca="false">MAX(S410,W410,AA410,AE410,AI410,AM410,AQ410,AU410,AY410,BC410,BG410,BK410,BO410,BS410,BW410,CA410,CE410,CI410,CM410,CQ410)</f>
        <v>0</v>
      </c>
      <c r="Q410" s="31" t="n">
        <f aca="false">IF($S410,T410,0)+IF($W410,X410,0)+IF($AA410,AB410,0)+IF($AE410,AF410,0)+IF($AI410,AJ410,0)+IF($AM410,AN410,0)+IF($AQ410,AR410,0)+IF($AU410,AV410,0)+IF($AY410,AZ410,0)+IF($BC410,BD410,0)+IF($BG410,BH410,0)+IF($BK410,BL410,0)+IF($BO410,BP410,0)+IF($BS410,BT410,0)+IF($BW410,BX410,0)+IF($CA410,CB410,0)+IF($CE410,CF410,0)+IF($CI410,CJ410,0)+IF($CM410,CN410,0)+IF($CQ410,CR410,0)</f>
        <v>0</v>
      </c>
      <c r="R410" s="31" t="n">
        <f aca="false">IF($S410=1,U410,0)+IF($W410,Y410,0)+IF($AA410,AC410,0)+IF($AE410,AG410,0)+IF($AI410,AK410,0)+IF($AM410,AO410,0)+IF($AQ410,AS410,0)+IF($AU410,AW410,0)+IF($AY410,BA410,0)+IF($BC410,BE410,0)+IF($BG410,BI410,0)+IF($BK410,BM410,0)+IF($BO410,BQ410,0)+IF($BS410,BU410,0)+IF($BW410,BY410,0)+IF($CA410,CC410,0)+IF($CE410,CG410,0)+IF($CI410,CK410,0)+IF($CM410,CO410,0)+IF($CQ410,CS410,0)</f>
        <v>0</v>
      </c>
      <c r="S410" s="31" t="n">
        <f aca="false">IF(Замер!$J$20="да",Комната_1!$B410,0)</f>
        <v>0</v>
      </c>
      <c r="T410" s="31" t="n">
        <f aca="false">IF(Замер!$J$20="да",Комната_1!$G410,0)</f>
        <v>1</v>
      </c>
      <c r="U410" s="31" t="n">
        <f aca="false">IF(Замер!$J$20="да",Комната_1!$H410,0)</f>
        <v>7616</v>
      </c>
      <c r="W410" s="31" t="n">
        <f aca="false">IF(Замер!$J$40="да",Комната_2!$B410,0)</f>
        <v>0</v>
      </c>
      <c r="X410" s="31" t="n">
        <f aca="false">IF(Замер!$J$40="да",Комната_2!$G410,0)</f>
        <v>1</v>
      </c>
      <c r="Y410" s="31" t="n">
        <f aca="false">IF(Замер!$J$40="да",Комната_2!$H410,0)</f>
        <v>7616</v>
      </c>
      <c r="AA410" s="31" t="n">
        <f aca="false">IF(Замер!$J$60="да",Комната_3!$B410,0)</f>
        <v>0</v>
      </c>
      <c r="AB410" s="31" t="n">
        <f aca="false">IF(Замер!$J$60="да",Комната_3!$G410,0)</f>
        <v>1</v>
      </c>
      <c r="AC410" s="31" t="n">
        <f aca="false">IF(Замер!$J$60="да",Комната_3!$H410,0)</f>
        <v>7616</v>
      </c>
      <c r="AE410" s="31" t="n">
        <f aca="false">IF(Замер!$J$80="да",Комната_4!$B410,0)</f>
        <v>0</v>
      </c>
      <c r="AF410" s="31" t="n">
        <f aca="false">IF(Замер!$J$80="да",Комната_4!$G410,0)</f>
        <v>1</v>
      </c>
      <c r="AG410" s="31" t="n">
        <f aca="false">IF(Замер!$J$80="да",Комната_4!$H410,0)</f>
        <v>7616</v>
      </c>
      <c r="AI410" s="31" t="n">
        <f aca="false">IF(Замер!$J$100="да",Комната_5!$B410,0)</f>
        <v>0</v>
      </c>
      <c r="AJ410" s="31" t="n">
        <f aca="false">IF(Замер!$J$100="да",Комната_5!$G410,0)</f>
        <v>1</v>
      </c>
      <c r="AK410" s="31" t="n">
        <f aca="false">IF(Замер!$J$100="да",Комната_5!$H410,0)</f>
        <v>7616</v>
      </c>
      <c r="AM410" s="31" t="n">
        <f aca="false">IF(Замер!$J$120="да",Коридор!$B410,0)</f>
        <v>0</v>
      </c>
      <c r="AN410" s="31" t="n">
        <f aca="false">IF(Замер!$J$120="да",Коридор!$G410,0)</f>
        <v>1</v>
      </c>
      <c r="AO410" s="31" t="n">
        <f aca="false">IF(Замер!$J$120="да",Коридор!$H410,0)</f>
        <v>7616</v>
      </c>
      <c r="AQ410" s="31" t="n">
        <f aca="false">IF(Замер!$J$140="да",Кухня!$B410,0)</f>
        <v>0</v>
      </c>
      <c r="AR410" s="31" t="n">
        <f aca="false">IF(Замер!$J$140="да",Кухня!$G410,0)</f>
        <v>1</v>
      </c>
      <c r="AS410" s="31" t="n">
        <f aca="false">IF(Замер!$J$140="да",Кухня!$H410,0)</f>
        <v>7616</v>
      </c>
      <c r="AU410" s="31" t="n">
        <f aca="false">IF(Замер!$J$160="да",Ванна!$B410,0)</f>
        <v>0</v>
      </c>
      <c r="AV410" s="31" t="n">
        <f aca="false">IF(Замер!$J$160="да",Ванна!$G410,0)</f>
        <v>1</v>
      </c>
      <c r="AW410" s="31" t="n">
        <f aca="false">IF(Замер!$J$160="да",Ванна!$H410,0)</f>
        <v>7616</v>
      </c>
      <c r="AY410" s="31" t="n">
        <f aca="false">IF(Замер!$J$180="да",Туалет!$B410,0)</f>
        <v>0</v>
      </c>
      <c r="AZ410" s="31" t="n">
        <f aca="false">IF(Замер!$J$180="да",Туалет!$G410,0)</f>
        <v>0</v>
      </c>
      <c r="BA410" s="31" t="n">
        <f aca="false">IF(Замер!$J$180="да",Туалет!$H410,0)</f>
        <v>0</v>
      </c>
      <c r="BC410" s="31" t="n">
        <f aca="false">IF(Замер!$J$200="да",Балкон!$B410,0)</f>
        <v>0</v>
      </c>
      <c r="BD410" s="31" t="n">
        <f aca="false">IF(Замер!$J$200="да",Балкон!$G410,0)</f>
        <v>0</v>
      </c>
      <c r="BE410" s="31" t="n">
        <f aca="false">IF(Замер!$J$200="да",Балкон!$H410,0)</f>
        <v>0</v>
      </c>
      <c r="BG410" s="31" t="n">
        <f aca="false">IF(Замер!$J$220="да",Помещение_11!$B410,0)</f>
        <v>0</v>
      </c>
      <c r="BH410" s="31" t="n">
        <f aca="false">IF(Замер!$J$220="да",Помещение_11!$G410,0)</f>
        <v>0</v>
      </c>
      <c r="BI410" s="31" t="n">
        <f aca="false">IF(Замер!$J$220="да",Помещение_11!$H410,0)</f>
        <v>0</v>
      </c>
      <c r="BK410" s="31" t="n">
        <f aca="false">IF(Замер!$J$240="да",Помещение_12!$B410,0)</f>
        <v>0</v>
      </c>
      <c r="BL410" s="31" t="n">
        <f aca="false">IF(Замер!$J$240="да",Помещение_12!$G410,0)</f>
        <v>0</v>
      </c>
      <c r="BM410" s="31" t="n">
        <f aca="false">IF(Замер!$J$240="да",Помещение_12!$H410,0)</f>
        <v>0</v>
      </c>
      <c r="BO410" s="31" t="n">
        <f aca="false">IF(Замер!$J$260="да",Помещение_13!$B410,0)</f>
        <v>0</v>
      </c>
      <c r="BP410" s="31" t="n">
        <f aca="false">IF(Замер!$J$260="да",Помещение_13!$G410,0)</f>
        <v>0</v>
      </c>
      <c r="BQ410" s="31" t="n">
        <f aca="false">IF(Замер!$J$260="да",Помещение_13!$H410,0)</f>
        <v>0</v>
      </c>
      <c r="BS410" s="31" t="n">
        <f aca="false">IF(Замер!$J$280="да",Помещение_14!$B410,0)</f>
        <v>0</v>
      </c>
      <c r="BT410" s="31" t="n">
        <f aca="false">IF(Замер!$J$280="да",Помещение_14!$G410,0)</f>
        <v>0</v>
      </c>
      <c r="BU410" s="31" t="n">
        <f aca="false">IF(Замер!$J$280="да",Помещение_14!$H410,0)</f>
        <v>0</v>
      </c>
      <c r="BW410" s="31" t="n">
        <f aca="false">IF(Замер!$J$300="да",Помещение_15!$B410,0)</f>
        <v>0</v>
      </c>
      <c r="BX410" s="31" t="n">
        <f aca="false">IF(Замер!$J$300="да",Помещение_15!$G410,0)</f>
        <v>0</v>
      </c>
      <c r="BY410" s="31" t="n">
        <f aca="false">IF(Замер!$J$300="да",Помещение_15!$H410,0)</f>
        <v>0</v>
      </c>
      <c r="CA410" s="31" t="n">
        <f aca="false">IF(Замер!$J$320="да",Помещение_16!$B410,0)</f>
        <v>0</v>
      </c>
      <c r="CB410" s="31" t="n">
        <f aca="false">IF(Замер!$J$320="да",Помещение_16!$G410,0)</f>
        <v>0</v>
      </c>
      <c r="CC410" s="31" t="n">
        <f aca="false">IF(Замер!$J$320="да",Помещение_16!$H410,0)</f>
        <v>0</v>
      </c>
      <c r="CE410" s="31" t="n">
        <f aca="false">IF(Замер!$J$340="да",Помещение_17!$B410,0)</f>
        <v>0</v>
      </c>
      <c r="CF410" s="31" t="n">
        <f aca="false">IF(Замер!$J$340="да",Помещение_17!$G410,0)</f>
        <v>0</v>
      </c>
      <c r="CG410" s="31" t="n">
        <f aca="false">IF(Замер!$J$340="да",Помещение_17!$H410,0)</f>
        <v>0</v>
      </c>
      <c r="CI410" s="31" t="n">
        <f aca="false">IF(Замер!$J$360="да",Помещение_18!$B410,0)</f>
        <v>0</v>
      </c>
      <c r="CJ410" s="31" t="n">
        <f aca="false">IF(Замер!$J$360="да",Помещение_18!$G410,0)</f>
        <v>0</v>
      </c>
      <c r="CK410" s="31" t="n">
        <f aca="false">IF(Замер!$J$360="да",Помещение_18!$H410,0)</f>
        <v>0</v>
      </c>
      <c r="CM410" s="31" t="n">
        <f aca="false">IF(Замер!$J$380="да",Помещение_19!$B410,0)</f>
        <v>0</v>
      </c>
      <c r="CN410" s="31" t="n">
        <f aca="false">IF(Замер!$J$380="да",Помещение_19!$G410,0)</f>
        <v>0</v>
      </c>
      <c r="CO410" s="31" t="n">
        <f aca="false">IF(Замер!$J$380="да",Помещение_19!$H410,0)</f>
        <v>0</v>
      </c>
      <c r="CQ410" s="31" t="n">
        <f aca="false">IF(Замер!$J$400="да",Помещение_20!$B410,0)</f>
        <v>0</v>
      </c>
      <c r="CR410" s="31" t="n">
        <f aca="false">IF(Замер!$J$400="да",Помещение_20!$G410,0)</f>
        <v>0</v>
      </c>
      <c r="CS410" s="31" t="n">
        <f aca="false">IF(Замер!$J$400="да",Помещение_20!$H410,0)</f>
        <v>0</v>
      </c>
    </row>
    <row r="411" customFormat="false" ht="14.25" hidden="false" customHeight="false" outlineLevel="0" collapsed="false">
      <c r="B411" s="79" t="n">
        <f aca="false">P411</f>
        <v>0</v>
      </c>
      <c r="C411" s="49" t="s">
        <v>659</v>
      </c>
      <c r="D411" s="80" t="str">
        <f aca="false">VLOOKUP(C411,СписокРабот!$B:$E,2,FALSE())</f>
        <v>Настил теплого пола электрического</v>
      </c>
      <c r="E411" s="44" t="str">
        <f aca="false">VLOOKUP(C411,СписокРабот!$B:$E,3,FALSE())</f>
        <v>м²</v>
      </c>
      <c r="F411" s="81" t="n">
        <f aca="false">VLOOKUP(C411,СписокРабот!$B:$E,4,FALSE())</f>
        <v>2147</v>
      </c>
      <c r="G411" s="84" t="n">
        <f aca="false">Q411</f>
        <v>0</v>
      </c>
      <c r="H411" s="82" t="n">
        <f aca="false">F411*G411</f>
        <v>0</v>
      </c>
      <c r="L411" s="83"/>
      <c r="M411" s="66" t="n">
        <f aca="false">$F411*(100%-$B$3)</f>
        <v>1824.95</v>
      </c>
      <c r="N411" s="31" t="n">
        <f aca="false">$G411*$M411</f>
        <v>0</v>
      </c>
      <c r="P411" s="31" t="n">
        <f aca="false">MAX(S411,W411,AA411,AE411,AI411,AM411,AQ411,AU411,AY411,BC411,BG411,BK411,BO411,BS411,BW411,CA411,CE411,CI411,CM411,CQ411)</f>
        <v>0</v>
      </c>
      <c r="Q411" s="31" t="n">
        <f aca="false">IF($S411,T411,0)+IF($W411,X411,0)+IF($AA411,AB411,0)+IF($AE411,AF411,0)+IF($AI411,AJ411,0)+IF($AM411,AN411,0)+IF($AQ411,AR411,0)+IF($AU411,AV411,0)+IF($AY411,AZ411,0)+IF($BC411,BD411,0)+IF($BG411,BH411,0)+IF($BK411,BL411,0)+IF($BO411,BP411,0)+IF($BS411,BT411,0)+IF($BW411,BX411,0)+IF($CA411,CB411,0)+IF($CE411,CF411,0)+IF($CI411,CJ411,0)+IF($CM411,CN411,0)+IF($CQ411,CR411,0)</f>
        <v>0</v>
      </c>
      <c r="R411" s="31" t="n">
        <f aca="false">IF($S411=1,U411,0)+IF($W411,Y411,0)+IF($AA411,AC411,0)+IF($AE411,AG411,0)+IF($AI411,AK411,0)+IF($AM411,AO411,0)+IF($AQ411,AS411,0)+IF($AU411,AW411,0)+IF($AY411,BA411,0)+IF($BC411,BE411,0)+IF($BG411,BI411,0)+IF($BK411,BM411,0)+IF($BO411,BQ411,0)+IF($BS411,BU411,0)+IF($BW411,BY411,0)+IF($CA411,CC411,0)+IF($CE411,CG411,0)+IF($CI411,CK411,0)+IF($CM411,CO411,0)+IF($CQ411,CS411,0)</f>
        <v>0</v>
      </c>
      <c r="S411" s="31" t="n">
        <f aca="false">IF(Замер!$J$20="да",Комната_1!$B411,0)</f>
        <v>0</v>
      </c>
      <c r="T411" s="31" t="n">
        <f aca="false">IF(Замер!$J$20="да",Комната_1!$G411,0)</f>
        <v>26.4</v>
      </c>
      <c r="U411" s="31" t="n">
        <f aca="false">IF(Замер!$J$20="да",Комната_1!$H411,0)</f>
        <v>56680.8</v>
      </c>
      <c r="W411" s="31" t="n">
        <f aca="false">IF(Замер!$J$40="да",Комната_2!$B411,0)</f>
        <v>0</v>
      </c>
      <c r="X411" s="31" t="n">
        <f aca="false">IF(Замер!$J$40="да",Комната_2!$G411,0)</f>
        <v>11.6</v>
      </c>
      <c r="Y411" s="31" t="n">
        <f aca="false">IF(Замер!$J$40="да",Комната_2!$H411,0)</f>
        <v>24905.2</v>
      </c>
      <c r="AA411" s="31" t="n">
        <f aca="false">IF(Замер!$J$60="да",Комната_3!$B411,0)</f>
        <v>0</v>
      </c>
      <c r="AB411" s="31" t="n">
        <f aca="false">IF(Замер!$J$60="да",Комната_3!$G411,0)</f>
        <v>11.9</v>
      </c>
      <c r="AC411" s="31" t="n">
        <f aca="false">IF(Замер!$J$60="да",Комната_3!$H411,0)</f>
        <v>25549.3</v>
      </c>
      <c r="AE411" s="31" t="n">
        <f aca="false">IF(Замер!$J$80="да",Комната_4!$B411,0)</f>
        <v>0</v>
      </c>
      <c r="AF411" s="31" t="n">
        <f aca="false">IF(Замер!$J$80="да",Комната_4!$G411,0)</f>
        <v>11.3</v>
      </c>
      <c r="AG411" s="31" t="n">
        <f aca="false">IF(Замер!$J$80="да",Комната_4!$H411,0)</f>
        <v>24261.1</v>
      </c>
      <c r="AI411" s="31" t="n">
        <f aca="false">IF(Замер!$J$100="да",Комната_5!$B411,0)</f>
        <v>0</v>
      </c>
      <c r="AJ411" s="31" t="n">
        <f aca="false">IF(Замер!$J$100="да",Комната_5!$G411,0)</f>
        <v>5.4</v>
      </c>
      <c r="AK411" s="31" t="n">
        <f aca="false">IF(Замер!$J$100="да",Комната_5!$H411,0)</f>
        <v>11593.8</v>
      </c>
      <c r="AM411" s="31" t="n">
        <f aca="false">IF(Замер!$J$120="да",Коридор!$B411,0)</f>
        <v>0</v>
      </c>
      <c r="AN411" s="31" t="n">
        <f aca="false">IF(Замер!$J$120="да",Коридор!$G411,0)</f>
        <v>2.8</v>
      </c>
      <c r="AO411" s="31" t="n">
        <f aca="false">IF(Замер!$J$120="да",Коридор!$H411,0)</f>
        <v>6011.6</v>
      </c>
      <c r="AQ411" s="31" t="n">
        <f aca="false">IF(Замер!$J$140="да",Кухня!$B411,0)</f>
        <v>0</v>
      </c>
      <c r="AR411" s="31" t="n">
        <f aca="false">IF(Замер!$J$140="да",Кухня!$G411,0)</f>
        <v>5.6</v>
      </c>
      <c r="AS411" s="31" t="n">
        <f aca="false">IF(Замер!$J$140="да",Кухня!$H411,0)</f>
        <v>12023.2</v>
      </c>
      <c r="AU411" s="31" t="n">
        <f aca="false">IF(Замер!$J$160="да",Ванна!$B411,0)</f>
        <v>0</v>
      </c>
      <c r="AV411" s="31" t="n">
        <f aca="false">IF(Замер!$J$160="да",Ванна!$G411,0)</f>
        <v>2.5</v>
      </c>
      <c r="AW411" s="31" t="n">
        <f aca="false">IF(Замер!$J$160="да",Ванна!$H411,0)</f>
        <v>5367.5</v>
      </c>
      <c r="AY411" s="31" t="n">
        <f aca="false">IF(Замер!$J$180="да",Туалет!$B411,0)</f>
        <v>0</v>
      </c>
      <c r="AZ411" s="31" t="n">
        <f aca="false">IF(Замер!$J$180="да",Туалет!$G411,0)</f>
        <v>0</v>
      </c>
      <c r="BA411" s="31" t="n">
        <f aca="false">IF(Замер!$J$180="да",Туалет!$H411,0)</f>
        <v>0</v>
      </c>
      <c r="BC411" s="31" t="n">
        <f aca="false">IF(Замер!$J$200="да",Балкон!$B411,0)</f>
        <v>0</v>
      </c>
      <c r="BD411" s="31" t="n">
        <f aca="false">IF(Замер!$J$200="да",Балкон!$G411,0)</f>
        <v>0</v>
      </c>
      <c r="BE411" s="31" t="n">
        <f aca="false">IF(Замер!$J$200="да",Балкон!$H411,0)</f>
        <v>0</v>
      </c>
      <c r="BG411" s="31" t="n">
        <f aca="false">IF(Замер!$J$220="да",Помещение_11!$B411,0)</f>
        <v>0</v>
      </c>
      <c r="BH411" s="31" t="n">
        <f aca="false">IF(Замер!$J$220="да",Помещение_11!$G411,0)</f>
        <v>0</v>
      </c>
      <c r="BI411" s="31" t="n">
        <f aca="false">IF(Замер!$J$220="да",Помещение_11!$H411,0)</f>
        <v>0</v>
      </c>
      <c r="BK411" s="31" t="n">
        <f aca="false">IF(Замер!$J$240="да",Помещение_12!$B411,0)</f>
        <v>0</v>
      </c>
      <c r="BL411" s="31" t="n">
        <f aca="false">IF(Замер!$J$240="да",Помещение_12!$G411,0)</f>
        <v>0</v>
      </c>
      <c r="BM411" s="31" t="n">
        <f aca="false">IF(Замер!$J$240="да",Помещение_12!$H411,0)</f>
        <v>0</v>
      </c>
      <c r="BO411" s="31" t="n">
        <f aca="false">IF(Замер!$J$260="да",Помещение_13!$B411,0)</f>
        <v>0</v>
      </c>
      <c r="BP411" s="31" t="n">
        <f aca="false">IF(Замер!$J$260="да",Помещение_13!$G411,0)</f>
        <v>0</v>
      </c>
      <c r="BQ411" s="31" t="n">
        <f aca="false">IF(Замер!$J$260="да",Помещение_13!$H411,0)</f>
        <v>0</v>
      </c>
      <c r="BS411" s="31" t="n">
        <f aca="false">IF(Замер!$J$280="да",Помещение_14!$B411,0)</f>
        <v>0</v>
      </c>
      <c r="BT411" s="31" t="n">
        <f aca="false">IF(Замер!$J$280="да",Помещение_14!$G411,0)</f>
        <v>0</v>
      </c>
      <c r="BU411" s="31" t="n">
        <f aca="false">IF(Замер!$J$280="да",Помещение_14!$H411,0)</f>
        <v>0</v>
      </c>
      <c r="BW411" s="31" t="n">
        <f aca="false">IF(Замер!$J$300="да",Помещение_15!$B411,0)</f>
        <v>0</v>
      </c>
      <c r="BX411" s="31" t="n">
        <f aca="false">IF(Замер!$J$300="да",Помещение_15!$G411,0)</f>
        <v>0</v>
      </c>
      <c r="BY411" s="31" t="n">
        <f aca="false">IF(Замер!$J$300="да",Помещение_15!$H411,0)</f>
        <v>0</v>
      </c>
      <c r="CA411" s="31" t="n">
        <f aca="false">IF(Замер!$J$320="да",Помещение_16!$B411,0)</f>
        <v>0</v>
      </c>
      <c r="CB411" s="31" t="n">
        <f aca="false">IF(Замер!$J$320="да",Помещение_16!$G411,0)</f>
        <v>0</v>
      </c>
      <c r="CC411" s="31" t="n">
        <f aca="false">IF(Замер!$J$320="да",Помещение_16!$H411,0)</f>
        <v>0</v>
      </c>
      <c r="CE411" s="31" t="n">
        <f aca="false">IF(Замер!$J$340="да",Помещение_17!$B411,0)</f>
        <v>0</v>
      </c>
      <c r="CF411" s="31" t="n">
        <f aca="false">IF(Замер!$J$340="да",Помещение_17!$G411,0)</f>
        <v>0</v>
      </c>
      <c r="CG411" s="31" t="n">
        <f aca="false">IF(Замер!$J$340="да",Помещение_17!$H411,0)</f>
        <v>0</v>
      </c>
      <c r="CI411" s="31" t="n">
        <f aca="false">IF(Замер!$J$360="да",Помещение_18!$B411,0)</f>
        <v>0</v>
      </c>
      <c r="CJ411" s="31" t="n">
        <f aca="false">IF(Замер!$J$360="да",Помещение_18!$G411,0)</f>
        <v>0</v>
      </c>
      <c r="CK411" s="31" t="n">
        <f aca="false">IF(Замер!$J$360="да",Помещение_18!$H411,0)</f>
        <v>0</v>
      </c>
      <c r="CM411" s="31" t="n">
        <f aca="false">IF(Замер!$J$380="да",Помещение_19!$B411,0)</f>
        <v>0</v>
      </c>
      <c r="CN411" s="31" t="n">
        <f aca="false">IF(Замер!$J$380="да",Помещение_19!$G411,0)</f>
        <v>0</v>
      </c>
      <c r="CO411" s="31" t="n">
        <f aca="false">IF(Замер!$J$380="да",Помещение_19!$H411,0)</f>
        <v>0</v>
      </c>
      <c r="CQ411" s="31" t="n">
        <f aca="false">IF(Замер!$J$400="да",Помещение_20!$B411,0)</f>
        <v>0</v>
      </c>
      <c r="CR411" s="31" t="n">
        <f aca="false">IF(Замер!$J$400="да",Помещение_20!$G411,0)</f>
        <v>0</v>
      </c>
      <c r="CS411" s="31" t="n">
        <f aca="false">IF(Замер!$J$400="да",Помещение_20!$H411,0)</f>
        <v>0</v>
      </c>
    </row>
    <row r="412" customFormat="false" ht="14.25" hidden="false" customHeight="false" outlineLevel="0" collapsed="false">
      <c r="B412" s="79" t="n">
        <f aca="false">P412</f>
        <v>0</v>
      </c>
      <c r="C412" s="49" t="s">
        <v>660</v>
      </c>
      <c r="D412" s="80" t="str">
        <f aca="false">VLOOKUP(C412,СписокРабот!$B:$E,2,FALSE())</f>
        <v>Распределительная накладная панель на 6 автоматов с расключением, установка</v>
      </c>
      <c r="E412" s="44" t="str">
        <f aca="false">VLOOKUP(C412,СписокРабот!$B:$E,3,FALSE())</f>
        <v>ед.</v>
      </c>
      <c r="F412" s="81" t="n">
        <f aca="false">VLOOKUP(C412,СписокРабот!$B:$E,4,FALSE())</f>
        <v>8321</v>
      </c>
      <c r="G412" s="49" t="n">
        <f aca="false">Q412</f>
        <v>0</v>
      </c>
      <c r="H412" s="82" t="n">
        <f aca="false">F412*G412</f>
        <v>0</v>
      </c>
      <c r="L412" s="83"/>
      <c r="M412" s="66" t="n">
        <f aca="false">$F412*(100%-$B$3)</f>
        <v>7072.85</v>
      </c>
      <c r="N412" s="31" t="n">
        <f aca="false">$G412*$M412</f>
        <v>0</v>
      </c>
      <c r="P412" s="31" t="n">
        <f aca="false">MAX(S412,W412,AA412,AE412,AI412,AM412,AQ412,AU412,AY412,BC412,BG412,BK412,BO412,BS412,BW412,CA412,CE412,CI412,CM412,CQ412)</f>
        <v>0</v>
      </c>
      <c r="Q412" s="31" t="n">
        <f aca="false">IF($S412,T412,0)+IF($W412,X412,0)+IF($AA412,AB412,0)+IF($AE412,AF412,0)+IF($AI412,AJ412,0)+IF($AM412,AN412,0)+IF($AQ412,AR412,0)+IF($AU412,AV412,0)+IF($AY412,AZ412,0)+IF($BC412,BD412,0)+IF($BG412,BH412,0)+IF($BK412,BL412,0)+IF($BO412,BP412,0)+IF($BS412,BT412,0)+IF($BW412,BX412,0)+IF($CA412,CB412,0)+IF($CE412,CF412,0)+IF($CI412,CJ412,0)+IF($CM412,CN412,0)+IF($CQ412,CR412,0)</f>
        <v>0</v>
      </c>
      <c r="R412" s="31" t="n">
        <f aca="false">IF($S412=1,U412,0)+IF($W412,Y412,0)+IF($AA412,AC412,0)+IF($AE412,AG412,0)+IF($AI412,AK412,0)+IF($AM412,AO412,0)+IF($AQ412,AS412,0)+IF($AU412,AW412,0)+IF($AY412,BA412,0)+IF($BC412,BE412,0)+IF($BG412,BI412,0)+IF($BK412,BM412,0)+IF($BO412,BQ412,0)+IF($BS412,BU412,0)+IF($BW412,BY412,0)+IF($CA412,CC412,0)+IF($CE412,CG412,0)+IF($CI412,CK412,0)+IF($CM412,CO412,0)+IF($CQ412,CS412,0)</f>
        <v>0</v>
      </c>
      <c r="S412" s="31" t="n">
        <f aca="false">IF(Замер!$J$20="да",Комната_1!$B412,0)</f>
        <v>0</v>
      </c>
      <c r="T412" s="31" t="n">
        <f aca="false">IF(Замер!$J$20="да",Комната_1!$G412,0)</f>
        <v>1</v>
      </c>
      <c r="U412" s="31" t="n">
        <f aca="false">IF(Замер!$J$20="да",Комната_1!$H412,0)</f>
        <v>8321</v>
      </c>
      <c r="W412" s="31" t="n">
        <f aca="false">IF(Замер!$J$40="да",Комната_2!$B412,0)</f>
        <v>0</v>
      </c>
      <c r="X412" s="31" t="n">
        <f aca="false">IF(Замер!$J$40="да",Комната_2!$G412,0)</f>
        <v>1</v>
      </c>
      <c r="Y412" s="31" t="n">
        <f aca="false">IF(Замер!$J$40="да",Комната_2!$H412,0)</f>
        <v>8321</v>
      </c>
      <c r="AA412" s="31" t="n">
        <f aca="false">IF(Замер!$J$60="да",Комната_3!$B412,0)</f>
        <v>0</v>
      </c>
      <c r="AB412" s="31" t="n">
        <f aca="false">IF(Замер!$J$60="да",Комната_3!$G412,0)</f>
        <v>1</v>
      </c>
      <c r="AC412" s="31" t="n">
        <f aca="false">IF(Замер!$J$60="да",Комната_3!$H412,0)</f>
        <v>8321</v>
      </c>
      <c r="AE412" s="31" t="n">
        <f aca="false">IF(Замер!$J$80="да",Комната_4!$B412,0)</f>
        <v>0</v>
      </c>
      <c r="AF412" s="31" t="n">
        <f aca="false">IF(Замер!$J$80="да",Комната_4!$G412,0)</f>
        <v>1</v>
      </c>
      <c r="AG412" s="31" t="n">
        <f aca="false">IF(Замер!$J$80="да",Комната_4!$H412,0)</f>
        <v>8321</v>
      </c>
      <c r="AI412" s="31" t="n">
        <f aca="false">IF(Замер!$J$100="да",Комната_5!$B412,0)</f>
        <v>0</v>
      </c>
      <c r="AJ412" s="31" t="n">
        <f aca="false">IF(Замер!$J$100="да",Комната_5!$G412,0)</f>
        <v>1</v>
      </c>
      <c r="AK412" s="31" t="n">
        <f aca="false">IF(Замер!$J$100="да",Комната_5!$H412,0)</f>
        <v>8321</v>
      </c>
      <c r="AM412" s="31" t="n">
        <f aca="false">IF(Замер!$J$120="да",Коридор!$B412,0)</f>
        <v>0</v>
      </c>
      <c r="AN412" s="31" t="n">
        <f aca="false">IF(Замер!$J$120="да",Коридор!$G412,0)</f>
        <v>1</v>
      </c>
      <c r="AO412" s="31" t="n">
        <f aca="false">IF(Замер!$J$120="да",Коридор!$H412,0)</f>
        <v>8321</v>
      </c>
      <c r="AQ412" s="31" t="n">
        <f aca="false">IF(Замер!$J$140="да",Кухня!$B412,0)</f>
        <v>0</v>
      </c>
      <c r="AR412" s="31" t="n">
        <f aca="false">IF(Замер!$J$140="да",Кухня!$G412,0)</f>
        <v>1</v>
      </c>
      <c r="AS412" s="31" t="n">
        <f aca="false">IF(Замер!$J$140="да",Кухня!$H412,0)</f>
        <v>8321</v>
      </c>
      <c r="AU412" s="31" t="n">
        <f aca="false">IF(Замер!$J$160="да",Ванна!$B412,0)</f>
        <v>0</v>
      </c>
      <c r="AV412" s="31" t="n">
        <f aca="false">IF(Замер!$J$160="да",Ванна!$G412,0)</f>
        <v>1</v>
      </c>
      <c r="AW412" s="31" t="n">
        <f aca="false">IF(Замер!$J$160="да",Ванна!$H412,0)</f>
        <v>8321</v>
      </c>
      <c r="AY412" s="31" t="n">
        <f aca="false">IF(Замер!$J$180="да",Туалет!$B412,0)</f>
        <v>0</v>
      </c>
      <c r="AZ412" s="31" t="n">
        <f aca="false">IF(Замер!$J$180="да",Туалет!$G412,0)</f>
        <v>0</v>
      </c>
      <c r="BA412" s="31" t="n">
        <f aca="false">IF(Замер!$J$180="да",Туалет!$H412,0)</f>
        <v>0</v>
      </c>
      <c r="BC412" s="31" t="n">
        <f aca="false">IF(Замер!$J$200="да",Балкон!$B412,0)</f>
        <v>0</v>
      </c>
      <c r="BD412" s="31" t="n">
        <f aca="false">IF(Замер!$J$200="да",Балкон!$G412,0)</f>
        <v>0</v>
      </c>
      <c r="BE412" s="31" t="n">
        <f aca="false">IF(Замер!$J$200="да",Балкон!$H412,0)</f>
        <v>0</v>
      </c>
      <c r="BG412" s="31" t="n">
        <f aca="false">IF(Замер!$J$220="да",Помещение_11!$B412,0)</f>
        <v>0</v>
      </c>
      <c r="BH412" s="31" t="n">
        <f aca="false">IF(Замер!$J$220="да",Помещение_11!$G412,0)</f>
        <v>0</v>
      </c>
      <c r="BI412" s="31" t="n">
        <f aca="false">IF(Замер!$J$220="да",Помещение_11!$H412,0)</f>
        <v>0</v>
      </c>
      <c r="BK412" s="31" t="n">
        <f aca="false">IF(Замер!$J$240="да",Помещение_12!$B412,0)</f>
        <v>0</v>
      </c>
      <c r="BL412" s="31" t="n">
        <f aca="false">IF(Замер!$J$240="да",Помещение_12!$G412,0)</f>
        <v>0</v>
      </c>
      <c r="BM412" s="31" t="n">
        <f aca="false">IF(Замер!$J$240="да",Помещение_12!$H412,0)</f>
        <v>0</v>
      </c>
      <c r="BO412" s="31" t="n">
        <f aca="false">IF(Замер!$J$260="да",Помещение_13!$B412,0)</f>
        <v>0</v>
      </c>
      <c r="BP412" s="31" t="n">
        <f aca="false">IF(Замер!$J$260="да",Помещение_13!$G412,0)</f>
        <v>0</v>
      </c>
      <c r="BQ412" s="31" t="n">
        <f aca="false">IF(Замер!$J$260="да",Помещение_13!$H412,0)</f>
        <v>0</v>
      </c>
      <c r="BS412" s="31" t="n">
        <f aca="false">IF(Замер!$J$280="да",Помещение_14!$B412,0)</f>
        <v>0</v>
      </c>
      <c r="BT412" s="31" t="n">
        <f aca="false">IF(Замер!$J$280="да",Помещение_14!$G412,0)</f>
        <v>0</v>
      </c>
      <c r="BU412" s="31" t="n">
        <f aca="false">IF(Замер!$J$280="да",Помещение_14!$H412,0)</f>
        <v>0</v>
      </c>
      <c r="BW412" s="31" t="n">
        <f aca="false">IF(Замер!$J$300="да",Помещение_15!$B412,0)</f>
        <v>0</v>
      </c>
      <c r="BX412" s="31" t="n">
        <f aca="false">IF(Замер!$J$300="да",Помещение_15!$G412,0)</f>
        <v>0</v>
      </c>
      <c r="BY412" s="31" t="n">
        <f aca="false">IF(Замер!$J$300="да",Помещение_15!$H412,0)</f>
        <v>0</v>
      </c>
      <c r="CA412" s="31" t="n">
        <f aca="false">IF(Замер!$J$320="да",Помещение_16!$B412,0)</f>
        <v>0</v>
      </c>
      <c r="CB412" s="31" t="n">
        <f aca="false">IF(Замер!$J$320="да",Помещение_16!$G412,0)</f>
        <v>0</v>
      </c>
      <c r="CC412" s="31" t="n">
        <f aca="false">IF(Замер!$J$320="да",Помещение_16!$H412,0)</f>
        <v>0</v>
      </c>
      <c r="CE412" s="31" t="n">
        <f aca="false">IF(Замер!$J$340="да",Помещение_17!$B412,0)</f>
        <v>0</v>
      </c>
      <c r="CF412" s="31" t="n">
        <f aca="false">IF(Замер!$J$340="да",Помещение_17!$G412,0)</f>
        <v>0</v>
      </c>
      <c r="CG412" s="31" t="n">
        <f aca="false">IF(Замер!$J$340="да",Помещение_17!$H412,0)</f>
        <v>0</v>
      </c>
      <c r="CI412" s="31" t="n">
        <f aca="false">IF(Замер!$J$360="да",Помещение_18!$B412,0)</f>
        <v>0</v>
      </c>
      <c r="CJ412" s="31" t="n">
        <f aca="false">IF(Замер!$J$360="да",Помещение_18!$G412,0)</f>
        <v>0</v>
      </c>
      <c r="CK412" s="31" t="n">
        <f aca="false">IF(Замер!$J$360="да",Помещение_18!$H412,0)</f>
        <v>0</v>
      </c>
      <c r="CM412" s="31" t="n">
        <f aca="false">IF(Замер!$J$380="да",Помещение_19!$B412,0)</f>
        <v>0</v>
      </c>
      <c r="CN412" s="31" t="n">
        <f aca="false">IF(Замер!$J$380="да",Помещение_19!$G412,0)</f>
        <v>0</v>
      </c>
      <c r="CO412" s="31" t="n">
        <f aca="false">IF(Замер!$J$380="да",Помещение_19!$H412,0)</f>
        <v>0</v>
      </c>
      <c r="CQ412" s="31" t="n">
        <f aca="false">IF(Замер!$J$400="да",Помещение_20!$B412,0)</f>
        <v>0</v>
      </c>
      <c r="CR412" s="31" t="n">
        <f aca="false">IF(Замер!$J$400="да",Помещение_20!$G412,0)</f>
        <v>0</v>
      </c>
      <c r="CS412" s="31" t="n">
        <f aca="false">IF(Замер!$J$400="да",Помещение_20!$H412,0)</f>
        <v>0</v>
      </c>
    </row>
    <row r="413" customFormat="false" ht="14.25" hidden="false" customHeight="false" outlineLevel="0" collapsed="false">
      <c r="B413" s="79" t="n">
        <f aca="false">P413</f>
        <v>0</v>
      </c>
      <c r="C413" s="49" t="s">
        <v>661</v>
      </c>
      <c r="D413" s="80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44" t="str">
        <f aca="false">VLOOKUP(C413,СписокРабот!$B:$E,3,FALSE())</f>
        <v>ед.</v>
      </c>
      <c r="F413" s="81" t="n">
        <f aca="false">VLOOKUP(C413,СписокРабот!$B:$E,4,FALSE())</f>
        <v>11142</v>
      </c>
      <c r="G413" s="49" t="n">
        <f aca="false">Q413</f>
        <v>0</v>
      </c>
      <c r="H413" s="82" t="n">
        <f aca="false">F413*G413</f>
        <v>0</v>
      </c>
      <c r="L413" s="83"/>
      <c r="M413" s="66" t="n">
        <f aca="false">$F413*(100%-$B$3)</f>
        <v>9470.7</v>
      </c>
      <c r="N413" s="31" t="n">
        <f aca="false">$G413*$M413</f>
        <v>0</v>
      </c>
      <c r="P413" s="31" t="n">
        <f aca="false">MAX(S413,W413,AA413,AE413,AI413,AM413,AQ413,AU413,AY413,BC413,BG413,BK413,BO413,BS413,BW413,CA413,CE413,CI413,CM413,CQ413)</f>
        <v>0</v>
      </c>
      <c r="Q413" s="31" t="n">
        <f aca="false">IF($S413,T413,0)+IF($W413,X413,0)+IF($AA413,AB413,0)+IF($AE413,AF413,0)+IF($AI413,AJ413,0)+IF($AM413,AN413,0)+IF($AQ413,AR413,0)+IF($AU413,AV413,0)+IF($AY413,AZ413,0)+IF($BC413,BD413,0)+IF($BG413,BH413,0)+IF($BK413,BL413,0)+IF($BO413,BP413,0)+IF($BS413,BT413,0)+IF($BW413,BX413,0)+IF($CA413,CB413,0)+IF($CE413,CF413,0)+IF($CI413,CJ413,0)+IF($CM413,CN413,0)+IF($CQ413,CR413,0)</f>
        <v>0</v>
      </c>
      <c r="R413" s="31" t="n">
        <f aca="false">IF($S413=1,U413,0)+IF($W413,Y413,0)+IF($AA413,AC413,0)+IF($AE413,AG413,0)+IF($AI413,AK413,0)+IF($AM413,AO413,0)+IF($AQ413,AS413,0)+IF($AU413,AW413,0)+IF($AY413,BA413,0)+IF($BC413,BE413,0)+IF($BG413,BI413,0)+IF($BK413,BM413,0)+IF($BO413,BQ413,0)+IF($BS413,BU413,0)+IF($BW413,BY413,0)+IF($CA413,CC413,0)+IF($CE413,CG413,0)+IF($CI413,CK413,0)+IF($CM413,CO413,0)+IF($CQ413,CS413,0)</f>
        <v>0</v>
      </c>
      <c r="S413" s="31" t="n">
        <f aca="false">IF(Замер!$J$20="да",Комната_1!$B413,0)</f>
        <v>0</v>
      </c>
      <c r="T413" s="31" t="n">
        <f aca="false">IF(Замер!$J$20="да",Комната_1!$G413,0)</f>
        <v>1</v>
      </c>
      <c r="U413" s="31" t="n">
        <f aca="false">IF(Замер!$J$20="да",Комната_1!$H413,0)</f>
        <v>11142</v>
      </c>
      <c r="W413" s="31" t="n">
        <f aca="false">IF(Замер!$J$40="да",Комната_2!$B413,0)</f>
        <v>0</v>
      </c>
      <c r="X413" s="31" t="n">
        <f aca="false">IF(Замер!$J$40="да",Комната_2!$G413,0)</f>
        <v>1</v>
      </c>
      <c r="Y413" s="31" t="n">
        <f aca="false">IF(Замер!$J$40="да",Комната_2!$H413,0)</f>
        <v>11142</v>
      </c>
      <c r="AA413" s="31" t="n">
        <f aca="false">IF(Замер!$J$60="да",Комната_3!$B413,0)</f>
        <v>0</v>
      </c>
      <c r="AB413" s="31" t="n">
        <f aca="false">IF(Замер!$J$60="да",Комната_3!$G413,0)</f>
        <v>1</v>
      </c>
      <c r="AC413" s="31" t="n">
        <f aca="false">IF(Замер!$J$60="да",Комната_3!$H413,0)</f>
        <v>11142</v>
      </c>
      <c r="AE413" s="31" t="n">
        <f aca="false">IF(Замер!$J$80="да",Комната_4!$B413,0)</f>
        <v>0</v>
      </c>
      <c r="AF413" s="31" t="n">
        <f aca="false">IF(Замер!$J$80="да",Комната_4!$G413,0)</f>
        <v>1</v>
      </c>
      <c r="AG413" s="31" t="n">
        <f aca="false">IF(Замер!$J$80="да",Комната_4!$H413,0)</f>
        <v>11142</v>
      </c>
      <c r="AI413" s="31" t="n">
        <f aca="false">IF(Замер!$J$100="да",Комната_5!$B413,0)</f>
        <v>0</v>
      </c>
      <c r="AJ413" s="31" t="n">
        <f aca="false">IF(Замер!$J$100="да",Комната_5!$G413,0)</f>
        <v>1</v>
      </c>
      <c r="AK413" s="31" t="n">
        <f aca="false">IF(Замер!$J$100="да",Комната_5!$H413,0)</f>
        <v>11142</v>
      </c>
      <c r="AM413" s="31" t="n">
        <f aca="false">IF(Замер!$J$120="да",Коридор!$B413,0)</f>
        <v>0</v>
      </c>
      <c r="AN413" s="31" t="n">
        <f aca="false">IF(Замер!$J$120="да",Коридор!$G413,0)</f>
        <v>1</v>
      </c>
      <c r="AO413" s="31" t="n">
        <f aca="false">IF(Замер!$J$120="да",Коридор!$H413,0)</f>
        <v>11142</v>
      </c>
      <c r="AQ413" s="31" t="n">
        <f aca="false">IF(Замер!$J$140="да",Кухня!$B413,0)</f>
        <v>0</v>
      </c>
      <c r="AR413" s="31" t="n">
        <f aca="false">IF(Замер!$J$140="да",Кухня!$G413,0)</f>
        <v>1</v>
      </c>
      <c r="AS413" s="31" t="n">
        <f aca="false">IF(Замер!$J$140="да",Кухня!$H413,0)</f>
        <v>11142</v>
      </c>
      <c r="AU413" s="31" t="n">
        <f aca="false">IF(Замер!$J$160="да",Ванна!$B413,0)</f>
        <v>0</v>
      </c>
      <c r="AV413" s="31" t="n">
        <f aca="false">IF(Замер!$J$160="да",Ванна!$G413,0)</f>
        <v>1</v>
      </c>
      <c r="AW413" s="31" t="n">
        <f aca="false">IF(Замер!$J$160="да",Ванна!$H413,0)</f>
        <v>11142</v>
      </c>
      <c r="AY413" s="31" t="n">
        <f aca="false">IF(Замер!$J$180="да",Туалет!$B413,0)</f>
        <v>0</v>
      </c>
      <c r="AZ413" s="31" t="n">
        <f aca="false">IF(Замер!$J$180="да",Туалет!$G413,0)</f>
        <v>0</v>
      </c>
      <c r="BA413" s="31" t="n">
        <f aca="false">IF(Замер!$J$180="да",Туалет!$H413,0)</f>
        <v>0</v>
      </c>
      <c r="BC413" s="31" t="n">
        <f aca="false">IF(Замер!$J$200="да",Балкон!$B413,0)</f>
        <v>0</v>
      </c>
      <c r="BD413" s="31" t="n">
        <f aca="false">IF(Замер!$J$200="да",Балкон!$G413,0)</f>
        <v>0</v>
      </c>
      <c r="BE413" s="31" t="n">
        <f aca="false">IF(Замер!$J$200="да",Балкон!$H413,0)</f>
        <v>0</v>
      </c>
      <c r="BG413" s="31" t="n">
        <f aca="false">IF(Замер!$J$220="да",Помещение_11!$B413,0)</f>
        <v>0</v>
      </c>
      <c r="BH413" s="31" t="n">
        <f aca="false">IF(Замер!$J$220="да",Помещение_11!$G413,0)</f>
        <v>0</v>
      </c>
      <c r="BI413" s="31" t="n">
        <f aca="false">IF(Замер!$J$220="да",Помещение_11!$H413,0)</f>
        <v>0</v>
      </c>
      <c r="BK413" s="31" t="n">
        <f aca="false">IF(Замер!$J$240="да",Помещение_12!$B413,0)</f>
        <v>0</v>
      </c>
      <c r="BL413" s="31" t="n">
        <f aca="false">IF(Замер!$J$240="да",Помещение_12!$G413,0)</f>
        <v>0</v>
      </c>
      <c r="BM413" s="31" t="n">
        <f aca="false">IF(Замер!$J$240="да",Помещение_12!$H413,0)</f>
        <v>0</v>
      </c>
      <c r="BO413" s="31" t="n">
        <f aca="false">IF(Замер!$J$260="да",Помещение_13!$B413,0)</f>
        <v>0</v>
      </c>
      <c r="BP413" s="31" t="n">
        <f aca="false">IF(Замер!$J$260="да",Помещение_13!$G413,0)</f>
        <v>0</v>
      </c>
      <c r="BQ413" s="31" t="n">
        <f aca="false">IF(Замер!$J$260="да",Помещение_13!$H413,0)</f>
        <v>0</v>
      </c>
      <c r="BS413" s="31" t="n">
        <f aca="false">IF(Замер!$J$280="да",Помещение_14!$B413,0)</f>
        <v>0</v>
      </c>
      <c r="BT413" s="31" t="n">
        <f aca="false">IF(Замер!$J$280="да",Помещение_14!$G413,0)</f>
        <v>0</v>
      </c>
      <c r="BU413" s="31" t="n">
        <f aca="false">IF(Замер!$J$280="да",Помещение_14!$H413,0)</f>
        <v>0</v>
      </c>
      <c r="BW413" s="31" t="n">
        <f aca="false">IF(Замер!$J$300="да",Помещение_15!$B413,0)</f>
        <v>0</v>
      </c>
      <c r="BX413" s="31" t="n">
        <f aca="false">IF(Замер!$J$300="да",Помещение_15!$G413,0)</f>
        <v>0</v>
      </c>
      <c r="BY413" s="31" t="n">
        <f aca="false">IF(Замер!$J$300="да",Помещение_15!$H413,0)</f>
        <v>0</v>
      </c>
      <c r="CA413" s="31" t="n">
        <f aca="false">IF(Замер!$J$320="да",Помещение_16!$B413,0)</f>
        <v>0</v>
      </c>
      <c r="CB413" s="31" t="n">
        <f aca="false">IF(Замер!$J$320="да",Помещение_16!$G413,0)</f>
        <v>0</v>
      </c>
      <c r="CC413" s="31" t="n">
        <f aca="false">IF(Замер!$J$320="да",Помещение_16!$H413,0)</f>
        <v>0</v>
      </c>
      <c r="CE413" s="31" t="n">
        <f aca="false">IF(Замер!$J$340="да",Помещение_17!$B413,0)</f>
        <v>0</v>
      </c>
      <c r="CF413" s="31" t="n">
        <f aca="false">IF(Замер!$J$340="да",Помещение_17!$G413,0)</f>
        <v>0</v>
      </c>
      <c r="CG413" s="31" t="n">
        <f aca="false">IF(Замер!$J$340="да",Помещение_17!$H413,0)</f>
        <v>0</v>
      </c>
      <c r="CI413" s="31" t="n">
        <f aca="false">IF(Замер!$J$360="да",Помещение_18!$B413,0)</f>
        <v>0</v>
      </c>
      <c r="CJ413" s="31" t="n">
        <f aca="false">IF(Замер!$J$360="да",Помещение_18!$G413,0)</f>
        <v>0</v>
      </c>
      <c r="CK413" s="31" t="n">
        <f aca="false">IF(Замер!$J$360="да",Помещение_18!$H413,0)</f>
        <v>0</v>
      </c>
      <c r="CM413" s="31" t="n">
        <f aca="false">IF(Замер!$J$380="да",Помещение_19!$B413,0)</f>
        <v>0</v>
      </c>
      <c r="CN413" s="31" t="n">
        <f aca="false">IF(Замер!$J$380="да",Помещение_19!$G413,0)</f>
        <v>0</v>
      </c>
      <c r="CO413" s="31" t="n">
        <f aca="false">IF(Замер!$J$380="да",Помещение_19!$H413,0)</f>
        <v>0</v>
      </c>
      <c r="CQ413" s="31" t="n">
        <f aca="false">IF(Замер!$J$400="да",Помещение_20!$B413,0)</f>
        <v>0</v>
      </c>
      <c r="CR413" s="31" t="n">
        <f aca="false">IF(Замер!$J$400="да",Помещение_20!$G413,0)</f>
        <v>0</v>
      </c>
      <c r="CS413" s="31" t="n">
        <f aca="false">IF(Замер!$J$400="да",Помещение_20!$H413,0)</f>
        <v>0</v>
      </c>
    </row>
    <row r="414" customFormat="false" ht="14.25" hidden="false" customHeight="false" outlineLevel="0" collapsed="false">
      <c r="B414" s="79" t="n">
        <f aca="false">P414</f>
        <v>0</v>
      </c>
      <c r="C414" s="49" t="s">
        <v>662</v>
      </c>
      <c r="D414" s="80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44" t="str">
        <f aca="false">VLOOKUP(C414,СписокРабот!$B:$E,3,FALSE())</f>
        <v>ед.</v>
      </c>
      <c r="F414" s="81" t="n">
        <f aca="false">VLOOKUP(C414,СписокРабот!$B:$E,4,FALSE())</f>
        <v>16783</v>
      </c>
      <c r="G414" s="49" t="n">
        <f aca="false">Q414</f>
        <v>0</v>
      </c>
      <c r="H414" s="82" t="n">
        <f aca="false">F414*G414</f>
        <v>0</v>
      </c>
      <c r="L414" s="83"/>
      <c r="M414" s="66" t="n">
        <f aca="false">$F414*(100%-$B$3)</f>
        <v>14265.55</v>
      </c>
      <c r="N414" s="31" t="n">
        <f aca="false">$G414*$M414</f>
        <v>0</v>
      </c>
      <c r="P414" s="31" t="n">
        <f aca="false">MAX(S414,W414,AA414,AE414,AI414,AM414,AQ414,AU414,AY414,BC414,BG414,BK414,BO414,BS414,BW414,CA414,CE414,CI414,CM414,CQ414)</f>
        <v>0</v>
      </c>
      <c r="Q414" s="31" t="n">
        <f aca="false">IF($S414,T414,0)+IF($W414,X414,0)+IF($AA414,AB414,0)+IF($AE414,AF414,0)+IF($AI414,AJ414,0)+IF($AM414,AN414,0)+IF($AQ414,AR414,0)+IF($AU414,AV414,0)+IF($AY414,AZ414,0)+IF($BC414,BD414,0)+IF($BG414,BH414,0)+IF($BK414,BL414,0)+IF($BO414,BP414,0)+IF($BS414,BT414,0)+IF($BW414,BX414,0)+IF($CA414,CB414,0)+IF($CE414,CF414,0)+IF($CI414,CJ414,0)+IF($CM414,CN414,0)+IF($CQ414,CR414,0)</f>
        <v>0</v>
      </c>
      <c r="R414" s="31" t="n">
        <f aca="false">IF($S414=1,U414,0)+IF($W414,Y414,0)+IF($AA414,AC414,0)+IF($AE414,AG414,0)+IF($AI414,AK414,0)+IF($AM414,AO414,0)+IF($AQ414,AS414,0)+IF($AU414,AW414,0)+IF($AY414,BA414,0)+IF($BC414,BE414,0)+IF($BG414,BI414,0)+IF($BK414,BM414,0)+IF($BO414,BQ414,0)+IF($BS414,BU414,0)+IF($BW414,BY414,0)+IF($CA414,CC414,0)+IF($CE414,CG414,0)+IF($CI414,CK414,0)+IF($CM414,CO414,0)+IF($CQ414,CS414,0)</f>
        <v>0</v>
      </c>
      <c r="S414" s="31" t="n">
        <f aca="false">IF(Замер!$J$20="да",Комната_1!$B414,0)</f>
        <v>0</v>
      </c>
      <c r="T414" s="31" t="n">
        <f aca="false">IF(Замер!$J$20="да",Комната_1!$G414,0)</f>
        <v>1</v>
      </c>
      <c r="U414" s="31" t="n">
        <f aca="false">IF(Замер!$J$20="да",Комната_1!$H414,0)</f>
        <v>16783</v>
      </c>
      <c r="W414" s="31" t="n">
        <f aca="false">IF(Замер!$J$40="да",Комната_2!$B414,0)</f>
        <v>0</v>
      </c>
      <c r="X414" s="31" t="n">
        <f aca="false">IF(Замер!$J$40="да",Комната_2!$G414,0)</f>
        <v>1</v>
      </c>
      <c r="Y414" s="31" t="n">
        <f aca="false">IF(Замер!$J$40="да",Комната_2!$H414,0)</f>
        <v>16783</v>
      </c>
      <c r="AA414" s="31" t="n">
        <f aca="false">IF(Замер!$J$60="да",Комната_3!$B414,0)</f>
        <v>0</v>
      </c>
      <c r="AB414" s="31" t="n">
        <f aca="false">IF(Замер!$J$60="да",Комната_3!$G414,0)</f>
        <v>1</v>
      </c>
      <c r="AC414" s="31" t="n">
        <f aca="false">IF(Замер!$J$60="да",Комната_3!$H414,0)</f>
        <v>16783</v>
      </c>
      <c r="AE414" s="31" t="n">
        <f aca="false">IF(Замер!$J$80="да",Комната_4!$B414,0)</f>
        <v>0</v>
      </c>
      <c r="AF414" s="31" t="n">
        <f aca="false">IF(Замер!$J$80="да",Комната_4!$G414,0)</f>
        <v>1</v>
      </c>
      <c r="AG414" s="31" t="n">
        <f aca="false">IF(Замер!$J$80="да",Комната_4!$H414,0)</f>
        <v>16783</v>
      </c>
      <c r="AI414" s="31" t="n">
        <f aca="false">IF(Замер!$J$100="да",Комната_5!$B414,0)</f>
        <v>0</v>
      </c>
      <c r="AJ414" s="31" t="n">
        <f aca="false">IF(Замер!$J$100="да",Комната_5!$G414,0)</f>
        <v>1</v>
      </c>
      <c r="AK414" s="31" t="n">
        <f aca="false">IF(Замер!$J$100="да",Комната_5!$H414,0)</f>
        <v>16783</v>
      </c>
      <c r="AM414" s="31" t="n">
        <f aca="false">IF(Замер!$J$120="да",Коридор!$B414,0)</f>
        <v>0</v>
      </c>
      <c r="AN414" s="31" t="n">
        <f aca="false">IF(Замер!$J$120="да",Коридор!$G414,0)</f>
        <v>1</v>
      </c>
      <c r="AO414" s="31" t="n">
        <f aca="false">IF(Замер!$J$120="да",Коридор!$H414,0)</f>
        <v>16783</v>
      </c>
      <c r="AQ414" s="31" t="n">
        <f aca="false">IF(Замер!$J$140="да",Кухня!$B414,0)</f>
        <v>0</v>
      </c>
      <c r="AR414" s="31" t="n">
        <f aca="false">IF(Замер!$J$140="да",Кухня!$G414,0)</f>
        <v>1</v>
      </c>
      <c r="AS414" s="31" t="n">
        <f aca="false">IF(Замер!$J$140="да",Кухня!$H414,0)</f>
        <v>16783</v>
      </c>
      <c r="AU414" s="31" t="n">
        <f aca="false">IF(Замер!$J$160="да",Ванна!$B414,0)</f>
        <v>0</v>
      </c>
      <c r="AV414" s="31" t="n">
        <f aca="false">IF(Замер!$J$160="да",Ванна!$G414,0)</f>
        <v>1</v>
      </c>
      <c r="AW414" s="31" t="n">
        <f aca="false">IF(Замер!$J$160="да",Ванна!$H414,0)</f>
        <v>16783</v>
      </c>
      <c r="AY414" s="31" t="n">
        <f aca="false">IF(Замер!$J$180="да",Туалет!$B414,0)</f>
        <v>0</v>
      </c>
      <c r="AZ414" s="31" t="n">
        <f aca="false">IF(Замер!$J$180="да",Туалет!$G414,0)</f>
        <v>0</v>
      </c>
      <c r="BA414" s="31" t="n">
        <f aca="false">IF(Замер!$J$180="да",Туалет!$H414,0)</f>
        <v>0</v>
      </c>
      <c r="BC414" s="31" t="n">
        <f aca="false">IF(Замер!$J$200="да",Балкон!$B414,0)</f>
        <v>0</v>
      </c>
      <c r="BD414" s="31" t="n">
        <f aca="false">IF(Замер!$J$200="да",Балкон!$G414,0)</f>
        <v>0</v>
      </c>
      <c r="BE414" s="31" t="n">
        <f aca="false">IF(Замер!$J$200="да",Балкон!$H414,0)</f>
        <v>0</v>
      </c>
      <c r="BG414" s="31" t="n">
        <f aca="false">IF(Замер!$J$220="да",Помещение_11!$B414,0)</f>
        <v>0</v>
      </c>
      <c r="BH414" s="31" t="n">
        <f aca="false">IF(Замер!$J$220="да",Помещение_11!$G414,0)</f>
        <v>0</v>
      </c>
      <c r="BI414" s="31" t="n">
        <f aca="false">IF(Замер!$J$220="да",Помещение_11!$H414,0)</f>
        <v>0</v>
      </c>
      <c r="BK414" s="31" t="n">
        <f aca="false">IF(Замер!$J$240="да",Помещение_12!$B414,0)</f>
        <v>0</v>
      </c>
      <c r="BL414" s="31" t="n">
        <f aca="false">IF(Замер!$J$240="да",Помещение_12!$G414,0)</f>
        <v>0</v>
      </c>
      <c r="BM414" s="31" t="n">
        <f aca="false">IF(Замер!$J$240="да",Помещение_12!$H414,0)</f>
        <v>0</v>
      </c>
      <c r="BO414" s="31" t="n">
        <f aca="false">IF(Замер!$J$260="да",Помещение_13!$B414,0)</f>
        <v>0</v>
      </c>
      <c r="BP414" s="31" t="n">
        <f aca="false">IF(Замер!$J$260="да",Помещение_13!$G414,0)</f>
        <v>0</v>
      </c>
      <c r="BQ414" s="31" t="n">
        <f aca="false">IF(Замер!$J$260="да",Помещение_13!$H414,0)</f>
        <v>0</v>
      </c>
      <c r="BS414" s="31" t="n">
        <f aca="false">IF(Замер!$J$280="да",Помещение_14!$B414,0)</f>
        <v>0</v>
      </c>
      <c r="BT414" s="31" t="n">
        <f aca="false">IF(Замер!$J$280="да",Помещение_14!$G414,0)</f>
        <v>0</v>
      </c>
      <c r="BU414" s="31" t="n">
        <f aca="false">IF(Замер!$J$280="да",Помещение_14!$H414,0)</f>
        <v>0</v>
      </c>
      <c r="BW414" s="31" t="n">
        <f aca="false">IF(Замер!$J$300="да",Помещение_15!$B414,0)</f>
        <v>0</v>
      </c>
      <c r="BX414" s="31" t="n">
        <f aca="false">IF(Замер!$J$300="да",Помещение_15!$G414,0)</f>
        <v>0</v>
      </c>
      <c r="BY414" s="31" t="n">
        <f aca="false">IF(Замер!$J$300="да",Помещение_15!$H414,0)</f>
        <v>0</v>
      </c>
      <c r="CA414" s="31" t="n">
        <f aca="false">IF(Замер!$J$320="да",Помещение_16!$B414,0)</f>
        <v>0</v>
      </c>
      <c r="CB414" s="31" t="n">
        <f aca="false">IF(Замер!$J$320="да",Помещение_16!$G414,0)</f>
        <v>0</v>
      </c>
      <c r="CC414" s="31" t="n">
        <f aca="false">IF(Замер!$J$320="да",Помещение_16!$H414,0)</f>
        <v>0</v>
      </c>
      <c r="CE414" s="31" t="n">
        <f aca="false">IF(Замер!$J$340="да",Помещение_17!$B414,0)</f>
        <v>0</v>
      </c>
      <c r="CF414" s="31" t="n">
        <f aca="false">IF(Замер!$J$340="да",Помещение_17!$G414,0)</f>
        <v>0</v>
      </c>
      <c r="CG414" s="31" t="n">
        <f aca="false">IF(Замер!$J$340="да",Помещение_17!$H414,0)</f>
        <v>0</v>
      </c>
      <c r="CI414" s="31" t="n">
        <f aca="false">IF(Замер!$J$360="да",Помещение_18!$B414,0)</f>
        <v>0</v>
      </c>
      <c r="CJ414" s="31" t="n">
        <f aca="false">IF(Замер!$J$360="да",Помещение_18!$G414,0)</f>
        <v>0</v>
      </c>
      <c r="CK414" s="31" t="n">
        <f aca="false">IF(Замер!$J$360="да",Помещение_18!$H414,0)</f>
        <v>0</v>
      </c>
      <c r="CM414" s="31" t="n">
        <f aca="false">IF(Замер!$J$380="да",Помещение_19!$B414,0)</f>
        <v>0</v>
      </c>
      <c r="CN414" s="31" t="n">
        <f aca="false">IF(Замер!$J$380="да",Помещение_19!$G414,0)</f>
        <v>0</v>
      </c>
      <c r="CO414" s="31" t="n">
        <f aca="false">IF(Замер!$J$380="да",Помещение_19!$H414,0)</f>
        <v>0</v>
      </c>
      <c r="CQ414" s="31" t="n">
        <f aca="false">IF(Замер!$J$400="да",Помещение_20!$B414,0)</f>
        <v>0</v>
      </c>
      <c r="CR414" s="31" t="n">
        <f aca="false">IF(Замер!$J$400="да",Помещение_20!$G414,0)</f>
        <v>0</v>
      </c>
      <c r="CS414" s="31" t="n">
        <f aca="false">IF(Замер!$J$400="да",Помещение_20!$H414,0)</f>
        <v>0</v>
      </c>
    </row>
    <row r="415" customFormat="false" ht="14.25" hidden="false" customHeight="false" outlineLevel="0" collapsed="false">
      <c r="B415" s="79" t="n">
        <f aca="false">P415</f>
        <v>0</v>
      </c>
      <c r="C415" s="49" t="s">
        <v>663</v>
      </c>
      <c r="D415" s="80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44" t="str">
        <f aca="false">VLOOKUP(C415,СписокРабот!$B:$E,3,FALSE())</f>
        <v>ед.</v>
      </c>
      <c r="F415" s="81" t="n">
        <f aca="false">VLOOKUP(C415,СписокРабот!$B:$E,4,FALSE())</f>
        <v>22424</v>
      </c>
      <c r="G415" s="49" t="n">
        <f aca="false">Q415</f>
        <v>0</v>
      </c>
      <c r="H415" s="82" t="n">
        <f aca="false">F415*G415</f>
        <v>0</v>
      </c>
      <c r="L415" s="83"/>
      <c r="M415" s="66" t="n">
        <f aca="false">$F415*(100%-$B$3)</f>
        <v>19060.4</v>
      </c>
      <c r="N415" s="31" t="n">
        <f aca="false">$G415*$M415</f>
        <v>0</v>
      </c>
      <c r="P415" s="31" t="n">
        <f aca="false">MAX(S415,W415,AA415,AE415,AI415,AM415,AQ415,AU415,AY415,BC415,BG415,BK415,BO415,BS415,BW415,CA415,CE415,CI415,CM415,CQ415)</f>
        <v>0</v>
      </c>
      <c r="Q415" s="31" t="n">
        <f aca="false">IF($S415,T415,0)+IF($W415,X415,0)+IF($AA415,AB415,0)+IF($AE415,AF415,0)+IF($AI415,AJ415,0)+IF($AM415,AN415,0)+IF($AQ415,AR415,0)+IF($AU415,AV415,0)+IF($AY415,AZ415,0)+IF($BC415,BD415,0)+IF($BG415,BH415,0)+IF($BK415,BL415,0)+IF($BO415,BP415,0)+IF($BS415,BT415,0)+IF($BW415,BX415,0)+IF($CA415,CB415,0)+IF($CE415,CF415,0)+IF($CI415,CJ415,0)+IF($CM415,CN415,0)+IF($CQ415,CR415,0)</f>
        <v>0</v>
      </c>
      <c r="R415" s="31" t="n">
        <f aca="false">IF($S415=1,U415,0)+IF($W415,Y415,0)+IF($AA415,AC415,0)+IF($AE415,AG415,0)+IF($AI415,AK415,0)+IF($AM415,AO415,0)+IF($AQ415,AS415,0)+IF($AU415,AW415,0)+IF($AY415,BA415,0)+IF($BC415,BE415,0)+IF($BG415,BI415,0)+IF($BK415,BM415,0)+IF($BO415,BQ415,0)+IF($BS415,BU415,0)+IF($BW415,BY415,0)+IF($CA415,CC415,0)+IF($CE415,CG415,0)+IF($CI415,CK415,0)+IF($CM415,CO415,0)+IF($CQ415,CS415,0)</f>
        <v>0</v>
      </c>
      <c r="S415" s="31" t="n">
        <f aca="false">IF(Замер!$J$20="да",Комната_1!$B415,0)</f>
        <v>0</v>
      </c>
      <c r="T415" s="31" t="n">
        <f aca="false">IF(Замер!$J$20="да",Комната_1!$G415,0)</f>
        <v>1</v>
      </c>
      <c r="U415" s="31" t="n">
        <f aca="false">IF(Замер!$J$20="да",Комната_1!$H415,0)</f>
        <v>22424</v>
      </c>
      <c r="W415" s="31" t="n">
        <f aca="false">IF(Замер!$J$40="да",Комната_2!$B415,0)</f>
        <v>0</v>
      </c>
      <c r="X415" s="31" t="n">
        <f aca="false">IF(Замер!$J$40="да",Комната_2!$G415,0)</f>
        <v>1</v>
      </c>
      <c r="Y415" s="31" t="n">
        <f aca="false">IF(Замер!$J$40="да",Комната_2!$H415,0)</f>
        <v>22424</v>
      </c>
      <c r="AA415" s="31" t="n">
        <f aca="false">IF(Замер!$J$60="да",Комната_3!$B415,0)</f>
        <v>0</v>
      </c>
      <c r="AB415" s="31" t="n">
        <f aca="false">IF(Замер!$J$60="да",Комната_3!$G415,0)</f>
        <v>1</v>
      </c>
      <c r="AC415" s="31" t="n">
        <f aca="false">IF(Замер!$J$60="да",Комната_3!$H415,0)</f>
        <v>22424</v>
      </c>
      <c r="AE415" s="31" t="n">
        <f aca="false">IF(Замер!$J$80="да",Комната_4!$B415,0)</f>
        <v>0</v>
      </c>
      <c r="AF415" s="31" t="n">
        <f aca="false">IF(Замер!$J$80="да",Комната_4!$G415,0)</f>
        <v>1</v>
      </c>
      <c r="AG415" s="31" t="n">
        <f aca="false">IF(Замер!$J$80="да",Комната_4!$H415,0)</f>
        <v>22424</v>
      </c>
      <c r="AI415" s="31" t="n">
        <f aca="false">IF(Замер!$J$100="да",Комната_5!$B415,0)</f>
        <v>0</v>
      </c>
      <c r="AJ415" s="31" t="n">
        <f aca="false">IF(Замер!$J$100="да",Комната_5!$G415,0)</f>
        <v>1</v>
      </c>
      <c r="AK415" s="31" t="n">
        <f aca="false">IF(Замер!$J$100="да",Комната_5!$H415,0)</f>
        <v>22424</v>
      </c>
      <c r="AM415" s="31" t="n">
        <f aca="false">IF(Замер!$J$120="да",Коридор!$B415,0)</f>
        <v>0</v>
      </c>
      <c r="AN415" s="31" t="n">
        <f aca="false">IF(Замер!$J$120="да",Коридор!$G415,0)</f>
        <v>1</v>
      </c>
      <c r="AO415" s="31" t="n">
        <f aca="false">IF(Замер!$J$120="да",Коридор!$H415,0)</f>
        <v>22424</v>
      </c>
      <c r="AQ415" s="31" t="n">
        <f aca="false">IF(Замер!$J$140="да",Кухня!$B415,0)</f>
        <v>0</v>
      </c>
      <c r="AR415" s="31" t="n">
        <f aca="false">IF(Замер!$J$140="да",Кухня!$G415,0)</f>
        <v>1</v>
      </c>
      <c r="AS415" s="31" t="n">
        <f aca="false">IF(Замер!$J$140="да",Кухня!$H415,0)</f>
        <v>22424</v>
      </c>
      <c r="AU415" s="31" t="n">
        <f aca="false">IF(Замер!$J$160="да",Ванна!$B415,0)</f>
        <v>0</v>
      </c>
      <c r="AV415" s="31" t="n">
        <f aca="false">IF(Замер!$J$160="да",Ванна!$G415,0)</f>
        <v>1</v>
      </c>
      <c r="AW415" s="31" t="n">
        <f aca="false">IF(Замер!$J$160="да",Ванна!$H415,0)</f>
        <v>22424</v>
      </c>
      <c r="AY415" s="31" t="n">
        <f aca="false">IF(Замер!$J$180="да",Туалет!$B415,0)</f>
        <v>0</v>
      </c>
      <c r="AZ415" s="31" t="n">
        <f aca="false">IF(Замер!$J$180="да",Туалет!$G415,0)</f>
        <v>0</v>
      </c>
      <c r="BA415" s="31" t="n">
        <f aca="false">IF(Замер!$J$180="да",Туалет!$H415,0)</f>
        <v>0</v>
      </c>
      <c r="BC415" s="31" t="n">
        <f aca="false">IF(Замер!$J$200="да",Балкон!$B415,0)</f>
        <v>0</v>
      </c>
      <c r="BD415" s="31" t="n">
        <f aca="false">IF(Замер!$J$200="да",Балкон!$G415,0)</f>
        <v>0</v>
      </c>
      <c r="BE415" s="31" t="n">
        <f aca="false">IF(Замер!$J$200="да",Балкон!$H415,0)</f>
        <v>0</v>
      </c>
      <c r="BG415" s="31" t="n">
        <f aca="false">IF(Замер!$J$220="да",Помещение_11!$B415,0)</f>
        <v>0</v>
      </c>
      <c r="BH415" s="31" t="n">
        <f aca="false">IF(Замер!$J$220="да",Помещение_11!$G415,0)</f>
        <v>0</v>
      </c>
      <c r="BI415" s="31" t="n">
        <f aca="false">IF(Замер!$J$220="да",Помещение_11!$H415,0)</f>
        <v>0</v>
      </c>
      <c r="BK415" s="31" t="n">
        <f aca="false">IF(Замер!$J$240="да",Помещение_12!$B415,0)</f>
        <v>0</v>
      </c>
      <c r="BL415" s="31" t="n">
        <f aca="false">IF(Замер!$J$240="да",Помещение_12!$G415,0)</f>
        <v>0</v>
      </c>
      <c r="BM415" s="31" t="n">
        <f aca="false">IF(Замер!$J$240="да",Помещение_12!$H415,0)</f>
        <v>0</v>
      </c>
      <c r="BO415" s="31" t="n">
        <f aca="false">IF(Замер!$J$260="да",Помещение_13!$B415,0)</f>
        <v>0</v>
      </c>
      <c r="BP415" s="31" t="n">
        <f aca="false">IF(Замер!$J$260="да",Помещение_13!$G415,0)</f>
        <v>0</v>
      </c>
      <c r="BQ415" s="31" t="n">
        <f aca="false">IF(Замер!$J$260="да",Помещение_13!$H415,0)</f>
        <v>0</v>
      </c>
      <c r="BS415" s="31" t="n">
        <f aca="false">IF(Замер!$J$280="да",Помещение_14!$B415,0)</f>
        <v>0</v>
      </c>
      <c r="BT415" s="31" t="n">
        <f aca="false">IF(Замер!$J$280="да",Помещение_14!$G415,0)</f>
        <v>0</v>
      </c>
      <c r="BU415" s="31" t="n">
        <f aca="false">IF(Замер!$J$280="да",Помещение_14!$H415,0)</f>
        <v>0</v>
      </c>
      <c r="BW415" s="31" t="n">
        <f aca="false">IF(Замер!$J$300="да",Помещение_15!$B415,0)</f>
        <v>0</v>
      </c>
      <c r="BX415" s="31" t="n">
        <f aca="false">IF(Замер!$J$300="да",Помещение_15!$G415,0)</f>
        <v>0</v>
      </c>
      <c r="BY415" s="31" t="n">
        <f aca="false">IF(Замер!$J$300="да",Помещение_15!$H415,0)</f>
        <v>0</v>
      </c>
      <c r="CA415" s="31" t="n">
        <f aca="false">IF(Замер!$J$320="да",Помещение_16!$B415,0)</f>
        <v>0</v>
      </c>
      <c r="CB415" s="31" t="n">
        <f aca="false">IF(Замер!$J$320="да",Помещение_16!$G415,0)</f>
        <v>0</v>
      </c>
      <c r="CC415" s="31" t="n">
        <f aca="false">IF(Замер!$J$320="да",Помещение_16!$H415,0)</f>
        <v>0</v>
      </c>
      <c r="CE415" s="31" t="n">
        <f aca="false">IF(Замер!$J$340="да",Помещение_17!$B415,0)</f>
        <v>0</v>
      </c>
      <c r="CF415" s="31" t="n">
        <f aca="false">IF(Замер!$J$340="да",Помещение_17!$G415,0)</f>
        <v>0</v>
      </c>
      <c r="CG415" s="31" t="n">
        <f aca="false">IF(Замер!$J$340="да",Помещение_17!$H415,0)</f>
        <v>0</v>
      </c>
      <c r="CI415" s="31" t="n">
        <f aca="false">IF(Замер!$J$360="да",Помещение_18!$B415,0)</f>
        <v>0</v>
      </c>
      <c r="CJ415" s="31" t="n">
        <f aca="false">IF(Замер!$J$360="да",Помещение_18!$G415,0)</f>
        <v>0</v>
      </c>
      <c r="CK415" s="31" t="n">
        <f aca="false">IF(Замер!$J$360="да",Помещение_18!$H415,0)</f>
        <v>0</v>
      </c>
      <c r="CM415" s="31" t="n">
        <f aca="false">IF(Замер!$J$380="да",Помещение_19!$B415,0)</f>
        <v>0</v>
      </c>
      <c r="CN415" s="31" t="n">
        <f aca="false">IF(Замер!$J$380="да",Помещение_19!$G415,0)</f>
        <v>0</v>
      </c>
      <c r="CO415" s="31" t="n">
        <f aca="false">IF(Замер!$J$380="да",Помещение_19!$H415,0)</f>
        <v>0</v>
      </c>
      <c r="CQ415" s="31" t="n">
        <f aca="false">IF(Замер!$J$400="да",Помещение_20!$B415,0)</f>
        <v>0</v>
      </c>
      <c r="CR415" s="31" t="n">
        <f aca="false">IF(Замер!$J$400="да",Помещение_20!$G415,0)</f>
        <v>0</v>
      </c>
      <c r="CS415" s="31" t="n">
        <f aca="false">IF(Замер!$J$400="да",Помещение_20!$H415,0)</f>
        <v>0</v>
      </c>
    </row>
    <row r="416" customFormat="false" ht="14.25" hidden="false" customHeight="false" outlineLevel="0" collapsed="false">
      <c r="B416" s="79" t="n">
        <f aca="false">P416</f>
        <v>0</v>
      </c>
      <c r="C416" s="49" t="s">
        <v>664</v>
      </c>
      <c r="D416" s="80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44" t="str">
        <f aca="false">VLOOKUP(C416,СписокРабот!$B:$E,3,FALSE())</f>
        <v>ед.</v>
      </c>
      <c r="F416" s="81" t="n">
        <f aca="false">VLOOKUP(C416,СписокРабот!$B:$E,4,FALSE())</f>
        <v>26655</v>
      </c>
      <c r="G416" s="49" t="n">
        <f aca="false">Q416</f>
        <v>0</v>
      </c>
      <c r="H416" s="82" t="n">
        <f aca="false">F416*G416</f>
        <v>0</v>
      </c>
      <c r="L416" s="83"/>
      <c r="M416" s="66" t="n">
        <f aca="false">$F416*(100%-$B$3)</f>
        <v>22656.75</v>
      </c>
      <c r="N416" s="31" t="n">
        <f aca="false">$G416*$M416</f>
        <v>0</v>
      </c>
      <c r="P416" s="31" t="n">
        <f aca="false">MAX(S416,W416,AA416,AE416,AI416,AM416,AQ416,AU416,AY416,BC416,BG416,BK416,BO416,BS416,BW416,CA416,CE416,CI416,CM416,CQ416)</f>
        <v>0</v>
      </c>
      <c r="Q416" s="31" t="n">
        <f aca="false">IF($S416,T416,0)+IF($W416,X416,0)+IF($AA416,AB416,0)+IF($AE416,AF416,0)+IF($AI416,AJ416,0)+IF($AM416,AN416,0)+IF($AQ416,AR416,0)+IF($AU416,AV416,0)+IF($AY416,AZ416,0)+IF($BC416,BD416,0)+IF($BG416,BH416,0)+IF($BK416,BL416,0)+IF($BO416,BP416,0)+IF($BS416,BT416,0)+IF($BW416,BX416,0)+IF($CA416,CB416,0)+IF($CE416,CF416,0)+IF($CI416,CJ416,0)+IF($CM416,CN416,0)+IF($CQ416,CR416,0)</f>
        <v>0</v>
      </c>
      <c r="R416" s="31" t="n">
        <f aca="false">IF($S416=1,U416,0)+IF($W416,Y416,0)+IF($AA416,AC416,0)+IF($AE416,AG416,0)+IF($AI416,AK416,0)+IF($AM416,AO416,0)+IF($AQ416,AS416,0)+IF($AU416,AW416,0)+IF($AY416,BA416,0)+IF($BC416,BE416,0)+IF($BG416,BI416,0)+IF($BK416,BM416,0)+IF($BO416,BQ416,0)+IF($BS416,BU416,0)+IF($BW416,BY416,0)+IF($CA416,CC416,0)+IF($CE416,CG416,0)+IF($CI416,CK416,0)+IF($CM416,CO416,0)+IF($CQ416,CS416,0)</f>
        <v>0</v>
      </c>
      <c r="S416" s="31" t="n">
        <f aca="false">IF(Замер!$J$20="да",Комната_1!$B416,0)</f>
        <v>0</v>
      </c>
      <c r="T416" s="31" t="n">
        <f aca="false">IF(Замер!$J$20="да",Комната_1!$G416,0)</f>
        <v>1</v>
      </c>
      <c r="U416" s="31" t="n">
        <f aca="false">IF(Замер!$J$20="да",Комната_1!$H416,0)</f>
        <v>26655</v>
      </c>
      <c r="W416" s="31" t="n">
        <f aca="false">IF(Замер!$J$40="да",Комната_2!$B416,0)</f>
        <v>0</v>
      </c>
      <c r="X416" s="31" t="n">
        <f aca="false">IF(Замер!$J$40="да",Комната_2!$G416,0)</f>
        <v>1</v>
      </c>
      <c r="Y416" s="31" t="n">
        <f aca="false">IF(Замер!$J$40="да",Комната_2!$H416,0)</f>
        <v>26655</v>
      </c>
      <c r="AA416" s="31" t="n">
        <f aca="false">IF(Замер!$J$60="да",Комната_3!$B416,0)</f>
        <v>0</v>
      </c>
      <c r="AB416" s="31" t="n">
        <f aca="false">IF(Замер!$J$60="да",Комната_3!$G416,0)</f>
        <v>1</v>
      </c>
      <c r="AC416" s="31" t="n">
        <f aca="false">IF(Замер!$J$60="да",Комната_3!$H416,0)</f>
        <v>26655</v>
      </c>
      <c r="AE416" s="31" t="n">
        <f aca="false">IF(Замер!$J$80="да",Комната_4!$B416,0)</f>
        <v>0</v>
      </c>
      <c r="AF416" s="31" t="n">
        <f aca="false">IF(Замер!$J$80="да",Комната_4!$G416,0)</f>
        <v>1</v>
      </c>
      <c r="AG416" s="31" t="n">
        <f aca="false">IF(Замер!$J$80="да",Комната_4!$H416,0)</f>
        <v>26655</v>
      </c>
      <c r="AI416" s="31" t="n">
        <f aca="false">IF(Замер!$J$100="да",Комната_5!$B416,0)</f>
        <v>0</v>
      </c>
      <c r="AJ416" s="31" t="n">
        <f aca="false">IF(Замер!$J$100="да",Комната_5!$G416,0)</f>
        <v>1</v>
      </c>
      <c r="AK416" s="31" t="n">
        <f aca="false">IF(Замер!$J$100="да",Комната_5!$H416,0)</f>
        <v>26655</v>
      </c>
      <c r="AM416" s="31" t="n">
        <f aca="false">IF(Замер!$J$120="да",Коридор!$B416,0)</f>
        <v>0</v>
      </c>
      <c r="AN416" s="31" t="n">
        <f aca="false">IF(Замер!$J$120="да",Коридор!$G416,0)</f>
        <v>1</v>
      </c>
      <c r="AO416" s="31" t="n">
        <f aca="false">IF(Замер!$J$120="да",Коридор!$H416,0)</f>
        <v>26655</v>
      </c>
      <c r="AQ416" s="31" t="n">
        <f aca="false">IF(Замер!$J$140="да",Кухня!$B416,0)</f>
        <v>0</v>
      </c>
      <c r="AR416" s="31" t="n">
        <f aca="false">IF(Замер!$J$140="да",Кухня!$G416,0)</f>
        <v>1</v>
      </c>
      <c r="AS416" s="31" t="n">
        <f aca="false">IF(Замер!$J$140="да",Кухня!$H416,0)</f>
        <v>26655</v>
      </c>
      <c r="AU416" s="31" t="n">
        <f aca="false">IF(Замер!$J$160="да",Ванна!$B416,0)</f>
        <v>0</v>
      </c>
      <c r="AV416" s="31" t="n">
        <f aca="false">IF(Замер!$J$160="да",Ванна!$G416,0)</f>
        <v>1</v>
      </c>
      <c r="AW416" s="31" t="n">
        <f aca="false">IF(Замер!$J$160="да",Ванна!$H416,0)</f>
        <v>26655</v>
      </c>
      <c r="AY416" s="31" t="n">
        <f aca="false">IF(Замер!$J$180="да",Туалет!$B416,0)</f>
        <v>0</v>
      </c>
      <c r="AZ416" s="31" t="n">
        <f aca="false">IF(Замер!$J$180="да",Туалет!$G416,0)</f>
        <v>0</v>
      </c>
      <c r="BA416" s="31" t="n">
        <f aca="false">IF(Замер!$J$180="да",Туалет!$H416,0)</f>
        <v>0</v>
      </c>
      <c r="BC416" s="31" t="n">
        <f aca="false">IF(Замер!$J$200="да",Балкон!$B416,0)</f>
        <v>0</v>
      </c>
      <c r="BD416" s="31" t="n">
        <f aca="false">IF(Замер!$J$200="да",Балкон!$G416,0)</f>
        <v>0</v>
      </c>
      <c r="BE416" s="31" t="n">
        <f aca="false">IF(Замер!$J$200="да",Балкон!$H416,0)</f>
        <v>0</v>
      </c>
      <c r="BG416" s="31" t="n">
        <f aca="false">IF(Замер!$J$220="да",Помещение_11!$B416,0)</f>
        <v>0</v>
      </c>
      <c r="BH416" s="31" t="n">
        <f aca="false">IF(Замер!$J$220="да",Помещение_11!$G416,0)</f>
        <v>0</v>
      </c>
      <c r="BI416" s="31" t="n">
        <f aca="false">IF(Замер!$J$220="да",Помещение_11!$H416,0)</f>
        <v>0</v>
      </c>
      <c r="BK416" s="31" t="n">
        <f aca="false">IF(Замер!$J$240="да",Помещение_12!$B416,0)</f>
        <v>0</v>
      </c>
      <c r="BL416" s="31" t="n">
        <f aca="false">IF(Замер!$J$240="да",Помещение_12!$G416,0)</f>
        <v>0</v>
      </c>
      <c r="BM416" s="31" t="n">
        <f aca="false">IF(Замер!$J$240="да",Помещение_12!$H416,0)</f>
        <v>0</v>
      </c>
      <c r="BO416" s="31" t="n">
        <f aca="false">IF(Замер!$J$260="да",Помещение_13!$B416,0)</f>
        <v>0</v>
      </c>
      <c r="BP416" s="31" t="n">
        <f aca="false">IF(Замер!$J$260="да",Помещение_13!$G416,0)</f>
        <v>0</v>
      </c>
      <c r="BQ416" s="31" t="n">
        <f aca="false">IF(Замер!$J$260="да",Помещение_13!$H416,0)</f>
        <v>0</v>
      </c>
      <c r="BS416" s="31" t="n">
        <f aca="false">IF(Замер!$J$280="да",Помещение_14!$B416,0)</f>
        <v>0</v>
      </c>
      <c r="BT416" s="31" t="n">
        <f aca="false">IF(Замер!$J$280="да",Помещение_14!$G416,0)</f>
        <v>0</v>
      </c>
      <c r="BU416" s="31" t="n">
        <f aca="false">IF(Замер!$J$280="да",Помещение_14!$H416,0)</f>
        <v>0</v>
      </c>
      <c r="BW416" s="31" t="n">
        <f aca="false">IF(Замер!$J$300="да",Помещение_15!$B416,0)</f>
        <v>0</v>
      </c>
      <c r="BX416" s="31" t="n">
        <f aca="false">IF(Замер!$J$300="да",Помещение_15!$G416,0)</f>
        <v>0</v>
      </c>
      <c r="BY416" s="31" t="n">
        <f aca="false">IF(Замер!$J$300="да",Помещение_15!$H416,0)</f>
        <v>0</v>
      </c>
      <c r="CA416" s="31" t="n">
        <f aca="false">IF(Замер!$J$320="да",Помещение_16!$B416,0)</f>
        <v>0</v>
      </c>
      <c r="CB416" s="31" t="n">
        <f aca="false">IF(Замер!$J$320="да",Помещение_16!$G416,0)</f>
        <v>0</v>
      </c>
      <c r="CC416" s="31" t="n">
        <f aca="false">IF(Замер!$J$320="да",Помещение_16!$H416,0)</f>
        <v>0</v>
      </c>
      <c r="CE416" s="31" t="n">
        <f aca="false">IF(Замер!$J$340="да",Помещение_17!$B416,0)</f>
        <v>0</v>
      </c>
      <c r="CF416" s="31" t="n">
        <f aca="false">IF(Замер!$J$340="да",Помещение_17!$G416,0)</f>
        <v>0</v>
      </c>
      <c r="CG416" s="31" t="n">
        <f aca="false">IF(Замер!$J$340="да",Помещение_17!$H416,0)</f>
        <v>0</v>
      </c>
      <c r="CI416" s="31" t="n">
        <f aca="false">IF(Замер!$J$360="да",Помещение_18!$B416,0)</f>
        <v>0</v>
      </c>
      <c r="CJ416" s="31" t="n">
        <f aca="false">IF(Замер!$J$360="да",Помещение_18!$G416,0)</f>
        <v>0</v>
      </c>
      <c r="CK416" s="31" t="n">
        <f aca="false">IF(Замер!$J$360="да",Помещение_18!$H416,0)</f>
        <v>0</v>
      </c>
      <c r="CM416" s="31" t="n">
        <f aca="false">IF(Замер!$J$380="да",Помещение_19!$B416,0)</f>
        <v>0</v>
      </c>
      <c r="CN416" s="31" t="n">
        <f aca="false">IF(Замер!$J$380="да",Помещение_19!$G416,0)</f>
        <v>0</v>
      </c>
      <c r="CO416" s="31" t="n">
        <f aca="false">IF(Замер!$J$380="да",Помещение_19!$H416,0)</f>
        <v>0</v>
      </c>
      <c r="CQ416" s="31" t="n">
        <f aca="false">IF(Замер!$J$400="да",Помещение_20!$B416,0)</f>
        <v>0</v>
      </c>
      <c r="CR416" s="31" t="n">
        <f aca="false">IF(Замер!$J$400="да",Помещение_20!$G416,0)</f>
        <v>0</v>
      </c>
      <c r="CS416" s="31" t="n">
        <f aca="false">IF(Замер!$J$400="да",Помещение_20!$H416,0)</f>
        <v>0</v>
      </c>
    </row>
    <row r="417" customFormat="false" ht="14.25" hidden="false" customHeight="false" outlineLevel="0" collapsed="false">
      <c r="B417" s="79" t="n">
        <f aca="false">P417</f>
        <v>0</v>
      </c>
      <c r="C417" s="49" t="s">
        <v>665</v>
      </c>
      <c r="D417" s="80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44" t="str">
        <f aca="false">VLOOKUP(C417,СписокРабот!$B:$E,3,FALSE())</f>
        <v>ед.</v>
      </c>
      <c r="F417" s="81" t="n">
        <f aca="false">VLOOKUP(C417,СписокРабот!$B:$E,4,FALSE())</f>
        <v>40572</v>
      </c>
      <c r="G417" s="49" t="n">
        <f aca="false">Q417</f>
        <v>0</v>
      </c>
      <c r="H417" s="82" t="n">
        <f aca="false">F417*G417</f>
        <v>0</v>
      </c>
      <c r="L417" s="83"/>
      <c r="M417" s="66" t="n">
        <f aca="false">$F417*(100%-$B$3)</f>
        <v>34486.2</v>
      </c>
      <c r="N417" s="31" t="n">
        <f aca="false">$G417*$M417</f>
        <v>0</v>
      </c>
      <c r="P417" s="31" t="n">
        <f aca="false">MAX(S417,W417,AA417,AE417,AI417,AM417,AQ417,AU417,AY417,BC417,BG417,BK417,BO417,BS417,BW417,CA417,CE417,CI417,CM417,CQ417)</f>
        <v>0</v>
      </c>
      <c r="Q417" s="31" t="n">
        <f aca="false">IF($S417,T417,0)+IF($W417,X417,0)+IF($AA417,AB417,0)+IF($AE417,AF417,0)+IF($AI417,AJ417,0)+IF($AM417,AN417,0)+IF($AQ417,AR417,0)+IF($AU417,AV417,0)+IF($AY417,AZ417,0)+IF($BC417,BD417,0)+IF($BG417,BH417,0)+IF($BK417,BL417,0)+IF($BO417,BP417,0)+IF($BS417,BT417,0)+IF($BW417,BX417,0)+IF($CA417,CB417,0)+IF($CE417,CF417,0)+IF($CI417,CJ417,0)+IF($CM417,CN417,0)+IF($CQ417,CR417,0)</f>
        <v>0</v>
      </c>
      <c r="R417" s="31" t="n">
        <f aca="false">IF($S417=1,U417,0)+IF($W417,Y417,0)+IF($AA417,AC417,0)+IF($AE417,AG417,0)+IF($AI417,AK417,0)+IF($AM417,AO417,0)+IF($AQ417,AS417,0)+IF($AU417,AW417,0)+IF($AY417,BA417,0)+IF($BC417,BE417,0)+IF($BG417,BI417,0)+IF($BK417,BM417,0)+IF($BO417,BQ417,0)+IF($BS417,BU417,0)+IF($BW417,BY417,0)+IF($CA417,CC417,0)+IF($CE417,CG417,0)+IF($CI417,CK417,0)+IF($CM417,CO417,0)+IF($CQ417,CS417,0)</f>
        <v>0</v>
      </c>
      <c r="S417" s="31" t="n">
        <f aca="false">IF(Замер!$J$20="да",Комната_1!$B417,0)</f>
        <v>0</v>
      </c>
      <c r="T417" s="31" t="n">
        <f aca="false">IF(Замер!$J$20="да",Комната_1!$G417,0)</f>
        <v>1</v>
      </c>
      <c r="U417" s="31" t="n">
        <f aca="false">IF(Замер!$J$20="да",Комната_1!$H417,0)</f>
        <v>40572</v>
      </c>
      <c r="W417" s="31" t="n">
        <f aca="false">IF(Замер!$J$40="да",Комната_2!$B417,0)</f>
        <v>0</v>
      </c>
      <c r="X417" s="31" t="n">
        <f aca="false">IF(Замер!$J$40="да",Комната_2!$G417,0)</f>
        <v>1</v>
      </c>
      <c r="Y417" s="31" t="n">
        <f aca="false">IF(Замер!$J$40="да",Комната_2!$H417,0)</f>
        <v>40572</v>
      </c>
      <c r="AA417" s="31" t="n">
        <f aca="false">IF(Замер!$J$60="да",Комната_3!$B417,0)</f>
        <v>0</v>
      </c>
      <c r="AB417" s="31" t="n">
        <f aca="false">IF(Замер!$J$60="да",Комната_3!$G417,0)</f>
        <v>1</v>
      </c>
      <c r="AC417" s="31" t="n">
        <f aca="false">IF(Замер!$J$60="да",Комната_3!$H417,0)</f>
        <v>40572</v>
      </c>
      <c r="AE417" s="31" t="n">
        <f aca="false">IF(Замер!$J$80="да",Комната_4!$B417,0)</f>
        <v>0</v>
      </c>
      <c r="AF417" s="31" t="n">
        <f aca="false">IF(Замер!$J$80="да",Комната_4!$G417,0)</f>
        <v>1</v>
      </c>
      <c r="AG417" s="31" t="n">
        <f aca="false">IF(Замер!$J$80="да",Комната_4!$H417,0)</f>
        <v>40572</v>
      </c>
      <c r="AI417" s="31" t="n">
        <f aca="false">IF(Замер!$J$100="да",Комната_5!$B417,0)</f>
        <v>0</v>
      </c>
      <c r="AJ417" s="31" t="n">
        <f aca="false">IF(Замер!$J$100="да",Комната_5!$G417,0)</f>
        <v>1</v>
      </c>
      <c r="AK417" s="31" t="n">
        <f aca="false">IF(Замер!$J$100="да",Комната_5!$H417,0)</f>
        <v>40572</v>
      </c>
      <c r="AM417" s="31" t="n">
        <f aca="false">IF(Замер!$J$120="да",Коридор!$B417,0)</f>
        <v>0</v>
      </c>
      <c r="AN417" s="31" t="n">
        <f aca="false">IF(Замер!$J$120="да",Коридор!$G417,0)</f>
        <v>1</v>
      </c>
      <c r="AO417" s="31" t="n">
        <f aca="false">IF(Замер!$J$120="да",Коридор!$H417,0)</f>
        <v>40572</v>
      </c>
      <c r="AQ417" s="31" t="n">
        <f aca="false">IF(Замер!$J$140="да",Кухня!$B417,0)</f>
        <v>0</v>
      </c>
      <c r="AR417" s="31" t="n">
        <f aca="false">IF(Замер!$J$140="да",Кухня!$G417,0)</f>
        <v>1</v>
      </c>
      <c r="AS417" s="31" t="n">
        <f aca="false">IF(Замер!$J$140="да",Кухня!$H417,0)</f>
        <v>40572</v>
      </c>
      <c r="AU417" s="31" t="n">
        <f aca="false">IF(Замер!$J$160="да",Ванна!$B417,0)</f>
        <v>0</v>
      </c>
      <c r="AV417" s="31" t="n">
        <f aca="false">IF(Замер!$J$160="да",Ванна!$G417,0)</f>
        <v>1</v>
      </c>
      <c r="AW417" s="31" t="n">
        <f aca="false">IF(Замер!$J$160="да",Ванна!$H417,0)</f>
        <v>40572</v>
      </c>
      <c r="AY417" s="31" t="n">
        <f aca="false">IF(Замер!$J$180="да",Туалет!$B417,0)</f>
        <v>0</v>
      </c>
      <c r="AZ417" s="31" t="n">
        <f aca="false">IF(Замер!$J$180="да",Туалет!$G417,0)</f>
        <v>0</v>
      </c>
      <c r="BA417" s="31" t="n">
        <f aca="false">IF(Замер!$J$180="да",Туалет!$H417,0)</f>
        <v>0</v>
      </c>
      <c r="BC417" s="31" t="n">
        <f aca="false">IF(Замер!$J$200="да",Балкон!$B417,0)</f>
        <v>0</v>
      </c>
      <c r="BD417" s="31" t="n">
        <f aca="false">IF(Замер!$J$200="да",Балкон!$G417,0)</f>
        <v>0</v>
      </c>
      <c r="BE417" s="31" t="n">
        <f aca="false">IF(Замер!$J$200="да",Балкон!$H417,0)</f>
        <v>0</v>
      </c>
      <c r="BG417" s="31" t="n">
        <f aca="false">IF(Замер!$J$220="да",Помещение_11!$B417,0)</f>
        <v>0</v>
      </c>
      <c r="BH417" s="31" t="n">
        <f aca="false">IF(Замер!$J$220="да",Помещение_11!$G417,0)</f>
        <v>0</v>
      </c>
      <c r="BI417" s="31" t="n">
        <f aca="false">IF(Замер!$J$220="да",Помещение_11!$H417,0)</f>
        <v>0</v>
      </c>
      <c r="BK417" s="31" t="n">
        <f aca="false">IF(Замер!$J$240="да",Помещение_12!$B417,0)</f>
        <v>0</v>
      </c>
      <c r="BL417" s="31" t="n">
        <f aca="false">IF(Замер!$J$240="да",Помещение_12!$G417,0)</f>
        <v>0</v>
      </c>
      <c r="BM417" s="31" t="n">
        <f aca="false">IF(Замер!$J$240="да",Помещение_12!$H417,0)</f>
        <v>0</v>
      </c>
      <c r="BO417" s="31" t="n">
        <f aca="false">IF(Замер!$J$260="да",Помещение_13!$B417,0)</f>
        <v>0</v>
      </c>
      <c r="BP417" s="31" t="n">
        <f aca="false">IF(Замер!$J$260="да",Помещение_13!$G417,0)</f>
        <v>0</v>
      </c>
      <c r="BQ417" s="31" t="n">
        <f aca="false">IF(Замер!$J$260="да",Помещение_13!$H417,0)</f>
        <v>0</v>
      </c>
      <c r="BS417" s="31" t="n">
        <f aca="false">IF(Замер!$J$280="да",Помещение_14!$B417,0)</f>
        <v>0</v>
      </c>
      <c r="BT417" s="31" t="n">
        <f aca="false">IF(Замер!$J$280="да",Помещение_14!$G417,0)</f>
        <v>0</v>
      </c>
      <c r="BU417" s="31" t="n">
        <f aca="false">IF(Замер!$J$280="да",Помещение_14!$H417,0)</f>
        <v>0</v>
      </c>
      <c r="BW417" s="31" t="n">
        <f aca="false">IF(Замер!$J$300="да",Помещение_15!$B417,0)</f>
        <v>0</v>
      </c>
      <c r="BX417" s="31" t="n">
        <f aca="false">IF(Замер!$J$300="да",Помещение_15!$G417,0)</f>
        <v>0</v>
      </c>
      <c r="BY417" s="31" t="n">
        <f aca="false">IF(Замер!$J$300="да",Помещение_15!$H417,0)</f>
        <v>0</v>
      </c>
      <c r="CA417" s="31" t="n">
        <f aca="false">IF(Замер!$J$320="да",Помещение_16!$B417,0)</f>
        <v>0</v>
      </c>
      <c r="CB417" s="31" t="n">
        <f aca="false">IF(Замер!$J$320="да",Помещение_16!$G417,0)</f>
        <v>0</v>
      </c>
      <c r="CC417" s="31" t="n">
        <f aca="false">IF(Замер!$J$320="да",Помещение_16!$H417,0)</f>
        <v>0</v>
      </c>
      <c r="CE417" s="31" t="n">
        <f aca="false">IF(Замер!$J$340="да",Помещение_17!$B417,0)</f>
        <v>0</v>
      </c>
      <c r="CF417" s="31" t="n">
        <f aca="false">IF(Замер!$J$340="да",Помещение_17!$G417,0)</f>
        <v>0</v>
      </c>
      <c r="CG417" s="31" t="n">
        <f aca="false">IF(Замер!$J$340="да",Помещение_17!$H417,0)</f>
        <v>0</v>
      </c>
      <c r="CI417" s="31" t="n">
        <f aca="false">IF(Замер!$J$360="да",Помещение_18!$B417,0)</f>
        <v>0</v>
      </c>
      <c r="CJ417" s="31" t="n">
        <f aca="false">IF(Замер!$J$360="да",Помещение_18!$G417,0)</f>
        <v>0</v>
      </c>
      <c r="CK417" s="31" t="n">
        <f aca="false">IF(Замер!$J$360="да",Помещение_18!$H417,0)</f>
        <v>0</v>
      </c>
      <c r="CM417" s="31" t="n">
        <f aca="false">IF(Замер!$J$380="да",Помещение_19!$B417,0)</f>
        <v>0</v>
      </c>
      <c r="CN417" s="31" t="n">
        <f aca="false">IF(Замер!$J$380="да",Помещение_19!$G417,0)</f>
        <v>0</v>
      </c>
      <c r="CO417" s="31" t="n">
        <f aca="false">IF(Замер!$J$380="да",Помещение_19!$H417,0)</f>
        <v>0</v>
      </c>
      <c r="CQ417" s="31" t="n">
        <f aca="false">IF(Замер!$J$400="да",Помещение_20!$B417,0)</f>
        <v>0</v>
      </c>
      <c r="CR417" s="31" t="n">
        <f aca="false">IF(Замер!$J$400="да",Помещение_20!$G417,0)</f>
        <v>0</v>
      </c>
      <c r="CS417" s="31" t="n">
        <f aca="false">IF(Замер!$J$400="да",Помещение_20!$H417,0)</f>
        <v>0</v>
      </c>
    </row>
    <row r="418" customFormat="false" ht="14.25" hidden="false" customHeight="false" outlineLevel="0" collapsed="false">
      <c r="B418" s="79" t="n">
        <f aca="false">P418</f>
        <v>0</v>
      </c>
      <c r="C418" s="49" t="s">
        <v>666</v>
      </c>
      <c r="D418" s="80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44" t="str">
        <f aca="false">VLOOKUP(C418,СписокРабот!$B:$E,3,FALSE())</f>
        <v>ед.</v>
      </c>
      <c r="F418" s="81" t="n">
        <f aca="false">VLOOKUP(C418,СписокРабот!$B:$E,4,FALSE())</f>
        <v>13328</v>
      </c>
      <c r="G418" s="49" t="n">
        <f aca="false">Q418</f>
        <v>0</v>
      </c>
      <c r="H418" s="82" t="n">
        <f aca="false">F418*G418</f>
        <v>0</v>
      </c>
      <c r="L418" s="83"/>
      <c r="M418" s="66" t="n">
        <f aca="false">$F418*(100%-$B$3)</f>
        <v>11328.8</v>
      </c>
      <c r="N418" s="31" t="n">
        <f aca="false">$G418*$M418</f>
        <v>0</v>
      </c>
      <c r="P418" s="31" t="n">
        <f aca="false">MAX(S418,W418,AA418,AE418,AI418,AM418,AQ418,AU418,AY418,BC418,BG418,BK418,BO418,BS418,BW418,CA418,CE418,CI418,CM418,CQ418)</f>
        <v>0</v>
      </c>
      <c r="Q418" s="31" t="n">
        <f aca="false">IF($S418,T418,0)+IF($W418,X418,0)+IF($AA418,AB418,0)+IF($AE418,AF418,0)+IF($AI418,AJ418,0)+IF($AM418,AN418,0)+IF($AQ418,AR418,0)+IF($AU418,AV418,0)+IF($AY418,AZ418,0)+IF($BC418,BD418,0)+IF($BG418,BH418,0)+IF($BK418,BL418,0)+IF($BO418,BP418,0)+IF($BS418,BT418,0)+IF($BW418,BX418,0)+IF($CA418,CB418,0)+IF($CE418,CF418,0)+IF($CI418,CJ418,0)+IF($CM418,CN418,0)+IF($CQ418,CR418,0)</f>
        <v>0</v>
      </c>
      <c r="R418" s="31" t="n">
        <f aca="false">IF($S418=1,U418,0)+IF($W418,Y418,0)+IF($AA418,AC418,0)+IF($AE418,AG418,0)+IF($AI418,AK418,0)+IF($AM418,AO418,0)+IF($AQ418,AS418,0)+IF($AU418,AW418,0)+IF($AY418,BA418,0)+IF($BC418,BE418,0)+IF($BG418,BI418,0)+IF($BK418,BM418,0)+IF($BO418,BQ418,0)+IF($BS418,BU418,0)+IF($BW418,BY418,0)+IF($CA418,CC418,0)+IF($CE418,CG418,0)+IF($CI418,CK418,0)+IF($CM418,CO418,0)+IF($CQ418,CS418,0)</f>
        <v>0</v>
      </c>
      <c r="S418" s="31" t="n">
        <f aca="false">IF(Замер!$J$20="да",Комната_1!$B418,0)</f>
        <v>0</v>
      </c>
      <c r="T418" s="31" t="n">
        <f aca="false">IF(Замер!$J$20="да",Комната_1!$G418,0)</f>
        <v>1</v>
      </c>
      <c r="U418" s="31" t="n">
        <f aca="false">IF(Замер!$J$20="да",Комната_1!$H418,0)</f>
        <v>13328</v>
      </c>
      <c r="W418" s="31" t="n">
        <f aca="false">IF(Замер!$J$40="да",Комната_2!$B418,0)</f>
        <v>0</v>
      </c>
      <c r="X418" s="31" t="n">
        <f aca="false">IF(Замер!$J$40="да",Комната_2!$G418,0)</f>
        <v>1</v>
      </c>
      <c r="Y418" s="31" t="n">
        <f aca="false">IF(Замер!$J$40="да",Комната_2!$H418,0)</f>
        <v>13328</v>
      </c>
      <c r="AA418" s="31" t="n">
        <f aca="false">IF(Замер!$J$60="да",Комната_3!$B418,0)</f>
        <v>0</v>
      </c>
      <c r="AB418" s="31" t="n">
        <f aca="false">IF(Замер!$J$60="да",Комната_3!$G418,0)</f>
        <v>1</v>
      </c>
      <c r="AC418" s="31" t="n">
        <f aca="false">IF(Замер!$J$60="да",Комната_3!$H418,0)</f>
        <v>13328</v>
      </c>
      <c r="AE418" s="31" t="n">
        <f aca="false">IF(Замер!$J$80="да",Комната_4!$B418,0)</f>
        <v>0</v>
      </c>
      <c r="AF418" s="31" t="n">
        <f aca="false">IF(Замер!$J$80="да",Комната_4!$G418,0)</f>
        <v>1</v>
      </c>
      <c r="AG418" s="31" t="n">
        <f aca="false">IF(Замер!$J$80="да",Комната_4!$H418,0)</f>
        <v>13328</v>
      </c>
      <c r="AI418" s="31" t="n">
        <f aca="false">IF(Замер!$J$100="да",Комната_5!$B418,0)</f>
        <v>0</v>
      </c>
      <c r="AJ418" s="31" t="n">
        <f aca="false">IF(Замер!$J$100="да",Комната_5!$G418,0)</f>
        <v>1</v>
      </c>
      <c r="AK418" s="31" t="n">
        <f aca="false">IF(Замер!$J$100="да",Комната_5!$H418,0)</f>
        <v>13328</v>
      </c>
      <c r="AM418" s="31" t="n">
        <f aca="false">IF(Замер!$J$120="да",Коридор!$B418,0)</f>
        <v>0</v>
      </c>
      <c r="AN418" s="31" t="n">
        <f aca="false">IF(Замер!$J$120="да",Коридор!$G418,0)</f>
        <v>1</v>
      </c>
      <c r="AO418" s="31" t="n">
        <f aca="false">IF(Замер!$J$120="да",Коридор!$H418,0)</f>
        <v>13328</v>
      </c>
      <c r="AQ418" s="31" t="n">
        <f aca="false">IF(Замер!$J$140="да",Кухня!$B418,0)</f>
        <v>0</v>
      </c>
      <c r="AR418" s="31" t="n">
        <f aca="false">IF(Замер!$J$140="да",Кухня!$G418,0)</f>
        <v>1</v>
      </c>
      <c r="AS418" s="31" t="n">
        <f aca="false">IF(Замер!$J$140="да",Кухня!$H418,0)</f>
        <v>13328</v>
      </c>
      <c r="AU418" s="31" t="n">
        <f aca="false">IF(Замер!$J$160="да",Ванна!$B418,0)</f>
        <v>0</v>
      </c>
      <c r="AV418" s="31" t="n">
        <f aca="false">IF(Замер!$J$160="да",Ванна!$G418,0)</f>
        <v>1</v>
      </c>
      <c r="AW418" s="31" t="n">
        <f aca="false">IF(Замер!$J$160="да",Ванна!$H418,0)</f>
        <v>13328</v>
      </c>
      <c r="AY418" s="31" t="n">
        <f aca="false">IF(Замер!$J$180="да",Туалет!$B418,0)</f>
        <v>0</v>
      </c>
      <c r="AZ418" s="31" t="n">
        <f aca="false">IF(Замер!$J$180="да",Туалет!$G418,0)</f>
        <v>0</v>
      </c>
      <c r="BA418" s="31" t="n">
        <f aca="false">IF(Замер!$J$180="да",Туалет!$H418,0)</f>
        <v>0</v>
      </c>
      <c r="BC418" s="31" t="n">
        <f aca="false">IF(Замер!$J$200="да",Балкон!$B418,0)</f>
        <v>0</v>
      </c>
      <c r="BD418" s="31" t="n">
        <f aca="false">IF(Замер!$J$200="да",Балкон!$G418,0)</f>
        <v>0</v>
      </c>
      <c r="BE418" s="31" t="n">
        <f aca="false">IF(Замер!$J$200="да",Балкон!$H418,0)</f>
        <v>0</v>
      </c>
      <c r="BG418" s="31" t="n">
        <f aca="false">IF(Замер!$J$220="да",Помещение_11!$B418,0)</f>
        <v>0</v>
      </c>
      <c r="BH418" s="31" t="n">
        <f aca="false">IF(Замер!$J$220="да",Помещение_11!$G418,0)</f>
        <v>0</v>
      </c>
      <c r="BI418" s="31" t="n">
        <f aca="false">IF(Замер!$J$220="да",Помещение_11!$H418,0)</f>
        <v>0</v>
      </c>
      <c r="BK418" s="31" t="n">
        <f aca="false">IF(Замер!$J$240="да",Помещение_12!$B418,0)</f>
        <v>0</v>
      </c>
      <c r="BL418" s="31" t="n">
        <f aca="false">IF(Замер!$J$240="да",Помещение_12!$G418,0)</f>
        <v>0</v>
      </c>
      <c r="BM418" s="31" t="n">
        <f aca="false">IF(Замер!$J$240="да",Помещение_12!$H418,0)</f>
        <v>0</v>
      </c>
      <c r="BO418" s="31" t="n">
        <f aca="false">IF(Замер!$J$260="да",Помещение_13!$B418,0)</f>
        <v>0</v>
      </c>
      <c r="BP418" s="31" t="n">
        <f aca="false">IF(Замер!$J$260="да",Помещение_13!$G418,0)</f>
        <v>0</v>
      </c>
      <c r="BQ418" s="31" t="n">
        <f aca="false">IF(Замер!$J$260="да",Помещение_13!$H418,0)</f>
        <v>0</v>
      </c>
      <c r="BS418" s="31" t="n">
        <f aca="false">IF(Замер!$J$280="да",Помещение_14!$B418,0)</f>
        <v>0</v>
      </c>
      <c r="BT418" s="31" t="n">
        <f aca="false">IF(Замер!$J$280="да",Помещение_14!$G418,0)</f>
        <v>0</v>
      </c>
      <c r="BU418" s="31" t="n">
        <f aca="false">IF(Замер!$J$280="да",Помещение_14!$H418,0)</f>
        <v>0</v>
      </c>
      <c r="BW418" s="31" t="n">
        <f aca="false">IF(Замер!$J$300="да",Помещение_15!$B418,0)</f>
        <v>0</v>
      </c>
      <c r="BX418" s="31" t="n">
        <f aca="false">IF(Замер!$J$300="да",Помещение_15!$G418,0)</f>
        <v>0</v>
      </c>
      <c r="BY418" s="31" t="n">
        <f aca="false">IF(Замер!$J$300="да",Помещение_15!$H418,0)</f>
        <v>0</v>
      </c>
      <c r="CA418" s="31" t="n">
        <f aca="false">IF(Замер!$J$320="да",Помещение_16!$B418,0)</f>
        <v>0</v>
      </c>
      <c r="CB418" s="31" t="n">
        <f aca="false">IF(Замер!$J$320="да",Помещение_16!$G418,0)</f>
        <v>0</v>
      </c>
      <c r="CC418" s="31" t="n">
        <f aca="false">IF(Замер!$J$320="да",Помещение_16!$H418,0)</f>
        <v>0</v>
      </c>
      <c r="CE418" s="31" t="n">
        <f aca="false">IF(Замер!$J$340="да",Помещение_17!$B418,0)</f>
        <v>0</v>
      </c>
      <c r="CF418" s="31" t="n">
        <f aca="false">IF(Замер!$J$340="да",Помещение_17!$G418,0)</f>
        <v>0</v>
      </c>
      <c r="CG418" s="31" t="n">
        <f aca="false">IF(Замер!$J$340="да",Помещение_17!$H418,0)</f>
        <v>0</v>
      </c>
      <c r="CI418" s="31" t="n">
        <f aca="false">IF(Замер!$J$360="да",Помещение_18!$B418,0)</f>
        <v>0</v>
      </c>
      <c r="CJ418" s="31" t="n">
        <f aca="false">IF(Замер!$J$360="да",Помещение_18!$G418,0)</f>
        <v>0</v>
      </c>
      <c r="CK418" s="31" t="n">
        <f aca="false">IF(Замер!$J$360="да",Помещение_18!$H418,0)</f>
        <v>0</v>
      </c>
      <c r="CM418" s="31" t="n">
        <f aca="false">IF(Замер!$J$380="да",Помещение_19!$B418,0)</f>
        <v>0</v>
      </c>
      <c r="CN418" s="31" t="n">
        <f aca="false">IF(Замер!$J$380="да",Помещение_19!$G418,0)</f>
        <v>0</v>
      </c>
      <c r="CO418" s="31" t="n">
        <f aca="false">IF(Замер!$J$380="да",Помещение_19!$H418,0)</f>
        <v>0</v>
      </c>
      <c r="CQ418" s="31" t="n">
        <f aca="false">IF(Замер!$J$400="да",Помещение_20!$B418,0)</f>
        <v>0</v>
      </c>
      <c r="CR418" s="31" t="n">
        <f aca="false">IF(Замер!$J$400="да",Помещение_20!$G418,0)</f>
        <v>0</v>
      </c>
      <c r="CS418" s="31" t="n">
        <f aca="false">IF(Замер!$J$400="да",Помещение_20!$H418,0)</f>
        <v>0</v>
      </c>
    </row>
    <row r="419" customFormat="false" ht="14.25" hidden="false" customHeight="false" outlineLevel="0" collapsed="false">
      <c r="B419" s="79" t="n">
        <f aca="false">P419</f>
        <v>0</v>
      </c>
      <c r="C419" s="49" t="s">
        <v>667</v>
      </c>
      <c r="D419" s="80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44" t="str">
        <f aca="false">VLOOKUP(C419,СписокРабот!$B:$E,3,FALSE())</f>
        <v>ед.</v>
      </c>
      <c r="F419" s="81" t="n">
        <f aca="false">VLOOKUP(C419,СписокРабот!$B:$E,4,FALSE())</f>
        <v>20829</v>
      </c>
      <c r="G419" s="49" t="n">
        <f aca="false">Q419</f>
        <v>0</v>
      </c>
      <c r="H419" s="82" t="n">
        <f aca="false">F419*G419</f>
        <v>0</v>
      </c>
      <c r="L419" s="83"/>
      <c r="M419" s="66" t="n">
        <f aca="false">$F419*(100%-$B$3)</f>
        <v>17704.65</v>
      </c>
      <c r="N419" s="31" t="n">
        <f aca="false">$G419*$M419</f>
        <v>0</v>
      </c>
      <c r="P419" s="31" t="n">
        <f aca="false">MAX(S419,W419,AA419,AE419,AI419,AM419,AQ419,AU419,AY419,BC419,BG419,BK419,BO419,BS419,BW419,CA419,CE419,CI419,CM419,CQ419)</f>
        <v>0</v>
      </c>
      <c r="Q419" s="31" t="n">
        <f aca="false">IF($S419,T419,0)+IF($W419,X419,0)+IF($AA419,AB419,0)+IF($AE419,AF419,0)+IF($AI419,AJ419,0)+IF($AM419,AN419,0)+IF($AQ419,AR419,0)+IF($AU419,AV419,0)+IF($AY419,AZ419,0)+IF($BC419,BD419,0)+IF($BG419,BH419,0)+IF($BK419,BL419,0)+IF($BO419,BP419,0)+IF($BS419,BT419,0)+IF($BW419,BX419,0)+IF($CA419,CB419,0)+IF($CE419,CF419,0)+IF($CI419,CJ419,0)+IF($CM419,CN419,0)+IF($CQ419,CR419,0)</f>
        <v>0</v>
      </c>
      <c r="R419" s="31" t="n">
        <f aca="false">IF($S419=1,U419,0)+IF($W419,Y419,0)+IF($AA419,AC419,0)+IF($AE419,AG419,0)+IF($AI419,AK419,0)+IF($AM419,AO419,0)+IF($AQ419,AS419,0)+IF($AU419,AW419,0)+IF($AY419,BA419,0)+IF($BC419,BE419,0)+IF($BG419,BI419,0)+IF($BK419,BM419,0)+IF($BO419,BQ419,0)+IF($BS419,BU419,0)+IF($BW419,BY419,0)+IF($CA419,CC419,0)+IF($CE419,CG419,0)+IF($CI419,CK419,0)+IF($CM419,CO419,0)+IF($CQ419,CS419,0)</f>
        <v>0</v>
      </c>
      <c r="S419" s="31" t="n">
        <f aca="false">IF(Замер!$J$20="да",Комната_1!$B419,0)</f>
        <v>0</v>
      </c>
      <c r="T419" s="31" t="n">
        <f aca="false">IF(Замер!$J$20="да",Комната_1!$G419,0)</f>
        <v>1</v>
      </c>
      <c r="U419" s="31" t="n">
        <f aca="false">IF(Замер!$J$20="да",Комната_1!$H419,0)</f>
        <v>20829</v>
      </c>
      <c r="W419" s="31" t="n">
        <f aca="false">IF(Замер!$J$40="да",Комната_2!$B419,0)</f>
        <v>0</v>
      </c>
      <c r="X419" s="31" t="n">
        <f aca="false">IF(Замер!$J$40="да",Комната_2!$G419,0)</f>
        <v>1</v>
      </c>
      <c r="Y419" s="31" t="n">
        <f aca="false">IF(Замер!$J$40="да",Комната_2!$H419,0)</f>
        <v>20829</v>
      </c>
      <c r="AA419" s="31" t="n">
        <f aca="false">IF(Замер!$J$60="да",Комната_3!$B419,0)</f>
        <v>0</v>
      </c>
      <c r="AB419" s="31" t="n">
        <f aca="false">IF(Замер!$J$60="да",Комната_3!$G419,0)</f>
        <v>1</v>
      </c>
      <c r="AC419" s="31" t="n">
        <f aca="false">IF(Замер!$J$60="да",Комната_3!$H419,0)</f>
        <v>20829</v>
      </c>
      <c r="AE419" s="31" t="n">
        <f aca="false">IF(Замер!$J$80="да",Комната_4!$B419,0)</f>
        <v>0</v>
      </c>
      <c r="AF419" s="31" t="n">
        <f aca="false">IF(Замер!$J$80="да",Комната_4!$G419,0)</f>
        <v>1</v>
      </c>
      <c r="AG419" s="31" t="n">
        <f aca="false">IF(Замер!$J$80="да",Комната_4!$H419,0)</f>
        <v>20829</v>
      </c>
      <c r="AI419" s="31" t="n">
        <f aca="false">IF(Замер!$J$100="да",Комната_5!$B419,0)</f>
        <v>0</v>
      </c>
      <c r="AJ419" s="31" t="n">
        <f aca="false">IF(Замер!$J$100="да",Комната_5!$G419,0)</f>
        <v>1</v>
      </c>
      <c r="AK419" s="31" t="n">
        <f aca="false">IF(Замер!$J$100="да",Комната_5!$H419,0)</f>
        <v>20829</v>
      </c>
      <c r="AM419" s="31" t="n">
        <f aca="false">IF(Замер!$J$120="да",Коридор!$B419,0)</f>
        <v>0</v>
      </c>
      <c r="AN419" s="31" t="n">
        <f aca="false">IF(Замер!$J$120="да",Коридор!$G419,0)</f>
        <v>1</v>
      </c>
      <c r="AO419" s="31" t="n">
        <f aca="false">IF(Замер!$J$120="да",Коридор!$H419,0)</f>
        <v>20829</v>
      </c>
      <c r="AQ419" s="31" t="n">
        <f aca="false">IF(Замер!$J$140="да",Кухня!$B419,0)</f>
        <v>0</v>
      </c>
      <c r="AR419" s="31" t="n">
        <f aca="false">IF(Замер!$J$140="да",Кухня!$G419,0)</f>
        <v>1</v>
      </c>
      <c r="AS419" s="31" t="n">
        <f aca="false">IF(Замер!$J$140="да",Кухня!$H419,0)</f>
        <v>20829</v>
      </c>
      <c r="AU419" s="31" t="n">
        <f aca="false">IF(Замер!$J$160="да",Ванна!$B419,0)</f>
        <v>0</v>
      </c>
      <c r="AV419" s="31" t="n">
        <f aca="false">IF(Замер!$J$160="да",Ванна!$G419,0)</f>
        <v>1</v>
      </c>
      <c r="AW419" s="31" t="n">
        <f aca="false">IF(Замер!$J$160="да",Ванна!$H419,0)</f>
        <v>20829</v>
      </c>
      <c r="AY419" s="31" t="n">
        <f aca="false">IF(Замер!$J$180="да",Туалет!$B419,0)</f>
        <v>0</v>
      </c>
      <c r="AZ419" s="31" t="n">
        <f aca="false">IF(Замер!$J$180="да",Туалет!$G419,0)</f>
        <v>0</v>
      </c>
      <c r="BA419" s="31" t="n">
        <f aca="false">IF(Замер!$J$180="да",Туалет!$H419,0)</f>
        <v>0</v>
      </c>
      <c r="BC419" s="31" t="n">
        <f aca="false">IF(Замер!$J$200="да",Балкон!$B419,0)</f>
        <v>0</v>
      </c>
      <c r="BD419" s="31" t="n">
        <f aca="false">IF(Замер!$J$200="да",Балкон!$G419,0)</f>
        <v>0</v>
      </c>
      <c r="BE419" s="31" t="n">
        <f aca="false">IF(Замер!$J$200="да",Балкон!$H419,0)</f>
        <v>0</v>
      </c>
      <c r="BG419" s="31" t="n">
        <f aca="false">IF(Замер!$J$220="да",Помещение_11!$B419,0)</f>
        <v>0</v>
      </c>
      <c r="BH419" s="31" t="n">
        <f aca="false">IF(Замер!$J$220="да",Помещение_11!$G419,0)</f>
        <v>0</v>
      </c>
      <c r="BI419" s="31" t="n">
        <f aca="false">IF(Замер!$J$220="да",Помещение_11!$H419,0)</f>
        <v>0</v>
      </c>
      <c r="BK419" s="31" t="n">
        <f aca="false">IF(Замер!$J$240="да",Помещение_12!$B419,0)</f>
        <v>0</v>
      </c>
      <c r="BL419" s="31" t="n">
        <f aca="false">IF(Замер!$J$240="да",Помещение_12!$G419,0)</f>
        <v>0</v>
      </c>
      <c r="BM419" s="31" t="n">
        <f aca="false">IF(Замер!$J$240="да",Помещение_12!$H419,0)</f>
        <v>0</v>
      </c>
      <c r="BO419" s="31" t="n">
        <f aca="false">IF(Замер!$J$260="да",Помещение_13!$B419,0)</f>
        <v>0</v>
      </c>
      <c r="BP419" s="31" t="n">
        <f aca="false">IF(Замер!$J$260="да",Помещение_13!$G419,0)</f>
        <v>0</v>
      </c>
      <c r="BQ419" s="31" t="n">
        <f aca="false">IF(Замер!$J$260="да",Помещение_13!$H419,0)</f>
        <v>0</v>
      </c>
      <c r="BS419" s="31" t="n">
        <f aca="false">IF(Замер!$J$280="да",Помещение_14!$B419,0)</f>
        <v>0</v>
      </c>
      <c r="BT419" s="31" t="n">
        <f aca="false">IF(Замер!$J$280="да",Помещение_14!$G419,0)</f>
        <v>0</v>
      </c>
      <c r="BU419" s="31" t="n">
        <f aca="false">IF(Замер!$J$280="да",Помещение_14!$H419,0)</f>
        <v>0</v>
      </c>
      <c r="BW419" s="31" t="n">
        <f aca="false">IF(Замер!$J$300="да",Помещение_15!$B419,0)</f>
        <v>0</v>
      </c>
      <c r="BX419" s="31" t="n">
        <f aca="false">IF(Замер!$J$300="да",Помещение_15!$G419,0)</f>
        <v>0</v>
      </c>
      <c r="BY419" s="31" t="n">
        <f aca="false">IF(Замер!$J$300="да",Помещение_15!$H419,0)</f>
        <v>0</v>
      </c>
      <c r="CA419" s="31" t="n">
        <f aca="false">IF(Замер!$J$320="да",Помещение_16!$B419,0)</f>
        <v>0</v>
      </c>
      <c r="CB419" s="31" t="n">
        <f aca="false">IF(Замер!$J$320="да",Помещение_16!$G419,0)</f>
        <v>0</v>
      </c>
      <c r="CC419" s="31" t="n">
        <f aca="false">IF(Замер!$J$320="да",Помещение_16!$H419,0)</f>
        <v>0</v>
      </c>
      <c r="CE419" s="31" t="n">
        <f aca="false">IF(Замер!$J$340="да",Помещение_17!$B419,0)</f>
        <v>0</v>
      </c>
      <c r="CF419" s="31" t="n">
        <f aca="false">IF(Замер!$J$340="да",Помещение_17!$G419,0)</f>
        <v>0</v>
      </c>
      <c r="CG419" s="31" t="n">
        <f aca="false">IF(Замер!$J$340="да",Помещение_17!$H419,0)</f>
        <v>0</v>
      </c>
      <c r="CI419" s="31" t="n">
        <f aca="false">IF(Замер!$J$360="да",Помещение_18!$B419,0)</f>
        <v>0</v>
      </c>
      <c r="CJ419" s="31" t="n">
        <f aca="false">IF(Замер!$J$360="да",Помещение_18!$G419,0)</f>
        <v>0</v>
      </c>
      <c r="CK419" s="31" t="n">
        <f aca="false">IF(Замер!$J$360="да",Помещение_18!$H419,0)</f>
        <v>0</v>
      </c>
      <c r="CM419" s="31" t="n">
        <f aca="false">IF(Замер!$J$380="да",Помещение_19!$B419,0)</f>
        <v>0</v>
      </c>
      <c r="CN419" s="31" t="n">
        <f aca="false">IF(Замер!$J$380="да",Помещение_19!$G419,0)</f>
        <v>0</v>
      </c>
      <c r="CO419" s="31" t="n">
        <f aca="false">IF(Замер!$J$380="да",Помещение_19!$H419,0)</f>
        <v>0</v>
      </c>
      <c r="CQ419" s="31" t="n">
        <f aca="false">IF(Замер!$J$400="да",Помещение_20!$B419,0)</f>
        <v>0</v>
      </c>
      <c r="CR419" s="31" t="n">
        <f aca="false">IF(Замер!$J$400="да",Помещение_20!$G419,0)</f>
        <v>0</v>
      </c>
      <c r="CS419" s="31" t="n">
        <f aca="false">IF(Замер!$J$400="да",Помещение_20!$H419,0)</f>
        <v>0</v>
      </c>
    </row>
    <row r="420" customFormat="false" ht="14.25" hidden="false" customHeight="false" outlineLevel="0" collapsed="false">
      <c r="B420" s="79" t="n">
        <f aca="false">P420</f>
        <v>0</v>
      </c>
      <c r="C420" s="49" t="s">
        <v>668</v>
      </c>
      <c r="D420" s="80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44" t="str">
        <f aca="false">VLOOKUP(C420,СписокРабот!$B:$E,3,FALSE())</f>
        <v>ед.</v>
      </c>
      <c r="F420" s="81" t="n">
        <f aca="false">VLOOKUP(C420,СписокРабот!$B:$E,4,FALSE())</f>
        <v>27879</v>
      </c>
      <c r="G420" s="49" t="n">
        <f aca="false">Q420</f>
        <v>0</v>
      </c>
      <c r="H420" s="82" t="n">
        <f aca="false">F420*G420</f>
        <v>0</v>
      </c>
      <c r="L420" s="83"/>
      <c r="M420" s="66" t="n">
        <f aca="false">$F420*(100%-$B$3)</f>
        <v>23697.15</v>
      </c>
      <c r="N420" s="31" t="n">
        <f aca="false">$G420*$M420</f>
        <v>0</v>
      </c>
      <c r="P420" s="31" t="n">
        <f aca="false">MAX(S420,W420,AA420,AE420,AI420,AM420,AQ420,AU420,AY420,BC420,BG420,BK420,BO420,BS420,BW420,CA420,CE420,CI420,CM420,CQ420)</f>
        <v>0</v>
      </c>
      <c r="Q420" s="31" t="n">
        <f aca="false">IF($S420,T420,0)+IF($W420,X420,0)+IF($AA420,AB420,0)+IF($AE420,AF420,0)+IF($AI420,AJ420,0)+IF($AM420,AN420,0)+IF($AQ420,AR420,0)+IF($AU420,AV420,0)+IF($AY420,AZ420,0)+IF($BC420,BD420,0)+IF($BG420,BH420,0)+IF($BK420,BL420,0)+IF($BO420,BP420,0)+IF($BS420,BT420,0)+IF($BW420,BX420,0)+IF($CA420,CB420,0)+IF($CE420,CF420,0)+IF($CI420,CJ420,0)+IF($CM420,CN420,0)+IF($CQ420,CR420,0)</f>
        <v>0</v>
      </c>
      <c r="R420" s="31" t="n">
        <f aca="false">IF($S420=1,U420,0)+IF($W420,Y420,0)+IF($AA420,AC420,0)+IF($AE420,AG420,0)+IF($AI420,AK420,0)+IF($AM420,AO420,0)+IF($AQ420,AS420,0)+IF($AU420,AW420,0)+IF($AY420,BA420,0)+IF($BC420,BE420,0)+IF($BG420,BI420,0)+IF($BK420,BM420,0)+IF($BO420,BQ420,0)+IF($BS420,BU420,0)+IF($BW420,BY420,0)+IF($CA420,CC420,0)+IF($CE420,CG420,0)+IF($CI420,CK420,0)+IF($CM420,CO420,0)+IF($CQ420,CS420,0)</f>
        <v>0</v>
      </c>
      <c r="S420" s="31" t="n">
        <f aca="false">IF(Замер!$J$20="да",Комната_1!$B420,0)</f>
        <v>0</v>
      </c>
      <c r="T420" s="31" t="n">
        <f aca="false">IF(Замер!$J$20="да",Комната_1!$G420,0)</f>
        <v>1</v>
      </c>
      <c r="U420" s="31" t="n">
        <f aca="false">IF(Замер!$J$20="да",Комната_1!$H420,0)</f>
        <v>27879</v>
      </c>
      <c r="W420" s="31" t="n">
        <f aca="false">IF(Замер!$J$40="да",Комната_2!$B420,0)</f>
        <v>0</v>
      </c>
      <c r="X420" s="31" t="n">
        <f aca="false">IF(Замер!$J$40="да",Комната_2!$G420,0)</f>
        <v>1</v>
      </c>
      <c r="Y420" s="31" t="n">
        <f aca="false">IF(Замер!$J$40="да",Комната_2!$H420,0)</f>
        <v>27879</v>
      </c>
      <c r="AA420" s="31" t="n">
        <f aca="false">IF(Замер!$J$60="да",Комната_3!$B420,0)</f>
        <v>0</v>
      </c>
      <c r="AB420" s="31" t="n">
        <f aca="false">IF(Замер!$J$60="да",Комната_3!$G420,0)</f>
        <v>1</v>
      </c>
      <c r="AC420" s="31" t="n">
        <f aca="false">IF(Замер!$J$60="да",Комната_3!$H420,0)</f>
        <v>27879</v>
      </c>
      <c r="AE420" s="31" t="n">
        <f aca="false">IF(Замер!$J$80="да",Комната_4!$B420,0)</f>
        <v>0</v>
      </c>
      <c r="AF420" s="31" t="n">
        <f aca="false">IF(Замер!$J$80="да",Комната_4!$G420,0)</f>
        <v>1</v>
      </c>
      <c r="AG420" s="31" t="n">
        <f aca="false">IF(Замер!$J$80="да",Комната_4!$H420,0)</f>
        <v>27879</v>
      </c>
      <c r="AI420" s="31" t="n">
        <f aca="false">IF(Замер!$J$100="да",Комната_5!$B420,0)</f>
        <v>0</v>
      </c>
      <c r="AJ420" s="31" t="n">
        <f aca="false">IF(Замер!$J$100="да",Комната_5!$G420,0)</f>
        <v>1</v>
      </c>
      <c r="AK420" s="31" t="n">
        <f aca="false">IF(Замер!$J$100="да",Комната_5!$H420,0)</f>
        <v>27879</v>
      </c>
      <c r="AM420" s="31" t="n">
        <f aca="false">IF(Замер!$J$120="да",Коридор!$B420,0)</f>
        <v>0</v>
      </c>
      <c r="AN420" s="31" t="n">
        <f aca="false">IF(Замер!$J$120="да",Коридор!$G420,0)</f>
        <v>1</v>
      </c>
      <c r="AO420" s="31" t="n">
        <f aca="false">IF(Замер!$J$120="да",Коридор!$H420,0)</f>
        <v>27879</v>
      </c>
      <c r="AQ420" s="31" t="n">
        <f aca="false">IF(Замер!$J$140="да",Кухня!$B420,0)</f>
        <v>0</v>
      </c>
      <c r="AR420" s="31" t="n">
        <f aca="false">IF(Замер!$J$140="да",Кухня!$G420,0)</f>
        <v>1</v>
      </c>
      <c r="AS420" s="31" t="n">
        <f aca="false">IF(Замер!$J$140="да",Кухня!$H420,0)</f>
        <v>27879</v>
      </c>
      <c r="AU420" s="31" t="n">
        <f aca="false">IF(Замер!$J$160="да",Ванна!$B420,0)</f>
        <v>0</v>
      </c>
      <c r="AV420" s="31" t="n">
        <f aca="false">IF(Замер!$J$160="да",Ванна!$G420,0)</f>
        <v>1</v>
      </c>
      <c r="AW420" s="31" t="n">
        <f aca="false">IF(Замер!$J$160="да",Ванна!$H420,0)</f>
        <v>27879</v>
      </c>
      <c r="AY420" s="31" t="n">
        <f aca="false">IF(Замер!$J$180="да",Туалет!$B420,0)</f>
        <v>0</v>
      </c>
      <c r="AZ420" s="31" t="n">
        <f aca="false">IF(Замер!$J$180="да",Туалет!$G420,0)</f>
        <v>0</v>
      </c>
      <c r="BA420" s="31" t="n">
        <f aca="false">IF(Замер!$J$180="да",Туалет!$H420,0)</f>
        <v>0</v>
      </c>
      <c r="BC420" s="31" t="n">
        <f aca="false">IF(Замер!$J$200="да",Балкон!$B420,0)</f>
        <v>0</v>
      </c>
      <c r="BD420" s="31" t="n">
        <f aca="false">IF(Замер!$J$200="да",Балкон!$G420,0)</f>
        <v>0</v>
      </c>
      <c r="BE420" s="31" t="n">
        <f aca="false">IF(Замер!$J$200="да",Балкон!$H420,0)</f>
        <v>0</v>
      </c>
      <c r="BG420" s="31" t="n">
        <f aca="false">IF(Замер!$J$220="да",Помещение_11!$B420,0)</f>
        <v>0</v>
      </c>
      <c r="BH420" s="31" t="n">
        <f aca="false">IF(Замер!$J$220="да",Помещение_11!$G420,0)</f>
        <v>0</v>
      </c>
      <c r="BI420" s="31" t="n">
        <f aca="false">IF(Замер!$J$220="да",Помещение_11!$H420,0)</f>
        <v>0</v>
      </c>
      <c r="BK420" s="31" t="n">
        <f aca="false">IF(Замер!$J$240="да",Помещение_12!$B420,0)</f>
        <v>0</v>
      </c>
      <c r="BL420" s="31" t="n">
        <f aca="false">IF(Замер!$J$240="да",Помещение_12!$G420,0)</f>
        <v>0</v>
      </c>
      <c r="BM420" s="31" t="n">
        <f aca="false">IF(Замер!$J$240="да",Помещение_12!$H420,0)</f>
        <v>0</v>
      </c>
      <c r="BO420" s="31" t="n">
        <f aca="false">IF(Замер!$J$260="да",Помещение_13!$B420,0)</f>
        <v>0</v>
      </c>
      <c r="BP420" s="31" t="n">
        <f aca="false">IF(Замер!$J$260="да",Помещение_13!$G420,0)</f>
        <v>0</v>
      </c>
      <c r="BQ420" s="31" t="n">
        <f aca="false">IF(Замер!$J$260="да",Помещение_13!$H420,0)</f>
        <v>0</v>
      </c>
      <c r="BS420" s="31" t="n">
        <f aca="false">IF(Замер!$J$280="да",Помещение_14!$B420,0)</f>
        <v>0</v>
      </c>
      <c r="BT420" s="31" t="n">
        <f aca="false">IF(Замер!$J$280="да",Помещение_14!$G420,0)</f>
        <v>0</v>
      </c>
      <c r="BU420" s="31" t="n">
        <f aca="false">IF(Замер!$J$280="да",Помещение_14!$H420,0)</f>
        <v>0</v>
      </c>
      <c r="BW420" s="31" t="n">
        <f aca="false">IF(Замер!$J$300="да",Помещение_15!$B420,0)</f>
        <v>0</v>
      </c>
      <c r="BX420" s="31" t="n">
        <f aca="false">IF(Замер!$J$300="да",Помещение_15!$G420,0)</f>
        <v>0</v>
      </c>
      <c r="BY420" s="31" t="n">
        <f aca="false">IF(Замер!$J$300="да",Помещение_15!$H420,0)</f>
        <v>0</v>
      </c>
      <c r="CA420" s="31" t="n">
        <f aca="false">IF(Замер!$J$320="да",Помещение_16!$B420,0)</f>
        <v>0</v>
      </c>
      <c r="CB420" s="31" t="n">
        <f aca="false">IF(Замер!$J$320="да",Помещение_16!$G420,0)</f>
        <v>0</v>
      </c>
      <c r="CC420" s="31" t="n">
        <f aca="false">IF(Замер!$J$320="да",Помещение_16!$H420,0)</f>
        <v>0</v>
      </c>
      <c r="CE420" s="31" t="n">
        <f aca="false">IF(Замер!$J$340="да",Помещение_17!$B420,0)</f>
        <v>0</v>
      </c>
      <c r="CF420" s="31" t="n">
        <f aca="false">IF(Замер!$J$340="да",Помещение_17!$G420,0)</f>
        <v>0</v>
      </c>
      <c r="CG420" s="31" t="n">
        <f aca="false">IF(Замер!$J$340="да",Помещение_17!$H420,0)</f>
        <v>0</v>
      </c>
      <c r="CI420" s="31" t="n">
        <f aca="false">IF(Замер!$J$360="да",Помещение_18!$B420,0)</f>
        <v>0</v>
      </c>
      <c r="CJ420" s="31" t="n">
        <f aca="false">IF(Замер!$J$360="да",Помещение_18!$G420,0)</f>
        <v>0</v>
      </c>
      <c r="CK420" s="31" t="n">
        <f aca="false">IF(Замер!$J$360="да",Помещение_18!$H420,0)</f>
        <v>0</v>
      </c>
      <c r="CM420" s="31" t="n">
        <f aca="false">IF(Замер!$J$380="да",Помещение_19!$B420,0)</f>
        <v>0</v>
      </c>
      <c r="CN420" s="31" t="n">
        <f aca="false">IF(Замер!$J$380="да",Помещение_19!$G420,0)</f>
        <v>0</v>
      </c>
      <c r="CO420" s="31" t="n">
        <f aca="false">IF(Замер!$J$380="да",Помещение_19!$H420,0)</f>
        <v>0</v>
      </c>
      <c r="CQ420" s="31" t="n">
        <f aca="false">IF(Замер!$J$400="да",Помещение_20!$B420,0)</f>
        <v>0</v>
      </c>
      <c r="CR420" s="31" t="n">
        <f aca="false">IF(Замер!$J$400="да",Помещение_20!$G420,0)</f>
        <v>0</v>
      </c>
      <c r="CS420" s="31" t="n">
        <f aca="false">IF(Замер!$J$400="да",Помещение_20!$H420,0)</f>
        <v>0</v>
      </c>
    </row>
    <row r="421" customFormat="false" ht="14.25" hidden="false" customHeight="false" outlineLevel="0" collapsed="false">
      <c r="B421" s="79" t="n">
        <f aca="false">P421</f>
        <v>0</v>
      </c>
      <c r="C421" s="49" t="s">
        <v>669</v>
      </c>
      <c r="D421" s="80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44" t="str">
        <f aca="false">VLOOKUP(C421,СписокРабот!$B:$E,3,FALSE())</f>
        <v>ед.</v>
      </c>
      <c r="F421" s="81" t="n">
        <f aca="false">VLOOKUP(C421,СписокРабот!$B:$E,4,FALSE())</f>
        <v>36341</v>
      </c>
      <c r="G421" s="49" t="n">
        <f aca="false">Q421</f>
        <v>0</v>
      </c>
      <c r="H421" s="82" t="n">
        <f aca="false">F421*G421</f>
        <v>0</v>
      </c>
      <c r="L421" s="83"/>
      <c r="M421" s="66" t="n">
        <f aca="false">$F421*(100%-$B$3)</f>
        <v>30889.85</v>
      </c>
      <c r="N421" s="31" t="n">
        <f aca="false">$G421*$M421</f>
        <v>0</v>
      </c>
      <c r="P421" s="31" t="n">
        <f aca="false">MAX(S421,W421,AA421,AE421,AI421,AM421,AQ421,AU421,AY421,BC421,BG421,BK421,BO421,BS421,BW421,CA421,CE421,CI421,CM421,CQ421)</f>
        <v>0</v>
      </c>
      <c r="Q421" s="31" t="n">
        <f aca="false">IF($S421,T421,0)+IF($W421,X421,0)+IF($AA421,AB421,0)+IF($AE421,AF421,0)+IF($AI421,AJ421,0)+IF($AM421,AN421,0)+IF($AQ421,AR421,0)+IF($AU421,AV421,0)+IF($AY421,AZ421,0)+IF($BC421,BD421,0)+IF($BG421,BH421,0)+IF($BK421,BL421,0)+IF($BO421,BP421,0)+IF($BS421,BT421,0)+IF($BW421,BX421,0)+IF($CA421,CB421,0)+IF($CE421,CF421,0)+IF($CI421,CJ421,0)+IF($CM421,CN421,0)+IF($CQ421,CR421,0)</f>
        <v>0</v>
      </c>
      <c r="R421" s="31" t="n">
        <f aca="false">IF($S421=1,U421,0)+IF($W421,Y421,0)+IF($AA421,AC421,0)+IF($AE421,AG421,0)+IF($AI421,AK421,0)+IF($AM421,AO421,0)+IF($AQ421,AS421,0)+IF($AU421,AW421,0)+IF($AY421,BA421,0)+IF($BC421,BE421,0)+IF($BG421,BI421,0)+IF($BK421,BM421,0)+IF($BO421,BQ421,0)+IF($BS421,BU421,0)+IF($BW421,BY421,0)+IF($CA421,CC421,0)+IF($CE421,CG421,0)+IF($CI421,CK421,0)+IF($CM421,CO421,0)+IF($CQ421,CS421,0)</f>
        <v>0</v>
      </c>
      <c r="S421" s="31" t="n">
        <f aca="false">IF(Замер!$J$20="да",Комната_1!$B421,0)</f>
        <v>0</v>
      </c>
      <c r="T421" s="31" t="n">
        <f aca="false">IF(Замер!$J$20="да",Комната_1!$G421,0)</f>
        <v>1</v>
      </c>
      <c r="U421" s="31" t="n">
        <f aca="false">IF(Замер!$J$20="да",Комната_1!$H421,0)</f>
        <v>36341</v>
      </c>
      <c r="W421" s="31" t="n">
        <f aca="false">IF(Замер!$J$40="да",Комната_2!$B421,0)</f>
        <v>0</v>
      </c>
      <c r="X421" s="31" t="n">
        <f aca="false">IF(Замер!$J$40="да",Комната_2!$G421,0)</f>
        <v>1</v>
      </c>
      <c r="Y421" s="31" t="n">
        <f aca="false">IF(Замер!$J$40="да",Комната_2!$H421,0)</f>
        <v>36341</v>
      </c>
      <c r="AA421" s="31" t="n">
        <f aca="false">IF(Замер!$J$60="да",Комната_3!$B421,0)</f>
        <v>0</v>
      </c>
      <c r="AB421" s="31" t="n">
        <f aca="false">IF(Замер!$J$60="да",Комната_3!$G421,0)</f>
        <v>1</v>
      </c>
      <c r="AC421" s="31" t="n">
        <f aca="false">IF(Замер!$J$60="да",Комната_3!$H421,0)</f>
        <v>36341</v>
      </c>
      <c r="AE421" s="31" t="n">
        <f aca="false">IF(Замер!$J$80="да",Комната_4!$B421,0)</f>
        <v>0</v>
      </c>
      <c r="AF421" s="31" t="n">
        <f aca="false">IF(Замер!$J$80="да",Комната_4!$G421,0)</f>
        <v>1</v>
      </c>
      <c r="AG421" s="31" t="n">
        <f aca="false">IF(Замер!$J$80="да",Комната_4!$H421,0)</f>
        <v>36341</v>
      </c>
      <c r="AI421" s="31" t="n">
        <f aca="false">IF(Замер!$J$100="да",Комната_5!$B421,0)</f>
        <v>0</v>
      </c>
      <c r="AJ421" s="31" t="n">
        <f aca="false">IF(Замер!$J$100="да",Комната_5!$G421,0)</f>
        <v>1</v>
      </c>
      <c r="AK421" s="31" t="n">
        <f aca="false">IF(Замер!$J$100="да",Комната_5!$H421,0)</f>
        <v>36341</v>
      </c>
      <c r="AM421" s="31" t="n">
        <f aca="false">IF(Замер!$J$120="да",Коридор!$B421,0)</f>
        <v>0</v>
      </c>
      <c r="AN421" s="31" t="n">
        <f aca="false">IF(Замер!$J$120="да",Коридор!$G421,0)</f>
        <v>1</v>
      </c>
      <c r="AO421" s="31" t="n">
        <f aca="false">IF(Замер!$J$120="да",Коридор!$H421,0)</f>
        <v>36341</v>
      </c>
      <c r="AQ421" s="31" t="n">
        <f aca="false">IF(Замер!$J$140="да",Кухня!$B421,0)</f>
        <v>0</v>
      </c>
      <c r="AR421" s="31" t="n">
        <f aca="false">IF(Замер!$J$140="да",Кухня!$G421,0)</f>
        <v>1</v>
      </c>
      <c r="AS421" s="31" t="n">
        <f aca="false">IF(Замер!$J$140="да",Кухня!$H421,0)</f>
        <v>36341</v>
      </c>
      <c r="AU421" s="31" t="n">
        <f aca="false">IF(Замер!$J$160="да",Ванна!$B421,0)</f>
        <v>0</v>
      </c>
      <c r="AV421" s="31" t="n">
        <f aca="false">IF(Замер!$J$160="да",Ванна!$G421,0)</f>
        <v>1</v>
      </c>
      <c r="AW421" s="31" t="n">
        <f aca="false">IF(Замер!$J$160="да",Ванна!$H421,0)</f>
        <v>36341</v>
      </c>
      <c r="AY421" s="31" t="n">
        <f aca="false">IF(Замер!$J$180="да",Туалет!$B421,0)</f>
        <v>0</v>
      </c>
      <c r="AZ421" s="31" t="n">
        <f aca="false">IF(Замер!$J$180="да",Туалет!$G421,0)</f>
        <v>0</v>
      </c>
      <c r="BA421" s="31" t="n">
        <f aca="false">IF(Замер!$J$180="да",Туалет!$H421,0)</f>
        <v>0</v>
      </c>
      <c r="BC421" s="31" t="n">
        <f aca="false">IF(Замер!$J$200="да",Балкон!$B421,0)</f>
        <v>0</v>
      </c>
      <c r="BD421" s="31" t="n">
        <f aca="false">IF(Замер!$J$200="да",Балкон!$G421,0)</f>
        <v>0</v>
      </c>
      <c r="BE421" s="31" t="n">
        <f aca="false">IF(Замер!$J$200="да",Балкон!$H421,0)</f>
        <v>0</v>
      </c>
      <c r="BG421" s="31" t="n">
        <f aca="false">IF(Замер!$J$220="да",Помещение_11!$B421,0)</f>
        <v>0</v>
      </c>
      <c r="BH421" s="31" t="n">
        <f aca="false">IF(Замер!$J$220="да",Помещение_11!$G421,0)</f>
        <v>0</v>
      </c>
      <c r="BI421" s="31" t="n">
        <f aca="false">IF(Замер!$J$220="да",Помещение_11!$H421,0)</f>
        <v>0</v>
      </c>
      <c r="BK421" s="31" t="n">
        <f aca="false">IF(Замер!$J$240="да",Помещение_12!$B421,0)</f>
        <v>0</v>
      </c>
      <c r="BL421" s="31" t="n">
        <f aca="false">IF(Замер!$J$240="да",Помещение_12!$G421,0)</f>
        <v>0</v>
      </c>
      <c r="BM421" s="31" t="n">
        <f aca="false">IF(Замер!$J$240="да",Помещение_12!$H421,0)</f>
        <v>0</v>
      </c>
      <c r="BO421" s="31" t="n">
        <f aca="false">IF(Замер!$J$260="да",Помещение_13!$B421,0)</f>
        <v>0</v>
      </c>
      <c r="BP421" s="31" t="n">
        <f aca="false">IF(Замер!$J$260="да",Помещение_13!$G421,0)</f>
        <v>0</v>
      </c>
      <c r="BQ421" s="31" t="n">
        <f aca="false">IF(Замер!$J$260="да",Помещение_13!$H421,0)</f>
        <v>0</v>
      </c>
      <c r="BS421" s="31" t="n">
        <f aca="false">IF(Замер!$J$280="да",Помещение_14!$B421,0)</f>
        <v>0</v>
      </c>
      <c r="BT421" s="31" t="n">
        <f aca="false">IF(Замер!$J$280="да",Помещение_14!$G421,0)</f>
        <v>0</v>
      </c>
      <c r="BU421" s="31" t="n">
        <f aca="false">IF(Замер!$J$280="да",Помещение_14!$H421,0)</f>
        <v>0</v>
      </c>
      <c r="BW421" s="31" t="n">
        <f aca="false">IF(Замер!$J$300="да",Помещение_15!$B421,0)</f>
        <v>0</v>
      </c>
      <c r="BX421" s="31" t="n">
        <f aca="false">IF(Замер!$J$300="да",Помещение_15!$G421,0)</f>
        <v>0</v>
      </c>
      <c r="BY421" s="31" t="n">
        <f aca="false">IF(Замер!$J$300="да",Помещение_15!$H421,0)</f>
        <v>0</v>
      </c>
      <c r="CA421" s="31" t="n">
        <f aca="false">IF(Замер!$J$320="да",Помещение_16!$B421,0)</f>
        <v>0</v>
      </c>
      <c r="CB421" s="31" t="n">
        <f aca="false">IF(Замер!$J$320="да",Помещение_16!$G421,0)</f>
        <v>0</v>
      </c>
      <c r="CC421" s="31" t="n">
        <f aca="false">IF(Замер!$J$320="да",Помещение_16!$H421,0)</f>
        <v>0</v>
      </c>
      <c r="CE421" s="31" t="n">
        <f aca="false">IF(Замер!$J$340="да",Помещение_17!$B421,0)</f>
        <v>0</v>
      </c>
      <c r="CF421" s="31" t="n">
        <f aca="false">IF(Замер!$J$340="да",Помещение_17!$G421,0)</f>
        <v>0</v>
      </c>
      <c r="CG421" s="31" t="n">
        <f aca="false">IF(Замер!$J$340="да",Помещение_17!$H421,0)</f>
        <v>0</v>
      </c>
      <c r="CI421" s="31" t="n">
        <f aca="false">IF(Замер!$J$360="да",Помещение_18!$B421,0)</f>
        <v>0</v>
      </c>
      <c r="CJ421" s="31" t="n">
        <f aca="false">IF(Замер!$J$360="да",Помещение_18!$G421,0)</f>
        <v>0</v>
      </c>
      <c r="CK421" s="31" t="n">
        <f aca="false">IF(Замер!$J$360="да",Помещение_18!$H421,0)</f>
        <v>0</v>
      </c>
      <c r="CM421" s="31" t="n">
        <f aca="false">IF(Замер!$J$380="да",Помещение_19!$B421,0)</f>
        <v>0</v>
      </c>
      <c r="CN421" s="31" t="n">
        <f aca="false">IF(Замер!$J$380="да",Помещение_19!$G421,0)</f>
        <v>0</v>
      </c>
      <c r="CO421" s="31" t="n">
        <f aca="false">IF(Замер!$J$380="да",Помещение_19!$H421,0)</f>
        <v>0</v>
      </c>
      <c r="CQ421" s="31" t="n">
        <f aca="false">IF(Замер!$J$400="да",Помещение_20!$B421,0)</f>
        <v>0</v>
      </c>
      <c r="CR421" s="31" t="n">
        <f aca="false">IF(Замер!$J$400="да",Помещение_20!$G421,0)</f>
        <v>0</v>
      </c>
      <c r="CS421" s="31" t="n">
        <f aca="false">IF(Замер!$J$400="да",Помещение_20!$H421,0)</f>
        <v>0</v>
      </c>
    </row>
    <row r="422" customFormat="false" ht="14.25" hidden="false" customHeight="false" outlineLevel="0" collapsed="false">
      <c r="B422" s="79" t="n">
        <f aca="false">P422</f>
        <v>1</v>
      </c>
      <c r="C422" s="49" t="s">
        <v>187</v>
      </c>
      <c r="D422" s="80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44" t="str">
        <f aca="false">VLOOKUP(C422,СписокРабот!$B:$E,3,FALSE())</f>
        <v>ед.</v>
      </c>
      <c r="F422" s="81" t="n">
        <f aca="false">VLOOKUP(C422,СписокРабот!$B:$E,4,FALSE())</f>
        <v>40572</v>
      </c>
      <c r="G422" s="49" t="n">
        <f aca="false">Q422</f>
        <v>1</v>
      </c>
      <c r="H422" s="82" t="n">
        <f aca="false">F422*G422</f>
        <v>40572</v>
      </c>
      <c r="L422" s="83"/>
      <c r="M422" s="66" t="n">
        <f aca="false">$F422*(100%-$B$3)</f>
        <v>34486.2</v>
      </c>
      <c r="N422" s="31" t="n">
        <f aca="false">$G422*$M422</f>
        <v>34486.2</v>
      </c>
      <c r="P422" s="31" t="n">
        <f aca="false">MAX(S422,W422,AA422,AE422,AI422,AM422,AQ422,AU422,AY422,BC422,BG422,BK422,BO422,BS422,BW422,CA422,CE422,CI422,CM422,CQ422)</f>
        <v>1</v>
      </c>
      <c r="Q422" s="31" t="n">
        <f aca="false">IF($S422,T422,0)+IF($W422,X422,0)+IF($AA422,AB422,0)+IF($AE422,AF422,0)+IF($AI422,AJ422,0)+IF($AM422,AN422,0)+IF($AQ422,AR422,0)+IF($AU422,AV422,0)+IF($AY422,AZ422,0)+IF($BC422,BD422,0)+IF($BG422,BH422,0)+IF($BK422,BL422,0)+IF($BO422,BP422,0)+IF($BS422,BT422,0)+IF($BW422,BX422,0)+IF($CA422,CB422,0)+IF($CE422,CF422,0)+IF($CI422,CJ422,0)+IF($CM422,CN422,0)+IF($CQ422,CR422,0)</f>
        <v>1</v>
      </c>
      <c r="R422" s="31" t="n">
        <f aca="false">IF($S422=1,U422,0)+IF($W422,Y422,0)+IF($AA422,AC422,0)+IF($AE422,AG422,0)+IF($AI422,AK422,0)+IF($AM422,AO422,0)+IF($AQ422,AS422,0)+IF($AU422,AW422,0)+IF($AY422,BA422,0)+IF($BC422,BE422,0)+IF($BG422,BI422,0)+IF($BK422,BM422,0)+IF($BO422,BQ422,0)+IF($BS422,BU422,0)+IF($BW422,BY422,0)+IF($CA422,CC422,0)+IF($CE422,CG422,0)+IF($CI422,CK422,0)+IF($CM422,CO422,0)+IF($CQ422,CS422,0)</f>
        <v>40572</v>
      </c>
      <c r="S422" s="31" t="n">
        <f aca="false">IF(Замер!$J$20="да",Комната_1!$B422,0)</f>
        <v>1</v>
      </c>
      <c r="T422" s="31" t="n">
        <f aca="false">IF(Замер!$J$20="да",Комната_1!$G422,0)</f>
        <v>1</v>
      </c>
      <c r="U422" s="31" t="n">
        <f aca="false">IF(Замер!$J$20="да",Комната_1!$H422,0)</f>
        <v>40572</v>
      </c>
      <c r="W422" s="31" t="n">
        <f aca="false">IF(Замер!$J$40="да",Комната_2!$B422,0)</f>
        <v>0</v>
      </c>
      <c r="X422" s="31" t="n">
        <f aca="false">IF(Замер!$J$40="да",Комната_2!$G422,0)</f>
        <v>1</v>
      </c>
      <c r="Y422" s="31" t="n">
        <f aca="false">IF(Замер!$J$40="да",Комната_2!$H422,0)</f>
        <v>40572</v>
      </c>
      <c r="AA422" s="31" t="n">
        <f aca="false">IF(Замер!$J$60="да",Комната_3!$B422,0)</f>
        <v>0</v>
      </c>
      <c r="AB422" s="31" t="n">
        <f aca="false">IF(Замер!$J$60="да",Комната_3!$G422,0)</f>
        <v>1</v>
      </c>
      <c r="AC422" s="31" t="n">
        <f aca="false">IF(Замер!$J$60="да",Комната_3!$H422,0)</f>
        <v>40572</v>
      </c>
      <c r="AE422" s="31" t="n">
        <f aca="false">IF(Замер!$J$80="да",Комната_4!$B422,0)</f>
        <v>0</v>
      </c>
      <c r="AF422" s="31" t="n">
        <f aca="false">IF(Замер!$J$80="да",Комната_4!$G422,0)</f>
        <v>1</v>
      </c>
      <c r="AG422" s="31" t="n">
        <f aca="false">IF(Замер!$J$80="да",Комната_4!$H422,0)</f>
        <v>40572</v>
      </c>
      <c r="AI422" s="31" t="n">
        <f aca="false">IF(Замер!$J$100="да",Комната_5!$B422,0)</f>
        <v>0</v>
      </c>
      <c r="AJ422" s="31" t="n">
        <f aca="false">IF(Замер!$J$100="да",Комната_5!$G422,0)</f>
        <v>1</v>
      </c>
      <c r="AK422" s="31" t="n">
        <f aca="false">IF(Замер!$J$100="да",Комната_5!$H422,0)</f>
        <v>40572</v>
      </c>
      <c r="AM422" s="31" t="n">
        <f aca="false">IF(Замер!$J$120="да",Коридор!$B422,0)</f>
        <v>0</v>
      </c>
      <c r="AN422" s="31" t="n">
        <f aca="false">IF(Замер!$J$120="да",Коридор!$G422,0)</f>
        <v>1</v>
      </c>
      <c r="AO422" s="31" t="n">
        <f aca="false">IF(Замер!$J$120="да",Коридор!$H422,0)</f>
        <v>40572</v>
      </c>
      <c r="AQ422" s="31" t="n">
        <f aca="false">IF(Замер!$J$140="да",Кухня!$B422,0)</f>
        <v>0</v>
      </c>
      <c r="AR422" s="31" t="n">
        <f aca="false">IF(Замер!$J$140="да",Кухня!$G422,0)</f>
        <v>1</v>
      </c>
      <c r="AS422" s="31" t="n">
        <f aca="false">IF(Замер!$J$140="да",Кухня!$H422,0)</f>
        <v>40572</v>
      </c>
      <c r="AU422" s="31" t="n">
        <f aca="false">IF(Замер!$J$160="да",Ванна!$B422,0)</f>
        <v>0</v>
      </c>
      <c r="AV422" s="31" t="n">
        <f aca="false">IF(Замер!$J$160="да",Ванна!$G422,0)</f>
        <v>1</v>
      </c>
      <c r="AW422" s="31" t="n">
        <f aca="false">IF(Замер!$J$160="да",Ванна!$H422,0)</f>
        <v>40572</v>
      </c>
      <c r="AY422" s="31" t="n">
        <f aca="false">IF(Замер!$J$180="да",Туалет!$B422,0)</f>
        <v>0</v>
      </c>
      <c r="AZ422" s="31" t="n">
        <f aca="false">IF(Замер!$J$180="да",Туалет!$G422,0)</f>
        <v>0</v>
      </c>
      <c r="BA422" s="31" t="n">
        <f aca="false">IF(Замер!$J$180="да",Туалет!$H422,0)</f>
        <v>0</v>
      </c>
      <c r="BC422" s="31" t="n">
        <f aca="false">IF(Замер!$J$200="да",Балкон!$B422,0)</f>
        <v>0</v>
      </c>
      <c r="BD422" s="31" t="n">
        <f aca="false">IF(Замер!$J$200="да",Балкон!$G422,0)</f>
        <v>0</v>
      </c>
      <c r="BE422" s="31" t="n">
        <f aca="false">IF(Замер!$J$200="да",Балкон!$H422,0)</f>
        <v>0</v>
      </c>
      <c r="BG422" s="31" t="n">
        <f aca="false">IF(Замер!$J$220="да",Помещение_11!$B422,0)</f>
        <v>0</v>
      </c>
      <c r="BH422" s="31" t="n">
        <f aca="false">IF(Замер!$J$220="да",Помещение_11!$G422,0)</f>
        <v>0</v>
      </c>
      <c r="BI422" s="31" t="n">
        <f aca="false">IF(Замер!$J$220="да",Помещение_11!$H422,0)</f>
        <v>0</v>
      </c>
      <c r="BK422" s="31" t="n">
        <f aca="false">IF(Замер!$J$240="да",Помещение_12!$B422,0)</f>
        <v>0</v>
      </c>
      <c r="BL422" s="31" t="n">
        <f aca="false">IF(Замер!$J$240="да",Помещение_12!$G422,0)</f>
        <v>0</v>
      </c>
      <c r="BM422" s="31" t="n">
        <f aca="false">IF(Замер!$J$240="да",Помещение_12!$H422,0)</f>
        <v>0</v>
      </c>
      <c r="BO422" s="31" t="n">
        <f aca="false">IF(Замер!$J$260="да",Помещение_13!$B422,0)</f>
        <v>0</v>
      </c>
      <c r="BP422" s="31" t="n">
        <f aca="false">IF(Замер!$J$260="да",Помещение_13!$G422,0)</f>
        <v>0</v>
      </c>
      <c r="BQ422" s="31" t="n">
        <f aca="false">IF(Замер!$J$260="да",Помещение_13!$H422,0)</f>
        <v>0</v>
      </c>
      <c r="BS422" s="31" t="n">
        <f aca="false">IF(Замер!$J$280="да",Помещение_14!$B422,0)</f>
        <v>0</v>
      </c>
      <c r="BT422" s="31" t="n">
        <f aca="false">IF(Замер!$J$280="да",Помещение_14!$G422,0)</f>
        <v>0</v>
      </c>
      <c r="BU422" s="31" t="n">
        <f aca="false">IF(Замер!$J$280="да",Помещение_14!$H422,0)</f>
        <v>0</v>
      </c>
      <c r="BW422" s="31" t="n">
        <f aca="false">IF(Замер!$J$300="да",Помещение_15!$B422,0)</f>
        <v>0</v>
      </c>
      <c r="BX422" s="31" t="n">
        <f aca="false">IF(Замер!$J$300="да",Помещение_15!$G422,0)</f>
        <v>0</v>
      </c>
      <c r="BY422" s="31" t="n">
        <f aca="false">IF(Замер!$J$300="да",Помещение_15!$H422,0)</f>
        <v>0</v>
      </c>
      <c r="CA422" s="31" t="n">
        <f aca="false">IF(Замер!$J$320="да",Помещение_16!$B422,0)</f>
        <v>0</v>
      </c>
      <c r="CB422" s="31" t="n">
        <f aca="false">IF(Замер!$J$320="да",Помещение_16!$G422,0)</f>
        <v>0</v>
      </c>
      <c r="CC422" s="31" t="n">
        <f aca="false">IF(Замер!$J$320="да",Помещение_16!$H422,0)</f>
        <v>0</v>
      </c>
      <c r="CE422" s="31" t="n">
        <f aca="false">IF(Замер!$J$340="да",Помещение_17!$B422,0)</f>
        <v>0</v>
      </c>
      <c r="CF422" s="31" t="n">
        <f aca="false">IF(Замер!$J$340="да",Помещение_17!$G422,0)</f>
        <v>0</v>
      </c>
      <c r="CG422" s="31" t="n">
        <f aca="false">IF(Замер!$J$340="да",Помещение_17!$H422,0)</f>
        <v>0</v>
      </c>
      <c r="CI422" s="31" t="n">
        <f aca="false">IF(Замер!$J$360="да",Помещение_18!$B422,0)</f>
        <v>0</v>
      </c>
      <c r="CJ422" s="31" t="n">
        <f aca="false">IF(Замер!$J$360="да",Помещение_18!$G422,0)</f>
        <v>0</v>
      </c>
      <c r="CK422" s="31" t="n">
        <f aca="false">IF(Замер!$J$360="да",Помещение_18!$H422,0)</f>
        <v>0</v>
      </c>
      <c r="CM422" s="31" t="n">
        <f aca="false">IF(Замер!$J$380="да",Помещение_19!$B422,0)</f>
        <v>0</v>
      </c>
      <c r="CN422" s="31" t="n">
        <f aca="false">IF(Замер!$J$380="да",Помещение_19!$G422,0)</f>
        <v>0</v>
      </c>
      <c r="CO422" s="31" t="n">
        <f aca="false">IF(Замер!$J$380="да",Помещение_19!$H422,0)</f>
        <v>0</v>
      </c>
      <c r="CQ422" s="31" t="n">
        <f aca="false">IF(Замер!$J$400="да",Помещение_20!$B422,0)</f>
        <v>0</v>
      </c>
      <c r="CR422" s="31" t="n">
        <f aca="false">IF(Замер!$J$400="да",Помещение_20!$G422,0)</f>
        <v>0</v>
      </c>
      <c r="CS422" s="31" t="n">
        <f aca="false">IF(Замер!$J$400="да",Помещение_20!$H422,0)</f>
        <v>0</v>
      </c>
    </row>
    <row r="423" customFormat="false" ht="14.25" hidden="false" customHeight="false" outlineLevel="0" collapsed="false">
      <c r="B423" s="79" t="n">
        <f aca="false">P423</f>
        <v>0</v>
      </c>
      <c r="C423" s="49" t="s">
        <v>670</v>
      </c>
      <c r="D423" s="80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44" t="str">
        <f aca="false">VLOOKUP(C423,СписокРабот!$B:$E,3,FALSE())</f>
        <v>ед.</v>
      </c>
      <c r="F423" s="81" t="n">
        <f aca="false">VLOOKUP(C423,СписокРабот!$B:$E,4,FALSE())</f>
        <v>51854</v>
      </c>
      <c r="G423" s="49" t="n">
        <f aca="false">Q423</f>
        <v>0</v>
      </c>
      <c r="H423" s="82" t="n">
        <f aca="false">F423*G423</f>
        <v>0</v>
      </c>
      <c r="L423" s="83"/>
      <c r="M423" s="66" t="n">
        <f aca="false">$F423*(100%-$B$3)</f>
        <v>44075.9</v>
      </c>
      <c r="N423" s="31" t="n">
        <f aca="false">$G423*$M423</f>
        <v>0</v>
      </c>
      <c r="P423" s="31" t="n">
        <f aca="false">MAX(S423,W423,AA423,AE423,AI423,AM423,AQ423,AU423,AY423,BC423,BG423,BK423,BO423,BS423,BW423,CA423,CE423,CI423,CM423,CQ423)</f>
        <v>0</v>
      </c>
      <c r="Q423" s="31" t="n">
        <f aca="false">IF($S423,T423,0)+IF($W423,X423,0)+IF($AA423,AB423,0)+IF($AE423,AF423,0)+IF($AI423,AJ423,0)+IF($AM423,AN423,0)+IF($AQ423,AR423,0)+IF($AU423,AV423,0)+IF($AY423,AZ423,0)+IF($BC423,BD423,0)+IF($BG423,BH423,0)+IF($BK423,BL423,0)+IF($BO423,BP423,0)+IF($BS423,BT423,0)+IF($BW423,BX423,0)+IF($CA423,CB423,0)+IF($CE423,CF423,0)+IF($CI423,CJ423,0)+IF($CM423,CN423,0)+IF($CQ423,CR423,0)</f>
        <v>0</v>
      </c>
      <c r="R423" s="31" t="n">
        <f aca="false">IF($S423=1,U423,0)+IF($W423,Y423,0)+IF($AA423,AC423,0)+IF($AE423,AG423,0)+IF($AI423,AK423,0)+IF($AM423,AO423,0)+IF($AQ423,AS423,0)+IF($AU423,AW423,0)+IF($AY423,BA423,0)+IF($BC423,BE423,0)+IF($BG423,BI423,0)+IF($BK423,BM423,0)+IF($BO423,BQ423,0)+IF($BS423,BU423,0)+IF($BW423,BY423,0)+IF($CA423,CC423,0)+IF($CE423,CG423,0)+IF($CI423,CK423,0)+IF($CM423,CO423,0)+IF($CQ423,CS423,0)</f>
        <v>0</v>
      </c>
      <c r="S423" s="31" t="n">
        <f aca="false">IF(Замер!$J$20="да",Комната_1!$B423,0)</f>
        <v>0</v>
      </c>
      <c r="T423" s="31" t="n">
        <f aca="false">IF(Замер!$J$20="да",Комната_1!$G423,0)</f>
        <v>1</v>
      </c>
      <c r="U423" s="31" t="n">
        <f aca="false">IF(Замер!$J$20="да",Комната_1!$H423,0)</f>
        <v>51854</v>
      </c>
      <c r="W423" s="31" t="n">
        <f aca="false">IF(Замер!$J$40="да",Комната_2!$B423,0)</f>
        <v>0</v>
      </c>
      <c r="X423" s="31" t="n">
        <f aca="false">IF(Замер!$J$40="да",Комната_2!$G423,0)</f>
        <v>1</v>
      </c>
      <c r="Y423" s="31" t="n">
        <f aca="false">IF(Замер!$J$40="да",Комната_2!$H423,0)</f>
        <v>51854</v>
      </c>
      <c r="AA423" s="31" t="n">
        <f aca="false">IF(Замер!$J$60="да",Комната_3!$B423,0)</f>
        <v>0</v>
      </c>
      <c r="AB423" s="31" t="n">
        <f aca="false">IF(Замер!$J$60="да",Комната_3!$G423,0)</f>
        <v>1</v>
      </c>
      <c r="AC423" s="31" t="n">
        <f aca="false">IF(Замер!$J$60="да",Комната_3!$H423,0)</f>
        <v>51854</v>
      </c>
      <c r="AE423" s="31" t="n">
        <f aca="false">IF(Замер!$J$80="да",Комната_4!$B423,0)</f>
        <v>0</v>
      </c>
      <c r="AF423" s="31" t="n">
        <f aca="false">IF(Замер!$J$80="да",Комната_4!$G423,0)</f>
        <v>1</v>
      </c>
      <c r="AG423" s="31" t="n">
        <f aca="false">IF(Замер!$J$80="да",Комната_4!$H423,0)</f>
        <v>51854</v>
      </c>
      <c r="AI423" s="31" t="n">
        <f aca="false">IF(Замер!$J$100="да",Комната_5!$B423,0)</f>
        <v>0</v>
      </c>
      <c r="AJ423" s="31" t="n">
        <f aca="false">IF(Замер!$J$100="да",Комната_5!$G423,0)</f>
        <v>1</v>
      </c>
      <c r="AK423" s="31" t="n">
        <f aca="false">IF(Замер!$J$100="да",Комната_5!$H423,0)</f>
        <v>51854</v>
      </c>
      <c r="AM423" s="31" t="n">
        <f aca="false">IF(Замер!$J$120="да",Коридор!$B423,0)</f>
        <v>0</v>
      </c>
      <c r="AN423" s="31" t="n">
        <f aca="false">IF(Замер!$J$120="да",Коридор!$G423,0)</f>
        <v>1</v>
      </c>
      <c r="AO423" s="31" t="n">
        <f aca="false">IF(Замер!$J$120="да",Коридор!$H423,0)</f>
        <v>51854</v>
      </c>
      <c r="AQ423" s="31" t="n">
        <f aca="false">IF(Замер!$J$140="да",Кухня!$B423,0)</f>
        <v>0</v>
      </c>
      <c r="AR423" s="31" t="n">
        <f aca="false">IF(Замер!$J$140="да",Кухня!$G423,0)</f>
        <v>1</v>
      </c>
      <c r="AS423" s="31" t="n">
        <f aca="false">IF(Замер!$J$140="да",Кухня!$H423,0)</f>
        <v>51854</v>
      </c>
      <c r="AU423" s="31" t="n">
        <f aca="false">IF(Замер!$J$160="да",Ванна!$B423,0)</f>
        <v>0</v>
      </c>
      <c r="AV423" s="31" t="n">
        <f aca="false">IF(Замер!$J$160="да",Ванна!$G423,0)</f>
        <v>1</v>
      </c>
      <c r="AW423" s="31" t="n">
        <f aca="false">IF(Замер!$J$160="да",Ванна!$H423,0)</f>
        <v>51854</v>
      </c>
      <c r="AY423" s="31" t="n">
        <f aca="false">IF(Замер!$J$180="да",Туалет!$B423,0)</f>
        <v>0</v>
      </c>
      <c r="AZ423" s="31" t="n">
        <f aca="false">IF(Замер!$J$180="да",Туалет!$G423,0)</f>
        <v>0</v>
      </c>
      <c r="BA423" s="31" t="n">
        <f aca="false">IF(Замер!$J$180="да",Туалет!$H423,0)</f>
        <v>0</v>
      </c>
      <c r="BC423" s="31" t="n">
        <f aca="false">IF(Замер!$J$200="да",Балкон!$B423,0)</f>
        <v>0</v>
      </c>
      <c r="BD423" s="31" t="n">
        <f aca="false">IF(Замер!$J$200="да",Балкон!$G423,0)</f>
        <v>0</v>
      </c>
      <c r="BE423" s="31" t="n">
        <f aca="false">IF(Замер!$J$200="да",Балкон!$H423,0)</f>
        <v>0</v>
      </c>
      <c r="BG423" s="31" t="n">
        <f aca="false">IF(Замер!$J$220="да",Помещение_11!$B423,0)</f>
        <v>0</v>
      </c>
      <c r="BH423" s="31" t="n">
        <f aca="false">IF(Замер!$J$220="да",Помещение_11!$G423,0)</f>
        <v>0</v>
      </c>
      <c r="BI423" s="31" t="n">
        <f aca="false">IF(Замер!$J$220="да",Помещение_11!$H423,0)</f>
        <v>0</v>
      </c>
      <c r="BK423" s="31" t="n">
        <f aca="false">IF(Замер!$J$240="да",Помещение_12!$B423,0)</f>
        <v>0</v>
      </c>
      <c r="BL423" s="31" t="n">
        <f aca="false">IF(Замер!$J$240="да",Помещение_12!$G423,0)</f>
        <v>0</v>
      </c>
      <c r="BM423" s="31" t="n">
        <f aca="false">IF(Замер!$J$240="да",Помещение_12!$H423,0)</f>
        <v>0</v>
      </c>
      <c r="BO423" s="31" t="n">
        <f aca="false">IF(Замер!$J$260="да",Помещение_13!$B423,0)</f>
        <v>0</v>
      </c>
      <c r="BP423" s="31" t="n">
        <f aca="false">IF(Замер!$J$260="да",Помещение_13!$G423,0)</f>
        <v>0</v>
      </c>
      <c r="BQ423" s="31" t="n">
        <f aca="false">IF(Замер!$J$260="да",Помещение_13!$H423,0)</f>
        <v>0</v>
      </c>
      <c r="BS423" s="31" t="n">
        <f aca="false">IF(Замер!$J$280="да",Помещение_14!$B423,0)</f>
        <v>0</v>
      </c>
      <c r="BT423" s="31" t="n">
        <f aca="false">IF(Замер!$J$280="да",Помещение_14!$G423,0)</f>
        <v>0</v>
      </c>
      <c r="BU423" s="31" t="n">
        <f aca="false">IF(Замер!$J$280="да",Помещение_14!$H423,0)</f>
        <v>0</v>
      </c>
      <c r="BW423" s="31" t="n">
        <f aca="false">IF(Замер!$J$300="да",Помещение_15!$B423,0)</f>
        <v>0</v>
      </c>
      <c r="BX423" s="31" t="n">
        <f aca="false">IF(Замер!$J$300="да",Помещение_15!$G423,0)</f>
        <v>0</v>
      </c>
      <c r="BY423" s="31" t="n">
        <f aca="false">IF(Замер!$J$300="да",Помещение_15!$H423,0)</f>
        <v>0</v>
      </c>
      <c r="CA423" s="31" t="n">
        <f aca="false">IF(Замер!$J$320="да",Помещение_16!$B423,0)</f>
        <v>0</v>
      </c>
      <c r="CB423" s="31" t="n">
        <f aca="false">IF(Замер!$J$320="да",Помещение_16!$G423,0)</f>
        <v>0</v>
      </c>
      <c r="CC423" s="31" t="n">
        <f aca="false">IF(Замер!$J$320="да",Помещение_16!$H423,0)</f>
        <v>0</v>
      </c>
      <c r="CE423" s="31" t="n">
        <f aca="false">IF(Замер!$J$340="да",Помещение_17!$B423,0)</f>
        <v>0</v>
      </c>
      <c r="CF423" s="31" t="n">
        <f aca="false">IF(Замер!$J$340="да",Помещение_17!$G423,0)</f>
        <v>0</v>
      </c>
      <c r="CG423" s="31" t="n">
        <f aca="false">IF(Замер!$J$340="да",Помещение_17!$H423,0)</f>
        <v>0</v>
      </c>
      <c r="CI423" s="31" t="n">
        <f aca="false">IF(Замер!$J$360="да",Помещение_18!$B423,0)</f>
        <v>0</v>
      </c>
      <c r="CJ423" s="31" t="n">
        <f aca="false">IF(Замер!$J$360="да",Помещение_18!$G423,0)</f>
        <v>0</v>
      </c>
      <c r="CK423" s="31" t="n">
        <f aca="false">IF(Замер!$J$360="да",Помещение_18!$H423,0)</f>
        <v>0</v>
      </c>
      <c r="CM423" s="31" t="n">
        <f aca="false">IF(Замер!$J$380="да",Помещение_19!$B423,0)</f>
        <v>0</v>
      </c>
      <c r="CN423" s="31" t="n">
        <f aca="false">IF(Замер!$J$380="да",Помещение_19!$G423,0)</f>
        <v>0</v>
      </c>
      <c r="CO423" s="31" t="n">
        <f aca="false">IF(Замер!$J$380="да",Помещение_19!$H423,0)</f>
        <v>0</v>
      </c>
      <c r="CQ423" s="31" t="n">
        <f aca="false">IF(Замер!$J$400="да",Помещение_20!$B423,0)</f>
        <v>0</v>
      </c>
      <c r="CR423" s="31" t="n">
        <f aca="false">IF(Замер!$J$400="да",Помещение_20!$G423,0)</f>
        <v>0</v>
      </c>
      <c r="CS423" s="31" t="n">
        <f aca="false">IF(Замер!$J$400="да",Помещение_20!$H423,0)</f>
        <v>0</v>
      </c>
    </row>
    <row r="424" customFormat="false" ht="14.25" hidden="false" customHeight="false" outlineLevel="0" collapsed="false">
      <c r="B424" s="79" t="n">
        <f aca="false">P424</f>
        <v>0</v>
      </c>
      <c r="C424" s="49" t="s">
        <v>671</v>
      </c>
      <c r="D424" s="80" t="str">
        <f aca="false">VLOOKUP(C424,СписокРабот!$B:$E,2,FALSE())</f>
        <v>Установка шин дополнительных N или PE</v>
      </c>
      <c r="E424" s="44" t="str">
        <f aca="false">VLOOKUP(C424,СписокРабот!$B:$E,3,FALSE())</f>
        <v>ед.</v>
      </c>
      <c r="F424" s="81" t="n">
        <f aca="false">VLOOKUP(C424,СписокРабот!$B:$E,4,FALSE())</f>
        <v>2821</v>
      </c>
      <c r="G424" s="49" t="n">
        <f aca="false">Q424</f>
        <v>0</v>
      </c>
      <c r="H424" s="82" t="n">
        <f aca="false">F424*G424</f>
        <v>0</v>
      </c>
      <c r="L424" s="83"/>
      <c r="M424" s="66" t="n">
        <f aca="false">$F424*(100%-$B$3)</f>
        <v>2397.85</v>
      </c>
      <c r="N424" s="31" t="n">
        <f aca="false">$G424*$M424</f>
        <v>0</v>
      </c>
      <c r="P424" s="31" t="n">
        <f aca="false">MAX(S424,W424,AA424,AE424,AI424,AM424,AQ424,AU424,AY424,BC424,BG424,BK424,BO424,BS424,BW424,CA424,CE424,CI424,CM424,CQ424)</f>
        <v>0</v>
      </c>
      <c r="Q424" s="31" t="n">
        <f aca="false">IF($S424,T424,0)+IF($W424,X424,0)+IF($AA424,AB424,0)+IF($AE424,AF424,0)+IF($AI424,AJ424,0)+IF($AM424,AN424,0)+IF($AQ424,AR424,0)+IF($AU424,AV424,0)+IF($AY424,AZ424,0)+IF($BC424,BD424,0)+IF($BG424,BH424,0)+IF($BK424,BL424,0)+IF($BO424,BP424,0)+IF($BS424,BT424,0)+IF($BW424,BX424,0)+IF($CA424,CB424,0)+IF($CE424,CF424,0)+IF($CI424,CJ424,0)+IF($CM424,CN424,0)+IF($CQ424,CR424,0)</f>
        <v>0</v>
      </c>
      <c r="R424" s="31" t="n">
        <f aca="false">IF($S424=1,U424,0)+IF($W424,Y424,0)+IF($AA424,AC424,0)+IF($AE424,AG424,0)+IF($AI424,AK424,0)+IF($AM424,AO424,0)+IF($AQ424,AS424,0)+IF($AU424,AW424,0)+IF($AY424,BA424,0)+IF($BC424,BE424,0)+IF($BG424,BI424,0)+IF($BK424,BM424,0)+IF($BO424,BQ424,0)+IF($BS424,BU424,0)+IF($BW424,BY424,0)+IF($CA424,CC424,0)+IF($CE424,CG424,0)+IF($CI424,CK424,0)+IF($CM424,CO424,0)+IF($CQ424,CS424,0)</f>
        <v>0</v>
      </c>
      <c r="S424" s="31" t="n">
        <f aca="false">IF(Замер!$J$20="да",Комната_1!$B424,0)</f>
        <v>0</v>
      </c>
      <c r="T424" s="31" t="n">
        <f aca="false">IF(Замер!$J$20="да",Комната_1!$G424,0)</f>
        <v>0</v>
      </c>
      <c r="U424" s="31" t="n">
        <f aca="false">IF(Замер!$J$20="да",Комната_1!$H424,0)</f>
        <v>0</v>
      </c>
      <c r="W424" s="31" t="n">
        <f aca="false">IF(Замер!$J$40="да",Комната_2!$B424,0)</f>
        <v>0</v>
      </c>
      <c r="X424" s="31" t="n">
        <f aca="false">IF(Замер!$J$40="да",Комната_2!$G424,0)</f>
        <v>0</v>
      </c>
      <c r="Y424" s="31" t="n">
        <f aca="false">IF(Замер!$J$40="да",Комната_2!$H424,0)</f>
        <v>0</v>
      </c>
      <c r="AA424" s="31" t="n">
        <f aca="false">IF(Замер!$J$60="да",Комната_3!$B424,0)</f>
        <v>0</v>
      </c>
      <c r="AB424" s="31" t="n">
        <f aca="false">IF(Замер!$J$60="да",Комната_3!$G424,0)</f>
        <v>0</v>
      </c>
      <c r="AC424" s="31" t="n">
        <f aca="false">IF(Замер!$J$60="да",Комната_3!$H424,0)</f>
        <v>0</v>
      </c>
      <c r="AE424" s="31" t="n">
        <f aca="false">IF(Замер!$J$80="да",Комната_4!$B424,0)</f>
        <v>0</v>
      </c>
      <c r="AF424" s="31" t="n">
        <f aca="false">IF(Замер!$J$80="да",Комната_4!$G424,0)</f>
        <v>0</v>
      </c>
      <c r="AG424" s="31" t="n">
        <f aca="false">IF(Замер!$J$80="да",Комната_4!$H424,0)</f>
        <v>0</v>
      </c>
      <c r="AI424" s="31" t="n">
        <f aca="false">IF(Замер!$J$100="да",Комната_5!$B424,0)</f>
        <v>0</v>
      </c>
      <c r="AJ424" s="31" t="n">
        <f aca="false">IF(Замер!$J$100="да",Комната_5!$G424,0)</f>
        <v>0</v>
      </c>
      <c r="AK424" s="31" t="n">
        <f aca="false">IF(Замер!$J$100="да",Комната_5!$H424,0)</f>
        <v>0</v>
      </c>
      <c r="AM424" s="31" t="n">
        <f aca="false">IF(Замер!$J$120="да",Коридор!$B424,0)</f>
        <v>0</v>
      </c>
      <c r="AN424" s="31" t="n">
        <f aca="false">IF(Замер!$J$120="да",Коридор!$G424,0)</f>
        <v>0</v>
      </c>
      <c r="AO424" s="31" t="n">
        <f aca="false">IF(Замер!$J$120="да",Коридор!$H424,0)</f>
        <v>0</v>
      </c>
      <c r="AQ424" s="31" t="n">
        <f aca="false">IF(Замер!$J$140="да",Кухня!$B424,0)</f>
        <v>0</v>
      </c>
      <c r="AR424" s="31" t="n">
        <f aca="false">IF(Замер!$J$140="да",Кухня!$G424,0)</f>
        <v>0</v>
      </c>
      <c r="AS424" s="31" t="n">
        <f aca="false">IF(Замер!$J$140="да",Кухня!$H424,0)</f>
        <v>0</v>
      </c>
      <c r="AU424" s="31" t="n">
        <f aca="false">IF(Замер!$J$160="да",Ванна!$B424,0)</f>
        <v>0</v>
      </c>
      <c r="AV424" s="31" t="n">
        <f aca="false">IF(Замер!$J$160="да",Ванна!$G424,0)</f>
        <v>0</v>
      </c>
      <c r="AW424" s="31" t="n">
        <f aca="false">IF(Замер!$J$160="да",Ванна!$H424,0)</f>
        <v>0</v>
      </c>
      <c r="AY424" s="31" t="n">
        <f aca="false">IF(Замер!$J$180="да",Туалет!$B424,0)</f>
        <v>0</v>
      </c>
      <c r="AZ424" s="31" t="n">
        <f aca="false">IF(Замер!$J$180="да",Туалет!$G424,0)</f>
        <v>0</v>
      </c>
      <c r="BA424" s="31" t="n">
        <f aca="false">IF(Замер!$J$180="да",Туалет!$H424,0)</f>
        <v>0</v>
      </c>
      <c r="BC424" s="31" t="n">
        <f aca="false">IF(Замер!$J$200="да",Балкон!$B424,0)</f>
        <v>0</v>
      </c>
      <c r="BD424" s="31" t="n">
        <f aca="false">IF(Замер!$J$200="да",Балкон!$G424,0)</f>
        <v>0</v>
      </c>
      <c r="BE424" s="31" t="n">
        <f aca="false">IF(Замер!$J$200="да",Балкон!$H424,0)</f>
        <v>0</v>
      </c>
      <c r="BG424" s="31" t="n">
        <f aca="false">IF(Замер!$J$220="да",Помещение_11!$B424,0)</f>
        <v>0</v>
      </c>
      <c r="BH424" s="31" t="n">
        <f aca="false">IF(Замер!$J$220="да",Помещение_11!$G424,0)</f>
        <v>0</v>
      </c>
      <c r="BI424" s="31" t="n">
        <f aca="false">IF(Замер!$J$220="да",Помещение_11!$H424,0)</f>
        <v>0</v>
      </c>
      <c r="BK424" s="31" t="n">
        <f aca="false">IF(Замер!$J$240="да",Помещение_12!$B424,0)</f>
        <v>0</v>
      </c>
      <c r="BL424" s="31" t="n">
        <f aca="false">IF(Замер!$J$240="да",Помещение_12!$G424,0)</f>
        <v>0</v>
      </c>
      <c r="BM424" s="31" t="n">
        <f aca="false">IF(Замер!$J$240="да",Помещение_12!$H424,0)</f>
        <v>0</v>
      </c>
      <c r="BO424" s="31" t="n">
        <f aca="false">IF(Замер!$J$260="да",Помещение_13!$B424,0)</f>
        <v>0</v>
      </c>
      <c r="BP424" s="31" t="n">
        <f aca="false">IF(Замер!$J$260="да",Помещение_13!$G424,0)</f>
        <v>0</v>
      </c>
      <c r="BQ424" s="31" t="n">
        <f aca="false">IF(Замер!$J$260="да",Помещение_13!$H424,0)</f>
        <v>0</v>
      </c>
      <c r="BS424" s="31" t="n">
        <f aca="false">IF(Замер!$J$280="да",Помещение_14!$B424,0)</f>
        <v>0</v>
      </c>
      <c r="BT424" s="31" t="n">
        <f aca="false">IF(Замер!$J$280="да",Помещение_14!$G424,0)</f>
        <v>0</v>
      </c>
      <c r="BU424" s="31" t="n">
        <f aca="false">IF(Замер!$J$280="да",Помещение_14!$H424,0)</f>
        <v>0</v>
      </c>
      <c r="BW424" s="31" t="n">
        <f aca="false">IF(Замер!$J$300="да",Помещение_15!$B424,0)</f>
        <v>0</v>
      </c>
      <c r="BX424" s="31" t="n">
        <f aca="false">IF(Замер!$J$300="да",Помещение_15!$G424,0)</f>
        <v>0</v>
      </c>
      <c r="BY424" s="31" t="n">
        <f aca="false">IF(Замер!$J$300="да",Помещение_15!$H424,0)</f>
        <v>0</v>
      </c>
      <c r="CA424" s="31" t="n">
        <f aca="false">IF(Замер!$J$320="да",Помещение_16!$B424,0)</f>
        <v>0</v>
      </c>
      <c r="CB424" s="31" t="n">
        <f aca="false">IF(Замер!$J$320="да",Помещение_16!$G424,0)</f>
        <v>0</v>
      </c>
      <c r="CC424" s="31" t="n">
        <f aca="false">IF(Замер!$J$320="да",Помещение_16!$H424,0)</f>
        <v>0</v>
      </c>
      <c r="CE424" s="31" t="n">
        <f aca="false">IF(Замер!$J$340="да",Помещение_17!$B424,0)</f>
        <v>0</v>
      </c>
      <c r="CF424" s="31" t="n">
        <f aca="false">IF(Замер!$J$340="да",Помещение_17!$G424,0)</f>
        <v>0</v>
      </c>
      <c r="CG424" s="31" t="n">
        <f aca="false">IF(Замер!$J$340="да",Помещение_17!$H424,0)</f>
        <v>0</v>
      </c>
      <c r="CI424" s="31" t="n">
        <f aca="false">IF(Замер!$J$360="да",Помещение_18!$B424,0)</f>
        <v>0</v>
      </c>
      <c r="CJ424" s="31" t="n">
        <f aca="false">IF(Замер!$J$360="да",Помещение_18!$G424,0)</f>
        <v>0</v>
      </c>
      <c r="CK424" s="31" t="n">
        <f aca="false">IF(Замер!$J$360="да",Помещение_18!$H424,0)</f>
        <v>0</v>
      </c>
      <c r="CM424" s="31" t="n">
        <f aca="false">IF(Замер!$J$380="да",Помещение_19!$B424,0)</f>
        <v>0</v>
      </c>
      <c r="CN424" s="31" t="n">
        <f aca="false">IF(Замер!$J$380="да",Помещение_19!$G424,0)</f>
        <v>0</v>
      </c>
      <c r="CO424" s="31" t="n">
        <f aca="false">IF(Замер!$J$380="да",Помещение_19!$H424,0)</f>
        <v>0</v>
      </c>
      <c r="CQ424" s="31" t="n">
        <f aca="false">IF(Замер!$J$400="да",Помещение_20!$B424,0)</f>
        <v>0</v>
      </c>
      <c r="CR424" s="31" t="n">
        <f aca="false">IF(Замер!$J$400="да",Помещение_20!$G424,0)</f>
        <v>0</v>
      </c>
      <c r="CS424" s="31" t="n">
        <f aca="false">IF(Замер!$J$400="да",Помещение_20!$H424,0)</f>
        <v>0</v>
      </c>
    </row>
    <row r="425" customFormat="false" ht="14.25" hidden="false" customHeight="false" outlineLevel="0" collapsed="false">
      <c r="B425" s="79" t="n">
        <f aca="false">P425</f>
        <v>0</v>
      </c>
      <c r="C425" s="49" t="s">
        <v>672</v>
      </c>
      <c r="D425" s="80" t="str">
        <f aca="false">VLOOKUP(C425,СписокРабот!$B:$E,2,FALSE())</f>
        <v>Монтаж временного освещения (без учета материалов)</v>
      </c>
      <c r="E425" s="44" t="str">
        <f aca="false">VLOOKUP(C425,СписокРабот!$B:$E,3,FALSE())</f>
        <v>м²</v>
      </c>
      <c r="F425" s="81" t="n">
        <f aca="false">VLOOKUP(C425,СписокРабот!$B:$E,4,FALSE())</f>
        <v>300</v>
      </c>
      <c r="G425" s="84" t="n">
        <f aca="false">Q425</f>
        <v>0</v>
      </c>
      <c r="H425" s="82" t="n">
        <f aca="false">F425*G425</f>
        <v>0</v>
      </c>
      <c r="L425" s="83"/>
      <c r="M425" s="66" t="n">
        <f aca="false">$F425*(100%-$B$3)</f>
        <v>255</v>
      </c>
      <c r="N425" s="31" t="n">
        <f aca="false">$G425*$M425</f>
        <v>0</v>
      </c>
      <c r="P425" s="31" t="n">
        <f aca="false">MAX(S425,W425,AA425,AE425,AI425,AM425,AQ425,AU425,AY425,BC425,BG425,BK425,BO425,BS425,BW425,CA425,CE425,CI425,CM425,CQ425)</f>
        <v>0</v>
      </c>
      <c r="Q425" s="31" t="n">
        <f aca="false">IF($S425,T425,0)+IF($W425,X425,0)+IF($AA425,AB425,0)+IF($AE425,AF425,0)+IF($AI425,AJ425,0)+IF($AM425,AN425,0)+IF($AQ425,AR425,0)+IF($AU425,AV425,0)+IF($AY425,AZ425,0)+IF($BC425,BD425,0)+IF($BG425,BH425,0)+IF($BK425,BL425,0)+IF($BO425,BP425,0)+IF($BS425,BT425,0)+IF($BW425,BX425,0)+IF($CA425,CB425,0)+IF($CE425,CF425,0)+IF($CI425,CJ425,0)+IF($CM425,CN425,0)+IF($CQ425,CR425,0)</f>
        <v>0</v>
      </c>
      <c r="R425" s="31" t="n">
        <f aca="false">IF($S425=1,U425,0)+IF($W425,Y425,0)+IF($AA425,AC425,0)+IF($AE425,AG425,0)+IF($AI425,AK425,0)+IF($AM425,AO425,0)+IF($AQ425,AS425,0)+IF($AU425,AW425,0)+IF($AY425,BA425,0)+IF($BC425,BE425,0)+IF($BG425,BI425,0)+IF($BK425,BM425,0)+IF($BO425,BQ425,0)+IF($BS425,BU425,0)+IF($BW425,BY425,0)+IF($CA425,CC425,0)+IF($CE425,CG425,0)+IF($CI425,CK425,0)+IF($CM425,CO425,0)+IF($CQ425,CS425,0)</f>
        <v>0</v>
      </c>
      <c r="S425" s="31" t="n">
        <f aca="false">IF(Замер!$J$20="да",Комната_1!$B425,0)</f>
        <v>0</v>
      </c>
      <c r="T425" s="31" t="n">
        <f aca="false">IF(Замер!$J$20="да",Комната_1!$G425,0)</f>
        <v>0</v>
      </c>
      <c r="U425" s="31" t="n">
        <f aca="false">IF(Замер!$J$20="да",Комната_1!$H425,0)</f>
        <v>0</v>
      </c>
      <c r="W425" s="31" t="n">
        <f aca="false">IF(Замер!$J$40="да",Комната_2!$B425,0)</f>
        <v>0</v>
      </c>
      <c r="X425" s="31" t="n">
        <f aca="false">IF(Замер!$J$40="да",Комната_2!$G425,0)</f>
        <v>0</v>
      </c>
      <c r="Y425" s="31" t="n">
        <f aca="false">IF(Замер!$J$40="да",Комната_2!$H425,0)</f>
        <v>0</v>
      </c>
      <c r="AA425" s="31" t="n">
        <f aca="false">IF(Замер!$J$60="да",Комната_3!$B425,0)</f>
        <v>0</v>
      </c>
      <c r="AB425" s="31" t="n">
        <f aca="false">IF(Замер!$J$60="да",Комната_3!$G425,0)</f>
        <v>0</v>
      </c>
      <c r="AC425" s="31" t="n">
        <f aca="false">IF(Замер!$J$60="да",Комната_3!$H425,0)</f>
        <v>0</v>
      </c>
      <c r="AE425" s="31" t="n">
        <f aca="false">IF(Замер!$J$80="да",Комната_4!$B425,0)</f>
        <v>0</v>
      </c>
      <c r="AF425" s="31" t="n">
        <f aca="false">IF(Замер!$J$80="да",Комната_4!$G425,0)</f>
        <v>0</v>
      </c>
      <c r="AG425" s="31" t="n">
        <f aca="false">IF(Замер!$J$80="да",Комната_4!$H425,0)</f>
        <v>0</v>
      </c>
      <c r="AI425" s="31" t="n">
        <f aca="false">IF(Замер!$J$100="да",Комната_5!$B425,0)</f>
        <v>0</v>
      </c>
      <c r="AJ425" s="31" t="n">
        <f aca="false">IF(Замер!$J$100="да",Комната_5!$G425,0)</f>
        <v>0</v>
      </c>
      <c r="AK425" s="31" t="n">
        <f aca="false">IF(Замер!$J$100="да",Комната_5!$H425,0)</f>
        <v>0</v>
      </c>
      <c r="AM425" s="31" t="n">
        <f aca="false">IF(Замер!$J$120="да",Коридор!$B425,0)</f>
        <v>0</v>
      </c>
      <c r="AN425" s="31" t="n">
        <f aca="false">IF(Замер!$J$120="да",Коридор!$G425,0)</f>
        <v>0</v>
      </c>
      <c r="AO425" s="31" t="n">
        <f aca="false">IF(Замер!$J$120="да",Коридор!$H425,0)</f>
        <v>0</v>
      </c>
      <c r="AQ425" s="31" t="n">
        <f aca="false">IF(Замер!$J$140="да",Кухня!$B425,0)</f>
        <v>0</v>
      </c>
      <c r="AR425" s="31" t="n">
        <f aca="false">IF(Замер!$J$140="да",Кухня!$G425,0)</f>
        <v>0</v>
      </c>
      <c r="AS425" s="31" t="n">
        <f aca="false">IF(Замер!$J$140="да",Кухня!$H425,0)</f>
        <v>0</v>
      </c>
      <c r="AU425" s="31" t="n">
        <f aca="false">IF(Замер!$J$160="да",Ванна!$B425,0)</f>
        <v>0</v>
      </c>
      <c r="AV425" s="31" t="n">
        <f aca="false">IF(Замер!$J$160="да",Ванна!$G425,0)</f>
        <v>0</v>
      </c>
      <c r="AW425" s="31" t="n">
        <f aca="false">IF(Замер!$J$160="да",Ванна!$H425,0)</f>
        <v>0</v>
      </c>
      <c r="AY425" s="31" t="n">
        <f aca="false">IF(Замер!$J$180="да",Туалет!$B425,0)</f>
        <v>0</v>
      </c>
      <c r="AZ425" s="31" t="n">
        <f aca="false">IF(Замер!$J$180="да",Туалет!$G425,0)</f>
        <v>0</v>
      </c>
      <c r="BA425" s="31" t="n">
        <f aca="false">IF(Замер!$J$180="да",Туалет!$H425,0)</f>
        <v>0</v>
      </c>
      <c r="BC425" s="31" t="n">
        <f aca="false">IF(Замер!$J$200="да",Балкон!$B425,0)</f>
        <v>0</v>
      </c>
      <c r="BD425" s="31" t="n">
        <f aca="false">IF(Замер!$J$200="да",Балкон!$G425,0)</f>
        <v>0</v>
      </c>
      <c r="BE425" s="31" t="n">
        <f aca="false">IF(Замер!$J$200="да",Балкон!$H425,0)</f>
        <v>0</v>
      </c>
      <c r="BG425" s="31" t="n">
        <f aca="false">IF(Замер!$J$220="да",Помещение_11!$B425,0)</f>
        <v>0</v>
      </c>
      <c r="BH425" s="31" t="n">
        <f aca="false">IF(Замер!$J$220="да",Помещение_11!$G425,0)</f>
        <v>0</v>
      </c>
      <c r="BI425" s="31" t="n">
        <f aca="false">IF(Замер!$J$220="да",Помещение_11!$H425,0)</f>
        <v>0</v>
      </c>
      <c r="BK425" s="31" t="n">
        <f aca="false">IF(Замер!$J$240="да",Помещение_12!$B425,0)</f>
        <v>0</v>
      </c>
      <c r="BL425" s="31" t="n">
        <f aca="false">IF(Замер!$J$240="да",Помещение_12!$G425,0)</f>
        <v>0</v>
      </c>
      <c r="BM425" s="31" t="n">
        <f aca="false">IF(Замер!$J$240="да",Помещение_12!$H425,0)</f>
        <v>0</v>
      </c>
      <c r="BO425" s="31" t="n">
        <f aca="false">IF(Замер!$J$260="да",Помещение_13!$B425,0)</f>
        <v>0</v>
      </c>
      <c r="BP425" s="31" t="n">
        <f aca="false">IF(Замер!$J$260="да",Помещение_13!$G425,0)</f>
        <v>0</v>
      </c>
      <c r="BQ425" s="31" t="n">
        <f aca="false">IF(Замер!$J$260="да",Помещение_13!$H425,0)</f>
        <v>0</v>
      </c>
      <c r="BS425" s="31" t="n">
        <f aca="false">IF(Замер!$J$280="да",Помещение_14!$B425,0)</f>
        <v>0</v>
      </c>
      <c r="BT425" s="31" t="n">
        <f aca="false">IF(Замер!$J$280="да",Помещение_14!$G425,0)</f>
        <v>0</v>
      </c>
      <c r="BU425" s="31" t="n">
        <f aca="false">IF(Замер!$J$280="да",Помещение_14!$H425,0)</f>
        <v>0</v>
      </c>
      <c r="BW425" s="31" t="n">
        <f aca="false">IF(Замер!$J$300="да",Помещение_15!$B425,0)</f>
        <v>0</v>
      </c>
      <c r="BX425" s="31" t="n">
        <f aca="false">IF(Замер!$J$300="да",Помещение_15!$G425,0)</f>
        <v>0</v>
      </c>
      <c r="BY425" s="31" t="n">
        <f aca="false">IF(Замер!$J$300="да",Помещение_15!$H425,0)</f>
        <v>0</v>
      </c>
      <c r="CA425" s="31" t="n">
        <f aca="false">IF(Замер!$J$320="да",Помещение_16!$B425,0)</f>
        <v>0</v>
      </c>
      <c r="CB425" s="31" t="n">
        <f aca="false">IF(Замер!$J$320="да",Помещение_16!$G425,0)</f>
        <v>0</v>
      </c>
      <c r="CC425" s="31" t="n">
        <f aca="false">IF(Замер!$J$320="да",Помещение_16!$H425,0)</f>
        <v>0</v>
      </c>
      <c r="CE425" s="31" t="n">
        <f aca="false">IF(Замер!$J$340="да",Помещение_17!$B425,0)</f>
        <v>0</v>
      </c>
      <c r="CF425" s="31" t="n">
        <f aca="false">IF(Замер!$J$340="да",Помещение_17!$G425,0)</f>
        <v>0</v>
      </c>
      <c r="CG425" s="31" t="n">
        <f aca="false">IF(Замер!$J$340="да",Помещение_17!$H425,0)</f>
        <v>0</v>
      </c>
      <c r="CI425" s="31" t="n">
        <f aca="false">IF(Замер!$J$360="да",Помещение_18!$B425,0)</f>
        <v>0</v>
      </c>
      <c r="CJ425" s="31" t="n">
        <f aca="false">IF(Замер!$J$360="да",Помещение_18!$G425,0)</f>
        <v>0</v>
      </c>
      <c r="CK425" s="31" t="n">
        <f aca="false">IF(Замер!$J$360="да",Помещение_18!$H425,0)</f>
        <v>0</v>
      </c>
      <c r="CM425" s="31" t="n">
        <f aca="false">IF(Замер!$J$380="да",Помещение_19!$B425,0)</f>
        <v>0</v>
      </c>
      <c r="CN425" s="31" t="n">
        <f aca="false">IF(Замер!$J$380="да",Помещение_19!$G425,0)</f>
        <v>0</v>
      </c>
      <c r="CO425" s="31" t="n">
        <f aca="false">IF(Замер!$J$380="да",Помещение_19!$H425,0)</f>
        <v>0</v>
      </c>
      <c r="CQ425" s="31" t="n">
        <f aca="false">IF(Замер!$J$400="да",Помещение_20!$B425,0)</f>
        <v>0</v>
      </c>
      <c r="CR425" s="31" t="n">
        <f aca="false">IF(Замер!$J$400="да",Помещение_20!$G425,0)</f>
        <v>0</v>
      </c>
      <c r="CS425" s="31" t="n">
        <f aca="false">IF(Замер!$J$400="да",Помещение_20!$H425,0)</f>
        <v>0</v>
      </c>
    </row>
    <row r="426" customFormat="false" ht="14.25" hidden="false" customHeight="false" outlineLevel="0" collapsed="false">
      <c r="B426" s="89" t="n">
        <f aca="false">P426</f>
        <v>0</v>
      </c>
      <c r="C426" s="90" t="s">
        <v>673</v>
      </c>
      <c r="D426" s="91" t="str">
        <f aca="false">VLOOKUP(C426,СписокРабот!$B:$E,2,FALSE())</f>
        <v>Устновка электроплиты (без розетки и прокладки провода)</v>
      </c>
      <c r="E426" s="92" t="str">
        <f aca="false">VLOOKUP(C426,СписокРабот!$B:$E,3,FALSE())</f>
        <v>ед.</v>
      </c>
      <c r="F426" s="93" t="n">
        <f aca="false">VLOOKUP(C426,СписокРабот!$B:$E,4,FALSE())</f>
        <v>1963</v>
      </c>
      <c r="G426" s="102" t="n">
        <f aca="false">Q426</f>
        <v>0</v>
      </c>
      <c r="H426" s="95" t="n">
        <f aca="false">F426*G426</f>
        <v>0</v>
      </c>
      <c r="L426" s="83"/>
      <c r="M426" s="66" t="n">
        <f aca="false">$F426*(100%-$B$3)</f>
        <v>1668.55</v>
      </c>
      <c r="N426" s="31" t="n">
        <f aca="false">$G426*$M426</f>
        <v>0</v>
      </c>
      <c r="P426" s="31" t="n">
        <f aca="false">MAX(S426,W426,AA426,AE426,AI426,AM426,AQ426,AU426,AY426,BC426,BG426,BK426,BO426,BS426,BW426,CA426,CE426,CI426,CM426,CQ426)</f>
        <v>0</v>
      </c>
      <c r="Q426" s="31" t="n">
        <f aca="false">IF($S426,T426,0)+IF($W426,X426,0)+IF($AA426,AB426,0)+IF($AE426,AF426,0)+IF($AI426,AJ426,0)+IF($AM426,AN426,0)+IF($AQ426,AR426,0)+IF($AU426,AV426,0)+IF($AY426,AZ426,0)+IF($BC426,BD426,0)+IF($BG426,BH426,0)+IF($BK426,BL426,0)+IF($BO426,BP426,0)+IF($BS426,BT426,0)+IF($BW426,BX426,0)+IF($CA426,CB426,0)+IF($CE426,CF426,0)+IF($CI426,CJ426,0)+IF($CM426,CN426,0)+IF($CQ426,CR426,0)</f>
        <v>0</v>
      </c>
      <c r="R426" s="31" t="n">
        <f aca="false">IF($S426=1,U426,0)+IF($W426,Y426,0)+IF($AA426,AC426,0)+IF($AE426,AG426,0)+IF($AI426,AK426,0)+IF($AM426,AO426,0)+IF($AQ426,AS426,0)+IF($AU426,AW426,0)+IF($AY426,BA426,0)+IF($BC426,BE426,0)+IF($BG426,BI426,0)+IF($BK426,BM426,0)+IF($BO426,BQ426,0)+IF($BS426,BU426,0)+IF($BW426,BY426,0)+IF($CA426,CC426,0)+IF($CE426,CG426,0)+IF($CI426,CK426,0)+IF($CM426,CO426,0)+IF($CQ426,CS426,0)</f>
        <v>0</v>
      </c>
      <c r="S426" s="31" t="n">
        <f aca="false">IF(Замер!$J$20="да",Комната_1!$B426,0)</f>
        <v>0</v>
      </c>
      <c r="T426" s="31" t="n">
        <f aca="false">IF(Замер!$J$20="да",Комната_1!$G426,0)</f>
        <v>1</v>
      </c>
      <c r="U426" s="31" t="n">
        <f aca="false">IF(Замер!$J$20="да",Комната_1!$H426,0)</f>
        <v>1963</v>
      </c>
      <c r="W426" s="31" t="n">
        <f aca="false">IF(Замер!$J$40="да",Комната_2!$B426,0)</f>
        <v>0</v>
      </c>
      <c r="X426" s="31" t="n">
        <f aca="false">IF(Замер!$J$40="да",Комната_2!$G426,0)</f>
        <v>1</v>
      </c>
      <c r="Y426" s="31" t="n">
        <f aca="false">IF(Замер!$J$40="да",Комната_2!$H426,0)</f>
        <v>1963</v>
      </c>
      <c r="AA426" s="31" t="n">
        <f aca="false">IF(Замер!$J$60="да",Комната_3!$B426,0)</f>
        <v>0</v>
      </c>
      <c r="AB426" s="31" t="n">
        <f aca="false">IF(Замер!$J$60="да",Комната_3!$G426,0)</f>
        <v>1</v>
      </c>
      <c r="AC426" s="31" t="n">
        <f aca="false">IF(Замер!$J$60="да",Комната_3!$H426,0)</f>
        <v>1963</v>
      </c>
      <c r="AE426" s="31" t="n">
        <f aca="false">IF(Замер!$J$80="да",Комната_4!$B426,0)</f>
        <v>0</v>
      </c>
      <c r="AF426" s="31" t="n">
        <f aca="false">IF(Замер!$J$80="да",Комната_4!$G426,0)</f>
        <v>1</v>
      </c>
      <c r="AG426" s="31" t="n">
        <f aca="false">IF(Замер!$J$80="да",Комната_4!$H426,0)</f>
        <v>1963</v>
      </c>
      <c r="AI426" s="31" t="n">
        <f aca="false">IF(Замер!$J$100="да",Комната_5!$B426,0)</f>
        <v>0</v>
      </c>
      <c r="AJ426" s="31" t="n">
        <f aca="false">IF(Замер!$J$100="да",Комната_5!$G426,0)</f>
        <v>1</v>
      </c>
      <c r="AK426" s="31" t="n">
        <f aca="false">IF(Замер!$J$100="да",Комната_5!$H426,0)</f>
        <v>1963</v>
      </c>
      <c r="AM426" s="31" t="n">
        <f aca="false">IF(Замер!$J$120="да",Коридор!$B426,0)</f>
        <v>0</v>
      </c>
      <c r="AN426" s="31" t="n">
        <f aca="false">IF(Замер!$J$120="да",Коридор!$G426,0)</f>
        <v>1</v>
      </c>
      <c r="AO426" s="31" t="n">
        <f aca="false">IF(Замер!$J$120="да",Коридор!$H426,0)</f>
        <v>1963</v>
      </c>
      <c r="AQ426" s="31" t="n">
        <f aca="false">IF(Замер!$J$140="да",Кухня!$B426,0)</f>
        <v>0</v>
      </c>
      <c r="AR426" s="31" t="n">
        <f aca="false">IF(Замер!$J$140="да",Кухня!$G426,0)</f>
        <v>1</v>
      </c>
      <c r="AS426" s="31" t="n">
        <f aca="false">IF(Замер!$J$140="да",Кухня!$H426,0)</f>
        <v>1963</v>
      </c>
      <c r="AU426" s="31" t="n">
        <f aca="false">IF(Замер!$J$160="да",Ванна!$B426,0)</f>
        <v>0</v>
      </c>
      <c r="AV426" s="31" t="n">
        <f aca="false">IF(Замер!$J$160="да",Ванна!$G426,0)</f>
        <v>1</v>
      </c>
      <c r="AW426" s="31" t="n">
        <f aca="false">IF(Замер!$J$160="да",Ванна!$H426,0)</f>
        <v>1963</v>
      </c>
      <c r="AY426" s="31" t="n">
        <f aca="false">IF(Замер!$J$180="да",Туалет!$B426,0)</f>
        <v>0</v>
      </c>
      <c r="AZ426" s="31" t="n">
        <f aca="false">IF(Замер!$J$180="да",Туалет!$G426,0)</f>
        <v>0</v>
      </c>
      <c r="BA426" s="31" t="n">
        <f aca="false">IF(Замер!$J$180="да",Туалет!$H426,0)</f>
        <v>0</v>
      </c>
      <c r="BC426" s="31" t="n">
        <f aca="false">IF(Замер!$J$200="да",Балкон!$B426,0)</f>
        <v>0</v>
      </c>
      <c r="BD426" s="31" t="n">
        <f aca="false">IF(Замер!$J$200="да",Балкон!$G426,0)</f>
        <v>0</v>
      </c>
      <c r="BE426" s="31" t="n">
        <f aca="false">IF(Замер!$J$200="да",Балкон!$H426,0)</f>
        <v>0</v>
      </c>
      <c r="BG426" s="31" t="n">
        <f aca="false">IF(Замер!$J$220="да",Помещение_11!$B426,0)</f>
        <v>0</v>
      </c>
      <c r="BH426" s="31" t="n">
        <f aca="false">IF(Замер!$J$220="да",Помещение_11!$G426,0)</f>
        <v>0</v>
      </c>
      <c r="BI426" s="31" t="n">
        <f aca="false">IF(Замер!$J$220="да",Помещение_11!$H426,0)</f>
        <v>0</v>
      </c>
      <c r="BK426" s="31" t="n">
        <f aca="false">IF(Замер!$J$240="да",Помещение_12!$B426,0)</f>
        <v>0</v>
      </c>
      <c r="BL426" s="31" t="n">
        <f aca="false">IF(Замер!$J$240="да",Помещение_12!$G426,0)</f>
        <v>0</v>
      </c>
      <c r="BM426" s="31" t="n">
        <f aca="false">IF(Замер!$J$240="да",Помещение_12!$H426,0)</f>
        <v>0</v>
      </c>
      <c r="BO426" s="31" t="n">
        <f aca="false">IF(Замер!$J$260="да",Помещение_13!$B426,0)</f>
        <v>0</v>
      </c>
      <c r="BP426" s="31" t="n">
        <f aca="false">IF(Замер!$J$260="да",Помещение_13!$G426,0)</f>
        <v>0</v>
      </c>
      <c r="BQ426" s="31" t="n">
        <f aca="false">IF(Замер!$J$260="да",Помещение_13!$H426,0)</f>
        <v>0</v>
      </c>
      <c r="BS426" s="31" t="n">
        <f aca="false">IF(Замер!$J$280="да",Помещение_14!$B426,0)</f>
        <v>0</v>
      </c>
      <c r="BT426" s="31" t="n">
        <f aca="false">IF(Замер!$J$280="да",Помещение_14!$G426,0)</f>
        <v>0</v>
      </c>
      <c r="BU426" s="31" t="n">
        <f aca="false">IF(Замер!$J$280="да",Помещение_14!$H426,0)</f>
        <v>0</v>
      </c>
      <c r="BW426" s="31" t="n">
        <f aca="false">IF(Замер!$J$300="да",Помещение_15!$B426,0)</f>
        <v>0</v>
      </c>
      <c r="BX426" s="31" t="n">
        <f aca="false">IF(Замер!$J$300="да",Помещение_15!$G426,0)</f>
        <v>0</v>
      </c>
      <c r="BY426" s="31" t="n">
        <f aca="false">IF(Замер!$J$300="да",Помещение_15!$H426,0)</f>
        <v>0</v>
      </c>
      <c r="CA426" s="31" t="n">
        <f aca="false">IF(Замер!$J$320="да",Помещение_16!$B426,0)</f>
        <v>0</v>
      </c>
      <c r="CB426" s="31" t="n">
        <f aca="false">IF(Замер!$J$320="да",Помещение_16!$G426,0)</f>
        <v>0</v>
      </c>
      <c r="CC426" s="31" t="n">
        <f aca="false">IF(Замер!$J$320="да",Помещение_16!$H426,0)</f>
        <v>0</v>
      </c>
      <c r="CE426" s="31" t="n">
        <f aca="false">IF(Замер!$J$340="да",Помещение_17!$B426,0)</f>
        <v>0</v>
      </c>
      <c r="CF426" s="31" t="n">
        <f aca="false">IF(Замер!$J$340="да",Помещение_17!$G426,0)</f>
        <v>0</v>
      </c>
      <c r="CG426" s="31" t="n">
        <f aca="false">IF(Замер!$J$340="да",Помещение_17!$H426,0)</f>
        <v>0</v>
      </c>
      <c r="CI426" s="31" t="n">
        <f aca="false">IF(Замер!$J$360="да",Помещение_18!$B426,0)</f>
        <v>0</v>
      </c>
      <c r="CJ426" s="31" t="n">
        <f aca="false">IF(Замер!$J$360="да",Помещение_18!$G426,0)</f>
        <v>0</v>
      </c>
      <c r="CK426" s="31" t="n">
        <f aca="false">IF(Замер!$J$360="да",Помещение_18!$H426,0)</f>
        <v>0</v>
      </c>
      <c r="CM426" s="31" t="n">
        <f aca="false">IF(Замер!$J$380="да",Помещение_19!$B426,0)</f>
        <v>0</v>
      </c>
      <c r="CN426" s="31" t="n">
        <f aca="false">IF(Замер!$J$380="да",Помещение_19!$G426,0)</f>
        <v>0</v>
      </c>
      <c r="CO426" s="31" t="n">
        <f aca="false">IF(Замер!$J$380="да",Помещение_19!$H426,0)</f>
        <v>0</v>
      </c>
      <c r="CQ426" s="31" t="n">
        <f aca="false">IF(Замер!$J$400="да",Помещение_20!$B426,0)</f>
        <v>0</v>
      </c>
      <c r="CR426" s="31" t="n">
        <f aca="false">IF(Замер!$J$400="да",Помещение_20!$G426,0)</f>
        <v>0</v>
      </c>
      <c r="CS426" s="31" t="n">
        <f aca="false">IF(Замер!$J$400="да",Помещение_20!$H426,0)</f>
        <v>0</v>
      </c>
    </row>
    <row r="427" customFormat="false" ht="14.25" hidden="false" customHeight="false" outlineLevel="0" collapsed="false">
      <c r="B427" s="89" t="n">
        <f aca="false">P427</f>
        <v>0</v>
      </c>
      <c r="C427" s="90" t="s">
        <v>674</v>
      </c>
      <c r="D427" s="91" t="str">
        <f aca="false">VLOOKUP(C427,СписокРабот!$B:$E,2,FALSE())</f>
        <v>Установка варочной панели (без выпила отверстия)</v>
      </c>
      <c r="E427" s="92" t="str">
        <f aca="false">VLOOKUP(C427,СписокРабот!$B:$E,3,FALSE())</f>
        <v>ед.</v>
      </c>
      <c r="F427" s="93" t="n">
        <f aca="false">VLOOKUP(C427,СписокРабот!$B:$E,4,FALSE())</f>
        <v>1963</v>
      </c>
      <c r="G427" s="102" t="n">
        <f aca="false">Q427</f>
        <v>0</v>
      </c>
      <c r="H427" s="95" t="n">
        <f aca="false">F427*G427</f>
        <v>0</v>
      </c>
      <c r="L427" s="83"/>
      <c r="M427" s="66" t="n">
        <f aca="false">$F427*(100%-$B$3)</f>
        <v>1668.55</v>
      </c>
      <c r="N427" s="31" t="n">
        <f aca="false">$G427*$M427</f>
        <v>0</v>
      </c>
      <c r="P427" s="31" t="n">
        <f aca="false">MAX(S427,W427,AA427,AE427,AI427,AM427,AQ427,AU427,AY427,BC427,BG427,BK427,BO427,BS427,BW427,CA427,CE427,CI427,CM427,CQ427)</f>
        <v>0</v>
      </c>
      <c r="Q427" s="31" t="n">
        <f aca="false">IF($S427,T427,0)+IF($W427,X427,0)+IF($AA427,AB427,0)+IF($AE427,AF427,0)+IF($AI427,AJ427,0)+IF($AM427,AN427,0)+IF($AQ427,AR427,0)+IF($AU427,AV427,0)+IF($AY427,AZ427,0)+IF($BC427,BD427,0)+IF($BG427,BH427,0)+IF($BK427,BL427,0)+IF($BO427,BP427,0)+IF($BS427,BT427,0)+IF($BW427,BX427,0)+IF($CA427,CB427,0)+IF($CE427,CF427,0)+IF($CI427,CJ427,0)+IF($CM427,CN427,0)+IF($CQ427,CR427,0)</f>
        <v>0</v>
      </c>
      <c r="R427" s="31" t="n">
        <f aca="false">IF($S427=1,U427,0)+IF($W427,Y427,0)+IF($AA427,AC427,0)+IF($AE427,AG427,0)+IF($AI427,AK427,0)+IF($AM427,AO427,0)+IF($AQ427,AS427,0)+IF($AU427,AW427,0)+IF($AY427,BA427,0)+IF($BC427,BE427,0)+IF($BG427,BI427,0)+IF($BK427,BM427,0)+IF($BO427,BQ427,0)+IF($BS427,BU427,0)+IF($BW427,BY427,0)+IF($CA427,CC427,0)+IF($CE427,CG427,0)+IF($CI427,CK427,0)+IF($CM427,CO427,0)+IF($CQ427,CS427,0)</f>
        <v>0</v>
      </c>
      <c r="S427" s="31" t="n">
        <f aca="false">IF(Замер!$J$20="да",Комната_1!$B427,0)</f>
        <v>0</v>
      </c>
      <c r="T427" s="31" t="n">
        <f aca="false">IF(Замер!$J$20="да",Комната_1!$G427,0)</f>
        <v>1</v>
      </c>
      <c r="U427" s="31" t="n">
        <f aca="false">IF(Замер!$J$20="да",Комната_1!$H427,0)</f>
        <v>1963</v>
      </c>
      <c r="W427" s="31" t="n">
        <f aca="false">IF(Замер!$J$40="да",Комната_2!$B427,0)</f>
        <v>0</v>
      </c>
      <c r="X427" s="31" t="n">
        <f aca="false">IF(Замер!$J$40="да",Комната_2!$G427,0)</f>
        <v>1</v>
      </c>
      <c r="Y427" s="31" t="n">
        <f aca="false">IF(Замер!$J$40="да",Комната_2!$H427,0)</f>
        <v>1963</v>
      </c>
      <c r="AA427" s="31" t="n">
        <f aca="false">IF(Замер!$J$60="да",Комната_3!$B427,0)</f>
        <v>0</v>
      </c>
      <c r="AB427" s="31" t="n">
        <f aca="false">IF(Замер!$J$60="да",Комната_3!$G427,0)</f>
        <v>1</v>
      </c>
      <c r="AC427" s="31" t="n">
        <f aca="false">IF(Замер!$J$60="да",Комната_3!$H427,0)</f>
        <v>1963</v>
      </c>
      <c r="AE427" s="31" t="n">
        <f aca="false">IF(Замер!$J$80="да",Комната_4!$B427,0)</f>
        <v>0</v>
      </c>
      <c r="AF427" s="31" t="n">
        <f aca="false">IF(Замер!$J$80="да",Комната_4!$G427,0)</f>
        <v>1</v>
      </c>
      <c r="AG427" s="31" t="n">
        <f aca="false">IF(Замер!$J$80="да",Комната_4!$H427,0)</f>
        <v>1963</v>
      </c>
      <c r="AI427" s="31" t="n">
        <f aca="false">IF(Замер!$J$100="да",Комната_5!$B427,0)</f>
        <v>0</v>
      </c>
      <c r="AJ427" s="31" t="n">
        <f aca="false">IF(Замер!$J$100="да",Комната_5!$G427,0)</f>
        <v>1</v>
      </c>
      <c r="AK427" s="31" t="n">
        <f aca="false">IF(Замер!$J$100="да",Комната_5!$H427,0)</f>
        <v>1963</v>
      </c>
      <c r="AM427" s="31" t="n">
        <f aca="false">IF(Замер!$J$120="да",Коридор!$B427,0)</f>
        <v>0</v>
      </c>
      <c r="AN427" s="31" t="n">
        <f aca="false">IF(Замер!$J$120="да",Коридор!$G427,0)</f>
        <v>1</v>
      </c>
      <c r="AO427" s="31" t="n">
        <f aca="false">IF(Замер!$J$120="да",Коридор!$H427,0)</f>
        <v>1963</v>
      </c>
      <c r="AQ427" s="31" t="n">
        <f aca="false">IF(Замер!$J$140="да",Кухня!$B427,0)</f>
        <v>0</v>
      </c>
      <c r="AR427" s="31" t="n">
        <f aca="false">IF(Замер!$J$140="да",Кухня!$G427,0)</f>
        <v>1</v>
      </c>
      <c r="AS427" s="31" t="n">
        <f aca="false">IF(Замер!$J$140="да",Кухня!$H427,0)</f>
        <v>1963</v>
      </c>
      <c r="AU427" s="31" t="n">
        <f aca="false">IF(Замер!$J$160="да",Ванна!$B427,0)</f>
        <v>0</v>
      </c>
      <c r="AV427" s="31" t="n">
        <f aca="false">IF(Замер!$J$160="да",Ванна!$G427,0)</f>
        <v>1</v>
      </c>
      <c r="AW427" s="31" t="n">
        <f aca="false">IF(Замер!$J$160="да",Ванна!$H427,0)</f>
        <v>1963</v>
      </c>
      <c r="AY427" s="31" t="n">
        <f aca="false">IF(Замер!$J$180="да",Туалет!$B427,0)</f>
        <v>0</v>
      </c>
      <c r="AZ427" s="31" t="n">
        <f aca="false">IF(Замер!$J$180="да",Туалет!$G427,0)</f>
        <v>0</v>
      </c>
      <c r="BA427" s="31" t="n">
        <f aca="false">IF(Замер!$J$180="да",Туалет!$H427,0)</f>
        <v>0</v>
      </c>
      <c r="BC427" s="31" t="n">
        <f aca="false">IF(Замер!$J$200="да",Балкон!$B427,0)</f>
        <v>0</v>
      </c>
      <c r="BD427" s="31" t="n">
        <f aca="false">IF(Замер!$J$200="да",Балкон!$G427,0)</f>
        <v>0</v>
      </c>
      <c r="BE427" s="31" t="n">
        <f aca="false">IF(Замер!$J$200="да",Балкон!$H427,0)</f>
        <v>0</v>
      </c>
      <c r="BG427" s="31" t="n">
        <f aca="false">IF(Замер!$J$220="да",Помещение_11!$B427,0)</f>
        <v>0</v>
      </c>
      <c r="BH427" s="31" t="n">
        <f aca="false">IF(Замер!$J$220="да",Помещение_11!$G427,0)</f>
        <v>0</v>
      </c>
      <c r="BI427" s="31" t="n">
        <f aca="false">IF(Замер!$J$220="да",Помещение_11!$H427,0)</f>
        <v>0</v>
      </c>
      <c r="BK427" s="31" t="n">
        <f aca="false">IF(Замер!$J$240="да",Помещение_12!$B427,0)</f>
        <v>0</v>
      </c>
      <c r="BL427" s="31" t="n">
        <f aca="false">IF(Замер!$J$240="да",Помещение_12!$G427,0)</f>
        <v>0</v>
      </c>
      <c r="BM427" s="31" t="n">
        <f aca="false">IF(Замер!$J$240="да",Помещение_12!$H427,0)</f>
        <v>0</v>
      </c>
      <c r="BO427" s="31" t="n">
        <f aca="false">IF(Замер!$J$260="да",Помещение_13!$B427,0)</f>
        <v>0</v>
      </c>
      <c r="BP427" s="31" t="n">
        <f aca="false">IF(Замер!$J$260="да",Помещение_13!$G427,0)</f>
        <v>0</v>
      </c>
      <c r="BQ427" s="31" t="n">
        <f aca="false">IF(Замер!$J$260="да",Помещение_13!$H427,0)</f>
        <v>0</v>
      </c>
      <c r="BS427" s="31" t="n">
        <f aca="false">IF(Замер!$J$280="да",Помещение_14!$B427,0)</f>
        <v>0</v>
      </c>
      <c r="BT427" s="31" t="n">
        <f aca="false">IF(Замер!$J$280="да",Помещение_14!$G427,0)</f>
        <v>0</v>
      </c>
      <c r="BU427" s="31" t="n">
        <f aca="false">IF(Замер!$J$280="да",Помещение_14!$H427,0)</f>
        <v>0</v>
      </c>
      <c r="BW427" s="31" t="n">
        <f aca="false">IF(Замер!$J$300="да",Помещение_15!$B427,0)</f>
        <v>0</v>
      </c>
      <c r="BX427" s="31" t="n">
        <f aca="false">IF(Замер!$J$300="да",Помещение_15!$G427,0)</f>
        <v>0</v>
      </c>
      <c r="BY427" s="31" t="n">
        <f aca="false">IF(Замер!$J$300="да",Помещение_15!$H427,0)</f>
        <v>0</v>
      </c>
      <c r="CA427" s="31" t="n">
        <f aca="false">IF(Замер!$J$320="да",Помещение_16!$B427,0)</f>
        <v>0</v>
      </c>
      <c r="CB427" s="31" t="n">
        <f aca="false">IF(Замер!$J$320="да",Помещение_16!$G427,0)</f>
        <v>0</v>
      </c>
      <c r="CC427" s="31" t="n">
        <f aca="false">IF(Замер!$J$320="да",Помещение_16!$H427,0)</f>
        <v>0</v>
      </c>
      <c r="CE427" s="31" t="n">
        <f aca="false">IF(Замер!$J$340="да",Помещение_17!$B427,0)</f>
        <v>0</v>
      </c>
      <c r="CF427" s="31" t="n">
        <f aca="false">IF(Замер!$J$340="да",Помещение_17!$G427,0)</f>
        <v>0</v>
      </c>
      <c r="CG427" s="31" t="n">
        <f aca="false">IF(Замер!$J$340="да",Помещение_17!$H427,0)</f>
        <v>0</v>
      </c>
      <c r="CI427" s="31" t="n">
        <f aca="false">IF(Замер!$J$360="да",Помещение_18!$B427,0)</f>
        <v>0</v>
      </c>
      <c r="CJ427" s="31" t="n">
        <f aca="false">IF(Замер!$J$360="да",Помещение_18!$G427,0)</f>
        <v>0</v>
      </c>
      <c r="CK427" s="31" t="n">
        <f aca="false">IF(Замер!$J$360="да",Помещение_18!$H427,0)</f>
        <v>0</v>
      </c>
      <c r="CM427" s="31" t="n">
        <f aca="false">IF(Замер!$J$380="да",Помещение_19!$B427,0)</f>
        <v>0</v>
      </c>
      <c r="CN427" s="31" t="n">
        <f aca="false">IF(Замер!$J$380="да",Помещение_19!$G427,0)</f>
        <v>0</v>
      </c>
      <c r="CO427" s="31" t="n">
        <f aca="false">IF(Замер!$J$380="да",Помещение_19!$H427,0)</f>
        <v>0</v>
      </c>
      <c r="CQ427" s="31" t="n">
        <f aca="false">IF(Замер!$J$400="да",Помещение_20!$B427,0)</f>
        <v>0</v>
      </c>
      <c r="CR427" s="31" t="n">
        <f aca="false">IF(Замер!$J$400="да",Помещение_20!$G427,0)</f>
        <v>0</v>
      </c>
      <c r="CS427" s="31" t="n">
        <f aca="false">IF(Замер!$J$400="да",Помещение_20!$H427,0)</f>
        <v>0</v>
      </c>
    </row>
    <row r="428" customFormat="false" ht="14.25" hidden="false" customHeight="false" outlineLevel="0" collapsed="false">
      <c r="B428" s="89" t="n">
        <f aca="false">P428</f>
        <v>0</v>
      </c>
      <c r="C428" s="90" t="s">
        <v>675</v>
      </c>
      <c r="D428" s="91" t="str">
        <f aca="false">VLOOKUP(C428,СписокРабот!$B:$E,2,FALSE())</f>
        <v>Установка духового шкафа (без прокладки провода)</v>
      </c>
      <c r="E428" s="92" t="str">
        <f aca="false">VLOOKUP(C428,СписокРабот!$B:$E,3,FALSE())</f>
        <v>ед.</v>
      </c>
      <c r="F428" s="93" t="n">
        <f aca="false">VLOOKUP(C428,СписокРабот!$B:$E,4,FALSE())</f>
        <v>2116</v>
      </c>
      <c r="G428" s="102" t="n">
        <f aca="false">Q428</f>
        <v>0</v>
      </c>
      <c r="H428" s="95" t="n">
        <f aca="false">F428*G428</f>
        <v>0</v>
      </c>
      <c r="L428" s="83"/>
      <c r="M428" s="66" t="n">
        <f aca="false">$F428*(100%-$B$3)</f>
        <v>1798.6</v>
      </c>
      <c r="N428" s="31" t="n">
        <f aca="false">$G428*$M428</f>
        <v>0</v>
      </c>
      <c r="P428" s="31" t="n">
        <f aca="false">MAX(S428,W428,AA428,AE428,AI428,AM428,AQ428,AU428,AY428,BC428,BG428,BK428,BO428,BS428,BW428,CA428,CE428,CI428,CM428,CQ428)</f>
        <v>0</v>
      </c>
      <c r="Q428" s="31" t="n">
        <f aca="false">IF($S428,T428,0)+IF($W428,X428,0)+IF($AA428,AB428,0)+IF($AE428,AF428,0)+IF($AI428,AJ428,0)+IF($AM428,AN428,0)+IF($AQ428,AR428,0)+IF($AU428,AV428,0)+IF($AY428,AZ428,0)+IF($BC428,BD428,0)+IF($BG428,BH428,0)+IF($BK428,BL428,0)+IF($BO428,BP428,0)+IF($BS428,BT428,0)+IF($BW428,BX428,0)+IF($CA428,CB428,0)+IF($CE428,CF428,0)+IF($CI428,CJ428,0)+IF($CM428,CN428,0)+IF($CQ428,CR428,0)</f>
        <v>0</v>
      </c>
      <c r="R428" s="31" t="n">
        <f aca="false">IF($S428=1,U428,0)+IF($W428,Y428,0)+IF($AA428,AC428,0)+IF($AE428,AG428,0)+IF($AI428,AK428,0)+IF($AM428,AO428,0)+IF($AQ428,AS428,0)+IF($AU428,AW428,0)+IF($AY428,BA428,0)+IF($BC428,BE428,0)+IF($BG428,BI428,0)+IF($BK428,BM428,0)+IF($BO428,BQ428,0)+IF($BS428,BU428,0)+IF($BW428,BY428,0)+IF($CA428,CC428,0)+IF($CE428,CG428,0)+IF($CI428,CK428,0)+IF($CM428,CO428,0)+IF($CQ428,CS428,0)</f>
        <v>0</v>
      </c>
      <c r="S428" s="31" t="n">
        <f aca="false">IF(Замер!$J$20="да",Комната_1!$B428,0)</f>
        <v>0</v>
      </c>
      <c r="T428" s="31" t="n">
        <f aca="false">IF(Замер!$J$20="да",Комната_1!$G428,0)</f>
        <v>1</v>
      </c>
      <c r="U428" s="31" t="n">
        <f aca="false">IF(Замер!$J$20="да",Комната_1!$H428,0)</f>
        <v>2116</v>
      </c>
      <c r="W428" s="31" t="n">
        <f aca="false">IF(Замер!$J$40="да",Комната_2!$B428,0)</f>
        <v>0</v>
      </c>
      <c r="X428" s="31" t="n">
        <f aca="false">IF(Замер!$J$40="да",Комната_2!$G428,0)</f>
        <v>1</v>
      </c>
      <c r="Y428" s="31" t="n">
        <f aca="false">IF(Замер!$J$40="да",Комната_2!$H428,0)</f>
        <v>2116</v>
      </c>
      <c r="AA428" s="31" t="n">
        <f aca="false">IF(Замер!$J$60="да",Комната_3!$B428,0)</f>
        <v>0</v>
      </c>
      <c r="AB428" s="31" t="n">
        <f aca="false">IF(Замер!$J$60="да",Комната_3!$G428,0)</f>
        <v>1</v>
      </c>
      <c r="AC428" s="31" t="n">
        <f aca="false">IF(Замер!$J$60="да",Комната_3!$H428,0)</f>
        <v>2116</v>
      </c>
      <c r="AE428" s="31" t="n">
        <f aca="false">IF(Замер!$J$80="да",Комната_4!$B428,0)</f>
        <v>0</v>
      </c>
      <c r="AF428" s="31" t="n">
        <f aca="false">IF(Замер!$J$80="да",Комната_4!$G428,0)</f>
        <v>1</v>
      </c>
      <c r="AG428" s="31" t="n">
        <f aca="false">IF(Замер!$J$80="да",Комната_4!$H428,0)</f>
        <v>2116</v>
      </c>
      <c r="AI428" s="31" t="n">
        <f aca="false">IF(Замер!$J$100="да",Комната_5!$B428,0)</f>
        <v>0</v>
      </c>
      <c r="AJ428" s="31" t="n">
        <f aca="false">IF(Замер!$J$100="да",Комната_5!$G428,0)</f>
        <v>1</v>
      </c>
      <c r="AK428" s="31" t="n">
        <f aca="false">IF(Замер!$J$100="да",Комната_5!$H428,0)</f>
        <v>2116</v>
      </c>
      <c r="AM428" s="31" t="n">
        <f aca="false">IF(Замер!$J$120="да",Коридор!$B428,0)</f>
        <v>0</v>
      </c>
      <c r="AN428" s="31" t="n">
        <f aca="false">IF(Замер!$J$120="да",Коридор!$G428,0)</f>
        <v>1</v>
      </c>
      <c r="AO428" s="31" t="n">
        <f aca="false">IF(Замер!$J$120="да",Коридор!$H428,0)</f>
        <v>2116</v>
      </c>
      <c r="AQ428" s="31" t="n">
        <f aca="false">IF(Замер!$J$140="да",Кухня!$B428,0)</f>
        <v>0</v>
      </c>
      <c r="AR428" s="31" t="n">
        <f aca="false">IF(Замер!$J$140="да",Кухня!$G428,0)</f>
        <v>1</v>
      </c>
      <c r="AS428" s="31" t="n">
        <f aca="false">IF(Замер!$J$140="да",Кухня!$H428,0)</f>
        <v>2116</v>
      </c>
      <c r="AU428" s="31" t="n">
        <f aca="false">IF(Замер!$J$160="да",Ванна!$B428,0)</f>
        <v>0</v>
      </c>
      <c r="AV428" s="31" t="n">
        <f aca="false">IF(Замер!$J$160="да",Ванна!$G428,0)</f>
        <v>1</v>
      </c>
      <c r="AW428" s="31" t="n">
        <f aca="false">IF(Замер!$J$160="да",Ванна!$H428,0)</f>
        <v>2116</v>
      </c>
      <c r="AY428" s="31" t="n">
        <f aca="false">IF(Замер!$J$180="да",Туалет!$B428,0)</f>
        <v>0</v>
      </c>
      <c r="AZ428" s="31" t="n">
        <f aca="false">IF(Замер!$J$180="да",Туалет!$G428,0)</f>
        <v>0</v>
      </c>
      <c r="BA428" s="31" t="n">
        <f aca="false">IF(Замер!$J$180="да",Туалет!$H428,0)</f>
        <v>0</v>
      </c>
      <c r="BC428" s="31" t="n">
        <f aca="false">IF(Замер!$J$200="да",Балкон!$B428,0)</f>
        <v>0</v>
      </c>
      <c r="BD428" s="31" t="n">
        <f aca="false">IF(Замер!$J$200="да",Балкон!$G428,0)</f>
        <v>0</v>
      </c>
      <c r="BE428" s="31" t="n">
        <f aca="false">IF(Замер!$J$200="да",Балкон!$H428,0)</f>
        <v>0</v>
      </c>
      <c r="BG428" s="31" t="n">
        <f aca="false">IF(Замер!$J$220="да",Помещение_11!$B428,0)</f>
        <v>0</v>
      </c>
      <c r="BH428" s="31" t="n">
        <f aca="false">IF(Замер!$J$220="да",Помещение_11!$G428,0)</f>
        <v>0</v>
      </c>
      <c r="BI428" s="31" t="n">
        <f aca="false">IF(Замер!$J$220="да",Помещение_11!$H428,0)</f>
        <v>0</v>
      </c>
      <c r="BK428" s="31" t="n">
        <f aca="false">IF(Замер!$J$240="да",Помещение_12!$B428,0)</f>
        <v>0</v>
      </c>
      <c r="BL428" s="31" t="n">
        <f aca="false">IF(Замер!$J$240="да",Помещение_12!$G428,0)</f>
        <v>0</v>
      </c>
      <c r="BM428" s="31" t="n">
        <f aca="false">IF(Замер!$J$240="да",Помещение_12!$H428,0)</f>
        <v>0</v>
      </c>
      <c r="BO428" s="31" t="n">
        <f aca="false">IF(Замер!$J$260="да",Помещение_13!$B428,0)</f>
        <v>0</v>
      </c>
      <c r="BP428" s="31" t="n">
        <f aca="false">IF(Замер!$J$260="да",Помещение_13!$G428,0)</f>
        <v>0</v>
      </c>
      <c r="BQ428" s="31" t="n">
        <f aca="false">IF(Замер!$J$260="да",Помещение_13!$H428,0)</f>
        <v>0</v>
      </c>
      <c r="BS428" s="31" t="n">
        <f aca="false">IF(Замер!$J$280="да",Помещение_14!$B428,0)</f>
        <v>0</v>
      </c>
      <c r="BT428" s="31" t="n">
        <f aca="false">IF(Замер!$J$280="да",Помещение_14!$G428,0)</f>
        <v>0</v>
      </c>
      <c r="BU428" s="31" t="n">
        <f aca="false">IF(Замер!$J$280="да",Помещение_14!$H428,0)</f>
        <v>0</v>
      </c>
      <c r="BW428" s="31" t="n">
        <f aca="false">IF(Замер!$J$300="да",Помещение_15!$B428,0)</f>
        <v>0</v>
      </c>
      <c r="BX428" s="31" t="n">
        <f aca="false">IF(Замер!$J$300="да",Помещение_15!$G428,0)</f>
        <v>0</v>
      </c>
      <c r="BY428" s="31" t="n">
        <f aca="false">IF(Замер!$J$300="да",Помещение_15!$H428,0)</f>
        <v>0</v>
      </c>
      <c r="CA428" s="31" t="n">
        <f aca="false">IF(Замер!$J$320="да",Помещение_16!$B428,0)</f>
        <v>0</v>
      </c>
      <c r="CB428" s="31" t="n">
        <f aca="false">IF(Замер!$J$320="да",Помещение_16!$G428,0)</f>
        <v>0</v>
      </c>
      <c r="CC428" s="31" t="n">
        <f aca="false">IF(Замер!$J$320="да",Помещение_16!$H428,0)</f>
        <v>0</v>
      </c>
      <c r="CE428" s="31" t="n">
        <f aca="false">IF(Замер!$J$340="да",Помещение_17!$B428,0)</f>
        <v>0</v>
      </c>
      <c r="CF428" s="31" t="n">
        <f aca="false">IF(Замер!$J$340="да",Помещение_17!$G428,0)</f>
        <v>0</v>
      </c>
      <c r="CG428" s="31" t="n">
        <f aca="false">IF(Замер!$J$340="да",Помещение_17!$H428,0)</f>
        <v>0</v>
      </c>
      <c r="CI428" s="31" t="n">
        <f aca="false">IF(Замер!$J$360="да",Помещение_18!$B428,0)</f>
        <v>0</v>
      </c>
      <c r="CJ428" s="31" t="n">
        <f aca="false">IF(Замер!$J$360="да",Помещение_18!$G428,0)</f>
        <v>0</v>
      </c>
      <c r="CK428" s="31" t="n">
        <f aca="false">IF(Замер!$J$360="да",Помещение_18!$H428,0)</f>
        <v>0</v>
      </c>
      <c r="CM428" s="31" t="n">
        <f aca="false">IF(Замер!$J$380="да",Помещение_19!$B428,0)</f>
        <v>0</v>
      </c>
      <c r="CN428" s="31" t="n">
        <f aca="false">IF(Замер!$J$380="да",Помещение_19!$G428,0)</f>
        <v>0</v>
      </c>
      <c r="CO428" s="31" t="n">
        <f aca="false">IF(Замер!$J$380="да",Помещение_19!$H428,0)</f>
        <v>0</v>
      </c>
      <c r="CQ428" s="31" t="n">
        <f aca="false">IF(Замер!$J$400="да",Помещение_20!$B428,0)</f>
        <v>0</v>
      </c>
      <c r="CR428" s="31" t="n">
        <f aca="false">IF(Замер!$J$400="да",Помещение_20!$G428,0)</f>
        <v>0</v>
      </c>
      <c r="CS428" s="31" t="n">
        <f aca="false">IF(Замер!$J$400="да",Помещение_20!$H428,0)</f>
        <v>0</v>
      </c>
    </row>
    <row r="429" customFormat="false" ht="14.25" hidden="false" customHeight="false" outlineLevel="0" collapsed="false">
      <c r="B429" s="89" t="n">
        <f aca="false">P429</f>
        <v>0</v>
      </c>
      <c r="C429" s="90" t="s">
        <v>676</v>
      </c>
      <c r="D429" s="91" t="str">
        <f aca="false">VLOOKUP(C429,СписокРабот!$B:$E,2,FALSE())</f>
        <v>Установка зависимой духовки и варочной панели (без учета выпила)</v>
      </c>
      <c r="E429" s="92" t="str">
        <f aca="false">VLOOKUP(C429,СписокРабот!$B:$E,3,FALSE())</f>
        <v>ед.</v>
      </c>
      <c r="F429" s="93" t="n">
        <f aca="false">VLOOKUP(C429,СписокРабот!$B:$E,4,FALSE())</f>
        <v>2821</v>
      </c>
      <c r="G429" s="102" t="n">
        <f aca="false">Q429</f>
        <v>0</v>
      </c>
      <c r="H429" s="95" t="n">
        <f aca="false">F429*G429</f>
        <v>0</v>
      </c>
      <c r="L429" s="83"/>
      <c r="M429" s="66" t="n">
        <f aca="false">$F429*(100%-$B$3)</f>
        <v>2397.85</v>
      </c>
      <c r="N429" s="31" t="n">
        <f aca="false">$G429*$M429</f>
        <v>0</v>
      </c>
      <c r="P429" s="31" t="n">
        <f aca="false">MAX(S429,W429,AA429,AE429,AI429,AM429,AQ429,AU429,AY429,BC429,BG429,BK429,BO429,BS429,BW429,CA429,CE429,CI429,CM429,CQ429)</f>
        <v>0</v>
      </c>
      <c r="Q429" s="31" t="n">
        <f aca="false">IF($S429,T429,0)+IF($W429,X429,0)+IF($AA429,AB429,0)+IF($AE429,AF429,0)+IF($AI429,AJ429,0)+IF($AM429,AN429,0)+IF($AQ429,AR429,0)+IF($AU429,AV429,0)+IF($AY429,AZ429,0)+IF($BC429,BD429,0)+IF($BG429,BH429,0)+IF($BK429,BL429,0)+IF($BO429,BP429,0)+IF($BS429,BT429,0)+IF($BW429,BX429,0)+IF($CA429,CB429,0)+IF($CE429,CF429,0)+IF($CI429,CJ429,0)+IF($CM429,CN429,0)+IF($CQ429,CR429,0)</f>
        <v>0</v>
      </c>
      <c r="R429" s="31" t="n">
        <f aca="false">IF($S429=1,U429,0)+IF($W429,Y429,0)+IF($AA429,AC429,0)+IF($AE429,AG429,0)+IF($AI429,AK429,0)+IF($AM429,AO429,0)+IF($AQ429,AS429,0)+IF($AU429,AW429,0)+IF($AY429,BA429,0)+IF($BC429,BE429,0)+IF($BG429,BI429,0)+IF($BK429,BM429,0)+IF($BO429,BQ429,0)+IF($BS429,BU429,0)+IF($BW429,BY429,0)+IF($CA429,CC429,0)+IF($CE429,CG429,0)+IF($CI429,CK429,0)+IF($CM429,CO429,0)+IF($CQ429,CS429,0)</f>
        <v>0</v>
      </c>
      <c r="S429" s="31" t="n">
        <f aca="false">IF(Замер!$J$20="да",Комната_1!$B429,0)</f>
        <v>0</v>
      </c>
      <c r="T429" s="31" t="n">
        <f aca="false">IF(Замер!$J$20="да",Комната_1!$G429,0)</f>
        <v>1</v>
      </c>
      <c r="U429" s="31" t="n">
        <f aca="false">IF(Замер!$J$20="да",Комната_1!$H429,0)</f>
        <v>2821</v>
      </c>
      <c r="W429" s="31" t="n">
        <f aca="false">IF(Замер!$J$40="да",Комната_2!$B429,0)</f>
        <v>0</v>
      </c>
      <c r="X429" s="31" t="n">
        <f aca="false">IF(Замер!$J$40="да",Комната_2!$G429,0)</f>
        <v>1</v>
      </c>
      <c r="Y429" s="31" t="n">
        <f aca="false">IF(Замер!$J$40="да",Комната_2!$H429,0)</f>
        <v>2821</v>
      </c>
      <c r="AA429" s="31" t="n">
        <f aca="false">IF(Замер!$J$60="да",Комната_3!$B429,0)</f>
        <v>0</v>
      </c>
      <c r="AB429" s="31" t="n">
        <f aca="false">IF(Замер!$J$60="да",Комната_3!$G429,0)</f>
        <v>1</v>
      </c>
      <c r="AC429" s="31" t="n">
        <f aca="false">IF(Замер!$J$60="да",Комната_3!$H429,0)</f>
        <v>2821</v>
      </c>
      <c r="AE429" s="31" t="n">
        <f aca="false">IF(Замер!$J$80="да",Комната_4!$B429,0)</f>
        <v>0</v>
      </c>
      <c r="AF429" s="31" t="n">
        <f aca="false">IF(Замер!$J$80="да",Комната_4!$G429,0)</f>
        <v>1</v>
      </c>
      <c r="AG429" s="31" t="n">
        <f aca="false">IF(Замер!$J$80="да",Комната_4!$H429,0)</f>
        <v>2821</v>
      </c>
      <c r="AI429" s="31" t="n">
        <f aca="false">IF(Замер!$J$100="да",Комната_5!$B429,0)</f>
        <v>0</v>
      </c>
      <c r="AJ429" s="31" t="n">
        <f aca="false">IF(Замер!$J$100="да",Комната_5!$G429,0)</f>
        <v>1</v>
      </c>
      <c r="AK429" s="31" t="n">
        <f aca="false">IF(Замер!$J$100="да",Комната_5!$H429,0)</f>
        <v>2821</v>
      </c>
      <c r="AM429" s="31" t="n">
        <f aca="false">IF(Замер!$J$120="да",Коридор!$B429,0)</f>
        <v>0</v>
      </c>
      <c r="AN429" s="31" t="n">
        <f aca="false">IF(Замер!$J$120="да",Коридор!$G429,0)</f>
        <v>1</v>
      </c>
      <c r="AO429" s="31" t="n">
        <f aca="false">IF(Замер!$J$120="да",Коридор!$H429,0)</f>
        <v>2821</v>
      </c>
      <c r="AQ429" s="31" t="n">
        <f aca="false">IF(Замер!$J$140="да",Кухня!$B429,0)</f>
        <v>0</v>
      </c>
      <c r="AR429" s="31" t="n">
        <f aca="false">IF(Замер!$J$140="да",Кухня!$G429,0)</f>
        <v>1</v>
      </c>
      <c r="AS429" s="31" t="n">
        <f aca="false">IF(Замер!$J$140="да",Кухня!$H429,0)</f>
        <v>2821</v>
      </c>
      <c r="AU429" s="31" t="n">
        <f aca="false">IF(Замер!$J$160="да",Ванна!$B429,0)</f>
        <v>0</v>
      </c>
      <c r="AV429" s="31" t="n">
        <f aca="false">IF(Замер!$J$160="да",Ванна!$G429,0)</f>
        <v>1</v>
      </c>
      <c r="AW429" s="31" t="n">
        <f aca="false">IF(Замер!$J$160="да",Ванна!$H429,0)</f>
        <v>2821</v>
      </c>
      <c r="AY429" s="31" t="n">
        <f aca="false">IF(Замер!$J$180="да",Туалет!$B429,0)</f>
        <v>0</v>
      </c>
      <c r="AZ429" s="31" t="n">
        <f aca="false">IF(Замер!$J$180="да",Туалет!$G429,0)</f>
        <v>0</v>
      </c>
      <c r="BA429" s="31" t="n">
        <f aca="false">IF(Замер!$J$180="да",Туалет!$H429,0)</f>
        <v>0</v>
      </c>
      <c r="BC429" s="31" t="n">
        <f aca="false">IF(Замер!$J$200="да",Балкон!$B429,0)</f>
        <v>0</v>
      </c>
      <c r="BD429" s="31" t="n">
        <f aca="false">IF(Замер!$J$200="да",Балкон!$G429,0)</f>
        <v>0</v>
      </c>
      <c r="BE429" s="31" t="n">
        <f aca="false">IF(Замер!$J$200="да",Балкон!$H429,0)</f>
        <v>0</v>
      </c>
      <c r="BG429" s="31" t="n">
        <f aca="false">IF(Замер!$J$220="да",Помещение_11!$B429,0)</f>
        <v>0</v>
      </c>
      <c r="BH429" s="31" t="n">
        <f aca="false">IF(Замер!$J$220="да",Помещение_11!$G429,0)</f>
        <v>0</v>
      </c>
      <c r="BI429" s="31" t="n">
        <f aca="false">IF(Замер!$J$220="да",Помещение_11!$H429,0)</f>
        <v>0</v>
      </c>
      <c r="BK429" s="31" t="n">
        <f aca="false">IF(Замер!$J$240="да",Помещение_12!$B429,0)</f>
        <v>0</v>
      </c>
      <c r="BL429" s="31" t="n">
        <f aca="false">IF(Замер!$J$240="да",Помещение_12!$G429,0)</f>
        <v>0</v>
      </c>
      <c r="BM429" s="31" t="n">
        <f aca="false">IF(Замер!$J$240="да",Помещение_12!$H429,0)</f>
        <v>0</v>
      </c>
      <c r="BO429" s="31" t="n">
        <f aca="false">IF(Замер!$J$260="да",Помещение_13!$B429,0)</f>
        <v>0</v>
      </c>
      <c r="BP429" s="31" t="n">
        <f aca="false">IF(Замер!$J$260="да",Помещение_13!$G429,0)</f>
        <v>0</v>
      </c>
      <c r="BQ429" s="31" t="n">
        <f aca="false">IF(Замер!$J$260="да",Помещение_13!$H429,0)</f>
        <v>0</v>
      </c>
      <c r="BS429" s="31" t="n">
        <f aca="false">IF(Замер!$J$280="да",Помещение_14!$B429,0)</f>
        <v>0</v>
      </c>
      <c r="BT429" s="31" t="n">
        <f aca="false">IF(Замер!$J$280="да",Помещение_14!$G429,0)</f>
        <v>0</v>
      </c>
      <c r="BU429" s="31" t="n">
        <f aca="false">IF(Замер!$J$280="да",Помещение_14!$H429,0)</f>
        <v>0</v>
      </c>
      <c r="BW429" s="31" t="n">
        <f aca="false">IF(Замер!$J$300="да",Помещение_15!$B429,0)</f>
        <v>0</v>
      </c>
      <c r="BX429" s="31" t="n">
        <f aca="false">IF(Замер!$J$300="да",Помещение_15!$G429,0)</f>
        <v>0</v>
      </c>
      <c r="BY429" s="31" t="n">
        <f aca="false">IF(Замер!$J$300="да",Помещение_15!$H429,0)</f>
        <v>0</v>
      </c>
      <c r="CA429" s="31" t="n">
        <f aca="false">IF(Замер!$J$320="да",Помещение_16!$B429,0)</f>
        <v>0</v>
      </c>
      <c r="CB429" s="31" t="n">
        <f aca="false">IF(Замер!$J$320="да",Помещение_16!$G429,0)</f>
        <v>0</v>
      </c>
      <c r="CC429" s="31" t="n">
        <f aca="false">IF(Замер!$J$320="да",Помещение_16!$H429,0)</f>
        <v>0</v>
      </c>
      <c r="CE429" s="31" t="n">
        <f aca="false">IF(Замер!$J$340="да",Помещение_17!$B429,0)</f>
        <v>0</v>
      </c>
      <c r="CF429" s="31" t="n">
        <f aca="false">IF(Замер!$J$340="да",Помещение_17!$G429,0)</f>
        <v>0</v>
      </c>
      <c r="CG429" s="31" t="n">
        <f aca="false">IF(Замер!$J$340="да",Помещение_17!$H429,0)</f>
        <v>0</v>
      </c>
      <c r="CI429" s="31" t="n">
        <f aca="false">IF(Замер!$J$360="да",Помещение_18!$B429,0)</f>
        <v>0</v>
      </c>
      <c r="CJ429" s="31" t="n">
        <f aca="false">IF(Замер!$J$360="да",Помещение_18!$G429,0)</f>
        <v>0</v>
      </c>
      <c r="CK429" s="31" t="n">
        <f aca="false">IF(Замер!$J$360="да",Помещение_18!$H429,0)</f>
        <v>0</v>
      </c>
      <c r="CM429" s="31" t="n">
        <f aca="false">IF(Замер!$J$380="да",Помещение_19!$B429,0)</f>
        <v>0</v>
      </c>
      <c r="CN429" s="31" t="n">
        <f aca="false">IF(Замер!$J$380="да",Помещение_19!$G429,0)</f>
        <v>0</v>
      </c>
      <c r="CO429" s="31" t="n">
        <f aca="false">IF(Замер!$J$380="да",Помещение_19!$H429,0)</f>
        <v>0</v>
      </c>
      <c r="CQ429" s="31" t="n">
        <f aca="false">IF(Замер!$J$400="да",Помещение_20!$B429,0)</f>
        <v>0</v>
      </c>
      <c r="CR429" s="31" t="n">
        <f aca="false">IF(Замер!$J$400="да",Помещение_20!$G429,0)</f>
        <v>0</v>
      </c>
      <c r="CS429" s="31" t="n">
        <f aca="false">IF(Замер!$J$400="да",Помещение_20!$H429,0)</f>
        <v>0</v>
      </c>
    </row>
    <row r="430" customFormat="false" ht="14.25" hidden="false" customHeight="false" outlineLevel="0" collapsed="false">
      <c r="B430" s="89" t="n">
        <f aca="false">P430</f>
        <v>0</v>
      </c>
      <c r="C430" s="90" t="s">
        <v>677</v>
      </c>
      <c r="D430" s="91" t="str">
        <f aca="false">VLOOKUP(C430,СписокРабот!$B:$E,2,FALSE())</f>
        <v>Установка домофона</v>
      </c>
      <c r="E430" s="92" t="str">
        <f aca="false">VLOOKUP(C430,СписокРабот!$B:$E,3,FALSE())</f>
        <v>ед.</v>
      </c>
      <c r="F430" s="93" t="n">
        <f aca="false">VLOOKUP(C430,СписокРабот!$B:$E,4,FALSE())</f>
        <v>2116</v>
      </c>
      <c r="G430" s="102" t="n">
        <f aca="false">Q430</f>
        <v>0</v>
      </c>
      <c r="H430" s="95" t="n">
        <f aca="false">F430*G430</f>
        <v>0</v>
      </c>
      <c r="L430" s="83"/>
      <c r="M430" s="66" t="n">
        <f aca="false">$F430*(100%-$B$3)</f>
        <v>1798.6</v>
      </c>
      <c r="N430" s="31" t="n">
        <f aca="false">$G430*$M430</f>
        <v>0</v>
      </c>
      <c r="P430" s="31" t="n">
        <f aca="false">MAX(S430,W430,AA430,AE430,AI430,AM430,AQ430,AU430,AY430,BC430,BG430,BK430,BO430,BS430,BW430,CA430,CE430,CI430,CM430,CQ430)</f>
        <v>0</v>
      </c>
      <c r="Q430" s="31" t="n">
        <f aca="false">IF($S430,T430,0)+IF($W430,X430,0)+IF($AA430,AB430,0)+IF($AE430,AF430,0)+IF($AI430,AJ430,0)+IF($AM430,AN430,0)+IF($AQ430,AR430,0)+IF($AU430,AV430,0)+IF($AY430,AZ430,0)+IF($BC430,BD430,0)+IF($BG430,BH430,0)+IF($BK430,BL430,0)+IF($BO430,BP430,0)+IF($BS430,BT430,0)+IF($BW430,BX430,0)+IF($CA430,CB430,0)+IF($CE430,CF430,0)+IF($CI430,CJ430,0)+IF($CM430,CN430,0)+IF($CQ430,CR430,0)</f>
        <v>0</v>
      </c>
      <c r="R430" s="31" t="n">
        <f aca="false">IF($S430=1,U430,0)+IF($W430,Y430,0)+IF($AA430,AC430,0)+IF($AE430,AG430,0)+IF($AI430,AK430,0)+IF($AM430,AO430,0)+IF($AQ430,AS430,0)+IF($AU430,AW430,0)+IF($AY430,BA430,0)+IF($BC430,BE430,0)+IF($BG430,BI430,0)+IF($BK430,BM430,0)+IF($BO430,BQ430,0)+IF($BS430,BU430,0)+IF($BW430,BY430,0)+IF($CA430,CC430,0)+IF($CE430,CG430,0)+IF($CI430,CK430,0)+IF($CM430,CO430,0)+IF($CQ430,CS430,0)</f>
        <v>0</v>
      </c>
      <c r="S430" s="31" t="n">
        <f aca="false">IF(Замер!$J$20="да",Комната_1!$B430,0)</f>
        <v>0</v>
      </c>
      <c r="T430" s="31" t="n">
        <f aca="false">IF(Замер!$J$20="да",Комната_1!$G430,0)</f>
        <v>1</v>
      </c>
      <c r="U430" s="31" t="n">
        <f aca="false">IF(Замер!$J$20="да",Комната_1!$H430,0)</f>
        <v>2116</v>
      </c>
      <c r="W430" s="31" t="n">
        <f aca="false">IF(Замер!$J$40="да",Комната_2!$B430,0)</f>
        <v>0</v>
      </c>
      <c r="X430" s="31" t="n">
        <f aca="false">IF(Замер!$J$40="да",Комната_2!$G430,0)</f>
        <v>1</v>
      </c>
      <c r="Y430" s="31" t="n">
        <f aca="false">IF(Замер!$J$40="да",Комната_2!$H430,0)</f>
        <v>2116</v>
      </c>
      <c r="AA430" s="31" t="n">
        <f aca="false">IF(Замер!$J$60="да",Комната_3!$B430,0)</f>
        <v>0</v>
      </c>
      <c r="AB430" s="31" t="n">
        <f aca="false">IF(Замер!$J$60="да",Комната_3!$G430,0)</f>
        <v>1</v>
      </c>
      <c r="AC430" s="31" t="n">
        <f aca="false">IF(Замер!$J$60="да",Комната_3!$H430,0)</f>
        <v>2116</v>
      </c>
      <c r="AE430" s="31" t="n">
        <f aca="false">IF(Замер!$J$80="да",Комната_4!$B430,0)</f>
        <v>0</v>
      </c>
      <c r="AF430" s="31" t="n">
        <f aca="false">IF(Замер!$J$80="да",Комната_4!$G430,0)</f>
        <v>1</v>
      </c>
      <c r="AG430" s="31" t="n">
        <f aca="false">IF(Замер!$J$80="да",Комната_4!$H430,0)</f>
        <v>2116</v>
      </c>
      <c r="AI430" s="31" t="n">
        <f aca="false">IF(Замер!$J$100="да",Комната_5!$B430,0)</f>
        <v>0</v>
      </c>
      <c r="AJ430" s="31" t="n">
        <f aca="false">IF(Замер!$J$100="да",Комната_5!$G430,0)</f>
        <v>1</v>
      </c>
      <c r="AK430" s="31" t="n">
        <f aca="false">IF(Замер!$J$100="да",Комната_5!$H430,0)</f>
        <v>2116</v>
      </c>
      <c r="AM430" s="31" t="n">
        <f aca="false">IF(Замер!$J$120="да",Коридор!$B430,0)</f>
        <v>0</v>
      </c>
      <c r="AN430" s="31" t="n">
        <f aca="false">IF(Замер!$J$120="да",Коридор!$G430,0)</f>
        <v>1</v>
      </c>
      <c r="AO430" s="31" t="n">
        <f aca="false">IF(Замер!$J$120="да",Коридор!$H430,0)</f>
        <v>2116</v>
      </c>
      <c r="AQ430" s="31" t="n">
        <f aca="false">IF(Замер!$J$140="да",Кухня!$B430,0)</f>
        <v>0</v>
      </c>
      <c r="AR430" s="31" t="n">
        <f aca="false">IF(Замер!$J$140="да",Кухня!$G430,0)</f>
        <v>1</v>
      </c>
      <c r="AS430" s="31" t="n">
        <f aca="false">IF(Замер!$J$140="да",Кухня!$H430,0)</f>
        <v>2116</v>
      </c>
      <c r="AU430" s="31" t="n">
        <f aca="false">IF(Замер!$J$160="да",Ванна!$B430,0)</f>
        <v>0</v>
      </c>
      <c r="AV430" s="31" t="n">
        <f aca="false">IF(Замер!$J$160="да",Ванна!$G430,0)</f>
        <v>1</v>
      </c>
      <c r="AW430" s="31" t="n">
        <f aca="false">IF(Замер!$J$160="да",Ванна!$H430,0)</f>
        <v>2116</v>
      </c>
      <c r="AY430" s="31" t="n">
        <f aca="false">IF(Замер!$J$180="да",Туалет!$B430,0)</f>
        <v>0</v>
      </c>
      <c r="AZ430" s="31" t="n">
        <f aca="false">IF(Замер!$J$180="да",Туалет!$G430,0)</f>
        <v>0</v>
      </c>
      <c r="BA430" s="31" t="n">
        <f aca="false">IF(Замер!$J$180="да",Туалет!$H430,0)</f>
        <v>0</v>
      </c>
      <c r="BC430" s="31" t="n">
        <f aca="false">IF(Замер!$J$200="да",Балкон!$B430,0)</f>
        <v>0</v>
      </c>
      <c r="BD430" s="31" t="n">
        <f aca="false">IF(Замер!$J$200="да",Балкон!$G430,0)</f>
        <v>0</v>
      </c>
      <c r="BE430" s="31" t="n">
        <f aca="false">IF(Замер!$J$200="да",Балкон!$H430,0)</f>
        <v>0</v>
      </c>
      <c r="BG430" s="31" t="n">
        <f aca="false">IF(Замер!$J$220="да",Помещение_11!$B430,0)</f>
        <v>0</v>
      </c>
      <c r="BH430" s="31" t="n">
        <f aca="false">IF(Замер!$J$220="да",Помещение_11!$G430,0)</f>
        <v>0</v>
      </c>
      <c r="BI430" s="31" t="n">
        <f aca="false">IF(Замер!$J$220="да",Помещение_11!$H430,0)</f>
        <v>0</v>
      </c>
      <c r="BK430" s="31" t="n">
        <f aca="false">IF(Замер!$J$240="да",Помещение_12!$B430,0)</f>
        <v>0</v>
      </c>
      <c r="BL430" s="31" t="n">
        <f aca="false">IF(Замер!$J$240="да",Помещение_12!$G430,0)</f>
        <v>0</v>
      </c>
      <c r="BM430" s="31" t="n">
        <f aca="false">IF(Замер!$J$240="да",Помещение_12!$H430,0)</f>
        <v>0</v>
      </c>
      <c r="BO430" s="31" t="n">
        <f aca="false">IF(Замер!$J$260="да",Помещение_13!$B430,0)</f>
        <v>0</v>
      </c>
      <c r="BP430" s="31" t="n">
        <f aca="false">IF(Замер!$J$260="да",Помещение_13!$G430,0)</f>
        <v>0</v>
      </c>
      <c r="BQ430" s="31" t="n">
        <f aca="false">IF(Замер!$J$260="да",Помещение_13!$H430,0)</f>
        <v>0</v>
      </c>
      <c r="BS430" s="31" t="n">
        <f aca="false">IF(Замер!$J$280="да",Помещение_14!$B430,0)</f>
        <v>0</v>
      </c>
      <c r="BT430" s="31" t="n">
        <f aca="false">IF(Замер!$J$280="да",Помещение_14!$G430,0)</f>
        <v>0</v>
      </c>
      <c r="BU430" s="31" t="n">
        <f aca="false">IF(Замер!$J$280="да",Помещение_14!$H430,0)</f>
        <v>0</v>
      </c>
      <c r="BW430" s="31" t="n">
        <f aca="false">IF(Замер!$J$300="да",Помещение_15!$B430,0)</f>
        <v>0</v>
      </c>
      <c r="BX430" s="31" t="n">
        <f aca="false">IF(Замер!$J$300="да",Помещение_15!$G430,0)</f>
        <v>0</v>
      </c>
      <c r="BY430" s="31" t="n">
        <f aca="false">IF(Замер!$J$300="да",Помещение_15!$H430,0)</f>
        <v>0</v>
      </c>
      <c r="CA430" s="31" t="n">
        <f aca="false">IF(Замер!$J$320="да",Помещение_16!$B430,0)</f>
        <v>0</v>
      </c>
      <c r="CB430" s="31" t="n">
        <f aca="false">IF(Замер!$J$320="да",Помещение_16!$G430,0)</f>
        <v>0</v>
      </c>
      <c r="CC430" s="31" t="n">
        <f aca="false">IF(Замер!$J$320="да",Помещение_16!$H430,0)</f>
        <v>0</v>
      </c>
      <c r="CE430" s="31" t="n">
        <f aca="false">IF(Замер!$J$340="да",Помещение_17!$B430,0)</f>
        <v>0</v>
      </c>
      <c r="CF430" s="31" t="n">
        <f aca="false">IF(Замер!$J$340="да",Помещение_17!$G430,0)</f>
        <v>0</v>
      </c>
      <c r="CG430" s="31" t="n">
        <f aca="false">IF(Замер!$J$340="да",Помещение_17!$H430,0)</f>
        <v>0</v>
      </c>
      <c r="CI430" s="31" t="n">
        <f aca="false">IF(Замер!$J$360="да",Помещение_18!$B430,0)</f>
        <v>0</v>
      </c>
      <c r="CJ430" s="31" t="n">
        <f aca="false">IF(Замер!$J$360="да",Помещение_18!$G430,0)</f>
        <v>0</v>
      </c>
      <c r="CK430" s="31" t="n">
        <f aca="false">IF(Замер!$J$360="да",Помещение_18!$H430,0)</f>
        <v>0</v>
      </c>
      <c r="CM430" s="31" t="n">
        <f aca="false">IF(Замер!$J$380="да",Помещение_19!$B430,0)</f>
        <v>0</v>
      </c>
      <c r="CN430" s="31" t="n">
        <f aca="false">IF(Замер!$J$380="да",Помещение_19!$G430,0)</f>
        <v>0</v>
      </c>
      <c r="CO430" s="31" t="n">
        <f aca="false">IF(Замер!$J$380="да",Помещение_19!$H430,0)</f>
        <v>0</v>
      </c>
      <c r="CQ430" s="31" t="n">
        <f aca="false">IF(Замер!$J$400="да",Помещение_20!$B430,0)</f>
        <v>0</v>
      </c>
      <c r="CR430" s="31" t="n">
        <f aca="false">IF(Замер!$J$400="да",Помещение_20!$G430,0)</f>
        <v>0</v>
      </c>
      <c r="CS430" s="31" t="n">
        <f aca="false">IF(Замер!$J$400="да",Помещение_20!$H430,0)</f>
        <v>0</v>
      </c>
    </row>
    <row r="431" customFormat="false" ht="14.25" hidden="false" customHeight="false" outlineLevel="0" collapsed="false">
      <c r="B431" s="89" t="n">
        <f aca="false">P431</f>
        <v>0</v>
      </c>
      <c r="C431" s="90" t="s">
        <v>678</v>
      </c>
      <c r="D431" s="91" t="str">
        <f aca="false">VLOOKUP(C431,СписокРабот!$B:$E,2,FALSE())</f>
        <v>Установка вытяжки (без прокладки гофры и провода)</v>
      </c>
      <c r="E431" s="92" t="str">
        <f aca="false">VLOOKUP(C431,СписокРабот!$B:$E,3,FALSE())</f>
        <v>ед.</v>
      </c>
      <c r="F431" s="93" t="n">
        <f aca="false">VLOOKUP(C431,СписокРабот!$B:$E,4,FALSE())</f>
        <v>2257</v>
      </c>
      <c r="G431" s="102" t="n">
        <f aca="false">Q431</f>
        <v>0</v>
      </c>
      <c r="H431" s="95" t="n">
        <f aca="false">F431*G431</f>
        <v>0</v>
      </c>
      <c r="L431" s="83"/>
      <c r="M431" s="66" t="n">
        <f aca="false">$F431*(100%-$B$3)</f>
        <v>1918.45</v>
      </c>
      <c r="N431" s="31" t="n">
        <f aca="false">$G431*$M431</f>
        <v>0</v>
      </c>
      <c r="P431" s="31" t="n">
        <f aca="false">MAX(S431,W431,AA431,AE431,AI431,AM431,AQ431,AU431,AY431,BC431,BG431,BK431,BO431,BS431,BW431,CA431,CE431,CI431,CM431,CQ431)</f>
        <v>0</v>
      </c>
      <c r="Q431" s="31" t="n">
        <f aca="false">IF($S431,T431,0)+IF($W431,X431,0)+IF($AA431,AB431,0)+IF($AE431,AF431,0)+IF($AI431,AJ431,0)+IF($AM431,AN431,0)+IF($AQ431,AR431,0)+IF($AU431,AV431,0)+IF($AY431,AZ431,0)+IF($BC431,BD431,0)+IF($BG431,BH431,0)+IF($BK431,BL431,0)+IF($BO431,BP431,0)+IF($BS431,BT431,0)+IF($BW431,BX431,0)+IF($CA431,CB431,0)+IF($CE431,CF431,0)+IF($CI431,CJ431,0)+IF($CM431,CN431,0)+IF($CQ431,CR431,0)</f>
        <v>0</v>
      </c>
      <c r="R431" s="31" t="n">
        <f aca="false">IF($S431=1,U431,0)+IF($W431,Y431,0)+IF($AA431,AC431,0)+IF($AE431,AG431,0)+IF($AI431,AK431,0)+IF($AM431,AO431,0)+IF($AQ431,AS431,0)+IF($AU431,AW431,0)+IF($AY431,BA431,0)+IF($BC431,BE431,0)+IF($BG431,BI431,0)+IF($BK431,BM431,0)+IF($BO431,BQ431,0)+IF($BS431,BU431,0)+IF($BW431,BY431,0)+IF($CA431,CC431,0)+IF($CE431,CG431,0)+IF($CI431,CK431,0)+IF($CM431,CO431,0)+IF($CQ431,CS431,0)</f>
        <v>0</v>
      </c>
      <c r="S431" s="31" t="n">
        <f aca="false">IF(Замер!$J$20="да",Комната_1!$B431,0)</f>
        <v>0</v>
      </c>
      <c r="T431" s="31" t="n">
        <f aca="false">IF(Замер!$J$20="да",Комната_1!$G431,0)</f>
        <v>1</v>
      </c>
      <c r="U431" s="31" t="n">
        <f aca="false">IF(Замер!$J$20="да",Комната_1!$H431,0)</f>
        <v>2257</v>
      </c>
      <c r="W431" s="31" t="n">
        <f aca="false">IF(Замер!$J$40="да",Комната_2!$B431,0)</f>
        <v>0</v>
      </c>
      <c r="X431" s="31" t="n">
        <f aca="false">IF(Замер!$J$40="да",Комната_2!$G431,0)</f>
        <v>1</v>
      </c>
      <c r="Y431" s="31" t="n">
        <f aca="false">IF(Замер!$J$40="да",Комната_2!$H431,0)</f>
        <v>2257</v>
      </c>
      <c r="AA431" s="31" t="n">
        <f aca="false">IF(Замер!$J$60="да",Комната_3!$B431,0)</f>
        <v>0</v>
      </c>
      <c r="AB431" s="31" t="n">
        <f aca="false">IF(Замер!$J$60="да",Комната_3!$G431,0)</f>
        <v>1</v>
      </c>
      <c r="AC431" s="31" t="n">
        <f aca="false">IF(Замер!$J$60="да",Комната_3!$H431,0)</f>
        <v>2257</v>
      </c>
      <c r="AE431" s="31" t="n">
        <f aca="false">IF(Замер!$J$80="да",Комната_4!$B431,0)</f>
        <v>0</v>
      </c>
      <c r="AF431" s="31" t="n">
        <f aca="false">IF(Замер!$J$80="да",Комната_4!$G431,0)</f>
        <v>1</v>
      </c>
      <c r="AG431" s="31" t="n">
        <f aca="false">IF(Замер!$J$80="да",Комната_4!$H431,0)</f>
        <v>2257</v>
      </c>
      <c r="AI431" s="31" t="n">
        <f aca="false">IF(Замер!$J$100="да",Комната_5!$B431,0)</f>
        <v>0</v>
      </c>
      <c r="AJ431" s="31" t="n">
        <f aca="false">IF(Замер!$J$100="да",Комната_5!$G431,0)</f>
        <v>1</v>
      </c>
      <c r="AK431" s="31" t="n">
        <f aca="false">IF(Замер!$J$100="да",Комната_5!$H431,0)</f>
        <v>2257</v>
      </c>
      <c r="AM431" s="31" t="n">
        <f aca="false">IF(Замер!$J$120="да",Коридор!$B431,0)</f>
        <v>0</v>
      </c>
      <c r="AN431" s="31" t="n">
        <f aca="false">IF(Замер!$J$120="да",Коридор!$G431,0)</f>
        <v>1</v>
      </c>
      <c r="AO431" s="31" t="n">
        <f aca="false">IF(Замер!$J$120="да",Коридор!$H431,0)</f>
        <v>2257</v>
      </c>
      <c r="AQ431" s="31" t="n">
        <f aca="false">IF(Замер!$J$140="да",Кухня!$B431,0)</f>
        <v>0</v>
      </c>
      <c r="AR431" s="31" t="n">
        <f aca="false">IF(Замер!$J$140="да",Кухня!$G431,0)</f>
        <v>1</v>
      </c>
      <c r="AS431" s="31" t="n">
        <f aca="false">IF(Замер!$J$140="да",Кухня!$H431,0)</f>
        <v>2257</v>
      </c>
      <c r="AU431" s="31" t="n">
        <f aca="false">IF(Замер!$J$160="да",Ванна!$B431,0)</f>
        <v>0</v>
      </c>
      <c r="AV431" s="31" t="n">
        <f aca="false">IF(Замер!$J$160="да",Ванна!$G431,0)</f>
        <v>1</v>
      </c>
      <c r="AW431" s="31" t="n">
        <f aca="false">IF(Замер!$J$160="да",Ванна!$H431,0)</f>
        <v>2257</v>
      </c>
      <c r="AY431" s="31" t="n">
        <f aca="false">IF(Замер!$J$180="да",Туалет!$B431,0)</f>
        <v>0</v>
      </c>
      <c r="AZ431" s="31" t="n">
        <f aca="false">IF(Замер!$J$180="да",Туалет!$G431,0)</f>
        <v>0</v>
      </c>
      <c r="BA431" s="31" t="n">
        <f aca="false">IF(Замер!$J$180="да",Туалет!$H431,0)</f>
        <v>0</v>
      </c>
      <c r="BC431" s="31" t="n">
        <f aca="false">IF(Замер!$J$200="да",Балкон!$B431,0)</f>
        <v>0</v>
      </c>
      <c r="BD431" s="31" t="n">
        <f aca="false">IF(Замер!$J$200="да",Балкон!$G431,0)</f>
        <v>0</v>
      </c>
      <c r="BE431" s="31" t="n">
        <f aca="false">IF(Замер!$J$200="да",Балкон!$H431,0)</f>
        <v>0</v>
      </c>
      <c r="BG431" s="31" t="n">
        <f aca="false">IF(Замер!$J$220="да",Помещение_11!$B431,0)</f>
        <v>0</v>
      </c>
      <c r="BH431" s="31" t="n">
        <f aca="false">IF(Замер!$J$220="да",Помещение_11!$G431,0)</f>
        <v>0</v>
      </c>
      <c r="BI431" s="31" t="n">
        <f aca="false">IF(Замер!$J$220="да",Помещение_11!$H431,0)</f>
        <v>0</v>
      </c>
      <c r="BK431" s="31" t="n">
        <f aca="false">IF(Замер!$J$240="да",Помещение_12!$B431,0)</f>
        <v>0</v>
      </c>
      <c r="BL431" s="31" t="n">
        <f aca="false">IF(Замер!$J$240="да",Помещение_12!$G431,0)</f>
        <v>0</v>
      </c>
      <c r="BM431" s="31" t="n">
        <f aca="false">IF(Замер!$J$240="да",Помещение_12!$H431,0)</f>
        <v>0</v>
      </c>
      <c r="BO431" s="31" t="n">
        <f aca="false">IF(Замер!$J$260="да",Помещение_13!$B431,0)</f>
        <v>0</v>
      </c>
      <c r="BP431" s="31" t="n">
        <f aca="false">IF(Замер!$J$260="да",Помещение_13!$G431,0)</f>
        <v>0</v>
      </c>
      <c r="BQ431" s="31" t="n">
        <f aca="false">IF(Замер!$J$260="да",Помещение_13!$H431,0)</f>
        <v>0</v>
      </c>
      <c r="BS431" s="31" t="n">
        <f aca="false">IF(Замер!$J$280="да",Помещение_14!$B431,0)</f>
        <v>0</v>
      </c>
      <c r="BT431" s="31" t="n">
        <f aca="false">IF(Замер!$J$280="да",Помещение_14!$G431,0)</f>
        <v>0</v>
      </c>
      <c r="BU431" s="31" t="n">
        <f aca="false">IF(Замер!$J$280="да",Помещение_14!$H431,0)</f>
        <v>0</v>
      </c>
      <c r="BW431" s="31" t="n">
        <f aca="false">IF(Замер!$J$300="да",Помещение_15!$B431,0)</f>
        <v>0</v>
      </c>
      <c r="BX431" s="31" t="n">
        <f aca="false">IF(Замер!$J$300="да",Помещение_15!$G431,0)</f>
        <v>0</v>
      </c>
      <c r="BY431" s="31" t="n">
        <f aca="false">IF(Замер!$J$300="да",Помещение_15!$H431,0)</f>
        <v>0</v>
      </c>
      <c r="CA431" s="31" t="n">
        <f aca="false">IF(Замер!$J$320="да",Помещение_16!$B431,0)</f>
        <v>0</v>
      </c>
      <c r="CB431" s="31" t="n">
        <f aca="false">IF(Замер!$J$320="да",Помещение_16!$G431,0)</f>
        <v>0</v>
      </c>
      <c r="CC431" s="31" t="n">
        <f aca="false">IF(Замер!$J$320="да",Помещение_16!$H431,0)</f>
        <v>0</v>
      </c>
      <c r="CE431" s="31" t="n">
        <f aca="false">IF(Замер!$J$340="да",Помещение_17!$B431,0)</f>
        <v>0</v>
      </c>
      <c r="CF431" s="31" t="n">
        <f aca="false">IF(Замер!$J$340="да",Помещение_17!$G431,0)</f>
        <v>0</v>
      </c>
      <c r="CG431" s="31" t="n">
        <f aca="false">IF(Замер!$J$340="да",Помещение_17!$H431,0)</f>
        <v>0</v>
      </c>
      <c r="CI431" s="31" t="n">
        <f aca="false">IF(Замер!$J$360="да",Помещение_18!$B431,0)</f>
        <v>0</v>
      </c>
      <c r="CJ431" s="31" t="n">
        <f aca="false">IF(Замер!$J$360="да",Помещение_18!$G431,0)</f>
        <v>0</v>
      </c>
      <c r="CK431" s="31" t="n">
        <f aca="false">IF(Замер!$J$360="да",Помещение_18!$H431,0)</f>
        <v>0</v>
      </c>
      <c r="CM431" s="31" t="n">
        <f aca="false">IF(Замер!$J$380="да",Помещение_19!$B431,0)</f>
        <v>0</v>
      </c>
      <c r="CN431" s="31" t="n">
        <f aca="false">IF(Замер!$J$380="да",Помещение_19!$G431,0)</f>
        <v>0</v>
      </c>
      <c r="CO431" s="31" t="n">
        <f aca="false">IF(Замер!$J$380="да",Помещение_19!$H431,0)</f>
        <v>0</v>
      </c>
      <c r="CQ431" s="31" t="n">
        <f aca="false">IF(Замер!$J$400="да",Помещение_20!$B431,0)</f>
        <v>0</v>
      </c>
      <c r="CR431" s="31" t="n">
        <f aca="false">IF(Замер!$J$400="да",Помещение_20!$G431,0)</f>
        <v>0</v>
      </c>
      <c r="CS431" s="31" t="n">
        <f aca="false">IF(Замер!$J$400="да",Помещение_20!$H431,0)</f>
        <v>0</v>
      </c>
    </row>
    <row r="432" customFormat="false" ht="14.25" hidden="false" customHeight="false" outlineLevel="0" collapsed="false">
      <c r="B432" s="89" t="n">
        <f aca="false">P432</f>
        <v>0</v>
      </c>
      <c r="C432" s="90" t="s">
        <v>679</v>
      </c>
      <c r="D432" s="91" t="str">
        <f aca="false">VLOOKUP(C432,СписокРабот!$B:$E,2,FALSE())</f>
        <v>Монтаж сушки потолочной, настенной</v>
      </c>
      <c r="E432" s="92" t="str">
        <f aca="false">VLOOKUP(C432,СписокРабот!$B:$E,3,FALSE())</f>
        <v>ед.</v>
      </c>
      <c r="F432" s="93" t="n">
        <f aca="false">VLOOKUP(C432,СписокРабот!$B:$E,4,FALSE())</f>
        <v>1663</v>
      </c>
      <c r="G432" s="102" t="n">
        <f aca="false">Q432</f>
        <v>0</v>
      </c>
      <c r="H432" s="95" t="n">
        <f aca="false">F432*G432</f>
        <v>0</v>
      </c>
      <c r="L432" s="83"/>
      <c r="M432" s="66" t="n">
        <f aca="false">$F432*(100%-$B$3)</f>
        <v>1413.55</v>
      </c>
      <c r="N432" s="31" t="n">
        <f aca="false">$G432*$M432</f>
        <v>0</v>
      </c>
      <c r="P432" s="31" t="n">
        <f aca="false">MAX(S432,W432,AA432,AE432,AI432,AM432,AQ432,AU432,AY432,BC432,BG432,BK432,BO432,BS432,BW432,CA432,CE432,CI432,CM432,CQ432)</f>
        <v>0</v>
      </c>
      <c r="Q432" s="31" t="n">
        <f aca="false">IF($S432,T432,0)+IF($W432,X432,0)+IF($AA432,AB432,0)+IF($AE432,AF432,0)+IF($AI432,AJ432,0)+IF($AM432,AN432,0)+IF($AQ432,AR432,0)+IF($AU432,AV432,0)+IF($AY432,AZ432,0)+IF($BC432,BD432,0)+IF($BG432,BH432,0)+IF($BK432,BL432,0)+IF($BO432,BP432,0)+IF($BS432,BT432,0)+IF($BW432,BX432,0)+IF($CA432,CB432,0)+IF($CE432,CF432,0)+IF($CI432,CJ432,0)+IF($CM432,CN432,0)+IF($CQ432,CR432,0)</f>
        <v>0</v>
      </c>
      <c r="R432" s="31" t="n">
        <f aca="false">IF($S432=1,U432,0)+IF($W432,Y432,0)+IF($AA432,AC432,0)+IF($AE432,AG432,0)+IF($AI432,AK432,0)+IF($AM432,AO432,0)+IF($AQ432,AS432,0)+IF($AU432,AW432,0)+IF($AY432,BA432,0)+IF($BC432,BE432,0)+IF($BG432,BI432,0)+IF($BK432,BM432,0)+IF($BO432,BQ432,0)+IF($BS432,BU432,0)+IF($BW432,BY432,0)+IF($CA432,CC432,0)+IF($CE432,CG432,0)+IF($CI432,CK432,0)+IF($CM432,CO432,0)+IF($CQ432,CS432,0)</f>
        <v>0</v>
      </c>
      <c r="S432" s="31" t="n">
        <f aca="false">IF(Замер!$J$20="да",Комната_1!$B432,0)</f>
        <v>0</v>
      </c>
      <c r="T432" s="31" t="n">
        <f aca="false">IF(Замер!$J$20="да",Комната_1!$G432,0)</f>
        <v>1</v>
      </c>
      <c r="U432" s="31" t="n">
        <f aca="false">IF(Замер!$J$20="да",Комната_1!$H432,0)</f>
        <v>1663</v>
      </c>
      <c r="W432" s="31" t="n">
        <f aca="false">IF(Замер!$J$40="да",Комната_2!$B432,0)</f>
        <v>0</v>
      </c>
      <c r="X432" s="31" t="n">
        <f aca="false">IF(Замер!$J$40="да",Комната_2!$G432,0)</f>
        <v>1</v>
      </c>
      <c r="Y432" s="31" t="n">
        <f aca="false">IF(Замер!$J$40="да",Комната_2!$H432,0)</f>
        <v>1663</v>
      </c>
      <c r="AA432" s="31" t="n">
        <f aca="false">IF(Замер!$J$60="да",Комната_3!$B432,0)</f>
        <v>0</v>
      </c>
      <c r="AB432" s="31" t="n">
        <f aca="false">IF(Замер!$J$60="да",Комната_3!$G432,0)</f>
        <v>1</v>
      </c>
      <c r="AC432" s="31" t="n">
        <f aca="false">IF(Замер!$J$60="да",Комната_3!$H432,0)</f>
        <v>1663</v>
      </c>
      <c r="AE432" s="31" t="n">
        <f aca="false">IF(Замер!$J$80="да",Комната_4!$B432,0)</f>
        <v>0</v>
      </c>
      <c r="AF432" s="31" t="n">
        <f aca="false">IF(Замер!$J$80="да",Комната_4!$G432,0)</f>
        <v>1</v>
      </c>
      <c r="AG432" s="31" t="n">
        <f aca="false">IF(Замер!$J$80="да",Комната_4!$H432,0)</f>
        <v>1663</v>
      </c>
      <c r="AI432" s="31" t="n">
        <f aca="false">IF(Замер!$J$100="да",Комната_5!$B432,0)</f>
        <v>0</v>
      </c>
      <c r="AJ432" s="31" t="n">
        <f aca="false">IF(Замер!$J$100="да",Комната_5!$G432,0)</f>
        <v>1</v>
      </c>
      <c r="AK432" s="31" t="n">
        <f aca="false">IF(Замер!$J$100="да",Комната_5!$H432,0)</f>
        <v>1663</v>
      </c>
      <c r="AM432" s="31" t="n">
        <f aca="false">IF(Замер!$J$120="да",Коридор!$B432,0)</f>
        <v>0</v>
      </c>
      <c r="AN432" s="31" t="n">
        <f aca="false">IF(Замер!$J$120="да",Коридор!$G432,0)</f>
        <v>1</v>
      </c>
      <c r="AO432" s="31" t="n">
        <f aca="false">IF(Замер!$J$120="да",Коридор!$H432,0)</f>
        <v>1663</v>
      </c>
      <c r="AQ432" s="31" t="n">
        <f aca="false">IF(Замер!$J$140="да",Кухня!$B432,0)</f>
        <v>0</v>
      </c>
      <c r="AR432" s="31" t="n">
        <f aca="false">IF(Замер!$J$140="да",Кухня!$G432,0)</f>
        <v>1</v>
      </c>
      <c r="AS432" s="31" t="n">
        <f aca="false">IF(Замер!$J$140="да",Кухня!$H432,0)</f>
        <v>1663</v>
      </c>
      <c r="AU432" s="31" t="n">
        <f aca="false">IF(Замер!$J$160="да",Ванна!$B432,0)</f>
        <v>0</v>
      </c>
      <c r="AV432" s="31" t="n">
        <f aca="false">IF(Замер!$J$160="да",Ванна!$G432,0)</f>
        <v>1</v>
      </c>
      <c r="AW432" s="31" t="n">
        <f aca="false">IF(Замер!$J$160="да",Ванна!$H432,0)</f>
        <v>1663</v>
      </c>
      <c r="AY432" s="31" t="n">
        <f aca="false">IF(Замер!$J$180="да",Туалет!$B432,0)</f>
        <v>0</v>
      </c>
      <c r="AZ432" s="31" t="n">
        <f aca="false">IF(Замер!$J$180="да",Туалет!$G432,0)</f>
        <v>0</v>
      </c>
      <c r="BA432" s="31" t="n">
        <f aca="false">IF(Замер!$J$180="да",Туалет!$H432,0)</f>
        <v>0</v>
      </c>
      <c r="BC432" s="31" t="n">
        <f aca="false">IF(Замер!$J$200="да",Балкон!$B432,0)</f>
        <v>0</v>
      </c>
      <c r="BD432" s="31" t="n">
        <f aca="false">IF(Замер!$J$200="да",Балкон!$G432,0)</f>
        <v>0</v>
      </c>
      <c r="BE432" s="31" t="n">
        <f aca="false">IF(Замер!$J$200="да",Балкон!$H432,0)</f>
        <v>0</v>
      </c>
      <c r="BG432" s="31" t="n">
        <f aca="false">IF(Замер!$J$220="да",Помещение_11!$B432,0)</f>
        <v>0</v>
      </c>
      <c r="BH432" s="31" t="n">
        <f aca="false">IF(Замер!$J$220="да",Помещение_11!$G432,0)</f>
        <v>0</v>
      </c>
      <c r="BI432" s="31" t="n">
        <f aca="false">IF(Замер!$J$220="да",Помещение_11!$H432,0)</f>
        <v>0</v>
      </c>
      <c r="BK432" s="31" t="n">
        <f aca="false">IF(Замер!$J$240="да",Помещение_12!$B432,0)</f>
        <v>0</v>
      </c>
      <c r="BL432" s="31" t="n">
        <f aca="false">IF(Замер!$J$240="да",Помещение_12!$G432,0)</f>
        <v>0</v>
      </c>
      <c r="BM432" s="31" t="n">
        <f aca="false">IF(Замер!$J$240="да",Помещение_12!$H432,0)</f>
        <v>0</v>
      </c>
      <c r="BO432" s="31" t="n">
        <f aca="false">IF(Замер!$J$260="да",Помещение_13!$B432,0)</f>
        <v>0</v>
      </c>
      <c r="BP432" s="31" t="n">
        <f aca="false">IF(Замер!$J$260="да",Помещение_13!$G432,0)</f>
        <v>0</v>
      </c>
      <c r="BQ432" s="31" t="n">
        <f aca="false">IF(Замер!$J$260="да",Помещение_13!$H432,0)</f>
        <v>0</v>
      </c>
      <c r="BS432" s="31" t="n">
        <f aca="false">IF(Замер!$J$280="да",Помещение_14!$B432,0)</f>
        <v>0</v>
      </c>
      <c r="BT432" s="31" t="n">
        <f aca="false">IF(Замер!$J$280="да",Помещение_14!$G432,0)</f>
        <v>0</v>
      </c>
      <c r="BU432" s="31" t="n">
        <f aca="false">IF(Замер!$J$280="да",Помещение_14!$H432,0)</f>
        <v>0</v>
      </c>
      <c r="BW432" s="31" t="n">
        <f aca="false">IF(Замер!$J$300="да",Помещение_15!$B432,0)</f>
        <v>0</v>
      </c>
      <c r="BX432" s="31" t="n">
        <f aca="false">IF(Замер!$J$300="да",Помещение_15!$G432,0)</f>
        <v>0</v>
      </c>
      <c r="BY432" s="31" t="n">
        <f aca="false">IF(Замер!$J$300="да",Помещение_15!$H432,0)</f>
        <v>0</v>
      </c>
      <c r="CA432" s="31" t="n">
        <f aca="false">IF(Замер!$J$320="да",Помещение_16!$B432,0)</f>
        <v>0</v>
      </c>
      <c r="CB432" s="31" t="n">
        <f aca="false">IF(Замер!$J$320="да",Помещение_16!$G432,0)</f>
        <v>0</v>
      </c>
      <c r="CC432" s="31" t="n">
        <f aca="false">IF(Замер!$J$320="да",Помещение_16!$H432,0)</f>
        <v>0</v>
      </c>
      <c r="CE432" s="31" t="n">
        <f aca="false">IF(Замер!$J$340="да",Помещение_17!$B432,0)</f>
        <v>0</v>
      </c>
      <c r="CF432" s="31" t="n">
        <f aca="false">IF(Замер!$J$340="да",Помещение_17!$G432,0)</f>
        <v>0</v>
      </c>
      <c r="CG432" s="31" t="n">
        <f aca="false">IF(Замер!$J$340="да",Помещение_17!$H432,0)</f>
        <v>0</v>
      </c>
      <c r="CI432" s="31" t="n">
        <f aca="false">IF(Замер!$J$360="да",Помещение_18!$B432,0)</f>
        <v>0</v>
      </c>
      <c r="CJ432" s="31" t="n">
        <f aca="false">IF(Замер!$J$360="да",Помещение_18!$G432,0)</f>
        <v>0</v>
      </c>
      <c r="CK432" s="31" t="n">
        <f aca="false">IF(Замер!$J$360="да",Помещение_18!$H432,0)</f>
        <v>0</v>
      </c>
      <c r="CM432" s="31" t="n">
        <f aca="false">IF(Замер!$J$380="да",Помещение_19!$B432,0)</f>
        <v>0</v>
      </c>
      <c r="CN432" s="31" t="n">
        <f aca="false">IF(Замер!$J$380="да",Помещение_19!$G432,0)</f>
        <v>0</v>
      </c>
      <c r="CO432" s="31" t="n">
        <f aca="false">IF(Замер!$J$380="да",Помещение_19!$H432,0)</f>
        <v>0</v>
      </c>
      <c r="CQ432" s="31" t="n">
        <f aca="false">IF(Замер!$J$400="да",Помещение_20!$B432,0)</f>
        <v>0</v>
      </c>
      <c r="CR432" s="31" t="n">
        <f aca="false">IF(Замер!$J$400="да",Помещение_20!$G432,0)</f>
        <v>0</v>
      </c>
      <c r="CS432" s="31" t="n">
        <f aca="false">IF(Замер!$J$400="да",Помещение_20!$H432,0)</f>
        <v>0</v>
      </c>
    </row>
    <row r="433" customFormat="false" ht="14.25" hidden="false" customHeight="false" outlineLevel="0" collapsed="false">
      <c r="B433" s="89" t="n">
        <f aca="false">P433</f>
        <v>0</v>
      </c>
      <c r="C433" s="90" t="s">
        <v>680</v>
      </c>
      <c r="D433" s="91" t="str">
        <f aca="false">VLOOKUP(C433,СписокРабот!$B:$E,2,FALSE())</f>
        <v>Монтаж вентиляционной решетки</v>
      </c>
      <c r="E433" s="92" t="str">
        <f aca="false">VLOOKUP(C433,СписокРабот!$B:$E,3,FALSE())</f>
        <v>ед.</v>
      </c>
      <c r="F433" s="93" t="n">
        <f aca="false">VLOOKUP(C433,СписокРабот!$B:$E,4,FALSE())</f>
        <v>425</v>
      </c>
      <c r="G433" s="102" t="n">
        <f aca="false">Q433</f>
        <v>0</v>
      </c>
      <c r="H433" s="95" t="n">
        <f aca="false">F433*G433</f>
        <v>0</v>
      </c>
      <c r="L433" s="83"/>
      <c r="M433" s="66" t="n">
        <f aca="false">$F433*(100%-$B$3)</f>
        <v>361.25</v>
      </c>
      <c r="N433" s="31" t="n">
        <f aca="false">$G433*$M433</f>
        <v>0</v>
      </c>
      <c r="P433" s="31" t="n">
        <f aca="false">MAX(S433,W433,AA433,AE433,AI433,AM433,AQ433,AU433,AY433,BC433,BG433,BK433,BO433,BS433,BW433,CA433,CE433,CI433,CM433,CQ433)</f>
        <v>0</v>
      </c>
      <c r="Q433" s="31" t="n">
        <f aca="false">IF($S433,T433,0)+IF($W433,X433,0)+IF($AA433,AB433,0)+IF($AE433,AF433,0)+IF($AI433,AJ433,0)+IF($AM433,AN433,0)+IF($AQ433,AR433,0)+IF($AU433,AV433,0)+IF($AY433,AZ433,0)+IF($BC433,BD433,0)+IF($BG433,BH433,0)+IF($BK433,BL433,0)+IF($BO433,BP433,0)+IF($BS433,BT433,0)+IF($BW433,BX433,0)+IF($CA433,CB433,0)+IF($CE433,CF433,0)+IF($CI433,CJ433,0)+IF($CM433,CN433,0)+IF($CQ433,CR433,0)</f>
        <v>0</v>
      </c>
      <c r="R433" s="31" t="n">
        <f aca="false">IF($S433=1,U433,0)+IF($W433,Y433,0)+IF($AA433,AC433,0)+IF($AE433,AG433,0)+IF($AI433,AK433,0)+IF($AM433,AO433,0)+IF($AQ433,AS433,0)+IF($AU433,AW433,0)+IF($AY433,BA433,0)+IF($BC433,BE433,0)+IF($BG433,BI433,0)+IF($BK433,BM433,0)+IF($BO433,BQ433,0)+IF($BS433,BU433,0)+IF($BW433,BY433,0)+IF($CA433,CC433,0)+IF($CE433,CG433,0)+IF($CI433,CK433,0)+IF($CM433,CO433,0)+IF($CQ433,CS433,0)</f>
        <v>0</v>
      </c>
      <c r="S433" s="31" t="n">
        <f aca="false">IF(Замер!$J$20="да",Комната_1!$B433,0)</f>
        <v>0</v>
      </c>
      <c r="T433" s="31" t="n">
        <f aca="false">IF(Замер!$J$20="да",Комната_1!$G433,0)</f>
        <v>1</v>
      </c>
      <c r="U433" s="31" t="n">
        <f aca="false">IF(Замер!$J$20="да",Комната_1!$H433,0)</f>
        <v>425</v>
      </c>
      <c r="W433" s="31" t="n">
        <f aca="false">IF(Замер!$J$40="да",Комната_2!$B433,0)</f>
        <v>0</v>
      </c>
      <c r="X433" s="31" t="n">
        <f aca="false">IF(Замер!$J$40="да",Комната_2!$G433,0)</f>
        <v>1</v>
      </c>
      <c r="Y433" s="31" t="n">
        <f aca="false">IF(Замер!$J$40="да",Комната_2!$H433,0)</f>
        <v>425</v>
      </c>
      <c r="AA433" s="31" t="n">
        <f aca="false">IF(Замер!$J$60="да",Комната_3!$B433,0)</f>
        <v>0</v>
      </c>
      <c r="AB433" s="31" t="n">
        <f aca="false">IF(Замер!$J$60="да",Комната_3!$G433,0)</f>
        <v>1</v>
      </c>
      <c r="AC433" s="31" t="n">
        <f aca="false">IF(Замер!$J$60="да",Комната_3!$H433,0)</f>
        <v>425</v>
      </c>
      <c r="AE433" s="31" t="n">
        <f aca="false">IF(Замер!$J$80="да",Комната_4!$B433,0)</f>
        <v>0</v>
      </c>
      <c r="AF433" s="31" t="n">
        <f aca="false">IF(Замер!$J$80="да",Комната_4!$G433,0)</f>
        <v>1</v>
      </c>
      <c r="AG433" s="31" t="n">
        <f aca="false">IF(Замер!$J$80="да",Комната_4!$H433,0)</f>
        <v>425</v>
      </c>
      <c r="AI433" s="31" t="n">
        <f aca="false">IF(Замер!$J$100="да",Комната_5!$B433,0)</f>
        <v>0</v>
      </c>
      <c r="AJ433" s="31" t="n">
        <f aca="false">IF(Замер!$J$100="да",Комната_5!$G433,0)</f>
        <v>1</v>
      </c>
      <c r="AK433" s="31" t="n">
        <f aca="false">IF(Замер!$J$100="да",Комната_5!$H433,0)</f>
        <v>425</v>
      </c>
      <c r="AM433" s="31" t="n">
        <f aca="false">IF(Замер!$J$120="да",Коридор!$B433,0)</f>
        <v>0</v>
      </c>
      <c r="AN433" s="31" t="n">
        <f aca="false">IF(Замер!$J$120="да",Коридор!$G433,0)</f>
        <v>1</v>
      </c>
      <c r="AO433" s="31" t="n">
        <f aca="false">IF(Замер!$J$120="да",Коридор!$H433,0)</f>
        <v>425</v>
      </c>
      <c r="AQ433" s="31" t="n">
        <f aca="false">IF(Замер!$J$140="да",Кухня!$B433,0)</f>
        <v>0</v>
      </c>
      <c r="AR433" s="31" t="n">
        <f aca="false">IF(Замер!$J$140="да",Кухня!$G433,0)</f>
        <v>1</v>
      </c>
      <c r="AS433" s="31" t="n">
        <f aca="false">IF(Замер!$J$140="да",Кухня!$H433,0)</f>
        <v>425</v>
      </c>
      <c r="AU433" s="31" t="n">
        <f aca="false">IF(Замер!$J$160="да",Ванна!$B433,0)</f>
        <v>0</v>
      </c>
      <c r="AV433" s="31" t="n">
        <f aca="false">IF(Замер!$J$160="да",Ванна!$G433,0)</f>
        <v>1</v>
      </c>
      <c r="AW433" s="31" t="n">
        <f aca="false">IF(Замер!$J$160="да",Ванна!$H433,0)</f>
        <v>425</v>
      </c>
      <c r="AY433" s="31" t="n">
        <f aca="false">IF(Замер!$J$180="да",Туалет!$B433,0)</f>
        <v>0</v>
      </c>
      <c r="AZ433" s="31" t="n">
        <f aca="false">IF(Замер!$J$180="да",Туалет!$G433,0)</f>
        <v>0</v>
      </c>
      <c r="BA433" s="31" t="n">
        <f aca="false">IF(Замер!$J$180="да",Туалет!$H433,0)</f>
        <v>0</v>
      </c>
      <c r="BC433" s="31" t="n">
        <f aca="false">IF(Замер!$J$200="да",Балкон!$B433,0)</f>
        <v>0</v>
      </c>
      <c r="BD433" s="31" t="n">
        <f aca="false">IF(Замер!$J$200="да",Балкон!$G433,0)</f>
        <v>0</v>
      </c>
      <c r="BE433" s="31" t="n">
        <f aca="false">IF(Замер!$J$200="да",Балкон!$H433,0)</f>
        <v>0</v>
      </c>
      <c r="BG433" s="31" t="n">
        <f aca="false">IF(Замер!$J$220="да",Помещение_11!$B433,0)</f>
        <v>0</v>
      </c>
      <c r="BH433" s="31" t="n">
        <f aca="false">IF(Замер!$J$220="да",Помещение_11!$G433,0)</f>
        <v>0</v>
      </c>
      <c r="BI433" s="31" t="n">
        <f aca="false">IF(Замер!$J$220="да",Помещение_11!$H433,0)</f>
        <v>0</v>
      </c>
      <c r="BK433" s="31" t="n">
        <f aca="false">IF(Замер!$J$240="да",Помещение_12!$B433,0)</f>
        <v>0</v>
      </c>
      <c r="BL433" s="31" t="n">
        <f aca="false">IF(Замер!$J$240="да",Помещение_12!$G433,0)</f>
        <v>0</v>
      </c>
      <c r="BM433" s="31" t="n">
        <f aca="false">IF(Замер!$J$240="да",Помещение_12!$H433,0)</f>
        <v>0</v>
      </c>
      <c r="BO433" s="31" t="n">
        <f aca="false">IF(Замер!$J$260="да",Помещение_13!$B433,0)</f>
        <v>0</v>
      </c>
      <c r="BP433" s="31" t="n">
        <f aca="false">IF(Замер!$J$260="да",Помещение_13!$G433,0)</f>
        <v>0</v>
      </c>
      <c r="BQ433" s="31" t="n">
        <f aca="false">IF(Замер!$J$260="да",Помещение_13!$H433,0)</f>
        <v>0</v>
      </c>
      <c r="BS433" s="31" t="n">
        <f aca="false">IF(Замер!$J$280="да",Помещение_14!$B433,0)</f>
        <v>0</v>
      </c>
      <c r="BT433" s="31" t="n">
        <f aca="false">IF(Замер!$J$280="да",Помещение_14!$G433,0)</f>
        <v>0</v>
      </c>
      <c r="BU433" s="31" t="n">
        <f aca="false">IF(Замер!$J$280="да",Помещение_14!$H433,0)</f>
        <v>0</v>
      </c>
      <c r="BW433" s="31" t="n">
        <f aca="false">IF(Замер!$J$300="да",Помещение_15!$B433,0)</f>
        <v>0</v>
      </c>
      <c r="BX433" s="31" t="n">
        <f aca="false">IF(Замер!$J$300="да",Помещение_15!$G433,0)</f>
        <v>0</v>
      </c>
      <c r="BY433" s="31" t="n">
        <f aca="false">IF(Замер!$J$300="да",Помещение_15!$H433,0)</f>
        <v>0</v>
      </c>
      <c r="CA433" s="31" t="n">
        <f aca="false">IF(Замер!$J$320="да",Помещение_16!$B433,0)</f>
        <v>0</v>
      </c>
      <c r="CB433" s="31" t="n">
        <f aca="false">IF(Замер!$J$320="да",Помещение_16!$G433,0)</f>
        <v>0</v>
      </c>
      <c r="CC433" s="31" t="n">
        <f aca="false">IF(Замер!$J$320="да",Помещение_16!$H433,0)</f>
        <v>0</v>
      </c>
      <c r="CE433" s="31" t="n">
        <f aca="false">IF(Замер!$J$340="да",Помещение_17!$B433,0)</f>
        <v>0</v>
      </c>
      <c r="CF433" s="31" t="n">
        <f aca="false">IF(Замер!$J$340="да",Помещение_17!$G433,0)</f>
        <v>0</v>
      </c>
      <c r="CG433" s="31" t="n">
        <f aca="false">IF(Замер!$J$340="да",Помещение_17!$H433,0)</f>
        <v>0</v>
      </c>
      <c r="CI433" s="31" t="n">
        <f aca="false">IF(Замер!$J$360="да",Помещение_18!$B433,0)</f>
        <v>0</v>
      </c>
      <c r="CJ433" s="31" t="n">
        <f aca="false">IF(Замер!$J$360="да",Помещение_18!$G433,0)</f>
        <v>0</v>
      </c>
      <c r="CK433" s="31" t="n">
        <f aca="false">IF(Замер!$J$360="да",Помещение_18!$H433,0)</f>
        <v>0</v>
      </c>
      <c r="CM433" s="31" t="n">
        <f aca="false">IF(Замер!$J$380="да",Помещение_19!$B433,0)</f>
        <v>0</v>
      </c>
      <c r="CN433" s="31" t="n">
        <f aca="false">IF(Замер!$J$380="да",Помещение_19!$G433,0)</f>
        <v>0</v>
      </c>
      <c r="CO433" s="31" t="n">
        <f aca="false">IF(Замер!$J$380="да",Помещение_19!$H433,0)</f>
        <v>0</v>
      </c>
      <c r="CQ433" s="31" t="n">
        <f aca="false">IF(Замер!$J$400="да",Помещение_20!$B433,0)</f>
        <v>0</v>
      </c>
      <c r="CR433" s="31" t="n">
        <f aca="false">IF(Замер!$J$400="да",Помещение_20!$G433,0)</f>
        <v>0</v>
      </c>
      <c r="CS433" s="31" t="n">
        <f aca="false">IF(Замер!$J$400="да",Помещение_20!$H433,0)</f>
        <v>0</v>
      </c>
    </row>
    <row r="434" customFormat="false" ht="14.25" hidden="false" customHeight="false" outlineLevel="0" collapsed="false">
      <c r="B434" s="89" t="n">
        <f aca="false">P434</f>
        <v>1</v>
      </c>
      <c r="C434" s="90" t="s">
        <v>189</v>
      </c>
      <c r="D434" s="91" t="str">
        <f aca="false">VLOOKUP(C434,СписокРабот!$B:$E,2,FALSE())</f>
        <v>Установка накладного вентилятора</v>
      </c>
      <c r="E434" s="92" t="str">
        <f aca="false">VLOOKUP(C434,СписокРабот!$B:$E,3,FALSE())</f>
        <v>ед.</v>
      </c>
      <c r="F434" s="93" t="n">
        <f aca="false">VLOOKUP(C434,СписокРабот!$B:$E,4,FALSE())</f>
        <v>1481</v>
      </c>
      <c r="G434" s="102" t="n">
        <f aca="false">Q434</f>
        <v>3</v>
      </c>
      <c r="H434" s="95" t="n">
        <f aca="false">F434*G434</f>
        <v>4443</v>
      </c>
      <c r="L434" s="83"/>
      <c r="M434" s="66" t="n">
        <f aca="false">$F434*(100%-$B$3)</f>
        <v>1258.85</v>
      </c>
      <c r="N434" s="31" t="n">
        <f aca="false">$G434*$M434</f>
        <v>3776.55</v>
      </c>
      <c r="P434" s="31" t="n">
        <f aca="false">MAX(S434,W434,AA434,AE434,AI434,AM434,AQ434,AU434,AY434,BC434,BG434,BK434,BO434,BS434,BW434,CA434,CE434,CI434,CM434,CQ434)</f>
        <v>1</v>
      </c>
      <c r="Q434" s="31" t="n">
        <f aca="false">IF($S434,T434,0)+IF($W434,X434,0)+IF($AA434,AB434,0)+IF($AE434,AF434,0)+IF($AI434,AJ434,0)+IF($AM434,AN434,0)+IF($AQ434,AR434,0)+IF($AU434,AV434,0)+IF($AY434,AZ434,0)+IF($BC434,BD434,0)+IF($BG434,BH434,0)+IF($BK434,BL434,0)+IF($BO434,BP434,0)+IF($BS434,BT434,0)+IF($BW434,BX434,0)+IF($CA434,CB434,0)+IF($CE434,CF434,0)+IF($CI434,CJ434,0)+IF($CM434,CN434,0)+IF($CQ434,CR434,0)</f>
        <v>3</v>
      </c>
      <c r="R434" s="31" t="n">
        <f aca="false">IF($S434=1,U434,0)+IF($W434,Y434,0)+IF($AA434,AC434,0)+IF($AE434,AG434,0)+IF($AI434,AK434,0)+IF($AM434,AO434,0)+IF($AQ434,AS434,0)+IF($AU434,AW434,0)+IF($AY434,BA434,0)+IF($BC434,BE434,0)+IF($BG434,BI434,0)+IF($BK434,BM434,0)+IF($BO434,BQ434,0)+IF($BS434,BU434,0)+IF($BW434,BY434,0)+IF($CA434,CC434,0)+IF($CE434,CG434,0)+IF($CI434,CK434,0)+IF($CM434,CO434,0)+IF($CQ434,CS434,0)</f>
        <v>4443</v>
      </c>
      <c r="S434" s="31" t="n">
        <f aca="false">IF(Замер!$J$20="да",Комната_1!$B434,0)</f>
        <v>1</v>
      </c>
      <c r="T434" s="31" t="n">
        <f aca="false">IF(Замер!$J$20="да",Комната_1!$G434,0)</f>
        <v>3</v>
      </c>
      <c r="U434" s="31" t="n">
        <f aca="false">IF(Замер!$J$20="да",Комната_1!$H434,0)</f>
        <v>4443</v>
      </c>
      <c r="W434" s="31" t="n">
        <f aca="false">IF(Замер!$J$40="да",Комната_2!$B434,0)</f>
        <v>0</v>
      </c>
      <c r="X434" s="31" t="n">
        <f aca="false">IF(Замер!$J$40="да",Комната_2!$G434,0)</f>
        <v>1</v>
      </c>
      <c r="Y434" s="31" t="n">
        <f aca="false">IF(Замер!$J$40="да",Комната_2!$H434,0)</f>
        <v>1481</v>
      </c>
      <c r="AA434" s="31" t="n">
        <f aca="false">IF(Замер!$J$60="да",Комната_3!$B434,0)</f>
        <v>0</v>
      </c>
      <c r="AB434" s="31" t="n">
        <f aca="false">IF(Замер!$J$60="да",Комната_3!$G434,0)</f>
        <v>1</v>
      </c>
      <c r="AC434" s="31" t="n">
        <f aca="false">IF(Замер!$J$60="да",Комната_3!$H434,0)</f>
        <v>1481</v>
      </c>
      <c r="AE434" s="31" t="n">
        <f aca="false">IF(Замер!$J$80="да",Комната_4!$B434,0)</f>
        <v>0</v>
      </c>
      <c r="AF434" s="31" t="n">
        <f aca="false">IF(Замер!$J$80="да",Комната_4!$G434,0)</f>
        <v>1</v>
      </c>
      <c r="AG434" s="31" t="n">
        <f aca="false">IF(Замер!$J$80="да",Комната_4!$H434,0)</f>
        <v>1481</v>
      </c>
      <c r="AI434" s="31" t="n">
        <f aca="false">IF(Замер!$J$100="да",Комната_5!$B434,0)</f>
        <v>0</v>
      </c>
      <c r="AJ434" s="31" t="n">
        <f aca="false">IF(Замер!$J$100="да",Комната_5!$G434,0)</f>
        <v>1</v>
      </c>
      <c r="AK434" s="31" t="n">
        <f aca="false">IF(Замер!$J$100="да",Комната_5!$H434,0)</f>
        <v>1481</v>
      </c>
      <c r="AM434" s="31" t="n">
        <f aca="false">IF(Замер!$J$120="да",Коридор!$B434,0)</f>
        <v>0</v>
      </c>
      <c r="AN434" s="31" t="n">
        <f aca="false">IF(Замер!$J$120="да",Коридор!$G434,0)</f>
        <v>1</v>
      </c>
      <c r="AO434" s="31" t="n">
        <f aca="false">IF(Замер!$J$120="да",Коридор!$H434,0)</f>
        <v>1481</v>
      </c>
      <c r="AQ434" s="31" t="n">
        <f aca="false">IF(Замер!$J$140="да",Кухня!$B434,0)</f>
        <v>0</v>
      </c>
      <c r="AR434" s="31" t="n">
        <f aca="false">IF(Замер!$J$140="да",Кухня!$G434,0)</f>
        <v>1</v>
      </c>
      <c r="AS434" s="31" t="n">
        <f aca="false">IF(Замер!$J$140="да",Кухня!$H434,0)</f>
        <v>1481</v>
      </c>
      <c r="AU434" s="31" t="n">
        <f aca="false">IF(Замер!$J$160="да",Ванна!$B434,0)</f>
        <v>0</v>
      </c>
      <c r="AV434" s="31" t="n">
        <f aca="false">IF(Замер!$J$160="да",Ванна!$G434,0)</f>
        <v>1</v>
      </c>
      <c r="AW434" s="31" t="n">
        <f aca="false">IF(Замер!$J$160="да",Ванна!$H434,0)</f>
        <v>1481</v>
      </c>
      <c r="AY434" s="31" t="n">
        <f aca="false">IF(Замер!$J$180="да",Туалет!$B434,0)</f>
        <v>0</v>
      </c>
      <c r="AZ434" s="31" t="n">
        <f aca="false">IF(Замер!$J$180="да",Туалет!$G434,0)</f>
        <v>0</v>
      </c>
      <c r="BA434" s="31" t="n">
        <f aca="false">IF(Замер!$J$180="да",Туалет!$H434,0)</f>
        <v>0</v>
      </c>
      <c r="BC434" s="31" t="n">
        <f aca="false">IF(Замер!$J$200="да",Балкон!$B434,0)</f>
        <v>0</v>
      </c>
      <c r="BD434" s="31" t="n">
        <f aca="false">IF(Замер!$J$200="да",Балкон!$G434,0)</f>
        <v>0</v>
      </c>
      <c r="BE434" s="31" t="n">
        <f aca="false">IF(Замер!$J$200="да",Балкон!$H434,0)</f>
        <v>0</v>
      </c>
      <c r="BG434" s="31" t="n">
        <f aca="false">IF(Замер!$J$220="да",Помещение_11!$B434,0)</f>
        <v>0</v>
      </c>
      <c r="BH434" s="31" t="n">
        <f aca="false">IF(Замер!$J$220="да",Помещение_11!$G434,0)</f>
        <v>0</v>
      </c>
      <c r="BI434" s="31" t="n">
        <f aca="false">IF(Замер!$J$220="да",Помещение_11!$H434,0)</f>
        <v>0</v>
      </c>
      <c r="BK434" s="31" t="n">
        <f aca="false">IF(Замер!$J$240="да",Помещение_12!$B434,0)</f>
        <v>0</v>
      </c>
      <c r="BL434" s="31" t="n">
        <f aca="false">IF(Замер!$J$240="да",Помещение_12!$G434,0)</f>
        <v>0</v>
      </c>
      <c r="BM434" s="31" t="n">
        <f aca="false">IF(Замер!$J$240="да",Помещение_12!$H434,0)</f>
        <v>0</v>
      </c>
      <c r="BO434" s="31" t="n">
        <f aca="false">IF(Замер!$J$260="да",Помещение_13!$B434,0)</f>
        <v>0</v>
      </c>
      <c r="BP434" s="31" t="n">
        <f aca="false">IF(Замер!$J$260="да",Помещение_13!$G434,0)</f>
        <v>0</v>
      </c>
      <c r="BQ434" s="31" t="n">
        <f aca="false">IF(Замер!$J$260="да",Помещение_13!$H434,0)</f>
        <v>0</v>
      </c>
      <c r="BS434" s="31" t="n">
        <f aca="false">IF(Замер!$J$280="да",Помещение_14!$B434,0)</f>
        <v>0</v>
      </c>
      <c r="BT434" s="31" t="n">
        <f aca="false">IF(Замер!$J$280="да",Помещение_14!$G434,0)</f>
        <v>0</v>
      </c>
      <c r="BU434" s="31" t="n">
        <f aca="false">IF(Замер!$J$280="да",Помещение_14!$H434,0)</f>
        <v>0</v>
      </c>
      <c r="BW434" s="31" t="n">
        <f aca="false">IF(Замер!$J$300="да",Помещение_15!$B434,0)</f>
        <v>0</v>
      </c>
      <c r="BX434" s="31" t="n">
        <f aca="false">IF(Замер!$J$300="да",Помещение_15!$G434,0)</f>
        <v>0</v>
      </c>
      <c r="BY434" s="31" t="n">
        <f aca="false">IF(Замер!$J$300="да",Помещение_15!$H434,0)</f>
        <v>0</v>
      </c>
      <c r="CA434" s="31" t="n">
        <f aca="false">IF(Замер!$J$320="да",Помещение_16!$B434,0)</f>
        <v>0</v>
      </c>
      <c r="CB434" s="31" t="n">
        <f aca="false">IF(Замер!$J$320="да",Помещение_16!$G434,0)</f>
        <v>0</v>
      </c>
      <c r="CC434" s="31" t="n">
        <f aca="false">IF(Замер!$J$320="да",Помещение_16!$H434,0)</f>
        <v>0</v>
      </c>
      <c r="CE434" s="31" t="n">
        <f aca="false">IF(Замер!$J$340="да",Помещение_17!$B434,0)</f>
        <v>0</v>
      </c>
      <c r="CF434" s="31" t="n">
        <f aca="false">IF(Замер!$J$340="да",Помещение_17!$G434,0)</f>
        <v>0</v>
      </c>
      <c r="CG434" s="31" t="n">
        <f aca="false">IF(Замер!$J$340="да",Помещение_17!$H434,0)</f>
        <v>0</v>
      </c>
      <c r="CI434" s="31" t="n">
        <f aca="false">IF(Замер!$J$360="да",Помещение_18!$B434,0)</f>
        <v>0</v>
      </c>
      <c r="CJ434" s="31" t="n">
        <f aca="false">IF(Замер!$J$360="да",Помещение_18!$G434,0)</f>
        <v>0</v>
      </c>
      <c r="CK434" s="31" t="n">
        <f aca="false">IF(Замер!$J$360="да",Помещение_18!$H434,0)</f>
        <v>0</v>
      </c>
      <c r="CM434" s="31" t="n">
        <f aca="false">IF(Замер!$J$380="да",Помещение_19!$B434,0)</f>
        <v>0</v>
      </c>
      <c r="CN434" s="31" t="n">
        <f aca="false">IF(Замер!$J$380="да",Помещение_19!$G434,0)</f>
        <v>0</v>
      </c>
      <c r="CO434" s="31" t="n">
        <f aca="false">IF(Замер!$J$380="да",Помещение_19!$H434,0)</f>
        <v>0</v>
      </c>
      <c r="CQ434" s="31" t="n">
        <f aca="false">IF(Замер!$J$400="да",Помещение_20!$B434,0)</f>
        <v>0</v>
      </c>
      <c r="CR434" s="31" t="n">
        <f aca="false">IF(Замер!$J$400="да",Помещение_20!$G434,0)</f>
        <v>0</v>
      </c>
      <c r="CS434" s="31" t="n">
        <f aca="false">IF(Замер!$J$400="да",Помещение_20!$H434,0)</f>
        <v>0</v>
      </c>
    </row>
    <row r="435" customFormat="false" ht="14.25" hidden="false" customHeight="false" outlineLevel="0" collapsed="false">
      <c r="B435" s="89" t="n">
        <f aca="false">P435</f>
        <v>0</v>
      </c>
      <c r="C435" s="90" t="s">
        <v>681</v>
      </c>
      <c r="D435" s="91" t="str">
        <f aca="false">VLOOKUP(C435,СписокРабот!$B:$E,2,FALSE())</f>
        <v>Установка канального вентилятора</v>
      </c>
      <c r="E435" s="92" t="str">
        <f aca="false">VLOOKUP(C435,СписокРабот!$B:$E,3,FALSE())</f>
        <v>ед.</v>
      </c>
      <c r="F435" s="93" t="n">
        <f aca="false">VLOOKUP(C435,СписокРабот!$B:$E,4,FALSE())</f>
        <v>1904</v>
      </c>
      <c r="G435" s="102" t="n">
        <f aca="false">Q435</f>
        <v>0</v>
      </c>
      <c r="H435" s="95" t="n">
        <f aca="false">F435*G435</f>
        <v>0</v>
      </c>
      <c r="L435" s="83"/>
      <c r="M435" s="66" t="n">
        <f aca="false">$F435*(100%-$B$3)</f>
        <v>1618.4</v>
      </c>
      <c r="N435" s="31" t="n">
        <f aca="false">$G435*$M435</f>
        <v>0</v>
      </c>
      <c r="P435" s="31" t="n">
        <f aca="false">MAX(S435,W435,AA435,AE435,AI435,AM435,AQ435,AU435,AY435,BC435,BG435,BK435,BO435,BS435,BW435,CA435,CE435,CI435,CM435,CQ435)</f>
        <v>0</v>
      </c>
      <c r="Q435" s="31" t="n">
        <f aca="false">IF($S435,T435,0)+IF($W435,X435,0)+IF($AA435,AB435,0)+IF($AE435,AF435,0)+IF($AI435,AJ435,0)+IF($AM435,AN435,0)+IF($AQ435,AR435,0)+IF($AU435,AV435,0)+IF($AY435,AZ435,0)+IF($BC435,BD435,0)+IF($BG435,BH435,0)+IF($BK435,BL435,0)+IF($BO435,BP435,0)+IF($BS435,BT435,0)+IF($BW435,BX435,0)+IF($CA435,CB435,0)+IF($CE435,CF435,0)+IF($CI435,CJ435,0)+IF($CM435,CN435,0)+IF($CQ435,CR435,0)</f>
        <v>0</v>
      </c>
      <c r="R435" s="31" t="n">
        <f aca="false">IF($S435=1,U435,0)+IF($W435,Y435,0)+IF($AA435,AC435,0)+IF($AE435,AG435,0)+IF($AI435,AK435,0)+IF($AM435,AO435,0)+IF($AQ435,AS435,0)+IF($AU435,AW435,0)+IF($AY435,BA435,0)+IF($BC435,BE435,0)+IF($BG435,BI435,0)+IF($BK435,BM435,0)+IF($BO435,BQ435,0)+IF($BS435,BU435,0)+IF($BW435,BY435,0)+IF($CA435,CC435,0)+IF($CE435,CG435,0)+IF($CI435,CK435,0)+IF($CM435,CO435,0)+IF($CQ435,CS435,0)</f>
        <v>0</v>
      </c>
      <c r="S435" s="31" t="n">
        <f aca="false">IF(Замер!$J$20="да",Комната_1!$B435,0)</f>
        <v>0</v>
      </c>
      <c r="T435" s="31" t="n">
        <f aca="false">IF(Замер!$J$20="да",Комната_1!$G435,0)</f>
        <v>1</v>
      </c>
      <c r="U435" s="31" t="n">
        <f aca="false">IF(Замер!$J$20="да",Комната_1!$H435,0)</f>
        <v>1904</v>
      </c>
      <c r="W435" s="31" t="n">
        <f aca="false">IF(Замер!$J$40="да",Комната_2!$B435,0)</f>
        <v>0</v>
      </c>
      <c r="X435" s="31" t="n">
        <f aca="false">IF(Замер!$J$40="да",Комната_2!$G435,0)</f>
        <v>1</v>
      </c>
      <c r="Y435" s="31" t="n">
        <f aca="false">IF(Замер!$J$40="да",Комната_2!$H435,0)</f>
        <v>1904</v>
      </c>
      <c r="AA435" s="31" t="n">
        <f aca="false">IF(Замер!$J$60="да",Комната_3!$B435,0)</f>
        <v>0</v>
      </c>
      <c r="AB435" s="31" t="n">
        <f aca="false">IF(Замер!$J$60="да",Комната_3!$G435,0)</f>
        <v>1</v>
      </c>
      <c r="AC435" s="31" t="n">
        <f aca="false">IF(Замер!$J$60="да",Комната_3!$H435,0)</f>
        <v>1904</v>
      </c>
      <c r="AE435" s="31" t="n">
        <f aca="false">IF(Замер!$J$80="да",Комната_4!$B435,0)</f>
        <v>0</v>
      </c>
      <c r="AF435" s="31" t="n">
        <f aca="false">IF(Замер!$J$80="да",Комната_4!$G435,0)</f>
        <v>1</v>
      </c>
      <c r="AG435" s="31" t="n">
        <f aca="false">IF(Замер!$J$80="да",Комната_4!$H435,0)</f>
        <v>1904</v>
      </c>
      <c r="AI435" s="31" t="n">
        <f aca="false">IF(Замер!$J$100="да",Комната_5!$B435,0)</f>
        <v>0</v>
      </c>
      <c r="AJ435" s="31" t="n">
        <f aca="false">IF(Замер!$J$100="да",Комната_5!$G435,0)</f>
        <v>1</v>
      </c>
      <c r="AK435" s="31" t="n">
        <f aca="false">IF(Замер!$J$100="да",Комната_5!$H435,0)</f>
        <v>1904</v>
      </c>
      <c r="AM435" s="31" t="n">
        <f aca="false">IF(Замер!$J$120="да",Коридор!$B435,0)</f>
        <v>0</v>
      </c>
      <c r="AN435" s="31" t="n">
        <f aca="false">IF(Замер!$J$120="да",Коридор!$G435,0)</f>
        <v>1</v>
      </c>
      <c r="AO435" s="31" t="n">
        <f aca="false">IF(Замер!$J$120="да",Коридор!$H435,0)</f>
        <v>1904</v>
      </c>
      <c r="AQ435" s="31" t="n">
        <f aca="false">IF(Замер!$J$140="да",Кухня!$B435,0)</f>
        <v>0</v>
      </c>
      <c r="AR435" s="31" t="n">
        <f aca="false">IF(Замер!$J$140="да",Кухня!$G435,0)</f>
        <v>1</v>
      </c>
      <c r="AS435" s="31" t="n">
        <f aca="false">IF(Замер!$J$140="да",Кухня!$H435,0)</f>
        <v>1904</v>
      </c>
      <c r="AU435" s="31" t="n">
        <f aca="false">IF(Замер!$J$160="да",Ванна!$B435,0)</f>
        <v>0</v>
      </c>
      <c r="AV435" s="31" t="n">
        <f aca="false">IF(Замер!$J$160="да",Ванна!$G435,0)</f>
        <v>1</v>
      </c>
      <c r="AW435" s="31" t="n">
        <f aca="false">IF(Замер!$J$160="да",Ванна!$H435,0)</f>
        <v>1904</v>
      </c>
      <c r="AY435" s="31" t="n">
        <f aca="false">IF(Замер!$J$180="да",Туалет!$B435,0)</f>
        <v>0</v>
      </c>
      <c r="AZ435" s="31" t="n">
        <f aca="false">IF(Замер!$J$180="да",Туалет!$G435,0)</f>
        <v>0</v>
      </c>
      <c r="BA435" s="31" t="n">
        <f aca="false">IF(Замер!$J$180="да",Туалет!$H435,0)</f>
        <v>0</v>
      </c>
      <c r="BC435" s="31" t="n">
        <f aca="false">IF(Замер!$J$200="да",Балкон!$B435,0)</f>
        <v>0</v>
      </c>
      <c r="BD435" s="31" t="n">
        <f aca="false">IF(Замер!$J$200="да",Балкон!$G435,0)</f>
        <v>0</v>
      </c>
      <c r="BE435" s="31" t="n">
        <f aca="false">IF(Замер!$J$200="да",Балкон!$H435,0)</f>
        <v>0</v>
      </c>
      <c r="BG435" s="31" t="n">
        <f aca="false">IF(Замер!$J$220="да",Помещение_11!$B435,0)</f>
        <v>0</v>
      </c>
      <c r="BH435" s="31" t="n">
        <f aca="false">IF(Замер!$J$220="да",Помещение_11!$G435,0)</f>
        <v>0</v>
      </c>
      <c r="BI435" s="31" t="n">
        <f aca="false">IF(Замер!$J$220="да",Помещение_11!$H435,0)</f>
        <v>0</v>
      </c>
      <c r="BK435" s="31" t="n">
        <f aca="false">IF(Замер!$J$240="да",Помещение_12!$B435,0)</f>
        <v>0</v>
      </c>
      <c r="BL435" s="31" t="n">
        <f aca="false">IF(Замер!$J$240="да",Помещение_12!$G435,0)</f>
        <v>0</v>
      </c>
      <c r="BM435" s="31" t="n">
        <f aca="false">IF(Замер!$J$240="да",Помещение_12!$H435,0)</f>
        <v>0</v>
      </c>
      <c r="BO435" s="31" t="n">
        <f aca="false">IF(Замер!$J$260="да",Помещение_13!$B435,0)</f>
        <v>0</v>
      </c>
      <c r="BP435" s="31" t="n">
        <f aca="false">IF(Замер!$J$260="да",Помещение_13!$G435,0)</f>
        <v>0</v>
      </c>
      <c r="BQ435" s="31" t="n">
        <f aca="false">IF(Замер!$J$260="да",Помещение_13!$H435,0)</f>
        <v>0</v>
      </c>
      <c r="BS435" s="31" t="n">
        <f aca="false">IF(Замер!$J$280="да",Помещение_14!$B435,0)</f>
        <v>0</v>
      </c>
      <c r="BT435" s="31" t="n">
        <f aca="false">IF(Замер!$J$280="да",Помещение_14!$G435,0)</f>
        <v>0</v>
      </c>
      <c r="BU435" s="31" t="n">
        <f aca="false">IF(Замер!$J$280="да",Помещение_14!$H435,0)</f>
        <v>0</v>
      </c>
      <c r="BW435" s="31" t="n">
        <f aca="false">IF(Замер!$J$300="да",Помещение_15!$B435,0)</f>
        <v>0</v>
      </c>
      <c r="BX435" s="31" t="n">
        <f aca="false">IF(Замер!$J$300="да",Помещение_15!$G435,0)</f>
        <v>0</v>
      </c>
      <c r="BY435" s="31" t="n">
        <f aca="false">IF(Замер!$J$300="да",Помещение_15!$H435,0)</f>
        <v>0</v>
      </c>
      <c r="CA435" s="31" t="n">
        <f aca="false">IF(Замер!$J$320="да",Помещение_16!$B435,0)</f>
        <v>0</v>
      </c>
      <c r="CB435" s="31" t="n">
        <f aca="false">IF(Замер!$J$320="да",Помещение_16!$G435,0)</f>
        <v>0</v>
      </c>
      <c r="CC435" s="31" t="n">
        <f aca="false">IF(Замер!$J$320="да",Помещение_16!$H435,0)</f>
        <v>0</v>
      </c>
      <c r="CE435" s="31" t="n">
        <f aca="false">IF(Замер!$J$340="да",Помещение_17!$B435,0)</f>
        <v>0</v>
      </c>
      <c r="CF435" s="31" t="n">
        <f aca="false">IF(Замер!$J$340="да",Помещение_17!$G435,0)</f>
        <v>0</v>
      </c>
      <c r="CG435" s="31" t="n">
        <f aca="false">IF(Замер!$J$340="да",Помещение_17!$H435,0)</f>
        <v>0</v>
      </c>
      <c r="CI435" s="31" t="n">
        <f aca="false">IF(Замер!$J$360="да",Помещение_18!$B435,0)</f>
        <v>0</v>
      </c>
      <c r="CJ435" s="31" t="n">
        <f aca="false">IF(Замер!$J$360="да",Помещение_18!$G435,0)</f>
        <v>0</v>
      </c>
      <c r="CK435" s="31" t="n">
        <f aca="false">IF(Замер!$J$360="да",Помещение_18!$H435,0)</f>
        <v>0</v>
      </c>
      <c r="CM435" s="31" t="n">
        <f aca="false">IF(Замер!$J$380="да",Помещение_19!$B435,0)</f>
        <v>0</v>
      </c>
      <c r="CN435" s="31" t="n">
        <f aca="false">IF(Замер!$J$380="да",Помещение_19!$G435,0)</f>
        <v>0</v>
      </c>
      <c r="CO435" s="31" t="n">
        <f aca="false">IF(Замер!$J$380="да",Помещение_19!$H435,0)</f>
        <v>0</v>
      </c>
      <c r="CQ435" s="31" t="n">
        <f aca="false">IF(Замер!$J$400="да",Помещение_20!$B435,0)</f>
        <v>0</v>
      </c>
      <c r="CR435" s="31" t="n">
        <f aca="false">IF(Замер!$J$400="да",Помещение_20!$G435,0)</f>
        <v>0</v>
      </c>
      <c r="CS435" s="31" t="n">
        <f aca="false">IF(Замер!$J$400="да",Помещение_20!$H435,0)</f>
        <v>0</v>
      </c>
    </row>
    <row r="436" customFormat="false" ht="14.25" hidden="false" customHeight="false" outlineLevel="0" collapsed="false">
      <c r="B436" s="79" t="n">
        <f aca="false">P436</f>
        <v>1</v>
      </c>
      <c r="C436" s="49" t="s">
        <v>191</v>
      </c>
      <c r="D436" s="80" t="str">
        <f aca="false">VLOOKUP(C436,СписокРабот!$B:$E,2,FALSE())</f>
        <v>Монтаж полотенцесушителя (электрического)</v>
      </c>
      <c r="E436" s="44" t="str">
        <f aca="false">VLOOKUP(C436,СписокРабот!$B:$E,3,FALSE())</f>
        <v>ед.</v>
      </c>
      <c r="F436" s="81" t="n">
        <f aca="false">VLOOKUP(C436,СписокРабот!$B:$E,4,FALSE())</f>
        <v>3198</v>
      </c>
      <c r="G436" s="49" t="n">
        <f aca="false">Q436</f>
        <v>2</v>
      </c>
      <c r="H436" s="82" t="n">
        <f aca="false">F436*G436</f>
        <v>6396</v>
      </c>
      <c r="L436" s="83"/>
      <c r="M436" s="66" t="n">
        <f aca="false">$F436*(100%-$B$3)</f>
        <v>2718.3</v>
      </c>
      <c r="N436" s="31" t="n">
        <f aca="false">$G436*$M436</f>
        <v>5436.6</v>
      </c>
      <c r="P436" s="31" t="n">
        <f aca="false">MAX(S436,W436,AA436,AE436,AI436,AM436,AQ436,AU436,AY436,BC436,BG436,BK436,BO436,BS436,BW436,CA436,CE436,CI436,CM436,CQ436)</f>
        <v>1</v>
      </c>
      <c r="Q436" s="31" t="n">
        <f aca="false">IF($S436,T436,0)+IF($W436,X436,0)+IF($AA436,AB436,0)+IF($AE436,AF436,0)+IF($AI436,AJ436,0)+IF($AM436,AN436,0)+IF($AQ436,AR436,0)+IF($AU436,AV436,0)+IF($AY436,AZ436,0)+IF($BC436,BD436,0)+IF($BG436,BH436,0)+IF($BK436,BL436,0)+IF($BO436,BP436,0)+IF($BS436,BT436,0)+IF($BW436,BX436,0)+IF($CA436,CB436,0)+IF($CE436,CF436,0)+IF($CI436,CJ436,0)+IF($CM436,CN436,0)+IF($CQ436,CR436,0)</f>
        <v>2</v>
      </c>
      <c r="R436" s="31" t="n">
        <f aca="false">IF($S436=1,U436,0)+IF($W436,Y436,0)+IF($AA436,AC436,0)+IF($AE436,AG436,0)+IF($AI436,AK436,0)+IF($AM436,AO436,0)+IF($AQ436,AS436,0)+IF($AU436,AW436,0)+IF($AY436,BA436,0)+IF($BC436,BE436,0)+IF($BG436,BI436,0)+IF($BK436,BM436,0)+IF($BO436,BQ436,0)+IF($BS436,BU436,0)+IF($BW436,BY436,0)+IF($CA436,CC436,0)+IF($CE436,CG436,0)+IF($CI436,CK436,0)+IF($CM436,CO436,0)+IF($CQ436,CS436,0)</f>
        <v>6396</v>
      </c>
      <c r="S436" s="31" t="n">
        <f aca="false">IF(Замер!$J$20="да",Комната_1!$B436,0)</f>
        <v>1</v>
      </c>
      <c r="T436" s="31" t="n">
        <f aca="false">IF(Замер!$J$20="да",Комната_1!$G436,0)</f>
        <v>2</v>
      </c>
      <c r="U436" s="31" t="n">
        <f aca="false">IF(Замер!$J$20="да",Комната_1!$H436,0)</f>
        <v>6396</v>
      </c>
      <c r="W436" s="31" t="n">
        <f aca="false">IF(Замер!$J$40="да",Комната_2!$B436,0)</f>
        <v>0</v>
      </c>
      <c r="X436" s="31" t="n">
        <f aca="false">IF(Замер!$J$40="да",Комната_2!$G436,0)</f>
        <v>1</v>
      </c>
      <c r="Y436" s="31" t="n">
        <f aca="false">IF(Замер!$J$40="да",Комната_2!$H436,0)</f>
        <v>3198</v>
      </c>
      <c r="AA436" s="31" t="n">
        <f aca="false">IF(Замер!$J$60="да",Комната_3!$B436,0)</f>
        <v>0</v>
      </c>
      <c r="AB436" s="31" t="n">
        <f aca="false">IF(Замер!$J$60="да",Комната_3!$G436,0)</f>
        <v>1</v>
      </c>
      <c r="AC436" s="31" t="n">
        <f aca="false">IF(Замер!$J$60="да",Комната_3!$H436,0)</f>
        <v>3198</v>
      </c>
      <c r="AE436" s="31" t="n">
        <f aca="false">IF(Замер!$J$80="да",Комната_4!$B436,0)</f>
        <v>0</v>
      </c>
      <c r="AF436" s="31" t="n">
        <f aca="false">IF(Замер!$J$80="да",Комната_4!$G436,0)</f>
        <v>1</v>
      </c>
      <c r="AG436" s="31" t="n">
        <f aca="false">IF(Замер!$J$80="да",Комната_4!$H436,0)</f>
        <v>3198</v>
      </c>
      <c r="AI436" s="31" t="n">
        <f aca="false">IF(Замер!$J$100="да",Комната_5!$B436,0)</f>
        <v>0</v>
      </c>
      <c r="AJ436" s="31" t="n">
        <f aca="false">IF(Замер!$J$100="да",Комната_5!$G436,0)</f>
        <v>1</v>
      </c>
      <c r="AK436" s="31" t="n">
        <f aca="false">IF(Замер!$J$100="да",Комната_5!$H436,0)</f>
        <v>3198</v>
      </c>
      <c r="AM436" s="31" t="n">
        <f aca="false">IF(Замер!$J$120="да",Коридор!$B436,0)</f>
        <v>0</v>
      </c>
      <c r="AN436" s="31" t="n">
        <f aca="false">IF(Замер!$J$120="да",Коридор!$G436,0)</f>
        <v>1</v>
      </c>
      <c r="AO436" s="31" t="n">
        <f aca="false">IF(Замер!$J$120="да",Коридор!$H436,0)</f>
        <v>3198</v>
      </c>
      <c r="AQ436" s="31" t="n">
        <f aca="false">IF(Замер!$J$140="да",Кухня!$B436,0)</f>
        <v>0</v>
      </c>
      <c r="AR436" s="31" t="n">
        <f aca="false">IF(Замер!$J$140="да",Кухня!$G436,0)</f>
        <v>1</v>
      </c>
      <c r="AS436" s="31" t="n">
        <f aca="false">IF(Замер!$J$140="да",Кухня!$H436,0)</f>
        <v>3198</v>
      </c>
      <c r="AU436" s="31" t="n">
        <f aca="false">IF(Замер!$J$160="да",Ванна!$B436,0)</f>
        <v>0</v>
      </c>
      <c r="AV436" s="31" t="n">
        <f aca="false">IF(Замер!$J$160="да",Ванна!$G436,0)</f>
        <v>1</v>
      </c>
      <c r="AW436" s="31" t="n">
        <f aca="false">IF(Замер!$J$160="да",Ванна!$H436,0)</f>
        <v>3198</v>
      </c>
      <c r="AY436" s="31" t="n">
        <f aca="false">IF(Замер!$J$180="да",Туалет!$B436,0)</f>
        <v>0</v>
      </c>
      <c r="AZ436" s="31" t="n">
        <f aca="false">IF(Замер!$J$180="да",Туалет!$G436,0)</f>
        <v>0</v>
      </c>
      <c r="BA436" s="31" t="n">
        <f aca="false">IF(Замер!$J$180="да",Туалет!$H436,0)</f>
        <v>0</v>
      </c>
      <c r="BC436" s="31" t="n">
        <f aca="false">IF(Замер!$J$200="да",Балкон!$B436,0)</f>
        <v>0</v>
      </c>
      <c r="BD436" s="31" t="n">
        <f aca="false">IF(Замер!$J$200="да",Балкон!$G436,0)</f>
        <v>0</v>
      </c>
      <c r="BE436" s="31" t="n">
        <f aca="false">IF(Замер!$J$200="да",Балкон!$H436,0)</f>
        <v>0</v>
      </c>
      <c r="BG436" s="31" t="n">
        <f aca="false">IF(Замер!$J$220="да",Помещение_11!$B436,0)</f>
        <v>0</v>
      </c>
      <c r="BH436" s="31" t="n">
        <f aca="false">IF(Замер!$J$220="да",Помещение_11!$G436,0)</f>
        <v>0</v>
      </c>
      <c r="BI436" s="31" t="n">
        <f aca="false">IF(Замер!$J$220="да",Помещение_11!$H436,0)</f>
        <v>0</v>
      </c>
      <c r="BK436" s="31" t="n">
        <f aca="false">IF(Замер!$J$240="да",Помещение_12!$B436,0)</f>
        <v>0</v>
      </c>
      <c r="BL436" s="31" t="n">
        <f aca="false">IF(Замер!$J$240="да",Помещение_12!$G436,0)</f>
        <v>0</v>
      </c>
      <c r="BM436" s="31" t="n">
        <f aca="false">IF(Замер!$J$240="да",Помещение_12!$H436,0)</f>
        <v>0</v>
      </c>
      <c r="BO436" s="31" t="n">
        <f aca="false">IF(Замер!$J$260="да",Помещение_13!$B436,0)</f>
        <v>0</v>
      </c>
      <c r="BP436" s="31" t="n">
        <f aca="false">IF(Замер!$J$260="да",Помещение_13!$G436,0)</f>
        <v>0</v>
      </c>
      <c r="BQ436" s="31" t="n">
        <f aca="false">IF(Замер!$J$260="да",Помещение_13!$H436,0)</f>
        <v>0</v>
      </c>
      <c r="BS436" s="31" t="n">
        <f aca="false">IF(Замер!$J$280="да",Помещение_14!$B436,0)</f>
        <v>0</v>
      </c>
      <c r="BT436" s="31" t="n">
        <f aca="false">IF(Замер!$J$280="да",Помещение_14!$G436,0)</f>
        <v>0</v>
      </c>
      <c r="BU436" s="31" t="n">
        <f aca="false">IF(Замер!$J$280="да",Помещение_14!$H436,0)</f>
        <v>0</v>
      </c>
      <c r="BW436" s="31" t="n">
        <f aca="false">IF(Замер!$J$300="да",Помещение_15!$B436,0)</f>
        <v>0</v>
      </c>
      <c r="BX436" s="31" t="n">
        <f aca="false">IF(Замер!$J$300="да",Помещение_15!$G436,0)</f>
        <v>0</v>
      </c>
      <c r="BY436" s="31" t="n">
        <f aca="false">IF(Замер!$J$300="да",Помещение_15!$H436,0)</f>
        <v>0</v>
      </c>
      <c r="CA436" s="31" t="n">
        <f aca="false">IF(Замер!$J$320="да",Помещение_16!$B436,0)</f>
        <v>0</v>
      </c>
      <c r="CB436" s="31" t="n">
        <f aca="false">IF(Замер!$J$320="да",Помещение_16!$G436,0)</f>
        <v>0</v>
      </c>
      <c r="CC436" s="31" t="n">
        <f aca="false">IF(Замер!$J$320="да",Помещение_16!$H436,0)</f>
        <v>0</v>
      </c>
      <c r="CE436" s="31" t="n">
        <f aca="false">IF(Замер!$J$340="да",Помещение_17!$B436,0)</f>
        <v>0</v>
      </c>
      <c r="CF436" s="31" t="n">
        <f aca="false">IF(Замер!$J$340="да",Помещение_17!$G436,0)</f>
        <v>0</v>
      </c>
      <c r="CG436" s="31" t="n">
        <f aca="false">IF(Замер!$J$340="да",Помещение_17!$H436,0)</f>
        <v>0</v>
      </c>
      <c r="CI436" s="31" t="n">
        <f aca="false">IF(Замер!$J$360="да",Помещение_18!$B436,0)</f>
        <v>0</v>
      </c>
      <c r="CJ436" s="31" t="n">
        <f aca="false">IF(Замер!$J$360="да",Помещение_18!$G436,0)</f>
        <v>0</v>
      </c>
      <c r="CK436" s="31" t="n">
        <f aca="false">IF(Замер!$J$360="да",Помещение_18!$H436,0)</f>
        <v>0</v>
      </c>
      <c r="CM436" s="31" t="n">
        <f aca="false">IF(Замер!$J$380="да",Помещение_19!$B436,0)</f>
        <v>0</v>
      </c>
      <c r="CN436" s="31" t="n">
        <f aca="false">IF(Замер!$J$380="да",Помещение_19!$G436,0)</f>
        <v>0</v>
      </c>
      <c r="CO436" s="31" t="n">
        <f aca="false">IF(Замер!$J$380="да",Помещение_19!$H436,0)</f>
        <v>0</v>
      </c>
      <c r="CQ436" s="31" t="n">
        <f aca="false">IF(Замер!$J$400="да",Помещение_20!$B436,0)</f>
        <v>0</v>
      </c>
      <c r="CR436" s="31" t="n">
        <f aca="false">IF(Замер!$J$400="да",Помещение_20!$G436,0)</f>
        <v>0</v>
      </c>
      <c r="CS436" s="31" t="n">
        <f aca="false">IF(Замер!$J$400="да",Помещение_20!$H436,0)</f>
        <v>0</v>
      </c>
    </row>
    <row r="437" customFormat="false" ht="14.25" hidden="false" customHeight="false" outlineLevel="0" collapsed="false">
      <c r="B437" s="79" t="n">
        <f aca="false">P437</f>
        <v>0</v>
      </c>
      <c r="C437" s="49" t="s">
        <v>682</v>
      </c>
      <c r="D437" s="80" t="str">
        <f aca="false">VLOOKUP(C437,СписокРабот!$B:$E,2,FALSE())</f>
        <v>Штробление стен и пола до 20*20 мм - монолит</v>
      </c>
      <c r="E437" s="44" t="str">
        <f aca="false">VLOOKUP(C437,СписокРабот!$B:$E,3,FALSE())</f>
        <v>п.м</v>
      </c>
      <c r="F437" s="81" t="n">
        <f aca="false">VLOOKUP(C437,СписокРабот!$B:$E,4,FALSE())</f>
        <v>1063</v>
      </c>
      <c r="G437" s="84" t="n">
        <f aca="false">Q437</f>
        <v>0</v>
      </c>
      <c r="H437" s="82" t="n">
        <f aca="false">F437*G437</f>
        <v>0</v>
      </c>
      <c r="L437" s="83"/>
      <c r="M437" s="66" t="n">
        <f aca="false">$F437*(100%-$B$3)</f>
        <v>903.55</v>
      </c>
      <c r="N437" s="31" t="n">
        <f aca="false">$G437*$M437</f>
        <v>0</v>
      </c>
      <c r="P437" s="31" t="n">
        <f aca="false">MAX(S437,W437,AA437,AE437,AI437,AM437,AQ437,AU437,AY437,BC437,BG437,BK437,BO437,BS437,BW437,CA437,CE437,CI437,CM437,CQ437)</f>
        <v>0</v>
      </c>
      <c r="Q437" s="31" t="n">
        <f aca="false">IF($S437,T437,0)+IF($W437,X437,0)+IF($AA437,AB437,0)+IF($AE437,AF437,0)+IF($AI437,AJ437,0)+IF($AM437,AN437,0)+IF($AQ437,AR437,0)+IF($AU437,AV437,0)+IF($AY437,AZ437,0)+IF($BC437,BD437,0)+IF($BG437,BH437,0)+IF($BK437,BL437,0)+IF($BO437,BP437,0)+IF($BS437,BT437,0)+IF($BW437,BX437,0)+IF($CA437,CB437,0)+IF($CE437,CF437,0)+IF($CI437,CJ437,0)+IF($CM437,CN437,0)+IF($CQ437,CR437,0)</f>
        <v>0</v>
      </c>
      <c r="R437" s="31" t="n">
        <f aca="false">IF($S437=1,U437,0)+IF($W437,Y437,0)+IF($AA437,AC437,0)+IF($AE437,AG437,0)+IF($AI437,AK437,0)+IF($AM437,AO437,0)+IF($AQ437,AS437,0)+IF($AU437,AW437,0)+IF($AY437,BA437,0)+IF($BC437,BE437,0)+IF($BG437,BI437,0)+IF($BK437,BM437,0)+IF($BO437,BQ437,0)+IF($BS437,BU437,0)+IF($BW437,BY437,0)+IF($CA437,CC437,0)+IF($CE437,CG437,0)+IF($CI437,CK437,0)+IF($CM437,CO437,0)+IF($CQ437,CS437,0)</f>
        <v>0</v>
      </c>
      <c r="S437" s="31" t="n">
        <f aca="false">IF(Замер!$J$20="да",Комната_1!$B437,0)</f>
        <v>0</v>
      </c>
      <c r="T437" s="31" t="n">
        <f aca="false">IF(Замер!$J$20="да",Комната_1!$G437,0)</f>
        <v>0</v>
      </c>
      <c r="U437" s="31" t="n">
        <f aca="false">IF(Замер!$J$20="да",Комната_1!$H437,0)</f>
        <v>0</v>
      </c>
      <c r="W437" s="31" t="n">
        <f aca="false">IF(Замер!$J$40="да",Комната_2!$B437,0)</f>
        <v>0</v>
      </c>
      <c r="X437" s="31" t="n">
        <f aca="false">IF(Замер!$J$40="да",Комната_2!$G437,0)</f>
        <v>0</v>
      </c>
      <c r="Y437" s="31" t="n">
        <f aca="false">IF(Замер!$J$40="да",Комната_2!$H437,0)</f>
        <v>0</v>
      </c>
      <c r="AA437" s="31" t="n">
        <f aca="false">IF(Замер!$J$60="да",Комната_3!$B437,0)</f>
        <v>0</v>
      </c>
      <c r="AB437" s="31" t="n">
        <f aca="false">IF(Замер!$J$60="да",Комната_3!$G437,0)</f>
        <v>0</v>
      </c>
      <c r="AC437" s="31" t="n">
        <f aca="false">IF(Замер!$J$60="да",Комната_3!$H437,0)</f>
        <v>0</v>
      </c>
      <c r="AE437" s="31" t="n">
        <f aca="false">IF(Замер!$J$80="да",Комната_4!$B437,0)</f>
        <v>0</v>
      </c>
      <c r="AF437" s="31" t="n">
        <f aca="false">IF(Замер!$J$80="да",Комната_4!$G437,0)</f>
        <v>0</v>
      </c>
      <c r="AG437" s="31" t="n">
        <f aca="false">IF(Замер!$J$80="да",Комната_4!$H437,0)</f>
        <v>0</v>
      </c>
      <c r="AI437" s="31" t="n">
        <f aca="false">IF(Замер!$J$100="да",Комната_5!$B437,0)</f>
        <v>0</v>
      </c>
      <c r="AJ437" s="31" t="n">
        <f aca="false">IF(Замер!$J$100="да",Комната_5!$G437,0)</f>
        <v>0</v>
      </c>
      <c r="AK437" s="31" t="n">
        <f aca="false">IF(Замер!$J$100="да",Комната_5!$H437,0)</f>
        <v>0</v>
      </c>
      <c r="AM437" s="31" t="n">
        <f aca="false">IF(Замер!$J$120="да",Коридор!$B437,0)</f>
        <v>0</v>
      </c>
      <c r="AN437" s="31" t="n">
        <f aca="false">IF(Замер!$J$120="да",Коридор!$G437,0)</f>
        <v>0</v>
      </c>
      <c r="AO437" s="31" t="n">
        <f aca="false">IF(Замер!$J$120="да",Коридор!$H437,0)</f>
        <v>0</v>
      </c>
      <c r="AQ437" s="31" t="n">
        <f aca="false">IF(Замер!$J$140="да",Кухня!$B437,0)</f>
        <v>0</v>
      </c>
      <c r="AR437" s="31" t="n">
        <f aca="false">IF(Замер!$J$140="да",Кухня!$G437,0)</f>
        <v>0</v>
      </c>
      <c r="AS437" s="31" t="n">
        <f aca="false">IF(Замер!$J$140="да",Кухня!$H437,0)</f>
        <v>0</v>
      </c>
      <c r="AU437" s="31" t="n">
        <f aca="false">IF(Замер!$J$160="да",Ванна!$B437,0)</f>
        <v>0</v>
      </c>
      <c r="AV437" s="31" t="n">
        <f aca="false">IF(Замер!$J$160="да",Ванна!$G437,0)</f>
        <v>0</v>
      </c>
      <c r="AW437" s="31" t="n">
        <f aca="false">IF(Замер!$J$160="да",Ванна!$H437,0)</f>
        <v>0</v>
      </c>
      <c r="AY437" s="31" t="n">
        <f aca="false">IF(Замер!$J$180="да",Туалет!$B437,0)</f>
        <v>0</v>
      </c>
      <c r="AZ437" s="31" t="n">
        <f aca="false">IF(Замер!$J$180="да",Туалет!$G437,0)</f>
        <v>0</v>
      </c>
      <c r="BA437" s="31" t="n">
        <f aca="false">IF(Замер!$J$180="да",Туалет!$H437,0)</f>
        <v>0</v>
      </c>
      <c r="BC437" s="31" t="n">
        <f aca="false">IF(Замер!$J$200="да",Балкон!$B437,0)</f>
        <v>0</v>
      </c>
      <c r="BD437" s="31" t="n">
        <f aca="false">IF(Замер!$J$200="да",Балкон!$G437,0)</f>
        <v>0</v>
      </c>
      <c r="BE437" s="31" t="n">
        <f aca="false">IF(Замер!$J$200="да",Балкон!$H437,0)</f>
        <v>0</v>
      </c>
      <c r="BG437" s="31" t="n">
        <f aca="false">IF(Замер!$J$220="да",Помещение_11!$B437,0)</f>
        <v>0</v>
      </c>
      <c r="BH437" s="31" t="n">
        <f aca="false">IF(Замер!$J$220="да",Помещение_11!$G437,0)</f>
        <v>0</v>
      </c>
      <c r="BI437" s="31" t="n">
        <f aca="false">IF(Замер!$J$220="да",Помещение_11!$H437,0)</f>
        <v>0</v>
      </c>
      <c r="BK437" s="31" t="n">
        <f aca="false">IF(Замер!$J$240="да",Помещение_12!$B437,0)</f>
        <v>0</v>
      </c>
      <c r="BL437" s="31" t="n">
        <f aca="false">IF(Замер!$J$240="да",Помещение_12!$G437,0)</f>
        <v>0</v>
      </c>
      <c r="BM437" s="31" t="n">
        <f aca="false">IF(Замер!$J$240="да",Помещение_12!$H437,0)</f>
        <v>0</v>
      </c>
      <c r="BO437" s="31" t="n">
        <f aca="false">IF(Замер!$J$260="да",Помещение_13!$B437,0)</f>
        <v>0</v>
      </c>
      <c r="BP437" s="31" t="n">
        <f aca="false">IF(Замер!$J$260="да",Помещение_13!$G437,0)</f>
        <v>0</v>
      </c>
      <c r="BQ437" s="31" t="n">
        <f aca="false">IF(Замер!$J$260="да",Помещение_13!$H437,0)</f>
        <v>0</v>
      </c>
      <c r="BS437" s="31" t="n">
        <f aca="false">IF(Замер!$J$280="да",Помещение_14!$B437,0)</f>
        <v>0</v>
      </c>
      <c r="BT437" s="31" t="n">
        <f aca="false">IF(Замер!$J$280="да",Помещение_14!$G437,0)</f>
        <v>0</v>
      </c>
      <c r="BU437" s="31" t="n">
        <f aca="false">IF(Замер!$J$280="да",Помещение_14!$H437,0)</f>
        <v>0</v>
      </c>
      <c r="BW437" s="31" t="n">
        <f aca="false">IF(Замер!$J$300="да",Помещение_15!$B437,0)</f>
        <v>0</v>
      </c>
      <c r="BX437" s="31" t="n">
        <f aca="false">IF(Замер!$J$300="да",Помещение_15!$G437,0)</f>
        <v>0</v>
      </c>
      <c r="BY437" s="31" t="n">
        <f aca="false">IF(Замер!$J$300="да",Помещение_15!$H437,0)</f>
        <v>0</v>
      </c>
      <c r="CA437" s="31" t="n">
        <f aca="false">IF(Замер!$J$320="да",Помещение_16!$B437,0)</f>
        <v>0</v>
      </c>
      <c r="CB437" s="31" t="n">
        <f aca="false">IF(Замер!$J$320="да",Помещение_16!$G437,0)</f>
        <v>0</v>
      </c>
      <c r="CC437" s="31" t="n">
        <f aca="false">IF(Замер!$J$320="да",Помещение_16!$H437,0)</f>
        <v>0</v>
      </c>
      <c r="CE437" s="31" t="n">
        <f aca="false">IF(Замер!$J$340="да",Помещение_17!$B437,0)</f>
        <v>0</v>
      </c>
      <c r="CF437" s="31" t="n">
        <f aca="false">IF(Замер!$J$340="да",Помещение_17!$G437,0)</f>
        <v>0</v>
      </c>
      <c r="CG437" s="31" t="n">
        <f aca="false">IF(Замер!$J$340="да",Помещение_17!$H437,0)</f>
        <v>0</v>
      </c>
      <c r="CI437" s="31" t="n">
        <f aca="false">IF(Замер!$J$360="да",Помещение_18!$B437,0)</f>
        <v>0</v>
      </c>
      <c r="CJ437" s="31" t="n">
        <f aca="false">IF(Замер!$J$360="да",Помещение_18!$G437,0)</f>
        <v>0</v>
      </c>
      <c r="CK437" s="31" t="n">
        <f aca="false">IF(Замер!$J$360="да",Помещение_18!$H437,0)</f>
        <v>0</v>
      </c>
      <c r="CM437" s="31" t="n">
        <f aca="false">IF(Замер!$J$380="да",Помещение_19!$B437,0)</f>
        <v>0</v>
      </c>
      <c r="CN437" s="31" t="n">
        <f aca="false">IF(Замер!$J$380="да",Помещение_19!$G437,0)</f>
        <v>0</v>
      </c>
      <c r="CO437" s="31" t="n">
        <f aca="false">IF(Замер!$J$380="да",Помещение_19!$H437,0)</f>
        <v>0</v>
      </c>
      <c r="CQ437" s="31" t="n">
        <f aca="false">IF(Замер!$J$400="да",Помещение_20!$B437,0)</f>
        <v>0</v>
      </c>
      <c r="CR437" s="31" t="n">
        <f aca="false">IF(Замер!$J$400="да",Помещение_20!$G437,0)</f>
        <v>0</v>
      </c>
      <c r="CS437" s="31" t="n">
        <f aca="false">IF(Замер!$J$400="да",Помещение_20!$H437,0)</f>
        <v>0</v>
      </c>
    </row>
    <row r="438" customFormat="false" ht="14.25" hidden="false" customHeight="false" outlineLevel="0" collapsed="false">
      <c r="B438" s="79" t="n">
        <f aca="false">P438</f>
        <v>1</v>
      </c>
      <c r="C438" s="49" t="s">
        <v>193</v>
      </c>
      <c r="D438" s="80" t="str">
        <f aca="false">VLOOKUP(C438,СписокРабот!$B:$E,2,FALSE())</f>
        <v>Штробление стен и пола до 20*20 мм - бетон</v>
      </c>
      <c r="E438" s="44" t="str">
        <f aca="false">VLOOKUP(C438,СписокРабот!$B:$E,3,FALSE())</f>
        <v>п.м</v>
      </c>
      <c r="F438" s="81" t="n">
        <f aca="false">VLOOKUP(C438,СписокРабот!$B:$E,4,FALSE())</f>
        <v>950</v>
      </c>
      <c r="G438" s="84" t="n">
        <f aca="false">Q438</f>
        <v>20</v>
      </c>
      <c r="H438" s="82" t="n">
        <f aca="false">F438*G438</f>
        <v>19000</v>
      </c>
      <c r="L438" s="83"/>
      <c r="M438" s="66" t="n">
        <f aca="false">$F438*(100%-$B$3)</f>
        <v>807.5</v>
      </c>
      <c r="N438" s="31" t="n">
        <f aca="false">$G438*$M438</f>
        <v>16150</v>
      </c>
      <c r="P438" s="31" t="n">
        <f aca="false">MAX(S438,W438,AA438,AE438,AI438,AM438,AQ438,AU438,AY438,BC438,BG438,BK438,BO438,BS438,BW438,CA438,CE438,CI438,CM438,CQ438)</f>
        <v>1</v>
      </c>
      <c r="Q438" s="31" t="n">
        <f aca="false">IF($S438,T438,0)+IF($W438,X438,0)+IF($AA438,AB438,0)+IF($AE438,AF438,0)+IF($AI438,AJ438,0)+IF($AM438,AN438,0)+IF($AQ438,AR438,0)+IF($AU438,AV438,0)+IF($AY438,AZ438,0)+IF($BC438,BD438,0)+IF($BG438,BH438,0)+IF($BK438,BL438,0)+IF($BO438,BP438,0)+IF($BS438,BT438,0)+IF($BW438,BX438,0)+IF($CA438,CB438,0)+IF($CE438,CF438,0)+IF($CI438,CJ438,0)+IF($CM438,CN438,0)+IF($CQ438,CR438,0)</f>
        <v>20</v>
      </c>
      <c r="R438" s="31" t="n">
        <f aca="false">IF($S438=1,U438,0)+IF($W438,Y438,0)+IF($AA438,AC438,0)+IF($AE438,AG438,0)+IF($AI438,AK438,0)+IF($AM438,AO438,0)+IF($AQ438,AS438,0)+IF($AU438,AW438,0)+IF($AY438,BA438,0)+IF($BC438,BE438,0)+IF($BG438,BI438,0)+IF($BK438,BM438,0)+IF($BO438,BQ438,0)+IF($BS438,BU438,0)+IF($BW438,BY438,0)+IF($CA438,CC438,0)+IF($CE438,CG438,0)+IF($CI438,CK438,0)+IF($CM438,CO438,0)+IF($CQ438,CS438,0)</f>
        <v>19000</v>
      </c>
      <c r="S438" s="31" t="n">
        <f aca="false">IF(Замер!$J$20="да",Комната_1!$B438,0)</f>
        <v>1</v>
      </c>
      <c r="T438" s="31" t="n">
        <f aca="false">IF(Замер!$J$20="да",Комната_1!$G438,0)</f>
        <v>20</v>
      </c>
      <c r="U438" s="31" t="n">
        <f aca="false">IF(Замер!$J$20="да",Комната_1!$H438,0)</f>
        <v>19000</v>
      </c>
      <c r="W438" s="31" t="n">
        <f aca="false">IF(Замер!$J$40="да",Комната_2!$B438,0)</f>
        <v>0</v>
      </c>
      <c r="X438" s="31" t="n">
        <f aca="false">IF(Замер!$J$40="да",Комната_2!$G438,0)</f>
        <v>0</v>
      </c>
      <c r="Y438" s="31" t="n">
        <f aca="false">IF(Замер!$J$40="да",Комната_2!$H438,0)</f>
        <v>0</v>
      </c>
      <c r="AA438" s="31" t="n">
        <f aca="false">IF(Замер!$J$60="да",Комната_3!$B438,0)</f>
        <v>0</v>
      </c>
      <c r="AB438" s="31" t="n">
        <f aca="false">IF(Замер!$J$60="да",Комната_3!$G438,0)</f>
        <v>0</v>
      </c>
      <c r="AC438" s="31" t="n">
        <f aca="false">IF(Замер!$J$60="да",Комната_3!$H438,0)</f>
        <v>0</v>
      </c>
      <c r="AE438" s="31" t="n">
        <f aca="false">IF(Замер!$J$80="да",Комната_4!$B438,0)</f>
        <v>0</v>
      </c>
      <c r="AF438" s="31" t="n">
        <f aca="false">IF(Замер!$J$80="да",Комната_4!$G438,0)</f>
        <v>0</v>
      </c>
      <c r="AG438" s="31" t="n">
        <f aca="false">IF(Замер!$J$80="да",Комната_4!$H438,0)</f>
        <v>0</v>
      </c>
      <c r="AI438" s="31" t="n">
        <f aca="false">IF(Замер!$J$100="да",Комната_5!$B438,0)</f>
        <v>0</v>
      </c>
      <c r="AJ438" s="31" t="n">
        <f aca="false">IF(Замер!$J$100="да",Комната_5!$G438,0)</f>
        <v>0</v>
      </c>
      <c r="AK438" s="31" t="n">
        <f aca="false">IF(Замер!$J$100="да",Комната_5!$H438,0)</f>
        <v>0</v>
      </c>
      <c r="AM438" s="31" t="n">
        <f aca="false">IF(Замер!$J$120="да",Коридор!$B438,0)</f>
        <v>0</v>
      </c>
      <c r="AN438" s="31" t="n">
        <f aca="false">IF(Замер!$J$120="да",Коридор!$G438,0)</f>
        <v>0</v>
      </c>
      <c r="AO438" s="31" t="n">
        <f aca="false">IF(Замер!$J$120="да",Коридор!$H438,0)</f>
        <v>0</v>
      </c>
      <c r="AQ438" s="31" t="n">
        <f aca="false">IF(Замер!$J$140="да",Кухня!$B438,0)</f>
        <v>0</v>
      </c>
      <c r="AR438" s="31" t="n">
        <f aca="false">IF(Замер!$J$140="да",Кухня!$G438,0)</f>
        <v>0</v>
      </c>
      <c r="AS438" s="31" t="n">
        <f aca="false">IF(Замер!$J$140="да",Кухня!$H438,0)</f>
        <v>0</v>
      </c>
      <c r="AU438" s="31" t="n">
        <f aca="false">IF(Замер!$J$160="да",Ванна!$B438,0)</f>
        <v>0</v>
      </c>
      <c r="AV438" s="31" t="n">
        <f aca="false">IF(Замер!$J$160="да",Ванна!$G438,0)</f>
        <v>0</v>
      </c>
      <c r="AW438" s="31" t="n">
        <f aca="false">IF(Замер!$J$160="да",Ванна!$H438,0)</f>
        <v>0</v>
      </c>
      <c r="AY438" s="31" t="n">
        <f aca="false">IF(Замер!$J$180="да",Туалет!$B438,0)</f>
        <v>0</v>
      </c>
      <c r="AZ438" s="31" t="n">
        <f aca="false">IF(Замер!$J$180="да",Туалет!$G438,0)</f>
        <v>0</v>
      </c>
      <c r="BA438" s="31" t="n">
        <f aca="false">IF(Замер!$J$180="да",Туалет!$H438,0)</f>
        <v>0</v>
      </c>
      <c r="BC438" s="31" t="n">
        <f aca="false">IF(Замер!$J$200="да",Балкон!$B438,0)</f>
        <v>0</v>
      </c>
      <c r="BD438" s="31" t="n">
        <f aca="false">IF(Замер!$J$200="да",Балкон!$G438,0)</f>
        <v>0</v>
      </c>
      <c r="BE438" s="31" t="n">
        <f aca="false">IF(Замер!$J$200="да",Балкон!$H438,0)</f>
        <v>0</v>
      </c>
      <c r="BG438" s="31" t="n">
        <f aca="false">IF(Замер!$J$220="да",Помещение_11!$B438,0)</f>
        <v>0</v>
      </c>
      <c r="BH438" s="31" t="n">
        <f aca="false">IF(Замер!$J$220="да",Помещение_11!$G438,0)</f>
        <v>0</v>
      </c>
      <c r="BI438" s="31" t="n">
        <f aca="false">IF(Замер!$J$220="да",Помещение_11!$H438,0)</f>
        <v>0</v>
      </c>
      <c r="BK438" s="31" t="n">
        <f aca="false">IF(Замер!$J$240="да",Помещение_12!$B438,0)</f>
        <v>0</v>
      </c>
      <c r="BL438" s="31" t="n">
        <f aca="false">IF(Замер!$J$240="да",Помещение_12!$G438,0)</f>
        <v>0</v>
      </c>
      <c r="BM438" s="31" t="n">
        <f aca="false">IF(Замер!$J$240="да",Помещение_12!$H438,0)</f>
        <v>0</v>
      </c>
      <c r="BO438" s="31" t="n">
        <f aca="false">IF(Замер!$J$260="да",Помещение_13!$B438,0)</f>
        <v>0</v>
      </c>
      <c r="BP438" s="31" t="n">
        <f aca="false">IF(Замер!$J$260="да",Помещение_13!$G438,0)</f>
        <v>0</v>
      </c>
      <c r="BQ438" s="31" t="n">
        <f aca="false">IF(Замер!$J$260="да",Помещение_13!$H438,0)</f>
        <v>0</v>
      </c>
      <c r="BS438" s="31" t="n">
        <f aca="false">IF(Замер!$J$280="да",Помещение_14!$B438,0)</f>
        <v>0</v>
      </c>
      <c r="BT438" s="31" t="n">
        <f aca="false">IF(Замер!$J$280="да",Помещение_14!$G438,0)</f>
        <v>0</v>
      </c>
      <c r="BU438" s="31" t="n">
        <f aca="false">IF(Замер!$J$280="да",Помещение_14!$H438,0)</f>
        <v>0</v>
      </c>
      <c r="BW438" s="31" t="n">
        <f aca="false">IF(Замер!$J$300="да",Помещение_15!$B438,0)</f>
        <v>0</v>
      </c>
      <c r="BX438" s="31" t="n">
        <f aca="false">IF(Замер!$J$300="да",Помещение_15!$G438,0)</f>
        <v>0</v>
      </c>
      <c r="BY438" s="31" t="n">
        <f aca="false">IF(Замер!$J$300="да",Помещение_15!$H438,0)</f>
        <v>0</v>
      </c>
      <c r="CA438" s="31" t="n">
        <f aca="false">IF(Замер!$J$320="да",Помещение_16!$B438,0)</f>
        <v>0</v>
      </c>
      <c r="CB438" s="31" t="n">
        <f aca="false">IF(Замер!$J$320="да",Помещение_16!$G438,0)</f>
        <v>0</v>
      </c>
      <c r="CC438" s="31" t="n">
        <f aca="false">IF(Замер!$J$320="да",Помещение_16!$H438,0)</f>
        <v>0</v>
      </c>
      <c r="CE438" s="31" t="n">
        <f aca="false">IF(Замер!$J$340="да",Помещение_17!$B438,0)</f>
        <v>0</v>
      </c>
      <c r="CF438" s="31" t="n">
        <f aca="false">IF(Замер!$J$340="да",Помещение_17!$G438,0)</f>
        <v>0</v>
      </c>
      <c r="CG438" s="31" t="n">
        <f aca="false">IF(Замер!$J$340="да",Помещение_17!$H438,0)</f>
        <v>0</v>
      </c>
      <c r="CI438" s="31" t="n">
        <f aca="false">IF(Замер!$J$360="да",Помещение_18!$B438,0)</f>
        <v>0</v>
      </c>
      <c r="CJ438" s="31" t="n">
        <f aca="false">IF(Замер!$J$360="да",Помещение_18!$G438,0)</f>
        <v>0</v>
      </c>
      <c r="CK438" s="31" t="n">
        <f aca="false">IF(Замер!$J$360="да",Помещение_18!$H438,0)</f>
        <v>0</v>
      </c>
      <c r="CM438" s="31" t="n">
        <f aca="false">IF(Замер!$J$380="да",Помещение_19!$B438,0)</f>
        <v>0</v>
      </c>
      <c r="CN438" s="31" t="n">
        <f aca="false">IF(Замер!$J$380="да",Помещение_19!$G438,0)</f>
        <v>0</v>
      </c>
      <c r="CO438" s="31" t="n">
        <f aca="false">IF(Замер!$J$380="да",Помещение_19!$H438,0)</f>
        <v>0</v>
      </c>
      <c r="CQ438" s="31" t="n">
        <f aca="false">IF(Замер!$J$400="да",Помещение_20!$B438,0)</f>
        <v>0</v>
      </c>
      <c r="CR438" s="31" t="n">
        <f aca="false">IF(Замер!$J$400="да",Помещение_20!$G438,0)</f>
        <v>0</v>
      </c>
      <c r="CS438" s="31" t="n">
        <f aca="false">IF(Замер!$J$400="да",Помещение_20!$H438,0)</f>
        <v>0</v>
      </c>
    </row>
    <row r="439" customFormat="false" ht="14.25" hidden="false" customHeight="false" outlineLevel="0" collapsed="false">
      <c r="B439" s="79" t="n">
        <f aca="false">P439</f>
        <v>0</v>
      </c>
      <c r="C439" s="49" t="s">
        <v>683</v>
      </c>
      <c r="D439" s="80" t="str">
        <f aca="false">VLOOKUP(C439,СписокРабот!$B:$E,2,FALSE())</f>
        <v>Штробление стен и пола до 20*20 мм - кирпич</v>
      </c>
      <c r="E439" s="44" t="str">
        <f aca="false">VLOOKUP(C439,СписокРабот!$B:$E,3,FALSE())</f>
        <v>п.м</v>
      </c>
      <c r="F439" s="81" t="n">
        <f aca="false">VLOOKUP(C439,СписокРабот!$B:$E,4,FALSE())</f>
        <v>736</v>
      </c>
      <c r="G439" s="84" t="n">
        <f aca="false">Q439</f>
        <v>0</v>
      </c>
      <c r="H439" s="82" t="n">
        <f aca="false">F439*G439</f>
        <v>0</v>
      </c>
      <c r="L439" s="83"/>
      <c r="M439" s="66" t="n">
        <f aca="false">$F439*(100%-$B$3)</f>
        <v>625.6</v>
      </c>
      <c r="N439" s="31" t="n">
        <f aca="false">$G439*$M439</f>
        <v>0</v>
      </c>
      <c r="P439" s="31" t="n">
        <f aca="false">MAX(S439,W439,AA439,AE439,AI439,AM439,AQ439,AU439,AY439,BC439,BG439,BK439,BO439,BS439,BW439,CA439,CE439,CI439,CM439,CQ439)</f>
        <v>0</v>
      </c>
      <c r="Q439" s="31" t="n">
        <f aca="false">IF($S439,T439,0)+IF($W439,X439,0)+IF($AA439,AB439,0)+IF($AE439,AF439,0)+IF($AI439,AJ439,0)+IF($AM439,AN439,0)+IF($AQ439,AR439,0)+IF($AU439,AV439,0)+IF($AY439,AZ439,0)+IF($BC439,BD439,0)+IF($BG439,BH439,0)+IF($BK439,BL439,0)+IF($BO439,BP439,0)+IF($BS439,BT439,0)+IF($BW439,BX439,0)+IF($CA439,CB439,0)+IF($CE439,CF439,0)+IF($CI439,CJ439,0)+IF($CM439,CN439,0)+IF($CQ439,CR439,0)</f>
        <v>0</v>
      </c>
      <c r="R439" s="31" t="n">
        <f aca="false">IF($S439=1,U439,0)+IF($W439,Y439,0)+IF($AA439,AC439,0)+IF($AE439,AG439,0)+IF($AI439,AK439,0)+IF($AM439,AO439,0)+IF($AQ439,AS439,0)+IF($AU439,AW439,0)+IF($AY439,BA439,0)+IF($BC439,BE439,0)+IF($BG439,BI439,0)+IF($BK439,BM439,0)+IF($BO439,BQ439,0)+IF($BS439,BU439,0)+IF($BW439,BY439,0)+IF($CA439,CC439,0)+IF($CE439,CG439,0)+IF($CI439,CK439,0)+IF($CM439,CO439,0)+IF($CQ439,CS439,0)</f>
        <v>0</v>
      </c>
      <c r="S439" s="31" t="n">
        <f aca="false">IF(Замер!$J$20="да",Комната_1!$B439,0)</f>
        <v>0</v>
      </c>
      <c r="T439" s="31" t="n">
        <f aca="false">IF(Замер!$J$20="да",Комната_1!$G439,0)</f>
        <v>0</v>
      </c>
      <c r="U439" s="31" t="n">
        <f aca="false">IF(Замер!$J$20="да",Комната_1!$H439,0)</f>
        <v>0</v>
      </c>
      <c r="W439" s="31" t="n">
        <f aca="false">IF(Замер!$J$40="да",Комната_2!$B439,0)</f>
        <v>0</v>
      </c>
      <c r="X439" s="31" t="n">
        <f aca="false">IF(Замер!$J$40="да",Комната_2!$G439,0)</f>
        <v>0</v>
      </c>
      <c r="Y439" s="31" t="n">
        <f aca="false">IF(Замер!$J$40="да",Комната_2!$H439,0)</f>
        <v>0</v>
      </c>
      <c r="AA439" s="31" t="n">
        <f aca="false">IF(Замер!$J$60="да",Комната_3!$B439,0)</f>
        <v>0</v>
      </c>
      <c r="AB439" s="31" t="n">
        <f aca="false">IF(Замер!$J$60="да",Комната_3!$G439,0)</f>
        <v>0</v>
      </c>
      <c r="AC439" s="31" t="n">
        <f aca="false">IF(Замер!$J$60="да",Комната_3!$H439,0)</f>
        <v>0</v>
      </c>
      <c r="AE439" s="31" t="n">
        <f aca="false">IF(Замер!$J$80="да",Комната_4!$B439,0)</f>
        <v>0</v>
      </c>
      <c r="AF439" s="31" t="n">
        <f aca="false">IF(Замер!$J$80="да",Комната_4!$G439,0)</f>
        <v>0</v>
      </c>
      <c r="AG439" s="31" t="n">
        <f aca="false">IF(Замер!$J$80="да",Комната_4!$H439,0)</f>
        <v>0</v>
      </c>
      <c r="AI439" s="31" t="n">
        <f aca="false">IF(Замер!$J$100="да",Комната_5!$B439,0)</f>
        <v>0</v>
      </c>
      <c r="AJ439" s="31" t="n">
        <f aca="false">IF(Замер!$J$100="да",Комната_5!$G439,0)</f>
        <v>0</v>
      </c>
      <c r="AK439" s="31" t="n">
        <f aca="false">IF(Замер!$J$100="да",Комната_5!$H439,0)</f>
        <v>0</v>
      </c>
      <c r="AM439" s="31" t="n">
        <f aca="false">IF(Замер!$J$120="да",Коридор!$B439,0)</f>
        <v>0</v>
      </c>
      <c r="AN439" s="31" t="n">
        <f aca="false">IF(Замер!$J$120="да",Коридор!$G439,0)</f>
        <v>0</v>
      </c>
      <c r="AO439" s="31" t="n">
        <f aca="false">IF(Замер!$J$120="да",Коридор!$H439,0)</f>
        <v>0</v>
      </c>
      <c r="AQ439" s="31" t="n">
        <f aca="false">IF(Замер!$J$140="да",Кухня!$B439,0)</f>
        <v>0</v>
      </c>
      <c r="AR439" s="31" t="n">
        <f aca="false">IF(Замер!$J$140="да",Кухня!$G439,0)</f>
        <v>0</v>
      </c>
      <c r="AS439" s="31" t="n">
        <f aca="false">IF(Замер!$J$140="да",Кухня!$H439,0)</f>
        <v>0</v>
      </c>
      <c r="AU439" s="31" t="n">
        <f aca="false">IF(Замер!$J$160="да",Ванна!$B439,0)</f>
        <v>0</v>
      </c>
      <c r="AV439" s="31" t="n">
        <f aca="false">IF(Замер!$J$160="да",Ванна!$G439,0)</f>
        <v>0</v>
      </c>
      <c r="AW439" s="31" t="n">
        <f aca="false">IF(Замер!$J$160="да",Ванна!$H439,0)</f>
        <v>0</v>
      </c>
      <c r="AY439" s="31" t="n">
        <f aca="false">IF(Замер!$J$180="да",Туалет!$B439,0)</f>
        <v>0</v>
      </c>
      <c r="AZ439" s="31" t="n">
        <f aca="false">IF(Замер!$J$180="да",Туалет!$G439,0)</f>
        <v>0</v>
      </c>
      <c r="BA439" s="31" t="n">
        <f aca="false">IF(Замер!$J$180="да",Туалет!$H439,0)</f>
        <v>0</v>
      </c>
      <c r="BC439" s="31" t="n">
        <f aca="false">IF(Замер!$J$200="да",Балкон!$B439,0)</f>
        <v>0</v>
      </c>
      <c r="BD439" s="31" t="n">
        <f aca="false">IF(Замер!$J$200="да",Балкон!$G439,0)</f>
        <v>0</v>
      </c>
      <c r="BE439" s="31" t="n">
        <f aca="false">IF(Замер!$J$200="да",Балкон!$H439,0)</f>
        <v>0</v>
      </c>
      <c r="BG439" s="31" t="n">
        <f aca="false">IF(Замер!$J$220="да",Помещение_11!$B439,0)</f>
        <v>0</v>
      </c>
      <c r="BH439" s="31" t="n">
        <f aca="false">IF(Замер!$J$220="да",Помещение_11!$G439,0)</f>
        <v>0</v>
      </c>
      <c r="BI439" s="31" t="n">
        <f aca="false">IF(Замер!$J$220="да",Помещение_11!$H439,0)</f>
        <v>0</v>
      </c>
      <c r="BK439" s="31" t="n">
        <f aca="false">IF(Замер!$J$240="да",Помещение_12!$B439,0)</f>
        <v>0</v>
      </c>
      <c r="BL439" s="31" t="n">
        <f aca="false">IF(Замер!$J$240="да",Помещение_12!$G439,0)</f>
        <v>0</v>
      </c>
      <c r="BM439" s="31" t="n">
        <f aca="false">IF(Замер!$J$240="да",Помещение_12!$H439,0)</f>
        <v>0</v>
      </c>
      <c r="BO439" s="31" t="n">
        <f aca="false">IF(Замер!$J$260="да",Помещение_13!$B439,0)</f>
        <v>0</v>
      </c>
      <c r="BP439" s="31" t="n">
        <f aca="false">IF(Замер!$J$260="да",Помещение_13!$G439,0)</f>
        <v>0</v>
      </c>
      <c r="BQ439" s="31" t="n">
        <f aca="false">IF(Замер!$J$260="да",Помещение_13!$H439,0)</f>
        <v>0</v>
      </c>
      <c r="BS439" s="31" t="n">
        <f aca="false">IF(Замер!$J$280="да",Помещение_14!$B439,0)</f>
        <v>0</v>
      </c>
      <c r="BT439" s="31" t="n">
        <f aca="false">IF(Замер!$J$280="да",Помещение_14!$G439,0)</f>
        <v>0</v>
      </c>
      <c r="BU439" s="31" t="n">
        <f aca="false">IF(Замер!$J$280="да",Помещение_14!$H439,0)</f>
        <v>0</v>
      </c>
      <c r="BW439" s="31" t="n">
        <f aca="false">IF(Замер!$J$300="да",Помещение_15!$B439,0)</f>
        <v>0</v>
      </c>
      <c r="BX439" s="31" t="n">
        <f aca="false">IF(Замер!$J$300="да",Помещение_15!$G439,0)</f>
        <v>0</v>
      </c>
      <c r="BY439" s="31" t="n">
        <f aca="false">IF(Замер!$J$300="да",Помещение_15!$H439,0)</f>
        <v>0</v>
      </c>
      <c r="CA439" s="31" t="n">
        <f aca="false">IF(Замер!$J$320="да",Помещение_16!$B439,0)</f>
        <v>0</v>
      </c>
      <c r="CB439" s="31" t="n">
        <f aca="false">IF(Замер!$J$320="да",Помещение_16!$G439,0)</f>
        <v>0</v>
      </c>
      <c r="CC439" s="31" t="n">
        <f aca="false">IF(Замер!$J$320="да",Помещение_16!$H439,0)</f>
        <v>0</v>
      </c>
      <c r="CE439" s="31" t="n">
        <f aca="false">IF(Замер!$J$340="да",Помещение_17!$B439,0)</f>
        <v>0</v>
      </c>
      <c r="CF439" s="31" t="n">
        <f aca="false">IF(Замер!$J$340="да",Помещение_17!$G439,0)</f>
        <v>0</v>
      </c>
      <c r="CG439" s="31" t="n">
        <f aca="false">IF(Замер!$J$340="да",Помещение_17!$H439,0)</f>
        <v>0</v>
      </c>
      <c r="CI439" s="31" t="n">
        <f aca="false">IF(Замер!$J$360="да",Помещение_18!$B439,0)</f>
        <v>0</v>
      </c>
      <c r="CJ439" s="31" t="n">
        <f aca="false">IF(Замер!$J$360="да",Помещение_18!$G439,0)</f>
        <v>0</v>
      </c>
      <c r="CK439" s="31" t="n">
        <f aca="false">IF(Замер!$J$360="да",Помещение_18!$H439,0)</f>
        <v>0</v>
      </c>
      <c r="CM439" s="31" t="n">
        <f aca="false">IF(Замер!$J$380="да",Помещение_19!$B439,0)</f>
        <v>0</v>
      </c>
      <c r="CN439" s="31" t="n">
        <f aca="false">IF(Замер!$J$380="да",Помещение_19!$G439,0)</f>
        <v>0</v>
      </c>
      <c r="CO439" s="31" t="n">
        <f aca="false">IF(Замер!$J$380="да",Помещение_19!$H439,0)</f>
        <v>0</v>
      </c>
      <c r="CQ439" s="31" t="n">
        <f aca="false">IF(Замер!$J$400="да",Помещение_20!$B439,0)</f>
        <v>0</v>
      </c>
      <c r="CR439" s="31" t="n">
        <f aca="false">IF(Замер!$J$400="да",Помещение_20!$G439,0)</f>
        <v>0</v>
      </c>
      <c r="CS439" s="31" t="n">
        <f aca="false">IF(Замер!$J$400="да",Помещение_20!$H439,0)</f>
        <v>0</v>
      </c>
    </row>
    <row r="440" customFormat="false" ht="14.25" hidden="false" customHeight="false" outlineLevel="0" collapsed="false">
      <c r="B440" s="79" t="n">
        <f aca="false">P440</f>
        <v>1</v>
      </c>
      <c r="C440" s="49" t="s">
        <v>195</v>
      </c>
      <c r="D440" s="80" t="str">
        <f aca="false">VLOOKUP(C440,СписокРабот!$B:$E,2,FALSE())</f>
        <v>Штробление стен и пола до 20*20 мм - гипсолит/блок/ГКЛ</v>
      </c>
      <c r="E440" s="44" t="str">
        <f aca="false">VLOOKUP(C440,СписокРабот!$B:$E,3,FALSE())</f>
        <v>п.м</v>
      </c>
      <c r="F440" s="81" t="n">
        <f aca="false">VLOOKUP(C440,СписокРабот!$B:$E,4,FALSE())</f>
        <v>443</v>
      </c>
      <c r="G440" s="84" t="n">
        <f aca="false">Q440</f>
        <v>40</v>
      </c>
      <c r="H440" s="82" t="n">
        <f aca="false">F440*G440</f>
        <v>17720</v>
      </c>
      <c r="L440" s="83"/>
      <c r="M440" s="66" t="n">
        <f aca="false">$F440*(100%-$B$3)</f>
        <v>376.55</v>
      </c>
      <c r="N440" s="31" t="n">
        <f aca="false">$G440*$M440</f>
        <v>15062</v>
      </c>
      <c r="P440" s="31" t="n">
        <f aca="false">MAX(S440,W440,AA440,AE440,AI440,AM440,AQ440,AU440,AY440,BC440,BG440,BK440,BO440,BS440,BW440,CA440,CE440,CI440,CM440,CQ440)</f>
        <v>1</v>
      </c>
      <c r="Q440" s="31" t="n">
        <f aca="false">IF($S440,T440,0)+IF($W440,X440,0)+IF($AA440,AB440,0)+IF($AE440,AF440,0)+IF($AI440,AJ440,0)+IF($AM440,AN440,0)+IF($AQ440,AR440,0)+IF($AU440,AV440,0)+IF($AY440,AZ440,0)+IF($BC440,BD440,0)+IF($BG440,BH440,0)+IF($BK440,BL440,0)+IF($BO440,BP440,0)+IF($BS440,BT440,0)+IF($BW440,BX440,0)+IF($CA440,CB440,0)+IF($CE440,CF440,0)+IF($CI440,CJ440,0)+IF($CM440,CN440,0)+IF($CQ440,CR440,0)</f>
        <v>40</v>
      </c>
      <c r="R440" s="31" t="n">
        <f aca="false">IF($S440=1,U440,0)+IF($W440,Y440,0)+IF($AA440,AC440,0)+IF($AE440,AG440,0)+IF($AI440,AK440,0)+IF($AM440,AO440,0)+IF($AQ440,AS440,0)+IF($AU440,AW440,0)+IF($AY440,BA440,0)+IF($BC440,BE440,0)+IF($BG440,BI440,0)+IF($BK440,BM440,0)+IF($BO440,BQ440,0)+IF($BS440,BU440,0)+IF($BW440,BY440,0)+IF($CA440,CC440,0)+IF($CE440,CG440,0)+IF($CI440,CK440,0)+IF($CM440,CO440,0)+IF($CQ440,CS440,0)</f>
        <v>17720</v>
      </c>
      <c r="S440" s="31" t="n">
        <f aca="false">IF(Замер!$J$20="да",Комната_1!$B440,0)</f>
        <v>1</v>
      </c>
      <c r="T440" s="31" t="n">
        <f aca="false">IF(Замер!$J$20="да",Комната_1!$G440,0)</f>
        <v>40</v>
      </c>
      <c r="U440" s="31" t="n">
        <f aca="false">IF(Замер!$J$20="да",Комната_1!$H440,0)</f>
        <v>17720</v>
      </c>
      <c r="W440" s="31" t="n">
        <f aca="false">IF(Замер!$J$40="да",Комната_2!$B440,0)</f>
        <v>0</v>
      </c>
      <c r="X440" s="31" t="n">
        <f aca="false">IF(Замер!$J$40="да",Комната_2!$G440,0)</f>
        <v>0</v>
      </c>
      <c r="Y440" s="31" t="n">
        <f aca="false">IF(Замер!$J$40="да",Комната_2!$H440,0)</f>
        <v>0</v>
      </c>
      <c r="AA440" s="31" t="n">
        <f aca="false">IF(Замер!$J$60="да",Комната_3!$B440,0)</f>
        <v>0</v>
      </c>
      <c r="AB440" s="31" t="n">
        <f aca="false">IF(Замер!$J$60="да",Комната_3!$G440,0)</f>
        <v>0</v>
      </c>
      <c r="AC440" s="31" t="n">
        <f aca="false">IF(Замер!$J$60="да",Комната_3!$H440,0)</f>
        <v>0</v>
      </c>
      <c r="AE440" s="31" t="n">
        <f aca="false">IF(Замер!$J$80="да",Комната_4!$B440,0)</f>
        <v>0</v>
      </c>
      <c r="AF440" s="31" t="n">
        <f aca="false">IF(Замер!$J$80="да",Комната_4!$G440,0)</f>
        <v>0</v>
      </c>
      <c r="AG440" s="31" t="n">
        <f aca="false">IF(Замер!$J$80="да",Комната_4!$H440,0)</f>
        <v>0</v>
      </c>
      <c r="AI440" s="31" t="n">
        <f aca="false">IF(Замер!$J$100="да",Комната_5!$B440,0)</f>
        <v>0</v>
      </c>
      <c r="AJ440" s="31" t="n">
        <f aca="false">IF(Замер!$J$100="да",Комната_5!$G440,0)</f>
        <v>0</v>
      </c>
      <c r="AK440" s="31" t="n">
        <f aca="false">IF(Замер!$J$100="да",Комната_5!$H440,0)</f>
        <v>0</v>
      </c>
      <c r="AM440" s="31" t="n">
        <f aca="false">IF(Замер!$J$120="да",Коридор!$B440,0)</f>
        <v>0</v>
      </c>
      <c r="AN440" s="31" t="n">
        <f aca="false">IF(Замер!$J$120="да",Коридор!$G440,0)</f>
        <v>0</v>
      </c>
      <c r="AO440" s="31" t="n">
        <f aca="false">IF(Замер!$J$120="да",Коридор!$H440,0)</f>
        <v>0</v>
      </c>
      <c r="AQ440" s="31" t="n">
        <f aca="false">IF(Замер!$J$140="да",Кухня!$B440,0)</f>
        <v>0</v>
      </c>
      <c r="AR440" s="31" t="n">
        <f aca="false">IF(Замер!$J$140="да",Кухня!$G440,0)</f>
        <v>0</v>
      </c>
      <c r="AS440" s="31" t="n">
        <f aca="false">IF(Замер!$J$140="да",Кухня!$H440,0)</f>
        <v>0</v>
      </c>
      <c r="AU440" s="31" t="n">
        <f aca="false">IF(Замер!$J$160="да",Ванна!$B440,0)</f>
        <v>0</v>
      </c>
      <c r="AV440" s="31" t="n">
        <f aca="false">IF(Замер!$J$160="да",Ванна!$G440,0)</f>
        <v>0</v>
      </c>
      <c r="AW440" s="31" t="n">
        <f aca="false">IF(Замер!$J$160="да",Ванна!$H440,0)</f>
        <v>0</v>
      </c>
      <c r="AY440" s="31" t="n">
        <f aca="false">IF(Замер!$J$180="да",Туалет!$B440,0)</f>
        <v>0</v>
      </c>
      <c r="AZ440" s="31" t="n">
        <f aca="false">IF(Замер!$J$180="да",Туалет!$G440,0)</f>
        <v>0</v>
      </c>
      <c r="BA440" s="31" t="n">
        <f aca="false">IF(Замер!$J$180="да",Туалет!$H440,0)</f>
        <v>0</v>
      </c>
      <c r="BC440" s="31" t="n">
        <f aca="false">IF(Замер!$J$200="да",Балкон!$B440,0)</f>
        <v>0</v>
      </c>
      <c r="BD440" s="31" t="n">
        <f aca="false">IF(Замер!$J$200="да",Балкон!$G440,0)</f>
        <v>0</v>
      </c>
      <c r="BE440" s="31" t="n">
        <f aca="false">IF(Замер!$J$200="да",Балкон!$H440,0)</f>
        <v>0</v>
      </c>
      <c r="BG440" s="31" t="n">
        <f aca="false">IF(Замер!$J$220="да",Помещение_11!$B440,0)</f>
        <v>0</v>
      </c>
      <c r="BH440" s="31" t="n">
        <f aca="false">IF(Замер!$J$220="да",Помещение_11!$G440,0)</f>
        <v>0</v>
      </c>
      <c r="BI440" s="31" t="n">
        <f aca="false">IF(Замер!$J$220="да",Помещение_11!$H440,0)</f>
        <v>0</v>
      </c>
      <c r="BK440" s="31" t="n">
        <f aca="false">IF(Замер!$J$240="да",Помещение_12!$B440,0)</f>
        <v>0</v>
      </c>
      <c r="BL440" s="31" t="n">
        <f aca="false">IF(Замер!$J$240="да",Помещение_12!$G440,0)</f>
        <v>0</v>
      </c>
      <c r="BM440" s="31" t="n">
        <f aca="false">IF(Замер!$J$240="да",Помещение_12!$H440,0)</f>
        <v>0</v>
      </c>
      <c r="BO440" s="31" t="n">
        <f aca="false">IF(Замер!$J$260="да",Помещение_13!$B440,0)</f>
        <v>0</v>
      </c>
      <c r="BP440" s="31" t="n">
        <f aca="false">IF(Замер!$J$260="да",Помещение_13!$G440,0)</f>
        <v>0</v>
      </c>
      <c r="BQ440" s="31" t="n">
        <f aca="false">IF(Замер!$J$260="да",Помещение_13!$H440,0)</f>
        <v>0</v>
      </c>
      <c r="BS440" s="31" t="n">
        <f aca="false">IF(Замер!$J$280="да",Помещение_14!$B440,0)</f>
        <v>0</v>
      </c>
      <c r="BT440" s="31" t="n">
        <f aca="false">IF(Замер!$J$280="да",Помещение_14!$G440,0)</f>
        <v>0</v>
      </c>
      <c r="BU440" s="31" t="n">
        <f aca="false">IF(Замер!$J$280="да",Помещение_14!$H440,0)</f>
        <v>0</v>
      </c>
      <c r="BW440" s="31" t="n">
        <f aca="false">IF(Замер!$J$300="да",Помещение_15!$B440,0)</f>
        <v>0</v>
      </c>
      <c r="BX440" s="31" t="n">
        <f aca="false">IF(Замер!$J$300="да",Помещение_15!$G440,0)</f>
        <v>0</v>
      </c>
      <c r="BY440" s="31" t="n">
        <f aca="false">IF(Замер!$J$300="да",Помещение_15!$H440,0)</f>
        <v>0</v>
      </c>
      <c r="CA440" s="31" t="n">
        <f aca="false">IF(Замер!$J$320="да",Помещение_16!$B440,0)</f>
        <v>0</v>
      </c>
      <c r="CB440" s="31" t="n">
        <f aca="false">IF(Замер!$J$320="да",Помещение_16!$G440,0)</f>
        <v>0</v>
      </c>
      <c r="CC440" s="31" t="n">
        <f aca="false">IF(Замер!$J$320="да",Помещение_16!$H440,0)</f>
        <v>0</v>
      </c>
      <c r="CE440" s="31" t="n">
        <f aca="false">IF(Замер!$J$340="да",Помещение_17!$B440,0)</f>
        <v>0</v>
      </c>
      <c r="CF440" s="31" t="n">
        <f aca="false">IF(Замер!$J$340="да",Помещение_17!$G440,0)</f>
        <v>0</v>
      </c>
      <c r="CG440" s="31" t="n">
        <f aca="false">IF(Замер!$J$340="да",Помещение_17!$H440,0)</f>
        <v>0</v>
      </c>
      <c r="CI440" s="31" t="n">
        <f aca="false">IF(Замер!$J$360="да",Помещение_18!$B440,0)</f>
        <v>0</v>
      </c>
      <c r="CJ440" s="31" t="n">
        <f aca="false">IF(Замер!$J$360="да",Помещение_18!$G440,0)</f>
        <v>0</v>
      </c>
      <c r="CK440" s="31" t="n">
        <f aca="false">IF(Замер!$J$360="да",Помещение_18!$H440,0)</f>
        <v>0</v>
      </c>
      <c r="CM440" s="31" t="n">
        <f aca="false">IF(Замер!$J$380="да",Помещение_19!$B440,0)</f>
        <v>0</v>
      </c>
      <c r="CN440" s="31" t="n">
        <f aca="false">IF(Замер!$J$380="да",Помещение_19!$G440,0)</f>
        <v>0</v>
      </c>
      <c r="CO440" s="31" t="n">
        <f aca="false">IF(Замер!$J$380="да",Помещение_19!$H440,0)</f>
        <v>0</v>
      </c>
      <c r="CQ440" s="31" t="n">
        <f aca="false">IF(Замер!$J$400="да",Помещение_20!$B440,0)</f>
        <v>0</v>
      </c>
      <c r="CR440" s="31" t="n">
        <f aca="false">IF(Замер!$J$400="да",Помещение_20!$G440,0)</f>
        <v>0</v>
      </c>
      <c r="CS440" s="31" t="n">
        <f aca="false">IF(Замер!$J$400="да",Помещение_20!$H440,0)</f>
        <v>0</v>
      </c>
    </row>
    <row r="441" customFormat="false" ht="14.25" hidden="false" customHeight="false" outlineLevel="0" collapsed="false">
      <c r="B441" s="79" t="n">
        <f aca="false">P441</f>
        <v>0</v>
      </c>
      <c r="C441" s="49" t="s">
        <v>684</v>
      </c>
      <c r="D441" s="80" t="str">
        <f aca="false">VLOOKUP(C441,СписокРабот!$B:$E,2,FALSE())</f>
        <v>Штробление стен и пола до 20*50 мм - монолит</v>
      </c>
      <c r="E441" s="44" t="str">
        <f aca="false">VLOOKUP(C441,СписокРабот!$B:$E,3,FALSE())</f>
        <v>п.м</v>
      </c>
      <c r="F441" s="81" t="n">
        <f aca="false">VLOOKUP(C441,СписокРабот!$B:$E,4,FALSE())</f>
        <v>1693</v>
      </c>
      <c r="G441" s="84" t="n">
        <f aca="false">Q441</f>
        <v>0</v>
      </c>
      <c r="H441" s="82" t="n">
        <f aca="false">F441*G441</f>
        <v>0</v>
      </c>
      <c r="L441" s="83"/>
      <c r="M441" s="66" t="n">
        <f aca="false">$F441*(100%-$B$3)</f>
        <v>1439.05</v>
      </c>
      <c r="N441" s="31" t="n">
        <f aca="false">$G441*$M441</f>
        <v>0</v>
      </c>
      <c r="P441" s="31" t="n">
        <f aca="false">MAX(S441,W441,AA441,AE441,AI441,AM441,AQ441,AU441,AY441,BC441,BG441,BK441,BO441,BS441,BW441,CA441,CE441,CI441,CM441,CQ441)</f>
        <v>0</v>
      </c>
      <c r="Q441" s="31" t="n">
        <f aca="false">IF($S441,T441,0)+IF($W441,X441,0)+IF($AA441,AB441,0)+IF($AE441,AF441,0)+IF($AI441,AJ441,0)+IF($AM441,AN441,0)+IF($AQ441,AR441,0)+IF($AU441,AV441,0)+IF($AY441,AZ441,0)+IF($BC441,BD441,0)+IF($BG441,BH441,0)+IF($BK441,BL441,0)+IF($BO441,BP441,0)+IF($BS441,BT441,0)+IF($BW441,BX441,0)+IF($CA441,CB441,0)+IF($CE441,CF441,0)+IF($CI441,CJ441,0)+IF($CM441,CN441,0)+IF($CQ441,CR441,0)</f>
        <v>0</v>
      </c>
      <c r="R441" s="31" t="n">
        <f aca="false">IF($S441=1,U441,0)+IF($W441,Y441,0)+IF($AA441,AC441,0)+IF($AE441,AG441,0)+IF($AI441,AK441,0)+IF($AM441,AO441,0)+IF($AQ441,AS441,0)+IF($AU441,AW441,0)+IF($AY441,BA441,0)+IF($BC441,BE441,0)+IF($BG441,BI441,0)+IF($BK441,BM441,0)+IF($BO441,BQ441,0)+IF($BS441,BU441,0)+IF($BW441,BY441,0)+IF($CA441,CC441,0)+IF($CE441,CG441,0)+IF($CI441,CK441,0)+IF($CM441,CO441,0)+IF($CQ441,CS441,0)</f>
        <v>0</v>
      </c>
      <c r="S441" s="31" t="n">
        <f aca="false">IF(Замер!$J$20="да",Комната_1!$B441,0)</f>
        <v>0</v>
      </c>
      <c r="T441" s="31" t="n">
        <f aca="false">IF(Замер!$J$20="да",Комната_1!$G441,0)</f>
        <v>0</v>
      </c>
      <c r="U441" s="31" t="n">
        <f aca="false">IF(Замер!$J$20="да",Комната_1!$H441,0)</f>
        <v>0</v>
      </c>
      <c r="W441" s="31" t="n">
        <f aca="false">IF(Замер!$J$40="да",Комната_2!$B441,0)</f>
        <v>0</v>
      </c>
      <c r="X441" s="31" t="n">
        <f aca="false">IF(Замер!$J$40="да",Комната_2!$G441,0)</f>
        <v>0</v>
      </c>
      <c r="Y441" s="31" t="n">
        <f aca="false">IF(Замер!$J$40="да",Комната_2!$H441,0)</f>
        <v>0</v>
      </c>
      <c r="AA441" s="31" t="n">
        <f aca="false">IF(Замер!$J$60="да",Комната_3!$B441,0)</f>
        <v>0</v>
      </c>
      <c r="AB441" s="31" t="n">
        <f aca="false">IF(Замер!$J$60="да",Комната_3!$G441,0)</f>
        <v>0</v>
      </c>
      <c r="AC441" s="31" t="n">
        <f aca="false">IF(Замер!$J$60="да",Комната_3!$H441,0)</f>
        <v>0</v>
      </c>
      <c r="AE441" s="31" t="n">
        <f aca="false">IF(Замер!$J$80="да",Комната_4!$B441,0)</f>
        <v>0</v>
      </c>
      <c r="AF441" s="31" t="n">
        <f aca="false">IF(Замер!$J$80="да",Комната_4!$G441,0)</f>
        <v>0</v>
      </c>
      <c r="AG441" s="31" t="n">
        <f aca="false">IF(Замер!$J$80="да",Комната_4!$H441,0)</f>
        <v>0</v>
      </c>
      <c r="AI441" s="31" t="n">
        <f aca="false">IF(Замер!$J$100="да",Комната_5!$B441,0)</f>
        <v>0</v>
      </c>
      <c r="AJ441" s="31" t="n">
        <f aca="false">IF(Замер!$J$100="да",Комната_5!$G441,0)</f>
        <v>0</v>
      </c>
      <c r="AK441" s="31" t="n">
        <f aca="false">IF(Замер!$J$100="да",Комната_5!$H441,0)</f>
        <v>0</v>
      </c>
      <c r="AM441" s="31" t="n">
        <f aca="false">IF(Замер!$J$120="да",Коридор!$B441,0)</f>
        <v>0</v>
      </c>
      <c r="AN441" s="31" t="n">
        <f aca="false">IF(Замер!$J$120="да",Коридор!$G441,0)</f>
        <v>0</v>
      </c>
      <c r="AO441" s="31" t="n">
        <f aca="false">IF(Замер!$J$120="да",Коридор!$H441,0)</f>
        <v>0</v>
      </c>
      <c r="AQ441" s="31" t="n">
        <f aca="false">IF(Замер!$J$140="да",Кухня!$B441,0)</f>
        <v>0</v>
      </c>
      <c r="AR441" s="31" t="n">
        <f aca="false">IF(Замер!$J$140="да",Кухня!$G441,0)</f>
        <v>0</v>
      </c>
      <c r="AS441" s="31" t="n">
        <f aca="false">IF(Замер!$J$140="да",Кухня!$H441,0)</f>
        <v>0</v>
      </c>
      <c r="AU441" s="31" t="n">
        <f aca="false">IF(Замер!$J$160="да",Ванна!$B441,0)</f>
        <v>0</v>
      </c>
      <c r="AV441" s="31" t="n">
        <f aca="false">IF(Замер!$J$160="да",Ванна!$G441,0)</f>
        <v>0</v>
      </c>
      <c r="AW441" s="31" t="n">
        <f aca="false">IF(Замер!$J$160="да",Ванна!$H441,0)</f>
        <v>0</v>
      </c>
      <c r="AY441" s="31" t="n">
        <f aca="false">IF(Замер!$J$180="да",Туалет!$B441,0)</f>
        <v>0</v>
      </c>
      <c r="AZ441" s="31" t="n">
        <f aca="false">IF(Замер!$J$180="да",Туалет!$G441,0)</f>
        <v>0</v>
      </c>
      <c r="BA441" s="31" t="n">
        <f aca="false">IF(Замер!$J$180="да",Туалет!$H441,0)</f>
        <v>0</v>
      </c>
      <c r="BC441" s="31" t="n">
        <f aca="false">IF(Замер!$J$200="да",Балкон!$B441,0)</f>
        <v>0</v>
      </c>
      <c r="BD441" s="31" t="n">
        <f aca="false">IF(Замер!$J$200="да",Балкон!$G441,0)</f>
        <v>0</v>
      </c>
      <c r="BE441" s="31" t="n">
        <f aca="false">IF(Замер!$J$200="да",Балкон!$H441,0)</f>
        <v>0</v>
      </c>
      <c r="BG441" s="31" t="n">
        <f aca="false">IF(Замер!$J$220="да",Помещение_11!$B441,0)</f>
        <v>0</v>
      </c>
      <c r="BH441" s="31" t="n">
        <f aca="false">IF(Замер!$J$220="да",Помещение_11!$G441,0)</f>
        <v>0</v>
      </c>
      <c r="BI441" s="31" t="n">
        <f aca="false">IF(Замер!$J$220="да",Помещение_11!$H441,0)</f>
        <v>0</v>
      </c>
      <c r="BK441" s="31" t="n">
        <f aca="false">IF(Замер!$J$240="да",Помещение_12!$B441,0)</f>
        <v>0</v>
      </c>
      <c r="BL441" s="31" t="n">
        <f aca="false">IF(Замер!$J$240="да",Помещение_12!$G441,0)</f>
        <v>0</v>
      </c>
      <c r="BM441" s="31" t="n">
        <f aca="false">IF(Замер!$J$240="да",Помещение_12!$H441,0)</f>
        <v>0</v>
      </c>
      <c r="BO441" s="31" t="n">
        <f aca="false">IF(Замер!$J$260="да",Помещение_13!$B441,0)</f>
        <v>0</v>
      </c>
      <c r="BP441" s="31" t="n">
        <f aca="false">IF(Замер!$J$260="да",Помещение_13!$G441,0)</f>
        <v>0</v>
      </c>
      <c r="BQ441" s="31" t="n">
        <f aca="false">IF(Замер!$J$260="да",Помещение_13!$H441,0)</f>
        <v>0</v>
      </c>
      <c r="BS441" s="31" t="n">
        <f aca="false">IF(Замер!$J$280="да",Помещение_14!$B441,0)</f>
        <v>0</v>
      </c>
      <c r="BT441" s="31" t="n">
        <f aca="false">IF(Замер!$J$280="да",Помещение_14!$G441,0)</f>
        <v>0</v>
      </c>
      <c r="BU441" s="31" t="n">
        <f aca="false">IF(Замер!$J$280="да",Помещение_14!$H441,0)</f>
        <v>0</v>
      </c>
      <c r="BW441" s="31" t="n">
        <f aca="false">IF(Замер!$J$300="да",Помещение_15!$B441,0)</f>
        <v>0</v>
      </c>
      <c r="BX441" s="31" t="n">
        <f aca="false">IF(Замер!$J$300="да",Помещение_15!$G441,0)</f>
        <v>0</v>
      </c>
      <c r="BY441" s="31" t="n">
        <f aca="false">IF(Замер!$J$300="да",Помещение_15!$H441,0)</f>
        <v>0</v>
      </c>
      <c r="CA441" s="31" t="n">
        <f aca="false">IF(Замер!$J$320="да",Помещение_16!$B441,0)</f>
        <v>0</v>
      </c>
      <c r="CB441" s="31" t="n">
        <f aca="false">IF(Замер!$J$320="да",Помещение_16!$G441,0)</f>
        <v>0</v>
      </c>
      <c r="CC441" s="31" t="n">
        <f aca="false">IF(Замер!$J$320="да",Помещение_16!$H441,0)</f>
        <v>0</v>
      </c>
      <c r="CE441" s="31" t="n">
        <f aca="false">IF(Замер!$J$340="да",Помещение_17!$B441,0)</f>
        <v>0</v>
      </c>
      <c r="CF441" s="31" t="n">
        <f aca="false">IF(Замер!$J$340="да",Помещение_17!$G441,0)</f>
        <v>0</v>
      </c>
      <c r="CG441" s="31" t="n">
        <f aca="false">IF(Замер!$J$340="да",Помещение_17!$H441,0)</f>
        <v>0</v>
      </c>
      <c r="CI441" s="31" t="n">
        <f aca="false">IF(Замер!$J$360="да",Помещение_18!$B441,0)</f>
        <v>0</v>
      </c>
      <c r="CJ441" s="31" t="n">
        <f aca="false">IF(Замер!$J$360="да",Помещение_18!$G441,0)</f>
        <v>0</v>
      </c>
      <c r="CK441" s="31" t="n">
        <f aca="false">IF(Замер!$J$360="да",Помещение_18!$H441,0)</f>
        <v>0</v>
      </c>
      <c r="CM441" s="31" t="n">
        <f aca="false">IF(Замер!$J$380="да",Помещение_19!$B441,0)</f>
        <v>0</v>
      </c>
      <c r="CN441" s="31" t="n">
        <f aca="false">IF(Замер!$J$380="да",Помещение_19!$G441,0)</f>
        <v>0</v>
      </c>
      <c r="CO441" s="31" t="n">
        <f aca="false">IF(Замер!$J$380="да",Помещение_19!$H441,0)</f>
        <v>0</v>
      </c>
      <c r="CQ441" s="31" t="n">
        <f aca="false">IF(Замер!$J$400="да",Помещение_20!$B441,0)</f>
        <v>0</v>
      </c>
      <c r="CR441" s="31" t="n">
        <f aca="false">IF(Замер!$J$400="да",Помещение_20!$G441,0)</f>
        <v>0</v>
      </c>
      <c r="CS441" s="31" t="n">
        <f aca="false">IF(Замер!$J$400="да",Помещение_20!$H441,0)</f>
        <v>0</v>
      </c>
    </row>
    <row r="442" customFormat="false" ht="14.25" hidden="false" customHeight="false" outlineLevel="0" collapsed="false">
      <c r="B442" s="79" t="n">
        <f aca="false">P442</f>
        <v>0</v>
      </c>
      <c r="C442" s="49" t="s">
        <v>685</v>
      </c>
      <c r="D442" s="80" t="str">
        <f aca="false">VLOOKUP(C442,СписокРабот!$B:$E,2,FALSE())</f>
        <v>Штробление стен и пола до 20*50 мм - бетон</v>
      </c>
      <c r="E442" s="44" t="str">
        <f aca="false">VLOOKUP(C442,СписокРабот!$B:$E,3,FALSE())</f>
        <v>п.м</v>
      </c>
      <c r="F442" s="81" t="n">
        <f aca="false">VLOOKUP(C442,СписокРабот!$B:$E,4,FALSE())</f>
        <v>1552</v>
      </c>
      <c r="G442" s="84" t="n">
        <f aca="false">Q442</f>
        <v>0</v>
      </c>
      <c r="H442" s="82" t="n">
        <f aca="false">F442*G442</f>
        <v>0</v>
      </c>
      <c r="L442" s="83"/>
      <c r="M442" s="66" t="n">
        <f aca="false">$F442*(100%-$B$3)</f>
        <v>1319.2</v>
      </c>
      <c r="N442" s="31" t="n">
        <f aca="false">$G442*$M442</f>
        <v>0</v>
      </c>
      <c r="P442" s="31" t="n">
        <f aca="false">MAX(S442,W442,AA442,AE442,AI442,AM442,AQ442,AU442,AY442,BC442,BG442,BK442,BO442,BS442,BW442,CA442,CE442,CI442,CM442,CQ442)</f>
        <v>0</v>
      </c>
      <c r="Q442" s="31" t="n">
        <f aca="false">IF($S442,T442,0)+IF($W442,X442,0)+IF($AA442,AB442,0)+IF($AE442,AF442,0)+IF($AI442,AJ442,0)+IF($AM442,AN442,0)+IF($AQ442,AR442,0)+IF($AU442,AV442,0)+IF($AY442,AZ442,0)+IF($BC442,BD442,0)+IF($BG442,BH442,0)+IF($BK442,BL442,0)+IF($BO442,BP442,0)+IF($BS442,BT442,0)+IF($BW442,BX442,0)+IF($CA442,CB442,0)+IF($CE442,CF442,0)+IF($CI442,CJ442,0)+IF($CM442,CN442,0)+IF($CQ442,CR442,0)</f>
        <v>0</v>
      </c>
      <c r="R442" s="31" t="n">
        <f aca="false">IF($S442=1,U442,0)+IF($W442,Y442,0)+IF($AA442,AC442,0)+IF($AE442,AG442,0)+IF($AI442,AK442,0)+IF($AM442,AO442,0)+IF($AQ442,AS442,0)+IF($AU442,AW442,0)+IF($AY442,BA442,0)+IF($BC442,BE442,0)+IF($BG442,BI442,0)+IF($BK442,BM442,0)+IF($BO442,BQ442,0)+IF($BS442,BU442,0)+IF($BW442,BY442,0)+IF($CA442,CC442,0)+IF($CE442,CG442,0)+IF($CI442,CK442,0)+IF($CM442,CO442,0)+IF($CQ442,CS442,0)</f>
        <v>0</v>
      </c>
      <c r="S442" s="31" t="n">
        <f aca="false">IF(Замер!$J$20="да",Комната_1!$B442,0)</f>
        <v>0</v>
      </c>
      <c r="T442" s="31" t="n">
        <f aca="false">IF(Замер!$J$20="да",Комната_1!$G442,0)</f>
        <v>0</v>
      </c>
      <c r="U442" s="31" t="n">
        <f aca="false">IF(Замер!$J$20="да",Комната_1!$H442,0)</f>
        <v>0</v>
      </c>
      <c r="W442" s="31" t="n">
        <f aca="false">IF(Замер!$J$40="да",Комната_2!$B442,0)</f>
        <v>0</v>
      </c>
      <c r="X442" s="31" t="n">
        <f aca="false">IF(Замер!$J$40="да",Комната_2!$G442,0)</f>
        <v>0</v>
      </c>
      <c r="Y442" s="31" t="n">
        <f aca="false">IF(Замер!$J$40="да",Комната_2!$H442,0)</f>
        <v>0</v>
      </c>
      <c r="AA442" s="31" t="n">
        <f aca="false">IF(Замер!$J$60="да",Комната_3!$B442,0)</f>
        <v>0</v>
      </c>
      <c r="AB442" s="31" t="n">
        <f aca="false">IF(Замер!$J$60="да",Комната_3!$G442,0)</f>
        <v>0</v>
      </c>
      <c r="AC442" s="31" t="n">
        <f aca="false">IF(Замер!$J$60="да",Комната_3!$H442,0)</f>
        <v>0</v>
      </c>
      <c r="AE442" s="31" t="n">
        <f aca="false">IF(Замер!$J$80="да",Комната_4!$B442,0)</f>
        <v>0</v>
      </c>
      <c r="AF442" s="31" t="n">
        <f aca="false">IF(Замер!$J$80="да",Комната_4!$G442,0)</f>
        <v>0</v>
      </c>
      <c r="AG442" s="31" t="n">
        <f aca="false">IF(Замер!$J$80="да",Комната_4!$H442,0)</f>
        <v>0</v>
      </c>
      <c r="AI442" s="31" t="n">
        <f aca="false">IF(Замер!$J$100="да",Комната_5!$B442,0)</f>
        <v>0</v>
      </c>
      <c r="AJ442" s="31" t="n">
        <f aca="false">IF(Замер!$J$100="да",Комната_5!$G442,0)</f>
        <v>0</v>
      </c>
      <c r="AK442" s="31" t="n">
        <f aca="false">IF(Замер!$J$100="да",Комната_5!$H442,0)</f>
        <v>0</v>
      </c>
      <c r="AM442" s="31" t="n">
        <f aca="false">IF(Замер!$J$120="да",Коридор!$B442,0)</f>
        <v>0</v>
      </c>
      <c r="AN442" s="31" t="n">
        <f aca="false">IF(Замер!$J$120="да",Коридор!$G442,0)</f>
        <v>0</v>
      </c>
      <c r="AO442" s="31" t="n">
        <f aca="false">IF(Замер!$J$120="да",Коридор!$H442,0)</f>
        <v>0</v>
      </c>
      <c r="AQ442" s="31" t="n">
        <f aca="false">IF(Замер!$J$140="да",Кухня!$B442,0)</f>
        <v>0</v>
      </c>
      <c r="AR442" s="31" t="n">
        <f aca="false">IF(Замер!$J$140="да",Кухня!$G442,0)</f>
        <v>0</v>
      </c>
      <c r="AS442" s="31" t="n">
        <f aca="false">IF(Замер!$J$140="да",Кухня!$H442,0)</f>
        <v>0</v>
      </c>
      <c r="AU442" s="31" t="n">
        <f aca="false">IF(Замер!$J$160="да",Ванна!$B442,0)</f>
        <v>0</v>
      </c>
      <c r="AV442" s="31" t="n">
        <f aca="false">IF(Замер!$J$160="да",Ванна!$G442,0)</f>
        <v>0</v>
      </c>
      <c r="AW442" s="31" t="n">
        <f aca="false">IF(Замер!$J$160="да",Ванна!$H442,0)</f>
        <v>0</v>
      </c>
      <c r="AY442" s="31" t="n">
        <f aca="false">IF(Замер!$J$180="да",Туалет!$B442,0)</f>
        <v>0</v>
      </c>
      <c r="AZ442" s="31" t="n">
        <f aca="false">IF(Замер!$J$180="да",Туалет!$G442,0)</f>
        <v>0</v>
      </c>
      <c r="BA442" s="31" t="n">
        <f aca="false">IF(Замер!$J$180="да",Туалет!$H442,0)</f>
        <v>0</v>
      </c>
      <c r="BC442" s="31" t="n">
        <f aca="false">IF(Замер!$J$200="да",Балкон!$B442,0)</f>
        <v>0</v>
      </c>
      <c r="BD442" s="31" t="n">
        <f aca="false">IF(Замер!$J$200="да",Балкон!$G442,0)</f>
        <v>0</v>
      </c>
      <c r="BE442" s="31" t="n">
        <f aca="false">IF(Замер!$J$200="да",Балкон!$H442,0)</f>
        <v>0</v>
      </c>
      <c r="BG442" s="31" t="n">
        <f aca="false">IF(Замер!$J$220="да",Помещение_11!$B442,0)</f>
        <v>0</v>
      </c>
      <c r="BH442" s="31" t="n">
        <f aca="false">IF(Замер!$J$220="да",Помещение_11!$G442,0)</f>
        <v>0</v>
      </c>
      <c r="BI442" s="31" t="n">
        <f aca="false">IF(Замер!$J$220="да",Помещение_11!$H442,0)</f>
        <v>0</v>
      </c>
      <c r="BK442" s="31" t="n">
        <f aca="false">IF(Замер!$J$240="да",Помещение_12!$B442,0)</f>
        <v>0</v>
      </c>
      <c r="BL442" s="31" t="n">
        <f aca="false">IF(Замер!$J$240="да",Помещение_12!$G442,0)</f>
        <v>0</v>
      </c>
      <c r="BM442" s="31" t="n">
        <f aca="false">IF(Замер!$J$240="да",Помещение_12!$H442,0)</f>
        <v>0</v>
      </c>
      <c r="BO442" s="31" t="n">
        <f aca="false">IF(Замер!$J$260="да",Помещение_13!$B442,0)</f>
        <v>0</v>
      </c>
      <c r="BP442" s="31" t="n">
        <f aca="false">IF(Замер!$J$260="да",Помещение_13!$G442,0)</f>
        <v>0</v>
      </c>
      <c r="BQ442" s="31" t="n">
        <f aca="false">IF(Замер!$J$260="да",Помещение_13!$H442,0)</f>
        <v>0</v>
      </c>
      <c r="BS442" s="31" t="n">
        <f aca="false">IF(Замер!$J$280="да",Помещение_14!$B442,0)</f>
        <v>0</v>
      </c>
      <c r="BT442" s="31" t="n">
        <f aca="false">IF(Замер!$J$280="да",Помещение_14!$G442,0)</f>
        <v>0</v>
      </c>
      <c r="BU442" s="31" t="n">
        <f aca="false">IF(Замер!$J$280="да",Помещение_14!$H442,0)</f>
        <v>0</v>
      </c>
      <c r="BW442" s="31" t="n">
        <f aca="false">IF(Замер!$J$300="да",Помещение_15!$B442,0)</f>
        <v>0</v>
      </c>
      <c r="BX442" s="31" t="n">
        <f aca="false">IF(Замер!$J$300="да",Помещение_15!$G442,0)</f>
        <v>0</v>
      </c>
      <c r="BY442" s="31" t="n">
        <f aca="false">IF(Замер!$J$300="да",Помещение_15!$H442,0)</f>
        <v>0</v>
      </c>
      <c r="CA442" s="31" t="n">
        <f aca="false">IF(Замер!$J$320="да",Помещение_16!$B442,0)</f>
        <v>0</v>
      </c>
      <c r="CB442" s="31" t="n">
        <f aca="false">IF(Замер!$J$320="да",Помещение_16!$G442,0)</f>
        <v>0</v>
      </c>
      <c r="CC442" s="31" t="n">
        <f aca="false">IF(Замер!$J$320="да",Помещение_16!$H442,0)</f>
        <v>0</v>
      </c>
      <c r="CE442" s="31" t="n">
        <f aca="false">IF(Замер!$J$340="да",Помещение_17!$B442,0)</f>
        <v>0</v>
      </c>
      <c r="CF442" s="31" t="n">
        <f aca="false">IF(Замер!$J$340="да",Помещение_17!$G442,0)</f>
        <v>0</v>
      </c>
      <c r="CG442" s="31" t="n">
        <f aca="false">IF(Замер!$J$340="да",Помещение_17!$H442,0)</f>
        <v>0</v>
      </c>
      <c r="CI442" s="31" t="n">
        <f aca="false">IF(Замер!$J$360="да",Помещение_18!$B442,0)</f>
        <v>0</v>
      </c>
      <c r="CJ442" s="31" t="n">
        <f aca="false">IF(Замер!$J$360="да",Помещение_18!$G442,0)</f>
        <v>0</v>
      </c>
      <c r="CK442" s="31" t="n">
        <f aca="false">IF(Замер!$J$360="да",Помещение_18!$H442,0)</f>
        <v>0</v>
      </c>
      <c r="CM442" s="31" t="n">
        <f aca="false">IF(Замер!$J$380="да",Помещение_19!$B442,0)</f>
        <v>0</v>
      </c>
      <c r="CN442" s="31" t="n">
        <f aca="false">IF(Замер!$J$380="да",Помещение_19!$G442,0)</f>
        <v>0</v>
      </c>
      <c r="CO442" s="31" t="n">
        <f aca="false">IF(Замер!$J$380="да",Помещение_19!$H442,0)</f>
        <v>0</v>
      </c>
      <c r="CQ442" s="31" t="n">
        <f aca="false">IF(Замер!$J$400="да",Помещение_20!$B442,0)</f>
        <v>0</v>
      </c>
      <c r="CR442" s="31" t="n">
        <f aca="false">IF(Замер!$J$400="да",Помещение_20!$G442,0)</f>
        <v>0</v>
      </c>
      <c r="CS442" s="31" t="n">
        <f aca="false">IF(Замер!$J$400="да",Помещение_20!$H442,0)</f>
        <v>0</v>
      </c>
    </row>
    <row r="443" customFormat="false" ht="14.25" hidden="false" customHeight="false" outlineLevel="0" collapsed="false">
      <c r="B443" s="79" t="n">
        <f aca="false">P443</f>
        <v>0</v>
      </c>
      <c r="C443" s="49" t="s">
        <v>686</v>
      </c>
      <c r="D443" s="80" t="str">
        <f aca="false">VLOOKUP(C443,СписокРабот!$B:$E,2,FALSE())</f>
        <v>Штробление стен и пола до 20*50 мм - кирпич</v>
      </c>
      <c r="E443" s="44" t="str">
        <f aca="false">VLOOKUP(C443,СписокРабот!$B:$E,3,FALSE())</f>
        <v>п.м</v>
      </c>
      <c r="F443" s="81" t="n">
        <f aca="false">VLOOKUP(C443,СписокРабот!$B:$E,4,FALSE())</f>
        <v>1150</v>
      </c>
      <c r="G443" s="84" t="n">
        <f aca="false">Q443</f>
        <v>0</v>
      </c>
      <c r="H443" s="82" t="n">
        <f aca="false">F443*G443</f>
        <v>0</v>
      </c>
      <c r="L443" s="83"/>
      <c r="M443" s="66" t="n">
        <f aca="false">$F443*(100%-$B$3)</f>
        <v>977.5</v>
      </c>
      <c r="N443" s="31" t="n">
        <f aca="false">$G443*$M443</f>
        <v>0</v>
      </c>
      <c r="P443" s="31" t="n">
        <f aca="false">MAX(S443,W443,AA443,AE443,AI443,AM443,AQ443,AU443,AY443,BC443,BG443,BK443,BO443,BS443,BW443,CA443,CE443,CI443,CM443,CQ443)</f>
        <v>0</v>
      </c>
      <c r="Q443" s="31" t="n">
        <f aca="false">IF($S443,T443,0)+IF($W443,X443,0)+IF($AA443,AB443,0)+IF($AE443,AF443,0)+IF($AI443,AJ443,0)+IF($AM443,AN443,0)+IF($AQ443,AR443,0)+IF($AU443,AV443,0)+IF($AY443,AZ443,0)+IF($BC443,BD443,0)+IF($BG443,BH443,0)+IF($BK443,BL443,0)+IF($BO443,BP443,0)+IF($BS443,BT443,0)+IF($BW443,BX443,0)+IF($CA443,CB443,0)+IF($CE443,CF443,0)+IF($CI443,CJ443,0)+IF($CM443,CN443,0)+IF($CQ443,CR443,0)</f>
        <v>0</v>
      </c>
      <c r="R443" s="31" t="n">
        <f aca="false">IF($S443=1,U443,0)+IF($W443,Y443,0)+IF($AA443,AC443,0)+IF($AE443,AG443,0)+IF($AI443,AK443,0)+IF($AM443,AO443,0)+IF($AQ443,AS443,0)+IF($AU443,AW443,0)+IF($AY443,BA443,0)+IF($BC443,BE443,0)+IF($BG443,BI443,0)+IF($BK443,BM443,0)+IF($BO443,BQ443,0)+IF($BS443,BU443,0)+IF($BW443,BY443,0)+IF($CA443,CC443,0)+IF($CE443,CG443,0)+IF($CI443,CK443,0)+IF($CM443,CO443,0)+IF($CQ443,CS443,0)</f>
        <v>0</v>
      </c>
      <c r="S443" s="31" t="n">
        <f aca="false">IF(Замер!$J$20="да",Комната_1!$B443,0)</f>
        <v>0</v>
      </c>
      <c r="T443" s="31" t="n">
        <f aca="false">IF(Замер!$J$20="да",Комната_1!$G443,0)</f>
        <v>0</v>
      </c>
      <c r="U443" s="31" t="n">
        <f aca="false">IF(Замер!$J$20="да",Комната_1!$H443,0)</f>
        <v>0</v>
      </c>
      <c r="W443" s="31" t="n">
        <f aca="false">IF(Замер!$J$40="да",Комната_2!$B443,0)</f>
        <v>0</v>
      </c>
      <c r="X443" s="31" t="n">
        <f aca="false">IF(Замер!$J$40="да",Комната_2!$G443,0)</f>
        <v>0</v>
      </c>
      <c r="Y443" s="31" t="n">
        <f aca="false">IF(Замер!$J$40="да",Комната_2!$H443,0)</f>
        <v>0</v>
      </c>
      <c r="AA443" s="31" t="n">
        <f aca="false">IF(Замер!$J$60="да",Комната_3!$B443,0)</f>
        <v>0</v>
      </c>
      <c r="AB443" s="31" t="n">
        <f aca="false">IF(Замер!$J$60="да",Комната_3!$G443,0)</f>
        <v>0</v>
      </c>
      <c r="AC443" s="31" t="n">
        <f aca="false">IF(Замер!$J$60="да",Комната_3!$H443,0)</f>
        <v>0</v>
      </c>
      <c r="AE443" s="31" t="n">
        <f aca="false">IF(Замер!$J$80="да",Комната_4!$B443,0)</f>
        <v>0</v>
      </c>
      <c r="AF443" s="31" t="n">
        <f aca="false">IF(Замер!$J$80="да",Комната_4!$G443,0)</f>
        <v>0</v>
      </c>
      <c r="AG443" s="31" t="n">
        <f aca="false">IF(Замер!$J$80="да",Комната_4!$H443,0)</f>
        <v>0</v>
      </c>
      <c r="AI443" s="31" t="n">
        <f aca="false">IF(Замер!$J$100="да",Комната_5!$B443,0)</f>
        <v>0</v>
      </c>
      <c r="AJ443" s="31" t="n">
        <f aca="false">IF(Замер!$J$100="да",Комната_5!$G443,0)</f>
        <v>0</v>
      </c>
      <c r="AK443" s="31" t="n">
        <f aca="false">IF(Замер!$J$100="да",Комната_5!$H443,0)</f>
        <v>0</v>
      </c>
      <c r="AM443" s="31" t="n">
        <f aca="false">IF(Замер!$J$120="да",Коридор!$B443,0)</f>
        <v>0</v>
      </c>
      <c r="AN443" s="31" t="n">
        <f aca="false">IF(Замер!$J$120="да",Коридор!$G443,0)</f>
        <v>0</v>
      </c>
      <c r="AO443" s="31" t="n">
        <f aca="false">IF(Замер!$J$120="да",Коридор!$H443,0)</f>
        <v>0</v>
      </c>
      <c r="AQ443" s="31" t="n">
        <f aca="false">IF(Замер!$J$140="да",Кухня!$B443,0)</f>
        <v>0</v>
      </c>
      <c r="AR443" s="31" t="n">
        <f aca="false">IF(Замер!$J$140="да",Кухня!$G443,0)</f>
        <v>0</v>
      </c>
      <c r="AS443" s="31" t="n">
        <f aca="false">IF(Замер!$J$140="да",Кухня!$H443,0)</f>
        <v>0</v>
      </c>
      <c r="AU443" s="31" t="n">
        <f aca="false">IF(Замер!$J$160="да",Ванна!$B443,0)</f>
        <v>0</v>
      </c>
      <c r="AV443" s="31" t="n">
        <f aca="false">IF(Замер!$J$160="да",Ванна!$G443,0)</f>
        <v>0</v>
      </c>
      <c r="AW443" s="31" t="n">
        <f aca="false">IF(Замер!$J$160="да",Ванна!$H443,0)</f>
        <v>0</v>
      </c>
      <c r="AY443" s="31" t="n">
        <f aca="false">IF(Замер!$J$180="да",Туалет!$B443,0)</f>
        <v>0</v>
      </c>
      <c r="AZ443" s="31" t="n">
        <f aca="false">IF(Замер!$J$180="да",Туалет!$G443,0)</f>
        <v>0</v>
      </c>
      <c r="BA443" s="31" t="n">
        <f aca="false">IF(Замер!$J$180="да",Туалет!$H443,0)</f>
        <v>0</v>
      </c>
      <c r="BC443" s="31" t="n">
        <f aca="false">IF(Замер!$J$200="да",Балкон!$B443,0)</f>
        <v>0</v>
      </c>
      <c r="BD443" s="31" t="n">
        <f aca="false">IF(Замер!$J$200="да",Балкон!$G443,0)</f>
        <v>0</v>
      </c>
      <c r="BE443" s="31" t="n">
        <f aca="false">IF(Замер!$J$200="да",Балкон!$H443,0)</f>
        <v>0</v>
      </c>
      <c r="BG443" s="31" t="n">
        <f aca="false">IF(Замер!$J$220="да",Помещение_11!$B443,0)</f>
        <v>0</v>
      </c>
      <c r="BH443" s="31" t="n">
        <f aca="false">IF(Замер!$J$220="да",Помещение_11!$G443,0)</f>
        <v>0</v>
      </c>
      <c r="BI443" s="31" t="n">
        <f aca="false">IF(Замер!$J$220="да",Помещение_11!$H443,0)</f>
        <v>0</v>
      </c>
      <c r="BK443" s="31" t="n">
        <f aca="false">IF(Замер!$J$240="да",Помещение_12!$B443,0)</f>
        <v>0</v>
      </c>
      <c r="BL443" s="31" t="n">
        <f aca="false">IF(Замер!$J$240="да",Помещение_12!$G443,0)</f>
        <v>0</v>
      </c>
      <c r="BM443" s="31" t="n">
        <f aca="false">IF(Замер!$J$240="да",Помещение_12!$H443,0)</f>
        <v>0</v>
      </c>
      <c r="BO443" s="31" t="n">
        <f aca="false">IF(Замер!$J$260="да",Помещение_13!$B443,0)</f>
        <v>0</v>
      </c>
      <c r="BP443" s="31" t="n">
        <f aca="false">IF(Замер!$J$260="да",Помещение_13!$G443,0)</f>
        <v>0</v>
      </c>
      <c r="BQ443" s="31" t="n">
        <f aca="false">IF(Замер!$J$260="да",Помещение_13!$H443,0)</f>
        <v>0</v>
      </c>
      <c r="BS443" s="31" t="n">
        <f aca="false">IF(Замер!$J$280="да",Помещение_14!$B443,0)</f>
        <v>0</v>
      </c>
      <c r="BT443" s="31" t="n">
        <f aca="false">IF(Замер!$J$280="да",Помещение_14!$G443,0)</f>
        <v>0</v>
      </c>
      <c r="BU443" s="31" t="n">
        <f aca="false">IF(Замер!$J$280="да",Помещение_14!$H443,0)</f>
        <v>0</v>
      </c>
      <c r="BW443" s="31" t="n">
        <f aca="false">IF(Замер!$J$300="да",Помещение_15!$B443,0)</f>
        <v>0</v>
      </c>
      <c r="BX443" s="31" t="n">
        <f aca="false">IF(Замер!$J$300="да",Помещение_15!$G443,0)</f>
        <v>0</v>
      </c>
      <c r="BY443" s="31" t="n">
        <f aca="false">IF(Замер!$J$300="да",Помещение_15!$H443,0)</f>
        <v>0</v>
      </c>
      <c r="CA443" s="31" t="n">
        <f aca="false">IF(Замер!$J$320="да",Помещение_16!$B443,0)</f>
        <v>0</v>
      </c>
      <c r="CB443" s="31" t="n">
        <f aca="false">IF(Замер!$J$320="да",Помещение_16!$G443,0)</f>
        <v>0</v>
      </c>
      <c r="CC443" s="31" t="n">
        <f aca="false">IF(Замер!$J$320="да",Помещение_16!$H443,0)</f>
        <v>0</v>
      </c>
      <c r="CE443" s="31" t="n">
        <f aca="false">IF(Замер!$J$340="да",Помещение_17!$B443,0)</f>
        <v>0</v>
      </c>
      <c r="CF443" s="31" t="n">
        <f aca="false">IF(Замер!$J$340="да",Помещение_17!$G443,0)</f>
        <v>0</v>
      </c>
      <c r="CG443" s="31" t="n">
        <f aca="false">IF(Замер!$J$340="да",Помещение_17!$H443,0)</f>
        <v>0</v>
      </c>
      <c r="CI443" s="31" t="n">
        <f aca="false">IF(Замер!$J$360="да",Помещение_18!$B443,0)</f>
        <v>0</v>
      </c>
      <c r="CJ443" s="31" t="n">
        <f aca="false">IF(Замер!$J$360="да",Помещение_18!$G443,0)</f>
        <v>0</v>
      </c>
      <c r="CK443" s="31" t="n">
        <f aca="false">IF(Замер!$J$360="да",Помещение_18!$H443,0)</f>
        <v>0</v>
      </c>
      <c r="CM443" s="31" t="n">
        <f aca="false">IF(Замер!$J$380="да",Помещение_19!$B443,0)</f>
        <v>0</v>
      </c>
      <c r="CN443" s="31" t="n">
        <f aca="false">IF(Замер!$J$380="да",Помещение_19!$G443,0)</f>
        <v>0</v>
      </c>
      <c r="CO443" s="31" t="n">
        <f aca="false">IF(Замер!$J$380="да",Помещение_19!$H443,0)</f>
        <v>0</v>
      </c>
      <c r="CQ443" s="31" t="n">
        <f aca="false">IF(Замер!$J$400="да",Помещение_20!$B443,0)</f>
        <v>0</v>
      </c>
      <c r="CR443" s="31" t="n">
        <f aca="false">IF(Замер!$J$400="да",Помещение_20!$G443,0)</f>
        <v>0</v>
      </c>
      <c r="CS443" s="31" t="n">
        <f aca="false">IF(Замер!$J$400="да",Помещение_20!$H443,0)</f>
        <v>0</v>
      </c>
    </row>
    <row r="444" customFormat="false" ht="14.25" hidden="false" customHeight="false" outlineLevel="0" collapsed="false">
      <c r="B444" s="79" t="n">
        <f aca="false">P444</f>
        <v>0</v>
      </c>
      <c r="C444" s="49" t="s">
        <v>687</v>
      </c>
      <c r="D444" s="80" t="str">
        <f aca="false">VLOOKUP(C444,СписокРабот!$B:$E,2,FALSE())</f>
        <v>Штробление стен и пола до 20*50 мм - гипсолит/блок/ГКЛ</v>
      </c>
      <c r="E444" s="44" t="str">
        <f aca="false">VLOOKUP(C444,СписокРабот!$B:$E,3,FALSE())</f>
        <v>п.м</v>
      </c>
      <c r="F444" s="81" t="n">
        <f aca="false">VLOOKUP(C444,СписокРабот!$B:$E,4,FALSE())</f>
        <v>822</v>
      </c>
      <c r="G444" s="84" t="n">
        <f aca="false">Q444</f>
        <v>0</v>
      </c>
      <c r="H444" s="82" t="n">
        <f aca="false">F444*G444</f>
        <v>0</v>
      </c>
      <c r="L444" s="83"/>
      <c r="M444" s="66" t="n">
        <f aca="false">$F444*(100%-$B$3)</f>
        <v>698.7</v>
      </c>
      <c r="N444" s="31" t="n">
        <f aca="false">$G444*$M444</f>
        <v>0</v>
      </c>
      <c r="P444" s="31" t="n">
        <f aca="false">MAX(S444,W444,AA444,AE444,AI444,AM444,AQ444,AU444,AY444,BC444,BG444,BK444,BO444,BS444,BW444,CA444,CE444,CI444,CM444,CQ444)</f>
        <v>0</v>
      </c>
      <c r="Q444" s="31" t="n">
        <f aca="false">IF($S444,T444,0)+IF($W444,X444,0)+IF($AA444,AB444,0)+IF($AE444,AF444,0)+IF($AI444,AJ444,0)+IF($AM444,AN444,0)+IF($AQ444,AR444,0)+IF($AU444,AV444,0)+IF($AY444,AZ444,0)+IF($BC444,BD444,0)+IF($BG444,BH444,0)+IF($BK444,BL444,0)+IF($BO444,BP444,0)+IF($BS444,BT444,0)+IF($BW444,BX444,0)+IF($CA444,CB444,0)+IF($CE444,CF444,0)+IF($CI444,CJ444,0)+IF($CM444,CN444,0)+IF($CQ444,CR444,0)</f>
        <v>0</v>
      </c>
      <c r="R444" s="31" t="n">
        <f aca="false">IF($S444=1,U444,0)+IF($W444,Y444,0)+IF($AA444,AC444,0)+IF($AE444,AG444,0)+IF($AI444,AK444,0)+IF($AM444,AO444,0)+IF($AQ444,AS444,0)+IF($AU444,AW444,0)+IF($AY444,BA444,0)+IF($BC444,BE444,0)+IF($BG444,BI444,0)+IF($BK444,BM444,0)+IF($BO444,BQ444,0)+IF($BS444,BU444,0)+IF($BW444,BY444,0)+IF($CA444,CC444,0)+IF($CE444,CG444,0)+IF($CI444,CK444,0)+IF($CM444,CO444,0)+IF($CQ444,CS444,0)</f>
        <v>0</v>
      </c>
      <c r="S444" s="31" t="n">
        <f aca="false">IF(Замер!$J$20="да",Комната_1!$B444,0)</f>
        <v>0</v>
      </c>
      <c r="T444" s="31" t="n">
        <f aca="false">IF(Замер!$J$20="да",Комната_1!$G444,0)</f>
        <v>0</v>
      </c>
      <c r="U444" s="31" t="n">
        <f aca="false">IF(Замер!$J$20="да",Комната_1!$H444,0)</f>
        <v>0</v>
      </c>
      <c r="W444" s="31" t="n">
        <f aca="false">IF(Замер!$J$40="да",Комната_2!$B444,0)</f>
        <v>0</v>
      </c>
      <c r="X444" s="31" t="n">
        <f aca="false">IF(Замер!$J$40="да",Комната_2!$G444,0)</f>
        <v>0</v>
      </c>
      <c r="Y444" s="31" t="n">
        <f aca="false">IF(Замер!$J$40="да",Комната_2!$H444,0)</f>
        <v>0</v>
      </c>
      <c r="AA444" s="31" t="n">
        <f aca="false">IF(Замер!$J$60="да",Комната_3!$B444,0)</f>
        <v>0</v>
      </c>
      <c r="AB444" s="31" t="n">
        <f aca="false">IF(Замер!$J$60="да",Комната_3!$G444,0)</f>
        <v>0</v>
      </c>
      <c r="AC444" s="31" t="n">
        <f aca="false">IF(Замер!$J$60="да",Комната_3!$H444,0)</f>
        <v>0</v>
      </c>
      <c r="AE444" s="31" t="n">
        <f aca="false">IF(Замер!$J$80="да",Комната_4!$B444,0)</f>
        <v>0</v>
      </c>
      <c r="AF444" s="31" t="n">
        <f aca="false">IF(Замер!$J$80="да",Комната_4!$G444,0)</f>
        <v>0</v>
      </c>
      <c r="AG444" s="31" t="n">
        <f aca="false">IF(Замер!$J$80="да",Комната_4!$H444,0)</f>
        <v>0</v>
      </c>
      <c r="AI444" s="31" t="n">
        <f aca="false">IF(Замер!$J$100="да",Комната_5!$B444,0)</f>
        <v>0</v>
      </c>
      <c r="AJ444" s="31" t="n">
        <f aca="false">IF(Замер!$J$100="да",Комната_5!$G444,0)</f>
        <v>0</v>
      </c>
      <c r="AK444" s="31" t="n">
        <f aca="false">IF(Замер!$J$100="да",Комната_5!$H444,0)</f>
        <v>0</v>
      </c>
      <c r="AM444" s="31" t="n">
        <f aca="false">IF(Замер!$J$120="да",Коридор!$B444,0)</f>
        <v>0</v>
      </c>
      <c r="AN444" s="31" t="n">
        <f aca="false">IF(Замер!$J$120="да",Коридор!$G444,0)</f>
        <v>0</v>
      </c>
      <c r="AO444" s="31" t="n">
        <f aca="false">IF(Замер!$J$120="да",Коридор!$H444,0)</f>
        <v>0</v>
      </c>
      <c r="AQ444" s="31" t="n">
        <f aca="false">IF(Замер!$J$140="да",Кухня!$B444,0)</f>
        <v>0</v>
      </c>
      <c r="AR444" s="31" t="n">
        <f aca="false">IF(Замер!$J$140="да",Кухня!$G444,0)</f>
        <v>0</v>
      </c>
      <c r="AS444" s="31" t="n">
        <f aca="false">IF(Замер!$J$140="да",Кухня!$H444,0)</f>
        <v>0</v>
      </c>
      <c r="AU444" s="31" t="n">
        <f aca="false">IF(Замер!$J$160="да",Ванна!$B444,0)</f>
        <v>0</v>
      </c>
      <c r="AV444" s="31" t="n">
        <f aca="false">IF(Замер!$J$160="да",Ванна!$G444,0)</f>
        <v>0</v>
      </c>
      <c r="AW444" s="31" t="n">
        <f aca="false">IF(Замер!$J$160="да",Ванна!$H444,0)</f>
        <v>0</v>
      </c>
      <c r="AY444" s="31" t="n">
        <f aca="false">IF(Замер!$J$180="да",Туалет!$B444,0)</f>
        <v>0</v>
      </c>
      <c r="AZ444" s="31" t="n">
        <f aca="false">IF(Замер!$J$180="да",Туалет!$G444,0)</f>
        <v>0</v>
      </c>
      <c r="BA444" s="31" t="n">
        <f aca="false">IF(Замер!$J$180="да",Туалет!$H444,0)</f>
        <v>0</v>
      </c>
      <c r="BC444" s="31" t="n">
        <f aca="false">IF(Замер!$J$200="да",Балкон!$B444,0)</f>
        <v>0</v>
      </c>
      <c r="BD444" s="31" t="n">
        <f aca="false">IF(Замер!$J$200="да",Балкон!$G444,0)</f>
        <v>0</v>
      </c>
      <c r="BE444" s="31" t="n">
        <f aca="false">IF(Замер!$J$200="да",Балкон!$H444,0)</f>
        <v>0</v>
      </c>
      <c r="BG444" s="31" t="n">
        <f aca="false">IF(Замер!$J$220="да",Помещение_11!$B444,0)</f>
        <v>0</v>
      </c>
      <c r="BH444" s="31" t="n">
        <f aca="false">IF(Замер!$J$220="да",Помещение_11!$G444,0)</f>
        <v>0</v>
      </c>
      <c r="BI444" s="31" t="n">
        <f aca="false">IF(Замер!$J$220="да",Помещение_11!$H444,0)</f>
        <v>0</v>
      </c>
      <c r="BK444" s="31" t="n">
        <f aca="false">IF(Замер!$J$240="да",Помещение_12!$B444,0)</f>
        <v>0</v>
      </c>
      <c r="BL444" s="31" t="n">
        <f aca="false">IF(Замер!$J$240="да",Помещение_12!$G444,0)</f>
        <v>0</v>
      </c>
      <c r="BM444" s="31" t="n">
        <f aca="false">IF(Замер!$J$240="да",Помещение_12!$H444,0)</f>
        <v>0</v>
      </c>
      <c r="BO444" s="31" t="n">
        <f aca="false">IF(Замер!$J$260="да",Помещение_13!$B444,0)</f>
        <v>0</v>
      </c>
      <c r="BP444" s="31" t="n">
        <f aca="false">IF(Замер!$J$260="да",Помещение_13!$G444,0)</f>
        <v>0</v>
      </c>
      <c r="BQ444" s="31" t="n">
        <f aca="false">IF(Замер!$J$260="да",Помещение_13!$H444,0)</f>
        <v>0</v>
      </c>
      <c r="BS444" s="31" t="n">
        <f aca="false">IF(Замер!$J$280="да",Помещение_14!$B444,0)</f>
        <v>0</v>
      </c>
      <c r="BT444" s="31" t="n">
        <f aca="false">IF(Замер!$J$280="да",Помещение_14!$G444,0)</f>
        <v>0</v>
      </c>
      <c r="BU444" s="31" t="n">
        <f aca="false">IF(Замер!$J$280="да",Помещение_14!$H444,0)</f>
        <v>0</v>
      </c>
      <c r="BW444" s="31" t="n">
        <f aca="false">IF(Замер!$J$300="да",Помещение_15!$B444,0)</f>
        <v>0</v>
      </c>
      <c r="BX444" s="31" t="n">
        <f aca="false">IF(Замер!$J$300="да",Помещение_15!$G444,0)</f>
        <v>0</v>
      </c>
      <c r="BY444" s="31" t="n">
        <f aca="false">IF(Замер!$J$300="да",Помещение_15!$H444,0)</f>
        <v>0</v>
      </c>
      <c r="CA444" s="31" t="n">
        <f aca="false">IF(Замер!$J$320="да",Помещение_16!$B444,0)</f>
        <v>0</v>
      </c>
      <c r="CB444" s="31" t="n">
        <f aca="false">IF(Замер!$J$320="да",Помещение_16!$G444,0)</f>
        <v>0</v>
      </c>
      <c r="CC444" s="31" t="n">
        <f aca="false">IF(Замер!$J$320="да",Помещение_16!$H444,0)</f>
        <v>0</v>
      </c>
      <c r="CE444" s="31" t="n">
        <f aca="false">IF(Замер!$J$340="да",Помещение_17!$B444,0)</f>
        <v>0</v>
      </c>
      <c r="CF444" s="31" t="n">
        <f aca="false">IF(Замер!$J$340="да",Помещение_17!$G444,0)</f>
        <v>0</v>
      </c>
      <c r="CG444" s="31" t="n">
        <f aca="false">IF(Замер!$J$340="да",Помещение_17!$H444,0)</f>
        <v>0</v>
      </c>
      <c r="CI444" s="31" t="n">
        <f aca="false">IF(Замер!$J$360="да",Помещение_18!$B444,0)</f>
        <v>0</v>
      </c>
      <c r="CJ444" s="31" t="n">
        <f aca="false">IF(Замер!$J$360="да",Помещение_18!$G444,0)</f>
        <v>0</v>
      </c>
      <c r="CK444" s="31" t="n">
        <f aca="false">IF(Замер!$J$360="да",Помещение_18!$H444,0)</f>
        <v>0</v>
      </c>
      <c r="CM444" s="31" t="n">
        <f aca="false">IF(Замер!$J$380="да",Помещение_19!$B444,0)</f>
        <v>0</v>
      </c>
      <c r="CN444" s="31" t="n">
        <f aca="false">IF(Замер!$J$380="да",Помещение_19!$G444,0)</f>
        <v>0</v>
      </c>
      <c r="CO444" s="31" t="n">
        <f aca="false">IF(Замер!$J$380="да",Помещение_19!$H444,0)</f>
        <v>0</v>
      </c>
      <c r="CQ444" s="31" t="n">
        <f aca="false">IF(Замер!$J$400="да",Помещение_20!$B444,0)</f>
        <v>0</v>
      </c>
      <c r="CR444" s="31" t="n">
        <f aca="false">IF(Замер!$J$400="да",Помещение_20!$G444,0)</f>
        <v>0</v>
      </c>
      <c r="CS444" s="31" t="n">
        <f aca="false">IF(Замер!$J$400="да",Помещение_20!$H444,0)</f>
        <v>0</v>
      </c>
    </row>
    <row r="445" customFormat="false" ht="14.25" hidden="false" customHeight="false" outlineLevel="0" collapsed="false">
      <c r="B445" s="79" t="n">
        <f aca="false">P445</f>
        <v>0</v>
      </c>
      <c r="C445" s="49" t="s">
        <v>688</v>
      </c>
      <c r="D445" s="80" t="str">
        <f aca="false">VLOOKUP(C445,СписокРабот!$B:$E,2,FALSE())</f>
        <v>Штробление стен и пола до 50*50 мм - монолит</v>
      </c>
      <c r="E445" s="44" t="str">
        <f aca="false">VLOOKUP(C445,СписокРабот!$B:$E,3,FALSE())</f>
        <v>п.м</v>
      </c>
      <c r="F445" s="81" t="n">
        <f aca="false">VLOOKUP(C445,СписокРабот!$B:$E,4,FALSE())</f>
        <v>2680</v>
      </c>
      <c r="G445" s="84" t="n">
        <f aca="false">Q445</f>
        <v>0</v>
      </c>
      <c r="H445" s="82" t="n">
        <f aca="false">F445*G445</f>
        <v>0</v>
      </c>
      <c r="L445" s="83"/>
      <c r="M445" s="66" t="n">
        <f aca="false">$F445*(100%-$B$3)</f>
        <v>2278</v>
      </c>
      <c r="N445" s="31" t="n">
        <f aca="false">$G445*$M445</f>
        <v>0</v>
      </c>
      <c r="P445" s="31" t="n">
        <f aca="false">MAX(S445,W445,AA445,AE445,AI445,AM445,AQ445,AU445,AY445,BC445,BG445,BK445,BO445,BS445,BW445,CA445,CE445,CI445,CM445,CQ445)</f>
        <v>0</v>
      </c>
      <c r="Q445" s="31" t="n">
        <f aca="false">IF($S445,T445,0)+IF($W445,X445,0)+IF($AA445,AB445,0)+IF($AE445,AF445,0)+IF($AI445,AJ445,0)+IF($AM445,AN445,0)+IF($AQ445,AR445,0)+IF($AU445,AV445,0)+IF($AY445,AZ445,0)+IF($BC445,BD445,0)+IF($BG445,BH445,0)+IF($BK445,BL445,0)+IF($BO445,BP445,0)+IF($BS445,BT445,0)+IF($BW445,BX445,0)+IF($CA445,CB445,0)+IF($CE445,CF445,0)+IF($CI445,CJ445,0)+IF($CM445,CN445,0)+IF($CQ445,CR445,0)</f>
        <v>0</v>
      </c>
      <c r="R445" s="31" t="n">
        <f aca="false">IF($S445=1,U445,0)+IF($W445,Y445,0)+IF($AA445,AC445,0)+IF($AE445,AG445,0)+IF($AI445,AK445,0)+IF($AM445,AO445,0)+IF($AQ445,AS445,0)+IF($AU445,AW445,0)+IF($AY445,BA445,0)+IF($BC445,BE445,0)+IF($BG445,BI445,0)+IF($BK445,BM445,0)+IF($BO445,BQ445,0)+IF($BS445,BU445,0)+IF($BW445,BY445,0)+IF($CA445,CC445,0)+IF($CE445,CG445,0)+IF($CI445,CK445,0)+IF($CM445,CO445,0)+IF($CQ445,CS445,0)</f>
        <v>0</v>
      </c>
      <c r="S445" s="31" t="n">
        <f aca="false">IF(Замер!$J$20="да",Комната_1!$B445,0)</f>
        <v>0</v>
      </c>
      <c r="T445" s="31" t="n">
        <f aca="false">IF(Замер!$J$20="да",Комната_1!$G445,0)</f>
        <v>0</v>
      </c>
      <c r="U445" s="31" t="n">
        <f aca="false">IF(Замер!$J$20="да",Комната_1!$H445,0)</f>
        <v>0</v>
      </c>
      <c r="W445" s="31" t="n">
        <f aca="false">IF(Замер!$J$40="да",Комната_2!$B445,0)</f>
        <v>0</v>
      </c>
      <c r="X445" s="31" t="n">
        <f aca="false">IF(Замер!$J$40="да",Комната_2!$G445,0)</f>
        <v>0</v>
      </c>
      <c r="Y445" s="31" t="n">
        <f aca="false">IF(Замер!$J$40="да",Комната_2!$H445,0)</f>
        <v>0</v>
      </c>
      <c r="AA445" s="31" t="n">
        <f aca="false">IF(Замер!$J$60="да",Комната_3!$B445,0)</f>
        <v>0</v>
      </c>
      <c r="AB445" s="31" t="n">
        <f aca="false">IF(Замер!$J$60="да",Комната_3!$G445,0)</f>
        <v>0</v>
      </c>
      <c r="AC445" s="31" t="n">
        <f aca="false">IF(Замер!$J$60="да",Комната_3!$H445,0)</f>
        <v>0</v>
      </c>
      <c r="AE445" s="31" t="n">
        <f aca="false">IF(Замер!$J$80="да",Комната_4!$B445,0)</f>
        <v>0</v>
      </c>
      <c r="AF445" s="31" t="n">
        <f aca="false">IF(Замер!$J$80="да",Комната_4!$G445,0)</f>
        <v>0</v>
      </c>
      <c r="AG445" s="31" t="n">
        <f aca="false">IF(Замер!$J$80="да",Комната_4!$H445,0)</f>
        <v>0</v>
      </c>
      <c r="AI445" s="31" t="n">
        <f aca="false">IF(Замер!$J$100="да",Комната_5!$B445,0)</f>
        <v>0</v>
      </c>
      <c r="AJ445" s="31" t="n">
        <f aca="false">IF(Замер!$J$100="да",Комната_5!$G445,0)</f>
        <v>0</v>
      </c>
      <c r="AK445" s="31" t="n">
        <f aca="false">IF(Замер!$J$100="да",Комната_5!$H445,0)</f>
        <v>0</v>
      </c>
      <c r="AM445" s="31" t="n">
        <f aca="false">IF(Замер!$J$120="да",Коридор!$B445,0)</f>
        <v>0</v>
      </c>
      <c r="AN445" s="31" t="n">
        <f aca="false">IF(Замер!$J$120="да",Коридор!$G445,0)</f>
        <v>0</v>
      </c>
      <c r="AO445" s="31" t="n">
        <f aca="false">IF(Замер!$J$120="да",Коридор!$H445,0)</f>
        <v>0</v>
      </c>
      <c r="AQ445" s="31" t="n">
        <f aca="false">IF(Замер!$J$140="да",Кухня!$B445,0)</f>
        <v>0</v>
      </c>
      <c r="AR445" s="31" t="n">
        <f aca="false">IF(Замер!$J$140="да",Кухня!$G445,0)</f>
        <v>0</v>
      </c>
      <c r="AS445" s="31" t="n">
        <f aca="false">IF(Замер!$J$140="да",Кухня!$H445,0)</f>
        <v>0</v>
      </c>
      <c r="AU445" s="31" t="n">
        <f aca="false">IF(Замер!$J$160="да",Ванна!$B445,0)</f>
        <v>0</v>
      </c>
      <c r="AV445" s="31" t="n">
        <f aca="false">IF(Замер!$J$160="да",Ванна!$G445,0)</f>
        <v>0</v>
      </c>
      <c r="AW445" s="31" t="n">
        <f aca="false">IF(Замер!$J$160="да",Ванна!$H445,0)</f>
        <v>0</v>
      </c>
      <c r="AY445" s="31" t="n">
        <f aca="false">IF(Замер!$J$180="да",Туалет!$B445,0)</f>
        <v>0</v>
      </c>
      <c r="AZ445" s="31" t="n">
        <f aca="false">IF(Замер!$J$180="да",Туалет!$G445,0)</f>
        <v>0</v>
      </c>
      <c r="BA445" s="31" t="n">
        <f aca="false">IF(Замер!$J$180="да",Туалет!$H445,0)</f>
        <v>0</v>
      </c>
      <c r="BC445" s="31" t="n">
        <f aca="false">IF(Замер!$J$200="да",Балкон!$B445,0)</f>
        <v>0</v>
      </c>
      <c r="BD445" s="31" t="n">
        <f aca="false">IF(Замер!$J$200="да",Балкон!$G445,0)</f>
        <v>0</v>
      </c>
      <c r="BE445" s="31" t="n">
        <f aca="false">IF(Замер!$J$200="да",Балкон!$H445,0)</f>
        <v>0</v>
      </c>
      <c r="BG445" s="31" t="n">
        <f aca="false">IF(Замер!$J$220="да",Помещение_11!$B445,0)</f>
        <v>0</v>
      </c>
      <c r="BH445" s="31" t="n">
        <f aca="false">IF(Замер!$J$220="да",Помещение_11!$G445,0)</f>
        <v>0</v>
      </c>
      <c r="BI445" s="31" t="n">
        <f aca="false">IF(Замер!$J$220="да",Помещение_11!$H445,0)</f>
        <v>0</v>
      </c>
      <c r="BK445" s="31" t="n">
        <f aca="false">IF(Замер!$J$240="да",Помещение_12!$B445,0)</f>
        <v>0</v>
      </c>
      <c r="BL445" s="31" t="n">
        <f aca="false">IF(Замер!$J$240="да",Помещение_12!$G445,0)</f>
        <v>0</v>
      </c>
      <c r="BM445" s="31" t="n">
        <f aca="false">IF(Замер!$J$240="да",Помещение_12!$H445,0)</f>
        <v>0</v>
      </c>
      <c r="BO445" s="31" t="n">
        <f aca="false">IF(Замер!$J$260="да",Помещение_13!$B445,0)</f>
        <v>0</v>
      </c>
      <c r="BP445" s="31" t="n">
        <f aca="false">IF(Замер!$J$260="да",Помещение_13!$G445,0)</f>
        <v>0</v>
      </c>
      <c r="BQ445" s="31" t="n">
        <f aca="false">IF(Замер!$J$260="да",Помещение_13!$H445,0)</f>
        <v>0</v>
      </c>
      <c r="BS445" s="31" t="n">
        <f aca="false">IF(Замер!$J$280="да",Помещение_14!$B445,0)</f>
        <v>0</v>
      </c>
      <c r="BT445" s="31" t="n">
        <f aca="false">IF(Замер!$J$280="да",Помещение_14!$G445,0)</f>
        <v>0</v>
      </c>
      <c r="BU445" s="31" t="n">
        <f aca="false">IF(Замер!$J$280="да",Помещение_14!$H445,0)</f>
        <v>0</v>
      </c>
      <c r="BW445" s="31" t="n">
        <f aca="false">IF(Замер!$J$300="да",Помещение_15!$B445,0)</f>
        <v>0</v>
      </c>
      <c r="BX445" s="31" t="n">
        <f aca="false">IF(Замер!$J$300="да",Помещение_15!$G445,0)</f>
        <v>0</v>
      </c>
      <c r="BY445" s="31" t="n">
        <f aca="false">IF(Замер!$J$300="да",Помещение_15!$H445,0)</f>
        <v>0</v>
      </c>
      <c r="CA445" s="31" t="n">
        <f aca="false">IF(Замер!$J$320="да",Помещение_16!$B445,0)</f>
        <v>0</v>
      </c>
      <c r="CB445" s="31" t="n">
        <f aca="false">IF(Замер!$J$320="да",Помещение_16!$G445,0)</f>
        <v>0</v>
      </c>
      <c r="CC445" s="31" t="n">
        <f aca="false">IF(Замер!$J$320="да",Помещение_16!$H445,0)</f>
        <v>0</v>
      </c>
      <c r="CE445" s="31" t="n">
        <f aca="false">IF(Замер!$J$340="да",Помещение_17!$B445,0)</f>
        <v>0</v>
      </c>
      <c r="CF445" s="31" t="n">
        <f aca="false">IF(Замер!$J$340="да",Помещение_17!$G445,0)</f>
        <v>0</v>
      </c>
      <c r="CG445" s="31" t="n">
        <f aca="false">IF(Замер!$J$340="да",Помещение_17!$H445,0)</f>
        <v>0</v>
      </c>
      <c r="CI445" s="31" t="n">
        <f aca="false">IF(Замер!$J$360="да",Помещение_18!$B445,0)</f>
        <v>0</v>
      </c>
      <c r="CJ445" s="31" t="n">
        <f aca="false">IF(Замер!$J$360="да",Помещение_18!$G445,0)</f>
        <v>0</v>
      </c>
      <c r="CK445" s="31" t="n">
        <f aca="false">IF(Замер!$J$360="да",Помещение_18!$H445,0)</f>
        <v>0</v>
      </c>
      <c r="CM445" s="31" t="n">
        <f aca="false">IF(Замер!$J$380="да",Помещение_19!$B445,0)</f>
        <v>0</v>
      </c>
      <c r="CN445" s="31" t="n">
        <f aca="false">IF(Замер!$J$380="да",Помещение_19!$G445,0)</f>
        <v>0</v>
      </c>
      <c r="CO445" s="31" t="n">
        <f aca="false">IF(Замер!$J$380="да",Помещение_19!$H445,0)</f>
        <v>0</v>
      </c>
      <c r="CQ445" s="31" t="n">
        <f aca="false">IF(Замер!$J$400="да",Помещение_20!$B445,0)</f>
        <v>0</v>
      </c>
      <c r="CR445" s="31" t="n">
        <f aca="false">IF(Замер!$J$400="да",Помещение_20!$G445,0)</f>
        <v>0</v>
      </c>
      <c r="CS445" s="31" t="n">
        <f aca="false">IF(Замер!$J$400="да",Помещение_20!$H445,0)</f>
        <v>0</v>
      </c>
    </row>
    <row r="446" customFormat="false" ht="14.25" hidden="false" customHeight="false" outlineLevel="0" collapsed="false">
      <c r="B446" s="79" t="n">
        <f aca="false">P446</f>
        <v>0</v>
      </c>
      <c r="C446" s="49" t="s">
        <v>689</v>
      </c>
      <c r="D446" s="80" t="str">
        <f aca="false">VLOOKUP(C446,СписокРабот!$B:$E,2,FALSE())</f>
        <v>Штробление стен и пола до 50*50 мм - бетон</v>
      </c>
      <c r="E446" s="44" t="str">
        <f aca="false">VLOOKUP(C446,СписокРабот!$B:$E,3,FALSE())</f>
        <v>п.м</v>
      </c>
      <c r="F446" s="81" t="n">
        <f aca="false">VLOOKUP(C446,СписокРабот!$B:$E,4,FALSE())</f>
        <v>2539</v>
      </c>
      <c r="G446" s="84" t="n">
        <f aca="false">Q446</f>
        <v>0</v>
      </c>
      <c r="H446" s="82" t="n">
        <f aca="false">F446*G446</f>
        <v>0</v>
      </c>
      <c r="L446" s="83"/>
      <c r="M446" s="66" t="n">
        <f aca="false">$F446*(100%-$B$3)</f>
        <v>2158.15</v>
      </c>
      <c r="N446" s="31" t="n">
        <f aca="false">$G446*$M446</f>
        <v>0</v>
      </c>
      <c r="P446" s="31" t="n">
        <f aca="false">MAX(S446,W446,AA446,AE446,AI446,AM446,AQ446,AU446,AY446,BC446,BG446,BK446,BO446,BS446,BW446,CA446,CE446,CI446,CM446,CQ446)</f>
        <v>0</v>
      </c>
      <c r="Q446" s="31" t="n">
        <f aca="false">IF($S446,T446,0)+IF($W446,X446,0)+IF($AA446,AB446,0)+IF($AE446,AF446,0)+IF($AI446,AJ446,0)+IF($AM446,AN446,0)+IF($AQ446,AR446,0)+IF($AU446,AV446,0)+IF($AY446,AZ446,0)+IF($BC446,BD446,0)+IF($BG446,BH446,0)+IF($BK446,BL446,0)+IF($BO446,BP446,0)+IF($BS446,BT446,0)+IF($BW446,BX446,0)+IF($CA446,CB446,0)+IF($CE446,CF446,0)+IF($CI446,CJ446,0)+IF($CM446,CN446,0)+IF($CQ446,CR446,0)</f>
        <v>0</v>
      </c>
      <c r="R446" s="31" t="n">
        <f aca="false">IF($S446=1,U446,0)+IF($W446,Y446,0)+IF($AA446,AC446,0)+IF($AE446,AG446,0)+IF($AI446,AK446,0)+IF($AM446,AO446,0)+IF($AQ446,AS446,0)+IF($AU446,AW446,0)+IF($AY446,BA446,0)+IF($BC446,BE446,0)+IF($BG446,BI446,0)+IF($BK446,BM446,0)+IF($BO446,BQ446,0)+IF($BS446,BU446,0)+IF($BW446,BY446,0)+IF($CA446,CC446,0)+IF($CE446,CG446,0)+IF($CI446,CK446,0)+IF($CM446,CO446,0)+IF($CQ446,CS446,0)</f>
        <v>0</v>
      </c>
      <c r="S446" s="31" t="n">
        <f aca="false">IF(Замер!$J$20="да",Комната_1!$B446,0)</f>
        <v>0</v>
      </c>
      <c r="T446" s="31" t="n">
        <f aca="false">IF(Замер!$J$20="да",Комната_1!$G446,0)</f>
        <v>0</v>
      </c>
      <c r="U446" s="31" t="n">
        <f aca="false">IF(Замер!$J$20="да",Комната_1!$H446,0)</f>
        <v>0</v>
      </c>
      <c r="W446" s="31" t="n">
        <f aca="false">IF(Замер!$J$40="да",Комната_2!$B446,0)</f>
        <v>0</v>
      </c>
      <c r="X446" s="31" t="n">
        <f aca="false">IF(Замер!$J$40="да",Комната_2!$G446,0)</f>
        <v>0</v>
      </c>
      <c r="Y446" s="31" t="n">
        <f aca="false">IF(Замер!$J$40="да",Комната_2!$H446,0)</f>
        <v>0</v>
      </c>
      <c r="AA446" s="31" t="n">
        <f aca="false">IF(Замер!$J$60="да",Комната_3!$B446,0)</f>
        <v>0</v>
      </c>
      <c r="AB446" s="31" t="n">
        <f aca="false">IF(Замер!$J$60="да",Комната_3!$G446,0)</f>
        <v>0</v>
      </c>
      <c r="AC446" s="31" t="n">
        <f aca="false">IF(Замер!$J$60="да",Комната_3!$H446,0)</f>
        <v>0</v>
      </c>
      <c r="AE446" s="31" t="n">
        <f aca="false">IF(Замер!$J$80="да",Комната_4!$B446,0)</f>
        <v>0</v>
      </c>
      <c r="AF446" s="31" t="n">
        <f aca="false">IF(Замер!$J$80="да",Комната_4!$G446,0)</f>
        <v>0</v>
      </c>
      <c r="AG446" s="31" t="n">
        <f aca="false">IF(Замер!$J$80="да",Комната_4!$H446,0)</f>
        <v>0</v>
      </c>
      <c r="AI446" s="31" t="n">
        <f aca="false">IF(Замер!$J$100="да",Комната_5!$B446,0)</f>
        <v>0</v>
      </c>
      <c r="AJ446" s="31" t="n">
        <f aca="false">IF(Замер!$J$100="да",Комната_5!$G446,0)</f>
        <v>0</v>
      </c>
      <c r="AK446" s="31" t="n">
        <f aca="false">IF(Замер!$J$100="да",Комната_5!$H446,0)</f>
        <v>0</v>
      </c>
      <c r="AM446" s="31" t="n">
        <f aca="false">IF(Замер!$J$120="да",Коридор!$B446,0)</f>
        <v>0</v>
      </c>
      <c r="AN446" s="31" t="n">
        <f aca="false">IF(Замер!$J$120="да",Коридор!$G446,0)</f>
        <v>0</v>
      </c>
      <c r="AO446" s="31" t="n">
        <f aca="false">IF(Замер!$J$120="да",Коридор!$H446,0)</f>
        <v>0</v>
      </c>
      <c r="AQ446" s="31" t="n">
        <f aca="false">IF(Замер!$J$140="да",Кухня!$B446,0)</f>
        <v>0</v>
      </c>
      <c r="AR446" s="31" t="n">
        <f aca="false">IF(Замер!$J$140="да",Кухня!$G446,0)</f>
        <v>0</v>
      </c>
      <c r="AS446" s="31" t="n">
        <f aca="false">IF(Замер!$J$140="да",Кухня!$H446,0)</f>
        <v>0</v>
      </c>
      <c r="AU446" s="31" t="n">
        <f aca="false">IF(Замер!$J$160="да",Ванна!$B446,0)</f>
        <v>0</v>
      </c>
      <c r="AV446" s="31" t="n">
        <f aca="false">IF(Замер!$J$160="да",Ванна!$G446,0)</f>
        <v>0</v>
      </c>
      <c r="AW446" s="31" t="n">
        <f aca="false">IF(Замер!$J$160="да",Ванна!$H446,0)</f>
        <v>0</v>
      </c>
      <c r="AY446" s="31" t="n">
        <f aca="false">IF(Замер!$J$180="да",Туалет!$B446,0)</f>
        <v>0</v>
      </c>
      <c r="AZ446" s="31" t="n">
        <f aca="false">IF(Замер!$J$180="да",Туалет!$G446,0)</f>
        <v>0</v>
      </c>
      <c r="BA446" s="31" t="n">
        <f aca="false">IF(Замер!$J$180="да",Туалет!$H446,0)</f>
        <v>0</v>
      </c>
      <c r="BC446" s="31" t="n">
        <f aca="false">IF(Замер!$J$200="да",Балкон!$B446,0)</f>
        <v>0</v>
      </c>
      <c r="BD446" s="31" t="n">
        <f aca="false">IF(Замер!$J$200="да",Балкон!$G446,0)</f>
        <v>0</v>
      </c>
      <c r="BE446" s="31" t="n">
        <f aca="false">IF(Замер!$J$200="да",Балкон!$H446,0)</f>
        <v>0</v>
      </c>
      <c r="BG446" s="31" t="n">
        <f aca="false">IF(Замер!$J$220="да",Помещение_11!$B446,0)</f>
        <v>0</v>
      </c>
      <c r="BH446" s="31" t="n">
        <f aca="false">IF(Замер!$J$220="да",Помещение_11!$G446,0)</f>
        <v>0</v>
      </c>
      <c r="BI446" s="31" t="n">
        <f aca="false">IF(Замер!$J$220="да",Помещение_11!$H446,0)</f>
        <v>0</v>
      </c>
      <c r="BK446" s="31" t="n">
        <f aca="false">IF(Замер!$J$240="да",Помещение_12!$B446,0)</f>
        <v>0</v>
      </c>
      <c r="BL446" s="31" t="n">
        <f aca="false">IF(Замер!$J$240="да",Помещение_12!$G446,0)</f>
        <v>0</v>
      </c>
      <c r="BM446" s="31" t="n">
        <f aca="false">IF(Замер!$J$240="да",Помещение_12!$H446,0)</f>
        <v>0</v>
      </c>
      <c r="BO446" s="31" t="n">
        <f aca="false">IF(Замер!$J$260="да",Помещение_13!$B446,0)</f>
        <v>0</v>
      </c>
      <c r="BP446" s="31" t="n">
        <f aca="false">IF(Замер!$J$260="да",Помещение_13!$G446,0)</f>
        <v>0</v>
      </c>
      <c r="BQ446" s="31" t="n">
        <f aca="false">IF(Замер!$J$260="да",Помещение_13!$H446,0)</f>
        <v>0</v>
      </c>
      <c r="BS446" s="31" t="n">
        <f aca="false">IF(Замер!$J$280="да",Помещение_14!$B446,0)</f>
        <v>0</v>
      </c>
      <c r="BT446" s="31" t="n">
        <f aca="false">IF(Замер!$J$280="да",Помещение_14!$G446,0)</f>
        <v>0</v>
      </c>
      <c r="BU446" s="31" t="n">
        <f aca="false">IF(Замер!$J$280="да",Помещение_14!$H446,0)</f>
        <v>0</v>
      </c>
      <c r="BW446" s="31" t="n">
        <f aca="false">IF(Замер!$J$300="да",Помещение_15!$B446,0)</f>
        <v>0</v>
      </c>
      <c r="BX446" s="31" t="n">
        <f aca="false">IF(Замер!$J$300="да",Помещение_15!$G446,0)</f>
        <v>0</v>
      </c>
      <c r="BY446" s="31" t="n">
        <f aca="false">IF(Замер!$J$300="да",Помещение_15!$H446,0)</f>
        <v>0</v>
      </c>
      <c r="CA446" s="31" t="n">
        <f aca="false">IF(Замер!$J$320="да",Помещение_16!$B446,0)</f>
        <v>0</v>
      </c>
      <c r="CB446" s="31" t="n">
        <f aca="false">IF(Замер!$J$320="да",Помещение_16!$G446,0)</f>
        <v>0</v>
      </c>
      <c r="CC446" s="31" t="n">
        <f aca="false">IF(Замер!$J$320="да",Помещение_16!$H446,0)</f>
        <v>0</v>
      </c>
      <c r="CE446" s="31" t="n">
        <f aca="false">IF(Замер!$J$340="да",Помещение_17!$B446,0)</f>
        <v>0</v>
      </c>
      <c r="CF446" s="31" t="n">
        <f aca="false">IF(Замер!$J$340="да",Помещение_17!$G446,0)</f>
        <v>0</v>
      </c>
      <c r="CG446" s="31" t="n">
        <f aca="false">IF(Замер!$J$340="да",Помещение_17!$H446,0)</f>
        <v>0</v>
      </c>
      <c r="CI446" s="31" t="n">
        <f aca="false">IF(Замер!$J$360="да",Помещение_18!$B446,0)</f>
        <v>0</v>
      </c>
      <c r="CJ446" s="31" t="n">
        <f aca="false">IF(Замер!$J$360="да",Помещение_18!$G446,0)</f>
        <v>0</v>
      </c>
      <c r="CK446" s="31" t="n">
        <f aca="false">IF(Замер!$J$360="да",Помещение_18!$H446,0)</f>
        <v>0</v>
      </c>
      <c r="CM446" s="31" t="n">
        <f aca="false">IF(Замер!$J$380="да",Помещение_19!$B446,0)</f>
        <v>0</v>
      </c>
      <c r="CN446" s="31" t="n">
        <f aca="false">IF(Замер!$J$380="да",Помещение_19!$G446,0)</f>
        <v>0</v>
      </c>
      <c r="CO446" s="31" t="n">
        <f aca="false">IF(Замер!$J$380="да",Помещение_19!$H446,0)</f>
        <v>0</v>
      </c>
      <c r="CQ446" s="31" t="n">
        <f aca="false">IF(Замер!$J$400="да",Помещение_20!$B446,0)</f>
        <v>0</v>
      </c>
      <c r="CR446" s="31" t="n">
        <f aca="false">IF(Замер!$J$400="да",Помещение_20!$G446,0)</f>
        <v>0</v>
      </c>
      <c r="CS446" s="31" t="n">
        <f aca="false">IF(Замер!$J$400="да",Помещение_20!$H446,0)</f>
        <v>0</v>
      </c>
    </row>
    <row r="447" customFormat="false" ht="14.25" hidden="false" customHeight="false" outlineLevel="0" collapsed="false">
      <c r="B447" s="79" t="n">
        <f aca="false">P447</f>
        <v>0</v>
      </c>
      <c r="C447" s="49" t="s">
        <v>690</v>
      </c>
      <c r="D447" s="80" t="str">
        <f aca="false">VLOOKUP(C447,СписокРабот!$B:$E,2,FALSE())</f>
        <v>Штробление стен и пола до 50*50 мм - кирпич</v>
      </c>
      <c r="E447" s="44" t="str">
        <f aca="false">VLOOKUP(C447,СписокРабот!$B:$E,3,FALSE())</f>
        <v>п.м</v>
      </c>
      <c r="F447" s="81" t="n">
        <f aca="false">VLOOKUP(C447,СписокРабот!$B:$E,4,FALSE())</f>
        <v>2116</v>
      </c>
      <c r="G447" s="84" t="n">
        <f aca="false">Q447</f>
        <v>0</v>
      </c>
      <c r="H447" s="82" t="n">
        <f aca="false">F447*G447</f>
        <v>0</v>
      </c>
      <c r="L447" s="83"/>
      <c r="M447" s="66" t="n">
        <f aca="false">$F447*(100%-$B$3)</f>
        <v>1798.6</v>
      </c>
      <c r="N447" s="31" t="n">
        <f aca="false">$G447*$M447</f>
        <v>0</v>
      </c>
      <c r="P447" s="31" t="n">
        <f aca="false">MAX(S447,W447,AA447,AE447,AI447,AM447,AQ447,AU447,AY447,BC447,BG447,BK447,BO447,BS447,BW447,CA447,CE447,CI447,CM447,CQ447)</f>
        <v>0</v>
      </c>
      <c r="Q447" s="31" t="n">
        <f aca="false">IF($S447,T447,0)+IF($W447,X447,0)+IF($AA447,AB447,0)+IF($AE447,AF447,0)+IF($AI447,AJ447,0)+IF($AM447,AN447,0)+IF($AQ447,AR447,0)+IF($AU447,AV447,0)+IF($AY447,AZ447,0)+IF($BC447,BD447,0)+IF($BG447,BH447,0)+IF($BK447,BL447,0)+IF($BO447,BP447,0)+IF($BS447,BT447,0)+IF($BW447,BX447,0)+IF($CA447,CB447,0)+IF($CE447,CF447,0)+IF($CI447,CJ447,0)+IF($CM447,CN447,0)+IF($CQ447,CR447,0)</f>
        <v>0</v>
      </c>
      <c r="R447" s="31" t="n">
        <f aca="false">IF($S447=1,U447,0)+IF($W447,Y447,0)+IF($AA447,AC447,0)+IF($AE447,AG447,0)+IF($AI447,AK447,0)+IF($AM447,AO447,0)+IF($AQ447,AS447,0)+IF($AU447,AW447,0)+IF($AY447,BA447,0)+IF($BC447,BE447,0)+IF($BG447,BI447,0)+IF($BK447,BM447,0)+IF($BO447,BQ447,0)+IF($BS447,BU447,0)+IF($BW447,BY447,0)+IF($CA447,CC447,0)+IF($CE447,CG447,0)+IF($CI447,CK447,0)+IF($CM447,CO447,0)+IF($CQ447,CS447,0)</f>
        <v>0</v>
      </c>
      <c r="S447" s="31" t="n">
        <f aca="false">IF(Замер!$J$20="да",Комната_1!$B447,0)</f>
        <v>0</v>
      </c>
      <c r="T447" s="31" t="n">
        <f aca="false">IF(Замер!$J$20="да",Комната_1!$G447,0)</f>
        <v>0</v>
      </c>
      <c r="U447" s="31" t="n">
        <f aca="false">IF(Замер!$J$20="да",Комната_1!$H447,0)</f>
        <v>0</v>
      </c>
      <c r="W447" s="31" t="n">
        <f aca="false">IF(Замер!$J$40="да",Комната_2!$B447,0)</f>
        <v>0</v>
      </c>
      <c r="X447" s="31" t="n">
        <f aca="false">IF(Замер!$J$40="да",Комната_2!$G447,0)</f>
        <v>0</v>
      </c>
      <c r="Y447" s="31" t="n">
        <f aca="false">IF(Замер!$J$40="да",Комната_2!$H447,0)</f>
        <v>0</v>
      </c>
      <c r="AA447" s="31" t="n">
        <f aca="false">IF(Замер!$J$60="да",Комната_3!$B447,0)</f>
        <v>0</v>
      </c>
      <c r="AB447" s="31" t="n">
        <f aca="false">IF(Замер!$J$60="да",Комната_3!$G447,0)</f>
        <v>0</v>
      </c>
      <c r="AC447" s="31" t="n">
        <f aca="false">IF(Замер!$J$60="да",Комната_3!$H447,0)</f>
        <v>0</v>
      </c>
      <c r="AE447" s="31" t="n">
        <f aca="false">IF(Замер!$J$80="да",Комната_4!$B447,0)</f>
        <v>0</v>
      </c>
      <c r="AF447" s="31" t="n">
        <f aca="false">IF(Замер!$J$80="да",Комната_4!$G447,0)</f>
        <v>0</v>
      </c>
      <c r="AG447" s="31" t="n">
        <f aca="false">IF(Замер!$J$80="да",Комната_4!$H447,0)</f>
        <v>0</v>
      </c>
      <c r="AI447" s="31" t="n">
        <f aca="false">IF(Замер!$J$100="да",Комната_5!$B447,0)</f>
        <v>0</v>
      </c>
      <c r="AJ447" s="31" t="n">
        <f aca="false">IF(Замер!$J$100="да",Комната_5!$G447,0)</f>
        <v>0</v>
      </c>
      <c r="AK447" s="31" t="n">
        <f aca="false">IF(Замер!$J$100="да",Комната_5!$H447,0)</f>
        <v>0</v>
      </c>
      <c r="AM447" s="31" t="n">
        <f aca="false">IF(Замер!$J$120="да",Коридор!$B447,0)</f>
        <v>0</v>
      </c>
      <c r="AN447" s="31" t="n">
        <f aca="false">IF(Замер!$J$120="да",Коридор!$G447,0)</f>
        <v>0</v>
      </c>
      <c r="AO447" s="31" t="n">
        <f aca="false">IF(Замер!$J$120="да",Коридор!$H447,0)</f>
        <v>0</v>
      </c>
      <c r="AQ447" s="31" t="n">
        <f aca="false">IF(Замер!$J$140="да",Кухня!$B447,0)</f>
        <v>0</v>
      </c>
      <c r="AR447" s="31" t="n">
        <f aca="false">IF(Замер!$J$140="да",Кухня!$G447,0)</f>
        <v>0</v>
      </c>
      <c r="AS447" s="31" t="n">
        <f aca="false">IF(Замер!$J$140="да",Кухня!$H447,0)</f>
        <v>0</v>
      </c>
      <c r="AU447" s="31" t="n">
        <f aca="false">IF(Замер!$J$160="да",Ванна!$B447,0)</f>
        <v>0</v>
      </c>
      <c r="AV447" s="31" t="n">
        <f aca="false">IF(Замер!$J$160="да",Ванна!$G447,0)</f>
        <v>0</v>
      </c>
      <c r="AW447" s="31" t="n">
        <f aca="false">IF(Замер!$J$160="да",Ванна!$H447,0)</f>
        <v>0</v>
      </c>
      <c r="AY447" s="31" t="n">
        <f aca="false">IF(Замер!$J$180="да",Туалет!$B447,0)</f>
        <v>0</v>
      </c>
      <c r="AZ447" s="31" t="n">
        <f aca="false">IF(Замер!$J$180="да",Туалет!$G447,0)</f>
        <v>0</v>
      </c>
      <c r="BA447" s="31" t="n">
        <f aca="false">IF(Замер!$J$180="да",Туалет!$H447,0)</f>
        <v>0</v>
      </c>
      <c r="BC447" s="31" t="n">
        <f aca="false">IF(Замер!$J$200="да",Балкон!$B447,0)</f>
        <v>0</v>
      </c>
      <c r="BD447" s="31" t="n">
        <f aca="false">IF(Замер!$J$200="да",Балкон!$G447,0)</f>
        <v>0</v>
      </c>
      <c r="BE447" s="31" t="n">
        <f aca="false">IF(Замер!$J$200="да",Балкон!$H447,0)</f>
        <v>0</v>
      </c>
      <c r="BG447" s="31" t="n">
        <f aca="false">IF(Замер!$J$220="да",Помещение_11!$B447,0)</f>
        <v>0</v>
      </c>
      <c r="BH447" s="31" t="n">
        <f aca="false">IF(Замер!$J$220="да",Помещение_11!$G447,0)</f>
        <v>0</v>
      </c>
      <c r="BI447" s="31" t="n">
        <f aca="false">IF(Замер!$J$220="да",Помещение_11!$H447,0)</f>
        <v>0</v>
      </c>
      <c r="BK447" s="31" t="n">
        <f aca="false">IF(Замер!$J$240="да",Помещение_12!$B447,0)</f>
        <v>0</v>
      </c>
      <c r="BL447" s="31" t="n">
        <f aca="false">IF(Замер!$J$240="да",Помещение_12!$G447,0)</f>
        <v>0</v>
      </c>
      <c r="BM447" s="31" t="n">
        <f aca="false">IF(Замер!$J$240="да",Помещение_12!$H447,0)</f>
        <v>0</v>
      </c>
      <c r="BO447" s="31" t="n">
        <f aca="false">IF(Замер!$J$260="да",Помещение_13!$B447,0)</f>
        <v>0</v>
      </c>
      <c r="BP447" s="31" t="n">
        <f aca="false">IF(Замер!$J$260="да",Помещение_13!$G447,0)</f>
        <v>0</v>
      </c>
      <c r="BQ447" s="31" t="n">
        <f aca="false">IF(Замер!$J$260="да",Помещение_13!$H447,0)</f>
        <v>0</v>
      </c>
      <c r="BS447" s="31" t="n">
        <f aca="false">IF(Замер!$J$280="да",Помещение_14!$B447,0)</f>
        <v>0</v>
      </c>
      <c r="BT447" s="31" t="n">
        <f aca="false">IF(Замер!$J$280="да",Помещение_14!$G447,0)</f>
        <v>0</v>
      </c>
      <c r="BU447" s="31" t="n">
        <f aca="false">IF(Замер!$J$280="да",Помещение_14!$H447,0)</f>
        <v>0</v>
      </c>
      <c r="BW447" s="31" t="n">
        <f aca="false">IF(Замер!$J$300="да",Помещение_15!$B447,0)</f>
        <v>0</v>
      </c>
      <c r="BX447" s="31" t="n">
        <f aca="false">IF(Замер!$J$300="да",Помещение_15!$G447,0)</f>
        <v>0</v>
      </c>
      <c r="BY447" s="31" t="n">
        <f aca="false">IF(Замер!$J$300="да",Помещение_15!$H447,0)</f>
        <v>0</v>
      </c>
      <c r="CA447" s="31" t="n">
        <f aca="false">IF(Замер!$J$320="да",Помещение_16!$B447,0)</f>
        <v>0</v>
      </c>
      <c r="CB447" s="31" t="n">
        <f aca="false">IF(Замер!$J$320="да",Помещение_16!$G447,0)</f>
        <v>0</v>
      </c>
      <c r="CC447" s="31" t="n">
        <f aca="false">IF(Замер!$J$320="да",Помещение_16!$H447,0)</f>
        <v>0</v>
      </c>
      <c r="CE447" s="31" t="n">
        <f aca="false">IF(Замер!$J$340="да",Помещение_17!$B447,0)</f>
        <v>0</v>
      </c>
      <c r="CF447" s="31" t="n">
        <f aca="false">IF(Замер!$J$340="да",Помещение_17!$G447,0)</f>
        <v>0</v>
      </c>
      <c r="CG447" s="31" t="n">
        <f aca="false">IF(Замер!$J$340="да",Помещение_17!$H447,0)</f>
        <v>0</v>
      </c>
      <c r="CI447" s="31" t="n">
        <f aca="false">IF(Замер!$J$360="да",Помещение_18!$B447,0)</f>
        <v>0</v>
      </c>
      <c r="CJ447" s="31" t="n">
        <f aca="false">IF(Замер!$J$360="да",Помещение_18!$G447,0)</f>
        <v>0</v>
      </c>
      <c r="CK447" s="31" t="n">
        <f aca="false">IF(Замер!$J$360="да",Помещение_18!$H447,0)</f>
        <v>0</v>
      </c>
      <c r="CM447" s="31" t="n">
        <f aca="false">IF(Замер!$J$380="да",Помещение_19!$B447,0)</f>
        <v>0</v>
      </c>
      <c r="CN447" s="31" t="n">
        <f aca="false">IF(Замер!$J$380="да",Помещение_19!$G447,0)</f>
        <v>0</v>
      </c>
      <c r="CO447" s="31" t="n">
        <f aca="false">IF(Замер!$J$380="да",Помещение_19!$H447,0)</f>
        <v>0</v>
      </c>
      <c r="CQ447" s="31" t="n">
        <f aca="false">IF(Замер!$J$400="да",Помещение_20!$B447,0)</f>
        <v>0</v>
      </c>
      <c r="CR447" s="31" t="n">
        <f aca="false">IF(Замер!$J$400="да",Помещение_20!$G447,0)</f>
        <v>0</v>
      </c>
      <c r="CS447" s="31" t="n">
        <f aca="false">IF(Замер!$J$400="да",Помещение_20!$H447,0)</f>
        <v>0</v>
      </c>
    </row>
    <row r="448" customFormat="false" ht="14.25" hidden="false" customHeight="false" outlineLevel="0" collapsed="false">
      <c r="B448" s="79" t="n">
        <f aca="false">P448</f>
        <v>0</v>
      </c>
      <c r="C448" s="49" t="s">
        <v>691</v>
      </c>
      <c r="D448" s="80" t="str">
        <f aca="false">VLOOKUP(C448,СписокРабот!$B:$E,2,FALSE())</f>
        <v>Штробление стен и пола до 50*50 мм - гипсолит/блок/ГКЛ</v>
      </c>
      <c r="E448" s="44" t="str">
        <f aca="false">VLOOKUP(C448,СписокРабот!$B:$E,3,FALSE())</f>
        <v>п.м</v>
      </c>
      <c r="F448" s="81" t="n">
        <f aca="false">VLOOKUP(C448,СписокРабот!$B:$E,4,FALSE())</f>
        <v>1411</v>
      </c>
      <c r="G448" s="84" t="n">
        <f aca="false">Q448</f>
        <v>0</v>
      </c>
      <c r="H448" s="82" t="n">
        <f aca="false">F448*G448</f>
        <v>0</v>
      </c>
      <c r="L448" s="83"/>
      <c r="M448" s="66" t="n">
        <f aca="false">$F448*(100%-$B$3)</f>
        <v>1199.35</v>
      </c>
      <c r="N448" s="31" t="n">
        <f aca="false">$G448*$M448</f>
        <v>0</v>
      </c>
      <c r="P448" s="31" t="n">
        <f aca="false">MAX(S448,W448,AA448,AE448,AI448,AM448,AQ448,AU448,AY448,BC448,BG448,BK448,BO448,BS448,BW448,CA448,CE448,CI448,CM448,CQ448)</f>
        <v>0</v>
      </c>
      <c r="Q448" s="31" t="n">
        <f aca="false">IF($S448,T448,0)+IF($W448,X448,0)+IF($AA448,AB448,0)+IF($AE448,AF448,0)+IF($AI448,AJ448,0)+IF($AM448,AN448,0)+IF($AQ448,AR448,0)+IF($AU448,AV448,0)+IF($AY448,AZ448,0)+IF($BC448,BD448,0)+IF($BG448,BH448,0)+IF($BK448,BL448,0)+IF($BO448,BP448,0)+IF($BS448,BT448,0)+IF($BW448,BX448,0)+IF($CA448,CB448,0)+IF($CE448,CF448,0)+IF($CI448,CJ448,0)+IF($CM448,CN448,0)+IF($CQ448,CR448,0)</f>
        <v>0</v>
      </c>
      <c r="R448" s="31" t="n">
        <f aca="false">IF($S448=1,U448,0)+IF($W448,Y448,0)+IF($AA448,AC448,0)+IF($AE448,AG448,0)+IF($AI448,AK448,0)+IF($AM448,AO448,0)+IF($AQ448,AS448,0)+IF($AU448,AW448,0)+IF($AY448,BA448,0)+IF($BC448,BE448,0)+IF($BG448,BI448,0)+IF($BK448,BM448,0)+IF($BO448,BQ448,0)+IF($BS448,BU448,0)+IF($BW448,BY448,0)+IF($CA448,CC448,0)+IF($CE448,CG448,0)+IF($CI448,CK448,0)+IF($CM448,CO448,0)+IF($CQ448,CS448,0)</f>
        <v>0</v>
      </c>
      <c r="S448" s="31" t="n">
        <f aca="false">IF(Замер!$J$20="да",Комната_1!$B448,0)</f>
        <v>0</v>
      </c>
      <c r="T448" s="31" t="n">
        <f aca="false">IF(Замер!$J$20="да",Комната_1!$G448,0)</f>
        <v>0</v>
      </c>
      <c r="U448" s="31" t="n">
        <f aca="false">IF(Замер!$J$20="да",Комната_1!$H448,0)</f>
        <v>0</v>
      </c>
      <c r="W448" s="31" t="n">
        <f aca="false">IF(Замер!$J$40="да",Комната_2!$B448,0)</f>
        <v>0</v>
      </c>
      <c r="X448" s="31" t="n">
        <f aca="false">IF(Замер!$J$40="да",Комната_2!$G448,0)</f>
        <v>0</v>
      </c>
      <c r="Y448" s="31" t="n">
        <f aca="false">IF(Замер!$J$40="да",Комната_2!$H448,0)</f>
        <v>0</v>
      </c>
      <c r="AA448" s="31" t="n">
        <f aca="false">IF(Замер!$J$60="да",Комната_3!$B448,0)</f>
        <v>0</v>
      </c>
      <c r="AB448" s="31" t="n">
        <f aca="false">IF(Замер!$J$60="да",Комната_3!$G448,0)</f>
        <v>0</v>
      </c>
      <c r="AC448" s="31" t="n">
        <f aca="false">IF(Замер!$J$60="да",Комната_3!$H448,0)</f>
        <v>0</v>
      </c>
      <c r="AE448" s="31" t="n">
        <f aca="false">IF(Замер!$J$80="да",Комната_4!$B448,0)</f>
        <v>0</v>
      </c>
      <c r="AF448" s="31" t="n">
        <f aca="false">IF(Замер!$J$80="да",Комната_4!$G448,0)</f>
        <v>0</v>
      </c>
      <c r="AG448" s="31" t="n">
        <f aca="false">IF(Замер!$J$80="да",Комната_4!$H448,0)</f>
        <v>0</v>
      </c>
      <c r="AI448" s="31" t="n">
        <f aca="false">IF(Замер!$J$100="да",Комната_5!$B448,0)</f>
        <v>0</v>
      </c>
      <c r="AJ448" s="31" t="n">
        <f aca="false">IF(Замер!$J$100="да",Комната_5!$G448,0)</f>
        <v>0</v>
      </c>
      <c r="AK448" s="31" t="n">
        <f aca="false">IF(Замер!$J$100="да",Комната_5!$H448,0)</f>
        <v>0</v>
      </c>
      <c r="AM448" s="31" t="n">
        <f aca="false">IF(Замер!$J$120="да",Коридор!$B448,0)</f>
        <v>0</v>
      </c>
      <c r="AN448" s="31" t="n">
        <f aca="false">IF(Замер!$J$120="да",Коридор!$G448,0)</f>
        <v>0</v>
      </c>
      <c r="AO448" s="31" t="n">
        <f aca="false">IF(Замер!$J$120="да",Коридор!$H448,0)</f>
        <v>0</v>
      </c>
      <c r="AQ448" s="31" t="n">
        <f aca="false">IF(Замер!$J$140="да",Кухня!$B448,0)</f>
        <v>0</v>
      </c>
      <c r="AR448" s="31" t="n">
        <f aca="false">IF(Замер!$J$140="да",Кухня!$G448,0)</f>
        <v>0</v>
      </c>
      <c r="AS448" s="31" t="n">
        <f aca="false">IF(Замер!$J$140="да",Кухня!$H448,0)</f>
        <v>0</v>
      </c>
      <c r="AU448" s="31" t="n">
        <f aca="false">IF(Замер!$J$160="да",Ванна!$B448,0)</f>
        <v>0</v>
      </c>
      <c r="AV448" s="31" t="n">
        <f aca="false">IF(Замер!$J$160="да",Ванна!$G448,0)</f>
        <v>0</v>
      </c>
      <c r="AW448" s="31" t="n">
        <f aca="false">IF(Замер!$J$160="да",Ванна!$H448,0)</f>
        <v>0</v>
      </c>
      <c r="AY448" s="31" t="n">
        <f aca="false">IF(Замер!$J$180="да",Туалет!$B448,0)</f>
        <v>0</v>
      </c>
      <c r="AZ448" s="31" t="n">
        <f aca="false">IF(Замер!$J$180="да",Туалет!$G448,0)</f>
        <v>0</v>
      </c>
      <c r="BA448" s="31" t="n">
        <f aca="false">IF(Замер!$J$180="да",Туалет!$H448,0)</f>
        <v>0</v>
      </c>
      <c r="BC448" s="31" t="n">
        <f aca="false">IF(Замер!$J$200="да",Балкон!$B448,0)</f>
        <v>0</v>
      </c>
      <c r="BD448" s="31" t="n">
        <f aca="false">IF(Замер!$J$200="да",Балкон!$G448,0)</f>
        <v>0</v>
      </c>
      <c r="BE448" s="31" t="n">
        <f aca="false">IF(Замер!$J$200="да",Балкон!$H448,0)</f>
        <v>0</v>
      </c>
      <c r="BG448" s="31" t="n">
        <f aca="false">IF(Замер!$J$220="да",Помещение_11!$B448,0)</f>
        <v>0</v>
      </c>
      <c r="BH448" s="31" t="n">
        <f aca="false">IF(Замер!$J$220="да",Помещение_11!$G448,0)</f>
        <v>0</v>
      </c>
      <c r="BI448" s="31" t="n">
        <f aca="false">IF(Замер!$J$220="да",Помещение_11!$H448,0)</f>
        <v>0</v>
      </c>
      <c r="BK448" s="31" t="n">
        <f aca="false">IF(Замер!$J$240="да",Помещение_12!$B448,0)</f>
        <v>0</v>
      </c>
      <c r="BL448" s="31" t="n">
        <f aca="false">IF(Замер!$J$240="да",Помещение_12!$G448,0)</f>
        <v>0</v>
      </c>
      <c r="BM448" s="31" t="n">
        <f aca="false">IF(Замер!$J$240="да",Помещение_12!$H448,0)</f>
        <v>0</v>
      </c>
      <c r="BO448" s="31" t="n">
        <f aca="false">IF(Замер!$J$260="да",Помещение_13!$B448,0)</f>
        <v>0</v>
      </c>
      <c r="BP448" s="31" t="n">
        <f aca="false">IF(Замер!$J$260="да",Помещение_13!$G448,0)</f>
        <v>0</v>
      </c>
      <c r="BQ448" s="31" t="n">
        <f aca="false">IF(Замер!$J$260="да",Помещение_13!$H448,0)</f>
        <v>0</v>
      </c>
      <c r="BS448" s="31" t="n">
        <f aca="false">IF(Замер!$J$280="да",Помещение_14!$B448,0)</f>
        <v>0</v>
      </c>
      <c r="BT448" s="31" t="n">
        <f aca="false">IF(Замер!$J$280="да",Помещение_14!$G448,0)</f>
        <v>0</v>
      </c>
      <c r="BU448" s="31" t="n">
        <f aca="false">IF(Замер!$J$280="да",Помещение_14!$H448,0)</f>
        <v>0</v>
      </c>
      <c r="BW448" s="31" t="n">
        <f aca="false">IF(Замер!$J$300="да",Помещение_15!$B448,0)</f>
        <v>0</v>
      </c>
      <c r="BX448" s="31" t="n">
        <f aca="false">IF(Замер!$J$300="да",Помещение_15!$G448,0)</f>
        <v>0</v>
      </c>
      <c r="BY448" s="31" t="n">
        <f aca="false">IF(Замер!$J$300="да",Помещение_15!$H448,0)</f>
        <v>0</v>
      </c>
      <c r="CA448" s="31" t="n">
        <f aca="false">IF(Замер!$J$320="да",Помещение_16!$B448,0)</f>
        <v>0</v>
      </c>
      <c r="CB448" s="31" t="n">
        <f aca="false">IF(Замер!$J$320="да",Помещение_16!$G448,0)</f>
        <v>0</v>
      </c>
      <c r="CC448" s="31" t="n">
        <f aca="false">IF(Замер!$J$320="да",Помещение_16!$H448,0)</f>
        <v>0</v>
      </c>
      <c r="CE448" s="31" t="n">
        <f aca="false">IF(Замер!$J$340="да",Помещение_17!$B448,0)</f>
        <v>0</v>
      </c>
      <c r="CF448" s="31" t="n">
        <f aca="false">IF(Замер!$J$340="да",Помещение_17!$G448,0)</f>
        <v>0</v>
      </c>
      <c r="CG448" s="31" t="n">
        <f aca="false">IF(Замер!$J$340="да",Помещение_17!$H448,0)</f>
        <v>0</v>
      </c>
      <c r="CI448" s="31" t="n">
        <f aca="false">IF(Замер!$J$360="да",Помещение_18!$B448,0)</f>
        <v>0</v>
      </c>
      <c r="CJ448" s="31" t="n">
        <f aca="false">IF(Замер!$J$360="да",Помещение_18!$G448,0)</f>
        <v>0</v>
      </c>
      <c r="CK448" s="31" t="n">
        <f aca="false">IF(Замер!$J$360="да",Помещение_18!$H448,0)</f>
        <v>0</v>
      </c>
      <c r="CM448" s="31" t="n">
        <f aca="false">IF(Замер!$J$380="да",Помещение_19!$B448,0)</f>
        <v>0</v>
      </c>
      <c r="CN448" s="31" t="n">
        <f aca="false">IF(Замер!$J$380="да",Помещение_19!$G448,0)</f>
        <v>0</v>
      </c>
      <c r="CO448" s="31" t="n">
        <f aca="false">IF(Замер!$J$380="да",Помещение_19!$H448,0)</f>
        <v>0</v>
      </c>
      <c r="CQ448" s="31" t="n">
        <f aca="false">IF(Замер!$J$400="да",Помещение_20!$B448,0)</f>
        <v>0</v>
      </c>
      <c r="CR448" s="31" t="n">
        <f aca="false">IF(Замер!$J$400="да",Помещение_20!$G448,0)</f>
        <v>0</v>
      </c>
      <c r="CS448" s="31" t="n">
        <f aca="false">IF(Замер!$J$400="да",Помещение_20!$H448,0)</f>
        <v>0</v>
      </c>
    </row>
    <row r="449" customFormat="false" ht="14.25" hidden="false" customHeight="false" outlineLevel="0" collapsed="false">
      <c r="B449" s="79" t="n">
        <f aca="false">P449</f>
        <v>0</v>
      </c>
      <c r="C449" s="49" t="s">
        <v>692</v>
      </c>
      <c r="D449" s="80" t="str">
        <f aca="false">VLOOKUP(C449,СписокРабот!$B:$E,2,FALSE())</f>
        <v>Штробление стен и пола до 50*100 мм - монолит</v>
      </c>
      <c r="E449" s="44" t="str">
        <f aca="false">VLOOKUP(C449,СписокРабот!$B:$E,3,FALSE())</f>
        <v>п.м</v>
      </c>
      <c r="F449" s="81" t="n">
        <f aca="false">VLOOKUP(C449,СписокРабот!$B:$E,4,FALSE())</f>
        <v>3809</v>
      </c>
      <c r="G449" s="84" t="n">
        <f aca="false">Q449</f>
        <v>0</v>
      </c>
      <c r="H449" s="82" t="n">
        <f aca="false">F449*G449</f>
        <v>0</v>
      </c>
      <c r="L449" s="83"/>
      <c r="M449" s="66" t="n">
        <f aca="false">$F449*(100%-$B$3)</f>
        <v>3237.65</v>
      </c>
      <c r="N449" s="31" t="n">
        <f aca="false">$G449*$M449</f>
        <v>0</v>
      </c>
      <c r="P449" s="31" t="n">
        <f aca="false">MAX(S449,W449,AA449,AE449,AI449,AM449,AQ449,AU449,AY449,BC449,BG449,BK449,BO449,BS449,BW449,CA449,CE449,CI449,CM449,CQ449)</f>
        <v>0</v>
      </c>
      <c r="Q449" s="31" t="n">
        <f aca="false">IF($S449,T449,0)+IF($W449,X449,0)+IF($AA449,AB449,0)+IF($AE449,AF449,0)+IF($AI449,AJ449,0)+IF($AM449,AN449,0)+IF($AQ449,AR449,0)+IF($AU449,AV449,0)+IF($AY449,AZ449,0)+IF($BC449,BD449,0)+IF($BG449,BH449,0)+IF($BK449,BL449,0)+IF($BO449,BP449,0)+IF($BS449,BT449,0)+IF($BW449,BX449,0)+IF($CA449,CB449,0)+IF($CE449,CF449,0)+IF($CI449,CJ449,0)+IF($CM449,CN449,0)+IF($CQ449,CR449,0)</f>
        <v>0</v>
      </c>
      <c r="R449" s="31" t="n">
        <f aca="false">IF($S449=1,U449,0)+IF($W449,Y449,0)+IF($AA449,AC449,0)+IF($AE449,AG449,0)+IF($AI449,AK449,0)+IF($AM449,AO449,0)+IF($AQ449,AS449,0)+IF($AU449,AW449,0)+IF($AY449,BA449,0)+IF($BC449,BE449,0)+IF($BG449,BI449,0)+IF($BK449,BM449,0)+IF($BO449,BQ449,0)+IF($BS449,BU449,0)+IF($BW449,BY449,0)+IF($CA449,CC449,0)+IF($CE449,CG449,0)+IF($CI449,CK449,0)+IF($CM449,CO449,0)+IF($CQ449,CS449,0)</f>
        <v>0</v>
      </c>
      <c r="S449" s="31" t="n">
        <f aca="false">IF(Замер!$J$20="да",Комната_1!$B449,0)</f>
        <v>0</v>
      </c>
      <c r="T449" s="31" t="n">
        <f aca="false">IF(Замер!$J$20="да",Комната_1!$G449,0)</f>
        <v>0</v>
      </c>
      <c r="U449" s="31" t="n">
        <f aca="false">IF(Замер!$J$20="да",Комната_1!$H449,0)</f>
        <v>0</v>
      </c>
      <c r="W449" s="31" t="n">
        <f aca="false">IF(Замер!$J$40="да",Комната_2!$B449,0)</f>
        <v>0</v>
      </c>
      <c r="X449" s="31" t="n">
        <f aca="false">IF(Замер!$J$40="да",Комната_2!$G449,0)</f>
        <v>0</v>
      </c>
      <c r="Y449" s="31" t="n">
        <f aca="false">IF(Замер!$J$40="да",Комната_2!$H449,0)</f>
        <v>0</v>
      </c>
      <c r="AA449" s="31" t="n">
        <f aca="false">IF(Замер!$J$60="да",Комната_3!$B449,0)</f>
        <v>0</v>
      </c>
      <c r="AB449" s="31" t="n">
        <f aca="false">IF(Замер!$J$60="да",Комната_3!$G449,0)</f>
        <v>0</v>
      </c>
      <c r="AC449" s="31" t="n">
        <f aca="false">IF(Замер!$J$60="да",Комната_3!$H449,0)</f>
        <v>0</v>
      </c>
      <c r="AE449" s="31" t="n">
        <f aca="false">IF(Замер!$J$80="да",Комната_4!$B449,0)</f>
        <v>0</v>
      </c>
      <c r="AF449" s="31" t="n">
        <f aca="false">IF(Замер!$J$80="да",Комната_4!$G449,0)</f>
        <v>0</v>
      </c>
      <c r="AG449" s="31" t="n">
        <f aca="false">IF(Замер!$J$80="да",Комната_4!$H449,0)</f>
        <v>0</v>
      </c>
      <c r="AI449" s="31" t="n">
        <f aca="false">IF(Замер!$J$100="да",Комната_5!$B449,0)</f>
        <v>0</v>
      </c>
      <c r="AJ449" s="31" t="n">
        <f aca="false">IF(Замер!$J$100="да",Комната_5!$G449,0)</f>
        <v>0</v>
      </c>
      <c r="AK449" s="31" t="n">
        <f aca="false">IF(Замер!$J$100="да",Комната_5!$H449,0)</f>
        <v>0</v>
      </c>
      <c r="AM449" s="31" t="n">
        <f aca="false">IF(Замер!$J$120="да",Коридор!$B449,0)</f>
        <v>0</v>
      </c>
      <c r="AN449" s="31" t="n">
        <f aca="false">IF(Замер!$J$120="да",Коридор!$G449,0)</f>
        <v>0</v>
      </c>
      <c r="AO449" s="31" t="n">
        <f aca="false">IF(Замер!$J$120="да",Коридор!$H449,0)</f>
        <v>0</v>
      </c>
      <c r="AQ449" s="31" t="n">
        <f aca="false">IF(Замер!$J$140="да",Кухня!$B449,0)</f>
        <v>0</v>
      </c>
      <c r="AR449" s="31" t="n">
        <f aca="false">IF(Замер!$J$140="да",Кухня!$G449,0)</f>
        <v>0</v>
      </c>
      <c r="AS449" s="31" t="n">
        <f aca="false">IF(Замер!$J$140="да",Кухня!$H449,0)</f>
        <v>0</v>
      </c>
      <c r="AU449" s="31" t="n">
        <f aca="false">IF(Замер!$J$160="да",Ванна!$B449,0)</f>
        <v>0</v>
      </c>
      <c r="AV449" s="31" t="n">
        <f aca="false">IF(Замер!$J$160="да",Ванна!$G449,0)</f>
        <v>0</v>
      </c>
      <c r="AW449" s="31" t="n">
        <f aca="false">IF(Замер!$J$160="да",Ванна!$H449,0)</f>
        <v>0</v>
      </c>
      <c r="AY449" s="31" t="n">
        <f aca="false">IF(Замер!$J$180="да",Туалет!$B449,0)</f>
        <v>0</v>
      </c>
      <c r="AZ449" s="31" t="n">
        <f aca="false">IF(Замер!$J$180="да",Туалет!$G449,0)</f>
        <v>0</v>
      </c>
      <c r="BA449" s="31" t="n">
        <f aca="false">IF(Замер!$J$180="да",Туалет!$H449,0)</f>
        <v>0</v>
      </c>
      <c r="BC449" s="31" t="n">
        <f aca="false">IF(Замер!$J$200="да",Балкон!$B449,0)</f>
        <v>0</v>
      </c>
      <c r="BD449" s="31" t="n">
        <f aca="false">IF(Замер!$J$200="да",Балкон!$G449,0)</f>
        <v>0</v>
      </c>
      <c r="BE449" s="31" t="n">
        <f aca="false">IF(Замер!$J$200="да",Балкон!$H449,0)</f>
        <v>0</v>
      </c>
      <c r="BG449" s="31" t="n">
        <f aca="false">IF(Замер!$J$220="да",Помещение_11!$B449,0)</f>
        <v>0</v>
      </c>
      <c r="BH449" s="31" t="n">
        <f aca="false">IF(Замер!$J$220="да",Помещение_11!$G449,0)</f>
        <v>0</v>
      </c>
      <c r="BI449" s="31" t="n">
        <f aca="false">IF(Замер!$J$220="да",Помещение_11!$H449,0)</f>
        <v>0</v>
      </c>
      <c r="BK449" s="31" t="n">
        <f aca="false">IF(Замер!$J$240="да",Помещение_12!$B449,0)</f>
        <v>0</v>
      </c>
      <c r="BL449" s="31" t="n">
        <f aca="false">IF(Замер!$J$240="да",Помещение_12!$G449,0)</f>
        <v>0</v>
      </c>
      <c r="BM449" s="31" t="n">
        <f aca="false">IF(Замер!$J$240="да",Помещение_12!$H449,0)</f>
        <v>0</v>
      </c>
      <c r="BO449" s="31" t="n">
        <f aca="false">IF(Замер!$J$260="да",Помещение_13!$B449,0)</f>
        <v>0</v>
      </c>
      <c r="BP449" s="31" t="n">
        <f aca="false">IF(Замер!$J$260="да",Помещение_13!$G449,0)</f>
        <v>0</v>
      </c>
      <c r="BQ449" s="31" t="n">
        <f aca="false">IF(Замер!$J$260="да",Помещение_13!$H449,0)</f>
        <v>0</v>
      </c>
      <c r="BS449" s="31" t="n">
        <f aca="false">IF(Замер!$J$280="да",Помещение_14!$B449,0)</f>
        <v>0</v>
      </c>
      <c r="BT449" s="31" t="n">
        <f aca="false">IF(Замер!$J$280="да",Помещение_14!$G449,0)</f>
        <v>0</v>
      </c>
      <c r="BU449" s="31" t="n">
        <f aca="false">IF(Замер!$J$280="да",Помещение_14!$H449,0)</f>
        <v>0</v>
      </c>
      <c r="BW449" s="31" t="n">
        <f aca="false">IF(Замер!$J$300="да",Помещение_15!$B449,0)</f>
        <v>0</v>
      </c>
      <c r="BX449" s="31" t="n">
        <f aca="false">IF(Замер!$J$300="да",Помещение_15!$G449,0)</f>
        <v>0</v>
      </c>
      <c r="BY449" s="31" t="n">
        <f aca="false">IF(Замер!$J$300="да",Помещение_15!$H449,0)</f>
        <v>0</v>
      </c>
      <c r="CA449" s="31" t="n">
        <f aca="false">IF(Замер!$J$320="да",Помещение_16!$B449,0)</f>
        <v>0</v>
      </c>
      <c r="CB449" s="31" t="n">
        <f aca="false">IF(Замер!$J$320="да",Помещение_16!$G449,0)</f>
        <v>0</v>
      </c>
      <c r="CC449" s="31" t="n">
        <f aca="false">IF(Замер!$J$320="да",Помещение_16!$H449,0)</f>
        <v>0</v>
      </c>
      <c r="CE449" s="31" t="n">
        <f aca="false">IF(Замер!$J$340="да",Помещение_17!$B449,0)</f>
        <v>0</v>
      </c>
      <c r="CF449" s="31" t="n">
        <f aca="false">IF(Замер!$J$340="да",Помещение_17!$G449,0)</f>
        <v>0</v>
      </c>
      <c r="CG449" s="31" t="n">
        <f aca="false">IF(Замер!$J$340="да",Помещение_17!$H449,0)</f>
        <v>0</v>
      </c>
      <c r="CI449" s="31" t="n">
        <f aca="false">IF(Замер!$J$360="да",Помещение_18!$B449,0)</f>
        <v>0</v>
      </c>
      <c r="CJ449" s="31" t="n">
        <f aca="false">IF(Замер!$J$360="да",Помещение_18!$G449,0)</f>
        <v>0</v>
      </c>
      <c r="CK449" s="31" t="n">
        <f aca="false">IF(Замер!$J$360="да",Помещение_18!$H449,0)</f>
        <v>0</v>
      </c>
      <c r="CM449" s="31" t="n">
        <f aca="false">IF(Замер!$J$380="да",Помещение_19!$B449,0)</f>
        <v>0</v>
      </c>
      <c r="CN449" s="31" t="n">
        <f aca="false">IF(Замер!$J$380="да",Помещение_19!$G449,0)</f>
        <v>0</v>
      </c>
      <c r="CO449" s="31" t="n">
        <f aca="false">IF(Замер!$J$380="да",Помещение_19!$H449,0)</f>
        <v>0</v>
      </c>
      <c r="CQ449" s="31" t="n">
        <f aca="false">IF(Замер!$J$400="да",Помещение_20!$B449,0)</f>
        <v>0</v>
      </c>
      <c r="CR449" s="31" t="n">
        <f aca="false">IF(Замер!$J$400="да",Помещение_20!$G449,0)</f>
        <v>0</v>
      </c>
      <c r="CS449" s="31" t="n">
        <f aca="false">IF(Замер!$J$400="да",Помещение_20!$H449,0)</f>
        <v>0</v>
      </c>
    </row>
    <row r="450" customFormat="false" ht="14.25" hidden="false" customHeight="false" outlineLevel="0" collapsed="false">
      <c r="B450" s="79" t="n">
        <f aca="false">P450</f>
        <v>0</v>
      </c>
      <c r="C450" s="49" t="s">
        <v>693</v>
      </c>
      <c r="D450" s="80" t="str">
        <f aca="false">VLOOKUP(C450,СписокРабот!$B:$E,2,FALSE())</f>
        <v>Штробление стен и пола до 50*100 мм - бетон</v>
      </c>
      <c r="E450" s="44" t="str">
        <f aca="false">VLOOKUP(C450,СписокРабот!$B:$E,3,FALSE())</f>
        <v>п.м</v>
      </c>
      <c r="F450" s="81" t="n">
        <f aca="false">VLOOKUP(C450,СписокРабот!$B:$E,4,FALSE())</f>
        <v>3668</v>
      </c>
      <c r="G450" s="84" t="n">
        <f aca="false">Q450</f>
        <v>0</v>
      </c>
      <c r="H450" s="82" t="n">
        <f aca="false">F450*G450</f>
        <v>0</v>
      </c>
      <c r="L450" s="83"/>
      <c r="M450" s="66" t="n">
        <f aca="false">$F450*(100%-$B$3)</f>
        <v>3117.8</v>
      </c>
      <c r="N450" s="31" t="n">
        <f aca="false">$G450*$M450</f>
        <v>0</v>
      </c>
      <c r="P450" s="31" t="n">
        <f aca="false">MAX(S450,W450,AA450,AE450,AI450,AM450,AQ450,AU450,AY450,BC450,BG450,BK450,BO450,BS450,BW450,CA450,CE450,CI450,CM450,CQ450)</f>
        <v>0</v>
      </c>
      <c r="Q450" s="31" t="n">
        <f aca="false">IF($S450,T450,0)+IF($W450,X450,0)+IF($AA450,AB450,0)+IF($AE450,AF450,0)+IF($AI450,AJ450,0)+IF($AM450,AN450,0)+IF($AQ450,AR450,0)+IF($AU450,AV450,0)+IF($AY450,AZ450,0)+IF($BC450,BD450,0)+IF($BG450,BH450,0)+IF($BK450,BL450,0)+IF($BO450,BP450,0)+IF($BS450,BT450,0)+IF($BW450,BX450,0)+IF($CA450,CB450,0)+IF($CE450,CF450,0)+IF($CI450,CJ450,0)+IF($CM450,CN450,0)+IF($CQ450,CR450,0)</f>
        <v>0</v>
      </c>
      <c r="R450" s="31" t="n">
        <f aca="false">IF($S450=1,U450,0)+IF($W450,Y450,0)+IF($AA450,AC450,0)+IF($AE450,AG450,0)+IF($AI450,AK450,0)+IF($AM450,AO450,0)+IF($AQ450,AS450,0)+IF($AU450,AW450,0)+IF($AY450,BA450,0)+IF($BC450,BE450,0)+IF($BG450,BI450,0)+IF($BK450,BM450,0)+IF($BO450,BQ450,0)+IF($BS450,BU450,0)+IF($BW450,BY450,0)+IF($CA450,CC450,0)+IF($CE450,CG450,0)+IF($CI450,CK450,0)+IF($CM450,CO450,0)+IF($CQ450,CS450,0)</f>
        <v>0</v>
      </c>
      <c r="S450" s="31" t="n">
        <f aca="false">IF(Замер!$J$20="да",Комната_1!$B450,0)</f>
        <v>0</v>
      </c>
      <c r="T450" s="31" t="n">
        <f aca="false">IF(Замер!$J$20="да",Комната_1!$G450,0)</f>
        <v>0</v>
      </c>
      <c r="U450" s="31" t="n">
        <f aca="false">IF(Замер!$J$20="да",Комната_1!$H450,0)</f>
        <v>0</v>
      </c>
      <c r="W450" s="31" t="n">
        <f aca="false">IF(Замер!$J$40="да",Комната_2!$B450,0)</f>
        <v>0</v>
      </c>
      <c r="X450" s="31" t="n">
        <f aca="false">IF(Замер!$J$40="да",Комната_2!$G450,0)</f>
        <v>0</v>
      </c>
      <c r="Y450" s="31" t="n">
        <f aca="false">IF(Замер!$J$40="да",Комната_2!$H450,0)</f>
        <v>0</v>
      </c>
      <c r="AA450" s="31" t="n">
        <f aca="false">IF(Замер!$J$60="да",Комната_3!$B450,0)</f>
        <v>0</v>
      </c>
      <c r="AB450" s="31" t="n">
        <f aca="false">IF(Замер!$J$60="да",Комната_3!$G450,0)</f>
        <v>0</v>
      </c>
      <c r="AC450" s="31" t="n">
        <f aca="false">IF(Замер!$J$60="да",Комната_3!$H450,0)</f>
        <v>0</v>
      </c>
      <c r="AE450" s="31" t="n">
        <f aca="false">IF(Замер!$J$80="да",Комната_4!$B450,0)</f>
        <v>0</v>
      </c>
      <c r="AF450" s="31" t="n">
        <f aca="false">IF(Замер!$J$80="да",Комната_4!$G450,0)</f>
        <v>0</v>
      </c>
      <c r="AG450" s="31" t="n">
        <f aca="false">IF(Замер!$J$80="да",Комната_4!$H450,0)</f>
        <v>0</v>
      </c>
      <c r="AI450" s="31" t="n">
        <f aca="false">IF(Замер!$J$100="да",Комната_5!$B450,0)</f>
        <v>0</v>
      </c>
      <c r="AJ450" s="31" t="n">
        <f aca="false">IF(Замер!$J$100="да",Комната_5!$G450,0)</f>
        <v>0</v>
      </c>
      <c r="AK450" s="31" t="n">
        <f aca="false">IF(Замер!$J$100="да",Комната_5!$H450,0)</f>
        <v>0</v>
      </c>
      <c r="AM450" s="31" t="n">
        <f aca="false">IF(Замер!$J$120="да",Коридор!$B450,0)</f>
        <v>0</v>
      </c>
      <c r="AN450" s="31" t="n">
        <f aca="false">IF(Замер!$J$120="да",Коридор!$G450,0)</f>
        <v>0</v>
      </c>
      <c r="AO450" s="31" t="n">
        <f aca="false">IF(Замер!$J$120="да",Коридор!$H450,0)</f>
        <v>0</v>
      </c>
      <c r="AQ450" s="31" t="n">
        <f aca="false">IF(Замер!$J$140="да",Кухня!$B450,0)</f>
        <v>0</v>
      </c>
      <c r="AR450" s="31" t="n">
        <f aca="false">IF(Замер!$J$140="да",Кухня!$G450,0)</f>
        <v>0</v>
      </c>
      <c r="AS450" s="31" t="n">
        <f aca="false">IF(Замер!$J$140="да",Кухня!$H450,0)</f>
        <v>0</v>
      </c>
      <c r="AU450" s="31" t="n">
        <f aca="false">IF(Замер!$J$160="да",Ванна!$B450,0)</f>
        <v>0</v>
      </c>
      <c r="AV450" s="31" t="n">
        <f aca="false">IF(Замер!$J$160="да",Ванна!$G450,0)</f>
        <v>0</v>
      </c>
      <c r="AW450" s="31" t="n">
        <f aca="false">IF(Замер!$J$160="да",Ванна!$H450,0)</f>
        <v>0</v>
      </c>
      <c r="AY450" s="31" t="n">
        <f aca="false">IF(Замер!$J$180="да",Туалет!$B450,0)</f>
        <v>0</v>
      </c>
      <c r="AZ450" s="31" t="n">
        <f aca="false">IF(Замер!$J$180="да",Туалет!$G450,0)</f>
        <v>0</v>
      </c>
      <c r="BA450" s="31" t="n">
        <f aca="false">IF(Замер!$J$180="да",Туалет!$H450,0)</f>
        <v>0</v>
      </c>
      <c r="BC450" s="31" t="n">
        <f aca="false">IF(Замер!$J$200="да",Балкон!$B450,0)</f>
        <v>0</v>
      </c>
      <c r="BD450" s="31" t="n">
        <f aca="false">IF(Замер!$J$200="да",Балкон!$G450,0)</f>
        <v>0</v>
      </c>
      <c r="BE450" s="31" t="n">
        <f aca="false">IF(Замер!$J$200="да",Балкон!$H450,0)</f>
        <v>0</v>
      </c>
      <c r="BG450" s="31" t="n">
        <f aca="false">IF(Замер!$J$220="да",Помещение_11!$B450,0)</f>
        <v>0</v>
      </c>
      <c r="BH450" s="31" t="n">
        <f aca="false">IF(Замер!$J$220="да",Помещение_11!$G450,0)</f>
        <v>0</v>
      </c>
      <c r="BI450" s="31" t="n">
        <f aca="false">IF(Замер!$J$220="да",Помещение_11!$H450,0)</f>
        <v>0</v>
      </c>
      <c r="BK450" s="31" t="n">
        <f aca="false">IF(Замер!$J$240="да",Помещение_12!$B450,0)</f>
        <v>0</v>
      </c>
      <c r="BL450" s="31" t="n">
        <f aca="false">IF(Замер!$J$240="да",Помещение_12!$G450,0)</f>
        <v>0</v>
      </c>
      <c r="BM450" s="31" t="n">
        <f aca="false">IF(Замер!$J$240="да",Помещение_12!$H450,0)</f>
        <v>0</v>
      </c>
      <c r="BO450" s="31" t="n">
        <f aca="false">IF(Замер!$J$260="да",Помещение_13!$B450,0)</f>
        <v>0</v>
      </c>
      <c r="BP450" s="31" t="n">
        <f aca="false">IF(Замер!$J$260="да",Помещение_13!$G450,0)</f>
        <v>0</v>
      </c>
      <c r="BQ450" s="31" t="n">
        <f aca="false">IF(Замер!$J$260="да",Помещение_13!$H450,0)</f>
        <v>0</v>
      </c>
      <c r="BS450" s="31" t="n">
        <f aca="false">IF(Замер!$J$280="да",Помещение_14!$B450,0)</f>
        <v>0</v>
      </c>
      <c r="BT450" s="31" t="n">
        <f aca="false">IF(Замер!$J$280="да",Помещение_14!$G450,0)</f>
        <v>0</v>
      </c>
      <c r="BU450" s="31" t="n">
        <f aca="false">IF(Замер!$J$280="да",Помещение_14!$H450,0)</f>
        <v>0</v>
      </c>
      <c r="BW450" s="31" t="n">
        <f aca="false">IF(Замер!$J$300="да",Помещение_15!$B450,0)</f>
        <v>0</v>
      </c>
      <c r="BX450" s="31" t="n">
        <f aca="false">IF(Замер!$J$300="да",Помещение_15!$G450,0)</f>
        <v>0</v>
      </c>
      <c r="BY450" s="31" t="n">
        <f aca="false">IF(Замер!$J$300="да",Помещение_15!$H450,0)</f>
        <v>0</v>
      </c>
      <c r="CA450" s="31" t="n">
        <f aca="false">IF(Замер!$J$320="да",Помещение_16!$B450,0)</f>
        <v>0</v>
      </c>
      <c r="CB450" s="31" t="n">
        <f aca="false">IF(Замер!$J$320="да",Помещение_16!$G450,0)</f>
        <v>0</v>
      </c>
      <c r="CC450" s="31" t="n">
        <f aca="false">IF(Замер!$J$320="да",Помещение_16!$H450,0)</f>
        <v>0</v>
      </c>
      <c r="CE450" s="31" t="n">
        <f aca="false">IF(Замер!$J$340="да",Помещение_17!$B450,0)</f>
        <v>0</v>
      </c>
      <c r="CF450" s="31" t="n">
        <f aca="false">IF(Замер!$J$340="да",Помещение_17!$G450,0)</f>
        <v>0</v>
      </c>
      <c r="CG450" s="31" t="n">
        <f aca="false">IF(Замер!$J$340="да",Помещение_17!$H450,0)</f>
        <v>0</v>
      </c>
      <c r="CI450" s="31" t="n">
        <f aca="false">IF(Замер!$J$360="да",Помещение_18!$B450,0)</f>
        <v>0</v>
      </c>
      <c r="CJ450" s="31" t="n">
        <f aca="false">IF(Замер!$J$360="да",Помещение_18!$G450,0)</f>
        <v>0</v>
      </c>
      <c r="CK450" s="31" t="n">
        <f aca="false">IF(Замер!$J$360="да",Помещение_18!$H450,0)</f>
        <v>0</v>
      </c>
      <c r="CM450" s="31" t="n">
        <f aca="false">IF(Замер!$J$380="да",Помещение_19!$B450,0)</f>
        <v>0</v>
      </c>
      <c r="CN450" s="31" t="n">
        <f aca="false">IF(Замер!$J$380="да",Помещение_19!$G450,0)</f>
        <v>0</v>
      </c>
      <c r="CO450" s="31" t="n">
        <f aca="false">IF(Замер!$J$380="да",Помещение_19!$H450,0)</f>
        <v>0</v>
      </c>
      <c r="CQ450" s="31" t="n">
        <f aca="false">IF(Замер!$J$400="да",Помещение_20!$B450,0)</f>
        <v>0</v>
      </c>
      <c r="CR450" s="31" t="n">
        <f aca="false">IF(Замер!$J$400="да",Помещение_20!$G450,0)</f>
        <v>0</v>
      </c>
      <c r="CS450" s="31" t="n">
        <f aca="false">IF(Замер!$J$400="да",Помещение_20!$H450,0)</f>
        <v>0</v>
      </c>
    </row>
    <row r="451" customFormat="false" ht="14.25" hidden="false" customHeight="false" outlineLevel="0" collapsed="false">
      <c r="B451" s="79" t="n">
        <f aca="false">P451</f>
        <v>0</v>
      </c>
      <c r="C451" s="49" t="s">
        <v>694</v>
      </c>
      <c r="D451" s="80" t="str">
        <f aca="false">VLOOKUP(C451,СписокРабот!$B:$E,2,FALSE())</f>
        <v>Штробление стен и пола до 50*100 мм - кирпич</v>
      </c>
      <c r="E451" s="44" t="str">
        <f aca="false">VLOOKUP(C451,СписокРабот!$B:$E,3,FALSE())</f>
        <v>п.м</v>
      </c>
      <c r="F451" s="81" t="n">
        <f aca="false">VLOOKUP(C451,СписокРабот!$B:$E,4,FALSE())</f>
        <v>3245</v>
      </c>
      <c r="G451" s="84" t="n">
        <f aca="false">Q451</f>
        <v>0</v>
      </c>
      <c r="H451" s="82" t="n">
        <f aca="false">F451*G451</f>
        <v>0</v>
      </c>
      <c r="L451" s="83"/>
      <c r="M451" s="66" t="n">
        <f aca="false">$F451*(100%-$B$3)</f>
        <v>2758.25</v>
      </c>
      <c r="N451" s="31" t="n">
        <f aca="false">$G451*$M451</f>
        <v>0</v>
      </c>
      <c r="P451" s="31" t="n">
        <f aca="false">MAX(S451,W451,AA451,AE451,AI451,AM451,AQ451,AU451,AY451,BC451,BG451,BK451,BO451,BS451,BW451,CA451,CE451,CI451,CM451,CQ451)</f>
        <v>0</v>
      </c>
      <c r="Q451" s="31" t="n">
        <f aca="false">IF($S451,T451,0)+IF($W451,X451,0)+IF($AA451,AB451,0)+IF($AE451,AF451,0)+IF($AI451,AJ451,0)+IF($AM451,AN451,0)+IF($AQ451,AR451,0)+IF($AU451,AV451,0)+IF($AY451,AZ451,0)+IF($BC451,BD451,0)+IF($BG451,BH451,0)+IF($BK451,BL451,0)+IF($BO451,BP451,0)+IF($BS451,BT451,0)+IF($BW451,BX451,0)+IF($CA451,CB451,0)+IF($CE451,CF451,0)+IF($CI451,CJ451,0)+IF($CM451,CN451,0)+IF($CQ451,CR451,0)</f>
        <v>0</v>
      </c>
      <c r="R451" s="31" t="n">
        <f aca="false">IF($S451=1,U451,0)+IF($W451,Y451,0)+IF($AA451,AC451,0)+IF($AE451,AG451,0)+IF($AI451,AK451,0)+IF($AM451,AO451,0)+IF($AQ451,AS451,0)+IF($AU451,AW451,0)+IF($AY451,BA451,0)+IF($BC451,BE451,0)+IF($BG451,BI451,0)+IF($BK451,BM451,0)+IF($BO451,BQ451,0)+IF($BS451,BU451,0)+IF($BW451,BY451,0)+IF($CA451,CC451,0)+IF($CE451,CG451,0)+IF($CI451,CK451,0)+IF($CM451,CO451,0)+IF($CQ451,CS451,0)</f>
        <v>0</v>
      </c>
      <c r="S451" s="31" t="n">
        <f aca="false">IF(Замер!$J$20="да",Комната_1!$B451,0)</f>
        <v>0</v>
      </c>
      <c r="T451" s="31" t="n">
        <f aca="false">IF(Замер!$J$20="да",Комната_1!$G451,0)</f>
        <v>0</v>
      </c>
      <c r="U451" s="31" t="n">
        <f aca="false">IF(Замер!$J$20="да",Комната_1!$H451,0)</f>
        <v>0</v>
      </c>
      <c r="W451" s="31" t="n">
        <f aca="false">IF(Замер!$J$40="да",Комната_2!$B451,0)</f>
        <v>0</v>
      </c>
      <c r="X451" s="31" t="n">
        <f aca="false">IF(Замер!$J$40="да",Комната_2!$G451,0)</f>
        <v>0</v>
      </c>
      <c r="Y451" s="31" t="n">
        <f aca="false">IF(Замер!$J$40="да",Комната_2!$H451,0)</f>
        <v>0</v>
      </c>
      <c r="AA451" s="31" t="n">
        <f aca="false">IF(Замер!$J$60="да",Комната_3!$B451,0)</f>
        <v>0</v>
      </c>
      <c r="AB451" s="31" t="n">
        <f aca="false">IF(Замер!$J$60="да",Комната_3!$G451,0)</f>
        <v>0</v>
      </c>
      <c r="AC451" s="31" t="n">
        <f aca="false">IF(Замер!$J$60="да",Комната_3!$H451,0)</f>
        <v>0</v>
      </c>
      <c r="AE451" s="31" t="n">
        <f aca="false">IF(Замер!$J$80="да",Комната_4!$B451,0)</f>
        <v>0</v>
      </c>
      <c r="AF451" s="31" t="n">
        <f aca="false">IF(Замер!$J$80="да",Комната_4!$G451,0)</f>
        <v>0</v>
      </c>
      <c r="AG451" s="31" t="n">
        <f aca="false">IF(Замер!$J$80="да",Комната_4!$H451,0)</f>
        <v>0</v>
      </c>
      <c r="AI451" s="31" t="n">
        <f aca="false">IF(Замер!$J$100="да",Комната_5!$B451,0)</f>
        <v>0</v>
      </c>
      <c r="AJ451" s="31" t="n">
        <f aca="false">IF(Замер!$J$100="да",Комната_5!$G451,0)</f>
        <v>0</v>
      </c>
      <c r="AK451" s="31" t="n">
        <f aca="false">IF(Замер!$J$100="да",Комната_5!$H451,0)</f>
        <v>0</v>
      </c>
      <c r="AM451" s="31" t="n">
        <f aca="false">IF(Замер!$J$120="да",Коридор!$B451,0)</f>
        <v>0</v>
      </c>
      <c r="AN451" s="31" t="n">
        <f aca="false">IF(Замер!$J$120="да",Коридор!$G451,0)</f>
        <v>0</v>
      </c>
      <c r="AO451" s="31" t="n">
        <f aca="false">IF(Замер!$J$120="да",Коридор!$H451,0)</f>
        <v>0</v>
      </c>
      <c r="AQ451" s="31" t="n">
        <f aca="false">IF(Замер!$J$140="да",Кухня!$B451,0)</f>
        <v>0</v>
      </c>
      <c r="AR451" s="31" t="n">
        <f aca="false">IF(Замер!$J$140="да",Кухня!$G451,0)</f>
        <v>0</v>
      </c>
      <c r="AS451" s="31" t="n">
        <f aca="false">IF(Замер!$J$140="да",Кухня!$H451,0)</f>
        <v>0</v>
      </c>
      <c r="AU451" s="31" t="n">
        <f aca="false">IF(Замер!$J$160="да",Ванна!$B451,0)</f>
        <v>0</v>
      </c>
      <c r="AV451" s="31" t="n">
        <f aca="false">IF(Замер!$J$160="да",Ванна!$G451,0)</f>
        <v>0</v>
      </c>
      <c r="AW451" s="31" t="n">
        <f aca="false">IF(Замер!$J$160="да",Ванна!$H451,0)</f>
        <v>0</v>
      </c>
      <c r="AY451" s="31" t="n">
        <f aca="false">IF(Замер!$J$180="да",Туалет!$B451,0)</f>
        <v>0</v>
      </c>
      <c r="AZ451" s="31" t="n">
        <f aca="false">IF(Замер!$J$180="да",Туалет!$G451,0)</f>
        <v>0</v>
      </c>
      <c r="BA451" s="31" t="n">
        <f aca="false">IF(Замер!$J$180="да",Туалет!$H451,0)</f>
        <v>0</v>
      </c>
      <c r="BC451" s="31" t="n">
        <f aca="false">IF(Замер!$J$200="да",Балкон!$B451,0)</f>
        <v>0</v>
      </c>
      <c r="BD451" s="31" t="n">
        <f aca="false">IF(Замер!$J$200="да",Балкон!$G451,0)</f>
        <v>0</v>
      </c>
      <c r="BE451" s="31" t="n">
        <f aca="false">IF(Замер!$J$200="да",Балкон!$H451,0)</f>
        <v>0</v>
      </c>
      <c r="BG451" s="31" t="n">
        <f aca="false">IF(Замер!$J$220="да",Помещение_11!$B451,0)</f>
        <v>0</v>
      </c>
      <c r="BH451" s="31" t="n">
        <f aca="false">IF(Замер!$J$220="да",Помещение_11!$G451,0)</f>
        <v>0</v>
      </c>
      <c r="BI451" s="31" t="n">
        <f aca="false">IF(Замер!$J$220="да",Помещение_11!$H451,0)</f>
        <v>0</v>
      </c>
      <c r="BK451" s="31" t="n">
        <f aca="false">IF(Замер!$J$240="да",Помещение_12!$B451,0)</f>
        <v>0</v>
      </c>
      <c r="BL451" s="31" t="n">
        <f aca="false">IF(Замер!$J$240="да",Помещение_12!$G451,0)</f>
        <v>0</v>
      </c>
      <c r="BM451" s="31" t="n">
        <f aca="false">IF(Замер!$J$240="да",Помещение_12!$H451,0)</f>
        <v>0</v>
      </c>
      <c r="BO451" s="31" t="n">
        <f aca="false">IF(Замер!$J$260="да",Помещение_13!$B451,0)</f>
        <v>0</v>
      </c>
      <c r="BP451" s="31" t="n">
        <f aca="false">IF(Замер!$J$260="да",Помещение_13!$G451,0)</f>
        <v>0</v>
      </c>
      <c r="BQ451" s="31" t="n">
        <f aca="false">IF(Замер!$J$260="да",Помещение_13!$H451,0)</f>
        <v>0</v>
      </c>
      <c r="BS451" s="31" t="n">
        <f aca="false">IF(Замер!$J$280="да",Помещение_14!$B451,0)</f>
        <v>0</v>
      </c>
      <c r="BT451" s="31" t="n">
        <f aca="false">IF(Замер!$J$280="да",Помещение_14!$G451,0)</f>
        <v>0</v>
      </c>
      <c r="BU451" s="31" t="n">
        <f aca="false">IF(Замер!$J$280="да",Помещение_14!$H451,0)</f>
        <v>0</v>
      </c>
      <c r="BW451" s="31" t="n">
        <f aca="false">IF(Замер!$J$300="да",Помещение_15!$B451,0)</f>
        <v>0</v>
      </c>
      <c r="BX451" s="31" t="n">
        <f aca="false">IF(Замер!$J$300="да",Помещение_15!$G451,0)</f>
        <v>0</v>
      </c>
      <c r="BY451" s="31" t="n">
        <f aca="false">IF(Замер!$J$300="да",Помещение_15!$H451,0)</f>
        <v>0</v>
      </c>
      <c r="CA451" s="31" t="n">
        <f aca="false">IF(Замер!$J$320="да",Помещение_16!$B451,0)</f>
        <v>0</v>
      </c>
      <c r="CB451" s="31" t="n">
        <f aca="false">IF(Замер!$J$320="да",Помещение_16!$G451,0)</f>
        <v>0</v>
      </c>
      <c r="CC451" s="31" t="n">
        <f aca="false">IF(Замер!$J$320="да",Помещение_16!$H451,0)</f>
        <v>0</v>
      </c>
      <c r="CE451" s="31" t="n">
        <f aca="false">IF(Замер!$J$340="да",Помещение_17!$B451,0)</f>
        <v>0</v>
      </c>
      <c r="CF451" s="31" t="n">
        <f aca="false">IF(Замер!$J$340="да",Помещение_17!$G451,0)</f>
        <v>0</v>
      </c>
      <c r="CG451" s="31" t="n">
        <f aca="false">IF(Замер!$J$340="да",Помещение_17!$H451,0)</f>
        <v>0</v>
      </c>
      <c r="CI451" s="31" t="n">
        <f aca="false">IF(Замер!$J$360="да",Помещение_18!$B451,0)</f>
        <v>0</v>
      </c>
      <c r="CJ451" s="31" t="n">
        <f aca="false">IF(Замер!$J$360="да",Помещение_18!$G451,0)</f>
        <v>0</v>
      </c>
      <c r="CK451" s="31" t="n">
        <f aca="false">IF(Замер!$J$360="да",Помещение_18!$H451,0)</f>
        <v>0</v>
      </c>
      <c r="CM451" s="31" t="n">
        <f aca="false">IF(Замер!$J$380="да",Помещение_19!$B451,0)</f>
        <v>0</v>
      </c>
      <c r="CN451" s="31" t="n">
        <f aca="false">IF(Замер!$J$380="да",Помещение_19!$G451,0)</f>
        <v>0</v>
      </c>
      <c r="CO451" s="31" t="n">
        <f aca="false">IF(Замер!$J$380="да",Помещение_19!$H451,0)</f>
        <v>0</v>
      </c>
      <c r="CQ451" s="31" t="n">
        <f aca="false">IF(Замер!$J$400="да",Помещение_20!$B451,0)</f>
        <v>0</v>
      </c>
      <c r="CR451" s="31" t="n">
        <f aca="false">IF(Замер!$J$400="да",Помещение_20!$G451,0)</f>
        <v>0</v>
      </c>
      <c r="CS451" s="31" t="n">
        <f aca="false">IF(Замер!$J$400="да",Помещение_20!$H451,0)</f>
        <v>0</v>
      </c>
    </row>
    <row r="452" customFormat="false" ht="14.25" hidden="false" customHeight="false" outlineLevel="0" collapsed="false">
      <c r="B452" s="79" t="n">
        <f aca="false">P452</f>
        <v>0</v>
      </c>
      <c r="C452" s="49" t="s">
        <v>695</v>
      </c>
      <c r="D452" s="80" t="str">
        <f aca="false">VLOOKUP(C452,СписокРабот!$B:$E,2,FALSE())</f>
        <v>Штробление стен и пола до 50*100 мм - гипсолит</v>
      </c>
      <c r="E452" s="44" t="str">
        <f aca="false">VLOOKUP(C452,СписокРабот!$B:$E,3,FALSE())</f>
        <v>п.м</v>
      </c>
      <c r="F452" s="81" t="n">
        <f aca="false">VLOOKUP(C452,СписокРабот!$B:$E,4,FALSE())</f>
        <v>1834</v>
      </c>
      <c r="G452" s="84" t="n">
        <f aca="false">Q452</f>
        <v>0</v>
      </c>
      <c r="H452" s="82" t="n">
        <f aca="false">F452*G452</f>
        <v>0</v>
      </c>
      <c r="L452" s="83"/>
      <c r="M452" s="66" t="n">
        <f aca="false">$F452*(100%-$B$3)</f>
        <v>1558.9</v>
      </c>
      <c r="N452" s="31" t="n">
        <f aca="false">$G452*$M452</f>
        <v>0</v>
      </c>
      <c r="P452" s="31" t="n">
        <f aca="false">MAX(S452,W452,AA452,AE452,AI452,AM452,AQ452,AU452,AY452,BC452,BG452,BK452,BO452,BS452,BW452,CA452,CE452,CI452,CM452,CQ452)</f>
        <v>0</v>
      </c>
      <c r="Q452" s="31" t="n">
        <f aca="false">IF($S452,T452,0)+IF($W452,X452,0)+IF($AA452,AB452,0)+IF($AE452,AF452,0)+IF($AI452,AJ452,0)+IF($AM452,AN452,0)+IF($AQ452,AR452,0)+IF($AU452,AV452,0)+IF($AY452,AZ452,0)+IF($BC452,BD452,0)+IF($BG452,BH452,0)+IF($BK452,BL452,0)+IF($BO452,BP452,0)+IF($BS452,BT452,0)+IF($BW452,BX452,0)+IF($CA452,CB452,0)+IF($CE452,CF452,0)+IF($CI452,CJ452,0)+IF($CM452,CN452,0)+IF($CQ452,CR452,0)</f>
        <v>0</v>
      </c>
      <c r="R452" s="31" t="n">
        <f aca="false">IF($S452=1,U452,0)+IF($W452,Y452,0)+IF($AA452,AC452,0)+IF($AE452,AG452,0)+IF($AI452,AK452,0)+IF($AM452,AO452,0)+IF($AQ452,AS452,0)+IF($AU452,AW452,0)+IF($AY452,BA452,0)+IF($BC452,BE452,0)+IF($BG452,BI452,0)+IF($BK452,BM452,0)+IF($BO452,BQ452,0)+IF($BS452,BU452,0)+IF($BW452,BY452,0)+IF($CA452,CC452,0)+IF($CE452,CG452,0)+IF($CI452,CK452,0)+IF($CM452,CO452,0)+IF($CQ452,CS452,0)</f>
        <v>0</v>
      </c>
      <c r="S452" s="31" t="n">
        <f aca="false">IF(Замер!$J$20="да",Комната_1!$B452,0)</f>
        <v>0</v>
      </c>
      <c r="T452" s="31" t="n">
        <f aca="false">IF(Замер!$J$20="да",Комната_1!$G452,0)</f>
        <v>0</v>
      </c>
      <c r="U452" s="31" t="n">
        <f aca="false">IF(Замер!$J$20="да",Комната_1!$H452,0)</f>
        <v>0</v>
      </c>
      <c r="W452" s="31" t="n">
        <f aca="false">IF(Замер!$J$40="да",Комната_2!$B452,0)</f>
        <v>0</v>
      </c>
      <c r="X452" s="31" t="n">
        <f aca="false">IF(Замер!$J$40="да",Комната_2!$G452,0)</f>
        <v>0</v>
      </c>
      <c r="Y452" s="31" t="n">
        <f aca="false">IF(Замер!$J$40="да",Комната_2!$H452,0)</f>
        <v>0</v>
      </c>
      <c r="AA452" s="31" t="n">
        <f aca="false">IF(Замер!$J$60="да",Комната_3!$B452,0)</f>
        <v>0</v>
      </c>
      <c r="AB452" s="31" t="n">
        <f aca="false">IF(Замер!$J$60="да",Комната_3!$G452,0)</f>
        <v>0</v>
      </c>
      <c r="AC452" s="31" t="n">
        <f aca="false">IF(Замер!$J$60="да",Комната_3!$H452,0)</f>
        <v>0</v>
      </c>
      <c r="AE452" s="31" t="n">
        <f aca="false">IF(Замер!$J$80="да",Комната_4!$B452,0)</f>
        <v>0</v>
      </c>
      <c r="AF452" s="31" t="n">
        <f aca="false">IF(Замер!$J$80="да",Комната_4!$G452,0)</f>
        <v>0</v>
      </c>
      <c r="AG452" s="31" t="n">
        <f aca="false">IF(Замер!$J$80="да",Комната_4!$H452,0)</f>
        <v>0</v>
      </c>
      <c r="AI452" s="31" t="n">
        <f aca="false">IF(Замер!$J$100="да",Комната_5!$B452,0)</f>
        <v>0</v>
      </c>
      <c r="AJ452" s="31" t="n">
        <f aca="false">IF(Замер!$J$100="да",Комната_5!$G452,0)</f>
        <v>0</v>
      </c>
      <c r="AK452" s="31" t="n">
        <f aca="false">IF(Замер!$J$100="да",Комната_5!$H452,0)</f>
        <v>0</v>
      </c>
      <c r="AM452" s="31" t="n">
        <f aca="false">IF(Замер!$J$120="да",Коридор!$B452,0)</f>
        <v>0</v>
      </c>
      <c r="AN452" s="31" t="n">
        <f aca="false">IF(Замер!$J$120="да",Коридор!$G452,0)</f>
        <v>0</v>
      </c>
      <c r="AO452" s="31" t="n">
        <f aca="false">IF(Замер!$J$120="да",Коридор!$H452,0)</f>
        <v>0</v>
      </c>
      <c r="AQ452" s="31" t="n">
        <f aca="false">IF(Замер!$J$140="да",Кухня!$B452,0)</f>
        <v>0</v>
      </c>
      <c r="AR452" s="31" t="n">
        <f aca="false">IF(Замер!$J$140="да",Кухня!$G452,0)</f>
        <v>0</v>
      </c>
      <c r="AS452" s="31" t="n">
        <f aca="false">IF(Замер!$J$140="да",Кухня!$H452,0)</f>
        <v>0</v>
      </c>
      <c r="AU452" s="31" t="n">
        <f aca="false">IF(Замер!$J$160="да",Ванна!$B452,0)</f>
        <v>0</v>
      </c>
      <c r="AV452" s="31" t="n">
        <f aca="false">IF(Замер!$J$160="да",Ванна!$G452,0)</f>
        <v>0</v>
      </c>
      <c r="AW452" s="31" t="n">
        <f aca="false">IF(Замер!$J$160="да",Ванна!$H452,0)</f>
        <v>0</v>
      </c>
      <c r="AY452" s="31" t="n">
        <f aca="false">IF(Замер!$J$180="да",Туалет!$B452,0)</f>
        <v>0</v>
      </c>
      <c r="AZ452" s="31" t="n">
        <f aca="false">IF(Замер!$J$180="да",Туалет!$G452,0)</f>
        <v>0</v>
      </c>
      <c r="BA452" s="31" t="n">
        <f aca="false">IF(Замер!$J$180="да",Туалет!$H452,0)</f>
        <v>0</v>
      </c>
      <c r="BC452" s="31" t="n">
        <f aca="false">IF(Замер!$J$200="да",Балкон!$B452,0)</f>
        <v>0</v>
      </c>
      <c r="BD452" s="31" t="n">
        <f aca="false">IF(Замер!$J$200="да",Балкон!$G452,0)</f>
        <v>0</v>
      </c>
      <c r="BE452" s="31" t="n">
        <f aca="false">IF(Замер!$J$200="да",Балкон!$H452,0)</f>
        <v>0</v>
      </c>
      <c r="BG452" s="31" t="n">
        <f aca="false">IF(Замер!$J$220="да",Помещение_11!$B452,0)</f>
        <v>0</v>
      </c>
      <c r="BH452" s="31" t="n">
        <f aca="false">IF(Замер!$J$220="да",Помещение_11!$G452,0)</f>
        <v>0</v>
      </c>
      <c r="BI452" s="31" t="n">
        <f aca="false">IF(Замер!$J$220="да",Помещение_11!$H452,0)</f>
        <v>0</v>
      </c>
      <c r="BK452" s="31" t="n">
        <f aca="false">IF(Замер!$J$240="да",Помещение_12!$B452,0)</f>
        <v>0</v>
      </c>
      <c r="BL452" s="31" t="n">
        <f aca="false">IF(Замер!$J$240="да",Помещение_12!$G452,0)</f>
        <v>0</v>
      </c>
      <c r="BM452" s="31" t="n">
        <f aca="false">IF(Замер!$J$240="да",Помещение_12!$H452,0)</f>
        <v>0</v>
      </c>
      <c r="BO452" s="31" t="n">
        <f aca="false">IF(Замер!$J$260="да",Помещение_13!$B452,0)</f>
        <v>0</v>
      </c>
      <c r="BP452" s="31" t="n">
        <f aca="false">IF(Замер!$J$260="да",Помещение_13!$G452,0)</f>
        <v>0</v>
      </c>
      <c r="BQ452" s="31" t="n">
        <f aca="false">IF(Замер!$J$260="да",Помещение_13!$H452,0)</f>
        <v>0</v>
      </c>
      <c r="BS452" s="31" t="n">
        <f aca="false">IF(Замер!$J$280="да",Помещение_14!$B452,0)</f>
        <v>0</v>
      </c>
      <c r="BT452" s="31" t="n">
        <f aca="false">IF(Замер!$J$280="да",Помещение_14!$G452,0)</f>
        <v>0</v>
      </c>
      <c r="BU452" s="31" t="n">
        <f aca="false">IF(Замер!$J$280="да",Помещение_14!$H452,0)</f>
        <v>0</v>
      </c>
      <c r="BW452" s="31" t="n">
        <f aca="false">IF(Замер!$J$300="да",Помещение_15!$B452,0)</f>
        <v>0</v>
      </c>
      <c r="BX452" s="31" t="n">
        <f aca="false">IF(Замер!$J$300="да",Помещение_15!$G452,0)</f>
        <v>0</v>
      </c>
      <c r="BY452" s="31" t="n">
        <f aca="false">IF(Замер!$J$300="да",Помещение_15!$H452,0)</f>
        <v>0</v>
      </c>
      <c r="CA452" s="31" t="n">
        <f aca="false">IF(Замер!$J$320="да",Помещение_16!$B452,0)</f>
        <v>0</v>
      </c>
      <c r="CB452" s="31" t="n">
        <f aca="false">IF(Замер!$J$320="да",Помещение_16!$G452,0)</f>
        <v>0</v>
      </c>
      <c r="CC452" s="31" t="n">
        <f aca="false">IF(Замер!$J$320="да",Помещение_16!$H452,0)</f>
        <v>0</v>
      </c>
      <c r="CE452" s="31" t="n">
        <f aca="false">IF(Замер!$J$340="да",Помещение_17!$B452,0)</f>
        <v>0</v>
      </c>
      <c r="CF452" s="31" t="n">
        <f aca="false">IF(Замер!$J$340="да",Помещение_17!$G452,0)</f>
        <v>0</v>
      </c>
      <c r="CG452" s="31" t="n">
        <f aca="false">IF(Замер!$J$340="да",Помещение_17!$H452,0)</f>
        <v>0</v>
      </c>
      <c r="CI452" s="31" t="n">
        <f aca="false">IF(Замер!$J$360="да",Помещение_18!$B452,0)</f>
        <v>0</v>
      </c>
      <c r="CJ452" s="31" t="n">
        <f aca="false">IF(Замер!$J$360="да",Помещение_18!$G452,0)</f>
        <v>0</v>
      </c>
      <c r="CK452" s="31" t="n">
        <f aca="false">IF(Замер!$J$360="да",Помещение_18!$H452,0)</f>
        <v>0</v>
      </c>
      <c r="CM452" s="31" t="n">
        <f aca="false">IF(Замер!$J$380="да",Помещение_19!$B452,0)</f>
        <v>0</v>
      </c>
      <c r="CN452" s="31" t="n">
        <f aca="false">IF(Замер!$J$380="да",Помещение_19!$G452,0)</f>
        <v>0</v>
      </c>
      <c r="CO452" s="31" t="n">
        <f aca="false">IF(Замер!$J$380="да",Помещение_19!$H452,0)</f>
        <v>0</v>
      </c>
      <c r="CQ452" s="31" t="n">
        <f aca="false">IF(Замер!$J$400="да",Помещение_20!$B452,0)</f>
        <v>0</v>
      </c>
      <c r="CR452" s="31" t="n">
        <f aca="false">IF(Замер!$J$400="да",Помещение_20!$G452,0)</f>
        <v>0</v>
      </c>
      <c r="CS452" s="31" t="n">
        <f aca="false">IF(Замер!$J$400="да",Помещение_20!$H452,0)</f>
        <v>0</v>
      </c>
    </row>
    <row r="453" customFormat="false" ht="14.25" hidden="false" customHeight="false" outlineLevel="0" collapsed="false">
      <c r="B453" s="79" t="n">
        <f aca="false">P453</f>
        <v>0</v>
      </c>
      <c r="C453" s="49" t="s">
        <v>696</v>
      </c>
      <c r="D453" s="80" t="str">
        <f aca="false">VLOOKUP(C453,СписокРабот!$B:$E,2,FALSE())</f>
        <v>Сверление чашек под электромонтажные изделия в стене. Монолит</v>
      </c>
      <c r="E453" s="44" t="str">
        <f aca="false">VLOOKUP(C453,СписокРабот!$B:$E,3,FALSE())</f>
        <v>ед.</v>
      </c>
      <c r="F453" s="81" t="n">
        <f aca="false">VLOOKUP(C453,СписокРабот!$B:$E,4,FALSE())</f>
        <v>1217</v>
      </c>
      <c r="G453" s="49" t="n">
        <f aca="false">Q453</f>
        <v>0</v>
      </c>
      <c r="H453" s="82" t="n">
        <f aca="false">F453*G453</f>
        <v>0</v>
      </c>
      <c r="L453" s="83"/>
      <c r="M453" s="66" t="n">
        <f aca="false">$F453*(100%-$B$3)</f>
        <v>1034.45</v>
      </c>
      <c r="N453" s="31" t="n">
        <f aca="false">$G453*$M453</f>
        <v>0</v>
      </c>
      <c r="P453" s="31" t="n">
        <f aca="false">MAX(S453,W453,AA453,AE453,AI453,AM453,AQ453,AU453,AY453,BC453,BG453,BK453,BO453,BS453,BW453,CA453,CE453,CI453,CM453,CQ453)</f>
        <v>0</v>
      </c>
      <c r="Q453" s="31" t="n">
        <f aca="false">IF($S453,T453,0)+IF($W453,X453,0)+IF($AA453,AB453,0)+IF($AE453,AF453,0)+IF($AI453,AJ453,0)+IF($AM453,AN453,0)+IF($AQ453,AR453,0)+IF($AU453,AV453,0)+IF($AY453,AZ453,0)+IF($BC453,BD453,0)+IF($BG453,BH453,0)+IF($BK453,BL453,0)+IF($BO453,BP453,0)+IF($BS453,BT453,0)+IF($BW453,BX453,0)+IF($CA453,CB453,0)+IF($CE453,CF453,0)+IF($CI453,CJ453,0)+IF($CM453,CN453,0)+IF($CQ453,CR453,0)</f>
        <v>0</v>
      </c>
      <c r="R453" s="31" t="n">
        <f aca="false">IF($S453=1,U453,0)+IF($W453,Y453,0)+IF($AA453,AC453,0)+IF($AE453,AG453,0)+IF($AI453,AK453,0)+IF($AM453,AO453,0)+IF($AQ453,AS453,0)+IF($AU453,AW453,0)+IF($AY453,BA453,0)+IF($BC453,BE453,0)+IF($BG453,BI453,0)+IF($BK453,BM453,0)+IF($BO453,BQ453,0)+IF($BS453,BU453,0)+IF($BW453,BY453,0)+IF($CA453,CC453,0)+IF($CE453,CG453,0)+IF($CI453,CK453,0)+IF($CM453,CO453,0)+IF($CQ453,CS453,0)</f>
        <v>0</v>
      </c>
      <c r="S453" s="31" t="n">
        <f aca="false">IF(Замер!$J$20="да",Комната_1!$B453,0)</f>
        <v>0</v>
      </c>
      <c r="T453" s="31" t="n">
        <f aca="false">IF(Замер!$J$20="да",Комната_1!$G453,0)</f>
        <v>0</v>
      </c>
      <c r="U453" s="31" t="n">
        <f aca="false">IF(Замер!$J$20="да",Комната_1!$H453,0)</f>
        <v>0</v>
      </c>
      <c r="W453" s="31" t="n">
        <f aca="false">IF(Замер!$J$40="да",Комната_2!$B453,0)</f>
        <v>0</v>
      </c>
      <c r="X453" s="31" t="n">
        <f aca="false">IF(Замер!$J$40="да",Комната_2!$G453,0)</f>
        <v>0</v>
      </c>
      <c r="Y453" s="31" t="n">
        <f aca="false">IF(Замер!$J$40="да",Комната_2!$H453,0)</f>
        <v>0</v>
      </c>
      <c r="AA453" s="31" t="n">
        <f aca="false">IF(Замер!$J$60="да",Комната_3!$B453,0)</f>
        <v>0</v>
      </c>
      <c r="AB453" s="31" t="n">
        <f aca="false">IF(Замер!$J$60="да",Комната_3!$G453,0)</f>
        <v>0</v>
      </c>
      <c r="AC453" s="31" t="n">
        <f aca="false">IF(Замер!$J$60="да",Комната_3!$H453,0)</f>
        <v>0</v>
      </c>
      <c r="AE453" s="31" t="n">
        <f aca="false">IF(Замер!$J$80="да",Комната_4!$B453,0)</f>
        <v>0</v>
      </c>
      <c r="AF453" s="31" t="n">
        <f aca="false">IF(Замер!$J$80="да",Комната_4!$G453,0)</f>
        <v>0</v>
      </c>
      <c r="AG453" s="31" t="n">
        <f aca="false">IF(Замер!$J$80="да",Комната_4!$H453,0)</f>
        <v>0</v>
      </c>
      <c r="AI453" s="31" t="n">
        <f aca="false">IF(Замер!$J$100="да",Комната_5!$B453,0)</f>
        <v>0</v>
      </c>
      <c r="AJ453" s="31" t="n">
        <f aca="false">IF(Замер!$J$100="да",Комната_5!$G453,0)</f>
        <v>0</v>
      </c>
      <c r="AK453" s="31" t="n">
        <f aca="false">IF(Замер!$J$100="да",Комната_5!$H453,0)</f>
        <v>0</v>
      </c>
      <c r="AM453" s="31" t="n">
        <f aca="false">IF(Замер!$J$120="да",Коридор!$B453,0)</f>
        <v>0</v>
      </c>
      <c r="AN453" s="31" t="n">
        <f aca="false">IF(Замер!$J$120="да",Коридор!$G453,0)</f>
        <v>0</v>
      </c>
      <c r="AO453" s="31" t="n">
        <f aca="false">IF(Замер!$J$120="да",Коридор!$H453,0)</f>
        <v>0</v>
      </c>
      <c r="AQ453" s="31" t="n">
        <f aca="false">IF(Замер!$J$140="да",Кухня!$B453,0)</f>
        <v>0</v>
      </c>
      <c r="AR453" s="31" t="n">
        <f aca="false">IF(Замер!$J$140="да",Кухня!$G453,0)</f>
        <v>0</v>
      </c>
      <c r="AS453" s="31" t="n">
        <f aca="false">IF(Замер!$J$140="да",Кухня!$H453,0)</f>
        <v>0</v>
      </c>
      <c r="AU453" s="31" t="n">
        <f aca="false">IF(Замер!$J$160="да",Ванна!$B453,0)</f>
        <v>0</v>
      </c>
      <c r="AV453" s="31" t="n">
        <f aca="false">IF(Замер!$J$160="да",Ванна!$G453,0)</f>
        <v>0</v>
      </c>
      <c r="AW453" s="31" t="n">
        <f aca="false">IF(Замер!$J$160="да",Ванна!$H453,0)</f>
        <v>0</v>
      </c>
      <c r="AY453" s="31" t="n">
        <f aca="false">IF(Замер!$J$180="да",Туалет!$B453,0)</f>
        <v>0</v>
      </c>
      <c r="AZ453" s="31" t="n">
        <f aca="false">IF(Замер!$J$180="да",Туалет!$G453,0)</f>
        <v>0</v>
      </c>
      <c r="BA453" s="31" t="n">
        <f aca="false">IF(Замер!$J$180="да",Туалет!$H453,0)</f>
        <v>0</v>
      </c>
      <c r="BC453" s="31" t="n">
        <f aca="false">IF(Замер!$J$200="да",Балкон!$B453,0)</f>
        <v>0</v>
      </c>
      <c r="BD453" s="31" t="n">
        <f aca="false">IF(Замер!$J$200="да",Балкон!$G453,0)</f>
        <v>0</v>
      </c>
      <c r="BE453" s="31" t="n">
        <f aca="false">IF(Замер!$J$200="да",Балкон!$H453,0)</f>
        <v>0</v>
      </c>
      <c r="BG453" s="31" t="n">
        <f aca="false">IF(Замер!$J$220="да",Помещение_11!$B453,0)</f>
        <v>0</v>
      </c>
      <c r="BH453" s="31" t="n">
        <f aca="false">IF(Замер!$J$220="да",Помещение_11!$G453,0)</f>
        <v>0</v>
      </c>
      <c r="BI453" s="31" t="n">
        <f aca="false">IF(Замер!$J$220="да",Помещение_11!$H453,0)</f>
        <v>0</v>
      </c>
      <c r="BK453" s="31" t="n">
        <f aca="false">IF(Замер!$J$240="да",Помещение_12!$B453,0)</f>
        <v>0</v>
      </c>
      <c r="BL453" s="31" t="n">
        <f aca="false">IF(Замер!$J$240="да",Помещение_12!$G453,0)</f>
        <v>0</v>
      </c>
      <c r="BM453" s="31" t="n">
        <f aca="false">IF(Замер!$J$240="да",Помещение_12!$H453,0)</f>
        <v>0</v>
      </c>
      <c r="BO453" s="31" t="n">
        <f aca="false">IF(Замер!$J$260="да",Помещение_13!$B453,0)</f>
        <v>0</v>
      </c>
      <c r="BP453" s="31" t="n">
        <f aca="false">IF(Замер!$J$260="да",Помещение_13!$G453,0)</f>
        <v>0</v>
      </c>
      <c r="BQ453" s="31" t="n">
        <f aca="false">IF(Замер!$J$260="да",Помещение_13!$H453,0)</f>
        <v>0</v>
      </c>
      <c r="BS453" s="31" t="n">
        <f aca="false">IF(Замер!$J$280="да",Помещение_14!$B453,0)</f>
        <v>0</v>
      </c>
      <c r="BT453" s="31" t="n">
        <f aca="false">IF(Замер!$J$280="да",Помещение_14!$G453,0)</f>
        <v>0</v>
      </c>
      <c r="BU453" s="31" t="n">
        <f aca="false">IF(Замер!$J$280="да",Помещение_14!$H453,0)</f>
        <v>0</v>
      </c>
      <c r="BW453" s="31" t="n">
        <f aca="false">IF(Замер!$J$300="да",Помещение_15!$B453,0)</f>
        <v>0</v>
      </c>
      <c r="BX453" s="31" t="n">
        <f aca="false">IF(Замер!$J$300="да",Помещение_15!$G453,0)</f>
        <v>0</v>
      </c>
      <c r="BY453" s="31" t="n">
        <f aca="false">IF(Замер!$J$300="да",Помещение_15!$H453,0)</f>
        <v>0</v>
      </c>
      <c r="CA453" s="31" t="n">
        <f aca="false">IF(Замер!$J$320="да",Помещение_16!$B453,0)</f>
        <v>0</v>
      </c>
      <c r="CB453" s="31" t="n">
        <f aca="false">IF(Замер!$J$320="да",Помещение_16!$G453,0)</f>
        <v>0</v>
      </c>
      <c r="CC453" s="31" t="n">
        <f aca="false">IF(Замер!$J$320="да",Помещение_16!$H453,0)</f>
        <v>0</v>
      </c>
      <c r="CE453" s="31" t="n">
        <f aca="false">IF(Замер!$J$340="да",Помещение_17!$B453,0)</f>
        <v>0</v>
      </c>
      <c r="CF453" s="31" t="n">
        <f aca="false">IF(Замер!$J$340="да",Помещение_17!$G453,0)</f>
        <v>0</v>
      </c>
      <c r="CG453" s="31" t="n">
        <f aca="false">IF(Замер!$J$340="да",Помещение_17!$H453,0)</f>
        <v>0</v>
      </c>
      <c r="CI453" s="31" t="n">
        <f aca="false">IF(Замер!$J$360="да",Помещение_18!$B453,0)</f>
        <v>0</v>
      </c>
      <c r="CJ453" s="31" t="n">
        <f aca="false">IF(Замер!$J$360="да",Помещение_18!$G453,0)</f>
        <v>0</v>
      </c>
      <c r="CK453" s="31" t="n">
        <f aca="false">IF(Замер!$J$360="да",Помещение_18!$H453,0)</f>
        <v>0</v>
      </c>
      <c r="CM453" s="31" t="n">
        <f aca="false">IF(Замер!$J$380="да",Помещение_19!$B453,0)</f>
        <v>0</v>
      </c>
      <c r="CN453" s="31" t="n">
        <f aca="false">IF(Замер!$J$380="да",Помещение_19!$G453,0)</f>
        <v>0</v>
      </c>
      <c r="CO453" s="31" t="n">
        <f aca="false">IF(Замер!$J$380="да",Помещение_19!$H453,0)</f>
        <v>0</v>
      </c>
      <c r="CQ453" s="31" t="n">
        <f aca="false">IF(Замер!$J$400="да",Помещение_20!$B453,0)</f>
        <v>0</v>
      </c>
      <c r="CR453" s="31" t="n">
        <f aca="false">IF(Замер!$J$400="да",Помещение_20!$G453,0)</f>
        <v>0</v>
      </c>
      <c r="CS453" s="31" t="n">
        <f aca="false">IF(Замер!$J$400="да",Помещение_20!$H453,0)</f>
        <v>0</v>
      </c>
    </row>
    <row r="454" customFormat="false" ht="14.25" hidden="false" customHeight="false" outlineLevel="0" collapsed="false">
      <c r="B454" s="79" t="n">
        <f aca="false">P454</f>
        <v>1</v>
      </c>
      <c r="C454" s="49" t="s">
        <v>197</v>
      </c>
      <c r="D454" s="80" t="str">
        <f aca="false">VLOOKUP(C454,СписокРабот!$B:$E,2,FALSE())</f>
        <v>Сверление чашек под электромонтажные изделия в стене. Бетон</v>
      </c>
      <c r="E454" s="44" t="str">
        <f aca="false">VLOOKUP(C454,СписокРабот!$B:$E,3,FALSE())</f>
        <v>ед.</v>
      </c>
      <c r="F454" s="81" t="n">
        <f aca="false">VLOOKUP(C454,СписокРабот!$B:$E,4,FALSE())</f>
        <v>1129</v>
      </c>
      <c r="G454" s="49" t="n">
        <f aca="false">Q454</f>
        <v>20</v>
      </c>
      <c r="H454" s="82" t="n">
        <f aca="false">F454*G454</f>
        <v>22580</v>
      </c>
      <c r="L454" s="83"/>
      <c r="M454" s="66" t="n">
        <f aca="false">$F454*(100%-$B$3)</f>
        <v>959.65</v>
      </c>
      <c r="N454" s="31" t="n">
        <f aca="false">$G454*$M454</f>
        <v>19193</v>
      </c>
      <c r="P454" s="31" t="n">
        <f aca="false">MAX(S454,W454,AA454,AE454,AI454,AM454,AQ454,AU454,AY454,BC454,BG454,BK454,BO454,BS454,BW454,CA454,CE454,CI454,CM454,CQ454)</f>
        <v>1</v>
      </c>
      <c r="Q454" s="31" t="n">
        <f aca="false">IF($S454,T454,0)+IF($W454,X454,0)+IF($AA454,AB454,0)+IF($AE454,AF454,0)+IF($AI454,AJ454,0)+IF($AM454,AN454,0)+IF($AQ454,AR454,0)+IF($AU454,AV454,0)+IF($AY454,AZ454,0)+IF($BC454,BD454,0)+IF($BG454,BH454,0)+IF($BK454,BL454,0)+IF($BO454,BP454,0)+IF($BS454,BT454,0)+IF($BW454,BX454,0)+IF($CA454,CB454,0)+IF($CE454,CF454,0)+IF($CI454,CJ454,0)+IF($CM454,CN454,0)+IF($CQ454,CR454,0)</f>
        <v>20</v>
      </c>
      <c r="R454" s="31" t="n">
        <f aca="false">IF($S454=1,U454,0)+IF($W454,Y454,0)+IF($AA454,AC454,0)+IF($AE454,AG454,0)+IF($AI454,AK454,0)+IF($AM454,AO454,0)+IF($AQ454,AS454,0)+IF($AU454,AW454,0)+IF($AY454,BA454,0)+IF($BC454,BE454,0)+IF($BG454,BI454,0)+IF($BK454,BM454,0)+IF($BO454,BQ454,0)+IF($BS454,BU454,0)+IF($BW454,BY454,0)+IF($CA454,CC454,0)+IF($CE454,CG454,0)+IF($CI454,CK454,0)+IF($CM454,CO454,0)+IF($CQ454,CS454,0)</f>
        <v>22580</v>
      </c>
      <c r="S454" s="31" t="n">
        <f aca="false">IF(Замер!$J$20="да",Комната_1!$B454,0)</f>
        <v>1</v>
      </c>
      <c r="T454" s="31" t="n">
        <f aca="false">IF(Замер!$J$20="да",Комната_1!$G454,0)</f>
        <v>20</v>
      </c>
      <c r="U454" s="31" t="n">
        <f aca="false">IF(Замер!$J$20="да",Комната_1!$H454,0)</f>
        <v>22580</v>
      </c>
      <c r="W454" s="31" t="n">
        <f aca="false">IF(Замер!$J$40="да",Комната_2!$B454,0)</f>
        <v>0</v>
      </c>
      <c r="X454" s="31" t="n">
        <f aca="false">IF(Замер!$J$40="да",Комната_2!$G454,0)</f>
        <v>0</v>
      </c>
      <c r="Y454" s="31" t="n">
        <f aca="false">IF(Замер!$J$40="да",Комната_2!$H454,0)</f>
        <v>0</v>
      </c>
      <c r="AA454" s="31" t="n">
        <f aca="false">IF(Замер!$J$60="да",Комната_3!$B454,0)</f>
        <v>0</v>
      </c>
      <c r="AB454" s="31" t="n">
        <f aca="false">IF(Замер!$J$60="да",Комната_3!$G454,0)</f>
        <v>0</v>
      </c>
      <c r="AC454" s="31" t="n">
        <f aca="false">IF(Замер!$J$60="да",Комната_3!$H454,0)</f>
        <v>0</v>
      </c>
      <c r="AE454" s="31" t="n">
        <f aca="false">IF(Замер!$J$80="да",Комната_4!$B454,0)</f>
        <v>0</v>
      </c>
      <c r="AF454" s="31" t="n">
        <f aca="false">IF(Замер!$J$80="да",Комната_4!$G454,0)</f>
        <v>0</v>
      </c>
      <c r="AG454" s="31" t="n">
        <f aca="false">IF(Замер!$J$80="да",Комната_4!$H454,0)</f>
        <v>0</v>
      </c>
      <c r="AI454" s="31" t="n">
        <f aca="false">IF(Замер!$J$100="да",Комната_5!$B454,0)</f>
        <v>0</v>
      </c>
      <c r="AJ454" s="31" t="n">
        <f aca="false">IF(Замер!$J$100="да",Комната_5!$G454,0)</f>
        <v>0</v>
      </c>
      <c r="AK454" s="31" t="n">
        <f aca="false">IF(Замер!$J$100="да",Комната_5!$H454,0)</f>
        <v>0</v>
      </c>
      <c r="AM454" s="31" t="n">
        <f aca="false">IF(Замер!$J$120="да",Коридор!$B454,0)</f>
        <v>0</v>
      </c>
      <c r="AN454" s="31" t="n">
        <f aca="false">IF(Замер!$J$120="да",Коридор!$G454,0)</f>
        <v>0</v>
      </c>
      <c r="AO454" s="31" t="n">
        <f aca="false">IF(Замер!$J$120="да",Коридор!$H454,0)</f>
        <v>0</v>
      </c>
      <c r="AQ454" s="31" t="n">
        <f aca="false">IF(Замер!$J$140="да",Кухня!$B454,0)</f>
        <v>0</v>
      </c>
      <c r="AR454" s="31" t="n">
        <f aca="false">IF(Замер!$J$140="да",Кухня!$G454,0)</f>
        <v>0</v>
      </c>
      <c r="AS454" s="31" t="n">
        <f aca="false">IF(Замер!$J$140="да",Кухня!$H454,0)</f>
        <v>0</v>
      </c>
      <c r="AU454" s="31" t="n">
        <f aca="false">IF(Замер!$J$160="да",Ванна!$B454,0)</f>
        <v>0</v>
      </c>
      <c r="AV454" s="31" t="n">
        <f aca="false">IF(Замер!$J$160="да",Ванна!$G454,0)</f>
        <v>0</v>
      </c>
      <c r="AW454" s="31" t="n">
        <f aca="false">IF(Замер!$J$160="да",Ванна!$H454,0)</f>
        <v>0</v>
      </c>
      <c r="AY454" s="31" t="n">
        <f aca="false">IF(Замер!$J$180="да",Туалет!$B454,0)</f>
        <v>0</v>
      </c>
      <c r="AZ454" s="31" t="n">
        <f aca="false">IF(Замер!$J$180="да",Туалет!$G454,0)</f>
        <v>0</v>
      </c>
      <c r="BA454" s="31" t="n">
        <f aca="false">IF(Замер!$J$180="да",Туалет!$H454,0)</f>
        <v>0</v>
      </c>
      <c r="BC454" s="31" t="n">
        <f aca="false">IF(Замер!$J$200="да",Балкон!$B454,0)</f>
        <v>0</v>
      </c>
      <c r="BD454" s="31" t="n">
        <f aca="false">IF(Замер!$J$200="да",Балкон!$G454,0)</f>
        <v>0</v>
      </c>
      <c r="BE454" s="31" t="n">
        <f aca="false">IF(Замер!$J$200="да",Балкон!$H454,0)</f>
        <v>0</v>
      </c>
      <c r="BG454" s="31" t="n">
        <f aca="false">IF(Замер!$J$220="да",Помещение_11!$B454,0)</f>
        <v>0</v>
      </c>
      <c r="BH454" s="31" t="n">
        <f aca="false">IF(Замер!$J$220="да",Помещение_11!$G454,0)</f>
        <v>0</v>
      </c>
      <c r="BI454" s="31" t="n">
        <f aca="false">IF(Замер!$J$220="да",Помещение_11!$H454,0)</f>
        <v>0</v>
      </c>
      <c r="BK454" s="31" t="n">
        <f aca="false">IF(Замер!$J$240="да",Помещение_12!$B454,0)</f>
        <v>0</v>
      </c>
      <c r="BL454" s="31" t="n">
        <f aca="false">IF(Замер!$J$240="да",Помещение_12!$G454,0)</f>
        <v>0</v>
      </c>
      <c r="BM454" s="31" t="n">
        <f aca="false">IF(Замер!$J$240="да",Помещение_12!$H454,0)</f>
        <v>0</v>
      </c>
      <c r="BO454" s="31" t="n">
        <f aca="false">IF(Замер!$J$260="да",Помещение_13!$B454,0)</f>
        <v>0</v>
      </c>
      <c r="BP454" s="31" t="n">
        <f aca="false">IF(Замер!$J$260="да",Помещение_13!$G454,0)</f>
        <v>0</v>
      </c>
      <c r="BQ454" s="31" t="n">
        <f aca="false">IF(Замер!$J$260="да",Помещение_13!$H454,0)</f>
        <v>0</v>
      </c>
      <c r="BS454" s="31" t="n">
        <f aca="false">IF(Замер!$J$280="да",Помещение_14!$B454,0)</f>
        <v>0</v>
      </c>
      <c r="BT454" s="31" t="n">
        <f aca="false">IF(Замер!$J$280="да",Помещение_14!$G454,0)</f>
        <v>0</v>
      </c>
      <c r="BU454" s="31" t="n">
        <f aca="false">IF(Замер!$J$280="да",Помещение_14!$H454,0)</f>
        <v>0</v>
      </c>
      <c r="BW454" s="31" t="n">
        <f aca="false">IF(Замер!$J$300="да",Помещение_15!$B454,0)</f>
        <v>0</v>
      </c>
      <c r="BX454" s="31" t="n">
        <f aca="false">IF(Замер!$J$300="да",Помещение_15!$G454,0)</f>
        <v>0</v>
      </c>
      <c r="BY454" s="31" t="n">
        <f aca="false">IF(Замер!$J$300="да",Помещение_15!$H454,0)</f>
        <v>0</v>
      </c>
      <c r="CA454" s="31" t="n">
        <f aca="false">IF(Замер!$J$320="да",Помещение_16!$B454,0)</f>
        <v>0</v>
      </c>
      <c r="CB454" s="31" t="n">
        <f aca="false">IF(Замер!$J$320="да",Помещение_16!$G454,0)</f>
        <v>0</v>
      </c>
      <c r="CC454" s="31" t="n">
        <f aca="false">IF(Замер!$J$320="да",Помещение_16!$H454,0)</f>
        <v>0</v>
      </c>
      <c r="CE454" s="31" t="n">
        <f aca="false">IF(Замер!$J$340="да",Помещение_17!$B454,0)</f>
        <v>0</v>
      </c>
      <c r="CF454" s="31" t="n">
        <f aca="false">IF(Замер!$J$340="да",Помещение_17!$G454,0)</f>
        <v>0</v>
      </c>
      <c r="CG454" s="31" t="n">
        <f aca="false">IF(Замер!$J$340="да",Помещение_17!$H454,0)</f>
        <v>0</v>
      </c>
      <c r="CI454" s="31" t="n">
        <f aca="false">IF(Замер!$J$360="да",Помещение_18!$B454,0)</f>
        <v>0</v>
      </c>
      <c r="CJ454" s="31" t="n">
        <f aca="false">IF(Замер!$J$360="да",Помещение_18!$G454,0)</f>
        <v>0</v>
      </c>
      <c r="CK454" s="31" t="n">
        <f aca="false">IF(Замер!$J$360="да",Помещение_18!$H454,0)</f>
        <v>0</v>
      </c>
      <c r="CM454" s="31" t="n">
        <f aca="false">IF(Замер!$J$380="да",Помещение_19!$B454,0)</f>
        <v>0</v>
      </c>
      <c r="CN454" s="31" t="n">
        <f aca="false">IF(Замер!$J$380="да",Помещение_19!$G454,0)</f>
        <v>0</v>
      </c>
      <c r="CO454" s="31" t="n">
        <f aca="false">IF(Замер!$J$380="да",Помещение_19!$H454,0)</f>
        <v>0</v>
      </c>
      <c r="CQ454" s="31" t="n">
        <f aca="false">IF(Замер!$J$400="да",Помещение_20!$B454,0)</f>
        <v>0</v>
      </c>
      <c r="CR454" s="31" t="n">
        <f aca="false">IF(Замер!$J$400="да",Помещение_20!$G454,0)</f>
        <v>0</v>
      </c>
      <c r="CS454" s="31" t="n">
        <f aca="false">IF(Замер!$J$400="да",Помещение_20!$H454,0)</f>
        <v>0</v>
      </c>
    </row>
    <row r="455" customFormat="false" ht="14.25" hidden="false" customHeight="false" outlineLevel="0" collapsed="false">
      <c r="B455" s="79" t="n">
        <f aca="false">P455</f>
        <v>0</v>
      </c>
      <c r="C455" s="49" t="s">
        <v>697</v>
      </c>
      <c r="D455" s="80" t="str">
        <f aca="false">VLOOKUP(C455,СписокРабот!$B:$E,2,FALSE())</f>
        <v>Сверление чашек под электромонтажные изделия в стене. Кирпич</v>
      </c>
      <c r="E455" s="44" t="str">
        <f aca="false">VLOOKUP(C455,СписокРабот!$B:$E,3,FALSE())</f>
        <v>ед.</v>
      </c>
      <c r="F455" s="81" t="n">
        <f aca="false">VLOOKUP(C455,СписокРабот!$B:$E,4,FALSE())</f>
        <v>847</v>
      </c>
      <c r="G455" s="49" t="n">
        <f aca="false">Q455</f>
        <v>0</v>
      </c>
      <c r="H455" s="82" t="n">
        <f aca="false">F455*G455</f>
        <v>0</v>
      </c>
      <c r="L455" s="83"/>
      <c r="M455" s="66" t="n">
        <f aca="false">$F455*(100%-$B$3)</f>
        <v>719.95</v>
      </c>
      <c r="N455" s="31" t="n">
        <f aca="false">$G455*$M455</f>
        <v>0</v>
      </c>
      <c r="P455" s="31" t="n">
        <f aca="false">MAX(S455,W455,AA455,AE455,AI455,AM455,AQ455,AU455,AY455,BC455,BG455,BK455,BO455,BS455,BW455,CA455,CE455,CI455,CM455,CQ455)</f>
        <v>0</v>
      </c>
      <c r="Q455" s="31" t="n">
        <f aca="false">IF($S455,T455,0)+IF($W455,X455,0)+IF($AA455,AB455,0)+IF($AE455,AF455,0)+IF($AI455,AJ455,0)+IF($AM455,AN455,0)+IF($AQ455,AR455,0)+IF($AU455,AV455,0)+IF($AY455,AZ455,0)+IF($BC455,BD455,0)+IF($BG455,BH455,0)+IF($BK455,BL455,0)+IF($BO455,BP455,0)+IF($BS455,BT455,0)+IF($BW455,BX455,0)+IF($CA455,CB455,0)+IF($CE455,CF455,0)+IF($CI455,CJ455,0)+IF($CM455,CN455,0)+IF($CQ455,CR455,0)</f>
        <v>0</v>
      </c>
      <c r="R455" s="31" t="n">
        <f aca="false">IF($S455=1,U455,0)+IF($W455,Y455,0)+IF($AA455,AC455,0)+IF($AE455,AG455,0)+IF($AI455,AK455,0)+IF($AM455,AO455,0)+IF($AQ455,AS455,0)+IF($AU455,AW455,0)+IF($AY455,BA455,0)+IF($BC455,BE455,0)+IF($BG455,BI455,0)+IF($BK455,BM455,0)+IF($BO455,BQ455,0)+IF($BS455,BU455,0)+IF($BW455,BY455,0)+IF($CA455,CC455,0)+IF($CE455,CG455,0)+IF($CI455,CK455,0)+IF($CM455,CO455,0)+IF($CQ455,CS455,0)</f>
        <v>0</v>
      </c>
      <c r="S455" s="31" t="n">
        <f aca="false">IF(Замер!$J$20="да",Комната_1!$B455,0)</f>
        <v>0</v>
      </c>
      <c r="T455" s="31" t="n">
        <f aca="false">IF(Замер!$J$20="да",Комната_1!$G455,0)</f>
        <v>0</v>
      </c>
      <c r="U455" s="31" t="n">
        <f aca="false">IF(Замер!$J$20="да",Комната_1!$H455,0)</f>
        <v>0</v>
      </c>
      <c r="W455" s="31" t="n">
        <f aca="false">IF(Замер!$J$40="да",Комната_2!$B455,0)</f>
        <v>0</v>
      </c>
      <c r="X455" s="31" t="n">
        <f aca="false">IF(Замер!$J$40="да",Комната_2!$G455,0)</f>
        <v>0</v>
      </c>
      <c r="Y455" s="31" t="n">
        <f aca="false">IF(Замер!$J$40="да",Комната_2!$H455,0)</f>
        <v>0</v>
      </c>
      <c r="AA455" s="31" t="n">
        <f aca="false">IF(Замер!$J$60="да",Комната_3!$B455,0)</f>
        <v>0</v>
      </c>
      <c r="AB455" s="31" t="n">
        <f aca="false">IF(Замер!$J$60="да",Комната_3!$G455,0)</f>
        <v>0</v>
      </c>
      <c r="AC455" s="31" t="n">
        <f aca="false">IF(Замер!$J$60="да",Комната_3!$H455,0)</f>
        <v>0</v>
      </c>
      <c r="AE455" s="31" t="n">
        <f aca="false">IF(Замер!$J$80="да",Комната_4!$B455,0)</f>
        <v>0</v>
      </c>
      <c r="AF455" s="31" t="n">
        <f aca="false">IF(Замер!$J$80="да",Комната_4!$G455,0)</f>
        <v>0</v>
      </c>
      <c r="AG455" s="31" t="n">
        <f aca="false">IF(Замер!$J$80="да",Комната_4!$H455,0)</f>
        <v>0</v>
      </c>
      <c r="AI455" s="31" t="n">
        <f aca="false">IF(Замер!$J$100="да",Комната_5!$B455,0)</f>
        <v>0</v>
      </c>
      <c r="AJ455" s="31" t="n">
        <f aca="false">IF(Замер!$J$100="да",Комната_5!$G455,0)</f>
        <v>0</v>
      </c>
      <c r="AK455" s="31" t="n">
        <f aca="false">IF(Замер!$J$100="да",Комната_5!$H455,0)</f>
        <v>0</v>
      </c>
      <c r="AM455" s="31" t="n">
        <f aca="false">IF(Замер!$J$120="да",Коридор!$B455,0)</f>
        <v>0</v>
      </c>
      <c r="AN455" s="31" t="n">
        <f aca="false">IF(Замер!$J$120="да",Коридор!$G455,0)</f>
        <v>0</v>
      </c>
      <c r="AO455" s="31" t="n">
        <f aca="false">IF(Замер!$J$120="да",Коридор!$H455,0)</f>
        <v>0</v>
      </c>
      <c r="AQ455" s="31" t="n">
        <f aca="false">IF(Замер!$J$140="да",Кухня!$B455,0)</f>
        <v>0</v>
      </c>
      <c r="AR455" s="31" t="n">
        <f aca="false">IF(Замер!$J$140="да",Кухня!$G455,0)</f>
        <v>0</v>
      </c>
      <c r="AS455" s="31" t="n">
        <f aca="false">IF(Замер!$J$140="да",Кухня!$H455,0)</f>
        <v>0</v>
      </c>
      <c r="AU455" s="31" t="n">
        <f aca="false">IF(Замер!$J$160="да",Ванна!$B455,0)</f>
        <v>0</v>
      </c>
      <c r="AV455" s="31" t="n">
        <f aca="false">IF(Замер!$J$160="да",Ванна!$G455,0)</f>
        <v>0</v>
      </c>
      <c r="AW455" s="31" t="n">
        <f aca="false">IF(Замер!$J$160="да",Ванна!$H455,0)</f>
        <v>0</v>
      </c>
      <c r="AY455" s="31" t="n">
        <f aca="false">IF(Замер!$J$180="да",Туалет!$B455,0)</f>
        <v>0</v>
      </c>
      <c r="AZ455" s="31" t="n">
        <f aca="false">IF(Замер!$J$180="да",Туалет!$G455,0)</f>
        <v>0</v>
      </c>
      <c r="BA455" s="31" t="n">
        <f aca="false">IF(Замер!$J$180="да",Туалет!$H455,0)</f>
        <v>0</v>
      </c>
      <c r="BC455" s="31" t="n">
        <f aca="false">IF(Замер!$J$200="да",Балкон!$B455,0)</f>
        <v>0</v>
      </c>
      <c r="BD455" s="31" t="n">
        <f aca="false">IF(Замер!$J$200="да",Балкон!$G455,0)</f>
        <v>0</v>
      </c>
      <c r="BE455" s="31" t="n">
        <f aca="false">IF(Замер!$J$200="да",Балкон!$H455,0)</f>
        <v>0</v>
      </c>
      <c r="BG455" s="31" t="n">
        <f aca="false">IF(Замер!$J$220="да",Помещение_11!$B455,0)</f>
        <v>0</v>
      </c>
      <c r="BH455" s="31" t="n">
        <f aca="false">IF(Замер!$J$220="да",Помещение_11!$G455,0)</f>
        <v>0</v>
      </c>
      <c r="BI455" s="31" t="n">
        <f aca="false">IF(Замер!$J$220="да",Помещение_11!$H455,0)</f>
        <v>0</v>
      </c>
      <c r="BK455" s="31" t="n">
        <f aca="false">IF(Замер!$J$240="да",Помещение_12!$B455,0)</f>
        <v>0</v>
      </c>
      <c r="BL455" s="31" t="n">
        <f aca="false">IF(Замер!$J$240="да",Помещение_12!$G455,0)</f>
        <v>0</v>
      </c>
      <c r="BM455" s="31" t="n">
        <f aca="false">IF(Замер!$J$240="да",Помещение_12!$H455,0)</f>
        <v>0</v>
      </c>
      <c r="BO455" s="31" t="n">
        <f aca="false">IF(Замер!$J$260="да",Помещение_13!$B455,0)</f>
        <v>0</v>
      </c>
      <c r="BP455" s="31" t="n">
        <f aca="false">IF(Замер!$J$260="да",Помещение_13!$G455,0)</f>
        <v>0</v>
      </c>
      <c r="BQ455" s="31" t="n">
        <f aca="false">IF(Замер!$J$260="да",Помещение_13!$H455,0)</f>
        <v>0</v>
      </c>
      <c r="BS455" s="31" t="n">
        <f aca="false">IF(Замер!$J$280="да",Помещение_14!$B455,0)</f>
        <v>0</v>
      </c>
      <c r="BT455" s="31" t="n">
        <f aca="false">IF(Замер!$J$280="да",Помещение_14!$G455,0)</f>
        <v>0</v>
      </c>
      <c r="BU455" s="31" t="n">
        <f aca="false">IF(Замер!$J$280="да",Помещение_14!$H455,0)</f>
        <v>0</v>
      </c>
      <c r="BW455" s="31" t="n">
        <f aca="false">IF(Замер!$J$300="да",Помещение_15!$B455,0)</f>
        <v>0</v>
      </c>
      <c r="BX455" s="31" t="n">
        <f aca="false">IF(Замер!$J$300="да",Помещение_15!$G455,0)</f>
        <v>0</v>
      </c>
      <c r="BY455" s="31" t="n">
        <f aca="false">IF(Замер!$J$300="да",Помещение_15!$H455,0)</f>
        <v>0</v>
      </c>
      <c r="CA455" s="31" t="n">
        <f aca="false">IF(Замер!$J$320="да",Помещение_16!$B455,0)</f>
        <v>0</v>
      </c>
      <c r="CB455" s="31" t="n">
        <f aca="false">IF(Замер!$J$320="да",Помещение_16!$G455,0)</f>
        <v>0</v>
      </c>
      <c r="CC455" s="31" t="n">
        <f aca="false">IF(Замер!$J$320="да",Помещение_16!$H455,0)</f>
        <v>0</v>
      </c>
      <c r="CE455" s="31" t="n">
        <f aca="false">IF(Замер!$J$340="да",Помещение_17!$B455,0)</f>
        <v>0</v>
      </c>
      <c r="CF455" s="31" t="n">
        <f aca="false">IF(Замер!$J$340="да",Помещение_17!$G455,0)</f>
        <v>0</v>
      </c>
      <c r="CG455" s="31" t="n">
        <f aca="false">IF(Замер!$J$340="да",Помещение_17!$H455,0)</f>
        <v>0</v>
      </c>
      <c r="CI455" s="31" t="n">
        <f aca="false">IF(Замер!$J$360="да",Помещение_18!$B455,0)</f>
        <v>0</v>
      </c>
      <c r="CJ455" s="31" t="n">
        <f aca="false">IF(Замер!$J$360="да",Помещение_18!$G455,0)</f>
        <v>0</v>
      </c>
      <c r="CK455" s="31" t="n">
        <f aca="false">IF(Замер!$J$360="да",Помещение_18!$H455,0)</f>
        <v>0</v>
      </c>
      <c r="CM455" s="31" t="n">
        <f aca="false">IF(Замер!$J$380="да",Помещение_19!$B455,0)</f>
        <v>0</v>
      </c>
      <c r="CN455" s="31" t="n">
        <f aca="false">IF(Замер!$J$380="да",Помещение_19!$G455,0)</f>
        <v>0</v>
      </c>
      <c r="CO455" s="31" t="n">
        <f aca="false">IF(Замер!$J$380="да",Помещение_19!$H455,0)</f>
        <v>0</v>
      </c>
      <c r="CQ455" s="31" t="n">
        <f aca="false">IF(Замер!$J$400="да",Помещение_20!$B455,0)</f>
        <v>0</v>
      </c>
      <c r="CR455" s="31" t="n">
        <f aca="false">IF(Замер!$J$400="да",Помещение_20!$G455,0)</f>
        <v>0</v>
      </c>
      <c r="CS455" s="31" t="n">
        <f aca="false">IF(Замер!$J$400="да",Помещение_20!$H455,0)</f>
        <v>0</v>
      </c>
    </row>
    <row r="456" customFormat="false" ht="14.25" hidden="false" customHeight="false" outlineLevel="0" collapsed="false">
      <c r="B456" s="79" t="n">
        <f aca="false">P456</f>
        <v>1</v>
      </c>
      <c r="C456" s="49" t="s">
        <v>199</v>
      </c>
      <c r="D456" s="80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44" t="str">
        <f aca="false">VLOOKUP(C456,СписокРабот!$B:$E,3,FALSE())</f>
        <v>ед.</v>
      </c>
      <c r="F456" s="81" t="n">
        <f aca="false">VLOOKUP(C456,СписокРабот!$B:$E,4,FALSE())</f>
        <v>511</v>
      </c>
      <c r="G456" s="49" t="n">
        <f aca="false">Q456</f>
        <v>40</v>
      </c>
      <c r="H456" s="82" t="n">
        <f aca="false">F456*G456</f>
        <v>20440</v>
      </c>
      <c r="L456" s="83"/>
      <c r="M456" s="66" t="n">
        <f aca="false">$F456*(100%-$B$3)</f>
        <v>434.35</v>
      </c>
      <c r="N456" s="31" t="n">
        <f aca="false">$G456*$M456</f>
        <v>17374</v>
      </c>
      <c r="P456" s="31" t="n">
        <f aca="false">MAX(S456,W456,AA456,AE456,AI456,AM456,AQ456,AU456,AY456,BC456,BG456,BK456,BO456,BS456,BW456,CA456,CE456,CI456,CM456,CQ456)</f>
        <v>1</v>
      </c>
      <c r="Q456" s="31" t="n">
        <f aca="false">IF($S456,T456,0)+IF($W456,X456,0)+IF($AA456,AB456,0)+IF($AE456,AF456,0)+IF($AI456,AJ456,0)+IF($AM456,AN456,0)+IF($AQ456,AR456,0)+IF($AU456,AV456,0)+IF($AY456,AZ456,0)+IF($BC456,BD456,0)+IF($BG456,BH456,0)+IF($BK456,BL456,0)+IF($BO456,BP456,0)+IF($BS456,BT456,0)+IF($BW456,BX456,0)+IF($CA456,CB456,0)+IF($CE456,CF456,0)+IF($CI456,CJ456,0)+IF($CM456,CN456,0)+IF($CQ456,CR456,0)</f>
        <v>40</v>
      </c>
      <c r="R456" s="31" t="n">
        <f aca="false">IF($S456=1,U456,0)+IF($W456,Y456,0)+IF($AA456,AC456,0)+IF($AE456,AG456,0)+IF($AI456,AK456,0)+IF($AM456,AO456,0)+IF($AQ456,AS456,0)+IF($AU456,AW456,0)+IF($AY456,BA456,0)+IF($BC456,BE456,0)+IF($BG456,BI456,0)+IF($BK456,BM456,0)+IF($BO456,BQ456,0)+IF($BS456,BU456,0)+IF($BW456,BY456,0)+IF($CA456,CC456,0)+IF($CE456,CG456,0)+IF($CI456,CK456,0)+IF($CM456,CO456,0)+IF($CQ456,CS456,0)</f>
        <v>20440</v>
      </c>
      <c r="S456" s="31" t="n">
        <f aca="false">IF(Замер!$J$20="да",Комната_1!$B456,0)</f>
        <v>1</v>
      </c>
      <c r="T456" s="31" t="n">
        <f aca="false">IF(Замер!$J$20="да",Комната_1!$G456,0)</f>
        <v>40</v>
      </c>
      <c r="U456" s="31" t="n">
        <f aca="false">IF(Замер!$J$20="да",Комната_1!$H456,0)</f>
        <v>20440</v>
      </c>
      <c r="W456" s="31" t="n">
        <f aca="false">IF(Замер!$J$40="да",Комната_2!$B456,0)</f>
        <v>0</v>
      </c>
      <c r="X456" s="31" t="n">
        <f aca="false">IF(Замер!$J$40="да",Комната_2!$G456,0)</f>
        <v>0</v>
      </c>
      <c r="Y456" s="31" t="n">
        <f aca="false">IF(Замер!$J$40="да",Комната_2!$H456,0)</f>
        <v>0</v>
      </c>
      <c r="AA456" s="31" t="n">
        <f aca="false">IF(Замер!$J$60="да",Комната_3!$B456,0)</f>
        <v>0</v>
      </c>
      <c r="AB456" s="31" t="n">
        <f aca="false">IF(Замер!$J$60="да",Комната_3!$G456,0)</f>
        <v>0</v>
      </c>
      <c r="AC456" s="31" t="n">
        <f aca="false">IF(Замер!$J$60="да",Комната_3!$H456,0)</f>
        <v>0</v>
      </c>
      <c r="AE456" s="31" t="n">
        <f aca="false">IF(Замер!$J$80="да",Комната_4!$B456,0)</f>
        <v>0</v>
      </c>
      <c r="AF456" s="31" t="n">
        <f aca="false">IF(Замер!$J$80="да",Комната_4!$G456,0)</f>
        <v>0</v>
      </c>
      <c r="AG456" s="31" t="n">
        <f aca="false">IF(Замер!$J$80="да",Комната_4!$H456,0)</f>
        <v>0</v>
      </c>
      <c r="AI456" s="31" t="n">
        <f aca="false">IF(Замер!$J$100="да",Комната_5!$B456,0)</f>
        <v>0</v>
      </c>
      <c r="AJ456" s="31" t="n">
        <f aca="false">IF(Замер!$J$100="да",Комната_5!$G456,0)</f>
        <v>0</v>
      </c>
      <c r="AK456" s="31" t="n">
        <f aca="false">IF(Замер!$J$100="да",Комната_5!$H456,0)</f>
        <v>0</v>
      </c>
      <c r="AM456" s="31" t="n">
        <f aca="false">IF(Замер!$J$120="да",Коридор!$B456,0)</f>
        <v>0</v>
      </c>
      <c r="AN456" s="31" t="n">
        <f aca="false">IF(Замер!$J$120="да",Коридор!$G456,0)</f>
        <v>0</v>
      </c>
      <c r="AO456" s="31" t="n">
        <f aca="false">IF(Замер!$J$120="да",Коридор!$H456,0)</f>
        <v>0</v>
      </c>
      <c r="AQ456" s="31" t="n">
        <f aca="false">IF(Замер!$J$140="да",Кухня!$B456,0)</f>
        <v>0</v>
      </c>
      <c r="AR456" s="31" t="n">
        <f aca="false">IF(Замер!$J$140="да",Кухня!$G456,0)</f>
        <v>0</v>
      </c>
      <c r="AS456" s="31" t="n">
        <f aca="false">IF(Замер!$J$140="да",Кухня!$H456,0)</f>
        <v>0</v>
      </c>
      <c r="AU456" s="31" t="n">
        <f aca="false">IF(Замер!$J$160="да",Ванна!$B456,0)</f>
        <v>0</v>
      </c>
      <c r="AV456" s="31" t="n">
        <f aca="false">IF(Замер!$J$160="да",Ванна!$G456,0)</f>
        <v>0</v>
      </c>
      <c r="AW456" s="31" t="n">
        <f aca="false">IF(Замер!$J$160="да",Ванна!$H456,0)</f>
        <v>0</v>
      </c>
      <c r="AY456" s="31" t="n">
        <f aca="false">IF(Замер!$J$180="да",Туалет!$B456,0)</f>
        <v>0</v>
      </c>
      <c r="AZ456" s="31" t="n">
        <f aca="false">IF(Замер!$J$180="да",Туалет!$G456,0)</f>
        <v>0</v>
      </c>
      <c r="BA456" s="31" t="n">
        <f aca="false">IF(Замер!$J$180="да",Туалет!$H456,0)</f>
        <v>0</v>
      </c>
      <c r="BC456" s="31" t="n">
        <f aca="false">IF(Замер!$J$200="да",Балкон!$B456,0)</f>
        <v>0</v>
      </c>
      <c r="BD456" s="31" t="n">
        <f aca="false">IF(Замер!$J$200="да",Балкон!$G456,0)</f>
        <v>0</v>
      </c>
      <c r="BE456" s="31" t="n">
        <f aca="false">IF(Замер!$J$200="да",Балкон!$H456,0)</f>
        <v>0</v>
      </c>
      <c r="BG456" s="31" t="n">
        <f aca="false">IF(Замер!$J$220="да",Помещение_11!$B456,0)</f>
        <v>0</v>
      </c>
      <c r="BH456" s="31" t="n">
        <f aca="false">IF(Замер!$J$220="да",Помещение_11!$G456,0)</f>
        <v>0</v>
      </c>
      <c r="BI456" s="31" t="n">
        <f aca="false">IF(Замер!$J$220="да",Помещение_11!$H456,0)</f>
        <v>0</v>
      </c>
      <c r="BK456" s="31" t="n">
        <f aca="false">IF(Замер!$J$240="да",Помещение_12!$B456,0)</f>
        <v>0</v>
      </c>
      <c r="BL456" s="31" t="n">
        <f aca="false">IF(Замер!$J$240="да",Помещение_12!$G456,0)</f>
        <v>0</v>
      </c>
      <c r="BM456" s="31" t="n">
        <f aca="false">IF(Замер!$J$240="да",Помещение_12!$H456,0)</f>
        <v>0</v>
      </c>
      <c r="BO456" s="31" t="n">
        <f aca="false">IF(Замер!$J$260="да",Помещение_13!$B456,0)</f>
        <v>0</v>
      </c>
      <c r="BP456" s="31" t="n">
        <f aca="false">IF(Замер!$J$260="да",Помещение_13!$G456,0)</f>
        <v>0</v>
      </c>
      <c r="BQ456" s="31" t="n">
        <f aca="false">IF(Замер!$J$260="да",Помещение_13!$H456,0)</f>
        <v>0</v>
      </c>
      <c r="BS456" s="31" t="n">
        <f aca="false">IF(Замер!$J$280="да",Помещение_14!$B456,0)</f>
        <v>0</v>
      </c>
      <c r="BT456" s="31" t="n">
        <f aca="false">IF(Замер!$J$280="да",Помещение_14!$G456,0)</f>
        <v>0</v>
      </c>
      <c r="BU456" s="31" t="n">
        <f aca="false">IF(Замер!$J$280="да",Помещение_14!$H456,0)</f>
        <v>0</v>
      </c>
      <c r="BW456" s="31" t="n">
        <f aca="false">IF(Замер!$J$300="да",Помещение_15!$B456,0)</f>
        <v>0</v>
      </c>
      <c r="BX456" s="31" t="n">
        <f aca="false">IF(Замер!$J$300="да",Помещение_15!$G456,0)</f>
        <v>0</v>
      </c>
      <c r="BY456" s="31" t="n">
        <f aca="false">IF(Замер!$J$300="да",Помещение_15!$H456,0)</f>
        <v>0</v>
      </c>
      <c r="CA456" s="31" t="n">
        <f aca="false">IF(Замер!$J$320="да",Помещение_16!$B456,0)</f>
        <v>0</v>
      </c>
      <c r="CB456" s="31" t="n">
        <f aca="false">IF(Замер!$J$320="да",Помещение_16!$G456,0)</f>
        <v>0</v>
      </c>
      <c r="CC456" s="31" t="n">
        <f aca="false">IF(Замер!$J$320="да",Помещение_16!$H456,0)</f>
        <v>0</v>
      </c>
      <c r="CE456" s="31" t="n">
        <f aca="false">IF(Замер!$J$340="да",Помещение_17!$B456,0)</f>
        <v>0</v>
      </c>
      <c r="CF456" s="31" t="n">
        <f aca="false">IF(Замер!$J$340="да",Помещение_17!$G456,0)</f>
        <v>0</v>
      </c>
      <c r="CG456" s="31" t="n">
        <f aca="false">IF(Замер!$J$340="да",Помещение_17!$H456,0)</f>
        <v>0</v>
      </c>
      <c r="CI456" s="31" t="n">
        <f aca="false">IF(Замер!$J$360="да",Помещение_18!$B456,0)</f>
        <v>0</v>
      </c>
      <c r="CJ456" s="31" t="n">
        <f aca="false">IF(Замер!$J$360="да",Помещение_18!$G456,0)</f>
        <v>0</v>
      </c>
      <c r="CK456" s="31" t="n">
        <f aca="false">IF(Замер!$J$360="да",Помещение_18!$H456,0)</f>
        <v>0</v>
      </c>
      <c r="CM456" s="31" t="n">
        <f aca="false">IF(Замер!$J$380="да",Помещение_19!$B456,0)</f>
        <v>0</v>
      </c>
      <c r="CN456" s="31" t="n">
        <f aca="false">IF(Замер!$J$380="да",Помещение_19!$G456,0)</f>
        <v>0</v>
      </c>
      <c r="CO456" s="31" t="n">
        <f aca="false">IF(Замер!$J$380="да",Помещение_19!$H456,0)</f>
        <v>0</v>
      </c>
      <c r="CQ456" s="31" t="n">
        <f aca="false">IF(Замер!$J$400="да",Помещение_20!$B456,0)</f>
        <v>0</v>
      </c>
      <c r="CR456" s="31" t="n">
        <f aca="false">IF(Замер!$J$400="да",Помещение_20!$G456,0)</f>
        <v>0</v>
      </c>
      <c r="CS456" s="31" t="n">
        <f aca="false">IF(Замер!$J$400="да",Помещение_20!$H456,0)</f>
        <v>0</v>
      </c>
    </row>
    <row r="457" customFormat="false" ht="14.25" hidden="false" customHeight="false" outlineLevel="0" collapsed="false">
      <c r="B457" s="79" t="n">
        <f aca="false">P457</f>
        <v>0</v>
      </c>
      <c r="C457" s="49" t="s">
        <v>698</v>
      </c>
      <c r="D457" s="80" t="str">
        <f aca="false">VLOOKUP(C457,СписокРабот!$B:$E,2,FALSE())</f>
        <v>Сверление сквозных отверстий в бетоне диаметром до 15 мм за 50 мм глубины</v>
      </c>
      <c r="E457" s="44" t="str">
        <f aca="false">VLOOKUP(C457,СписокРабот!$B:$E,3,FALSE())</f>
        <v>ед.</v>
      </c>
      <c r="F457" s="81" t="n">
        <f aca="false">VLOOKUP(C457,СписокРабот!$B:$E,4,FALSE())</f>
        <v>565</v>
      </c>
      <c r="G457" s="49" t="n">
        <f aca="false">Q457</f>
        <v>0</v>
      </c>
      <c r="H457" s="82" t="n">
        <f aca="false">F457*G457</f>
        <v>0</v>
      </c>
      <c r="L457" s="83"/>
      <c r="M457" s="66" t="n">
        <f aca="false">$F457*(100%-$B$3)</f>
        <v>480.25</v>
      </c>
      <c r="N457" s="31" t="n">
        <f aca="false">$G457*$M457</f>
        <v>0</v>
      </c>
      <c r="P457" s="31" t="n">
        <f aca="false">MAX(S457,W457,AA457,AE457,AI457,AM457,AQ457,AU457,AY457,BC457,BG457,BK457,BO457,BS457,BW457,CA457,CE457,CI457,CM457,CQ457)</f>
        <v>0</v>
      </c>
      <c r="Q457" s="31" t="n">
        <f aca="false">IF($S457,T457,0)+IF($W457,X457,0)+IF($AA457,AB457,0)+IF($AE457,AF457,0)+IF($AI457,AJ457,0)+IF($AM457,AN457,0)+IF($AQ457,AR457,0)+IF($AU457,AV457,0)+IF($AY457,AZ457,0)+IF($BC457,BD457,0)+IF($BG457,BH457,0)+IF($BK457,BL457,0)+IF($BO457,BP457,0)+IF($BS457,BT457,0)+IF($BW457,BX457,0)+IF($CA457,CB457,0)+IF($CE457,CF457,0)+IF($CI457,CJ457,0)+IF($CM457,CN457,0)+IF($CQ457,CR457,0)</f>
        <v>0</v>
      </c>
      <c r="R457" s="31" t="n">
        <f aca="false">IF($S457=1,U457,0)+IF($W457,Y457,0)+IF($AA457,AC457,0)+IF($AE457,AG457,0)+IF($AI457,AK457,0)+IF($AM457,AO457,0)+IF($AQ457,AS457,0)+IF($AU457,AW457,0)+IF($AY457,BA457,0)+IF($BC457,BE457,0)+IF($BG457,BI457,0)+IF($BK457,BM457,0)+IF($BO457,BQ457,0)+IF($BS457,BU457,0)+IF($BW457,BY457,0)+IF($CA457,CC457,0)+IF($CE457,CG457,0)+IF($CI457,CK457,0)+IF($CM457,CO457,0)+IF($CQ457,CS457,0)</f>
        <v>0</v>
      </c>
      <c r="S457" s="31" t="n">
        <f aca="false">IF(Замер!$J$20="да",Комната_1!$B457,0)</f>
        <v>0</v>
      </c>
      <c r="T457" s="31" t="n">
        <f aca="false">IF(Замер!$J$20="да",Комната_1!$G457,0)</f>
        <v>0</v>
      </c>
      <c r="U457" s="31" t="n">
        <f aca="false">IF(Замер!$J$20="да",Комната_1!$H457,0)</f>
        <v>0</v>
      </c>
      <c r="W457" s="31" t="n">
        <f aca="false">IF(Замер!$J$40="да",Комната_2!$B457,0)</f>
        <v>0</v>
      </c>
      <c r="X457" s="31" t="n">
        <f aca="false">IF(Замер!$J$40="да",Комната_2!$G457,0)</f>
        <v>0</v>
      </c>
      <c r="Y457" s="31" t="n">
        <f aca="false">IF(Замер!$J$40="да",Комната_2!$H457,0)</f>
        <v>0</v>
      </c>
      <c r="AA457" s="31" t="n">
        <f aca="false">IF(Замер!$J$60="да",Комната_3!$B457,0)</f>
        <v>0</v>
      </c>
      <c r="AB457" s="31" t="n">
        <f aca="false">IF(Замер!$J$60="да",Комната_3!$G457,0)</f>
        <v>0</v>
      </c>
      <c r="AC457" s="31" t="n">
        <f aca="false">IF(Замер!$J$60="да",Комната_3!$H457,0)</f>
        <v>0</v>
      </c>
      <c r="AE457" s="31" t="n">
        <f aca="false">IF(Замер!$J$80="да",Комната_4!$B457,0)</f>
        <v>0</v>
      </c>
      <c r="AF457" s="31" t="n">
        <f aca="false">IF(Замер!$J$80="да",Комната_4!$G457,0)</f>
        <v>0</v>
      </c>
      <c r="AG457" s="31" t="n">
        <f aca="false">IF(Замер!$J$80="да",Комната_4!$H457,0)</f>
        <v>0</v>
      </c>
      <c r="AI457" s="31" t="n">
        <f aca="false">IF(Замер!$J$100="да",Комната_5!$B457,0)</f>
        <v>0</v>
      </c>
      <c r="AJ457" s="31" t="n">
        <f aca="false">IF(Замер!$J$100="да",Комната_5!$G457,0)</f>
        <v>0</v>
      </c>
      <c r="AK457" s="31" t="n">
        <f aca="false">IF(Замер!$J$100="да",Комната_5!$H457,0)</f>
        <v>0</v>
      </c>
      <c r="AM457" s="31" t="n">
        <f aca="false">IF(Замер!$J$120="да",Коридор!$B457,0)</f>
        <v>0</v>
      </c>
      <c r="AN457" s="31" t="n">
        <f aca="false">IF(Замер!$J$120="да",Коридор!$G457,0)</f>
        <v>0</v>
      </c>
      <c r="AO457" s="31" t="n">
        <f aca="false">IF(Замер!$J$120="да",Коридор!$H457,0)</f>
        <v>0</v>
      </c>
      <c r="AQ457" s="31" t="n">
        <f aca="false">IF(Замер!$J$140="да",Кухня!$B457,0)</f>
        <v>0</v>
      </c>
      <c r="AR457" s="31" t="n">
        <f aca="false">IF(Замер!$J$140="да",Кухня!$G457,0)</f>
        <v>0</v>
      </c>
      <c r="AS457" s="31" t="n">
        <f aca="false">IF(Замер!$J$140="да",Кухня!$H457,0)</f>
        <v>0</v>
      </c>
      <c r="AU457" s="31" t="n">
        <f aca="false">IF(Замер!$J$160="да",Ванна!$B457,0)</f>
        <v>0</v>
      </c>
      <c r="AV457" s="31" t="n">
        <f aca="false">IF(Замер!$J$160="да",Ванна!$G457,0)</f>
        <v>0</v>
      </c>
      <c r="AW457" s="31" t="n">
        <f aca="false">IF(Замер!$J$160="да",Ванна!$H457,0)</f>
        <v>0</v>
      </c>
      <c r="AY457" s="31" t="n">
        <f aca="false">IF(Замер!$J$180="да",Туалет!$B457,0)</f>
        <v>0</v>
      </c>
      <c r="AZ457" s="31" t="n">
        <f aca="false">IF(Замер!$J$180="да",Туалет!$G457,0)</f>
        <v>0</v>
      </c>
      <c r="BA457" s="31" t="n">
        <f aca="false">IF(Замер!$J$180="да",Туалет!$H457,0)</f>
        <v>0</v>
      </c>
      <c r="BC457" s="31" t="n">
        <f aca="false">IF(Замер!$J$200="да",Балкон!$B457,0)</f>
        <v>0</v>
      </c>
      <c r="BD457" s="31" t="n">
        <f aca="false">IF(Замер!$J$200="да",Балкон!$G457,0)</f>
        <v>0</v>
      </c>
      <c r="BE457" s="31" t="n">
        <f aca="false">IF(Замер!$J$200="да",Балкон!$H457,0)</f>
        <v>0</v>
      </c>
      <c r="BG457" s="31" t="n">
        <f aca="false">IF(Замер!$J$220="да",Помещение_11!$B457,0)</f>
        <v>0</v>
      </c>
      <c r="BH457" s="31" t="n">
        <f aca="false">IF(Замер!$J$220="да",Помещение_11!$G457,0)</f>
        <v>0</v>
      </c>
      <c r="BI457" s="31" t="n">
        <f aca="false">IF(Замер!$J$220="да",Помещение_11!$H457,0)</f>
        <v>0</v>
      </c>
      <c r="BK457" s="31" t="n">
        <f aca="false">IF(Замер!$J$240="да",Помещение_12!$B457,0)</f>
        <v>0</v>
      </c>
      <c r="BL457" s="31" t="n">
        <f aca="false">IF(Замер!$J$240="да",Помещение_12!$G457,0)</f>
        <v>0</v>
      </c>
      <c r="BM457" s="31" t="n">
        <f aca="false">IF(Замер!$J$240="да",Помещение_12!$H457,0)</f>
        <v>0</v>
      </c>
      <c r="BO457" s="31" t="n">
        <f aca="false">IF(Замер!$J$260="да",Помещение_13!$B457,0)</f>
        <v>0</v>
      </c>
      <c r="BP457" s="31" t="n">
        <f aca="false">IF(Замер!$J$260="да",Помещение_13!$G457,0)</f>
        <v>0</v>
      </c>
      <c r="BQ457" s="31" t="n">
        <f aca="false">IF(Замер!$J$260="да",Помещение_13!$H457,0)</f>
        <v>0</v>
      </c>
      <c r="BS457" s="31" t="n">
        <f aca="false">IF(Замер!$J$280="да",Помещение_14!$B457,0)</f>
        <v>0</v>
      </c>
      <c r="BT457" s="31" t="n">
        <f aca="false">IF(Замер!$J$280="да",Помещение_14!$G457,0)</f>
        <v>0</v>
      </c>
      <c r="BU457" s="31" t="n">
        <f aca="false">IF(Замер!$J$280="да",Помещение_14!$H457,0)</f>
        <v>0</v>
      </c>
      <c r="BW457" s="31" t="n">
        <f aca="false">IF(Замер!$J$300="да",Помещение_15!$B457,0)</f>
        <v>0</v>
      </c>
      <c r="BX457" s="31" t="n">
        <f aca="false">IF(Замер!$J$300="да",Помещение_15!$G457,0)</f>
        <v>0</v>
      </c>
      <c r="BY457" s="31" t="n">
        <f aca="false">IF(Замер!$J$300="да",Помещение_15!$H457,0)</f>
        <v>0</v>
      </c>
      <c r="CA457" s="31" t="n">
        <f aca="false">IF(Замер!$J$320="да",Помещение_16!$B457,0)</f>
        <v>0</v>
      </c>
      <c r="CB457" s="31" t="n">
        <f aca="false">IF(Замер!$J$320="да",Помещение_16!$G457,0)</f>
        <v>0</v>
      </c>
      <c r="CC457" s="31" t="n">
        <f aca="false">IF(Замер!$J$320="да",Помещение_16!$H457,0)</f>
        <v>0</v>
      </c>
      <c r="CE457" s="31" t="n">
        <f aca="false">IF(Замер!$J$340="да",Помещение_17!$B457,0)</f>
        <v>0</v>
      </c>
      <c r="CF457" s="31" t="n">
        <f aca="false">IF(Замер!$J$340="да",Помещение_17!$G457,0)</f>
        <v>0</v>
      </c>
      <c r="CG457" s="31" t="n">
        <f aca="false">IF(Замер!$J$340="да",Помещение_17!$H457,0)</f>
        <v>0</v>
      </c>
      <c r="CI457" s="31" t="n">
        <f aca="false">IF(Замер!$J$360="да",Помещение_18!$B457,0)</f>
        <v>0</v>
      </c>
      <c r="CJ457" s="31" t="n">
        <f aca="false">IF(Замер!$J$360="да",Помещение_18!$G457,0)</f>
        <v>0</v>
      </c>
      <c r="CK457" s="31" t="n">
        <f aca="false">IF(Замер!$J$360="да",Помещение_18!$H457,0)</f>
        <v>0</v>
      </c>
      <c r="CM457" s="31" t="n">
        <f aca="false">IF(Замер!$J$380="да",Помещение_19!$B457,0)</f>
        <v>0</v>
      </c>
      <c r="CN457" s="31" t="n">
        <f aca="false">IF(Замер!$J$380="да",Помещение_19!$G457,0)</f>
        <v>0</v>
      </c>
      <c r="CO457" s="31" t="n">
        <f aca="false">IF(Замер!$J$380="да",Помещение_19!$H457,0)</f>
        <v>0</v>
      </c>
      <c r="CQ457" s="31" t="n">
        <f aca="false">IF(Замер!$J$400="да",Помещение_20!$B457,0)</f>
        <v>0</v>
      </c>
      <c r="CR457" s="31" t="n">
        <f aca="false">IF(Замер!$J$400="да",Помещение_20!$G457,0)</f>
        <v>0</v>
      </c>
      <c r="CS457" s="31" t="n">
        <f aca="false">IF(Замер!$J$400="да",Помещение_20!$H457,0)</f>
        <v>0</v>
      </c>
    </row>
    <row r="458" customFormat="false" ht="14.25" hidden="false" customHeight="false" outlineLevel="0" collapsed="false">
      <c r="B458" s="79" t="n">
        <f aca="false">P458</f>
        <v>0</v>
      </c>
      <c r="C458" s="49" t="s">
        <v>699</v>
      </c>
      <c r="D458" s="80" t="str">
        <f aca="false">VLOOKUP(C458,СписокРабот!$B:$E,2,FALSE())</f>
        <v>Сверление сквозных отверстий в кирпиче диаметром до 15 мм за 50 мм глубины</v>
      </c>
      <c r="E458" s="44" t="str">
        <f aca="false">VLOOKUP(C458,СписокРабот!$B:$E,3,FALSE())</f>
        <v>ед.</v>
      </c>
      <c r="F458" s="81" t="n">
        <f aca="false">VLOOKUP(C458,СписокРабот!$B:$E,4,FALSE())</f>
        <v>335</v>
      </c>
      <c r="G458" s="49" t="n">
        <f aca="false">Q458</f>
        <v>0</v>
      </c>
      <c r="H458" s="82" t="n">
        <f aca="false">F458*G458</f>
        <v>0</v>
      </c>
      <c r="L458" s="83"/>
      <c r="M458" s="66" t="n">
        <f aca="false">$F458*(100%-$B$3)</f>
        <v>284.75</v>
      </c>
      <c r="N458" s="31" t="n">
        <f aca="false">$G458*$M458</f>
        <v>0</v>
      </c>
      <c r="P458" s="31" t="n">
        <f aca="false">MAX(S458,W458,AA458,AE458,AI458,AM458,AQ458,AU458,AY458,BC458,BG458,BK458,BO458,BS458,BW458,CA458,CE458,CI458,CM458,CQ458)</f>
        <v>0</v>
      </c>
      <c r="Q458" s="31" t="n">
        <f aca="false">IF($S458,T458,0)+IF($W458,X458,0)+IF($AA458,AB458,0)+IF($AE458,AF458,0)+IF($AI458,AJ458,0)+IF($AM458,AN458,0)+IF($AQ458,AR458,0)+IF($AU458,AV458,0)+IF($AY458,AZ458,0)+IF($BC458,BD458,0)+IF($BG458,BH458,0)+IF($BK458,BL458,0)+IF($BO458,BP458,0)+IF($BS458,BT458,0)+IF($BW458,BX458,0)+IF($CA458,CB458,0)+IF($CE458,CF458,0)+IF($CI458,CJ458,0)+IF($CM458,CN458,0)+IF($CQ458,CR458,0)</f>
        <v>0</v>
      </c>
      <c r="R458" s="31" t="n">
        <f aca="false">IF($S458=1,U458,0)+IF($W458,Y458,0)+IF($AA458,AC458,0)+IF($AE458,AG458,0)+IF($AI458,AK458,0)+IF($AM458,AO458,0)+IF($AQ458,AS458,0)+IF($AU458,AW458,0)+IF($AY458,BA458,0)+IF($BC458,BE458,0)+IF($BG458,BI458,0)+IF($BK458,BM458,0)+IF($BO458,BQ458,0)+IF($BS458,BU458,0)+IF($BW458,BY458,0)+IF($CA458,CC458,0)+IF($CE458,CG458,0)+IF($CI458,CK458,0)+IF($CM458,CO458,0)+IF($CQ458,CS458,0)</f>
        <v>0</v>
      </c>
      <c r="S458" s="31" t="n">
        <f aca="false">IF(Замер!$J$20="да",Комната_1!$B458,0)</f>
        <v>0</v>
      </c>
      <c r="T458" s="31" t="n">
        <f aca="false">IF(Замер!$J$20="да",Комната_1!$G458,0)</f>
        <v>0</v>
      </c>
      <c r="U458" s="31" t="n">
        <f aca="false">IF(Замер!$J$20="да",Комната_1!$H458,0)</f>
        <v>0</v>
      </c>
      <c r="W458" s="31" t="n">
        <f aca="false">IF(Замер!$J$40="да",Комната_2!$B458,0)</f>
        <v>0</v>
      </c>
      <c r="X458" s="31" t="n">
        <f aca="false">IF(Замер!$J$40="да",Комната_2!$G458,0)</f>
        <v>0</v>
      </c>
      <c r="Y458" s="31" t="n">
        <f aca="false">IF(Замер!$J$40="да",Комната_2!$H458,0)</f>
        <v>0</v>
      </c>
      <c r="AA458" s="31" t="n">
        <f aca="false">IF(Замер!$J$60="да",Комната_3!$B458,0)</f>
        <v>0</v>
      </c>
      <c r="AB458" s="31" t="n">
        <f aca="false">IF(Замер!$J$60="да",Комната_3!$G458,0)</f>
        <v>0</v>
      </c>
      <c r="AC458" s="31" t="n">
        <f aca="false">IF(Замер!$J$60="да",Комната_3!$H458,0)</f>
        <v>0</v>
      </c>
      <c r="AE458" s="31" t="n">
        <f aca="false">IF(Замер!$J$80="да",Комната_4!$B458,0)</f>
        <v>0</v>
      </c>
      <c r="AF458" s="31" t="n">
        <f aca="false">IF(Замер!$J$80="да",Комната_4!$G458,0)</f>
        <v>0</v>
      </c>
      <c r="AG458" s="31" t="n">
        <f aca="false">IF(Замер!$J$80="да",Комната_4!$H458,0)</f>
        <v>0</v>
      </c>
      <c r="AI458" s="31" t="n">
        <f aca="false">IF(Замер!$J$100="да",Комната_5!$B458,0)</f>
        <v>0</v>
      </c>
      <c r="AJ458" s="31" t="n">
        <f aca="false">IF(Замер!$J$100="да",Комната_5!$G458,0)</f>
        <v>0</v>
      </c>
      <c r="AK458" s="31" t="n">
        <f aca="false">IF(Замер!$J$100="да",Комната_5!$H458,0)</f>
        <v>0</v>
      </c>
      <c r="AM458" s="31" t="n">
        <f aca="false">IF(Замер!$J$120="да",Коридор!$B458,0)</f>
        <v>0</v>
      </c>
      <c r="AN458" s="31" t="n">
        <f aca="false">IF(Замер!$J$120="да",Коридор!$G458,0)</f>
        <v>0</v>
      </c>
      <c r="AO458" s="31" t="n">
        <f aca="false">IF(Замер!$J$120="да",Коридор!$H458,0)</f>
        <v>0</v>
      </c>
      <c r="AQ458" s="31" t="n">
        <f aca="false">IF(Замер!$J$140="да",Кухня!$B458,0)</f>
        <v>0</v>
      </c>
      <c r="AR458" s="31" t="n">
        <f aca="false">IF(Замер!$J$140="да",Кухня!$G458,0)</f>
        <v>0</v>
      </c>
      <c r="AS458" s="31" t="n">
        <f aca="false">IF(Замер!$J$140="да",Кухня!$H458,0)</f>
        <v>0</v>
      </c>
      <c r="AU458" s="31" t="n">
        <f aca="false">IF(Замер!$J$160="да",Ванна!$B458,0)</f>
        <v>0</v>
      </c>
      <c r="AV458" s="31" t="n">
        <f aca="false">IF(Замер!$J$160="да",Ванна!$G458,0)</f>
        <v>0</v>
      </c>
      <c r="AW458" s="31" t="n">
        <f aca="false">IF(Замер!$J$160="да",Ванна!$H458,0)</f>
        <v>0</v>
      </c>
      <c r="AY458" s="31" t="n">
        <f aca="false">IF(Замер!$J$180="да",Туалет!$B458,0)</f>
        <v>0</v>
      </c>
      <c r="AZ458" s="31" t="n">
        <f aca="false">IF(Замер!$J$180="да",Туалет!$G458,0)</f>
        <v>0</v>
      </c>
      <c r="BA458" s="31" t="n">
        <f aca="false">IF(Замер!$J$180="да",Туалет!$H458,0)</f>
        <v>0</v>
      </c>
      <c r="BC458" s="31" t="n">
        <f aca="false">IF(Замер!$J$200="да",Балкон!$B458,0)</f>
        <v>0</v>
      </c>
      <c r="BD458" s="31" t="n">
        <f aca="false">IF(Замер!$J$200="да",Балкон!$G458,0)</f>
        <v>0</v>
      </c>
      <c r="BE458" s="31" t="n">
        <f aca="false">IF(Замер!$J$200="да",Балкон!$H458,0)</f>
        <v>0</v>
      </c>
      <c r="BG458" s="31" t="n">
        <f aca="false">IF(Замер!$J$220="да",Помещение_11!$B458,0)</f>
        <v>0</v>
      </c>
      <c r="BH458" s="31" t="n">
        <f aca="false">IF(Замер!$J$220="да",Помещение_11!$G458,0)</f>
        <v>0</v>
      </c>
      <c r="BI458" s="31" t="n">
        <f aca="false">IF(Замер!$J$220="да",Помещение_11!$H458,0)</f>
        <v>0</v>
      </c>
      <c r="BK458" s="31" t="n">
        <f aca="false">IF(Замер!$J$240="да",Помещение_12!$B458,0)</f>
        <v>0</v>
      </c>
      <c r="BL458" s="31" t="n">
        <f aca="false">IF(Замер!$J$240="да",Помещение_12!$G458,0)</f>
        <v>0</v>
      </c>
      <c r="BM458" s="31" t="n">
        <f aca="false">IF(Замер!$J$240="да",Помещение_12!$H458,0)</f>
        <v>0</v>
      </c>
      <c r="BO458" s="31" t="n">
        <f aca="false">IF(Замер!$J$260="да",Помещение_13!$B458,0)</f>
        <v>0</v>
      </c>
      <c r="BP458" s="31" t="n">
        <f aca="false">IF(Замер!$J$260="да",Помещение_13!$G458,0)</f>
        <v>0</v>
      </c>
      <c r="BQ458" s="31" t="n">
        <f aca="false">IF(Замер!$J$260="да",Помещение_13!$H458,0)</f>
        <v>0</v>
      </c>
      <c r="BS458" s="31" t="n">
        <f aca="false">IF(Замер!$J$280="да",Помещение_14!$B458,0)</f>
        <v>0</v>
      </c>
      <c r="BT458" s="31" t="n">
        <f aca="false">IF(Замер!$J$280="да",Помещение_14!$G458,0)</f>
        <v>0</v>
      </c>
      <c r="BU458" s="31" t="n">
        <f aca="false">IF(Замер!$J$280="да",Помещение_14!$H458,0)</f>
        <v>0</v>
      </c>
      <c r="BW458" s="31" t="n">
        <f aca="false">IF(Замер!$J$300="да",Помещение_15!$B458,0)</f>
        <v>0</v>
      </c>
      <c r="BX458" s="31" t="n">
        <f aca="false">IF(Замер!$J$300="да",Помещение_15!$G458,0)</f>
        <v>0</v>
      </c>
      <c r="BY458" s="31" t="n">
        <f aca="false">IF(Замер!$J$300="да",Помещение_15!$H458,0)</f>
        <v>0</v>
      </c>
      <c r="CA458" s="31" t="n">
        <f aca="false">IF(Замер!$J$320="да",Помещение_16!$B458,0)</f>
        <v>0</v>
      </c>
      <c r="CB458" s="31" t="n">
        <f aca="false">IF(Замер!$J$320="да",Помещение_16!$G458,0)</f>
        <v>0</v>
      </c>
      <c r="CC458" s="31" t="n">
        <f aca="false">IF(Замер!$J$320="да",Помещение_16!$H458,0)</f>
        <v>0</v>
      </c>
      <c r="CE458" s="31" t="n">
        <f aca="false">IF(Замер!$J$340="да",Помещение_17!$B458,0)</f>
        <v>0</v>
      </c>
      <c r="CF458" s="31" t="n">
        <f aca="false">IF(Замер!$J$340="да",Помещение_17!$G458,0)</f>
        <v>0</v>
      </c>
      <c r="CG458" s="31" t="n">
        <f aca="false">IF(Замер!$J$340="да",Помещение_17!$H458,0)</f>
        <v>0</v>
      </c>
      <c r="CI458" s="31" t="n">
        <f aca="false">IF(Замер!$J$360="да",Помещение_18!$B458,0)</f>
        <v>0</v>
      </c>
      <c r="CJ458" s="31" t="n">
        <f aca="false">IF(Замер!$J$360="да",Помещение_18!$G458,0)</f>
        <v>0</v>
      </c>
      <c r="CK458" s="31" t="n">
        <f aca="false">IF(Замер!$J$360="да",Помещение_18!$H458,0)</f>
        <v>0</v>
      </c>
      <c r="CM458" s="31" t="n">
        <f aca="false">IF(Замер!$J$380="да",Помещение_19!$B458,0)</f>
        <v>0</v>
      </c>
      <c r="CN458" s="31" t="n">
        <f aca="false">IF(Замер!$J$380="да",Помещение_19!$G458,0)</f>
        <v>0</v>
      </c>
      <c r="CO458" s="31" t="n">
        <f aca="false">IF(Замер!$J$380="да",Помещение_19!$H458,0)</f>
        <v>0</v>
      </c>
      <c r="CQ458" s="31" t="n">
        <f aca="false">IF(Замер!$J$400="да",Помещение_20!$B458,0)</f>
        <v>0</v>
      </c>
      <c r="CR458" s="31" t="n">
        <f aca="false">IF(Замер!$J$400="да",Помещение_20!$G458,0)</f>
        <v>0</v>
      </c>
      <c r="CS458" s="31" t="n">
        <f aca="false">IF(Замер!$J$400="да",Помещение_20!$H458,0)</f>
        <v>0</v>
      </c>
    </row>
    <row r="459" customFormat="false" ht="14.25" hidden="false" customHeight="false" outlineLevel="0" collapsed="false">
      <c r="B459" s="79" t="n">
        <f aca="false">P459</f>
        <v>1</v>
      </c>
      <c r="C459" s="49" t="s">
        <v>201</v>
      </c>
      <c r="D459" s="80" t="str">
        <f aca="false">VLOOKUP(C459,СписокРабот!$B:$E,2,FALSE())</f>
        <v>Сверление сквозных отверстий в гипсе диаметром до 15 мм за 50 мм глубины</v>
      </c>
      <c r="E459" s="44" t="str">
        <f aca="false">VLOOKUP(C459,СписокРабот!$B:$E,3,FALSE())</f>
        <v>ед.</v>
      </c>
      <c r="F459" s="81" t="n">
        <f aca="false">VLOOKUP(C459,СписокРабот!$B:$E,4,FALSE())</f>
        <v>229</v>
      </c>
      <c r="G459" s="49" t="n">
        <f aca="false">Q459</f>
        <v>10</v>
      </c>
      <c r="H459" s="82" t="n">
        <f aca="false">F459*G459</f>
        <v>2290</v>
      </c>
      <c r="L459" s="83"/>
      <c r="M459" s="66" t="n">
        <f aca="false">$F459*(100%-$B$3)</f>
        <v>194.65</v>
      </c>
      <c r="N459" s="31" t="n">
        <f aca="false">$G459*$M459</f>
        <v>1946.5</v>
      </c>
      <c r="P459" s="31" t="n">
        <f aca="false">MAX(S459,W459,AA459,AE459,AI459,AM459,AQ459,AU459,AY459,BC459,BG459,BK459,BO459,BS459,BW459,CA459,CE459,CI459,CM459,CQ459)</f>
        <v>1</v>
      </c>
      <c r="Q459" s="31" t="n">
        <f aca="false">IF($S459,T459,0)+IF($W459,X459,0)+IF($AA459,AB459,0)+IF($AE459,AF459,0)+IF($AI459,AJ459,0)+IF($AM459,AN459,0)+IF($AQ459,AR459,0)+IF($AU459,AV459,0)+IF($AY459,AZ459,0)+IF($BC459,BD459,0)+IF($BG459,BH459,0)+IF($BK459,BL459,0)+IF($BO459,BP459,0)+IF($BS459,BT459,0)+IF($BW459,BX459,0)+IF($CA459,CB459,0)+IF($CE459,CF459,0)+IF($CI459,CJ459,0)+IF($CM459,CN459,0)+IF($CQ459,CR459,0)</f>
        <v>10</v>
      </c>
      <c r="R459" s="31" t="n">
        <f aca="false">IF($S459=1,U459,0)+IF($W459,Y459,0)+IF($AA459,AC459,0)+IF($AE459,AG459,0)+IF($AI459,AK459,0)+IF($AM459,AO459,0)+IF($AQ459,AS459,0)+IF($AU459,AW459,0)+IF($AY459,BA459,0)+IF($BC459,BE459,0)+IF($BG459,BI459,0)+IF($BK459,BM459,0)+IF($BO459,BQ459,0)+IF($BS459,BU459,0)+IF($BW459,BY459,0)+IF($CA459,CC459,0)+IF($CE459,CG459,0)+IF($CI459,CK459,0)+IF($CM459,CO459,0)+IF($CQ459,CS459,0)</f>
        <v>2290</v>
      </c>
      <c r="S459" s="31" t="n">
        <f aca="false">IF(Замер!$J$20="да",Комната_1!$B459,0)</f>
        <v>1</v>
      </c>
      <c r="T459" s="31" t="n">
        <f aca="false">IF(Замер!$J$20="да",Комната_1!$G459,0)</f>
        <v>10</v>
      </c>
      <c r="U459" s="31" t="n">
        <f aca="false">IF(Замер!$J$20="да",Комната_1!$H459,0)</f>
        <v>2290</v>
      </c>
      <c r="W459" s="31" t="n">
        <f aca="false">IF(Замер!$J$40="да",Комната_2!$B459,0)</f>
        <v>0</v>
      </c>
      <c r="X459" s="31" t="n">
        <f aca="false">IF(Замер!$J$40="да",Комната_2!$G459,0)</f>
        <v>0</v>
      </c>
      <c r="Y459" s="31" t="n">
        <f aca="false">IF(Замер!$J$40="да",Комната_2!$H459,0)</f>
        <v>0</v>
      </c>
      <c r="AA459" s="31" t="n">
        <f aca="false">IF(Замер!$J$60="да",Комната_3!$B459,0)</f>
        <v>0</v>
      </c>
      <c r="AB459" s="31" t="n">
        <f aca="false">IF(Замер!$J$60="да",Комната_3!$G459,0)</f>
        <v>0</v>
      </c>
      <c r="AC459" s="31" t="n">
        <f aca="false">IF(Замер!$J$60="да",Комната_3!$H459,0)</f>
        <v>0</v>
      </c>
      <c r="AE459" s="31" t="n">
        <f aca="false">IF(Замер!$J$80="да",Комната_4!$B459,0)</f>
        <v>0</v>
      </c>
      <c r="AF459" s="31" t="n">
        <f aca="false">IF(Замер!$J$80="да",Комната_4!$G459,0)</f>
        <v>0</v>
      </c>
      <c r="AG459" s="31" t="n">
        <f aca="false">IF(Замер!$J$80="да",Комната_4!$H459,0)</f>
        <v>0</v>
      </c>
      <c r="AI459" s="31" t="n">
        <f aca="false">IF(Замер!$J$100="да",Комната_5!$B459,0)</f>
        <v>0</v>
      </c>
      <c r="AJ459" s="31" t="n">
        <f aca="false">IF(Замер!$J$100="да",Комната_5!$G459,0)</f>
        <v>0</v>
      </c>
      <c r="AK459" s="31" t="n">
        <f aca="false">IF(Замер!$J$100="да",Комната_5!$H459,0)</f>
        <v>0</v>
      </c>
      <c r="AM459" s="31" t="n">
        <f aca="false">IF(Замер!$J$120="да",Коридор!$B459,0)</f>
        <v>0</v>
      </c>
      <c r="AN459" s="31" t="n">
        <f aca="false">IF(Замер!$J$120="да",Коридор!$G459,0)</f>
        <v>0</v>
      </c>
      <c r="AO459" s="31" t="n">
        <f aca="false">IF(Замер!$J$120="да",Коридор!$H459,0)</f>
        <v>0</v>
      </c>
      <c r="AQ459" s="31" t="n">
        <f aca="false">IF(Замер!$J$140="да",Кухня!$B459,0)</f>
        <v>0</v>
      </c>
      <c r="AR459" s="31" t="n">
        <f aca="false">IF(Замер!$J$140="да",Кухня!$G459,0)</f>
        <v>0</v>
      </c>
      <c r="AS459" s="31" t="n">
        <f aca="false">IF(Замер!$J$140="да",Кухня!$H459,0)</f>
        <v>0</v>
      </c>
      <c r="AU459" s="31" t="n">
        <f aca="false">IF(Замер!$J$160="да",Ванна!$B459,0)</f>
        <v>0</v>
      </c>
      <c r="AV459" s="31" t="n">
        <f aca="false">IF(Замер!$J$160="да",Ванна!$G459,0)</f>
        <v>0</v>
      </c>
      <c r="AW459" s="31" t="n">
        <f aca="false">IF(Замер!$J$160="да",Ванна!$H459,0)</f>
        <v>0</v>
      </c>
      <c r="AY459" s="31" t="n">
        <f aca="false">IF(Замер!$J$180="да",Туалет!$B459,0)</f>
        <v>0</v>
      </c>
      <c r="AZ459" s="31" t="n">
        <f aca="false">IF(Замер!$J$180="да",Туалет!$G459,0)</f>
        <v>0</v>
      </c>
      <c r="BA459" s="31" t="n">
        <f aca="false">IF(Замер!$J$180="да",Туалет!$H459,0)</f>
        <v>0</v>
      </c>
      <c r="BC459" s="31" t="n">
        <f aca="false">IF(Замер!$J$200="да",Балкон!$B459,0)</f>
        <v>0</v>
      </c>
      <c r="BD459" s="31" t="n">
        <f aca="false">IF(Замер!$J$200="да",Балкон!$G459,0)</f>
        <v>0</v>
      </c>
      <c r="BE459" s="31" t="n">
        <f aca="false">IF(Замер!$J$200="да",Балкон!$H459,0)</f>
        <v>0</v>
      </c>
      <c r="BG459" s="31" t="n">
        <f aca="false">IF(Замер!$J$220="да",Помещение_11!$B459,0)</f>
        <v>0</v>
      </c>
      <c r="BH459" s="31" t="n">
        <f aca="false">IF(Замер!$J$220="да",Помещение_11!$G459,0)</f>
        <v>0</v>
      </c>
      <c r="BI459" s="31" t="n">
        <f aca="false">IF(Замер!$J$220="да",Помещение_11!$H459,0)</f>
        <v>0</v>
      </c>
      <c r="BK459" s="31" t="n">
        <f aca="false">IF(Замер!$J$240="да",Помещение_12!$B459,0)</f>
        <v>0</v>
      </c>
      <c r="BL459" s="31" t="n">
        <f aca="false">IF(Замер!$J$240="да",Помещение_12!$G459,0)</f>
        <v>0</v>
      </c>
      <c r="BM459" s="31" t="n">
        <f aca="false">IF(Замер!$J$240="да",Помещение_12!$H459,0)</f>
        <v>0</v>
      </c>
      <c r="BO459" s="31" t="n">
        <f aca="false">IF(Замер!$J$260="да",Помещение_13!$B459,0)</f>
        <v>0</v>
      </c>
      <c r="BP459" s="31" t="n">
        <f aca="false">IF(Замер!$J$260="да",Помещение_13!$G459,0)</f>
        <v>0</v>
      </c>
      <c r="BQ459" s="31" t="n">
        <f aca="false">IF(Замер!$J$260="да",Помещение_13!$H459,0)</f>
        <v>0</v>
      </c>
      <c r="BS459" s="31" t="n">
        <f aca="false">IF(Замер!$J$280="да",Помещение_14!$B459,0)</f>
        <v>0</v>
      </c>
      <c r="BT459" s="31" t="n">
        <f aca="false">IF(Замер!$J$280="да",Помещение_14!$G459,0)</f>
        <v>0</v>
      </c>
      <c r="BU459" s="31" t="n">
        <f aca="false">IF(Замер!$J$280="да",Помещение_14!$H459,0)</f>
        <v>0</v>
      </c>
      <c r="BW459" s="31" t="n">
        <f aca="false">IF(Замер!$J$300="да",Помещение_15!$B459,0)</f>
        <v>0</v>
      </c>
      <c r="BX459" s="31" t="n">
        <f aca="false">IF(Замер!$J$300="да",Помещение_15!$G459,0)</f>
        <v>0</v>
      </c>
      <c r="BY459" s="31" t="n">
        <f aca="false">IF(Замер!$J$300="да",Помещение_15!$H459,0)</f>
        <v>0</v>
      </c>
      <c r="CA459" s="31" t="n">
        <f aca="false">IF(Замер!$J$320="да",Помещение_16!$B459,0)</f>
        <v>0</v>
      </c>
      <c r="CB459" s="31" t="n">
        <f aca="false">IF(Замер!$J$320="да",Помещение_16!$G459,0)</f>
        <v>0</v>
      </c>
      <c r="CC459" s="31" t="n">
        <f aca="false">IF(Замер!$J$320="да",Помещение_16!$H459,0)</f>
        <v>0</v>
      </c>
      <c r="CE459" s="31" t="n">
        <f aca="false">IF(Замер!$J$340="да",Помещение_17!$B459,0)</f>
        <v>0</v>
      </c>
      <c r="CF459" s="31" t="n">
        <f aca="false">IF(Замер!$J$340="да",Помещение_17!$G459,0)</f>
        <v>0</v>
      </c>
      <c r="CG459" s="31" t="n">
        <f aca="false">IF(Замер!$J$340="да",Помещение_17!$H459,0)</f>
        <v>0</v>
      </c>
      <c r="CI459" s="31" t="n">
        <f aca="false">IF(Замер!$J$360="да",Помещение_18!$B459,0)</f>
        <v>0</v>
      </c>
      <c r="CJ459" s="31" t="n">
        <f aca="false">IF(Замер!$J$360="да",Помещение_18!$G459,0)</f>
        <v>0</v>
      </c>
      <c r="CK459" s="31" t="n">
        <f aca="false">IF(Замер!$J$360="да",Помещение_18!$H459,0)</f>
        <v>0</v>
      </c>
      <c r="CM459" s="31" t="n">
        <f aca="false">IF(Замер!$J$380="да",Помещение_19!$B459,0)</f>
        <v>0</v>
      </c>
      <c r="CN459" s="31" t="n">
        <f aca="false">IF(Замер!$J$380="да",Помещение_19!$G459,0)</f>
        <v>0</v>
      </c>
      <c r="CO459" s="31" t="n">
        <f aca="false">IF(Замер!$J$380="да",Помещение_19!$H459,0)</f>
        <v>0</v>
      </c>
      <c r="CQ459" s="31" t="n">
        <f aca="false">IF(Замер!$J$400="да",Помещение_20!$B459,0)</f>
        <v>0</v>
      </c>
      <c r="CR459" s="31" t="n">
        <f aca="false">IF(Замер!$J$400="да",Помещение_20!$G459,0)</f>
        <v>0</v>
      </c>
      <c r="CS459" s="31" t="n">
        <f aca="false">IF(Замер!$J$400="да",Помещение_20!$H459,0)</f>
        <v>0</v>
      </c>
    </row>
    <row r="460" customFormat="false" ht="14.25" hidden="false" customHeight="false" outlineLevel="0" collapsed="false">
      <c r="B460" s="79" t="n">
        <f aca="false">P460</f>
        <v>0</v>
      </c>
      <c r="C460" s="49" t="s">
        <v>700</v>
      </c>
      <c r="D460" s="80" t="str">
        <f aca="false">VLOOKUP(C460,СписокРабот!$B:$E,2,FALSE())</f>
        <v>Подвесные светильники</v>
      </c>
      <c r="E460" s="44" t="str">
        <f aca="false">VLOOKUP(C460,СписокРабот!$B:$E,3,FALSE())</f>
        <v>ед.</v>
      </c>
      <c r="F460" s="81" t="n">
        <f aca="false">VLOOKUP(C460,СписокРабот!$B:$E,4,FALSE())</f>
        <v>1386</v>
      </c>
      <c r="G460" s="49" t="n">
        <f aca="false">Q460</f>
        <v>0</v>
      </c>
      <c r="H460" s="82" t="n">
        <f aca="false">F460*G460</f>
        <v>0</v>
      </c>
      <c r="L460" s="83"/>
      <c r="M460" s="66" t="n">
        <f aca="false">$F460*(100%-$B$3)</f>
        <v>1178.1</v>
      </c>
      <c r="N460" s="31" t="n">
        <f aca="false">$G460*$M460</f>
        <v>0</v>
      </c>
      <c r="P460" s="31" t="n">
        <f aca="false">MAX(S460,W460,AA460,AE460,AI460,AM460,AQ460,AU460,AY460,BC460,BG460,BK460,BO460,BS460,BW460,CA460,CE460,CI460,CM460,CQ460)</f>
        <v>0</v>
      </c>
      <c r="Q460" s="31" t="n">
        <f aca="false">IF($S460,T460,0)+IF($W460,X460,0)+IF($AA460,AB460,0)+IF($AE460,AF460,0)+IF($AI460,AJ460,0)+IF($AM460,AN460,0)+IF($AQ460,AR460,0)+IF($AU460,AV460,0)+IF($AY460,AZ460,0)+IF($BC460,BD460,0)+IF($BG460,BH460,0)+IF($BK460,BL460,0)+IF($BO460,BP460,0)+IF($BS460,BT460,0)+IF($BW460,BX460,0)+IF($CA460,CB460,0)+IF($CE460,CF460,0)+IF($CI460,CJ460,0)+IF($CM460,CN460,0)+IF($CQ460,CR460,0)</f>
        <v>0</v>
      </c>
      <c r="R460" s="31" t="n">
        <f aca="false">IF($S460=1,U460,0)+IF($W460,Y460,0)+IF($AA460,AC460,0)+IF($AE460,AG460,0)+IF($AI460,AK460,0)+IF($AM460,AO460,0)+IF($AQ460,AS460,0)+IF($AU460,AW460,0)+IF($AY460,BA460,0)+IF($BC460,BE460,0)+IF($BG460,BI460,0)+IF($BK460,BM460,0)+IF($BO460,BQ460,0)+IF($BS460,BU460,0)+IF($BW460,BY460,0)+IF($CA460,CC460,0)+IF($CE460,CG460,0)+IF($CI460,CK460,0)+IF($CM460,CO460,0)+IF($CQ460,CS460,0)</f>
        <v>0</v>
      </c>
      <c r="S460" s="31" t="n">
        <f aca="false">IF(Замер!$J$20="да",Комната_1!$B460,0)</f>
        <v>0</v>
      </c>
      <c r="T460" s="31" t="n">
        <f aca="false">IF(Замер!$J$20="да",Комната_1!$G460,0)</f>
        <v>0</v>
      </c>
      <c r="U460" s="31" t="n">
        <f aca="false">IF(Замер!$J$20="да",Комната_1!$H460,0)</f>
        <v>0</v>
      </c>
      <c r="W460" s="31" t="n">
        <f aca="false">IF(Замер!$J$40="да",Комната_2!$B460,0)</f>
        <v>0</v>
      </c>
      <c r="X460" s="31" t="n">
        <f aca="false">IF(Замер!$J$40="да",Комната_2!$G460,0)</f>
        <v>0</v>
      </c>
      <c r="Y460" s="31" t="n">
        <f aca="false">IF(Замер!$J$40="да",Комната_2!$H460,0)</f>
        <v>0</v>
      </c>
      <c r="AA460" s="31" t="n">
        <f aca="false">IF(Замер!$J$60="да",Комната_3!$B460,0)</f>
        <v>0</v>
      </c>
      <c r="AB460" s="31" t="n">
        <f aca="false">IF(Замер!$J$60="да",Комната_3!$G460,0)</f>
        <v>0</v>
      </c>
      <c r="AC460" s="31" t="n">
        <f aca="false">IF(Замер!$J$60="да",Комната_3!$H460,0)</f>
        <v>0</v>
      </c>
      <c r="AE460" s="31" t="n">
        <f aca="false">IF(Замер!$J$80="да",Комната_4!$B460,0)</f>
        <v>0</v>
      </c>
      <c r="AF460" s="31" t="n">
        <f aca="false">IF(Замер!$J$80="да",Комната_4!$G460,0)</f>
        <v>0</v>
      </c>
      <c r="AG460" s="31" t="n">
        <f aca="false">IF(Замер!$J$80="да",Комната_4!$H460,0)</f>
        <v>0</v>
      </c>
      <c r="AI460" s="31" t="n">
        <f aca="false">IF(Замер!$J$100="да",Комната_5!$B460,0)</f>
        <v>0</v>
      </c>
      <c r="AJ460" s="31" t="n">
        <f aca="false">IF(Замер!$J$100="да",Комната_5!$G460,0)</f>
        <v>0</v>
      </c>
      <c r="AK460" s="31" t="n">
        <f aca="false">IF(Замер!$J$100="да",Комната_5!$H460,0)</f>
        <v>0</v>
      </c>
      <c r="AM460" s="31" t="n">
        <f aca="false">IF(Замер!$J$120="да",Коридор!$B460,0)</f>
        <v>0</v>
      </c>
      <c r="AN460" s="31" t="n">
        <f aca="false">IF(Замер!$J$120="да",Коридор!$G460,0)</f>
        <v>0</v>
      </c>
      <c r="AO460" s="31" t="n">
        <f aca="false">IF(Замер!$J$120="да",Коридор!$H460,0)</f>
        <v>0</v>
      </c>
      <c r="AQ460" s="31" t="n">
        <f aca="false">IF(Замер!$J$140="да",Кухня!$B460,0)</f>
        <v>0</v>
      </c>
      <c r="AR460" s="31" t="n">
        <f aca="false">IF(Замер!$J$140="да",Кухня!$G460,0)</f>
        <v>0</v>
      </c>
      <c r="AS460" s="31" t="n">
        <f aca="false">IF(Замер!$J$140="да",Кухня!$H460,0)</f>
        <v>0</v>
      </c>
      <c r="AU460" s="31" t="n">
        <f aca="false">IF(Замер!$J$160="да",Ванна!$B460,0)</f>
        <v>0</v>
      </c>
      <c r="AV460" s="31" t="n">
        <f aca="false">IF(Замер!$J$160="да",Ванна!$G460,0)</f>
        <v>0</v>
      </c>
      <c r="AW460" s="31" t="n">
        <f aca="false">IF(Замер!$J$160="да",Ванна!$H460,0)</f>
        <v>0</v>
      </c>
      <c r="AY460" s="31" t="n">
        <f aca="false">IF(Замер!$J$180="да",Туалет!$B460,0)</f>
        <v>0</v>
      </c>
      <c r="AZ460" s="31" t="n">
        <f aca="false">IF(Замер!$J$180="да",Туалет!$G460,0)</f>
        <v>0</v>
      </c>
      <c r="BA460" s="31" t="n">
        <f aca="false">IF(Замер!$J$180="да",Туалет!$H460,0)</f>
        <v>0</v>
      </c>
      <c r="BC460" s="31" t="n">
        <f aca="false">IF(Замер!$J$200="да",Балкон!$B460,0)</f>
        <v>0</v>
      </c>
      <c r="BD460" s="31" t="n">
        <f aca="false">IF(Замер!$J$200="да",Балкон!$G460,0)</f>
        <v>0</v>
      </c>
      <c r="BE460" s="31" t="n">
        <f aca="false">IF(Замер!$J$200="да",Балкон!$H460,0)</f>
        <v>0</v>
      </c>
      <c r="BG460" s="31" t="n">
        <f aca="false">IF(Замер!$J$220="да",Помещение_11!$B460,0)</f>
        <v>0</v>
      </c>
      <c r="BH460" s="31" t="n">
        <f aca="false">IF(Замер!$J$220="да",Помещение_11!$G460,0)</f>
        <v>0</v>
      </c>
      <c r="BI460" s="31" t="n">
        <f aca="false">IF(Замер!$J$220="да",Помещение_11!$H460,0)</f>
        <v>0</v>
      </c>
      <c r="BK460" s="31" t="n">
        <f aca="false">IF(Замер!$J$240="да",Помещение_12!$B460,0)</f>
        <v>0</v>
      </c>
      <c r="BL460" s="31" t="n">
        <f aca="false">IF(Замер!$J$240="да",Помещение_12!$G460,0)</f>
        <v>0</v>
      </c>
      <c r="BM460" s="31" t="n">
        <f aca="false">IF(Замер!$J$240="да",Помещение_12!$H460,0)</f>
        <v>0</v>
      </c>
      <c r="BO460" s="31" t="n">
        <f aca="false">IF(Замер!$J$260="да",Помещение_13!$B460,0)</f>
        <v>0</v>
      </c>
      <c r="BP460" s="31" t="n">
        <f aca="false">IF(Замер!$J$260="да",Помещение_13!$G460,0)</f>
        <v>0</v>
      </c>
      <c r="BQ460" s="31" t="n">
        <f aca="false">IF(Замер!$J$260="да",Помещение_13!$H460,0)</f>
        <v>0</v>
      </c>
      <c r="BS460" s="31" t="n">
        <f aca="false">IF(Замер!$J$280="да",Помещение_14!$B460,0)</f>
        <v>0</v>
      </c>
      <c r="BT460" s="31" t="n">
        <f aca="false">IF(Замер!$J$280="да",Помещение_14!$G460,0)</f>
        <v>0</v>
      </c>
      <c r="BU460" s="31" t="n">
        <f aca="false">IF(Замер!$J$280="да",Помещение_14!$H460,0)</f>
        <v>0</v>
      </c>
      <c r="BW460" s="31" t="n">
        <f aca="false">IF(Замер!$J$300="да",Помещение_15!$B460,0)</f>
        <v>0</v>
      </c>
      <c r="BX460" s="31" t="n">
        <f aca="false">IF(Замер!$J$300="да",Помещение_15!$G460,0)</f>
        <v>0</v>
      </c>
      <c r="BY460" s="31" t="n">
        <f aca="false">IF(Замер!$J$300="да",Помещение_15!$H460,0)</f>
        <v>0</v>
      </c>
      <c r="CA460" s="31" t="n">
        <f aca="false">IF(Замер!$J$320="да",Помещение_16!$B460,0)</f>
        <v>0</v>
      </c>
      <c r="CB460" s="31" t="n">
        <f aca="false">IF(Замер!$J$320="да",Помещение_16!$G460,0)</f>
        <v>0</v>
      </c>
      <c r="CC460" s="31" t="n">
        <f aca="false">IF(Замер!$J$320="да",Помещение_16!$H460,0)</f>
        <v>0</v>
      </c>
      <c r="CE460" s="31" t="n">
        <f aca="false">IF(Замер!$J$340="да",Помещение_17!$B460,0)</f>
        <v>0</v>
      </c>
      <c r="CF460" s="31" t="n">
        <f aca="false">IF(Замер!$J$340="да",Помещение_17!$G460,0)</f>
        <v>0</v>
      </c>
      <c r="CG460" s="31" t="n">
        <f aca="false">IF(Замер!$J$340="да",Помещение_17!$H460,0)</f>
        <v>0</v>
      </c>
      <c r="CI460" s="31" t="n">
        <f aca="false">IF(Замер!$J$360="да",Помещение_18!$B460,0)</f>
        <v>0</v>
      </c>
      <c r="CJ460" s="31" t="n">
        <f aca="false">IF(Замер!$J$360="да",Помещение_18!$G460,0)</f>
        <v>0</v>
      </c>
      <c r="CK460" s="31" t="n">
        <f aca="false">IF(Замер!$J$360="да",Помещение_18!$H460,0)</f>
        <v>0</v>
      </c>
      <c r="CM460" s="31" t="n">
        <f aca="false">IF(Замер!$J$380="да",Помещение_19!$B460,0)</f>
        <v>0</v>
      </c>
      <c r="CN460" s="31" t="n">
        <f aca="false">IF(Замер!$J$380="да",Помещение_19!$G460,0)</f>
        <v>0</v>
      </c>
      <c r="CO460" s="31" t="n">
        <f aca="false">IF(Замер!$J$380="да",Помещение_19!$H460,0)</f>
        <v>0</v>
      </c>
      <c r="CQ460" s="31" t="n">
        <f aca="false">IF(Замер!$J$400="да",Помещение_20!$B460,0)</f>
        <v>0</v>
      </c>
      <c r="CR460" s="31" t="n">
        <f aca="false">IF(Замер!$J$400="да",Помещение_20!$G460,0)</f>
        <v>0</v>
      </c>
      <c r="CS460" s="31" t="n">
        <f aca="false">IF(Замер!$J$400="да",Помещение_20!$H460,0)</f>
        <v>0</v>
      </c>
    </row>
    <row r="461" customFormat="false" ht="14.25" hidden="false" customHeight="false" outlineLevel="0" collapsed="false">
      <c r="B461" s="79" t="n">
        <f aca="false">P461</f>
        <v>0</v>
      </c>
      <c r="C461" s="49" t="s">
        <v>701</v>
      </c>
      <c r="D461" s="80" t="str">
        <f aca="false">VLOOKUP(C461,СписокРабот!$B:$E,2,FALSE())</f>
        <v>Установка стабилизатора напряжения</v>
      </c>
      <c r="E461" s="44" t="str">
        <f aca="false">VLOOKUP(C461,СписокРабот!$B:$E,3,FALSE())</f>
        <v>ед.</v>
      </c>
      <c r="F461" s="81" t="n">
        <f aca="false">VLOOKUP(C461,СписокРабот!$B:$E,4,FALSE())</f>
        <v>5870</v>
      </c>
      <c r="G461" s="49" t="n">
        <f aca="false">Q461</f>
        <v>0</v>
      </c>
      <c r="H461" s="82" t="n">
        <f aca="false">F461*G461</f>
        <v>0</v>
      </c>
      <c r="L461" s="83"/>
      <c r="M461" s="66" t="n">
        <f aca="false">$F461*(100%-$B$3)</f>
        <v>4989.5</v>
      </c>
      <c r="N461" s="31" t="n">
        <f aca="false">$G461*$M461</f>
        <v>0</v>
      </c>
      <c r="P461" s="31" t="n">
        <f aca="false">MAX(S461,W461,AA461,AE461,AI461,AM461,AQ461,AU461,AY461,BC461,BG461,BK461,BO461,BS461,BW461,CA461,CE461,CI461,CM461,CQ461)</f>
        <v>0</v>
      </c>
      <c r="Q461" s="31" t="n">
        <f aca="false">IF($S461,T461,0)+IF($W461,X461,0)+IF($AA461,AB461,0)+IF($AE461,AF461,0)+IF($AI461,AJ461,0)+IF($AM461,AN461,0)+IF($AQ461,AR461,0)+IF($AU461,AV461,0)+IF($AY461,AZ461,0)+IF($BC461,BD461,0)+IF($BG461,BH461,0)+IF($BK461,BL461,0)+IF($BO461,BP461,0)+IF($BS461,BT461,0)+IF($BW461,BX461,0)+IF($CA461,CB461,0)+IF($CE461,CF461,0)+IF($CI461,CJ461,0)+IF($CM461,CN461,0)+IF($CQ461,CR461,0)</f>
        <v>0</v>
      </c>
      <c r="R461" s="31" t="n">
        <f aca="false">IF($S461=1,U461,0)+IF($W461,Y461,0)+IF($AA461,AC461,0)+IF($AE461,AG461,0)+IF($AI461,AK461,0)+IF($AM461,AO461,0)+IF($AQ461,AS461,0)+IF($AU461,AW461,0)+IF($AY461,BA461,0)+IF($BC461,BE461,0)+IF($BG461,BI461,0)+IF($BK461,BM461,0)+IF($BO461,BQ461,0)+IF($BS461,BU461,0)+IF($BW461,BY461,0)+IF($CA461,CC461,0)+IF($CE461,CG461,0)+IF($CI461,CK461,0)+IF($CM461,CO461,0)+IF($CQ461,CS461,0)</f>
        <v>0</v>
      </c>
      <c r="S461" s="31" t="n">
        <f aca="false">IF(Замер!$J$20="да",Комната_1!$B461,0)</f>
        <v>0</v>
      </c>
      <c r="T461" s="31" t="n">
        <f aca="false">IF(Замер!$J$20="да",Комната_1!$G461,0)</f>
        <v>0</v>
      </c>
      <c r="U461" s="31" t="n">
        <f aca="false">IF(Замер!$J$20="да",Комната_1!$H461,0)</f>
        <v>0</v>
      </c>
      <c r="W461" s="31" t="n">
        <f aca="false">IF(Замер!$J$40="да",Комната_2!$B461,0)</f>
        <v>0</v>
      </c>
      <c r="X461" s="31" t="n">
        <f aca="false">IF(Замер!$J$40="да",Комната_2!$G461,0)</f>
        <v>0</v>
      </c>
      <c r="Y461" s="31" t="n">
        <f aca="false">IF(Замер!$J$40="да",Комната_2!$H461,0)</f>
        <v>0</v>
      </c>
      <c r="AA461" s="31" t="n">
        <f aca="false">IF(Замер!$J$60="да",Комната_3!$B461,0)</f>
        <v>0</v>
      </c>
      <c r="AB461" s="31" t="n">
        <f aca="false">IF(Замер!$J$60="да",Комната_3!$G461,0)</f>
        <v>0</v>
      </c>
      <c r="AC461" s="31" t="n">
        <f aca="false">IF(Замер!$J$60="да",Комната_3!$H461,0)</f>
        <v>0</v>
      </c>
      <c r="AE461" s="31" t="n">
        <f aca="false">IF(Замер!$J$80="да",Комната_4!$B461,0)</f>
        <v>0</v>
      </c>
      <c r="AF461" s="31" t="n">
        <f aca="false">IF(Замер!$J$80="да",Комната_4!$G461,0)</f>
        <v>0</v>
      </c>
      <c r="AG461" s="31" t="n">
        <f aca="false">IF(Замер!$J$80="да",Комната_4!$H461,0)</f>
        <v>0</v>
      </c>
      <c r="AI461" s="31" t="n">
        <f aca="false">IF(Замер!$J$100="да",Комната_5!$B461,0)</f>
        <v>0</v>
      </c>
      <c r="AJ461" s="31" t="n">
        <f aca="false">IF(Замер!$J$100="да",Комната_5!$G461,0)</f>
        <v>0</v>
      </c>
      <c r="AK461" s="31" t="n">
        <f aca="false">IF(Замер!$J$100="да",Комната_5!$H461,0)</f>
        <v>0</v>
      </c>
      <c r="AM461" s="31" t="n">
        <f aca="false">IF(Замер!$J$120="да",Коридор!$B461,0)</f>
        <v>0</v>
      </c>
      <c r="AN461" s="31" t="n">
        <f aca="false">IF(Замер!$J$120="да",Коридор!$G461,0)</f>
        <v>0</v>
      </c>
      <c r="AO461" s="31" t="n">
        <f aca="false">IF(Замер!$J$120="да",Коридор!$H461,0)</f>
        <v>0</v>
      </c>
      <c r="AQ461" s="31" t="n">
        <f aca="false">IF(Замер!$J$140="да",Кухня!$B461,0)</f>
        <v>0</v>
      </c>
      <c r="AR461" s="31" t="n">
        <f aca="false">IF(Замер!$J$140="да",Кухня!$G461,0)</f>
        <v>0</v>
      </c>
      <c r="AS461" s="31" t="n">
        <f aca="false">IF(Замер!$J$140="да",Кухня!$H461,0)</f>
        <v>0</v>
      </c>
      <c r="AU461" s="31" t="n">
        <f aca="false">IF(Замер!$J$160="да",Ванна!$B461,0)</f>
        <v>0</v>
      </c>
      <c r="AV461" s="31" t="n">
        <f aca="false">IF(Замер!$J$160="да",Ванна!$G461,0)</f>
        <v>0</v>
      </c>
      <c r="AW461" s="31" t="n">
        <f aca="false">IF(Замер!$J$160="да",Ванна!$H461,0)</f>
        <v>0</v>
      </c>
      <c r="AY461" s="31" t="n">
        <f aca="false">IF(Замер!$J$180="да",Туалет!$B461,0)</f>
        <v>0</v>
      </c>
      <c r="AZ461" s="31" t="n">
        <f aca="false">IF(Замер!$J$180="да",Туалет!$G461,0)</f>
        <v>0</v>
      </c>
      <c r="BA461" s="31" t="n">
        <f aca="false">IF(Замер!$J$180="да",Туалет!$H461,0)</f>
        <v>0</v>
      </c>
      <c r="BC461" s="31" t="n">
        <f aca="false">IF(Замер!$J$200="да",Балкон!$B461,0)</f>
        <v>0</v>
      </c>
      <c r="BD461" s="31" t="n">
        <f aca="false">IF(Замер!$J$200="да",Балкон!$G461,0)</f>
        <v>0</v>
      </c>
      <c r="BE461" s="31" t="n">
        <f aca="false">IF(Замер!$J$200="да",Балкон!$H461,0)</f>
        <v>0</v>
      </c>
      <c r="BG461" s="31" t="n">
        <f aca="false">IF(Замер!$J$220="да",Помещение_11!$B461,0)</f>
        <v>0</v>
      </c>
      <c r="BH461" s="31" t="n">
        <f aca="false">IF(Замер!$J$220="да",Помещение_11!$G461,0)</f>
        <v>0</v>
      </c>
      <c r="BI461" s="31" t="n">
        <f aca="false">IF(Замер!$J$220="да",Помещение_11!$H461,0)</f>
        <v>0</v>
      </c>
      <c r="BK461" s="31" t="n">
        <f aca="false">IF(Замер!$J$240="да",Помещение_12!$B461,0)</f>
        <v>0</v>
      </c>
      <c r="BL461" s="31" t="n">
        <f aca="false">IF(Замер!$J$240="да",Помещение_12!$G461,0)</f>
        <v>0</v>
      </c>
      <c r="BM461" s="31" t="n">
        <f aca="false">IF(Замер!$J$240="да",Помещение_12!$H461,0)</f>
        <v>0</v>
      </c>
      <c r="BO461" s="31" t="n">
        <f aca="false">IF(Замер!$J$260="да",Помещение_13!$B461,0)</f>
        <v>0</v>
      </c>
      <c r="BP461" s="31" t="n">
        <f aca="false">IF(Замер!$J$260="да",Помещение_13!$G461,0)</f>
        <v>0</v>
      </c>
      <c r="BQ461" s="31" t="n">
        <f aca="false">IF(Замер!$J$260="да",Помещение_13!$H461,0)</f>
        <v>0</v>
      </c>
      <c r="BS461" s="31" t="n">
        <f aca="false">IF(Замер!$J$280="да",Помещение_14!$B461,0)</f>
        <v>0</v>
      </c>
      <c r="BT461" s="31" t="n">
        <f aca="false">IF(Замер!$J$280="да",Помещение_14!$G461,0)</f>
        <v>0</v>
      </c>
      <c r="BU461" s="31" t="n">
        <f aca="false">IF(Замер!$J$280="да",Помещение_14!$H461,0)</f>
        <v>0</v>
      </c>
      <c r="BW461" s="31" t="n">
        <f aca="false">IF(Замер!$J$300="да",Помещение_15!$B461,0)</f>
        <v>0</v>
      </c>
      <c r="BX461" s="31" t="n">
        <f aca="false">IF(Замер!$J$300="да",Помещение_15!$G461,0)</f>
        <v>0</v>
      </c>
      <c r="BY461" s="31" t="n">
        <f aca="false">IF(Замер!$J$300="да",Помещение_15!$H461,0)</f>
        <v>0</v>
      </c>
      <c r="CA461" s="31" t="n">
        <f aca="false">IF(Замер!$J$320="да",Помещение_16!$B461,0)</f>
        <v>0</v>
      </c>
      <c r="CB461" s="31" t="n">
        <f aca="false">IF(Замер!$J$320="да",Помещение_16!$G461,0)</f>
        <v>0</v>
      </c>
      <c r="CC461" s="31" t="n">
        <f aca="false">IF(Замер!$J$320="да",Помещение_16!$H461,0)</f>
        <v>0</v>
      </c>
      <c r="CE461" s="31" t="n">
        <f aca="false">IF(Замер!$J$340="да",Помещение_17!$B461,0)</f>
        <v>0</v>
      </c>
      <c r="CF461" s="31" t="n">
        <f aca="false">IF(Замер!$J$340="да",Помещение_17!$G461,0)</f>
        <v>0</v>
      </c>
      <c r="CG461" s="31" t="n">
        <f aca="false">IF(Замер!$J$340="да",Помещение_17!$H461,0)</f>
        <v>0</v>
      </c>
      <c r="CI461" s="31" t="n">
        <f aca="false">IF(Замер!$J$360="да",Помещение_18!$B461,0)</f>
        <v>0</v>
      </c>
      <c r="CJ461" s="31" t="n">
        <f aca="false">IF(Замер!$J$360="да",Помещение_18!$G461,0)</f>
        <v>0</v>
      </c>
      <c r="CK461" s="31" t="n">
        <f aca="false">IF(Замер!$J$360="да",Помещение_18!$H461,0)</f>
        <v>0</v>
      </c>
      <c r="CM461" s="31" t="n">
        <f aca="false">IF(Замер!$J$380="да",Помещение_19!$B461,0)</f>
        <v>0</v>
      </c>
      <c r="CN461" s="31" t="n">
        <f aca="false">IF(Замер!$J$380="да",Помещение_19!$G461,0)</f>
        <v>0</v>
      </c>
      <c r="CO461" s="31" t="n">
        <f aca="false">IF(Замер!$J$380="да",Помещение_19!$H461,0)</f>
        <v>0</v>
      </c>
      <c r="CQ461" s="31" t="n">
        <f aca="false">IF(Замер!$J$400="да",Помещение_20!$B461,0)</f>
        <v>0</v>
      </c>
      <c r="CR461" s="31" t="n">
        <f aca="false">IF(Замер!$J$400="да",Помещение_20!$G461,0)</f>
        <v>0</v>
      </c>
      <c r="CS461" s="31" t="n">
        <f aca="false">IF(Замер!$J$400="да",Помещение_20!$H461,0)</f>
        <v>0</v>
      </c>
    </row>
    <row r="462" customFormat="false" ht="14.25" hidden="false" customHeight="false" outlineLevel="0" collapsed="false">
      <c r="B462" s="79" t="n">
        <f aca="false">P462</f>
        <v>0</v>
      </c>
      <c r="C462" s="49" t="s">
        <v>702</v>
      </c>
      <c r="D462" s="80" t="str">
        <f aca="false">VLOOKUP(C462,СписокРабот!$B:$E,2,FALSE())</f>
        <v>Установка трансформатора</v>
      </c>
      <c r="E462" s="44" t="str">
        <f aca="false">VLOOKUP(C462,СписокРабот!$B:$E,3,FALSE())</f>
        <v>ед.</v>
      </c>
      <c r="F462" s="81" t="n">
        <f aca="false">VLOOKUP(C462,СписокРабот!$B:$E,4,FALSE())</f>
        <v>1693</v>
      </c>
      <c r="G462" s="49" t="n">
        <f aca="false">Q462</f>
        <v>0</v>
      </c>
      <c r="H462" s="82" t="n">
        <f aca="false">F462*G462</f>
        <v>0</v>
      </c>
      <c r="L462" s="83"/>
      <c r="M462" s="66" t="n">
        <f aca="false">$F462*(100%-$B$3)</f>
        <v>1439.05</v>
      </c>
      <c r="N462" s="31" t="n">
        <f aca="false">$G462*$M462</f>
        <v>0</v>
      </c>
      <c r="P462" s="31" t="n">
        <f aca="false">MAX(S462,W462,AA462,AE462,AI462,AM462,AQ462,AU462,AY462,BC462,BG462,BK462,BO462,BS462,BW462,CA462,CE462,CI462,CM462,CQ462)</f>
        <v>0</v>
      </c>
      <c r="Q462" s="31" t="n">
        <f aca="false">IF($S462,T462,0)+IF($W462,X462,0)+IF($AA462,AB462,0)+IF($AE462,AF462,0)+IF($AI462,AJ462,0)+IF($AM462,AN462,0)+IF($AQ462,AR462,0)+IF($AU462,AV462,0)+IF($AY462,AZ462,0)+IF($BC462,BD462,0)+IF($BG462,BH462,0)+IF($BK462,BL462,0)+IF($BO462,BP462,0)+IF($BS462,BT462,0)+IF($BW462,BX462,0)+IF($CA462,CB462,0)+IF($CE462,CF462,0)+IF($CI462,CJ462,0)+IF($CM462,CN462,0)+IF($CQ462,CR462,0)</f>
        <v>0</v>
      </c>
      <c r="R462" s="31" t="n">
        <f aca="false">IF($S462=1,U462,0)+IF($W462,Y462,0)+IF($AA462,AC462,0)+IF($AE462,AG462,0)+IF($AI462,AK462,0)+IF($AM462,AO462,0)+IF($AQ462,AS462,0)+IF($AU462,AW462,0)+IF($AY462,BA462,0)+IF($BC462,BE462,0)+IF($BG462,BI462,0)+IF($BK462,BM462,0)+IF($BO462,BQ462,0)+IF($BS462,BU462,0)+IF($BW462,BY462,0)+IF($CA462,CC462,0)+IF($CE462,CG462,0)+IF($CI462,CK462,0)+IF($CM462,CO462,0)+IF($CQ462,CS462,0)</f>
        <v>0</v>
      </c>
      <c r="S462" s="31" t="n">
        <f aca="false">IF(Замер!$J$20="да",Комната_1!$B462,0)</f>
        <v>0</v>
      </c>
      <c r="T462" s="31" t="n">
        <f aca="false">IF(Замер!$J$20="да",Комната_1!$G462,0)</f>
        <v>0</v>
      </c>
      <c r="U462" s="31" t="n">
        <f aca="false">IF(Замер!$J$20="да",Комната_1!$H462,0)</f>
        <v>0</v>
      </c>
      <c r="W462" s="31" t="n">
        <f aca="false">IF(Замер!$J$40="да",Комната_2!$B462,0)</f>
        <v>0</v>
      </c>
      <c r="X462" s="31" t="n">
        <f aca="false">IF(Замер!$J$40="да",Комната_2!$G462,0)</f>
        <v>0</v>
      </c>
      <c r="Y462" s="31" t="n">
        <f aca="false">IF(Замер!$J$40="да",Комната_2!$H462,0)</f>
        <v>0</v>
      </c>
      <c r="AA462" s="31" t="n">
        <f aca="false">IF(Замер!$J$60="да",Комната_3!$B462,0)</f>
        <v>0</v>
      </c>
      <c r="AB462" s="31" t="n">
        <f aca="false">IF(Замер!$J$60="да",Комната_3!$G462,0)</f>
        <v>0</v>
      </c>
      <c r="AC462" s="31" t="n">
        <f aca="false">IF(Замер!$J$60="да",Комната_3!$H462,0)</f>
        <v>0</v>
      </c>
      <c r="AE462" s="31" t="n">
        <f aca="false">IF(Замер!$J$80="да",Комната_4!$B462,0)</f>
        <v>0</v>
      </c>
      <c r="AF462" s="31" t="n">
        <f aca="false">IF(Замер!$J$80="да",Комната_4!$G462,0)</f>
        <v>0</v>
      </c>
      <c r="AG462" s="31" t="n">
        <f aca="false">IF(Замер!$J$80="да",Комната_4!$H462,0)</f>
        <v>0</v>
      </c>
      <c r="AI462" s="31" t="n">
        <f aca="false">IF(Замер!$J$100="да",Комната_5!$B462,0)</f>
        <v>0</v>
      </c>
      <c r="AJ462" s="31" t="n">
        <f aca="false">IF(Замер!$J$100="да",Комната_5!$G462,0)</f>
        <v>0</v>
      </c>
      <c r="AK462" s="31" t="n">
        <f aca="false">IF(Замер!$J$100="да",Комната_5!$H462,0)</f>
        <v>0</v>
      </c>
      <c r="AM462" s="31" t="n">
        <f aca="false">IF(Замер!$J$120="да",Коридор!$B462,0)</f>
        <v>0</v>
      </c>
      <c r="AN462" s="31" t="n">
        <f aca="false">IF(Замер!$J$120="да",Коридор!$G462,0)</f>
        <v>0</v>
      </c>
      <c r="AO462" s="31" t="n">
        <f aca="false">IF(Замер!$J$120="да",Коридор!$H462,0)</f>
        <v>0</v>
      </c>
      <c r="AQ462" s="31" t="n">
        <f aca="false">IF(Замер!$J$140="да",Кухня!$B462,0)</f>
        <v>0</v>
      </c>
      <c r="AR462" s="31" t="n">
        <f aca="false">IF(Замер!$J$140="да",Кухня!$G462,0)</f>
        <v>0</v>
      </c>
      <c r="AS462" s="31" t="n">
        <f aca="false">IF(Замер!$J$140="да",Кухня!$H462,0)</f>
        <v>0</v>
      </c>
      <c r="AU462" s="31" t="n">
        <f aca="false">IF(Замер!$J$160="да",Ванна!$B462,0)</f>
        <v>0</v>
      </c>
      <c r="AV462" s="31" t="n">
        <f aca="false">IF(Замер!$J$160="да",Ванна!$G462,0)</f>
        <v>0</v>
      </c>
      <c r="AW462" s="31" t="n">
        <f aca="false">IF(Замер!$J$160="да",Ванна!$H462,0)</f>
        <v>0</v>
      </c>
      <c r="AY462" s="31" t="n">
        <f aca="false">IF(Замер!$J$180="да",Туалет!$B462,0)</f>
        <v>0</v>
      </c>
      <c r="AZ462" s="31" t="n">
        <f aca="false">IF(Замер!$J$180="да",Туалет!$G462,0)</f>
        <v>0</v>
      </c>
      <c r="BA462" s="31" t="n">
        <f aca="false">IF(Замер!$J$180="да",Туалет!$H462,0)</f>
        <v>0</v>
      </c>
      <c r="BC462" s="31" t="n">
        <f aca="false">IF(Замер!$J$200="да",Балкон!$B462,0)</f>
        <v>0</v>
      </c>
      <c r="BD462" s="31" t="n">
        <f aca="false">IF(Замер!$J$200="да",Балкон!$G462,0)</f>
        <v>0</v>
      </c>
      <c r="BE462" s="31" t="n">
        <f aca="false">IF(Замер!$J$200="да",Балкон!$H462,0)</f>
        <v>0</v>
      </c>
      <c r="BG462" s="31" t="n">
        <f aca="false">IF(Замер!$J$220="да",Помещение_11!$B462,0)</f>
        <v>0</v>
      </c>
      <c r="BH462" s="31" t="n">
        <f aca="false">IF(Замер!$J$220="да",Помещение_11!$G462,0)</f>
        <v>0</v>
      </c>
      <c r="BI462" s="31" t="n">
        <f aca="false">IF(Замер!$J$220="да",Помещение_11!$H462,0)</f>
        <v>0</v>
      </c>
      <c r="BK462" s="31" t="n">
        <f aca="false">IF(Замер!$J$240="да",Помещение_12!$B462,0)</f>
        <v>0</v>
      </c>
      <c r="BL462" s="31" t="n">
        <f aca="false">IF(Замер!$J$240="да",Помещение_12!$G462,0)</f>
        <v>0</v>
      </c>
      <c r="BM462" s="31" t="n">
        <f aca="false">IF(Замер!$J$240="да",Помещение_12!$H462,0)</f>
        <v>0</v>
      </c>
      <c r="BO462" s="31" t="n">
        <f aca="false">IF(Замер!$J$260="да",Помещение_13!$B462,0)</f>
        <v>0</v>
      </c>
      <c r="BP462" s="31" t="n">
        <f aca="false">IF(Замер!$J$260="да",Помещение_13!$G462,0)</f>
        <v>0</v>
      </c>
      <c r="BQ462" s="31" t="n">
        <f aca="false">IF(Замер!$J$260="да",Помещение_13!$H462,0)</f>
        <v>0</v>
      </c>
      <c r="BS462" s="31" t="n">
        <f aca="false">IF(Замер!$J$280="да",Помещение_14!$B462,0)</f>
        <v>0</v>
      </c>
      <c r="BT462" s="31" t="n">
        <f aca="false">IF(Замер!$J$280="да",Помещение_14!$G462,0)</f>
        <v>0</v>
      </c>
      <c r="BU462" s="31" t="n">
        <f aca="false">IF(Замер!$J$280="да",Помещение_14!$H462,0)</f>
        <v>0</v>
      </c>
      <c r="BW462" s="31" t="n">
        <f aca="false">IF(Замер!$J$300="да",Помещение_15!$B462,0)</f>
        <v>0</v>
      </c>
      <c r="BX462" s="31" t="n">
        <f aca="false">IF(Замер!$J$300="да",Помещение_15!$G462,0)</f>
        <v>0</v>
      </c>
      <c r="BY462" s="31" t="n">
        <f aca="false">IF(Замер!$J$300="да",Помещение_15!$H462,0)</f>
        <v>0</v>
      </c>
      <c r="CA462" s="31" t="n">
        <f aca="false">IF(Замер!$J$320="да",Помещение_16!$B462,0)</f>
        <v>0</v>
      </c>
      <c r="CB462" s="31" t="n">
        <f aca="false">IF(Замер!$J$320="да",Помещение_16!$G462,0)</f>
        <v>0</v>
      </c>
      <c r="CC462" s="31" t="n">
        <f aca="false">IF(Замер!$J$320="да",Помещение_16!$H462,0)</f>
        <v>0</v>
      </c>
      <c r="CE462" s="31" t="n">
        <f aca="false">IF(Замер!$J$340="да",Помещение_17!$B462,0)</f>
        <v>0</v>
      </c>
      <c r="CF462" s="31" t="n">
        <f aca="false">IF(Замер!$J$340="да",Помещение_17!$G462,0)</f>
        <v>0</v>
      </c>
      <c r="CG462" s="31" t="n">
        <f aca="false">IF(Замер!$J$340="да",Помещение_17!$H462,0)</f>
        <v>0</v>
      </c>
      <c r="CI462" s="31" t="n">
        <f aca="false">IF(Замер!$J$360="да",Помещение_18!$B462,0)</f>
        <v>0</v>
      </c>
      <c r="CJ462" s="31" t="n">
        <f aca="false">IF(Замер!$J$360="да",Помещение_18!$G462,0)</f>
        <v>0</v>
      </c>
      <c r="CK462" s="31" t="n">
        <f aca="false">IF(Замер!$J$360="да",Помещение_18!$H462,0)</f>
        <v>0</v>
      </c>
      <c r="CM462" s="31" t="n">
        <f aca="false">IF(Замер!$J$380="да",Помещение_19!$B462,0)</f>
        <v>0</v>
      </c>
      <c r="CN462" s="31" t="n">
        <f aca="false">IF(Замер!$J$380="да",Помещение_19!$G462,0)</f>
        <v>0</v>
      </c>
      <c r="CO462" s="31" t="n">
        <f aca="false">IF(Замер!$J$380="да",Помещение_19!$H462,0)</f>
        <v>0</v>
      </c>
      <c r="CQ462" s="31" t="n">
        <f aca="false">IF(Замер!$J$400="да",Помещение_20!$B462,0)</f>
        <v>0</v>
      </c>
      <c r="CR462" s="31" t="n">
        <f aca="false">IF(Замер!$J$400="да",Помещение_20!$G462,0)</f>
        <v>0</v>
      </c>
      <c r="CS462" s="31" t="n">
        <f aca="false">IF(Замер!$J$400="да",Помещение_20!$H462,0)</f>
        <v>0</v>
      </c>
    </row>
    <row r="463" customFormat="false" ht="14.25" hidden="false" customHeight="false" outlineLevel="0" collapsed="false">
      <c r="B463" s="79" t="n">
        <f aca="false">P463</f>
        <v>0</v>
      </c>
      <c r="C463" s="49" t="s">
        <v>703</v>
      </c>
      <c r="D463" s="80" t="str">
        <f aca="false">VLOOKUP(C463,СписокРабот!$B:$E,2,FALSE())</f>
        <v>Установка звонка с кнопкой (без прокладки провода)</v>
      </c>
      <c r="E463" s="44" t="str">
        <f aca="false">VLOOKUP(C463,СписокРабот!$B:$E,3,FALSE())</f>
        <v>ед.</v>
      </c>
      <c r="F463" s="81" t="n">
        <f aca="false">VLOOKUP(C463,СписокРабот!$B:$E,4,FALSE())</f>
        <v>425</v>
      </c>
      <c r="G463" s="49" t="n">
        <f aca="false">Q463</f>
        <v>0</v>
      </c>
      <c r="H463" s="82" t="n">
        <f aca="false">F463*G463</f>
        <v>0</v>
      </c>
      <c r="L463" s="83"/>
      <c r="M463" s="66" t="n">
        <f aca="false">$F463*(100%-$B$3)</f>
        <v>361.25</v>
      </c>
      <c r="N463" s="31" t="n">
        <f aca="false">$G463*$M463</f>
        <v>0</v>
      </c>
      <c r="P463" s="31" t="n">
        <f aca="false">MAX(S463,W463,AA463,AE463,AI463,AM463,AQ463,AU463,AY463,BC463,BG463,BK463,BO463,BS463,BW463,CA463,CE463,CI463,CM463,CQ463)</f>
        <v>0</v>
      </c>
      <c r="Q463" s="31" t="n">
        <f aca="false">IF($S463,T463,0)+IF($W463,X463,0)+IF($AA463,AB463,0)+IF($AE463,AF463,0)+IF($AI463,AJ463,0)+IF($AM463,AN463,0)+IF($AQ463,AR463,0)+IF($AU463,AV463,0)+IF($AY463,AZ463,0)+IF($BC463,BD463,0)+IF($BG463,BH463,0)+IF($BK463,BL463,0)+IF($BO463,BP463,0)+IF($BS463,BT463,0)+IF($BW463,BX463,0)+IF($CA463,CB463,0)+IF($CE463,CF463,0)+IF($CI463,CJ463,0)+IF($CM463,CN463,0)+IF($CQ463,CR463,0)</f>
        <v>0</v>
      </c>
      <c r="R463" s="31" t="n">
        <f aca="false">IF($S463=1,U463,0)+IF($W463,Y463,0)+IF($AA463,AC463,0)+IF($AE463,AG463,0)+IF($AI463,AK463,0)+IF($AM463,AO463,0)+IF($AQ463,AS463,0)+IF($AU463,AW463,0)+IF($AY463,BA463,0)+IF($BC463,BE463,0)+IF($BG463,BI463,0)+IF($BK463,BM463,0)+IF($BO463,BQ463,0)+IF($BS463,BU463,0)+IF($BW463,BY463,0)+IF($CA463,CC463,0)+IF($CE463,CG463,0)+IF($CI463,CK463,0)+IF($CM463,CO463,0)+IF($CQ463,CS463,0)</f>
        <v>0</v>
      </c>
      <c r="S463" s="31" t="n">
        <f aca="false">IF(Замер!$J$20="да",Комната_1!$B463,0)</f>
        <v>0</v>
      </c>
      <c r="T463" s="31" t="n">
        <f aca="false">IF(Замер!$J$20="да",Комната_1!$G463,0)</f>
        <v>1</v>
      </c>
      <c r="U463" s="31" t="n">
        <f aca="false">IF(Замер!$J$20="да",Комната_1!$H463,0)</f>
        <v>425</v>
      </c>
      <c r="W463" s="31" t="n">
        <f aca="false">IF(Замер!$J$40="да",Комната_2!$B463,0)</f>
        <v>0</v>
      </c>
      <c r="X463" s="31" t="n">
        <f aca="false">IF(Замер!$J$40="да",Комната_2!$G463,0)</f>
        <v>1</v>
      </c>
      <c r="Y463" s="31" t="n">
        <f aca="false">IF(Замер!$J$40="да",Комната_2!$H463,0)</f>
        <v>425</v>
      </c>
      <c r="AA463" s="31" t="n">
        <f aca="false">IF(Замер!$J$60="да",Комната_3!$B463,0)</f>
        <v>0</v>
      </c>
      <c r="AB463" s="31" t="n">
        <f aca="false">IF(Замер!$J$60="да",Комната_3!$G463,0)</f>
        <v>1</v>
      </c>
      <c r="AC463" s="31" t="n">
        <f aca="false">IF(Замер!$J$60="да",Комната_3!$H463,0)</f>
        <v>425</v>
      </c>
      <c r="AE463" s="31" t="n">
        <f aca="false">IF(Замер!$J$80="да",Комната_4!$B463,0)</f>
        <v>0</v>
      </c>
      <c r="AF463" s="31" t="n">
        <f aca="false">IF(Замер!$J$80="да",Комната_4!$G463,0)</f>
        <v>1</v>
      </c>
      <c r="AG463" s="31" t="n">
        <f aca="false">IF(Замер!$J$80="да",Комната_4!$H463,0)</f>
        <v>425</v>
      </c>
      <c r="AI463" s="31" t="n">
        <f aca="false">IF(Замер!$J$100="да",Комната_5!$B463,0)</f>
        <v>0</v>
      </c>
      <c r="AJ463" s="31" t="n">
        <f aca="false">IF(Замер!$J$100="да",Комната_5!$G463,0)</f>
        <v>1</v>
      </c>
      <c r="AK463" s="31" t="n">
        <f aca="false">IF(Замер!$J$100="да",Комната_5!$H463,0)</f>
        <v>425</v>
      </c>
      <c r="AM463" s="31" t="n">
        <f aca="false">IF(Замер!$J$120="да",Коридор!$B463,0)</f>
        <v>0</v>
      </c>
      <c r="AN463" s="31" t="n">
        <f aca="false">IF(Замер!$J$120="да",Коридор!$G463,0)</f>
        <v>1</v>
      </c>
      <c r="AO463" s="31" t="n">
        <f aca="false">IF(Замер!$J$120="да",Коридор!$H463,0)</f>
        <v>425</v>
      </c>
      <c r="AQ463" s="31" t="n">
        <f aca="false">IF(Замер!$J$140="да",Кухня!$B463,0)</f>
        <v>0</v>
      </c>
      <c r="AR463" s="31" t="n">
        <f aca="false">IF(Замер!$J$140="да",Кухня!$G463,0)</f>
        <v>1</v>
      </c>
      <c r="AS463" s="31" t="n">
        <f aca="false">IF(Замер!$J$140="да",Кухня!$H463,0)</f>
        <v>425</v>
      </c>
      <c r="AU463" s="31" t="n">
        <f aca="false">IF(Замер!$J$160="да",Ванна!$B463,0)</f>
        <v>0</v>
      </c>
      <c r="AV463" s="31" t="n">
        <f aca="false">IF(Замер!$J$160="да",Ванна!$G463,0)</f>
        <v>1</v>
      </c>
      <c r="AW463" s="31" t="n">
        <f aca="false">IF(Замер!$J$160="да",Ванна!$H463,0)</f>
        <v>425</v>
      </c>
      <c r="AY463" s="31" t="n">
        <f aca="false">IF(Замер!$J$180="да",Туалет!$B463,0)</f>
        <v>0</v>
      </c>
      <c r="AZ463" s="31" t="n">
        <f aca="false">IF(Замер!$J$180="да",Туалет!$G463,0)</f>
        <v>0</v>
      </c>
      <c r="BA463" s="31" t="n">
        <f aca="false">IF(Замер!$J$180="да",Туалет!$H463,0)</f>
        <v>0</v>
      </c>
      <c r="BC463" s="31" t="n">
        <f aca="false">IF(Замер!$J$200="да",Балкон!$B463,0)</f>
        <v>0</v>
      </c>
      <c r="BD463" s="31" t="n">
        <f aca="false">IF(Замер!$J$200="да",Балкон!$G463,0)</f>
        <v>0</v>
      </c>
      <c r="BE463" s="31" t="n">
        <f aca="false">IF(Замер!$J$200="да",Балкон!$H463,0)</f>
        <v>0</v>
      </c>
      <c r="BG463" s="31" t="n">
        <f aca="false">IF(Замер!$J$220="да",Помещение_11!$B463,0)</f>
        <v>0</v>
      </c>
      <c r="BH463" s="31" t="n">
        <f aca="false">IF(Замер!$J$220="да",Помещение_11!$G463,0)</f>
        <v>0</v>
      </c>
      <c r="BI463" s="31" t="n">
        <f aca="false">IF(Замер!$J$220="да",Помещение_11!$H463,0)</f>
        <v>0</v>
      </c>
      <c r="BK463" s="31" t="n">
        <f aca="false">IF(Замер!$J$240="да",Помещение_12!$B463,0)</f>
        <v>0</v>
      </c>
      <c r="BL463" s="31" t="n">
        <f aca="false">IF(Замер!$J$240="да",Помещение_12!$G463,0)</f>
        <v>0</v>
      </c>
      <c r="BM463" s="31" t="n">
        <f aca="false">IF(Замер!$J$240="да",Помещение_12!$H463,0)</f>
        <v>0</v>
      </c>
      <c r="BO463" s="31" t="n">
        <f aca="false">IF(Замер!$J$260="да",Помещение_13!$B463,0)</f>
        <v>0</v>
      </c>
      <c r="BP463" s="31" t="n">
        <f aca="false">IF(Замер!$J$260="да",Помещение_13!$G463,0)</f>
        <v>0</v>
      </c>
      <c r="BQ463" s="31" t="n">
        <f aca="false">IF(Замер!$J$260="да",Помещение_13!$H463,0)</f>
        <v>0</v>
      </c>
      <c r="BS463" s="31" t="n">
        <f aca="false">IF(Замер!$J$280="да",Помещение_14!$B463,0)</f>
        <v>0</v>
      </c>
      <c r="BT463" s="31" t="n">
        <f aca="false">IF(Замер!$J$280="да",Помещение_14!$G463,0)</f>
        <v>0</v>
      </c>
      <c r="BU463" s="31" t="n">
        <f aca="false">IF(Замер!$J$280="да",Помещение_14!$H463,0)</f>
        <v>0</v>
      </c>
      <c r="BW463" s="31" t="n">
        <f aca="false">IF(Замер!$J$300="да",Помещение_15!$B463,0)</f>
        <v>0</v>
      </c>
      <c r="BX463" s="31" t="n">
        <f aca="false">IF(Замер!$J$300="да",Помещение_15!$G463,0)</f>
        <v>0</v>
      </c>
      <c r="BY463" s="31" t="n">
        <f aca="false">IF(Замер!$J$300="да",Помещение_15!$H463,0)</f>
        <v>0</v>
      </c>
      <c r="CA463" s="31" t="n">
        <f aca="false">IF(Замер!$J$320="да",Помещение_16!$B463,0)</f>
        <v>0</v>
      </c>
      <c r="CB463" s="31" t="n">
        <f aca="false">IF(Замер!$J$320="да",Помещение_16!$G463,0)</f>
        <v>0</v>
      </c>
      <c r="CC463" s="31" t="n">
        <f aca="false">IF(Замер!$J$320="да",Помещение_16!$H463,0)</f>
        <v>0</v>
      </c>
      <c r="CE463" s="31" t="n">
        <f aca="false">IF(Замер!$J$340="да",Помещение_17!$B463,0)</f>
        <v>0</v>
      </c>
      <c r="CF463" s="31" t="n">
        <f aca="false">IF(Замер!$J$340="да",Помещение_17!$G463,0)</f>
        <v>0</v>
      </c>
      <c r="CG463" s="31" t="n">
        <f aca="false">IF(Замер!$J$340="да",Помещение_17!$H463,0)</f>
        <v>0</v>
      </c>
      <c r="CI463" s="31" t="n">
        <f aca="false">IF(Замер!$J$360="да",Помещение_18!$B463,0)</f>
        <v>0</v>
      </c>
      <c r="CJ463" s="31" t="n">
        <f aca="false">IF(Замер!$J$360="да",Помещение_18!$G463,0)</f>
        <v>0</v>
      </c>
      <c r="CK463" s="31" t="n">
        <f aca="false">IF(Замер!$J$360="да",Помещение_18!$H463,0)</f>
        <v>0</v>
      </c>
      <c r="CM463" s="31" t="n">
        <f aca="false">IF(Замер!$J$380="да",Помещение_19!$B463,0)</f>
        <v>0</v>
      </c>
      <c r="CN463" s="31" t="n">
        <f aca="false">IF(Замер!$J$380="да",Помещение_19!$G463,0)</f>
        <v>0</v>
      </c>
      <c r="CO463" s="31" t="n">
        <f aca="false">IF(Замер!$J$380="да",Помещение_19!$H463,0)</f>
        <v>0</v>
      </c>
      <c r="CQ463" s="31" t="n">
        <f aca="false">IF(Замер!$J$400="да",Помещение_20!$B463,0)</f>
        <v>0</v>
      </c>
      <c r="CR463" s="31" t="n">
        <f aca="false">IF(Замер!$J$400="да",Помещение_20!$G463,0)</f>
        <v>0</v>
      </c>
      <c r="CS463" s="31" t="n">
        <f aca="false">IF(Замер!$J$400="да",Помещение_20!$H463,0)</f>
        <v>0</v>
      </c>
    </row>
    <row r="464" customFormat="false" ht="14.25" hidden="false" customHeight="false" outlineLevel="0" collapsed="false">
      <c r="B464" s="79" t="n">
        <f aca="false">P464</f>
        <v>0</v>
      </c>
      <c r="C464" s="49" t="s">
        <v>704</v>
      </c>
      <c r="D464" s="80" t="str">
        <f aca="false">VLOOKUP(C464,СписокРабот!$B:$E,2,FALSE())</f>
        <v>Замена вводного рубильника</v>
      </c>
      <c r="E464" s="44" t="str">
        <f aca="false">VLOOKUP(C464,СписокРабот!$B:$E,3,FALSE())</f>
        <v>ед.</v>
      </c>
      <c r="F464" s="81" t="n">
        <f aca="false">VLOOKUP(C464,СписокРабот!$B:$E,4,FALSE())</f>
        <v>17258</v>
      </c>
      <c r="G464" s="49" t="n">
        <f aca="false">Q464</f>
        <v>0</v>
      </c>
      <c r="H464" s="82" t="n">
        <f aca="false">F464*G464</f>
        <v>0</v>
      </c>
      <c r="L464" s="83"/>
      <c r="M464" s="66" t="n">
        <f aca="false">$F464*(100%-$B$3)</f>
        <v>14669.3</v>
      </c>
      <c r="N464" s="31" t="n">
        <f aca="false">$G464*$M464</f>
        <v>0</v>
      </c>
      <c r="P464" s="31" t="n">
        <f aca="false">MAX(S464,W464,AA464,AE464,AI464,AM464,AQ464,AU464,AY464,BC464,BG464,BK464,BO464,BS464,BW464,CA464,CE464,CI464,CM464,CQ464)</f>
        <v>0</v>
      </c>
      <c r="Q464" s="31" t="n">
        <f aca="false">IF($S464,T464,0)+IF($W464,X464,0)+IF($AA464,AB464,0)+IF($AE464,AF464,0)+IF($AI464,AJ464,0)+IF($AM464,AN464,0)+IF($AQ464,AR464,0)+IF($AU464,AV464,0)+IF($AY464,AZ464,0)+IF($BC464,BD464,0)+IF($BG464,BH464,0)+IF($BK464,BL464,0)+IF($BO464,BP464,0)+IF($BS464,BT464,0)+IF($BW464,BX464,0)+IF($CA464,CB464,0)+IF($CE464,CF464,0)+IF($CI464,CJ464,0)+IF($CM464,CN464,0)+IF($CQ464,CR464,0)</f>
        <v>0</v>
      </c>
      <c r="R464" s="31" t="n">
        <f aca="false">IF($S464=1,U464,0)+IF($W464,Y464,0)+IF($AA464,AC464,0)+IF($AE464,AG464,0)+IF($AI464,AK464,0)+IF($AM464,AO464,0)+IF($AQ464,AS464,0)+IF($AU464,AW464,0)+IF($AY464,BA464,0)+IF($BC464,BE464,0)+IF($BG464,BI464,0)+IF($BK464,BM464,0)+IF($BO464,BQ464,0)+IF($BS464,BU464,0)+IF($BW464,BY464,0)+IF($CA464,CC464,0)+IF($CE464,CG464,0)+IF($CI464,CK464,0)+IF($CM464,CO464,0)+IF($CQ464,CS464,0)</f>
        <v>0</v>
      </c>
      <c r="S464" s="31" t="n">
        <f aca="false">IF(Замер!$J$20="да",Комната_1!$B464,0)</f>
        <v>0</v>
      </c>
      <c r="T464" s="31" t="n">
        <f aca="false">IF(Замер!$J$20="да",Комната_1!$G464,0)</f>
        <v>1</v>
      </c>
      <c r="U464" s="31" t="n">
        <f aca="false">IF(Замер!$J$20="да",Комната_1!$H464,0)</f>
        <v>17258</v>
      </c>
      <c r="W464" s="31" t="n">
        <f aca="false">IF(Замер!$J$40="да",Комната_2!$B464,0)</f>
        <v>0</v>
      </c>
      <c r="X464" s="31" t="n">
        <f aca="false">IF(Замер!$J$40="да",Комната_2!$G464,0)</f>
        <v>1</v>
      </c>
      <c r="Y464" s="31" t="n">
        <f aca="false">IF(Замер!$J$40="да",Комната_2!$H464,0)</f>
        <v>17258</v>
      </c>
      <c r="AA464" s="31" t="n">
        <f aca="false">IF(Замер!$J$60="да",Комната_3!$B464,0)</f>
        <v>0</v>
      </c>
      <c r="AB464" s="31" t="n">
        <f aca="false">IF(Замер!$J$60="да",Комната_3!$G464,0)</f>
        <v>1</v>
      </c>
      <c r="AC464" s="31" t="n">
        <f aca="false">IF(Замер!$J$60="да",Комната_3!$H464,0)</f>
        <v>17258</v>
      </c>
      <c r="AE464" s="31" t="n">
        <f aca="false">IF(Замер!$J$80="да",Комната_4!$B464,0)</f>
        <v>0</v>
      </c>
      <c r="AF464" s="31" t="n">
        <f aca="false">IF(Замер!$J$80="да",Комната_4!$G464,0)</f>
        <v>1</v>
      </c>
      <c r="AG464" s="31" t="n">
        <f aca="false">IF(Замер!$J$80="да",Комната_4!$H464,0)</f>
        <v>17258</v>
      </c>
      <c r="AI464" s="31" t="n">
        <f aca="false">IF(Замер!$J$100="да",Комната_5!$B464,0)</f>
        <v>0</v>
      </c>
      <c r="AJ464" s="31" t="n">
        <f aca="false">IF(Замер!$J$100="да",Комната_5!$G464,0)</f>
        <v>1</v>
      </c>
      <c r="AK464" s="31" t="n">
        <f aca="false">IF(Замер!$J$100="да",Комната_5!$H464,0)</f>
        <v>17258</v>
      </c>
      <c r="AM464" s="31" t="n">
        <f aca="false">IF(Замер!$J$120="да",Коридор!$B464,0)</f>
        <v>0</v>
      </c>
      <c r="AN464" s="31" t="n">
        <f aca="false">IF(Замер!$J$120="да",Коридор!$G464,0)</f>
        <v>1</v>
      </c>
      <c r="AO464" s="31" t="n">
        <f aca="false">IF(Замер!$J$120="да",Коридор!$H464,0)</f>
        <v>17258</v>
      </c>
      <c r="AQ464" s="31" t="n">
        <f aca="false">IF(Замер!$J$140="да",Кухня!$B464,0)</f>
        <v>0</v>
      </c>
      <c r="AR464" s="31" t="n">
        <f aca="false">IF(Замер!$J$140="да",Кухня!$G464,0)</f>
        <v>1</v>
      </c>
      <c r="AS464" s="31" t="n">
        <f aca="false">IF(Замер!$J$140="да",Кухня!$H464,0)</f>
        <v>17258</v>
      </c>
      <c r="AU464" s="31" t="n">
        <f aca="false">IF(Замер!$J$160="да",Ванна!$B464,0)</f>
        <v>0</v>
      </c>
      <c r="AV464" s="31" t="n">
        <f aca="false">IF(Замер!$J$160="да",Ванна!$G464,0)</f>
        <v>1</v>
      </c>
      <c r="AW464" s="31" t="n">
        <f aca="false">IF(Замер!$J$160="да",Ванна!$H464,0)</f>
        <v>17258</v>
      </c>
      <c r="AY464" s="31" t="n">
        <f aca="false">IF(Замер!$J$180="да",Туалет!$B464,0)</f>
        <v>0</v>
      </c>
      <c r="AZ464" s="31" t="n">
        <f aca="false">IF(Замер!$J$180="да",Туалет!$G464,0)</f>
        <v>0</v>
      </c>
      <c r="BA464" s="31" t="n">
        <f aca="false">IF(Замер!$J$180="да",Туалет!$H464,0)</f>
        <v>0</v>
      </c>
      <c r="BC464" s="31" t="n">
        <f aca="false">IF(Замер!$J$200="да",Балкон!$B464,0)</f>
        <v>0</v>
      </c>
      <c r="BD464" s="31" t="n">
        <f aca="false">IF(Замер!$J$200="да",Балкон!$G464,0)</f>
        <v>0</v>
      </c>
      <c r="BE464" s="31" t="n">
        <f aca="false">IF(Замер!$J$200="да",Балкон!$H464,0)</f>
        <v>0</v>
      </c>
      <c r="BG464" s="31" t="n">
        <f aca="false">IF(Замер!$J$220="да",Помещение_11!$B464,0)</f>
        <v>0</v>
      </c>
      <c r="BH464" s="31" t="n">
        <f aca="false">IF(Замер!$J$220="да",Помещение_11!$G464,0)</f>
        <v>0</v>
      </c>
      <c r="BI464" s="31" t="n">
        <f aca="false">IF(Замер!$J$220="да",Помещение_11!$H464,0)</f>
        <v>0</v>
      </c>
      <c r="BK464" s="31" t="n">
        <f aca="false">IF(Замер!$J$240="да",Помещение_12!$B464,0)</f>
        <v>0</v>
      </c>
      <c r="BL464" s="31" t="n">
        <f aca="false">IF(Замер!$J$240="да",Помещение_12!$G464,0)</f>
        <v>0</v>
      </c>
      <c r="BM464" s="31" t="n">
        <f aca="false">IF(Замер!$J$240="да",Помещение_12!$H464,0)</f>
        <v>0</v>
      </c>
      <c r="BO464" s="31" t="n">
        <f aca="false">IF(Замер!$J$260="да",Помещение_13!$B464,0)</f>
        <v>0</v>
      </c>
      <c r="BP464" s="31" t="n">
        <f aca="false">IF(Замер!$J$260="да",Помещение_13!$G464,0)</f>
        <v>0</v>
      </c>
      <c r="BQ464" s="31" t="n">
        <f aca="false">IF(Замер!$J$260="да",Помещение_13!$H464,0)</f>
        <v>0</v>
      </c>
      <c r="BS464" s="31" t="n">
        <f aca="false">IF(Замер!$J$280="да",Помещение_14!$B464,0)</f>
        <v>0</v>
      </c>
      <c r="BT464" s="31" t="n">
        <f aca="false">IF(Замер!$J$280="да",Помещение_14!$G464,0)</f>
        <v>0</v>
      </c>
      <c r="BU464" s="31" t="n">
        <f aca="false">IF(Замер!$J$280="да",Помещение_14!$H464,0)</f>
        <v>0</v>
      </c>
      <c r="BW464" s="31" t="n">
        <f aca="false">IF(Замер!$J$300="да",Помещение_15!$B464,0)</f>
        <v>0</v>
      </c>
      <c r="BX464" s="31" t="n">
        <f aca="false">IF(Замер!$J$300="да",Помещение_15!$G464,0)</f>
        <v>0</v>
      </c>
      <c r="BY464" s="31" t="n">
        <f aca="false">IF(Замер!$J$300="да",Помещение_15!$H464,0)</f>
        <v>0</v>
      </c>
      <c r="CA464" s="31" t="n">
        <f aca="false">IF(Замер!$J$320="да",Помещение_16!$B464,0)</f>
        <v>0</v>
      </c>
      <c r="CB464" s="31" t="n">
        <f aca="false">IF(Замер!$J$320="да",Помещение_16!$G464,0)</f>
        <v>0</v>
      </c>
      <c r="CC464" s="31" t="n">
        <f aca="false">IF(Замер!$J$320="да",Помещение_16!$H464,0)</f>
        <v>0</v>
      </c>
      <c r="CE464" s="31" t="n">
        <f aca="false">IF(Замер!$J$340="да",Помещение_17!$B464,0)</f>
        <v>0</v>
      </c>
      <c r="CF464" s="31" t="n">
        <f aca="false">IF(Замер!$J$340="да",Помещение_17!$G464,0)</f>
        <v>0</v>
      </c>
      <c r="CG464" s="31" t="n">
        <f aca="false">IF(Замер!$J$340="да",Помещение_17!$H464,0)</f>
        <v>0</v>
      </c>
      <c r="CI464" s="31" t="n">
        <f aca="false">IF(Замер!$J$360="да",Помещение_18!$B464,0)</f>
        <v>0</v>
      </c>
      <c r="CJ464" s="31" t="n">
        <f aca="false">IF(Замер!$J$360="да",Помещение_18!$G464,0)</f>
        <v>0</v>
      </c>
      <c r="CK464" s="31" t="n">
        <f aca="false">IF(Замер!$J$360="да",Помещение_18!$H464,0)</f>
        <v>0</v>
      </c>
      <c r="CM464" s="31" t="n">
        <f aca="false">IF(Замер!$J$380="да",Помещение_19!$B464,0)</f>
        <v>0</v>
      </c>
      <c r="CN464" s="31" t="n">
        <f aca="false">IF(Замер!$J$380="да",Помещение_19!$G464,0)</f>
        <v>0</v>
      </c>
      <c r="CO464" s="31" t="n">
        <f aca="false">IF(Замер!$J$380="да",Помещение_19!$H464,0)</f>
        <v>0</v>
      </c>
      <c r="CQ464" s="31" t="n">
        <f aca="false">IF(Замер!$J$400="да",Помещение_20!$B464,0)</f>
        <v>0</v>
      </c>
      <c r="CR464" s="31" t="n">
        <f aca="false">IF(Замер!$J$400="да",Помещение_20!$G464,0)</f>
        <v>0</v>
      </c>
      <c r="CS464" s="31" t="n">
        <f aca="false">IF(Замер!$J$400="да",Помещение_20!$H464,0)</f>
        <v>0</v>
      </c>
    </row>
    <row r="465" customFormat="false" ht="14.25" hidden="false" customHeight="false" outlineLevel="0" collapsed="false">
      <c r="B465" s="79" t="n">
        <f aca="false">P465</f>
        <v>0</v>
      </c>
      <c r="C465" s="49" t="s">
        <v>705</v>
      </c>
      <c r="D465" s="80" t="str">
        <f aca="false">VLOOKUP(C465,СписокРабот!$B:$E,2,FALSE())</f>
        <v>Переборка распределительного щита до 36 автоматов</v>
      </c>
      <c r="E465" s="44" t="str">
        <f aca="false">VLOOKUP(C465,СписокРабот!$B:$E,3,FALSE())</f>
        <v>ед.</v>
      </c>
      <c r="F465" s="81" t="n">
        <f aca="false">VLOOKUP(C465,СписокРабот!$B:$E,4,FALSE())</f>
        <v>34513</v>
      </c>
      <c r="G465" s="49" t="n">
        <f aca="false">Q465</f>
        <v>0</v>
      </c>
      <c r="H465" s="82" t="n">
        <f aca="false">F465*G465</f>
        <v>0</v>
      </c>
      <c r="L465" s="83"/>
      <c r="M465" s="66" t="n">
        <f aca="false">$F465*(100%-$B$3)</f>
        <v>29336.05</v>
      </c>
      <c r="N465" s="31" t="n">
        <f aca="false">$G465*$M465</f>
        <v>0</v>
      </c>
      <c r="P465" s="31" t="n">
        <f aca="false">MAX(S465,W465,AA465,AE465,AI465,AM465,AQ465,AU465,AY465,BC465,BG465,BK465,BO465,BS465,BW465,CA465,CE465,CI465,CM465,CQ465)</f>
        <v>0</v>
      </c>
      <c r="Q465" s="31" t="n">
        <f aca="false">IF($S465,T465,0)+IF($W465,X465,0)+IF($AA465,AB465,0)+IF($AE465,AF465,0)+IF($AI465,AJ465,0)+IF($AM465,AN465,0)+IF($AQ465,AR465,0)+IF($AU465,AV465,0)+IF($AY465,AZ465,0)+IF($BC465,BD465,0)+IF($BG465,BH465,0)+IF($BK465,BL465,0)+IF($BO465,BP465,0)+IF($BS465,BT465,0)+IF($BW465,BX465,0)+IF($CA465,CB465,0)+IF($CE465,CF465,0)+IF($CI465,CJ465,0)+IF($CM465,CN465,0)+IF($CQ465,CR465,0)</f>
        <v>0</v>
      </c>
      <c r="R465" s="31" t="n">
        <f aca="false">IF($S465=1,U465,0)+IF($W465,Y465,0)+IF($AA465,AC465,0)+IF($AE465,AG465,0)+IF($AI465,AK465,0)+IF($AM465,AO465,0)+IF($AQ465,AS465,0)+IF($AU465,AW465,0)+IF($AY465,BA465,0)+IF($BC465,BE465,0)+IF($BG465,BI465,0)+IF($BK465,BM465,0)+IF($BO465,BQ465,0)+IF($BS465,BU465,0)+IF($BW465,BY465,0)+IF($CA465,CC465,0)+IF($CE465,CG465,0)+IF($CI465,CK465,0)+IF($CM465,CO465,0)+IF($CQ465,CS465,0)</f>
        <v>0</v>
      </c>
      <c r="S465" s="31" t="n">
        <f aca="false">IF(Замер!$J$20="да",Комната_1!$B465,0)</f>
        <v>0</v>
      </c>
      <c r="T465" s="31" t="n">
        <f aca="false">IF(Замер!$J$20="да",Комната_1!$G465,0)</f>
        <v>1</v>
      </c>
      <c r="U465" s="31" t="n">
        <f aca="false">IF(Замер!$J$20="да",Комната_1!$H465,0)</f>
        <v>34513</v>
      </c>
      <c r="W465" s="31" t="n">
        <f aca="false">IF(Замер!$J$40="да",Комната_2!$B465,0)</f>
        <v>0</v>
      </c>
      <c r="X465" s="31" t="n">
        <f aca="false">IF(Замер!$J$40="да",Комната_2!$G465,0)</f>
        <v>1</v>
      </c>
      <c r="Y465" s="31" t="n">
        <f aca="false">IF(Замер!$J$40="да",Комната_2!$H465,0)</f>
        <v>34513</v>
      </c>
      <c r="AA465" s="31" t="n">
        <f aca="false">IF(Замер!$J$60="да",Комната_3!$B465,0)</f>
        <v>0</v>
      </c>
      <c r="AB465" s="31" t="n">
        <f aca="false">IF(Замер!$J$60="да",Комната_3!$G465,0)</f>
        <v>1</v>
      </c>
      <c r="AC465" s="31" t="n">
        <f aca="false">IF(Замер!$J$60="да",Комната_3!$H465,0)</f>
        <v>34513</v>
      </c>
      <c r="AE465" s="31" t="n">
        <f aca="false">IF(Замер!$J$80="да",Комната_4!$B465,0)</f>
        <v>0</v>
      </c>
      <c r="AF465" s="31" t="n">
        <f aca="false">IF(Замер!$J$80="да",Комната_4!$G465,0)</f>
        <v>1</v>
      </c>
      <c r="AG465" s="31" t="n">
        <f aca="false">IF(Замер!$J$80="да",Комната_4!$H465,0)</f>
        <v>34513</v>
      </c>
      <c r="AI465" s="31" t="n">
        <f aca="false">IF(Замер!$J$100="да",Комната_5!$B465,0)</f>
        <v>0</v>
      </c>
      <c r="AJ465" s="31" t="n">
        <f aca="false">IF(Замер!$J$100="да",Комната_5!$G465,0)</f>
        <v>1</v>
      </c>
      <c r="AK465" s="31" t="n">
        <f aca="false">IF(Замер!$J$100="да",Комната_5!$H465,0)</f>
        <v>34513</v>
      </c>
      <c r="AM465" s="31" t="n">
        <f aca="false">IF(Замер!$J$120="да",Коридор!$B465,0)</f>
        <v>0</v>
      </c>
      <c r="AN465" s="31" t="n">
        <f aca="false">IF(Замер!$J$120="да",Коридор!$G465,0)</f>
        <v>1</v>
      </c>
      <c r="AO465" s="31" t="n">
        <f aca="false">IF(Замер!$J$120="да",Коридор!$H465,0)</f>
        <v>34513</v>
      </c>
      <c r="AQ465" s="31" t="n">
        <f aca="false">IF(Замер!$J$140="да",Кухня!$B465,0)</f>
        <v>0</v>
      </c>
      <c r="AR465" s="31" t="n">
        <f aca="false">IF(Замер!$J$140="да",Кухня!$G465,0)</f>
        <v>1</v>
      </c>
      <c r="AS465" s="31" t="n">
        <f aca="false">IF(Замер!$J$140="да",Кухня!$H465,0)</f>
        <v>34513</v>
      </c>
      <c r="AU465" s="31" t="n">
        <f aca="false">IF(Замер!$J$160="да",Ванна!$B465,0)</f>
        <v>0</v>
      </c>
      <c r="AV465" s="31" t="n">
        <f aca="false">IF(Замер!$J$160="да",Ванна!$G465,0)</f>
        <v>1</v>
      </c>
      <c r="AW465" s="31" t="n">
        <f aca="false">IF(Замер!$J$160="да",Ванна!$H465,0)</f>
        <v>34513</v>
      </c>
      <c r="AY465" s="31" t="n">
        <f aca="false">IF(Замер!$J$180="да",Туалет!$B465,0)</f>
        <v>0</v>
      </c>
      <c r="AZ465" s="31" t="n">
        <f aca="false">IF(Замер!$J$180="да",Туалет!$G465,0)</f>
        <v>0</v>
      </c>
      <c r="BA465" s="31" t="n">
        <f aca="false">IF(Замер!$J$180="да",Туалет!$H465,0)</f>
        <v>0</v>
      </c>
      <c r="BC465" s="31" t="n">
        <f aca="false">IF(Замер!$J$200="да",Балкон!$B465,0)</f>
        <v>0</v>
      </c>
      <c r="BD465" s="31" t="n">
        <f aca="false">IF(Замер!$J$200="да",Балкон!$G465,0)</f>
        <v>0</v>
      </c>
      <c r="BE465" s="31" t="n">
        <f aca="false">IF(Замер!$J$200="да",Балкон!$H465,0)</f>
        <v>0</v>
      </c>
      <c r="BG465" s="31" t="n">
        <f aca="false">IF(Замер!$J$220="да",Помещение_11!$B465,0)</f>
        <v>0</v>
      </c>
      <c r="BH465" s="31" t="n">
        <f aca="false">IF(Замер!$J$220="да",Помещение_11!$G465,0)</f>
        <v>0</v>
      </c>
      <c r="BI465" s="31" t="n">
        <f aca="false">IF(Замер!$J$220="да",Помещение_11!$H465,0)</f>
        <v>0</v>
      </c>
      <c r="BK465" s="31" t="n">
        <f aca="false">IF(Замер!$J$240="да",Помещение_12!$B465,0)</f>
        <v>0</v>
      </c>
      <c r="BL465" s="31" t="n">
        <f aca="false">IF(Замер!$J$240="да",Помещение_12!$G465,0)</f>
        <v>0</v>
      </c>
      <c r="BM465" s="31" t="n">
        <f aca="false">IF(Замер!$J$240="да",Помещение_12!$H465,0)</f>
        <v>0</v>
      </c>
      <c r="BO465" s="31" t="n">
        <f aca="false">IF(Замер!$J$260="да",Помещение_13!$B465,0)</f>
        <v>0</v>
      </c>
      <c r="BP465" s="31" t="n">
        <f aca="false">IF(Замер!$J$260="да",Помещение_13!$G465,0)</f>
        <v>0</v>
      </c>
      <c r="BQ465" s="31" t="n">
        <f aca="false">IF(Замер!$J$260="да",Помещение_13!$H465,0)</f>
        <v>0</v>
      </c>
      <c r="BS465" s="31" t="n">
        <f aca="false">IF(Замер!$J$280="да",Помещение_14!$B465,0)</f>
        <v>0</v>
      </c>
      <c r="BT465" s="31" t="n">
        <f aca="false">IF(Замер!$J$280="да",Помещение_14!$G465,0)</f>
        <v>0</v>
      </c>
      <c r="BU465" s="31" t="n">
        <f aca="false">IF(Замер!$J$280="да",Помещение_14!$H465,0)</f>
        <v>0</v>
      </c>
      <c r="BW465" s="31" t="n">
        <f aca="false">IF(Замер!$J$300="да",Помещение_15!$B465,0)</f>
        <v>0</v>
      </c>
      <c r="BX465" s="31" t="n">
        <f aca="false">IF(Замер!$J$300="да",Помещение_15!$G465,0)</f>
        <v>0</v>
      </c>
      <c r="BY465" s="31" t="n">
        <f aca="false">IF(Замер!$J$300="да",Помещение_15!$H465,0)</f>
        <v>0</v>
      </c>
      <c r="CA465" s="31" t="n">
        <f aca="false">IF(Замер!$J$320="да",Помещение_16!$B465,0)</f>
        <v>0</v>
      </c>
      <c r="CB465" s="31" t="n">
        <f aca="false">IF(Замер!$J$320="да",Помещение_16!$G465,0)</f>
        <v>0</v>
      </c>
      <c r="CC465" s="31" t="n">
        <f aca="false">IF(Замер!$J$320="да",Помещение_16!$H465,0)</f>
        <v>0</v>
      </c>
      <c r="CE465" s="31" t="n">
        <f aca="false">IF(Замер!$J$340="да",Помещение_17!$B465,0)</f>
        <v>0</v>
      </c>
      <c r="CF465" s="31" t="n">
        <f aca="false">IF(Замер!$J$340="да",Помещение_17!$G465,0)</f>
        <v>0</v>
      </c>
      <c r="CG465" s="31" t="n">
        <f aca="false">IF(Замер!$J$340="да",Помещение_17!$H465,0)</f>
        <v>0</v>
      </c>
      <c r="CI465" s="31" t="n">
        <f aca="false">IF(Замер!$J$360="да",Помещение_18!$B465,0)</f>
        <v>0</v>
      </c>
      <c r="CJ465" s="31" t="n">
        <f aca="false">IF(Замер!$J$360="да",Помещение_18!$G465,0)</f>
        <v>0</v>
      </c>
      <c r="CK465" s="31" t="n">
        <f aca="false">IF(Замер!$J$360="да",Помещение_18!$H465,0)</f>
        <v>0</v>
      </c>
      <c r="CM465" s="31" t="n">
        <f aca="false">IF(Замер!$J$380="да",Помещение_19!$B465,0)</f>
        <v>0</v>
      </c>
      <c r="CN465" s="31" t="n">
        <f aca="false">IF(Замер!$J$380="да",Помещение_19!$G465,0)</f>
        <v>0</v>
      </c>
      <c r="CO465" s="31" t="n">
        <f aca="false">IF(Замер!$J$380="да",Помещение_19!$H465,0)</f>
        <v>0</v>
      </c>
      <c r="CQ465" s="31" t="n">
        <f aca="false">IF(Замер!$J$400="да",Помещение_20!$B465,0)</f>
        <v>0</v>
      </c>
      <c r="CR465" s="31" t="n">
        <f aca="false">IF(Замер!$J$400="да",Помещение_20!$G465,0)</f>
        <v>0</v>
      </c>
      <c r="CS465" s="31" t="n">
        <f aca="false">IF(Замер!$J$400="да",Помещение_20!$H465,0)</f>
        <v>0</v>
      </c>
    </row>
    <row r="466" customFormat="false" ht="14.25" hidden="false" customHeight="false" outlineLevel="0" collapsed="false">
      <c r="B466" s="79" t="n">
        <f aca="false">P466</f>
        <v>0</v>
      </c>
      <c r="C466" s="49" t="s">
        <v>706</v>
      </c>
      <c r="D466" s="80" t="str">
        <f aca="false">VLOOKUP(C466,СписокРабот!$B:$E,2,FALSE())</f>
        <v>Сборка распределительного устройства по схеме заказчика</v>
      </c>
      <c r="E466" s="44" t="str">
        <f aca="false">VLOOKUP(C466,СписокРабот!$B:$E,3,FALSE())</f>
        <v>ед.</v>
      </c>
      <c r="F466" s="81" t="n">
        <f aca="false">VLOOKUP(C466,СписокРабот!$B:$E,4,FALSE())</f>
        <v>34513</v>
      </c>
      <c r="G466" s="49" t="n">
        <f aca="false">Q466</f>
        <v>0</v>
      </c>
      <c r="H466" s="82" t="n">
        <f aca="false">F466*G466</f>
        <v>0</v>
      </c>
      <c r="L466" s="83"/>
      <c r="M466" s="66" t="n">
        <f aca="false">$F466*(100%-$B$3)</f>
        <v>29336.05</v>
      </c>
      <c r="N466" s="31" t="n">
        <f aca="false">$G466*$M466</f>
        <v>0</v>
      </c>
      <c r="P466" s="31" t="n">
        <f aca="false">MAX(S466,W466,AA466,AE466,AI466,AM466,AQ466,AU466,AY466,BC466,BG466,BK466,BO466,BS466,BW466,CA466,CE466,CI466,CM466,CQ466)</f>
        <v>0</v>
      </c>
      <c r="Q466" s="31" t="n">
        <f aca="false">IF($S466,T466,0)+IF($W466,X466,0)+IF($AA466,AB466,0)+IF($AE466,AF466,0)+IF($AI466,AJ466,0)+IF($AM466,AN466,0)+IF($AQ466,AR466,0)+IF($AU466,AV466,0)+IF($AY466,AZ466,0)+IF($BC466,BD466,0)+IF($BG466,BH466,0)+IF($BK466,BL466,0)+IF($BO466,BP466,0)+IF($BS466,BT466,0)+IF($BW466,BX466,0)+IF($CA466,CB466,0)+IF($CE466,CF466,0)+IF($CI466,CJ466,0)+IF($CM466,CN466,0)+IF($CQ466,CR466,0)</f>
        <v>0</v>
      </c>
      <c r="R466" s="31" t="n">
        <f aca="false">IF($S466=1,U466,0)+IF($W466,Y466,0)+IF($AA466,AC466,0)+IF($AE466,AG466,0)+IF($AI466,AK466,0)+IF($AM466,AO466,0)+IF($AQ466,AS466,0)+IF($AU466,AW466,0)+IF($AY466,BA466,0)+IF($BC466,BE466,0)+IF($BG466,BI466,0)+IF($BK466,BM466,0)+IF($BO466,BQ466,0)+IF($BS466,BU466,0)+IF($BW466,BY466,0)+IF($CA466,CC466,0)+IF($CE466,CG466,0)+IF($CI466,CK466,0)+IF($CM466,CO466,0)+IF($CQ466,CS466,0)</f>
        <v>0</v>
      </c>
      <c r="S466" s="31" t="n">
        <f aca="false">IF(Замер!$J$20="да",Комната_1!$B466,0)</f>
        <v>0</v>
      </c>
      <c r="T466" s="31" t="n">
        <f aca="false">IF(Замер!$J$20="да",Комната_1!$G466,0)</f>
        <v>1</v>
      </c>
      <c r="U466" s="31" t="n">
        <f aca="false">IF(Замер!$J$20="да",Комната_1!$H466,0)</f>
        <v>34513</v>
      </c>
      <c r="W466" s="31" t="n">
        <f aca="false">IF(Замер!$J$40="да",Комната_2!$B466,0)</f>
        <v>0</v>
      </c>
      <c r="X466" s="31" t="n">
        <f aca="false">IF(Замер!$J$40="да",Комната_2!$G466,0)</f>
        <v>1</v>
      </c>
      <c r="Y466" s="31" t="n">
        <f aca="false">IF(Замер!$J$40="да",Комната_2!$H466,0)</f>
        <v>34513</v>
      </c>
      <c r="AA466" s="31" t="n">
        <f aca="false">IF(Замер!$J$60="да",Комната_3!$B466,0)</f>
        <v>0</v>
      </c>
      <c r="AB466" s="31" t="n">
        <f aca="false">IF(Замер!$J$60="да",Комната_3!$G466,0)</f>
        <v>1</v>
      </c>
      <c r="AC466" s="31" t="n">
        <f aca="false">IF(Замер!$J$60="да",Комната_3!$H466,0)</f>
        <v>34513</v>
      </c>
      <c r="AE466" s="31" t="n">
        <f aca="false">IF(Замер!$J$80="да",Комната_4!$B466,0)</f>
        <v>0</v>
      </c>
      <c r="AF466" s="31" t="n">
        <f aca="false">IF(Замер!$J$80="да",Комната_4!$G466,0)</f>
        <v>1</v>
      </c>
      <c r="AG466" s="31" t="n">
        <f aca="false">IF(Замер!$J$80="да",Комната_4!$H466,0)</f>
        <v>34513</v>
      </c>
      <c r="AI466" s="31" t="n">
        <f aca="false">IF(Замер!$J$100="да",Комната_5!$B466,0)</f>
        <v>0</v>
      </c>
      <c r="AJ466" s="31" t="n">
        <f aca="false">IF(Замер!$J$100="да",Комната_5!$G466,0)</f>
        <v>1</v>
      </c>
      <c r="AK466" s="31" t="n">
        <f aca="false">IF(Замер!$J$100="да",Комната_5!$H466,0)</f>
        <v>34513</v>
      </c>
      <c r="AM466" s="31" t="n">
        <f aca="false">IF(Замер!$J$120="да",Коридор!$B466,0)</f>
        <v>0</v>
      </c>
      <c r="AN466" s="31" t="n">
        <f aca="false">IF(Замер!$J$120="да",Коридор!$G466,0)</f>
        <v>1</v>
      </c>
      <c r="AO466" s="31" t="n">
        <f aca="false">IF(Замер!$J$120="да",Коридор!$H466,0)</f>
        <v>34513</v>
      </c>
      <c r="AQ466" s="31" t="n">
        <f aca="false">IF(Замер!$J$140="да",Кухня!$B466,0)</f>
        <v>0</v>
      </c>
      <c r="AR466" s="31" t="n">
        <f aca="false">IF(Замер!$J$140="да",Кухня!$G466,0)</f>
        <v>1</v>
      </c>
      <c r="AS466" s="31" t="n">
        <f aca="false">IF(Замер!$J$140="да",Кухня!$H466,0)</f>
        <v>34513</v>
      </c>
      <c r="AU466" s="31" t="n">
        <f aca="false">IF(Замер!$J$160="да",Ванна!$B466,0)</f>
        <v>0</v>
      </c>
      <c r="AV466" s="31" t="n">
        <f aca="false">IF(Замер!$J$160="да",Ванна!$G466,0)</f>
        <v>1</v>
      </c>
      <c r="AW466" s="31" t="n">
        <f aca="false">IF(Замер!$J$160="да",Ванна!$H466,0)</f>
        <v>34513</v>
      </c>
      <c r="AY466" s="31" t="n">
        <f aca="false">IF(Замер!$J$180="да",Туалет!$B466,0)</f>
        <v>0</v>
      </c>
      <c r="AZ466" s="31" t="n">
        <f aca="false">IF(Замер!$J$180="да",Туалет!$G466,0)</f>
        <v>0</v>
      </c>
      <c r="BA466" s="31" t="n">
        <f aca="false">IF(Замер!$J$180="да",Туалет!$H466,0)</f>
        <v>0</v>
      </c>
      <c r="BC466" s="31" t="n">
        <f aca="false">IF(Замер!$J$200="да",Балкон!$B466,0)</f>
        <v>0</v>
      </c>
      <c r="BD466" s="31" t="n">
        <f aca="false">IF(Замер!$J$200="да",Балкон!$G466,0)</f>
        <v>0</v>
      </c>
      <c r="BE466" s="31" t="n">
        <f aca="false">IF(Замер!$J$200="да",Балкон!$H466,0)</f>
        <v>0</v>
      </c>
      <c r="BG466" s="31" t="n">
        <f aca="false">IF(Замер!$J$220="да",Помещение_11!$B466,0)</f>
        <v>0</v>
      </c>
      <c r="BH466" s="31" t="n">
        <f aca="false">IF(Замер!$J$220="да",Помещение_11!$G466,0)</f>
        <v>0</v>
      </c>
      <c r="BI466" s="31" t="n">
        <f aca="false">IF(Замер!$J$220="да",Помещение_11!$H466,0)</f>
        <v>0</v>
      </c>
      <c r="BK466" s="31" t="n">
        <f aca="false">IF(Замер!$J$240="да",Помещение_12!$B466,0)</f>
        <v>0</v>
      </c>
      <c r="BL466" s="31" t="n">
        <f aca="false">IF(Замер!$J$240="да",Помещение_12!$G466,0)</f>
        <v>0</v>
      </c>
      <c r="BM466" s="31" t="n">
        <f aca="false">IF(Замер!$J$240="да",Помещение_12!$H466,0)</f>
        <v>0</v>
      </c>
      <c r="BO466" s="31" t="n">
        <f aca="false">IF(Замер!$J$260="да",Помещение_13!$B466,0)</f>
        <v>0</v>
      </c>
      <c r="BP466" s="31" t="n">
        <f aca="false">IF(Замер!$J$260="да",Помещение_13!$G466,0)</f>
        <v>0</v>
      </c>
      <c r="BQ466" s="31" t="n">
        <f aca="false">IF(Замер!$J$260="да",Помещение_13!$H466,0)</f>
        <v>0</v>
      </c>
      <c r="BS466" s="31" t="n">
        <f aca="false">IF(Замер!$J$280="да",Помещение_14!$B466,0)</f>
        <v>0</v>
      </c>
      <c r="BT466" s="31" t="n">
        <f aca="false">IF(Замер!$J$280="да",Помещение_14!$G466,0)</f>
        <v>0</v>
      </c>
      <c r="BU466" s="31" t="n">
        <f aca="false">IF(Замер!$J$280="да",Помещение_14!$H466,0)</f>
        <v>0</v>
      </c>
      <c r="BW466" s="31" t="n">
        <f aca="false">IF(Замер!$J$300="да",Помещение_15!$B466,0)</f>
        <v>0</v>
      </c>
      <c r="BX466" s="31" t="n">
        <f aca="false">IF(Замер!$J$300="да",Помещение_15!$G466,0)</f>
        <v>0</v>
      </c>
      <c r="BY466" s="31" t="n">
        <f aca="false">IF(Замер!$J$300="да",Помещение_15!$H466,0)</f>
        <v>0</v>
      </c>
      <c r="CA466" s="31" t="n">
        <f aca="false">IF(Замер!$J$320="да",Помещение_16!$B466,0)</f>
        <v>0</v>
      </c>
      <c r="CB466" s="31" t="n">
        <f aca="false">IF(Замер!$J$320="да",Помещение_16!$G466,0)</f>
        <v>0</v>
      </c>
      <c r="CC466" s="31" t="n">
        <f aca="false">IF(Замер!$J$320="да",Помещение_16!$H466,0)</f>
        <v>0</v>
      </c>
      <c r="CE466" s="31" t="n">
        <f aca="false">IF(Замер!$J$340="да",Помещение_17!$B466,0)</f>
        <v>0</v>
      </c>
      <c r="CF466" s="31" t="n">
        <f aca="false">IF(Замер!$J$340="да",Помещение_17!$G466,0)</f>
        <v>0</v>
      </c>
      <c r="CG466" s="31" t="n">
        <f aca="false">IF(Замер!$J$340="да",Помещение_17!$H466,0)</f>
        <v>0</v>
      </c>
      <c r="CI466" s="31" t="n">
        <f aca="false">IF(Замер!$J$360="да",Помещение_18!$B466,0)</f>
        <v>0</v>
      </c>
      <c r="CJ466" s="31" t="n">
        <f aca="false">IF(Замер!$J$360="да",Помещение_18!$G466,0)</f>
        <v>0</v>
      </c>
      <c r="CK466" s="31" t="n">
        <f aca="false">IF(Замер!$J$360="да",Помещение_18!$H466,0)</f>
        <v>0</v>
      </c>
      <c r="CM466" s="31" t="n">
        <f aca="false">IF(Замер!$J$380="да",Помещение_19!$B466,0)</f>
        <v>0</v>
      </c>
      <c r="CN466" s="31" t="n">
        <f aca="false">IF(Замер!$J$380="да",Помещение_19!$G466,0)</f>
        <v>0</v>
      </c>
      <c r="CO466" s="31" t="n">
        <f aca="false">IF(Замер!$J$380="да",Помещение_19!$H466,0)</f>
        <v>0</v>
      </c>
      <c r="CQ466" s="31" t="n">
        <f aca="false">IF(Замер!$J$400="да",Помещение_20!$B466,0)</f>
        <v>0</v>
      </c>
      <c r="CR466" s="31" t="n">
        <f aca="false">IF(Замер!$J$400="да",Помещение_20!$G466,0)</f>
        <v>0</v>
      </c>
      <c r="CS466" s="31" t="n">
        <f aca="false">IF(Замер!$J$400="да",Помещение_20!$H466,0)</f>
        <v>0</v>
      </c>
    </row>
    <row r="467" customFormat="false" ht="14.25" hidden="false" customHeight="false" outlineLevel="0" collapsed="false">
      <c r="B467" s="89" t="n">
        <f aca="false">P467</f>
        <v>0</v>
      </c>
      <c r="C467" s="90" t="s">
        <v>707</v>
      </c>
      <c r="D467" s="91" t="str">
        <f aca="false">VLOOKUP(C467,СписокРабот!$B:$E,2,FALSE())</f>
        <v>Установка реостата теплого пола (Терморегулятора)</v>
      </c>
      <c r="E467" s="92" t="str">
        <f aca="false">VLOOKUP(C467,СписокРабот!$B:$E,3,FALSE())</f>
        <v>ед.</v>
      </c>
      <c r="F467" s="93" t="n">
        <f aca="false">VLOOKUP(C467,СписокРабот!$B:$E,4,FALSE())</f>
        <v>1752</v>
      </c>
      <c r="G467" s="102" t="n">
        <f aca="false">Q467</f>
        <v>0</v>
      </c>
      <c r="H467" s="95" t="n">
        <f aca="false">F467*G467</f>
        <v>0</v>
      </c>
      <c r="L467" s="83"/>
      <c r="M467" s="66" t="n">
        <f aca="false">$F467*(100%-$B$3)</f>
        <v>1489.2</v>
      </c>
      <c r="N467" s="31" t="n">
        <f aca="false">$G467*$M467</f>
        <v>0</v>
      </c>
      <c r="P467" s="31" t="n">
        <f aca="false">MAX(S467,W467,AA467,AE467,AI467,AM467,AQ467,AU467,AY467,BC467,BG467,BK467,BO467,BS467,BW467,CA467,CE467,CI467,CM467,CQ467)</f>
        <v>0</v>
      </c>
      <c r="Q467" s="31" t="n">
        <f aca="false">IF($S467,T467,0)+IF($W467,X467,0)+IF($AA467,AB467,0)+IF($AE467,AF467,0)+IF($AI467,AJ467,0)+IF($AM467,AN467,0)+IF($AQ467,AR467,0)+IF($AU467,AV467,0)+IF($AY467,AZ467,0)+IF($BC467,BD467,0)+IF($BG467,BH467,0)+IF($BK467,BL467,0)+IF($BO467,BP467,0)+IF($BS467,BT467,0)+IF($BW467,BX467,0)+IF($CA467,CB467,0)+IF($CE467,CF467,0)+IF($CI467,CJ467,0)+IF($CM467,CN467,0)+IF($CQ467,CR467,0)</f>
        <v>0</v>
      </c>
      <c r="R467" s="31" t="n">
        <f aca="false">IF($S467=1,U467,0)+IF($W467,Y467,0)+IF($AA467,AC467,0)+IF($AE467,AG467,0)+IF($AI467,AK467,0)+IF($AM467,AO467,0)+IF($AQ467,AS467,0)+IF($AU467,AW467,0)+IF($AY467,BA467,0)+IF($BC467,BE467,0)+IF($BG467,BI467,0)+IF($BK467,BM467,0)+IF($BO467,BQ467,0)+IF($BS467,BU467,0)+IF($BW467,BY467,0)+IF($CA467,CC467,0)+IF($CE467,CG467,0)+IF($CI467,CK467,0)+IF($CM467,CO467,0)+IF($CQ467,CS467,0)</f>
        <v>0</v>
      </c>
      <c r="S467" s="31" t="n">
        <f aca="false">IF(Замер!$J$20="да",Комната_1!$B467,0)</f>
        <v>0</v>
      </c>
      <c r="T467" s="31" t="n">
        <f aca="false">IF(Замер!$J$20="да",Комната_1!$G467,0)</f>
        <v>0</v>
      </c>
      <c r="U467" s="31" t="n">
        <f aca="false">IF(Замер!$J$20="да",Комната_1!$H467,0)</f>
        <v>0</v>
      </c>
      <c r="W467" s="31" t="n">
        <f aca="false">IF(Замер!$J$40="да",Комната_2!$B467,0)</f>
        <v>0</v>
      </c>
      <c r="X467" s="31" t="n">
        <f aca="false">IF(Замер!$J$40="да",Комната_2!$G467,0)</f>
        <v>0</v>
      </c>
      <c r="Y467" s="31" t="n">
        <f aca="false">IF(Замер!$J$40="да",Комната_2!$H467,0)</f>
        <v>0</v>
      </c>
      <c r="AA467" s="31" t="n">
        <f aca="false">IF(Замер!$J$60="да",Комната_3!$B467,0)</f>
        <v>0</v>
      </c>
      <c r="AB467" s="31" t="n">
        <f aca="false">IF(Замер!$J$60="да",Комната_3!$G467,0)</f>
        <v>0</v>
      </c>
      <c r="AC467" s="31" t="n">
        <f aca="false">IF(Замер!$J$60="да",Комната_3!$H467,0)</f>
        <v>0</v>
      </c>
      <c r="AE467" s="31" t="n">
        <f aca="false">IF(Замер!$J$80="да",Комната_4!$B467,0)</f>
        <v>0</v>
      </c>
      <c r="AF467" s="31" t="n">
        <f aca="false">IF(Замер!$J$80="да",Комната_4!$G467,0)</f>
        <v>0</v>
      </c>
      <c r="AG467" s="31" t="n">
        <f aca="false">IF(Замер!$J$80="да",Комната_4!$H467,0)</f>
        <v>0</v>
      </c>
      <c r="AI467" s="31" t="n">
        <f aca="false">IF(Замер!$J$100="да",Комната_5!$B467,0)</f>
        <v>0</v>
      </c>
      <c r="AJ467" s="31" t="n">
        <f aca="false">IF(Замер!$J$100="да",Комната_5!$G467,0)</f>
        <v>0</v>
      </c>
      <c r="AK467" s="31" t="n">
        <f aca="false">IF(Замер!$J$100="да",Комната_5!$H467,0)</f>
        <v>0</v>
      </c>
      <c r="AM467" s="31" t="n">
        <f aca="false">IF(Замер!$J$120="да",Коридор!$B467,0)</f>
        <v>0</v>
      </c>
      <c r="AN467" s="31" t="n">
        <f aca="false">IF(Замер!$J$120="да",Коридор!$G467,0)</f>
        <v>0</v>
      </c>
      <c r="AO467" s="31" t="n">
        <f aca="false">IF(Замер!$J$120="да",Коридор!$H467,0)</f>
        <v>0</v>
      </c>
      <c r="AQ467" s="31" t="n">
        <f aca="false">IF(Замер!$J$140="да",Кухня!$B467,0)</f>
        <v>0</v>
      </c>
      <c r="AR467" s="31" t="n">
        <f aca="false">IF(Замер!$J$140="да",Кухня!$G467,0)</f>
        <v>0</v>
      </c>
      <c r="AS467" s="31" t="n">
        <f aca="false">IF(Замер!$J$140="да",Кухня!$H467,0)</f>
        <v>0</v>
      </c>
      <c r="AU467" s="31" t="n">
        <f aca="false">IF(Замер!$J$160="да",Ванна!$B467,0)</f>
        <v>0</v>
      </c>
      <c r="AV467" s="31" t="n">
        <f aca="false">IF(Замер!$J$160="да",Ванна!$G467,0)</f>
        <v>0</v>
      </c>
      <c r="AW467" s="31" t="n">
        <f aca="false">IF(Замер!$J$160="да",Ванна!$H467,0)</f>
        <v>0</v>
      </c>
      <c r="AY467" s="31" t="n">
        <f aca="false">IF(Замер!$J$180="да",Туалет!$B467,0)</f>
        <v>0</v>
      </c>
      <c r="AZ467" s="31" t="n">
        <f aca="false">IF(Замер!$J$180="да",Туалет!$G467,0)</f>
        <v>0</v>
      </c>
      <c r="BA467" s="31" t="n">
        <f aca="false">IF(Замер!$J$180="да",Туалет!$H467,0)</f>
        <v>0</v>
      </c>
      <c r="BC467" s="31" t="n">
        <f aca="false">IF(Замер!$J$200="да",Балкон!$B467,0)</f>
        <v>0</v>
      </c>
      <c r="BD467" s="31" t="n">
        <f aca="false">IF(Замер!$J$200="да",Балкон!$G467,0)</f>
        <v>0</v>
      </c>
      <c r="BE467" s="31" t="n">
        <f aca="false">IF(Замер!$J$200="да",Балкон!$H467,0)</f>
        <v>0</v>
      </c>
      <c r="BG467" s="31" t="n">
        <f aca="false">IF(Замер!$J$220="да",Помещение_11!$B467,0)</f>
        <v>0</v>
      </c>
      <c r="BH467" s="31" t="n">
        <f aca="false">IF(Замер!$J$220="да",Помещение_11!$G467,0)</f>
        <v>0</v>
      </c>
      <c r="BI467" s="31" t="n">
        <f aca="false">IF(Замер!$J$220="да",Помещение_11!$H467,0)</f>
        <v>0</v>
      </c>
      <c r="BK467" s="31" t="n">
        <f aca="false">IF(Замер!$J$240="да",Помещение_12!$B467,0)</f>
        <v>0</v>
      </c>
      <c r="BL467" s="31" t="n">
        <f aca="false">IF(Замер!$J$240="да",Помещение_12!$G467,0)</f>
        <v>0</v>
      </c>
      <c r="BM467" s="31" t="n">
        <f aca="false">IF(Замер!$J$240="да",Помещение_12!$H467,0)</f>
        <v>0</v>
      </c>
      <c r="BO467" s="31" t="n">
        <f aca="false">IF(Замер!$J$260="да",Помещение_13!$B467,0)</f>
        <v>0</v>
      </c>
      <c r="BP467" s="31" t="n">
        <f aca="false">IF(Замер!$J$260="да",Помещение_13!$G467,0)</f>
        <v>0</v>
      </c>
      <c r="BQ467" s="31" t="n">
        <f aca="false">IF(Замер!$J$260="да",Помещение_13!$H467,0)</f>
        <v>0</v>
      </c>
      <c r="BS467" s="31" t="n">
        <f aca="false">IF(Замер!$J$280="да",Помещение_14!$B467,0)</f>
        <v>0</v>
      </c>
      <c r="BT467" s="31" t="n">
        <f aca="false">IF(Замер!$J$280="да",Помещение_14!$G467,0)</f>
        <v>0</v>
      </c>
      <c r="BU467" s="31" t="n">
        <f aca="false">IF(Замер!$J$280="да",Помещение_14!$H467,0)</f>
        <v>0</v>
      </c>
      <c r="BW467" s="31" t="n">
        <f aca="false">IF(Замер!$J$300="да",Помещение_15!$B467,0)</f>
        <v>0</v>
      </c>
      <c r="BX467" s="31" t="n">
        <f aca="false">IF(Замер!$J$300="да",Помещение_15!$G467,0)</f>
        <v>0</v>
      </c>
      <c r="BY467" s="31" t="n">
        <f aca="false">IF(Замер!$J$300="да",Помещение_15!$H467,0)</f>
        <v>0</v>
      </c>
      <c r="CA467" s="31" t="n">
        <f aca="false">IF(Замер!$J$320="да",Помещение_16!$B467,0)</f>
        <v>0</v>
      </c>
      <c r="CB467" s="31" t="n">
        <f aca="false">IF(Замер!$J$320="да",Помещение_16!$G467,0)</f>
        <v>0</v>
      </c>
      <c r="CC467" s="31" t="n">
        <f aca="false">IF(Замер!$J$320="да",Помещение_16!$H467,0)</f>
        <v>0</v>
      </c>
      <c r="CE467" s="31" t="n">
        <f aca="false">IF(Замер!$J$340="да",Помещение_17!$B467,0)</f>
        <v>0</v>
      </c>
      <c r="CF467" s="31" t="n">
        <f aca="false">IF(Замер!$J$340="да",Помещение_17!$G467,0)</f>
        <v>0</v>
      </c>
      <c r="CG467" s="31" t="n">
        <f aca="false">IF(Замер!$J$340="да",Помещение_17!$H467,0)</f>
        <v>0</v>
      </c>
      <c r="CI467" s="31" t="n">
        <f aca="false">IF(Замер!$J$360="да",Помещение_18!$B467,0)</f>
        <v>0</v>
      </c>
      <c r="CJ467" s="31" t="n">
        <f aca="false">IF(Замер!$J$360="да",Помещение_18!$G467,0)</f>
        <v>0</v>
      </c>
      <c r="CK467" s="31" t="n">
        <f aca="false">IF(Замер!$J$360="да",Помещение_18!$H467,0)</f>
        <v>0</v>
      </c>
      <c r="CM467" s="31" t="n">
        <f aca="false">IF(Замер!$J$380="да",Помещение_19!$B467,0)</f>
        <v>0</v>
      </c>
      <c r="CN467" s="31" t="n">
        <f aca="false">IF(Замер!$J$380="да",Помещение_19!$G467,0)</f>
        <v>0</v>
      </c>
      <c r="CO467" s="31" t="n">
        <f aca="false">IF(Замер!$J$380="да",Помещение_19!$H467,0)</f>
        <v>0</v>
      </c>
      <c r="CQ467" s="31" t="n">
        <f aca="false">IF(Замер!$J$400="да",Помещение_20!$B467,0)</f>
        <v>0</v>
      </c>
      <c r="CR467" s="31" t="n">
        <f aca="false">IF(Замер!$J$400="да",Помещение_20!$G467,0)</f>
        <v>0</v>
      </c>
      <c r="CS467" s="31" t="n">
        <f aca="false">IF(Замер!$J$400="да",Помещение_20!$H467,0)</f>
        <v>0</v>
      </c>
    </row>
    <row r="468" customFormat="false" ht="14.25" hidden="false" customHeight="false" outlineLevel="0" collapsed="false">
      <c r="B468" s="79" t="n">
        <f aca="false">P468</f>
        <v>0</v>
      </c>
      <c r="C468" s="49" t="s">
        <v>708</v>
      </c>
      <c r="D468" s="80" t="str">
        <f aca="false">VLOOKUP(C468,СписокРабот!$B:$E,2,FALSE())</f>
        <v>Трековое освещение / Монтаж линейных светильников LED</v>
      </c>
      <c r="E468" s="44" t="str">
        <f aca="false">VLOOKUP(C468,СписокРабот!$B:$E,3,FALSE())</f>
        <v>п.м</v>
      </c>
      <c r="F468" s="81" t="n">
        <f aca="false">VLOOKUP(C468,СписокРабот!$B:$E,4,FALSE())</f>
        <v>1352</v>
      </c>
      <c r="G468" s="49" t="n">
        <f aca="false">Q468</f>
        <v>0</v>
      </c>
      <c r="H468" s="82" t="n">
        <f aca="false">F468*G468</f>
        <v>0</v>
      </c>
      <c r="L468" s="83"/>
      <c r="M468" s="66" t="n">
        <f aca="false">$F468*(100%-$B$3)</f>
        <v>1149.2</v>
      </c>
      <c r="N468" s="31" t="n">
        <f aca="false">$G468*$M468</f>
        <v>0</v>
      </c>
      <c r="P468" s="31" t="n">
        <f aca="false">MAX(S468,W468,AA468,AE468,AI468,AM468,AQ468,AU468,AY468,BC468,BG468,BK468,BO468,BS468,BW468,CA468,CE468,CI468,CM468,CQ468)</f>
        <v>0</v>
      </c>
      <c r="Q468" s="31" t="n">
        <f aca="false">IF($S468,T468,0)+IF($W468,X468,0)+IF($AA468,AB468,0)+IF($AE468,AF468,0)+IF($AI468,AJ468,0)+IF($AM468,AN468,0)+IF($AQ468,AR468,0)+IF($AU468,AV468,0)+IF($AY468,AZ468,0)+IF($BC468,BD468,0)+IF($BG468,BH468,0)+IF($BK468,BL468,0)+IF($BO468,BP468,0)+IF($BS468,BT468,0)+IF($BW468,BX468,0)+IF($CA468,CB468,0)+IF($CE468,CF468,0)+IF($CI468,CJ468,0)+IF($CM468,CN468,0)+IF($CQ468,CR468,0)</f>
        <v>0</v>
      </c>
      <c r="R468" s="31" t="n">
        <f aca="false">IF($S468=1,U468,0)+IF($W468,Y468,0)+IF($AA468,AC468,0)+IF($AE468,AG468,0)+IF($AI468,AK468,0)+IF($AM468,AO468,0)+IF($AQ468,AS468,0)+IF($AU468,AW468,0)+IF($AY468,BA468,0)+IF($BC468,BE468,0)+IF($BG468,BI468,0)+IF($BK468,BM468,0)+IF($BO468,BQ468,0)+IF($BS468,BU468,0)+IF($BW468,BY468,0)+IF($CA468,CC468,0)+IF($CE468,CG468,0)+IF($CI468,CK468,0)+IF($CM468,CO468,0)+IF($CQ468,CS468,0)</f>
        <v>0</v>
      </c>
      <c r="S468" s="31" t="n">
        <f aca="false">IF(Замер!$J$20="да",Комната_1!$B468,0)</f>
        <v>0</v>
      </c>
      <c r="T468" s="31" t="n">
        <f aca="false">IF(Замер!$J$20="да",Комната_1!$G468,0)</f>
        <v>0</v>
      </c>
      <c r="U468" s="31" t="n">
        <f aca="false">IF(Замер!$J$20="да",Комната_1!$H468,0)</f>
        <v>0</v>
      </c>
      <c r="W468" s="31" t="n">
        <f aca="false">IF(Замер!$J$40="да",Комната_2!$B468,0)</f>
        <v>0</v>
      </c>
      <c r="X468" s="31" t="n">
        <f aca="false">IF(Замер!$J$40="да",Комната_2!$G468,0)</f>
        <v>0</v>
      </c>
      <c r="Y468" s="31" t="n">
        <f aca="false">IF(Замер!$J$40="да",Комната_2!$H468,0)</f>
        <v>0</v>
      </c>
      <c r="AA468" s="31" t="n">
        <f aca="false">IF(Замер!$J$60="да",Комната_3!$B468,0)</f>
        <v>0</v>
      </c>
      <c r="AB468" s="31" t="n">
        <f aca="false">IF(Замер!$J$60="да",Комната_3!$G468,0)</f>
        <v>0</v>
      </c>
      <c r="AC468" s="31" t="n">
        <f aca="false">IF(Замер!$J$60="да",Комната_3!$H468,0)</f>
        <v>0</v>
      </c>
      <c r="AE468" s="31" t="n">
        <f aca="false">IF(Замер!$J$80="да",Комната_4!$B468,0)</f>
        <v>0</v>
      </c>
      <c r="AF468" s="31" t="n">
        <f aca="false">IF(Замер!$J$80="да",Комната_4!$G468,0)</f>
        <v>0</v>
      </c>
      <c r="AG468" s="31" t="n">
        <f aca="false">IF(Замер!$J$80="да",Комната_4!$H468,0)</f>
        <v>0</v>
      </c>
      <c r="AI468" s="31" t="n">
        <f aca="false">IF(Замер!$J$100="да",Комната_5!$B468,0)</f>
        <v>0</v>
      </c>
      <c r="AJ468" s="31" t="n">
        <f aca="false">IF(Замер!$J$100="да",Комната_5!$G468,0)</f>
        <v>0</v>
      </c>
      <c r="AK468" s="31" t="n">
        <f aca="false">IF(Замер!$J$100="да",Комната_5!$H468,0)</f>
        <v>0</v>
      </c>
      <c r="AM468" s="31" t="n">
        <f aca="false">IF(Замер!$J$120="да",Коридор!$B468,0)</f>
        <v>0</v>
      </c>
      <c r="AN468" s="31" t="n">
        <f aca="false">IF(Замер!$J$120="да",Коридор!$G468,0)</f>
        <v>0</v>
      </c>
      <c r="AO468" s="31" t="n">
        <f aca="false">IF(Замер!$J$120="да",Коридор!$H468,0)</f>
        <v>0</v>
      </c>
      <c r="AQ468" s="31" t="n">
        <f aca="false">IF(Замер!$J$140="да",Кухня!$B468,0)</f>
        <v>0</v>
      </c>
      <c r="AR468" s="31" t="n">
        <f aca="false">IF(Замер!$J$140="да",Кухня!$G468,0)</f>
        <v>0</v>
      </c>
      <c r="AS468" s="31" t="n">
        <f aca="false">IF(Замер!$J$140="да",Кухня!$H468,0)</f>
        <v>0</v>
      </c>
      <c r="AU468" s="31" t="n">
        <f aca="false">IF(Замер!$J$160="да",Ванна!$B468,0)</f>
        <v>0</v>
      </c>
      <c r="AV468" s="31" t="n">
        <f aca="false">IF(Замер!$J$160="да",Ванна!$G468,0)</f>
        <v>0</v>
      </c>
      <c r="AW468" s="31" t="n">
        <f aca="false">IF(Замер!$J$160="да",Ванна!$H468,0)</f>
        <v>0</v>
      </c>
      <c r="AY468" s="31" t="n">
        <f aca="false">IF(Замер!$J$180="да",Туалет!$B468,0)</f>
        <v>0</v>
      </c>
      <c r="AZ468" s="31" t="n">
        <f aca="false">IF(Замер!$J$180="да",Туалет!$G468,0)</f>
        <v>0</v>
      </c>
      <c r="BA468" s="31" t="n">
        <f aca="false">IF(Замер!$J$180="да",Туалет!$H468,0)</f>
        <v>0</v>
      </c>
      <c r="BC468" s="31" t="n">
        <f aca="false">IF(Замер!$J$200="да",Балкон!$B468,0)</f>
        <v>0</v>
      </c>
      <c r="BD468" s="31" t="n">
        <f aca="false">IF(Замер!$J$200="да",Балкон!$G468,0)</f>
        <v>0</v>
      </c>
      <c r="BE468" s="31" t="n">
        <f aca="false">IF(Замер!$J$200="да",Балкон!$H468,0)</f>
        <v>0</v>
      </c>
      <c r="BG468" s="31" t="n">
        <f aca="false">IF(Замер!$J$220="да",Помещение_11!$B468,0)</f>
        <v>0</v>
      </c>
      <c r="BH468" s="31" t="n">
        <f aca="false">IF(Замер!$J$220="да",Помещение_11!$G468,0)</f>
        <v>0</v>
      </c>
      <c r="BI468" s="31" t="n">
        <f aca="false">IF(Замер!$J$220="да",Помещение_11!$H468,0)</f>
        <v>0</v>
      </c>
      <c r="BK468" s="31" t="n">
        <f aca="false">IF(Замер!$J$240="да",Помещение_12!$B468,0)</f>
        <v>0</v>
      </c>
      <c r="BL468" s="31" t="n">
        <f aca="false">IF(Замер!$J$240="да",Помещение_12!$G468,0)</f>
        <v>0</v>
      </c>
      <c r="BM468" s="31" t="n">
        <f aca="false">IF(Замер!$J$240="да",Помещение_12!$H468,0)</f>
        <v>0</v>
      </c>
      <c r="BO468" s="31" t="n">
        <f aca="false">IF(Замер!$J$260="да",Помещение_13!$B468,0)</f>
        <v>0</v>
      </c>
      <c r="BP468" s="31" t="n">
        <f aca="false">IF(Замер!$J$260="да",Помещение_13!$G468,0)</f>
        <v>0</v>
      </c>
      <c r="BQ468" s="31" t="n">
        <f aca="false">IF(Замер!$J$260="да",Помещение_13!$H468,0)</f>
        <v>0</v>
      </c>
      <c r="BS468" s="31" t="n">
        <f aca="false">IF(Замер!$J$280="да",Помещение_14!$B468,0)</f>
        <v>0</v>
      </c>
      <c r="BT468" s="31" t="n">
        <f aca="false">IF(Замер!$J$280="да",Помещение_14!$G468,0)</f>
        <v>0</v>
      </c>
      <c r="BU468" s="31" t="n">
        <f aca="false">IF(Замер!$J$280="да",Помещение_14!$H468,0)</f>
        <v>0</v>
      </c>
      <c r="BW468" s="31" t="n">
        <f aca="false">IF(Замер!$J$300="да",Помещение_15!$B468,0)</f>
        <v>0</v>
      </c>
      <c r="BX468" s="31" t="n">
        <f aca="false">IF(Замер!$J$300="да",Помещение_15!$G468,0)</f>
        <v>0</v>
      </c>
      <c r="BY468" s="31" t="n">
        <f aca="false">IF(Замер!$J$300="да",Помещение_15!$H468,0)</f>
        <v>0</v>
      </c>
      <c r="CA468" s="31" t="n">
        <f aca="false">IF(Замер!$J$320="да",Помещение_16!$B468,0)</f>
        <v>0</v>
      </c>
      <c r="CB468" s="31" t="n">
        <f aca="false">IF(Замер!$J$320="да",Помещение_16!$G468,0)</f>
        <v>0</v>
      </c>
      <c r="CC468" s="31" t="n">
        <f aca="false">IF(Замер!$J$320="да",Помещение_16!$H468,0)</f>
        <v>0</v>
      </c>
      <c r="CE468" s="31" t="n">
        <f aca="false">IF(Замер!$J$340="да",Помещение_17!$B468,0)</f>
        <v>0</v>
      </c>
      <c r="CF468" s="31" t="n">
        <f aca="false">IF(Замер!$J$340="да",Помещение_17!$G468,0)</f>
        <v>0</v>
      </c>
      <c r="CG468" s="31" t="n">
        <f aca="false">IF(Замер!$J$340="да",Помещение_17!$H468,0)</f>
        <v>0</v>
      </c>
      <c r="CI468" s="31" t="n">
        <f aca="false">IF(Замер!$J$360="да",Помещение_18!$B468,0)</f>
        <v>0</v>
      </c>
      <c r="CJ468" s="31" t="n">
        <f aca="false">IF(Замер!$J$360="да",Помещение_18!$G468,0)</f>
        <v>0</v>
      </c>
      <c r="CK468" s="31" t="n">
        <f aca="false">IF(Замер!$J$360="да",Помещение_18!$H468,0)</f>
        <v>0</v>
      </c>
      <c r="CM468" s="31" t="n">
        <f aca="false">IF(Замер!$J$380="да",Помещение_19!$B468,0)</f>
        <v>0</v>
      </c>
      <c r="CN468" s="31" t="n">
        <f aca="false">IF(Замер!$J$380="да",Помещение_19!$G468,0)</f>
        <v>0</v>
      </c>
      <c r="CO468" s="31" t="n">
        <f aca="false">IF(Замер!$J$380="да",Помещение_19!$H468,0)</f>
        <v>0</v>
      </c>
      <c r="CQ468" s="31" t="n">
        <f aca="false">IF(Замер!$J$400="да",Помещение_20!$B468,0)</f>
        <v>0</v>
      </c>
      <c r="CR468" s="31" t="n">
        <f aca="false">IF(Замер!$J$400="да",Помещение_20!$G468,0)</f>
        <v>0</v>
      </c>
      <c r="CS468" s="31" t="n">
        <f aca="false">IF(Замер!$J$400="да",Помещение_20!$H468,0)</f>
        <v>0</v>
      </c>
    </row>
    <row r="469" customFormat="false" ht="14.25" hidden="false" customHeight="false" outlineLevel="0" collapsed="false">
      <c r="B469" s="79" t="n">
        <f aca="false">P469</f>
        <v>0</v>
      </c>
      <c r="C469" s="49" t="s">
        <v>709</v>
      </c>
      <c r="D469" s="80" t="str">
        <f aca="false">VLOOKUP(C469,СписокРабот!$B:$E,2,FALSE())</f>
        <v>Монтаж слаботочного щита ТВ / Интернет</v>
      </c>
      <c r="E469" s="44" t="str">
        <f aca="false">VLOOKUP(C469,СписокРабот!$B:$E,3,FALSE())</f>
        <v>ед.</v>
      </c>
      <c r="F469" s="81" t="n">
        <f aca="false">VLOOKUP(C469,СписокРабот!$B:$E,4,FALSE())</f>
        <v>1834</v>
      </c>
      <c r="G469" s="49" t="n">
        <f aca="false">Q469</f>
        <v>0</v>
      </c>
      <c r="H469" s="82" t="n">
        <f aca="false">F469*G469</f>
        <v>0</v>
      </c>
      <c r="L469" s="83"/>
      <c r="M469" s="66" t="n">
        <f aca="false">$F469*(100%-$B$3)</f>
        <v>1558.9</v>
      </c>
      <c r="N469" s="31" t="n">
        <f aca="false">$G469*$M469</f>
        <v>0</v>
      </c>
      <c r="P469" s="31" t="n">
        <f aca="false">MAX(S469,W469,AA469,AE469,AI469,AM469,AQ469,AU469,AY469,BC469,BG469,BK469,BO469,BS469,BW469,CA469,CE469,CI469,CM469,CQ469)</f>
        <v>0</v>
      </c>
      <c r="Q469" s="31" t="n">
        <f aca="false">IF($S469,T469,0)+IF($W469,X469,0)+IF($AA469,AB469,0)+IF($AE469,AF469,0)+IF($AI469,AJ469,0)+IF($AM469,AN469,0)+IF($AQ469,AR469,0)+IF($AU469,AV469,0)+IF($AY469,AZ469,0)+IF($BC469,BD469,0)+IF($BG469,BH469,0)+IF($BK469,BL469,0)+IF($BO469,BP469,0)+IF($BS469,BT469,0)+IF($BW469,BX469,0)+IF($CA469,CB469,0)+IF($CE469,CF469,0)+IF($CI469,CJ469,0)+IF($CM469,CN469,0)+IF($CQ469,CR469,0)</f>
        <v>0</v>
      </c>
      <c r="R469" s="31" t="n">
        <f aca="false">IF($S469=1,U469,0)+IF($W469,Y469,0)+IF($AA469,AC469,0)+IF($AE469,AG469,0)+IF($AI469,AK469,0)+IF($AM469,AO469,0)+IF($AQ469,AS469,0)+IF($AU469,AW469,0)+IF($AY469,BA469,0)+IF($BC469,BE469,0)+IF($BG469,BI469,0)+IF($BK469,BM469,0)+IF($BO469,BQ469,0)+IF($BS469,BU469,0)+IF($BW469,BY469,0)+IF($CA469,CC469,0)+IF($CE469,CG469,0)+IF($CI469,CK469,0)+IF($CM469,CO469,0)+IF($CQ469,CS469,0)</f>
        <v>0</v>
      </c>
      <c r="S469" s="31" t="n">
        <f aca="false">IF(Замер!$J$20="да",Комната_1!$B469,0)</f>
        <v>0</v>
      </c>
      <c r="T469" s="31" t="n">
        <f aca="false">IF(Замер!$J$20="да",Комната_1!$G469,0)</f>
        <v>1</v>
      </c>
      <c r="U469" s="31" t="n">
        <f aca="false">IF(Замер!$J$20="да",Комната_1!$H469,0)</f>
        <v>1834</v>
      </c>
      <c r="W469" s="31" t="n">
        <f aca="false">IF(Замер!$J$40="да",Комната_2!$B469,0)</f>
        <v>0</v>
      </c>
      <c r="X469" s="31" t="n">
        <f aca="false">IF(Замер!$J$40="да",Комната_2!$G469,0)</f>
        <v>1</v>
      </c>
      <c r="Y469" s="31" t="n">
        <f aca="false">IF(Замер!$J$40="да",Комната_2!$H469,0)</f>
        <v>1834</v>
      </c>
      <c r="AA469" s="31" t="n">
        <f aca="false">IF(Замер!$J$60="да",Комната_3!$B469,0)</f>
        <v>0</v>
      </c>
      <c r="AB469" s="31" t="n">
        <f aca="false">IF(Замер!$J$60="да",Комната_3!$G469,0)</f>
        <v>1</v>
      </c>
      <c r="AC469" s="31" t="n">
        <f aca="false">IF(Замер!$J$60="да",Комната_3!$H469,0)</f>
        <v>1834</v>
      </c>
      <c r="AE469" s="31" t="n">
        <f aca="false">IF(Замер!$J$80="да",Комната_4!$B469,0)</f>
        <v>0</v>
      </c>
      <c r="AF469" s="31" t="n">
        <f aca="false">IF(Замер!$J$80="да",Комната_4!$G469,0)</f>
        <v>1</v>
      </c>
      <c r="AG469" s="31" t="n">
        <f aca="false">IF(Замер!$J$80="да",Комната_4!$H469,0)</f>
        <v>1834</v>
      </c>
      <c r="AI469" s="31" t="n">
        <f aca="false">IF(Замер!$J$100="да",Комната_5!$B469,0)</f>
        <v>0</v>
      </c>
      <c r="AJ469" s="31" t="n">
        <f aca="false">IF(Замер!$J$100="да",Комната_5!$G469,0)</f>
        <v>1</v>
      </c>
      <c r="AK469" s="31" t="n">
        <f aca="false">IF(Замер!$J$100="да",Комната_5!$H469,0)</f>
        <v>1834</v>
      </c>
      <c r="AM469" s="31" t="n">
        <f aca="false">IF(Замер!$J$120="да",Коридор!$B469,0)</f>
        <v>0</v>
      </c>
      <c r="AN469" s="31" t="n">
        <f aca="false">IF(Замер!$J$120="да",Коридор!$G469,0)</f>
        <v>1</v>
      </c>
      <c r="AO469" s="31" t="n">
        <f aca="false">IF(Замер!$J$120="да",Коридор!$H469,0)</f>
        <v>1834</v>
      </c>
      <c r="AQ469" s="31" t="n">
        <f aca="false">IF(Замер!$J$140="да",Кухня!$B469,0)</f>
        <v>0</v>
      </c>
      <c r="AR469" s="31" t="n">
        <f aca="false">IF(Замер!$J$140="да",Кухня!$G469,0)</f>
        <v>1</v>
      </c>
      <c r="AS469" s="31" t="n">
        <f aca="false">IF(Замер!$J$140="да",Кухня!$H469,0)</f>
        <v>1834</v>
      </c>
      <c r="AU469" s="31" t="n">
        <f aca="false">IF(Замер!$J$160="да",Ванна!$B469,0)</f>
        <v>0</v>
      </c>
      <c r="AV469" s="31" t="n">
        <f aca="false">IF(Замер!$J$160="да",Ванна!$G469,0)</f>
        <v>1</v>
      </c>
      <c r="AW469" s="31" t="n">
        <f aca="false">IF(Замер!$J$160="да",Ванна!$H469,0)</f>
        <v>1834</v>
      </c>
      <c r="AY469" s="31" t="n">
        <f aca="false">IF(Замер!$J$180="да",Туалет!$B469,0)</f>
        <v>0</v>
      </c>
      <c r="AZ469" s="31" t="n">
        <f aca="false">IF(Замер!$J$180="да",Туалет!$G469,0)</f>
        <v>0</v>
      </c>
      <c r="BA469" s="31" t="n">
        <f aca="false">IF(Замер!$J$180="да",Туалет!$H469,0)</f>
        <v>0</v>
      </c>
      <c r="BC469" s="31" t="n">
        <f aca="false">IF(Замер!$J$200="да",Балкон!$B469,0)</f>
        <v>0</v>
      </c>
      <c r="BD469" s="31" t="n">
        <f aca="false">IF(Замер!$J$200="да",Балкон!$G469,0)</f>
        <v>0</v>
      </c>
      <c r="BE469" s="31" t="n">
        <f aca="false">IF(Замер!$J$200="да",Балкон!$H469,0)</f>
        <v>0</v>
      </c>
      <c r="BG469" s="31" t="n">
        <f aca="false">IF(Замер!$J$220="да",Помещение_11!$B469,0)</f>
        <v>0</v>
      </c>
      <c r="BH469" s="31" t="n">
        <f aca="false">IF(Замер!$J$220="да",Помещение_11!$G469,0)</f>
        <v>0</v>
      </c>
      <c r="BI469" s="31" t="n">
        <f aca="false">IF(Замер!$J$220="да",Помещение_11!$H469,0)</f>
        <v>0</v>
      </c>
      <c r="BK469" s="31" t="n">
        <f aca="false">IF(Замер!$J$240="да",Помещение_12!$B469,0)</f>
        <v>0</v>
      </c>
      <c r="BL469" s="31" t="n">
        <f aca="false">IF(Замер!$J$240="да",Помещение_12!$G469,0)</f>
        <v>0</v>
      </c>
      <c r="BM469" s="31" t="n">
        <f aca="false">IF(Замер!$J$240="да",Помещение_12!$H469,0)</f>
        <v>0</v>
      </c>
      <c r="BO469" s="31" t="n">
        <f aca="false">IF(Замер!$J$260="да",Помещение_13!$B469,0)</f>
        <v>0</v>
      </c>
      <c r="BP469" s="31" t="n">
        <f aca="false">IF(Замер!$J$260="да",Помещение_13!$G469,0)</f>
        <v>0</v>
      </c>
      <c r="BQ469" s="31" t="n">
        <f aca="false">IF(Замер!$J$260="да",Помещение_13!$H469,0)</f>
        <v>0</v>
      </c>
      <c r="BS469" s="31" t="n">
        <f aca="false">IF(Замер!$J$280="да",Помещение_14!$B469,0)</f>
        <v>0</v>
      </c>
      <c r="BT469" s="31" t="n">
        <f aca="false">IF(Замер!$J$280="да",Помещение_14!$G469,0)</f>
        <v>0</v>
      </c>
      <c r="BU469" s="31" t="n">
        <f aca="false">IF(Замер!$J$280="да",Помещение_14!$H469,0)</f>
        <v>0</v>
      </c>
      <c r="BW469" s="31" t="n">
        <f aca="false">IF(Замер!$J$300="да",Помещение_15!$B469,0)</f>
        <v>0</v>
      </c>
      <c r="BX469" s="31" t="n">
        <f aca="false">IF(Замер!$J$300="да",Помещение_15!$G469,0)</f>
        <v>0</v>
      </c>
      <c r="BY469" s="31" t="n">
        <f aca="false">IF(Замер!$J$300="да",Помещение_15!$H469,0)</f>
        <v>0</v>
      </c>
      <c r="CA469" s="31" t="n">
        <f aca="false">IF(Замер!$J$320="да",Помещение_16!$B469,0)</f>
        <v>0</v>
      </c>
      <c r="CB469" s="31" t="n">
        <f aca="false">IF(Замер!$J$320="да",Помещение_16!$G469,0)</f>
        <v>0</v>
      </c>
      <c r="CC469" s="31" t="n">
        <f aca="false">IF(Замер!$J$320="да",Помещение_16!$H469,0)</f>
        <v>0</v>
      </c>
      <c r="CE469" s="31" t="n">
        <f aca="false">IF(Замер!$J$340="да",Помещение_17!$B469,0)</f>
        <v>0</v>
      </c>
      <c r="CF469" s="31" t="n">
        <f aca="false">IF(Замер!$J$340="да",Помещение_17!$G469,0)</f>
        <v>0</v>
      </c>
      <c r="CG469" s="31" t="n">
        <f aca="false">IF(Замер!$J$340="да",Помещение_17!$H469,0)</f>
        <v>0</v>
      </c>
      <c r="CI469" s="31" t="n">
        <f aca="false">IF(Замер!$J$360="да",Помещение_18!$B469,0)</f>
        <v>0</v>
      </c>
      <c r="CJ469" s="31" t="n">
        <f aca="false">IF(Замер!$J$360="да",Помещение_18!$G469,0)</f>
        <v>0</v>
      </c>
      <c r="CK469" s="31" t="n">
        <f aca="false">IF(Замер!$J$360="да",Помещение_18!$H469,0)</f>
        <v>0</v>
      </c>
      <c r="CM469" s="31" t="n">
        <f aca="false">IF(Замер!$J$380="да",Помещение_19!$B469,0)</f>
        <v>0</v>
      </c>
      <c r="CN469" s="31" t="n">
        <f aca="false">IF(Замер!$J$380="да",Помещение_19!$G469,0)</f>
        <v>0</v>
      </c>
      <c r="CO469" s="31" t="n">
        <f aca="false">IF(Замер!$J$380="да",Помещение_19!$H469,0)</f>
        <v>0</v>
      </c>
      <c r="CQ469" s="31" t="n">
        <f aca="false">IF(Замер!$J$400="да",Помещение_20!$B469,0)</f>
        <v>0</v>
      </c>
      <c r="CR469" s="31" t="n">
        <f aca="false">IF(Замер!$J$400="да",Помещение_20!$G469,0)</f>
        <v>0</v>
      </c>
      <c r="CS469" s="31" t="n">
        <f aca="false">IF(Замер!$J$400="да",Помещение_20!$H469,0)</f>
        <v>0</v>
      </c>
    </row>
    <row r="470" customFormat="false" ht="14.25" hidden="false" customHeight="false" outlineLevel="0" collapsed="false">
      <c r="B470" s="79" t="n">
        <f aca="false">P470</f>
        <v>0</v>
      </c>
      <c r="C470" s="49" t="s">
        <v>710</v>
      </c>
      <c r="D470" s="80" t="str">
        <f aca="false">VLOOKUP(C470,СписокРабот!$B:$E,2,FALSE())</f>
        <v>Установка панели электроточки (1 пост)</v>
      </c>
      <c r="E470" s="44" t="str">
        <f aca="false">VLOOKUP(C470,СписокРабот!$B:$E,3,FALSE())</f>
        <v>ед.</v>
      </c>
      <c r="F470" s="81" t="n">
        <f aca="false">VLOOKUP(C470,СписокРабот!$B:$E,4,FALSE())</f>
        <v>120</v>
      </c>
      <c r="G470" s="49" t="n">
        <f aca="false">Q470</f>
        <v>0</v>
      </c>
      <c r="H470" s="82" t="n">
        <f aca="false">F470*G470</f>
        <v>0</v>
      </c>
      <c r="L470" s="83"/>
      <c r="M470" s="66" t="n">
        <f aca="false">$F470*(100%-$B$3)</f>
        <v>102</v>
      </c>
      <c r="N470" s="31" t="n">
        <f aca="false">$G470*$M470</f>
        <v>0</v>
      </c>
      <c r="P470" s="31" t="n">
        <f aca="false">MAX(S470,W470,AA470,AE470,AI470,AM470,AQ470,AU470,AY470,BC470,BG470,BK470,BO470,BS470,BW470,CA470,CE470,CI470,CM470,CQ470)</f>
        <v>0</v>
      </c>
      <c r="Q470" s="31" t="n">
        <f aca="false">IF($S470,T470,0)+IF($W470,X470,0)+IF($AA470,AB470,0)+IF($AE470,AF470,0)+IF($AI470,AJ470,0)+IF($AM470,AN470,0)+IF($AQ470,AR470,0)+IF($AU470,AV470,0)+IF($AY470,AZ470,0)+IF($BC470,BD470,0)+IF($BG470,BH470,0)+IF($BK470,BL470,0)+IF($BO470,BP470,0)+IF($BS470,BT470,0)+IF($BW470,BX470,0)+IF($CA470,CB470,0)+IF($CE470,CF470,0)+IF($CI470,CJ470,0)+IF($CM470,CN470,0)+IF($CQ470,CR470,0)</f>
        <v>0</v>
      </c>
      <c r="R470" s="31" t="n">
        <f aca="false">IF($S470=1,U470,0)+IF($W470,Y470,0)+IF($AA470,AC470,0)+IF($AE470,AG470,0)+IF($AI470,AK470,0)+IF($AM470,AO470,0)+IF($AQ470,AS470,0)+IF($AU470,AW470,0)+IF($AY470,BA470,0)+IF($BC470,BE470,0)+IF($BG470,BI470,0)+IF($BK470,BM470,0)+IF($BO470,BQ470,0)+IF($BS470,BU470,0)+IF($BW470,BY470,0)+IF($CA470,CC470,0)+IF($CE470,CG470,0)+IF($CI470,CK470,0)+IF($CM470,CO470,0)+IF($CQ470,CS470,0)</f>
        <v>0</v>
      </c>
      <c r="S470" s="31" t="n">
        <f aca="false">IF(Замер!$J$20="да",Комната_1!$B470,0)</f>
        <v>0</v>
      </c>
      <c r="T470" s="31" t="n">
        <f aca="false">IF(Замер!$J$20="да",Комната_1!$G470,0)</f>
        <v>0</v>
      </c>
      <c r="U470" s="31" t="n">
        <f aca="false">IF(Замер!$J$20="да",Комната_1!$H470,0)</f>
        <v>0</v>
      </c>
      <c r="W470" s="31" t="n">
        <f aca="false">IF(Замер!$J$40="да",Комната_2!$B470,0)</f>
        <v>0</v>
      </c>
      <c r="X470" s="31" t="n">
        <f aca="false">IF(Замер!$J$40="да",Комната_2!$G470,0)</f>
        <v>0</v>
      </c>
      <c r="Y470" s="31" t="n">
        <f aca="false">IF(Замер!$J$40="да",Комната_2!$H470,0)</f>
        <v>0</v>
      </c>
      <c r="AA470" s="31" t="n">
        <f aca="false">IF(Замер!$J$60="да",Комната_3!$B470,0)</f>
        <v>0</v>
      </c>
      <c r="AB470" s="31" t="n">
        <f aca="false">IF(Замер!$J$60="да",Комната_3!$G470,0)</f>
        <v>0</v>
      </c>
      <c r="AC470" s="31" t="n">
        <f aca="false">IF(Замер!$J$60="да",Комната_3!$H470,0)</f>
        <v>0</v>
      </c>
      <c r="AE470" s="31" t="n">
        <f aca="false">IF(Замер!$J$80="да",Комната_4!$B470,0)</f>
        <v>0</v>
      </c>
      <c r="AF470" s="31" t="n">
        <f aca="false">IF(Замер!$J$80="да",Комната_4!$G470,0)</f>
        <v>0</v>
      </c>
      <c r="AG470" s="31" t="n">
        <f aca="false">IF(Замер!$J$80="да",Комната_4!$H470,0)</f>
        <v>0</v>
      </c>
      <c r="AI470" s="31" t="n">
        <f aca="false">IF(Замер!$J$100="да",Комната_5!$B470,0)</f>
        <v>0</v>
      </c>
      <c r="AJ470" s="31" t="n">
        <f aca="false">IF(Замер!$J$100="да",Комната_5!$G470,0)</f>
        <v>0</v>
      </c>
      <c r="AK470" s="31" t="n">
        <f aca="false">IF(Замер!$J$100="да",Комната_5!$H470,0)</f>
        <v>0</v>
      </c>
      <c r="AM470" s="31" t="n">
        <f aca="false">IF(Замер!$J$120="да",Коридор!$B470,0)</f>
        <v>0</v>
      </c>
      <c r="AN470" s="31" t="n">
        <f aca="false">IF(Замер!$J$120="да",Коридор!$G470,0)</f>
        <v>0</v>
      </c>
      <c r="AO470" s="31" t="n">
        <f aca="false">IF(Замер!$J$120="да",Коридор!$H470,0)</f>
        <v>0</v>
      </c>
      <c r="AQ470" s="31" t="n">
        <f aca="false">IF(Замер!$J$140="да",Кухня!$B470,0)</f>
        <v>0</v>
      </c>
      <c r="AR470" s="31" t="n">
        <f aca="false">IF(Замер!$J$140="да",Кухня!$G470,0)</f>
        <v>0</v>
      </c>
      <c r="AS470" s="31" t="n">
        <f aca="false">IF(Замер!$J$140="да",Кухня!$H470,0)</f>
        <v>0</v>
      </c>
      <c r="AU470" s="31" t="n">
        <f aca="false">IF(Замер!$J$160="да",Ванна!$B470,0)</f>
        <v>0</v>
      </c>
      <c r="AV470" s="31" t="n">
        <f aca="false">IF(Замер!$J$160="да",Ванна!$G470,0)</f>
        <v>0</v>
      </c>
      <c r="AW470" s="31" t="n">
        <f aca="false">IF(Замер!$J$160="да",Ванна!$H470,0)</f>
        <v>0</v>
      </c>
      <c r="AY470" s="31" t="n">
        <f aca="false">IF(Замер!$J$180="да",Туалет!$B470,0)</f>
        <v>0</v>
      </c>
      <c r="AZ470" s="31" t="n">
        <f aca="false">IF(Замер!$J$180="да",Туалет!$G470,0)</f>
        <v>0</v>
      </c>
      <c r="BA470" s="31" t="n">
        <f aca="false">IF(Замер!$J$180="да",Туалет!$H470,0)</f>
        <v>0</v>
      </c>
      <c r="BC470" s="31" t="n">
        <f aca="false">IF(Замер!$J$200="да",Балкон!$B470,0)</f>
        <v>0</v>
      </c>
      <c r="BD470" s="31" t="n">
        <f aca="false">IF(Замер!$J$200="да",Балкон!$G470,0)</f>
        <v>0</v>
      </c>
      <c r="BE470" s="31" t="n">
        <f aca="false">IF(Замер!$J$200="да",Балкон!$H470,0)</f>
        <v>0</v>
      </c>
      <c r="BG470" s="31" t="n">
        <f aca="false">IF(Замер!$J$220="да",Помещение_11!$B470,0)</f>
        <v>0</v>
      </c>
      <c r="BH470" s="31" t="n">
        <f aca="false">IF(Замер!$J$220="да",Помещение_11!$G470,0)</f>
        <v>0</v>
      </c>
      <c r="BI470" s="31" t="n">
        <f aca="false">IF(Замер!$J$220="да",Помещение_11!$H470,0)</f>
        <v>0</v>
      </c>
      <c r="BK470" s="31" t="n">
        <f aca="false">IF(Замер!$J$240="да",Помещение_12!$B470,0)</f>
        <v>0</v>
      </c>
      <c r="BL470" s="31" t="n">
        <f aca="false">IF(Замер!$J$240="да",Помещение_12!$G470,0)</f>
        <v>0</v>
      </c>
      <c r="BM470" s="31" t="n">
        <f aca="false">IF(Замер!$J$240="да",Помещение_12!$H470,0)</f>
        <v>0</v>
      </c>
      <c r="BO470" s="31" t="n">
        <f aca="false">IF(Замер!$J$260="да",Помещение_13!$B470,0)</f>
        <v>0</v>
      </c>
      <c r="BP470" s="31" t="n">
        <f aca="false">IF(Замер!$J$260="да",Помещение_13!$G470,0)</f>
        <v>0</v>
      </c>
      <c r="BQ470" s="31" t="n">
        <f aca="false">IF(Замер!$J$260="да",Помещение_13!$H470,0)</f>
        <v>0</v>
      </c>
      <c r="BS470" s="31" t="n">
        <f aca="false">IF(Замер!$J$280="да",Помещение_14!$B470,0)</f>
        <v>0</v>
      </c>
      <c r="BT470" s="31" t="n">
        <f aca="false">IF(Замер!$J$280="да",Помещение_14!$G470,0)</f>
        <v>0</v>
      </c>
      <c r="BU470" s="31" t="n">
        <f aca="false">IF(Замер!$J$280="да",Помещение_14!$H470,0)</f>
        <v>0</v>
      </c>
      <c r="BW470" s="31" t="n">
        <f aca="false">IF(Замер!$J$300="да",Помещение_15!$B470,0)</f>
        <v>0</v>
      </c>
      <c r="BX470" s="31" t="n">
        <f aca="false">IF(Замер!$J$300="да",Помещение_15!$G470,0)</f>
        <v>0</v>
      </c>
      <c r="BY470" s="31" t="n">
        <f aca="false">IF(Замер!$J$300="да",Помещение_15!$H470,0)</f>
        <v>0</v>
      </c>
      <c r="CA470" s="31" t="n">
        <f aca="false">IF(Замер!$J$320="да",Помещение_16!$B470,0)</f>
        <v>0</v>
      </c>
      <c r="CB470" s="31" t="n">
        <f aca="false">IF(Замер!$J$320="да",Помещение_16!$G470,0)</f>
        <v>0</v>
      </c>
      <c r="CC470" s="31" t="n">
        <f aca="false">IF(Замер!$J$320="да",Помещение_16!$H470,0)</f>
        <v>0</v>
      </c>
      <c r="CE470" s="31" t="n">
        <f aca="false">IF(Замер!$J$340="да",Помещение_17!$B470,0)</f>
        <v>0</v>
      </c>
      <c r="CF470" s="31" t="n">
        <f aca="false">IF(Замер!$J$340="да",Помещение_17!$G470,0)</f>
        <v>0</v>
      </c>
      <c r="CG470" s="31" t="n">
        <f aca="false">IF(Замер!$J$340="да",Помещение_17!$H470,0)</f>
        <v>0</v>
      </c>
      <c r="CI470" s="31" t="n">
        <f aca="false">IF(Замер!$J$360="да",Помещение_18!$B470,0)</f>
        <v>0</v>
      </c>
      <c r="CJ470" s="31" t="n">
        <f aca="false">IF(Замер!$J$360="да",Помещение_18!$G470,0)</f>
        <v>0</v>
      </c>
      <c r="CK470" s="31" t="n">
        <f aca="false">IF(Замер!$J$360="да",Помещение_18!$H470,0)</f>
        <v>0</v>
      </c>
      <c r="CM470" s="31" t="n">
        <f aca="false">IF(Замер!$J$380="да",Помещение_19!$B470,0)</f>
        <v>0</v>
      </c>
      <c r="CN470" s="31" t="n">
        <f aca="false">IF(Замер!$J$380="да",Помещение_19!$G470,0)</f>
        <v>0</v>
      </c>
      <c r="CO470" s="31" t="n">
        <f aca="false">IF(Замер!$J$380="да",Помещение_19!$H470,0)</f>
        <v>0</v>
      </c>
      <c r="CQ470" s="31" t="n">
        <f aca="false">IF(Замер!$J$400="да",Помещение_20!$B470,0)</f>
        <v>0</v>
      </c>
      <c r="CR470" s="31" t="n">
        <f aca="false">IF(Замер!$J$400="да",Помещение_20!$G470,0)</f>
        <v>0</v>
      </c>
      <c r="CS470" s="31" t="n">
        <f aca="false">IF(Замер!$J$400="да",Помещение_20!$H470,0)</f>
        <v>0</v>
      </c>
    </row>
    <row r="471" customFormat="false" ht="14.25" hidden="false" customHeight="false" outlineLevel="0" collapsed="false">
      <c r="B471" s="79" t="n">
        <f aca="false">P471</f>
        <v>0</v>
      </c>
      <c r="C471" s="49" t="s">
        <v>711</v>
      </c>
      <c r="D471" s="80" t="str">
        <f aca="false">VLOOKUP(C471,СписокРабот!$B:$E,2,FALSE())</f>
        <v>Ревизия инженерных систем за сторонними подрядчиками </v>
      </c>
      <c r="E471" s="44" t="str">
        <f aca="false">VLOOKUP(C471,СписокРабот!$B:$E,3,FALSE())</f>
        <v>час.</v>
      </c>
      <c r="F471" s="81" t="n">
        <f aca="false">VLOOKUP(C471,СписокРабот!$B:$E,4,FALSE())</f>
        <v>10578</v>
      </c>
      <c r="G471" s="49" t="n">
        <f aca="false">Q471</f>
        <v>0</v>
      </c>
      <c r="H471" s="82" t="n">
        <f aca="false">F471*G471</f>
        <v>0</v>
      </c>
      <c r="L471" s="83"/>
      <c r="M471" s="66" t="n">
        <f aca="false">$F471*(100%-$B$3)</f>
        <v>8991.3</v>
      </c>
      <c r="N471" s="31" t="n">
        <f aca="false">$G471*$M471</f>
        <v>0</v>
      </c>
      <c r="P471" s="31" t="n">
        <f aca="false">MAX(S471,W471,AA471,AE471,AI471,AM471,AQ471,AU471,AY471,BC471,BG471,BK471,BO471,BS471,BW471,CA471,CE471,CI471,CM471,CQ471)</f>
        <v>0</v>
      </c>
      <c r="Q471" s="31" t="n">
        <f aca="false">IF($S471,T471,0)+IF($W471,X471,0)+IF($AA471,AB471,0)+IF($AE471,AF471,0)+IF($AI471,AJ471,0)+IF($AM471,AN471,0)+IF($AQ471,AR471,0)+IF($AU471,AV471,0)+IF($AY471,AZ471,0)+IF($BC471,BD471,0)+IF($BG471,BH471,0)+IF($BK471,BL471,0)+IF($BO471,BP471,0)+IF($BS471,BT471,0)+IF($BW471,BX471,0)+IF($CA471,CB471,0)+IF($CE471,CF471,0)+IF($CI471,CJ471,0)+IF($CM471,CN471,0)+IF($CQ471,CR471,0)</f>
        <v>0</v>
      </c>
      <c r="R471" s="31" t="n">
        <f aca="false">IF($S471=1,U471,0)+IF($W471,Y471,0)+IF($AA471,AC471,0)+IF($AE471,AG471,0)+IF($AI471,AK471,0)+IF($AM471,AO471,0)+IF($AQ471,AS471,0)+IF($AU471,AW471,0)+IF($AY471,BA471,0)+IF($BC471,BE471,0)+IF($BG471,BI471,0)+IF($BK471,BM471,0)+IF($BO471,BQ471,0)+IF($BS471,BU471,0)+IF($BW471,BY471,0)+IF($CA471,CC471,0)+IF($CE471,CG471,0)+IF($CI471,CK471,0)+IF($CM471,CO471,0)+IF($CQ471,CS471,0)</f>
        <v>0</v>
      </c>
      <c r="S471" s="31" t="n">
        <f aca="false">IF(Замер!$J$20="да",Комната_1!$B471,0)</f>
        <v>0</v>
      </c>
      <c r="T471" s="31" t="n">
        <f aca="false">IF(Замер!$J$20="да",Комната_1!$G471,0)</f>
        <v>0</v>
      </c>
      <c r="U471" s="31" t="n">
        <f aca="false">IF(Замер!$J$20="да",Комната_1!$H471,0)</f>
        <v>0</v>
      </c>
      <c r="W471" s="31" t="n">
        <f aca="false">IF(Замер!$J$40="да",Комната_2!$B471,0)</f>
        <v>0</v>
      </c>
      <c r="X471" s="31" t="n">
        <f aca="false">IF(Замер!$J$40="да",Комната_2!$G471,0)</f>
        <v>0</v>
      </c>
      <c r="Y471" s="31" t="n">
        <f aca="false">IF(Замер!$J$40="да",Комната_2!$H471,0)</f>
        <v>0</v>
      </c>
      <c r="AA471" s="31" t="n">
        <f aca="false">IF(Замер!$J$60="да",Комната_3!$B471,0)</f>
        <v>0</v>
      </c>
      <c r="AB471" s="31" t="n">
        <f aca="false">IF(Замер!$J$60="да",Комната_3!$G471,0)</f>
        <v>0</v>
      </c>
      <c r="AC471" s="31" t="n">
        <f aca="false">IF(Замер!$J$60="да",Комната_3!$H471,0)</f>
        <v>0</v>
      </c>
      <c r="AE471" s="31" t="n">
        <f aca="false">IF(Замер!$J$80="да",Комната_4!$B471,0)</f>
        <v>0</v>
      </c>
      <c r="AF471" s="31" t="n">
        <f aca="false">IF(Замер!$J$80="да",Комната_4!$G471,0)</f>
        <v>0</v>
      </c>
      <c r="AG471" s="31" t="n">
        <f aca="false">IF(Замер!$J$80="да",Комната_4!$H471,0)</f>
        <v>0</v>
      </c>
      <c r="AI471" s="31" t="n">
        <f aca="false">IF(Замер!$J$100="да",Комната_5!$B471,0)</f>
        <v>0</v>
      </c>
      <c r="AJ471" s="31" t="n">
        <f aca="false">IF(Замер!$J$100="да",Комната_5!$G471,0)</f>
        <v>0</v>
      </c>
      <c r="AK471" s="31" t="n">
        <f aca="false">IF(Замер!$J$100="да",Комната_5!$H471,0)</f>
        <v>0</v>
      </c>
      <c r="AM471" s="31" t="n">
        <f aca="false">IF(Замер!$J$120="да",Коридор!$B471,0)</f>
        <v>0</v>
      </c>
      <c r="AN471" s="31" t="n">
        <f aca="false">IF(Замер!$J$120="да",Коридор!$G471,0)</f>
        <v>0</v>
      </c>
      <c r="AO471" s="31" t="n">
        <f aca="false">IF(Замер!$J$120="да",Коридор!$H471,0)</f>
        <v>0</v>
      </c>
      <c r="AQ471" s="31" t="n">
        <f aca="false">IF(Замер!$J$140="да",Кухня!$B471,0)</f>
        <v>0</v>
      </c>
      <c r="AR471" s="31" t="n">
        <f aca="false">IF(Замер!$J$140="да",Кухня!$G471,0)</f>
        <v>0</v>
      </c>
      <c r="AS471" s="31" t="n">
        <f aca="false">IF(Замер!$J$140="да",Кухня!$H471,0)</f>
        <v>0</v>
      </c>
      <c r="AU471" s="31" t="n">
        <f aca="false">IF(Замер!$J$160="да",Ванна!$B471,0)</f>
        <v>0</v>
      </c>
      <c r="AV471" s="31" t="n">
        <f aca="false">IF(Замер!$J$160="да",Ванна!$G471,0)</f>
        <v>0</v>
      </c>
      <c r="AW471" s="31" t="n">
        <f aca="false">IF(Замер!$J$160="да",Ванна!$H471,0)</f>
        <v>0</v>
      </c>
      <c r="AY471" s="31" t="n">
        <f aca="false">IF(Замер!$J$180="да",Туалет!$B471,0)</f>
        <v>0</v>
      </c>
      <c r="AZ471" s="31" t="n">
        <f aca="false">IF(Замер!$J$180="да",Туалет!$G471,0)</f>
        <v>0</v>
      </c>
      <c r="BA471" s="31" t="n">
        <f aca="false">IF(Замер!$J$180="да",Туалет!$H471,0)</f>
        <v>0</v>
      </c>
      <c r="BC471" s="31" t="n">
        <f aca="false">IF(Замер!$J$200="да",Балкон!$B471,0)</f>
        <v>0</v>
      </c>
      <c r="BD471" s="31" t="n">
        <f aca="false">IF(Замер!$J$200="да",Балкон!$G471,0)</f>
        <v>0</v>
      </c>
      <c r="BE471" s="31" t="n">
        <f aca="false">IF(Замер!$J$200="да",Балкон!$H471,0)</f>
        <v>0</v>
      </c>
      <c r="BG471" s="31" t="n">
        <f aca="false">IF(Замер!$J$220="да",Помещение_11!$B471,0)</f>
        <v>0</v>
      </c>
      <c r="BH471" s="31" t="n">
        <f aca="false">IF(Замер!$J$220="да",Помещение_11!$G471,0)</f>
        <v>0</v>
      </c>
      <c r="BI471" s="31" t="n">
        <f aca="false">IF(Замер!$J$220="да",Помещение_11!$H471,0)</f>
        <v>0</v>
      </c>
      <c r="BK471" s="31" t="n">
        <f aca="false">IF(Замер!$J$240="да",Помещение_12!$B471,0)</f>
        <v>0</v>
      </c>
      <c r="BL471" s="31" t="n">
        <f aca="false">IF(Замер!$J$240="да",Помещение_12!$G471,0)</f>
        <v>0</v>
      </c>
      <c r="BM471" s="31" t="n">
        <f aca="false">IF(Замер!$J$240="да",Помещение_12!$H471,0)</f>
        <v>0</v>
      </c>
      <c r="BO471" s="31" t="n">
        <f aca="false">IF(Замер!$J$260="да",Помещение_13!$B471,0)</f>
        <v>0</v>
      </c>
      <c r="BP471" s="31" t="n">
        <f aca="false">IF(Замер!$J$260="да",Помещение_13!$G471,0)</f>
        <v>0</v>
      </c>
      <c r="BQ471" s="31" t="n">
        <f aca="false">IF(Замер!$J$260="да",Помещение_13!$H471,0)</f>
        <v>0</v>
      </c>
      <c r="BS471" s="31" t="n">
        <f aca="false">IF(Замер!$J$280="да",Помещение_14!$B471,0)</f>
        <v>0</v>
      </c>
      <c r="BT471" s="31" t="n">
        <f aca="false">IF(Замер!$J$280="да",Помещение_14!$G471,0)</f>
        <v>0</v>
      </c>
      <c r="BU471" s="31" t="n">
        <f aca="false">IF(Замер!$J$280="да",Помещение_14!$H471,0)</f>
        <v>0</v>
      </c>
      <c r="BW471" s="31" t="n">
        <f aca="false">IF(Замер!$J$300="да",Помещение_15!$B471,0)</f>
        <v>0</v>
      </c>
      <c r="BX471" s="31" t="n">
        <f aca="false">IF(Замер!$J$300="да",Помещение_15!$G471,0)</f>
        <v>0</v>
      </c>
      <c r="BY471" s="31" t="n">
        <f aca="false">IF(Замер!$J$300="да",Помещение_15!$H471,0)</f>
        <v>0</v>
      </c>
      <c r="CA471" s="31" t="n">
        <f aca="false">IF(Замер!$J$320="да",Помещение_16!$B471,0)</f>
        <v>0</v>
      </c>
      <c r="CB471" s="31" t="n">
        <f aca="false">IF(Замер!$J$320="да",Помещение_16!$G471,0)</f>
        <v>0</v>
      </c>
      <c r="CC471" s="31" t="n">
        <f aca="false">IF(Замер!$J$320="да",Помещение_16!$H471,0)</f>
        <v>0</v>
      </c>
      <c r="CE471" s="31" t="n">
        <f aca="false">IF(Замер!$J$340="да",Помещение_17!$B471,0)</f>
        <v>0</v>
      </c>
      <c r="CF471" s="31" t="n">
        <f aca="false">IF(Замер!$J$340="да",Помещение_17!$G471,0)</f>
        <v>0</v>
      </c>
      <c r="CG471" s="31" t="n">
        <f aca="false">IF(Замер!$J$340="да",Помещение_17!$H471,0)</f>
        <v>0</v>
      </c>
      <c r="CI471" s="31" t="n">
        <f aca="false">IF(Замер!$J$360="да",Помещение_18!$B471,0)</f>
        <v>0</v>
      </c>
      <c r="CJ471" s="31" t="n">
        <f aca="false">IF(Замер!$J$360="да",Помещение_18!$G471,0)</f>
        <v>0</v>
      </c>
      <c r="CK471" s="31" t="n">
        <f aca="false">IF(Замер!$J$360="да",Помещение_18!$H471,0)</f>
        <v>0</v>
      </c>
      <c r="CM471" s="31" t="n">
        <f aca="false">IF(Замер!$J$380="да",Помещение_19!$B471,0)</f>
        <v>0</v>
      </c>
      <c r="CN471" s="31" t="n">
        <f aca="false">IF(Замер!$J$380="да",Помещение_19!$G471,0)</f>
        <v>0</v>
      </c>
      <c r="CO471" s="31" t="n">
        <f aca="false">IF(Замер!$J$380="да",Помещение_19!$H471,0)</f>
        <v>0</v>
      </c>
      <c r="CQ471" s="31" t="n">
        <f aca="false">IF(Замер!$J$400="да",Помещение_20!$B471,0)</f>
        <v>0</v>
      </c>
      <c r="CR471" s="31" t="n">
        <f aca="false">IF(Замер!$J$400="да",Помещение_20!$G471,0)</f>
        <v>0</v>
      </c>
      <c r="CS471" s="31" t="n">
        <f aca="false">IF(Замер!$J$400="да",Помещение_20!$H471,0)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445841</v>
      </c>
      <c r="H472" s="110"/>
      <c r="L472" s="88" t="s">
        <v>354</v>
      </c>
      <c r="N472" s="31" t="n">
        <f aca="false">G472*(100%-$B$3)</f>
        <v>378964.85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445841</v>
      </c>
      <c r="H473" s="99"/>
      <c r="L473" s="104" t="s">
        <v>382</v>
      </c>
      <c r="N473" s="31" t="n">
        <f aca="false">G473*(100%-$B$3)</f>
        <v>378964.85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L474" s="71" t="s">
        <v>338</v>
      </c>
      <c r="N474" s="31" t="n">
        <f aca="false">N516</f>
        <v>557094.25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L475" s="78" t="s">
        <v>344</v>
      </c>
      <c r="N475" s="31" t="n">
        <f aca="false">N479</f>
        <v>0</v>
      </c>
    </row>
    <row r="476" customFormat="false" ht="14.25" hidden="false" customHeight="false" outlineLevel="0" collapsed="false">
      <c r="B476" s="79" t="n">
        <f aca="false">P476</f>
        <v>0</v>
      </c>
      <c r="C476" s="49" t="s">
        <v>714</v>
      </c>
      <c r="D476" s="80" t="str">
        <f aca="false">VLOOKUP(C476,СписокРабот!$B:$E,2,FALSE())</f>
        <v>Демонтаж плитки (стены) без сохранения</v>
      </c>
      <c r="E476" s="44" t="str">
        <f aca="false">VLOOKUP(C476,СписокРабот!$B:$E,3,FALSE())</f>
        <v>м²</v>
      </c>
      <c r="F476" s="81" t="n">
        <f aca="false">VLOOKUP(C476,СписокРабот!$B:$E,4,FALSE())</f>
        <v>635</v>
      </c>
      <c r="G476" s="84" t="n">
        <f aca="false">Q476</f>
        <v>0</v>
      </c>
      <c r="H476" s="82" t="n">
        <f aca="false">F476*G476</f>
        <v>0</v>
      </c>
      <c r="L476" s="83"/>
      <c r="M476" s="66" t="n">
        <f aca="false">$F476*(100%-$B$3)</f>
        <v>539.75</v>
      </c>
      <c r="N476" s="31" t="n">
        <f aca="false">$G476*$M476</f>
        <v>0</v>
      </c>
      <c r="P476" s="31" t="n">
        <f aca="false">MAX(S476,W476,AA476,AE476,AI476,AM476,AQ476,AU476,AY476,BC476,BG476,BK476,BO476,BS476,BW476,CA476,CE476,CI476,CM476,CQ476)</f>
        <v>0</v>
      </c>
      <c r="Q476" s="31" t="n">
        <f aca="false">IF($S476,T476,0)+IF($W476,X476,0)+IF($AA476,AB476,0)+IF($AE476,AF476,0)+IF($AI476,AJ476,0)+IF($AM476,AN476,0)+IF($AQ476,AR476,0)+IF($AU476,AV476,0)+IF($AY476,AZ476,0)+IF($BC476,BD476,0)+IF($BG476,BH476,0)+IF($BK476,BL476,0)+IF($BO476,BP476,0)+IF($BS476,BT476,0)+IF($BW476,BX476,0)+IF($CA476,CB476,0)+IF($CE476,CF476,0)+IF($CI476,CJ476,0)+IF($CM476,CN476,0)+IF($CQ476,CR476,0)</f>
        <v>0</v>
      </c>
      <c r="R476" s="31" t="n">
        <f aca="false">IF($S476=1,U476,0)+IF($W476,Y476,0)+IF($AA476,AC476,0)+IF($AE476,AG476,0)+IF($AI476,AK476,0)+IF($AM476,AO476,0)+IF($AQ476,AS476,0)+IF($AU476,AW476,0)+IF($AY476,BA476,0)+IF($BC476,BE476,0)+IF($BG476,BI476,0)+IF($BK476,BM476,0)+IF($BO476,BQ476,0)+IF($BS476,BU476,0)+IF($BW476,BY476,0)+IF($CA476,CC476,0)+IF($CE476,CG476,0)+IF($CI476,CK476,0)+IF($CM476,CO476,0)+IF($CQ476,CS476,0)</f>
        <v>0</v>
      </c>
      <c r="S476" s="31" t="n">
        <f aca="false">IF(Замер!$J$20="да",Комната_1!$B476,0)</f>
        <v>0</v>
      </c>
      <c r="T476" s="31" t="n">
        <f aca="false">IF(Замер!$J$20="да",Комната_1!$G476,0)</f>
        <v>52</v>
      </c>
      <c r="U476" s="31" t="n">
        <f aca="false">IF(Замер!$J$20="да",Комната_1!$H476,0)</f>
        <v>33020</v>
      </c>
      <c r="W476" s="31" t="n">
        <f aca="false">IF(Замер!$J$40="да",Комната_2!$B476,0)</f>
        <v>0</v>
      </c>
      <c r="X476" s="31" t="n">
        <f aca="false">IF(Замер!$J$40="да",Комната_2!$G476,0)</f>
        <v>36.8</v>
      </c>
      <c r="Y476" s="31" t="n">
        <f aca="false">IF(Замер!$J$40="да",Комната_2!$H476,0)</f>
        <v>23368</v>
      </c>
      <c r="AA476" s="31" t="n">
        <f aca="false">IF(Замер!$J$60="да",Комната_3!$B476,0)</f>
        <v>0</v>
      </c>
      <c r="AB476" s="31" t="n">
        <f aca="false">IF(Замер!$J$60="да",Комната_3!$G476,0)</f>
        <v>35</v>
      </c>
      <c r="AC476" s="31" t="n">
        <f aca="false">IF(Замер!$J$60="да",Комната_3!$H476,0)</f>
        <v>22225</v>
      </c>
      <c r="AE476" s="31" t="n">
        <f aca="false">IF(Замер!$J$80="да",Комната_4!$B476,0)</f>
        <v>0</v>
      </c>
      <c r="AF476" s="31" t="n">
        <f aca="false">IF(Замер!$J$80="да",Комната_4!$G476,0)</f>
        <v>30.9</v>
      </c>
      <c r="AG476" s="31" t="n">
        <f aca="false">IF(Замер!$J$80="да",Комната_4!$H476,0)</f>
        <v>19621.5</v>
      </c>
      <c r="AI476" s="31" t="n">
        <f aca="false">IF(Замер!$J$100="да",Комната_5!$B476,0)</f>
        <v>0</v>
      </c>
      <c r="AJ476" s="31" t="n">
        <f aca="false">IF(Замер!$J$100="да",Комната_5!$G476,0)</f>
        <v>20.4</v>
      </c>
      <c r="AK476" s="31" t="n">
        <f aca="false">IF(Замер!$J$100="да",Комната_5!$H476,0)</f>
        <v>12954</v>
      </c>
      <c r="AM476" s="31" t="n">
        <f aca="false">IF(Замер!$J$120="да",Коридор!$B476,0)</f>
        <v>0</v>
      </c>
      <c r="AN476" s="31" t="n">
        <f aca="false">IF(Замер!$J$120="да",Коридор!$G476,0)</f>
        <v>19.5</v>
      </c>
      <c r="AO476" s="31" t="n">
        <f aca="false">IF(Замер!$J$120="да",Коридор!$H476,0)</f>
        <v>12382.5</v>
      </c>
      <c r="AQ476" s="31" t="n">
        <f aca="false">IF(Замер!$J$140="да",Кухня!$B476,0)</f>
        <v>0</v>
      </c>
      <c r="AR476" s="31" t="n">
        <f aca="false">IF(Замер!$J$140="да",Кухня!$G476,0)</f>
        <v>27.7</v>
      </c>
      <c r="AS476" s="31" t="n">
        <f aca="false">IF(Замер!$J$140="да",Кухня!$H476,0)</f>
        <v>17589.5</v>
      </c>
      <c r="AU476" s="31" t="n">
        <f aca="false">IF(Замер!$J$160="да",Ванна!$B476,0)</f>
        <v>0</v>
      </c>
      <c r="AV476" s="31" t="n">
        <f aca="false">IF(Замер!$J$160="да",Ванна!$G476,0)</f>
        <v>20</v>
      </c>
      <c r="AW476" s="31" t="n">
        <f aca="false">IF(Замер!$J$160="да",Ванна!$H476,0)</f>
        <v>12700</v>
      </c>
      <c r="AY476" s="31" t="n">
        <f aca="false">IF(Замер!$J$180="да",Туалет!$B476,0)</f>
        <v>0</v>
      </c>
      <c r="AZ476" s="31" t="n">
        <f aca="false">IF(Замер!$J$180="да",Туалет!$G476,0)</f>
        <v>0</v>
      </c>
      <c r="BA476" s="31" t="n">
        <f aca="false">IF(Замер!$J$180="да",Туалет!$H476,0)</f>
        <v>0</v>
      </c>
      <c r="BC476" s="31" t="n">
        <f aca="false">IF(Замер!$J$200="да",Балкон!$B476,0)</f>
        <v>0</v>
      </c>
      <c r="BD476" s="31" t="n">
        <f aca="false">IF(Замер!$J$200="да",Балкон!$G476,0)</f>
        <v>0</v>
      </c>
      <c r="BE476" s="31" t="n">
        <f aca="false">IF(Замер!$J$200="да",Балкон!$H476,0)</f>
        <v>0</v>
      </c>
      <c r="BG476" s="31" t="n">
        <f aca="false">IF(Замер!$J$220="да",Помещение_11!$B476,0)</f>
        <v>0</v>
      </c>
      <c r="BH476" s="31" t="n">
        <f aca="false">IF(Замер!$J$220="да",Помещение_11!$G476,0)</f>
        <v>0</v>
      </c>
      <c r="BI476" s="31" t="n">
        <f aca="false">IF(Замер!$J$220="да",Помещение_11!$H476,0)</f>
        <v>0</v>
      </c>
      <c r="BK476" s="31" t="n">
        <f aca="false">IF(Замер!$J$240="да",Помещение_12!$B476,0)</f>
        <v>0</v>
      </c>
      <c r="BL476" s="31" t="n">
        <f aca="false">IF(Замер!$J$240="да",Помещение_12!$G476,0)</f>
        <v>0</v>
      </c>
      <c r="BM476" s="31" t="n">
        <f aca="false">IF(Замер!$J$240="да",Помещение_12!$H476,0)</f>
        <v>0</v>
      </c>
      <c r="BO476" s="31" t="n">
        <f aca="false">IF(Замер!$J$260="да",Помещение_13!$B476,0)</f>
        <v>0</v>
      </c>
      <c r="BP476" s="31" t="n">
        <f aca="false">IF(Замер!$J$260="да",Помещение_13!$G476,0)</f>
        <v>0</v>
      </c>
      <c r="BQ476" s="31" t="n">
        <f aca="false">IF(Замер!$J$260="да",Помещение_13!$H476,0)</f>
        <v>0</v>
      </c>
      <c r="BS476" s="31" t="n">
        <f aca="false">IF(Замер!$J$280="да",Помещение_14!$B476,0)</f>
        <v>0</v>
      </c>
      <c r="BT476" s="31" t="n">
        <f aca="false">IF(Замер!$J$280="да",Помещение_14!$G476,0)</f>
        <v>0</v>
      </c>
      <c r="BU476" s="31" t="n">
        <f aca="false">IF(Замер!$J$280="да",Помещение_14!$H476,0)</f>
        <v>0</v>
      </c>
      <c r="BW476" s="31" t="n">
        <f aca="false">IF(Замер!$J$300="да",Помещение_15!$B476,0)</f>
        <v>0</v>
      </c>
      <c r="BX476" s="31" t="n">
        <f aca="false">IF(Замер!$J$300="да",Помещение_15!$G476,0)</f>
        <v>0</v>
      </c>
      <c r="BY476" s="31" t="n">
        <f aca="false">IF(Замер!$J$300="да",Помещение_15!$H476,0)</f>
        <v>0</v>
      </c>
      <c r="CA476" s="31" t="n">
        <f aca="false">IF(Замер!$J$320="да",Помещение_16!$B476,0)</f>
        <v>0</v>
      </c>
      <c r="CB476" s="31" t="n">
        <f aca="false">IF(Замер!$J$320="да",Помещение_16!$G476,0)</f>
        <v>0</v>
      </c>
      <c r="CC476" s="31" t="n">
        <f aca="false">IF(Замер!$J$320="да",Помещение_16!$H476,0)</f>
        <v>0</v>
      </c>
      <c r="CE476" s="31" t="n">
        <f aca="false">IF(Замер!$J$340="да",Помещение_17!$B476,0)</f>
        <v>0</v>
      </c>
      <c r="CF476" s="31" t="n">
        <f aca="false">IF(Замер!$J$340="да",Помещение_17!$G476,0)</f>
        <v>0</v>
      </c>
      <c r="CG476" s="31" t="n">
        <f aca="false">IF(Замер!$J$340="да",Помещение_17!$H476,0)</f>
        <v>0</v>
      </c>
      <c r="CI476" s="31" t="n">
        <f aca="false">IF(Замер!$J$360="да",Помещение_18!$B476,0)</f>
        <v>0</v>
      </c>
      <c r="CJ476" s="31" t="n">
        <f aca="false">IF(Замер!$J$360="да",Помещение_18!$G476,0)</f>
        <v>0</v>
      </c>
      <c r="CK476" s="31" t="n">
        <f aca="false">IF(Замер!$J$360="да",Помещение_18!$H476,0)</f>
        <v>0</v>
      </c>
      <c r="CM476" s="31" t="n">
        <f aca="false">IF(Замер!$J$380="да",Помещение_19!$B476,0)</f>
        <v>0</v>
      </c>
      <c r="CN476" s="31" t="n">
        <f aca="false">IF(Замер!$J$380="да",Помещение_19!$G476,0)</f>
        <v>0</v>
      </c>
      <c r="CO476" s="31" t="n">
        <f aca="false">IF(Замер!$J$380="да",Помещение_19!$H476,0)</f>
        <v>0</v>
      </c>
      <c r="CQ476" s="31" t="n">
        <f aca="false">IF(Замер!$J$400="да",Помещение_20!$B476,0)</f>
        <v>0</v>
      </c>
      <c r="CR476" s="31" t="n">
        <f aca="false">IF(Замер!$J$400="да",Помещение_20!$G476,0)</f>
        <v>0</v>
      </c>
      <c r="CS476" s="31" t="n">
        <f aca="false">IF(Замер!$J$400="да",Помещение_20!$H476,0)</f>
        <v>0</v>
      </c>
    </row>
    <row r="477" customFormat="false" ht="14.25" hidden="false" customHeight="false" outlineLevel="0" collapsed="false">
      <c r="B477" s="79" t="n">
        <f aca="false">P477</f>
        <v>0</v>
      </c>
      <c r="C477" s="49" t="s">
        <v>715</v>
      </c>
      <c r="D477" s="80" t="str">
        <f aca="false">VLOOKUP(C477,СписокРабот!$B:$E,2,FALSE())</f>
        <v>Демонтаж бетонного бортика поддона </v>
      </c>
      <c r="E477" s="44" t="str">
        <f aca="false">VLOOKUP(C477,СписокРабот!$B:$E,3,FALSE())</f>
        <v>п.м</v>
      </c>
      <c r="F477" s="81" t="n">
        <f aca="false">VLOOKUP(C477,СписокРабот!$B:$E,4,FALSE())</f>
        <v>1552</v>
      </c>
      <c r="G477" s="84" t="n">
        <f aca="false">Q477</f>
        <v>0</v>
      </c>
      <c r="H477" s="82" t="n">
        <f aca="false">F477*G477</f>
        <v>0</v>
      </c>
      <c r="L477" s="83"/>
      <c r="M477" s="66" t="n">
        <f aca="false">$F477*(100%-$B$3)</f>
        <v>1319.2</v>
      </c>
      <c r="N477" s="31" t="n">
        <f aca="false">$G477*$M477</f>
        <v>0</v>
      </c>
      <c r="P477" s="31" t="n">
        <f aca="false">MAX(S477,W477,AA477,AE477,AI477,AM477,AQ477,AU477,AY477,BC477,BG477,BK477,BO477,BS477,BW477,CA477,CE477,CI477,CM477,CQ477)</f>
        <v>0</v>
      </c>
      <c r="Q477" s="31" t="n">
        <f aca="false">IF($S477,T477,0)+IF($W477,X477,0)+IF($AA477,AB477,0)+IF($AE477,AF477,0)+IF($AI477,AJ477,0)+IF($AM477,AN477,0)+IF($AQ477,AR477,0)+IF($AU477,AV477,0)+IF($AY477,AZ477,0)+IF($BC477,BD477,0)+IF($BG477,BH477,0)+IF($BK477,BL477,0)+IF($BO477,BP477,0)+IF($BS477,BT477,0)+IF($BW477,BX477,0)+IF($CA477,CB477,0)+IF($CE477,CF477,0)+IF($CI477,CJ477,0)+IF($CM477,CN477,0)+IF($CQ477,CR477,0)</f>
        <v>0</v>
      </c>
      <c r="R477" s="31" t="n">
        <f aca="false">IF($S477=1,U477,0)+IF($W477,Y477,0)+IF($AA477,AC477,0)+IF($AE477,AG477,0)+IF($AI477,AK477,0)+IF($AM477,AO477,0)+IF($AQ477,AS477,0)+IF($AU477,AW477,0)+IF($AY477,BA477,0)+IF($BC477,BE477,0)+IF($BG477,BI477,0)+IF($BK477,BM477,0)+IF($BO477,BQ477,0)+IF($BS477,BU477,0)+IF($BW477,BY477,0)+IF($CA477,CC477,0)+IF($CE477,CG477,0)+IF($CI477,CK477,0)+IF($CM477,CO477,0)+IF($CQ477,CS477,0)</f>
        <v>0</v>
      </c>
      <c r="S477" s="31" t="n">
        <f aca="false">IF(Замер!$J$20="да",Комната_1!$B477,0)</f>
        <v>0</v>
      </c>
      <c r="T477" s="31" t="n">
        <f aca="false">IF(Замер!$J$20="да",Комната_1!$G477,0)</f>
        <v>26.4</v>
      </c>
      <c r="U477" s="31" t="n">
        <f aca="false">IF(Замер!$J$20="да",Комната_1!$H477,0)</f>
        <v>40972.8</v>
      </c>
      <c r="W477" s="31" t="n">
        <f aca="false">IF(Замер!$J$40="да",Комната_2!$B477,0)</f>
        <v>0</v>
      </c>
      <c r="X477" s="31" t="n">
        <f aca="false">IF(Замер!$J$40="да",Комната_2!$G477,0)</f>
        <v>11.6</v>
      </c>
      <c r="Y477" s="31" t="n">
        <f aca="false">IF(Замер!$J$40="да",Комната_2!$H477,0)</f>
        <v>18003.2</v>
      </c>
      <c r="AA477" s="31" t="n">
        <f aca="false">IF(Замер!$J$60="да",Комната_3!$B477,0)</f>
        <v>0</v>
      </c>
      <c r="AB477" s="31" t="n">
        <f aca="false">IF(Замер!$J$60="да",Комната_3!$G477,0)</f>
        <v>11.9</v>
      </c>
      <c r="AC477" s="31" t="n">
        <f aca="false">IF(Замер!$J$60="да",Комната_3!$H477,0)</f>
        <v>18468.8</v>
      </c>
      <c r="AE477" s="31" t="n">
        <f aca="false">IF(Замер!$J$80="да",Комната_4!$B477,0)</f>
        <v>0</v>
      </c>
      <c r="AF477" s="31" t="n">
        <f aca="false">IF(Замер!$J$80="да",Комната_4!$G477,0)</f>
        <v>11.3</v>
      </c>
      <c r="AG477" s="31" t="n">
        <f aca="false">IF(Замер!$J$80="да",Комната_4!$H477,0)</f>
        <v>17537.6</v>
      </c>
      <c r="AI477" s="31" t="n">
        <f aca="false">IF(Замер!$J$100="да",Комната_5!$B477,0)</f>
        <v>0</v>
      </c>
      <c r="AJ477" s="31" t="n">
        <f aca="false">IF(Замер!$J$100="да",Комната_5!$G477,0)</f>
        <v>5.4</v>
      </c>
      <c r="AK477" s="31" t="n">
        <f aca="false">IF(Замер!$J$100="да",Комната_5!$H477,0)</f>
        <v>8380.8</v>
      </c>
      <c r="AM477" s="31" t="n">
        <f aca="false">IF(Замер!$J$120="да",Коридор!$B477,0)</f>
        <v>0</v>
      </c>
      <c r="AN477" s="31" t="n">
        <f aca="false">IF(Замер!$J$120="да",Коридор!$G477,0)</f>
        <v>2.8</v>
      </c>
      <c r="AO477" s="31" t="n">
        <f aca="false">IF(Замер!$J$120="да",Коридор!$H477,0)</f>
        <v>4345.6</v>
      </c>
      <c r="AQ477" s="31" t="n">
        <f aca="false">IF(Замер!$J$140="да",Кухня!$B477,0)</f>
        <v>0</v>
      </c>
      <c r="AR477" s="31" t="n">
        <f aca="false">IF(Замер!$J$140="да",Кухня!$G477,0)</f>
        <v>5.6</v>
      </c>
      <c r="AS477" s="31" t="n">
        <f aca="false">IF(Замер!$J$140="да",Кухня!$H477,0)</f>
        <v>8691.2</v>
      </c>
      <c r="AU477" s="31" t="n">
        <f aca="false">IF(Замер!$J$160="да",Ванна!$B477,0)</f>
        <v>0</v>
      </c>
      <c r="AV477" s="31" t="n">
        <f aca="false">IF(Замер!$J$160="да",Ванна!$G477,0)</f>
        <v>2.5</v>
      </c>
      <c r="AW477" s="31" t="n">
        <f aca="false">IF(Замер!$J$160="да",Ванна!$H477,0)</f>
        <v>3880</v>
      </c>
      <c r="AY477" s="31" t="n">
        <f aca="false">IF(Замер!$J$180="да",Туалет!$B477,0)</f>
        <v>0</v>
      </c>
      <c r="AZ477" s="31" t="n">
        <f aca="false">IF(Замер!$J$180="да",Туалет!$G477,0)</f>
        <v>0</v>
      </c>
      <c r="BA477" s="31" t="n">
        <f aca="false">IF(Замер!$J$180="да",Туалет!$H477,0)</f>
        <v>0</v>
      </c>
      <c r="BC477" s="31" t="n">
        <f aca="false">IF(Замер!$J$200="да",Балкон!$B477,0)</f>
        <v>0</v>
      </c>
      <c r="BD477" s="31" t="n">
        <f aca="false">IF(Замер!$J$200="да",Балкон!$G477,0)</f>
        <v>0</v>
      </c>
      <c r="BE477" s="31" t="n">
        <f aca="false">IF(Замер!$J$200="да",Балкон!$H477,0)</f>
        <v>0</v>
      </c>
      <c r="BG477" s="31" t="n">
        <f aca="false">IF(Замер!$J$220="да",Помещение_11!$B477,0)</f>
        <v>0</v>
      </c>
      <c r="BH477" s="31" t="n">
        <f aca="false">IF(Замер!$J$220="да",Помещение_11!$G477,0)</f>
        <v>0</v>
      </c>
      <c r="BI477" s="31" t="n">
        <f aca="false">IF(Замер!$J$220="да",Помещение_11!$H477,0)</f>
        <v>0</v>
      </c>
      <c r="BK477" s="31" t="n">
        <f aca="false">IF(Замер!$J$240="да",Помещение_12!$B477,0)</f>
        <v>0</v>
      </c>
      <c r="BL477" s="31" t="n">
        <f aca="false">IF(Замер!$J$240="да",Помещение_12!$G477,0)</f>
        <v>0</v>
      </c>
      <c r="BM477" s="31" t="n">
        <f aca="false">IF(Замер!$J$240="да",Помещение_12!$H477,0)</f>
        <v>0</v>
      </c>
      <c r="BO477" s="31" t="n">
        <f aca="false">IF(Замер!$J$260="да",Помещение_13!$B477,0)</f>
        <v>0</v>
      </c>
      <c r="BP477" s="31" t="n">
        <f aca="false">IF(Замер!$J$260="да",Помещение_13!$G477,0)</f>
        <v>0</v>
      </c>
      <c r="BQ477" s="31" t="n">
        <f aca="false">IF(Замер!$J$260="да",Помещение_13!$H477,0)</f>
        <v>0</v>
      </c>
      <c r="BS477" s="31" t="n">
        <f aca="false">IF(Замер!$J$280="да",Помещение_14!$B477,0)</f>
        <v>0</v>
      </c>
      <c r="BT477" s="31" t="n">
        <f aca="false">IF(Замер!$J$280="да",Помещение_14!$G477,0)</f>
        <v>0</v>
      </c>
      <c r="BU477" s="31" t="n">
        <f aca="false">IF(Замер!$J$280="да",Помещение_14!$H477,0)</f>
        <v>0</v>
      </c>
      <c r="BW477" s="31" t="n">
        <f aca="false">IF(Замер!$J$300="да",Помещение_15!$B477,0)</f>
        <v>0</v>
      </c>
      <c r="BX477" s="31" t="n">
        <f aca="false">IF(Замер!$J$300="да",Помещение_15!$G477,0)</f>
        <v>0</v>
      </c>
      <c r="BY477" s="31" t="n">
        <f aca="false">IF(Замер!$J$300="да",Помещение_15!$H477,0)</f>
        <v>0</v>
      </c>
      <c r="CA477" s="31" t="n">
        <f aca="false">IF(Замер!$J$320="да",Помещение_16!$B477,0)</f>
        <v>0</v>
      </c>
      <c r="CB477" s="31" t="n">
        <f aca="false">IF(Замер!$J$320="да",Помещение_16!$G477,0)</f>
        <v>0</v>
      </c>
      <c r="CC477" s="31" t="n">
        <f aca="false">IF(Замер!$J$320="да",Помещение_16!$H477,0)</f>
        <v>0</v>
      </c>
      <c r="CE477" s="31" t="n">
        <f aca="false">IF(Замер!$J$340="да",Помещение_17!$B477,0)</f>
        <v>0</v>
      </c>
      <c r="CF477" s="31" t="n">
        <f aca="false">IF(Замер!$J$340="да",Помещение_17!$G477,0)</f>
        <v>0</v>
      </c>
      <c r="CG477" s="31" t="n">
        <f aca="false">IF(Замер!$J$340="да",Помещение_17!$H477,0)</f>
        <v>0</v>
      </c>
      <c r="CI477" s="31" t="n">
        <f aca="false">IF(Замер!$J$360="да",Помещение_18!$B477,0)</f>
        <v>0</v>
      </c>
      <c r="CJ477" s="31" t="n">
        <f aca="false">IF(Замер!$J$360="да",Помещение_18!$G477,0)</f>
        <v>0</v>
      </c>
      <c r="CK477" s="31" t="n">
        <f aca="false">IF(Замер!$J$360="да",Помещение_18!$H477,0)</f>
        <v>0</v>
      </c>
      <c r="CM477" s="31" t="n">
        <f aca="false">IF(Замер!$J$380="да",Помещение_19!$B477,0)</f>
        <v>0</v>
      </c>
      <c r="CN477" s="31" t="n">
        <f aca="false">IF(Замер!$J$380="да",Помещение_19!$G477,0)</f>
        <v>0</v>
      </c>
      <c r="CO477" s="31" t="n">
        <f aca="false">IF(Замер!$J$380="да",Помещение_19!$H477,0)</f>
        <v>0</v>
      </c>
      <c r="CQ477" s="31" t="n">
        <f aca="false">IF(Замер!$J$400="да",Помещение_20!$B477,0)</f>
        <v>0</v>
      </c>
      <c r="CR477" s="31" t="n">
        <f aca="false">IF(Замер!$J$400="да",Помещение_20!$G477,0)</f>
        <v>0</v>
      </c>
      <c r="CS477" s="31" t="n">
        <f aca="false">IF(Замер!$J$400="да",Помещение_20!$H477,0)</f>
        <v>0</v>
      </c>
    </row>
    <row r="478" customFormat="false" ht="14.25" hidden="false" customHeight="false" outlineLevel="0" collapsed="false">
      <c r="B478" s="79" t="n">
        <f aca="false">P478</f>
        <v>0</v>
      </c>
      <c r="C478" s="49" t="s">
        <v>716</v>
      </c>
      <c r="D478" s="80" t="str">
        <f aca="false">VLOOKUP(C478,СписокРабот!$B:$E,2,FALSE())</f>
        <v>Демонтаж плитки (пол) без сохранения</v>
      </c>
      <c r="E478" s="44" t="str">
        <f aca="false">VLOOKUP(C478,СписокРабот!$B:$E,3,FALSE())</f>
        <v>м²</v>
      </c>
      <c r="F478" s="81" t="n">
        <f aca="false">VLOOKUP(C478,СписокРабот!$B:$E,4,FALSE())</f>
        <v>555</v>
      </c>
      <c r="G478" s="84" t="n">
        <f aca="false">Q478</f>
        <v>0</v>
      </c>
      <c r="H478" s="82" t="n">
        <f aca="false">F478*G478</f>
        <v>0</v>
      </c>
      <c r="L478" s="83"/>
      <c r="M478" s="66" t="n">
        <f aca="false">$F478*(100%-$B$3)</f>
        <v>471.75</v>
      </c>
      <c r="N478" s="31" t="n">
        <f aca="false">$G478*$M478</f>
        <v>0</v>
      </c>
      <c r="P478" s="31" t="n">
        <f aca="false">MAX(S478,W478,AA478,AE478,AI478,AM478,AQ478,AU478,AY478,BC478,BG478,BK478,BO478,BS478,BW478,CA478,CE478,CI478,CM478,CQ478)</f>
        <v>0</v>
      </c>
      <c r="Q478" s="31" t="n">
        <f aca="false">IF($S478,T478,0)+IF($W478,X478,0)+IF($AA478,AB478,0)+IF($AE478,AF478,0)+IF($AI478,AJ478,0)+IF($AM478,AN478,0)+IF($AQ478,AR478,0)+IF($AU478,AV478,0)+IF($AY478,AZ478,0)+IF($BC478,BD478,0)+IF($BG478,BH478,0)+IF($BK478,BL478,0)+IF($BO478,BP478,0)+IF($BS478,BT478,0)+IF($BW478,BX478,0)+IF($CA478,CB478,0)+IF($CE478,CF478,0)+IF($CI478,CJ478,0)+IF($CM478,CN478,0)+IF($CQ478,CR478,0)</f>
        <v>0</v>
      </c>
      <c r="R478" s="31" t="n">
        <f aca="false">IF($S478=1,U478,0)+IF($W478,Y478,0)+IF($AA478,AC478,0)+IF($AE478,AG478,0)+IF($AI478,AK478,0)+IF($AM478,AO478,0)+IF($AQ478,AS478,0)+IF($AU478,AW478,0)+IF($AY478,BA478,0)+IF($BC478,BE478,0)+IF($BG478,BI478,0)+IF($BK478,BM478,0)+IF($BO478,BQ478,0)+IF($BS478,BU478,0)+IF($BW478,BY478,0)+IF($CA478,CC478,0)+IF($CE478,CG478,0)+IF($CI478,CK478,0)+IF($CM478,CO478,0)+IF($CQ478,CS478,0)</f>
        <v>0</v>
      </c>
      <c r="S478" s="31" t="n">
        <f aca="false">IF(Замер!$J$20="да",Комната_1!$B478,0)</f>
        <v>0</v>
      </c>
      <c r="T478" s="31" t="n">
        <f aca="false">IF(Замер!$J$20="да",Комната_1!$G478,0)</f>
        <v>26.4</v>
      </c>
      <c r="U478" s="31" t="n">
        <f aca="false">IF(Замер!$J$20="да",Комната_1!$H478,0)</f>
        <v>14652</v>
      </c>
      <c r="W478" s="31" t="n">
        <f aca="false">IF(Замер!$J$40="да",Комната_2!$B478,0)</f>
        <v>0</v>
      </c>
      <c r="X478" s="31" t="n">
        <f aca="false">IF(Замер!$J$40="да",Комната_2!$G478,0)</f>
        <v>11.6</v>
      </c>
      <c r="Y478" s="31" t="n">
        <f aca="false">IF(Замер!$J$40="да",Комната_2!$H478,0)</f>
        <v>6438</v>
      </c>
      <c r="AA478" s="31" t="n">
        <f aca="false">IF(Замер!$J$60="да",Комната_3!$B478,0)</f>
        <v>0</v>
      </c>
      <c r="AB478" s="31" t="n">
        <f aca="false">IF(Замер!$J$60="да",Комната_3!$G478,0)</f>
        <v>11.9</v>
      </c>
      <c r="AC478" s="31" t="n">
        <f aca="false">IF(Замер!$J$60="да",Комната_3!$H478,0)</f>
        <v>6604.5</v>
      </c>
      <c r="AE478" s="31" t="n">
        <f aca="false">IF(Замер!$J$80="да",Комната_4!$B478,0)</f>
        <v>0</v>
      </c>
      <c r="AF478" s="31" t="n">
        <f aca="false">IF(Замер!$J$80="да",Комната_4!$G478,0)</f>
        <v>11.3</v>
      </c>
      <c r="AG478" s="31" t="n">
        <f aca="false">IF(Замер!$J$80="да",Комната_4!$H478,0)</f>
        <v>6271.5</v>
      </c>
      <c r="AI478" s="31" t="n">
        <f aca="false">IF(Замер!$J$100="да",Комната_5!$B478,0)</f>
        <v>0</v>
      </c>
      <c r="AJ478" s="31" t="n">
        <f aca="false">IF(Замер!$J$100="да",Комната_5!$G478,0)</f>
        <v>5.4</v>
      </c>
      <c r="AK478" s="31" t="n">
        <f aca="false">IF(Замер!$J$100="да",Комната_5!$H478,0)</f>
        <v>2997</v>
      </c>
      <c r="AM478" s="31" t="n">
        <f aca="false">IF(Замер!$J$120="да",Коридор!$B478,0)</f>
        <v>0</v>
      </c>
      <c r="AN478" s="31" t="n">
        <f aca="false">IF(Замер!$J$120="да",Коридор!$G478,0)</f>
        <v>2.8</v>
      </c>
      <c r="AO478" s="31" t="n">
        <f aca="false">IF(Замер!$J$120="да",Коридор!$H478,0)</f>
        <v>1554</v>
      </c>
      <c r="AQ478" s="31" t="n">
        <f aca="false">IF(Замер!$J$140="да",Кухня!$B478,0)</f>
        <v>0</v>
      </c>
      <c r="AR478" s="31" t="n">
        <f aca="false">IF(Замер!$J$140="да",Кухня!$G478,0)</f>
        <v>5.6</v>
      </c>
      <c r="AS478" s="31" t="n">
        <f aca="false">IF(Замер!$J$140="да",Кухня!$H478,0)</f>
        <v>3108</v>
      </c>
      <c r="AU478" s="31" t="n">
        <f aca="false">IF(Замер!$J$160="да",Ванна!$B478,0)</f>
        <v>0</v>
      </c>
      <c r="AV478" s="31" t="n">
        <f aca="false">IF(Замер!$J$160="да",Ванна!$G478,0)</f>
        <v>2.5</v>
      </c>
      <c r="AW478" s="31" t="n">
        <f aca="false">IF(Замер!$J$160="да",Ванна!$H478,0)</f>
        <v>1387.5</v>
      </c>
      <c r="AY478" s="31" t="n">
        <f aca="false">IF(Замер!$J$180="да",Туалет!$B478,0)</f>
        <v>0</v>
      </c>
      <c r="AZ478" s="31" t="n">
        <f aca="false">IF(Замер!$J$180="да",Туалет!$G478,0)</f>
        <v>0</v>
      </c>
      <c r="BA478" s="31" t="n">
        <f aca="false">IF(Замер!$J$180="да",Туалет!$H478,0)</f>
        <v>0</v>
      </c>
      <c r="BC478" s="31" t="n">
        <f aca="false">IF(Замер!$J$200="да",Балкон!$B478,0)</f>
        <v>0</v>
      </c>
      <c r="BD478" s="31" t="n">
        <f aca="false">IF(Замер!$J$200="да",Балкон!$G478,0)</f>
        <v>0</v>
      </c>
      <c r="BE478" s="31" t="n">
        <f aca="false">IF(Замер!$J$200="да",Балкон!$H478,0)</f>
        <v>0</v>
      </c>
      <c r="BG478" s="31" t="n">
        <f aca="false">IF(Замер!$J$220="да",Помещение_11!$B478,0)</f>
        <v>0</v>
      </c>
      <c r="BH478" s="31" t="n">
        <f aca="false">IF(Замер!$J$220="да",Помещение_11!$G478,0)</f>
        <v>0</v>
      </c>
      <c r="BI478" s="31" t="n">
        <f aca="false">IF(Замер!$J$220="да",Помещение_11!$H478,0)</f>
        <v>0</v>
      </c>
      <c r="BK478" s="31" t="n">
        <f aca="false">IF(Замер!$J$240="да",Помещение_12!$B478,0)</f>
        <v>0</v>
      </c>
      <c r="BL478" s="31" t="n">
        <f aca="false">IF(Замер!$J$240="да",Помещение_12!$G478,0)</f>
        <v>0</v>
      </c>
      <c r="BM478" s="31" t="n">
        <f aca="false">IF(Замер!$J$240="да",Помещение_12!$H478,0)</f>
        <v>0</v>
      </c>
      <c r="BO478" s="31" t="n">
        <f aca="false">IF(Замер!$J$260="да",Помещение_13!$B478,0)</f>
        <v>0</v>
      </c>
      <c r="BP478" s="31" t="n">
        <f aca="false">IF(Замер!$J$260="да",Помещение_13!$G478,0)</f>
        <v>0</v>
      </c>
      <c r="BQ478" s="31" t="n">
        <f aca="false">IF(Замер!$J$260="да",Помещение_13!$H478,0)</f>
        <v>0</v>
      </c>
      <c r="BS478" s="31" t="n">
        <f aca="false">IF(Замер!$J$280="да",Помещение_14!$B478,0)</f>
        <v>0</v>
      </c>
      <c r="BT478" s="31" t="n">
        <f aca="false">IF(Замер!$J$280="да",Помещение_14!$G478,0)</f>
        <v>0</v>
      </c>
      <c r="BU478" s="31" t="n">
        <f aca="false">IF(Замер!$J$280="да",Помещение_14!$H478,0)</f>
        <v>0</v>
      </c>
      <c r="BW478" s="31" t="n">
        <f aca="false">IF(Замер!$J$300="да",Помещение_15!$B478,0)</f>
        <v>0</v>
      </c>
      <c r="BX478" s="31" t="n">
        <f aca="false">IF(Замер!$J$300="да",Помещение_15!$G478,0)</f>
        <v>0</v>
      </c>
      <c r="BY478" s="31" t="n">
        <f aca="false">IF(Замер!$J$300="да",Помещение_15!$H478,0)</f>
        <v>0</v>
      </c>
      <c r="CA478" s="31" t="n">
        <f aca="false">IF(Замер!$J$320="да",Помещение_16!$B478,0)</f>
        <v>0</v>
      </c>
      <c r="CB478" s="31" t="n">
        <f aca="false">IF(Замер!$J$320="да",Помещение_16!$G478,0)</f>
        <v>0</v>
      </c>
      <c r="CC478" s="31" t="n">
        <f aca="false">IF(Замер!$J$320="да",Помещение_16!$H478,0)</f>
        <v>0</v>
      </c>
      <c r="CE478" s="31" t="n">
        <f aca="false">IF(Замер!$J$340="да",Помещение_17!$B478,0)</f>
        <v>0</v>
      </c>
      <c r="CF478" s="31" t="n">
        <f aca="false">IF(Замер!$J$340="да",Помещение_17!$G478,0)</f>
        <v>0</v>
      </c>
      <c r="CG478" s="31" t="n">
        <f aca="false">IF(Замер!$J$340="да",Помещение_17!$H478,0)</f>
        <v>0</v>
      </c>
      <c r="CI478" s="31" t="n">
        <f aca="false">IF(Замер!$J$360="да",Помещение_18!$B478,0)</f>
        <v>0</v>
      </c>
      <c r="CJ478" s="31" t="n">
        <f aca="false">IF(Замер!$J$360="да",Помещение_18!$G478,0)</f>
        <v>0</v>
      </c>
      <c r="CK478" s="31" t="n">
        <f aca="false">IF(Замер!$J$360="да",Помещение_18!$H478,0)</f>
        <v>0</v>
      </c>
      <c r="CM478" s="31" t="n">
        <f aca="false">IF(Замер!$J$380="да",Помещение_19!$B478,0)</f>
        <v>0</v>
      </c>
      <c r="CN478" s="31" t="n">
        <f aca="false">IF(Замер!$J$380="да",Помещение_19!$G478,0)</f>
        <v>0</v>
      </c>
      <c r="CO478" s="31" t="n">
        <f aca="false">IF(Замер!$J$380="да",Помещение_19!$H478,0)</f>
        <v>0</v>
      </c>
      <c r="CQ478" s="31" t="n">
        <f aca="false">IF(Замер!$J$400="да",Помещение_20!$B478,0)</f>
        <v>0</v>
      </c>
      <c r="CR478" s="31" t="n">
        <f aca="false">IF(Замер!$J$400="да",Помещение_20!$G478,0)</f>
        <v>0</v>
      </c>
      <c r="CS478" s="31" t="n">
        <f aca="false">IF(Замер!$J$400="да",Помещение_20!$H478,0)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L479" s="88" t="s">
        <v>354</v>
      </c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L480" s="78" t="s">
        <v>344</v>
      </c>
      <c r="N480" s="31" t="n">
        <f aca="false">N515</f>
        <v>557094.25</v>
      </c>
    </row>
    <row r="481" customFormat="false" ht="14.25" hidden="false" customHeight="false" outlineLevel="0" collapsed="false">
      <c r="B481" s="79" t="n">
        <f aca="false">P481</f>
        <v>0</v>
      </c>
      <c r="C481" s="49" t="s">
        <v>718</v>
      </c>
      <c r="D481" s="80" t="str">
        <f aca="false">VLOOKUP(C481,СписокРабот!$B:$E,2,FALSE())</f>
        <v>Подрезка  керамогранитной плитки под 45 гр. </v>
      </c>
      <c r="E481" s="44" t="str">
        <f aca="false">VLOOKUP(C481,СписокРабот!$B:$E,3,FALSE())</f>
        <v>п.м</v>
      </c>
      <c r="F481" s="81" t="n">
        <f aca="false">VLOOKUP(C481,СписокРабот!$B:$E,4,FALSE())</f>
        <v>2926</v>
      </c>
      <c r="G481" s="84" t="n">
        <f aca="false">Q481</f>
        <v>0</v>
      </c>
      <c r="H481" s="82" t="n">
        <f aca="false">F481*G481</f>
        <v>0</v>
      </c>
      <c r="L481" s="83"/>
      <c r="M481" s="66" t="n">
        <f aca="false">$F481*(100%-$B$3)</f>
        <v>2487.1</v>
      </c>
      <c r="N481" s="31" t="n">
        <f aca="false">$G481*$M481</f>
        <v>0</v>
      </c>
      <c r="P481" s="31" t="n">
        <f aca="false">MAX(S481,W481,AA481,AE481,AI481,AM481,AQ481,AU481,AY481,BC481,BG481,BK481,BO481,BS481,BW481,CA481,CE481,CI481,CM481,CQ481)</f>
        <v>0</v>
      </c>
      <c r="Q481" s="31" t="n">
        <f aca="false">IF($S481,T481,0)+IF($W481,X481,0)+IF($AA481,AB481,0)+IF($AE481,AF481,0)+IF($AI481,AJ481,0)+IF($AM481,AN481,0)+IF($AQ481,AR481,0)+IF($AU481,AV481,0)+IF($AY481,AZ481,0)+IF($BC481,BD481,0)+IF($BG481,BH481,0)+IF($BK481,BL481,0)+IF($BO481,BP481,0)+IF($BS481,BT481,0)+IF($BW481,BX481,0)+IF($CA481,CB481,0)+IF($CE481,CF481,0)+IF($CI481,CJ481,0)+IF($CM481,CN481,0)+IF($CQ481,CR481,0)</f>
        <v>0</v>
      </c>
      <c r="R481" s="31" t="n">
        <f aca="false">IF($S481=1,U481,0)+IF($W481,Y481,0)+IF($AA481,AC481,0)+IF($AE481,AG481,0)+IF($AI481,AK481,0)+IF($AM481,AO481,0)+IF($AQ481,AS481,0)+IF($AU481,AW481,0)+IF($AY481,BA481,0)+IF($BC481,BE481,0)+IF($BG481,BI481,0)+IF($BK481,BM481,0)+IF($BO481,BQ481,0)+IF($BS481,BU481,0)+IF($BW481,BY481,0)+IF($CA481,CC481,0)+IF($CE481,CG481,0)+IF($CI481,CK481,0)+IF($CM481,CO481,0)+IF($CQ481,CS481,0)</f>
        <v>0</v>
      </c>
      <c r="S481" s="31" t="n">
        <f aca="false">IF(Замер!$J$20="да",Комната_1!$B481,0)</f>
        <v>0</v>
      </c>
      <c r="T481" s="31" t="n">
        <f aca="false">IF(Замер!$J$20="да",Комната_1!$G481,0)</f>
        <v>52</v>
      </c>
      <c r="U481" s="31" t="n">
        <f aca="false">IF(Замер!$J$20="да",Комната_1!$H481,0)</f>
        <v>152152</v>
      </c>
      <c r="W481" s="31" t="n">
        <f aca="false">IF(Замер!$J$40="да",Комната_2!$B481,0)</f>
        <v>0</v>
      </c>
      <c r="X481" s="31" t="n">
        <f aca="false">IF(Замер!$J$40="да",Комната_2!$G481,0)</f>
        <v>36.8</v>
      </c>
      <c r="Y481" s="31" t="n">
        <f aca="false">IF(Замер!$J$40="да",Комната_2!$H481,0)</f>
        <v>107676.8</v>
      </c>
      <c r="AA481" s="31" t="n">
        <f aca="false">IF(Замер!$J$60="да",Комната_3!$B481,0)</f>
        <v>0</v>
      </c>
      <c r="AB481" s="31" t="n">
        <f aca="false">IF(Замер!$J$60="да",Комната_3!$G481,0)</f>
        <v>35</v>
      </c>
      <c r="AC481" s="31" t="n">
        <f aca="false">IF(Замер!$J$60="да",Комната_3!$H481,0)</f>
        <v>102410</v>
      </c>
      <c r="AE481" s="31" t="n">
        <f aca="false">IF(Замер!$J$80="да",Комната_4!$B481,0)</f>
        <v>0</v>
      </c>
      <c r="AF481" s="31" t="n">
        <f aca="false">IF(Замер!$J$80="да",Комната_4!$G481,0)</f>
        <v>30.9</v>
      </c>
      <c r="AG481" s="31" t="n">
        <f aca="false">IF(Замер!$J$80="да",Комната_4!$H481,0)</f>
        <v>90413.4</v>
      </c>
      <c r="AI481" s="31" t="n">
        <f aca="false">IF(Замер!$J$100="да",Комната_5!$B481,0)</f>
        <v>0</v>
      </c>
      <c r="AJ481" s="31" t="n">
        <f aca="false">IF(Замер!$J$100="да",Комната_5!$G481,0)</f>
        <v>20.4</v>
      </c>
      <c r="AK481" s="31" t="n">
        <f aca="false">IF(Замер!$J$100="да",Комната_5!$H481,0)</f>
        <v>59690.4</v>
      </c>
      <c r="AM481" s="31" t="n">
        <f aca="false">IF(Замер!$J$120="да",Коридор!$B481,0)</f>
        <v>0</v>
      </c>
      <c r="AN481" s="31" t="n">
        <f aca="false">IF(Замер!$J$120="да",Коридор!$G481,0)</f>
        <v>19.5</v>
      </c>
      <c r="AO481" s="31" t="n">
        <f aca="false">IF(Замер!$J$120="да",Коридор!$H481,0)</f>
        <v>57057</v>
      </c>
      <c r="AQ481" s="31" t="n">
        <f aca="false">IF(Замер!$J$140="да",Кухня!$B481,0)</f>
        <v>0</v>
      </c>
      <c r="AR481" s="31" t="n">
        <f aca="false">IF(Замер!$J$140="да",Кухня!$G481,0)</f>
        <v>27.7</v>
      </c>
      <c r="AS481" s="31" t="n">
        <f aca="false">IF(Замер!$J$140="да",Кухня!$H481,0)</f>
        <v>81050.2</v>
      </c>
      <c r="AU481" s="31" t="n">
        <f aca="false">IF(Замер!$J$160="да",Ванна!$B481,0)</f>
        <v>0</v>
      </c>
      <c r="AV481" s="31" t="n">
        <f aca="false">IF(Замер!$J$160="да",Ванна!$G481,0)</f>
        <v>20</v>
      </c>
      <c r="AW481" s="31" t="n">
        <f aca="false">IF(Замер!$J$160="да",Ванна!$H481,0)</f>
        <v>58520</v>
      </c>
      <c r="AY481" s="31" t="n">
        <f aca="false">IF(Замер!$J$180="да",Туалет!$B481,0)</f>
        <v>0</v>
      </c>
      <c r="AZ481" s="31" t="n">
        <f aca="false">IF(Замер!$J$180="да",Туалет!$G481,0)</f>
        <v>0</v>
      </c>
      <c r="BA481" s="31" t="n">
        <f aca="false">IF(Замер!$J$180="да",Туалет!$H481,0)</f>
        <v>0</v>
      </c>
      <c r="BC481" s="31" t="n">
        <f aca="false">IF(Замер!$J$200="да",Балкон!$B481,0)</f>
        <v>0</v>
      </c>
      <c r="BD481" s="31" t="n">
        <f aca="false">IF(Замер!$J$200="да",Балкон!$G481,0)</f>
        <v>0</v>
      </c>
      <c r="BE481" s="31" t="n">
        <f aca="false">IF(Замер!$J$200="да",Балкон!$H481,0)</f>
        <v>0</v>
      </c>
      <c r="BG481" s="31" t="n">
        <f aca="false">IF(Замер!$J$220="да",Помещение_11!$B481,0)</f>
        <v>0</v>
      </c>
      <c r="BH481" s="31" t="n">
        <f aca="false">IF(Замер!$J$220="да",Помещение_11!$G481,0)</f>
        <v>0</v>
      </c>
      <c r="BI481" s="31" t="n">
        <f aca="false">IF(Замер!$J$220="да",Помещение_11!$H481,0)</f>
        <v>0</v>
      </c>
      <c r="BK481" s="31" t="n">
        <f aca="false">IF(Замер!$J$240="да",Помещение_12!$B481,0)</f>
        <v>0</v>
      </c>
      <c r="BL481" s="31" t="n">
        <f aca="false">IF(Замер!$J$240="да",Помещение_12!$G481,0)</f>
        <v>0</v>
      </c>
      <c r="BM481" s="31" t="n">
        <f aca="false">IF(Замер!$J$240="да",Помещение_12!$H481,0)</f>
        <v>0</v>
      </c>
      <c r="BO481" s="31" t="n">
        <f aca="false">IF(Замер!$J$260="да",Помещение_13!$B481,0)</f>
        <v>0</v>
      </c>
      <c r="BP481" s="31" t="n">
        <f aca="false">IF(Замер!$J$260="да",Помещение_13!$G481,0)</f>
        <v>0</v>
      </c>
      <c r="BQ481" s="31" t="n">
        <f aca="false">IF(Замер!$J$260="да",Помещение_13!$H481,0)</f>
        <v>0</v>
      </c>
      <c r="BS481" s="31" t="n">
        <f aca="false">IF(Замер!$J$280="да",Помещение_14!$B481,0)</f>
        <v>0</v>
      </c>
      <c r="BT481" s="31" t="n">
        <f aca="false">IF(Замер!$J$280="да",Помещение_14!$G481,0)</f>
        <v>0</v>
      </c>
      <c r="BU481" s="31" t="n">
        <f aca="false">IF(Замер!$J$280="да",Помещение_14!$H481,0)</f>
        <v>0</v>
      </c>
      <c r="BW481" s="31" t="n">
        <f aca="false">IF(Замер!$J$300="да",Помещение_15!$B481,0)</f>
        <v>0</v>
      </c>
      <c r="BX481" s="31" t="n">
        <f aca="false">IF(Замер!$J$300="да",Помещение_15!$G481,0)</f>
        <v>0</v>
      </c>
      <c r="BY481" s="31" t="n">
        <f aca="false">IF(Замер!$J$300="да",Помещение_15!$H481,0)</f>
        <v>0</v>
      </c>
      <c r="CA481" s="31" t="n">
        <f aca="false">IF(Замер!$J$320="да",Помещение_16!$B481,0)</f>
        <v>0</v>
      </c>
      <c r="CB481" s="31" t="n">
        <f aca="false">IF(Замер!$J$320="да",Помещение_16!$G481,0)</f>
        <v>0</v>
      </c>
      <c r="CC481" s="31" t="n">
        <f aca="false">IF(Замер!$J$320="да",Помещение_16!$H481,0)</f>
        <v>0</v>
      </c>
      <c r="CE481" s="31" t="n">
        <f aca="false">IF(Замер!$J$340="да",Помещение_17!$B481,0)</f>
        <v>0</v>
      </c>
      <c r="CF481" s="31" t="n">
        <f aca="false">IF(Замер!$J$340="да",Помещение_17!$G481,0)</f>
        <v>0</v>
      </c>
      <c r="CG481" s="31" t="n">
        <f aca="false">IF(Замер!$J$340="да",Помещение_17!$H481,0)</f>
        <v>0</v>
      </c>
      <c r="CI481" s="31" t="n">
        <f aca="false">IF(Замер!$J$360="да",Помещение_18!$B481,0)</f>
        <v>0</v>
      </c>
      <c r="CJ481" s="31" t="n">
        <f aca="false">IF(Замер!$J$360="да",Помещение_18!$G481,0)</f>
        <v>0</v>
      </c>
      <c r="CK481" s="31" t="n">
        <f aca="false">IF(Замер!$J$360="да",Помещение_18!$H481,0)</f>
        <v>0</v>
      </c>
      <c r="CM481" s="31" t="n">
        <f aca="false">IF(Замер!$J$380="да",Помещение_19!$B481,0)</f>
        <v>0</v>
      </c>
      <c r="CN481" s="31" t="n">
        <f aca="false">IF(Замер!$J$380="да",Помещение_19!$G481,0)</f>
        <v>0</v>
      </c>
      <c r="CO481" s="31" t="n">
        <f aca="false">IF(Замер!$J$380="да",Помещение_19!$H481,0)</f>
        <v>0</v>
      </c>
      <c r="CQ481" s="31" t="n">
        <f aca="false">IF(Замер!$J$400="да",Помещение_20!$B481,0)</f>
        <v>0</v>
      </c>
      <c r="CR481" s="31" t="n">
        <f aca="false">IF(Замер!$J$400="да",Помещение_20!$G481,0)</f>
        <v>0</v>
      </c>
      <c r="CS481" s="31" t="n">
        <f aca="false">IF(Замер!$J$400="да",Помещение_20!$H481,0)</f>
        <v>0</v>
      </c>
    </row>
    <row r="482" customFormat="false" ht="14.25" hidden="false" customHeight="false" outlineLevel="0" collapsed="false">
      <c r="B482" s="79" t="n">
        <f aca="false">P482</f>
        <v>0</v>
      </c>
      <c r="C482" s="49" t="s">
        <v>719</v>
      </c>
      <c r="D482" s="80" t="str">
        <f aca="false">VLOOKUP(C482,СписокРабот!$B:$E,2,FALSE())</f>
        <v>Облицовка стен керамической плиткой (по ровной поверхности)р-р от 151 до 399 мм</v>
      </c>
      <c r="E482" s="44" t="str">
        <f aca="false">VLOOKUP(C482,СписокРабот!$B:$E,3,FALSE())</f>
        <v>м²</v>
      </c>
      <c r="F482" s="81" t="n">
        <f aca="false">VLOOKUP(C482,СписокРабот!$B:$E,4,FALSE())</f>
        <v>3798</v>
      </c>
      <c r="G482" s="84" t="n">
        <f aca="false">Q482</f>
        <v>0</v>
      </c>
      <c r="H482" s="82" t="n">
        <f aca="false">F482*G482</f>
        <v>0</v>
      </c>
      <c r="L482" s="83"/>
      <c r="M482" s="66" t="n">
        <f aca="false">$F482*(100%-$B$3)</f>
        <v>3228.3</v>
      </c>
      <c r="N482" s="31" t="n">
        <f aca="false">$G482*$M482</f>
        <v>0</v>
      </c>
      <c r="P482" s="31" t="n">
        <f aca="false">MAX(S482,W482,AA482,AE482,AI482,AM482,AQ482,AU482,AY482,BC482,BG482,BK482,BO482,BS482,BW482,CA482,CE482,CI482,CM482,CQ482)</f>
        <v>0</v>
      </c>
      <c r="Q482" s="31" t="n">
        <f aca="false">IF($S482,T482,0)+IF($W482,X482,0)+IF($AA482,AB482,0)+IF($AE482,AF482,0)+IF($AI482,AJ482,0)+IF($AM482,AN482,0)+IF($AQ482,AR482,0)+IF($AU482,AV482,0)+IF($AY482,AZ482,0)+IF($BC482,BD482,0)+IF($BG482,BH482,0)+IF($BK482,BL482,0)+IF($BO482,BP482,0)+IF($BS482,BT482,0)+IF($BW482,BX482,0)+IF($CA482,CB482,0)+IF($CE482,CF482,0)+IF($CI482,CJ482,0)+IF($CM482,CN482,0)+IF($CQ482,CR482,0)</f>
        <v>0</v>
      </c>
      <c r="R482" s="31" t="n">
        <f aca="false">IF($S482=1,U482,0)+IF($W482,Y482,0)+IF($AA482,AC482,0)+IF($AE482,AG482,0)+IF($AI482,AK482,0)+IF($AM482,AO482,0)+IF($AQ482,AS482,0)+IF($AU482,AW482,0)+IF($AY482,BA482,0)+IF($BC482,BE482,0)+IF($BG482,BI482,0)+IF($BK482,BM482,0)+IF($BO482,BQ482,0)+IF($BS482,BU482,0)+IF($BW482,BY482,0)+IF($CA482,CC482,0)+IF($CE482,CG482,0)+IF($CI482,CK482,0)+IF($CM482,CO482,0)+IF($CQ482,CS482,0)</f>
        <v>0</v>
      </c>
      <c r="S482" s="31" t="n">
        <f aca="false">IF(Замер!$J$20="да",Комната_1!$B482,0)</f>
        <v>0</v>
      </c>
      <c r="T482" s="31" t="n">
        <f aca="false">IF(Замер!$J$20="да",Комната_1!$G482,0)</f>
        <v>52</v>
      </c>
      <c r="U482" s="31" t="n">
        <f aca="false">IF(Замер!$J$20="да",Комната_1!$H482,0)</f>
        <v>197496</v>
      </c>
      <c r="W482" s="31" t="n">
        <f aca="false">IF(Замер!$J$40="да",Комната_2!$B482,0)</f>
        <v>0</v>
      </c>
      <c r="X482" s="31" t="n">
        <f aca="false">IF(Замер!$J$40="да",Комната_2!$G482,0)</f>
        <v>36.8</v>
      </c>
      <c r="Y482" s="31" t="n">
        <f aca="false">IF(Замер!$J$40="да",Комната_2!$H482,0)</f>
        <v>139766.4</v>
      </c>
      <c r="AA482" s="31" t="n">
        <f aca="false">IF(Замер!$J$60="да",Комната_3!$B482,0)</f>
        <v>0</v>
      </c>
      <c r="AB482" s="31" t="n">
        <f aca="false">IF(Замер!$J$60="да",Комната_3!$G482,0)</f>
        <v>35</v>
      </c>
      <c r="AC482" s="31" t="n">
        <f aca="false">IF(Замер!$J$60="да",Комната_3!$H482,0)</f>
        <v>132930</v>
      </c>
      <c r="AE482" s="31" t="n">
        <f aca="false">IF(Замер!$J$80="да",Комната_4!$B482,0)</f>
        <v>0</v>
      </c>
      <c r="AF482" s="31" t="n">
        <f aca="false">IF(Замер!$J$80="да",Комната_4!$G482,0)</f>
        <v>30.9</v>
      </c>
      <c r="AG482" s="31" t="n">
        <f aca="false">IF(Замер!$J$80="да",Комната_4!$H482,0)</f>
        <v>117358.2</v>
      </c>
      <c r="AI482" s="31" t="n">
        <f aca="false">IF(Замер!$J$100="да",Комната_5!$B482,0)</f>
        <v>0</v>
      </c>
      <c r="AJ482" s="31" t="n">
        <f aca="false">IF(Замер!$J$100="да",Комната_5!$G482,0)</f>
        <v>20.4</v>
      </c>
      <c r="AK482" s="31" t="n">
        <f aca="false">IF(Замер!$J$100="да",Комната_5!$H482,0)</f>
        <v>77479.2</v>
      </c>
      <c r="AM482" s="31" t="n">
        <f aca="false">IF(Замер!$J$120="да",Коридор!$B482,0)</f>
        <v>0</v>
      </c>
      <c r="AN482" s="31" t="n">
        <f aca="false">IF(Замер!$J$120="да",Коридор!$G482,0)</f>
        <v>19.5</v>
      </c>
      <c r="AO482" s="31" t="n">
        <f aca="false">IF(Замер!$J$120="да",Коридор!$H482,0)</f>
        <v>74061</v>
      </c>
      <c r="AQ482" s="31" t="n">
        <f aca="false">IF(Замер!$J$140="да",Кухня!$B482,0)</f>
        <v>0</v>
      </c>
      <c r="AR482" s="31" t="n">
        <f aca="false">IF(Замер!$J$140="да",Кухня!$G482,0)</f>
        <v>27.7</v>
      </c>
      <c r="AS482" s="31" t="n">
        <f aca="false">IF(Замер!$J$140="да",Кухня!$H482,0)</f>
        <v>105204.6</v>
      </c>
      <c r="AU482" s="31" t="n">
        <f aca="false">IF(Замер!$J$160="да",Ванна!$B482,0)</f>
        <v>0</v>
      </c>
      <c r="AV482" s="31" t="n">
        <f aca="false">IF(Замер!$J$160="да",Ванна!$G482,0)</f>
        <v>20</v>
      </c>
      <c r="AW482" s="31" t="n">
        <f aca="false">IF(Замер!$J$160="да",Ванна!$H482,0)</f>
        <v>75960</v>
      </c>
      <c r="AY482" s="31" t="n">
        <f aca="false">IF(Замер!$J$180="да",Туалет!$B482,0)</f>
        <v>0</v>
      </c>
      <c r="AZ482" s="31" t="n">
        <f aca="false">IF(Замер!$J$180="да",Туалет!$G482,0)</f>
        <v>0</v>
      </c>
      <c r="BA482" s="31" t="n">
        <f aca="false">IF(Замер!$J$180="да",Туалет!$H482,0)</f>
        <v>0</v>
      </c>
      <c r="BC482" s="31" t="n">
        <f aca="false">IF(Замер!$J$200="да",Балкон!$B482,0)</f>
        <v>0</v>
      </c>
      <c r="BD482" s="31" t="n">
        <f aca="false">IF(Замер!$J$200="да",Балкон!$G482,0)</f>
        <v>0</v>
      </c>
      <c r="BE482" s="31" t="n">
        <f aca="false">IF(Замер!$J$200="да",Балкон!$H482,0)</f>
        <v>0</v>
      </c>
      <c r="BG482" s="31" t="n">
        <f aca="false">IF(Замер!$J$220="да",Помещение_11!$B482,0)</f>
        <v>0</v>
      </c>
      <c r="BH482" s="31" t="n">
        <f aca="false">IF(Замер!$J$220="да",Помещение_11!$G482,0)</f>
        <v>0</v>
      </c>
      <c r="BI482" s="31" t="n">
        <f aca="false">IF(Замер!$J$220="да",Помещение_11!$H482,0)</f>
        <v>0</v>
      </c>
      <c r="BK482" s="31" t="n">
        <f aca="false">IF(Замер!$J$240="да",Помещение_12!$B482,0)</f>
        <v>0</v>
      </c>
      <c r="BL482" s="31" t="n">
        <f aca="false">IF(Замер!$J$240="да",Помещение_12!$G482,0)</f>
        <v>0</v>
      </c>
      <c r="BM482" s="31" t="n">
        <f aca="false">IF(Замер!$J$240="да",Помещение_12!$H482,0)</f>
        <v>0</v>
      </c>
      <c r="BO482" s="31" t="n">
        <f aca="false">IF(Замер!$J$260="да",Помещение_13!$B482,0)</f>
        <v>0</v>
      </c>
      <c r="BP482" s="31" t="n">
        <f aca="false">IF(Замер!$J$260="да",Помещение_13!$G482,0)</f>
        <v>0</v>
      </c>
      <c r="BQ482" s="31" t="n">
        <f aca="false">IF(Замер!$J$260="да",Помещение_13!$H482,0)</f>
        <v>0</v>
      </c>
      <c r="BS482" s="31" t="n">
        <f aca="false">IF(Замер!$J$280="да",Помещение_14!$B482,0)</f>
        <v>0</v>
      </c>
      <c r="BT482" s="31" t="n">
        <f aca="false">IF(Замер!$J$280="да",Помещение_14!$G482,0)</f>
        <v>0</v>
      </c>
      <c r="BU482" s="31" t="n">
        <f aca="false">IF(Замер!$J$280="да",Помещение_14!$H482,0)</f>
        <v>0</v>
      </c>
      <c r="BW482" s="31" t="n">
        <f aca="false">IF(Замер!$J$300="да",Помещение_15!$B482,0)</f>
        <v>0</v>
      </c>
      <c r="BX482" s="31" t="n">
        <f aca="false">IF(Замер!$J$300="да",Помещение_15!$G482,0)</f>
        <v>0</v>
      </c>
      <c r="BY482" s="31" t="n">
        <f aca="false">IF(Замер!$J$300="да",Помещение_15!$H482,0)</f>
        <v>0</v>
      </c>
      <c r="CA482" s="31" t="n">
        <f aca="false">IF(Замер!$J$320="да",Помещение_16!$B482,0)</f>
        <v>0</v>
      </c>
      <c r="CB482" s="31" t="n">
        <f aca="false">IF(Замер!$J$320="да",Помещение_16!$G482,0)</f>
        <v>0</v>
      </c>
      <c r="CC482" s="31" t="n">
        <f aca="false">IF(Замер!$J$320="да",Помещение_16!$H482,0)</f>
        <v>0</v>
      </c>
      <c r="CE482" s="31" t="n">
        <f aca="false">IF(Замер!$J$340="да",Помещение_17!$B482,0)</f>
        <v>0</v>
      </c>
      <c r="CF482" s="31" t="n">
        <f aca="false">IF(Замер!$J$340="да",Помещение_17!$G482,0)</f>
        <v>0</v>
      </c>
      <c r="CG482" s="31" t="n">
        <f aca="false">IF(Замер!$J$340="да",Помещение_17!$H482,0)</f>
        <v>0</v>
      </c>
      <c r="CI482" s="31" t="n">
        <f aca="false">IF(Замер!$J$360="да",Помещение_18!$B482,0)</f>
        <v>0</v>
      </c>
      <c r="CJ482" s="31" t="n">
        <f aca="false">IF(Замер!$J$360="да",Помещение_18!$G482,0)</f>
        <v>0</v>
      </c>
      <c r="CK482" s="31" t="n">
        <f aca="false">IF(Замер!$J$360="да",Помещение_18!$H482,0)</f>
        <v>0</v>
      </c>
      <c r="CM482" s="31" t="n">
        <f aca="false">IF(Замер!$J$380="да",Помещение_19!$B482,0)</f>
        <v>0</v>
      </c>
      <c r="CN482" s="31" t="n">
        <f aca="false">IF(Замер!$J$380="да",Помещение_19!$G482,0)</f>
        <v>0</v>
      </c>
      <c r="CO482" s="31" t="n">
        <f aca="false">IF(Замер!$J$380="да",Помещение_19!$H482,0)</f>
        <v>0</v>
      </c>
      <c r="CQ482" s="31" t="n">
        <f aca="false">IF(Замер!$J$400="да",Помещение_20!$B482,0)</f>
        <v>0</v>
      </c>
      <c r="CR482" s="31" t="n">
        <f aca="false">IF(Замер!$J$400="да",Помещение_20!$G482,0)</f>
        <v>0</v>
      </c>
      <c r="CS482" s="31" t="n">
        <f aca="false">IF(Замер!$J$400="да",Помещение_20!$H482,0)</f>
        <v>0</v>
      </c>
    </row>
    <row r="483" customFormat="false" ht="14.25" hidden="false" customHeight="false" outlineLevel="0" collapsed="false">
      <c r="B483" s="89" t="n">
        <f aca="false">P483</f>
        <v>0</v>
      </c>
      <c r="C483" s="90" t="s">
        <v>720</v>
      </c>
      <c r="D483" s="91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92" t="str">
        <f aca="false">VLOOKUP(C483,СписокРабот!$B:$E,3,FALSE())</f>
        <v>м²</v>
      </c>
      <c r="F483" s="93" t="n">
        <f aca="false">VLOOKUP(C483,СписокРабот!$B:$E,4,FALSE())</f>
        <v>4421</v>
      </c>
      <c r="G483" s="94" t="n">
        <f aca="false">Q483</f>
        <v>0</v>
      </c>
      <c r="H483" s="95" t="n">
        <f aca="false">F483*G483</f>
        <v>0</v>
      </c>
      <c r="L483" s="83"/>
      <c r="M483" s="66" t="n">
        <f aca="false">$F483*(100%-$B$3)</f>
        <v>3757.85</v>
      </c>
      <c r="N483" s="31" t="n">
        <f aca="false">$G483*$M483</f>
        <v>0</v>
      </c>
      <c r="P483" s="31" t="n">
        <f aca="false">MAX(S483,W483,AA483,AE483,AI483,AM483,AQ483,AU483,AY483,BC483,BG483,BK483,BO483,BS483,BW483,CA483,CE483,CI483,CM483,CQ483)</f>
        <v>0</v>
      </c>
      <c r="Q483" s="31" t="n">
        <f aca="false">IF($S483,T483,0)+IF($W483,X483,0)+IF($AA483,AB483,0)+IF($AE483,AF483,0)+IF($AI483,AJ483,0)+IF($AM483,AN483,0)+IF($AQ483,AR483,0)+IF($AU483,AV483,0)+IF($AY483,AZ483,0)+IF($BC483,BD483,0)+IF($BG483,BH483,0)+IF($BK483,BL483,0)+IF($BO483,BP483,0)+IF($BS483,BT483,0)+IF($BW483,BX483,0)+IF($CA483,CB483,0)+IF($CE483,CF483,0)+IF($CI483,CJ483,0)+IF($CM483,CN483,0)+IF($CQ483,CR483,0)</f>
        <v>0</v>
      </c>
      <c r="R483" s="31" t="n">
        <f aca="false">IF($S483=1,U483,0)+IF($W483,Y483,0)+IF($AA483,AC483,0)+IF($AE483,AG483,0)+IF($AI483,AK483,0)+IF($AM483,AO483,0)+IF($AQ483,AS483,0)+IF($AU483,AW483,0)+IF($AY483,BA483,0)+IF($BC483,BE483,0)+IF($BG483,BI483,0)+IF($BK483,BM483,0)+IF($BO483,BQ483,0)+IF($BS483,BU483,0)+IF($BW483,BY483,0)+IF($CA483,CC483,0)+IF($CE483,CG483,0)+IF($CI483,CK483,0)+IF($CM483,CO483,0)+IF($CQ483,CS483,0)</f>
        <v>0</v>
      </c>
      <c r="S483" s="31" t="n">
        <f aca="false">IF(Замер!$J$20="да",Комната_1!$B483,0)</f>
        <v>0</v>
      </c>
      <c r="T483" s="31" t="n">
        <f aca="false">IF(Замер!$J$20="да",Комната_1!$G483,0)</f>
        <v>52</v>
      </c>
      <c r="U483" s="31" t="n">
        <f aca="false">IF(Замер!$J$20="да",Комната_1!$H483,0)</f>
        <v>229892</v>
      </c>
      <c r="W483" s="31" t="n">
        <f aca="false">IF(Замер!$J$40="да",Комната_2!$B483,0)</f>
        <v>0</v>
      </c>
      <c r="X483" s="31" t="n">
        <f aca="false">IF(Замер!$J$40="да",Комната_2!$G483,0)</f>
        <v>36.8</v>
      </c>
      <c r="Y483" s="31" t="n">
        <f aca="false">IF(Замер!$J$40="да",Комната_2!$H483,0)</f>
        <v>162692.8</v>
      </c>
      <c r="AA483" s="31" t="n">
        <f aca="false">IF(Замер!$J$60="да",Комната_3!$B483,0)</f>
        <v>0</v>
      </c>
      <c r="AB483" s="31" t="n">
        <f aca="false">IF(Замер!$J$60="да",Комната_3!$G483,0)</f>
        <v>35</v>
      </c>
      <c r="AC483" s="31" t="n">
        <f aca="false">IF(Замер!$J$60="да",Комната_3!$H483,0)</f>
        <v>154735</v>
      </c>
      <c r="AE483" s="31" t="n">
        <f aca="false">IF(Замер!$J$80="да",Комната_4!$B483,0)</f>
        <v>0</v>
      </c>
      <c r="AF483" s="31" t="n">
        <f aca="false">IF(Замер!$J$80="да",Комната_4!$G483,0)</f>
        <v>30.9</v>
      </c>
      <c r="AG483" s="31" t="n">
        <f aca="false">IF(Замер!$J$80="да",Комната_4!$H483,0)</f>
        <v>136608.9</v>
      </c>
      <c r="AI483" s="31" t="n">
        <f aca="false">IF(Замер!$J$100="да",Комната_5!$B483,0)</f>
        <v>0</v>
      </c>
      <c r="AJ483" s="31" t="n">
        <f aca="false">IF(Замер!$J$100="да",Комната_5!$G483,0)</f>
        <v>20.4</v>
      </c>
      <c r="AK483" s="31" t="n">
        <f aca="false">IF(Замер!$J$100="да",Комната_5!$H483,0)</f>
        <v>90188.4</v>
      </c>
      <c r="AM483" s="31" t="n">
        <f aca="false">IF(Замер!$J$120="да",Коридор!$B483,0)</f>
        <v>0</v>
      </c>
      <c r="AN483" s="31" t="n">
        <f aca="false">IF(Замер!$J$120="да",Коридор!$G483,0)</f>
        <v>19.5</v>
      </c>
      <c r="AO483" s="31" t="n">
        <f aca="false">IF(Замер!$J$120="да",Коридор!$H483,0)</f>
        <v>86209.5</v>
      </c>
      <c r="AQ483" s="31" t="n">
        <f aca="false">IF(Замер!$J$140="да",Кухня!$B483,0)</f>
        <v>0</v>
      </c>
      <c r="AR483" s="31" t="n">
        <f aca="false">IF(Замер!$J$140="да",Кухня!$G483,0)</f>
        <v>27.7</v>
      </c>
      <c r="AS483" s="31" t="n">
        <f aca="false">IF(Замер!$J$140="да",Кухня!$H483,0)</f>
        <v>122461.7</v>
      </c>
      <c r="AU483" s="31" t="n">
        <f aca="false">IF(Замер!$J$160="да",Ванна!$B483,0)</f>
        <v>0</v>
      </c>
      <c r="AV483" s="31" t="n">
        <f aca="false">IF(Замер!$J$160="да",Ванна!$G483,0)</f>
        <v>20</v>
      </c>
      <c r="AW483" s="31" t="n">
        <f aca="false">IF(Замер!$J$160="да",Ванна!$H483,0)</f>
        <v>88420</v>
      </c>
      <c r="AY483" s="31" t="n">
        <f aca="false">IF(Замер!$J$180="да",Туалет!$B483,0)</f>
        <v>0</v>
      </c>
      <c r="AZ483" s="31" t="n">
        <f aca="false">IF(Замер!$J$180="да",Туалет!$G483,0)</f>
        <v>0</v>
      </c>
      <c r="BA483" s="31" t="n">
        <f aca="false">IF(Замер!$J$180="да",Туалет!$H483,0)</f>
        <v>0</v>
      </c>
      <c r="BC483" s="31" t="n">
        <f aca="false">IF(Замер!$J$200="да",Балкон!$B483,0)</f>
        <v>0</v>
      </c>
      <c r="BD483" s="31" t="n">
        <f aca="false">IF(Замер!$J$200="да",Балкон!$G483,0)</f>
        <v>0</v>
      </c>
      <c r="BE483" s="31" t="n">
        <f aca="false">IF(Замер!$J$200="да",Балкон!$H483,0)</f>
        <v>0</v>
      </c>
      <c r="BG483" s="31" t="n">
        <f aca="false">IF(Замер!$J$220="да",Помещение_11!$B483,0)</f>
        <v>0</v>
      </c>
      <c r="BH483" s="31" t="n">
        <f aca="false">IF(Замер!$J$220="да",Помещение_11!$G483,0)</f>
        <v>0</v>
      </c>
      <c r="BI483" s="31" t="n">
        <f aca="false">IF(Замер!$J$220="да",Помещение_11!$H483,0)</f>
        <v>0</v>
      </c>
      <c r="BK483" s="31" t="n">
        <f aca="false">IF(Замер!$J$240="да",Помещение_12!$B483,0)</f>
        <v>0</v>
      </c>
      <c r="BL483" s="31" t="n">
        <f aca="false">IF(Замер!$J$240="да",Помещение_12!$G483,0)</f>
        <v>0</v>
      </c>
      <c r="BM483" s="31" t="n">
        <f aca="false">IF(Замер!$J$240="да",Помещение_12!$H483,0)</f>
        <v>0</v>
      </c>
      <c r="BO483" s="31" t="n">
        <f aca="false">IF(Замер!$J$260="да",Помещение_13!$B483,0)</f>
        <v>0</v>
      </c>
      <c r="BP483" s="31" t="n">
        <f aca="false">IF(Замер!$J$260="да",Помещение_13!$G483,0)</f>
        <v>0</v>
      </c>
      <c r="BQ483" s="31" t="n">
        <f aca="false">IF(Замер!$J$260="да",Помещение_13!$H483,0)</f>
        <v>0</v>
      </c>
      <c r="BS483" s="31" t="n">
        <f aca="false">IF(Замер!$J$280="да",Помещение_14!$B483,0)</f>
        <v>0</v>
      </c>
      <c r="BT483" s="31" t="n">
        <f aca="false">IF(Замер!$J$280="да",Помещение_14!$G483,0)</f>
        <v>0</v>
      </c>
      <c r="BU483" s="31" t="n">
        <f aca="false">IF(Замер!$J$280="да",Помещение_14!$H483,0)</f>
        <v>0</v>
      </c>
      <c r="BW483" s="31" t="n">
        <f aca="false">IF(Замер!$J$300="да",Помещение_15!$B483,0)</f>
        <v>0</v>
      </c>
      <c r="BX483" s="31" t="n">
        <f aca="false">IF(Замер!$J$300="да",Помещение_15!$G483,0)</f>
        <v>0</v>
      </c>
      <c r="BY483" s="31" t="n">
        <f aca="false">IF(Замер!$J$300="да",Помещение_15!$H483,0)</f>
        <v>0</v>
      </c>
      <c r="CA483" s="31" t="n">
        <f aca="false">IF(Замер!$J$320="да",Помещение_16!$B483,0)</f>
        <v>0</v>
      </c>
      <c r="CB483" s="31" t="n">
        <f aca="false">IF(Замер!$J$320="да",Помещение_16!$G483,0)</f>
        <v>0</v>
      </c>
      <c r="CC483" s="31" t="n">
        <f aca="false">IF(Замер!$J$320="да",Помещение_16!$H483,0)</f>
        <v>0</v>
      </c>
      <c r="CE483" s="31" t="n">
        <f aca="false">IF(Замер!$J$340="да",Помещение_17!$B483,0)</f>
        <v>0</v>
      </c>
      <c r="CF483" s="31" t="n">
        <f aca="false">IF(Замер!$J$340="да",Помещение_17!$G483,0)</f>
        <v>0</v>
      </c>
      <c r="CG483" s="31" t="n">
        <f aca="false">IF(Замер!$J$340="да",Помещение_17!$H483,0)</f>
        <v>0</v>
      </c>
      <c r="CI483" s="31" t="n">
        <f aca="false">IF(Замер!$J$360="да",Помещение_18!$B483,0)</f>
        <v>0</v>
      </c>
      <c r="CJ483" s="31" t="n">
        <f aca="false">IF(Замер!$J$360="да",Помещение_18!$G483,0)</f>
        <v>0</v>
      </c>
      <c r="CK483" s="31" t="n">
        <f aca="false">IF(Замер!$J$360="да",Помещение_18!$H483,0)</f>
        <v>0</v>
      </c>
      <c r="CM483" s="31" t="n">
        <f aca="false">IF(Замер!$J$380="да",Помещение_19!$B483,0)</f>
        <v>0</v>
      </c>
      <c r="CN483" s="31" t="n">
        <f aca="false">IF(Замер!$J$380="да",Помещение_19!$G483,0)</f>
        <v>0</v>
      </c>
      <c r="CO483" s="31" t="n">
        <f aca="false">IF(Замер!$J$380="да",Помещение_19!$H483,0)</f>
        <v>0</v>
      </c>
      <c r="CQ483" s="31" t="n">
        <f aca="false">IF(Замер!$J$400="да",Помещение_20!$B483,0)</f>
        <v>0</v>
      </c>
      <c r="CR483" s="31" t="n">
        <f aca="false">IF(Замер!$J$400="да",Помещение_20!$G483,0)</f>
        <v>0</v>
      </c>
      <c r="CS483" s="31" t="n">
        <f aca="false">IF(Замер!$J$400="да",Помещение_20!$H483,0)</f>
        <v>0</v>
      </c>
    </row>
    <row r="484" customFormat="false" ht="14.25" hidden="false" customHeight="false" outlineLevel="0" collapsed="false">
      <c r="B484" s="89" t="n">
        <f aca="false">P484</f>
        <v>0</v>
      </c>
      <c r="C484" s="90" t="s">
        <v>721</v>
      </c>
      <c r="D484" s="91" t="str">
        <f aca="false">VLOOKUP(C484,СписокРабот!$B:$E,2,FALSE())</f>
        <v>Облицовка стен и пола мелкой плиткой 10х10 или 15х15</v>
      </c>
      <c r="E484" s="92" t="str">
        <f aca="false">VLOOKUP(C484,СписокРабот!$B:$E,3,FALSE())</f>
        <v>м²</v>
      </c>
      <c r="F484" s="93" t="n">
        <f aca="false">VLOOKUP(C484,СписокРабот!$B:$E,4,FALSE())</f>
        <v>6177</v>
      </c>
      <c r="G484" s="94" t="n">
        <f aca="false">Q484</f>
        <v>0</v>
      </c>
      <c r="H484" s="95" t="n">
        <f aca="false">F484*G484</f>
        <v>0</v>
      </c>
      <c r="L484" s="83"/>
      <c r="M484" s="66" t="n">
        <f aca="false">$F484*(100%-$B$3)</f>
        <v>5250.45</v>
      </c>
      <c r="N484" s="31" t="n">
        <f aca="false">$G484*$M484</f>
        <v>0</v>
      </c>
      <c r="P484" s="31" t="n">
        <f aca="false">MAX(S484,W484,AA484,AE484,AI484,AM484,AQ484,AU484,AY484,BC484,BG484,BK484,BO484,BS484,BW484,CA484,CE484,CI484,CM484,CQ484)</f>
        <v>0</v>
      </c>
      <c r="Q484" s="31" t="n">
        <f aca="false">IF($S484,T484,0)+IF($W484,X484,0)+IF($AA484,AB484,0)+IF($AE484,AF484,0)+IF($AI484,AJ484,0)+IF($AM484,AN484,0)+IF($AQ484,AR484,0)+IF($AU484,AV484,0)+IF($AY484,AZ484,0)+IF($BC484,BD484,0)+IF($BG484,BH484,0)+IF($BK484,BL484,0)+IF($BO484,BP484,0)+IF($BS484,BT484,0)+IF($BW484,BX484,0)+IF($CA484,CB484,0)+IF($CE484,CF484,0)+IF($CI484,CJ484,0)+IF($CM484,CN484,0)+IF($CQ484,CR484,0)</f>
        <v>0</v>
      </c>
      <c r="R484" s="31" t="n">
        <f aca="false">IF($S484=1,U484,0)+IF($W484,Y484,0)+IF($AA484,AC484,0)+IF($AE484,AG484,0)+IF($AI484,AK484,0)+IF($AM484,AO484,0)+IF($AQ484,AS484,0)+IF($AU484,AW484,0)+IF($AY484,BA484,0)+IF($BC484,BE484,0)+IF($BG484,BI484,0)+IF($BK484,BM484,0)+IF($BO484,BQ484,0)+IF($BS484,BU484,0)+IF($BW484,BY484,0)+IF($CA484,CC484,0)+IF($CE484,CG484,0)+IF($CI484,CK484,0)+IF($CM484,CO484,0)+IF($CQ484,CS484,0)</f>
        <v>0</v>
      </c>
      <c r="S484" s="31" t="n">
        <f aca="false">IF(Замер!$J$20="да",Комната_1!$B484,0)</f>
        <v>0</v>
      </c>
      <c r="T484" s="31" t="n">
        <f aca="false">IF(Замер!$J$20="да",Комната_1!$G484,0)</f>
        <v>52</v>
      </c>
      <c r="U484" s="31" t="n">
        <f aca="false">IF(Замер!$J$20="да",Комната_1!$H484,0)</f>
        <v>321204</v>
      </c>
      <c r="W484" s="31" t="n">
        <f aca="false">IF(Замер!$J$40="да",Комната_2!$B484,0)</f>
        <v>0</v>
      </c>
      <c r="X484" s="31" t="n">
        <f aca="false">IF(Замер!$J$40="да",Комната_2!$G484,0)</f>
        <v>36.8</v>
      </c>
      <c r="Y484" s="31" t="n">
        <f aca="false">IF(Замер!$J$40="да",Комната_2!$H484,0)</f>
        <v>227313.6</v>
      </c>
      <c r="AA484" s="31" t="n">
        <f aca="false">IF(Замер!$J$60="да",Комната_3!$B484,0)</f>
        <v>0</v>
      </c>
      <c r="AB484" s="31" t="n">
        <f aca="false">IF(Замер!$J$60="да",Комната_3!$G484,0)</f>
        <v>35</v>
      </c>
      <c r="AC484" s="31" t="n">
        <f aca="false">IF(Замер!$J$60="да",Комната_3!$H484,0)</f>
        <v>216195</v>
      </c>
      <c r="AE484" s="31" t="n">
        <f aca="false">IF(Замер!$J$80="да",Комната_4!$B484,0)</f>
        <v>0</v>
      </c>
      <c r="AF484" s="31" t="n">
        <f aca="false">IF(Замер!$J$80="да",Комната_4!$G484,0)</f>
        <v>30.9</v>
      </c>
      <c r="AG484" s="31" t="n">
        <f aca="false">IF(Замер!$J$80="да",Комната_4!$H484,0)</f>
        <v>190869.3</v>
      </c>
      <c r="AI484" s="31" t="n">
        <f aca="false">IF(Замер!$J$100="да",Комната_5!$B484,0)</f>
        <v>0</v>
      </c>
      <c r="AJ484" s="31" t="n">
        <f aca="false">IF(Замер!$J$100="да",Комната_5!$G484,0)</f>
        <v>20.4</v>
      </c>
      <c r="AK484" s="31" t="n">
        <f aca="false">IF(Замер!$J$100="да",Комната_5!$H484,0)</f>
        <v>126010.8</v>
      </c>
      <c r="AM484" s="31" t="n">
        <f aca="false">IF(Замер!$J$120="да",Коридор!$B484,0)</f>
        <v>0</v>
      </c>
      <c r="AN484" s="31" t="n">
        <f aca="false">IF(Замер!$J$120="да",Коридор!$G484,0)</f>
        <v>19.5</v>
      </c>
      <c r="AO484" s="31" t="n">
        <f aca="false">IF(Замер!$J$120="да",Коридор!$H484,0)</f>
        <v>120451.5</v>
      </c>
      <c r="AQ484" s="31" t="n">
        <f aca="false">IF(Замер!$J$140="да",Кухня!$B484,0)</f>
        <v>0</v>
      </c>
      <c r="AR484" s="31" t="n">
        <f aca="false">IF(Замер!$J$140="да",Кухня!$G484,0)</f>
        <v>27.7</v>
      </c>
      <c r="AS484" s="31" t="n">
        <f aca="false">IF(Замер!$J$140="да",Кухня!$H484,0)</f>
        <v>171102.9</v>
      </c>
      <c r="AU484" s="31" t="n">
        <f aca="false">IF(Замер!$J$160="да",Ванна!$B484,0)</f>
        <v>0</v>
      </c>
      <c r="AV484" s="31" t="n">
        <f aca="false">IF(Замер!$J$160="да",Ванна!$G484,0)</f>
        <v>20</v>
      </c>
      <c r="AW484" s="31" t="n">
        <f aca="false">IF(Замер!$J$160="да",Ванна!$H484,0)</f>
        <v>123540</v>
      </c>
      <c r="AY484" s="31" t="n">
        <f aca="false">IF(Замер!$J$180="да",Туалет!$B484,0)</f>
        <v>0</v>
      </c>
      <c r="AZ484" s="31" t="n">
        <f aca="false">IF(Замер!$J$180="да",Туалет!$G484,0)</f>
        <v>0</v>
      </c>
      <c r="BA484" s="31" t="n">
        <f aca="false">IF(Замер!$J$180="да",Туалет!$H484,0)</f>
        <v>0</v>
      </c>
      <c r="BC484" s="31" t="n">
        <f aca="false">IF(Замер!$J$200="да",Балкон!$B484,0)</f>
        <v>0</v>
      </c>
      <c r="BD484" s="31" t="n">
        <f aca="false">IF(Замер!$J$200="да",Балкон!$G484,0)</f>
        <v>0</v>
      </c>
      <c r="BE484" s="31" t="n">
        <f aca="false">IF(Замер!$J$200="да",Балкон!$H484,0)</f>
        <v>0</v>
      </c>
      <c r="BG484" s="31" t="n">
        <f aca="false">IF(Замер!$J$220="да",Помещение_11!$B484,0)</f>
        <v>0</v>
      </c>
      <c r="BH484" s="31" t="n">
        <f aca="false">IF(Замер!$J$220="да",Помещение_11!$G484,0)</f>
        <v>0</v>
      </c>
      <c r="BI484" s="31" t="n">
        <f aca="false">IF(Замер!$J$220="да",Помещение_11!$H484,0)</f>
        <v>0</v>
      </c>
      <c r="BK484" s="31" t="n">
        <f aca="false">IF(Замер!$J$240="да",Помещение_12!$B484,0)</f>
        <v>0</v>
      </c>
      <c r="BL484" s="31" t="n">
        <f aca="false">IF(Замер!$J$240="да",Помещение_12!$G484,0)</f>
        <v>0</v>
      </c>
      <c r="BM484" s="31" t="n">
        <f aca="false">IF(Замер!$J$240="да",Помещение_12!$H484,0)</f>
        <v>0</v>
      </c>
      <c r="BO484" s="31" t="n">
        <f aca="false">IF(Замер!$J$260="да",Помещение_13!$B484,0)</f>
        <v>0</v>
      </c>
      <c r="BP484" s="31" t="n">
        <f aca="false">IF(Замер!$J$260="да",Помещение_13!$G484,0)</f>
        <v>0</v>
      </c>
      <c r="BQ484" s="31" t="n">
        <f aca="false">IF(Замер!$J$260="да",Помещение_13!$H484,0)</f>
        <v>0</v>
      </c>
      <c r="BS484" s="31" t="n">
        <f aca="false">IF(Замер!$J$280="да",Помещение_14!$B484,0)</f>
        <v>0</v>
      </c>
      <c r="BT484" s="31" t="n">
        <f aca="false">IF(Замер!$J$280="да",Помещение_14!$G484,0)</f>
        <v>0</v>
      </c>
      <c r="BU484" s="31" t="n">
        <f aca="false">IF(Замер!$J$280="да",Помещение_14!$H484,0)</f>
        <v>0</v>
      </c>
      <c r="BW484" s="31" t="n">
        <f aca="false">IF(Замер!$J$300="да",Помещение_15!$B484,0)</f>
        <v>0</v>
      </c>
      <c r="BX484" s="31" t="n">
        <f aca="false">IF(Замер!$J$300="да",Помещение_15!$G484,0)</f>
        <v>0</v>
      </c>
      <c r="BY484" s="31" t="n">
        <f aca="false">IF(Замер!$J$300="да",Помещение_15!$H484,0)</f>
        <v>0</v>
      </c>
      <c r="CA484" s="31" t="n">
        <f aca="false">IF(Замер!$J$320="да",Помещение_16!$B484,0)</f>
        <v>0</v>
      </c>
      <c r="CB484" s="31" t="n">
        <f aca="false">IF(Замер!$J$320="да",Помещение_16!$G484,0)</f>
        <v>0</v>
      </c>
      <c r="CC484" s="31" t="n">
        <f aca="false">IF(Замер!$J$320="да",Помещение_16!$H484,0)</f>
        <v>0</v>
      </c>
      <c r="CE484" s="31" t="n">
        <f aca="false">IF(Замер!$J$340="да",Помещение_17!$B484,0)</f>
        <v>0</v>
      </c>
      <c r="CF484" s="31" t="n">
        <f aca="false">IF(Замер!$J$340="да",Помещение_17!$G484,0)</f>
        <v>0</v>
      </c>
      <c r="CG484" s="31" t="n">
        <f aca="false">IF(Замер!$J$340="да",Помещение_17!$H484,0)</f>
        <v>0</v>
      </c>
      <c r="CI484" s="31" t="n">
        <f aca="false">IF(Замер!$J$360="да",Помещение_18!$B484,0)</f>
        <v>0</v>
      </c>
      <c r="CJ484" s="31" t="n">
        <f aca="false">IF(Замер!$J$360="да",Помещение_18!$G484,0)</f>
        <v>0</v>
      </c>
      <c r="CK484" s="31" t="n">
        <f aca="false">IF(Замер!$J$360="да",Помещение_18!$H484,0)</f>
        <v>0</v>
      </c>
      <c r="CM484" s="31" t="n">
        <f aca="false">IF(Замер!$J$380="да",Помещение_19!$B484,0)</f>
        <v>0</v>
      </c>
      <c r="CN484" s="31" t="n">
        <f aca="false">IF(Замер!$J$380="да",Помещение_19!$G484,0)</f>
        <v>0</v>
      </c>
      <c r="CO484" s="31" t="n">
        <f aca="false">IF(Замер!$J$380="да",Помещение_19!$H484,0)</f>
        <v>0</v>
      </c>
      <c r="CQ484" s="31" t="n">
        <f aca="false">IF(Замер!$J$400="да",Помещение_20!$B484,0)</f>
        <v>0</v>
      </c>
      <c r="CR484" s="31" t="n">
        <f aca="false">IF(Замер!$J$400="да",Помещение_20!$G484,0)</f>
        <v>0</v>
      </c>
      <c r="CS484" s="31" t="n">
        <f aca="false">IF(Замер!$J$400="да",Помещение_20!$H484,0)</f>
        <v>0</v>
      </c>
    </row>
    <row r="485" customFormat="false" ht="14.25" hidden="false" customHeight="false" outlineLevel="0" collapsed="false">
      <c r="B485" s="89" t="n">
        <f aca="false">P485</f>
        <v>0</v>
      </c>
      <c r="C485" s="90" t="s">
        <v>722</v>
      </c>
      <c r="D485" s="91" t="str">
        <f aca="false">VLOOKUP(C485,СписокРабот!$B:$E,2,FALSE())</f>
        <v>Укладка плитки с плавными очертаниями</v>
      </c>
      <c r="E485" s="92" t="str">
        <f aca="false">VLOOKUP(C485,СписокРабот!$B:$E,3,FALSE())</f>
        <v>м²</v>
      </c>
      <c r="F485" s="93" t="n">
        <f aca="false">VLOOKUP(C485,СписокРабот!$B:$E,4,FALSE())</f>
        <v>5309</v>
      </c>
      <c r="G485" s="94" t="n">
        <f aca="false">Q485</f>
        <v>0</v>
      </c>
      <c r="H485" s="95" t="n">
        <f aca="false">F485*G485</f>
        <v>0</v>
      </c>
      <c r="L485" s="83"/>
      <c r="M485" s="66" t="n">
        <f aca="false">$F485*(100%-$B$3)</f>
        <v>4512.65</v>
      </c>
      <c r="N485" s="31" t="n">
        <f aca="false">$G485*$M485</f>
        <v>0</v>
      </c>
      <c r="P485" s="31" t="n">
        <f aca="false">MAX(S485,W485,AA485,AE485,AI485,AM485,AQ485,AU485,AY485,BC485,BG485,BK485,BO485,BS485,BW485,CA485,CE485,CI485,CM485,CQ485)</f>
        <v>0</v>
      </c>
      <c r="Q485" s="31" t="n">
        <f aca="false">IF($S485,T485,0)+IF($W485,X485,0)+IF($AA485,AB485,0)+IF($AE485,AF485,0)+IF($AI485,AJ485,0)+IF($AM485,AN485,0)+IF($AQ485,AR485,0)+IF($AU485,AV485,0)+IF($AY485,AZ485,0)+IF($BC485,BD485,0)+IF($BG485,BH485,0)+IF($BK485,BL485,0)+IF($BO485,BP485,0)+IF($BS485,BT485,0)+IF($BW485,BX485,0)+IF($CA485,CB485,0)+IF($CE485,CF485,0)+IF($CI485,CJ485,0)+IF($CM485,CN485,0)+IF($CQ485,CR485,0)</f>
        <v>0</v>
      </c>
      <c r="R485" s="31" t="n">
        <f aca="false">IF($S485=1,U485,0)+IF($W485,Y485,0)+IF($AA485,AC485,0)+IF($AE485,AG485,0)+IF($AI485,AK485,0)+IF($AM485,AO485,0)+IF($AQ485,AS485,0)+IF($AU485,AW485,0)+IF($AY485,BA485,0)+IF($BC485,BE485,0)+IF($BG485,BI485,0)+IF($BK485,BM485,0)+IF($BO485,BQ485,0)+IF($BS485,BU485,0)+IF($BW485,BY485,0)+IF($CA485,CC485,0)+IF($CE485,CG485,0)+IF($CI485,CK485,0)+IF($CM485,CO485,0)+IF($CQ485,CS485,0)</f>
        <v>0</v>
      </c>
      <c r="S485" s="31" t="n">
        <f aca="false">IF(Замер!$J$20="да",Комната_1!$B485,0)</f>
        <v>0</v>
      </c>
      <c r="T485" s="31" t="n">
        <f aca="false">IF(Замер!$J$20="да",Комната_1!$G485,0)</f>
        <v>21.5</v>
      </c>
      <c r="U485" s="31" t="n">
        <f aca="false">IF(Замер!$J$20="да",Комната_1!$H485,0)</f>
        <v>114143.5</v>
      </c>
      <c r="W485" s="31" t="n">
        <f aca="false">IF(Замер!$J$40="да",Комната_2!$B485,0)</f>
        <v>0</v>
      </c>
      <c r="X485" s="31" t="n">
        <f aca="false">IF(Замер!$J$40="да",Комната_2!$G485,0)</f>
        <v>13.7</v>
      </c>
      <c r="Y485" s="31" t="n">
        <f aca="false">IF(Замер!$J$40="да",Комната_2!$H485,0)</f>
        <v>72733.3</v>
      </c>
      <c r="AA485" s="31" t="n">
        <f aca="false">IF(Замер!$J$60="да",Комната_3!$B485,0)</f>
        <v>0</v>
      </c>
      <c r="AB485" s="31" t="n">
        <f aca="false">IF(Замер!$J$60="да",Комната_3!$G485,0)</f>
        <v>13.9</v>
      </c>
      <c r="AC485" s="31" t="n">
        <f aca="false">IF(Замер!$J$60="да",Комната_3!$H485,0)</f>
        <v>73795.1</v>
      </c>
      <c r="AE485" s="31" t="n">
        <f aca="false">IF(Замер!$J$80="да",Комната_4!$B485,0)</f>
        <v>0</v>
      </c>
      <c r="AF485" s="31" t="n">
        <f aca="false">IF(Замер!$J$80="да",Комната_4!$G485,0)</f>
        <v>17</v>
      </c>
      <c r="AG485" s="31" t="n">
        <f aca="false">IF(Замер!$J$80="да",Комната_4!$H485,0)</f>
        <v>90253</v>
      </c>
      <c r="AI485" s="31" t="n">
        <f aca="false">IF(Замер!$J$100="да",Комната_5!$B485,0)</f>
        <v>0</v>
      </c>
      <c r="AJ485" s="31" t="n">
        <f aca="false">IF(Замер!$J$100="да",Комната_5!$G485,0)</f>
        <v>10.1</v>
      </c>
      <c r="AK485" s="31" t="n">
        <f aca="false">IF(Замер!$J$100="да",Комната_5!$H485,0)</f>
        <v>53620.9</v>
      </c>
      <c r="AM485" s="31" t="n">
        <f aca="false">IF(Замер!$J$120="да",Коридор!$B485,0)</f>
        <v>0</v>
      </c>
      <c r="AN485" s="31" t="n">
        <f aca="false">IF(Замер!$J$120="да",Коридор!$G485,0)</f>
        <v>6.8</v>
      </c>
      <c r="AO485" s="31" t="n">
        <f aca="false">IF(Замер!$J$120="да",Коридор!$H485,0)</f>
        <v>36101.2</v>
      </c>
      <c r="AQ485" s="31" t="n">
        <f aca="false">IF(Замер!$J$140="да",Кухня!$B485,0)</f>
        <v>0</v>
      </c>
      <c r="AR485" s="31" t="n">
        <f aca="false">IF(Замер!$J$140="да",Кухня!$G485,0)</f>
        <v>9.5</v>
      </c>
      <c r="AS485" s="31" t="n">
        <f aca="false">IF(Замер!$J$140="да",Кухня!$H485,0)</f>
        <v>50435.5</v>
      </c>
      <c r="AU485" s="31" t="n">
        <f aca="false">IF(Замер!$J$160="да",Ванна!$B485,0)</f>
        <v>0</v>
      </c>
      <c r="AV485" s="31" t="n">
        <f aca="false">IF(Замер!$J$160="да",Ванна!$G485,0)</f>
        <v>7</v>
      </c>
      <c r="AW485" s="31" t="n">
        <f aca="false">IF(Замер!$J$160="да",Ванна!$H485,0)</f>
        <v>37163</v>
      </c>
      <c r="AY485" s="31" t="n">
        <f aca="false">IF(Замер!$J$180="да",Туалет!$B485,0)</f>
        <v>0</v>
      </c>
      <c r="AZ485" s="31" t="n">
        <f aca="false">IF(Замер!$J$180="да",Туалет!$G485,0)</f>
        <v>0</v>
      </c>
      <c r="BA485" s="31" t="n">
        <f aca="false">IF(Замер!$J$180="да",Туалет!$H485,0)</f>
        <v>0</v>
      </c>
      <c r="BC485" s="31" t="n">
        <f aca="false">IF(Замер!$J$200="да",Балкон!$B485,0)</f>
        <v>0</v>
      </c>
      <c r="BD485" s="31" t="n">
        <f aca="false">IF(Замер!$J$200="да",Балкон!$G485,0)</f>
        <v>0</v>
      </c>
      <c r="BE485" s="31" t="n">
        <f aca="false">IF(Замер!$J$200="да",Балкон!$H485,0)</f>
        <v>0</v>
      </c>
      <c r="BG485" s="31" t="n">
        <f aca="false">IF(Замер!$J$220="да",Помещение_11!$B485,0)</f>
        <v>0</v>
      </c>
      <c r="BH485" s="31" t="n">
        <f aca="false">IF(Замер!$J$220="да",Помещение_11!$G485,0)</f>
        <v>0</v>
      </c>
      <c r="BI485" s="31" t="n">
        <f aca="false">IF(Замер!$J$220="да",Помещение_11!$H485,0)</f>
        <v>0</v>
      </c>
      <c r="BK485" s="31" t="n">
        <f aca="false">IF(Замер!$J$240="да",Помещение_12!$B485,0)</f>
        <v>0</v>
      </c>
      <c r="BL485" s="31" t="n">
        <f aca="false">IF(Замер!$J$240="да",Помещение_12!$G485,0)</f>
        <v>0</v>
      </c>
      <c r="BM485" s="31" t="n">
        <f aca="false">IF(Замер!$J$240="да",Помещение_12!$H485,0)</f>
        <v>0</v>
      </c>
      <c r="BO485" s="31" t="n">
        <f aca="false">IF(Замер!$J$260="да",Помещение_13!$B485,0)</f>
        <v>0</v>
      </c>
      <c r="BP485" s="31" t="n">
        <f aca="false">IF(Замер!$J$260="да",Помещение_13!$G485,0)</f>
        <v>0</v>
      </c>
      <c r="BQ485" s="31" t="n">
        <f aca="false">IF(Замер!$J$260="да",Помещение_13!$H485,0)</f>
        <v>0</v>
      </c>
      <c r="BS485" s="31" t="n">
        <f aca="false">IF(Замер!$J$280="да",Помещение_14!$B485,0)</f>
        <v>0</v>
      </c>
      <c r="BT485" s="31" t="n">
        <f aca="false">IF(Замер!$J$280="да",Помещение_14!$G485,0)</f>
        <v>0</v>
      </c>
      <c r="BU485" s="31" t="n">
        <f aca="false">IF(Замер!$J$280="да",Помещение_14!$H485,0)</f>
        <v>0</v>
      </c>
      <c r="BW485" s="31" t="n">
        <f aca="false">IF(Замер!$J$300="да",Помещение_15!$B485,0)</f>
        <v>0</v>
      </c>
      <c r="BX485" s="31" t="n">
        <f aca="false">IF(Замер!$J$300="да",Помещение_15!$G485,0)</f>
        <v>0</v>
      </c>
      <c r="BY485" s="31" t="n">
        <f aca="false">IF(Замер!$J$300="да",Помещение_15!$H485,0)</f>
        <v>0</v>
      </c>
      <c r="CA485" s="31" t="n">
        <f aca="false">IF(Замер!$J$320="да",Помещение_16!$B485,0)</f>
        <v>0</v>
      </c>
      <c r="CB485" s="31" t="n">
        <f aca="false">IF(Замер!$J$320="да",Помещение_16!$G485,0)</f>
        <v>0</v>
      </c>
      <c r="CC485" s="31" t="n">
        <f aca="false">IF(Замер!$J$320="да",Помещение_16!$H485,0)</f>
        <v>0</v>
      </c>
      <c r="CE485" s="31" t="n">
        <f aca="false">IF(Замер!$J$340="да",Помещение_17!$B485,0)</f>
        <v>0</v>
      </c>
      <c r="CF485" s="31" t="n">
        <f aca="false">IF(Замер!$J$340="да",Помещение_17!$G485,0)</f>
        <v>0</v>
      </c>
      <c r="CG485" s="31" t="n">
        <f aca="false">IF(Замер!$J$340="да",Помещение_17!$H485,0)</f>
        <v>0</v>
      </c>
      <c r="CI485" s="31" t="n">
        <f aca="false">IF(Замер!$J$360="да",Помещение_18!$B485,0)</f>
        <v>0</v>
      </c>
      <c r="CJ485" s="31" t="n">
        <f aca="false">IF(Замер!$J$360="да",Помещение_18!$G485,0)</f>
        <v>0</v>
      </c>
      <c r="CK485" s="31" t="n">
        <f aca="false">IF(Замер!$J$360="да",Помещение_18!$H485,0)</f>
        <v>0</v>
      </c>
      <c r="CM485" s="31" t="n">
        <f aca="false">IF(Замер!$J$380="да",Помещение_19!$B485,0)</f>
        <v>0</v>
      </c>
      <c r="CN485" s="31" t="n">
        <f aca="false">IF(Замер!$J$380="да",Помещение_19!$G485,0)</f>
        <v>0</v>
      </c>
      <c r="CO485" s="31" t="n">
        <f aca="false">IF(Замер!$J$380="да",Помещение_19!$H485,0)</f>
        <v>0</v>
      </c>
      <c r="CQ485" s="31" t="n">
        <f aca="false">IF(Замер!$J$400="да",Помещение_20!$B485,0)</f>
        <v>0</v>
      </c>
      <c r="CR485" s="31" t="n">
        <f aca="false">IF(Замер!$J$400="да",Помещение_20!$G485,0)</f>
        <v>0</v>
      </c>
      <c r="CS485" s="31" t="n">
        <f aca="false">IF(Замер!$J$400="да",Помещение_20!$H485,0)</f>
        <v>0</v>
      </c>
    </row>
    <row r="486" customFormat="false" ht="14.25" hidden="false" customHeight="false" outlineLevel="0" collapsed="false">
      <c r="B486" s="79" t="n">
        <f aca="false">P486</f>
        <v>0</v>
      </c>
      <c r="C486" s="49" t="s">
        <v>723</v>
      </c>
      <c r="D486" s="80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44" t="str">
        <f aca="false">VLOOKUP(C486,СписокРабот!$B:$E,3,FALSE())</f>
        <v>м²</v>
      </c>
      <c r="F486" s="81" t="n">
        <f aca="false">VLOOKUP(C486,СписокРабот!$B:$E,4,FALSE())</f>
        <v>3486</v>
      </c>
      <c r="G486" s="84" t="n">
        <f aca="false">Q486</f>
        <v>0</v>
      </c>
      <c r="H486" s="82" t="n">
        <f aca="false">F486*G486</f>
        <v>0</v>
      </c>
      <c r="L486" s="83"/>
      <c r="M486" s="66" t="n">
        <f aca="false">$F486*(100%-$B$3)</f>
        <v>2963.1</v>
      </c>
      <c r="N486" s="31" t="n">
        <f aca="false">$G486*$M486</f>
        <v>0</v>
      </c>
      <c r="P486" s="31" t="n">
        <f aca="false">MAX(S486,W486,AA486,AE486,AI486,AM486,AQ486,AU486,AY486,BC486,BG486,BK486,BO486,BS486,BW486,CA486,CE486,CI486,CM486,CQ486)</f>
        <v>0</v>
      </c>
      <c r="Q486" s="31" t="n">
        <f aca="false">IF($S486,T486,0)+IF($W486,X486,0)+IF($AA486,AB486,0)+IF($AE486,AF486,0)+IF($AI486,AJ486,0)+IF($AM486,AN486,0)+IF($AQ486,AR486,0)+IF($AU486,AV486,0)+IF($AY486,AZ486,0)+IF($BC486,BD486,0)+IF($BG486,BH486,0)+IF($BK486,BL486,0)+IF($BO486,BP486,0)+IF($BS486,BT486,0)+IF($BW486,BX486,0)+IF($CA486,CB486,0)+IF($CE486,CF486,0)+IF($CI486,CJ486,0)+IF($CM486,CN486,0)+IF($CQ486,CR486,0)</f>
        <v>0</v>
      </c>
      <c r="R486" s="31" t="n">
        <f aca="false">IF($S486=1,U486,0)+IF($W486,Y486,0)+IF($AA486,AC486,0)+IF($AE486,AG486,0)+IF($AI486,AK486,0)+IF($AM486,AO486,0)+IF($AQ486,AS486,0)+IF($AU486,AW486,0)+IF($AY486,BA486,0)+IF($BC486,BE486,0)+IF($BG486,BI486,0)+IF($BK486,BM486,0)+IF($BO486,BQ486,0)+IF($BS486,BU486,0)+IF($BW486,BY486,0)+IF($CA486,CC486,0)+IF($CE486,CG486,0)+IF($CI486,CK486,0)+IF($CM486,CO486,0)+IF($CQ486,CS486,0)</f>
        <v>0</v>
      </c>
      <c r="S486" s="31" t="n">
        <f aca="false">IF(Замер!$J$20="да",Комната_1!$B486,0)</f>
        <v>0</v>
      </c>
      <c r="T486" s="31" t="n">
        <f aca="false">IF(Замер!$J$20="да",Комната_1!$G486,0)</f>
        <v>26.4</v>
      </c>
      <c r="U486" s="31" t="n">
        <f aca="false">IF(Замер!$J$20="да",Комната_1!$H486,0)</f>
        <v>92030.4</v>
      </c>
      <c r="W486" s="31" t="n">
        <f aca="false">IF(Замер!$J$40="да",Комната_2!$B486,0)</f>
        <v>0</v>
      </c>
      <c r="X486" s="31" t="n">
        <f aca="false">IF(Замер!$J$40="да",Комната_2!$G486,0)</f>
        <v>11.6</v>
      </c>
      <c r="Y486" s="31" t="n">
        <f aca="false">IF(Замер!$J$40="да",Комната_2!$H486,0)</f>
        <v>40437.6</v>
      </c>
      <c r="AA486" s="31" t="n">
        <f aca="false">IF(Замер!$J$60="да",Комната_3!$B486,0)</f>
        <v>0</v>
      </c>
      <c r="AB486" s="31" t="n">
        <f aca="false">IF(Замер!$J$60="да",Комната_3!$G486,0)</f>
        <v>11.9</v>
      </c>
      <c r="AC486" s="31" t="n">
        <f aca="false">IF(Замер!$J$60="да",Комната_3!$H486,0)</f>
        <v>41483.4</v>
      </c>
      <c r="AE486" s="31" t="n">
        <f aca="false">IF(Замер!$J$80="да",Комната_4!$B486,0)</f>
        <v>0</v>
      </c>
      <c r="AF486" s="31" t="n">
        <f aca="false">IF(Замер!$J$80="да",Комната_4!$G486,0)</f>
        <v>11.3</v>
      </c>
      <c r="AG486" s="31" t="n">
        <f aca="false">IF(Замер!$J$80="да",Комната_4!$H486,0)</f>
        <v>39391.8</v>
      </c>
      <c r="AI486" s="31" t="n">
        <f aca="false">IF(Замер!$J$100="да",Комната_5!$B486,0)</f>
        <v>0</v>
      </c>
      <c r="AJ486" s="31" t="n">
        <f aca="false">IF(Замер!$J$100="да",Комната_5!$G486,0)</f>
        <v>5.4</v>
      </c>
      <c r="AK486" s="31" t="n">
        <f aca="false">IF(Замер!$J$100="да",Комната_5!$H486,0)</f>
        <v>18824.4</v>
      </c>
      <c r="AM486" s="31" t="n">
        <f aca="false">IF(Замер!$J$120="да",Коридор!$B486,0)</f>
        <v>0</v>
      </c>
      <c r="AN486" s="31" t="n">
        <f aca="false">IF(Замер!$J$120="да",Коридор!$G486,0)</f>
        <v>2.8</v>
      </c>
      <c r="AO486" s="31" t="n">
        <f aca="false">IF(Замер!$J$120="да",Коридор!$H486,0)</f>
        <v>9760.8</v>
      </c>
      <c r="AQ486" s="31" t="n">
        <f aca="false">IF(Замер!$J$140="да",Кухня!$B486,0)</f>
        <v>0</v>
      </c>
      <c r="AR486" s="31" t="n">
        <f aca="false">IF(Замер!$J$140="да",Кухня!$G486,0)</f>
        <v>5.6</v>
      </c>
      <c r="AS486" s="31" t="n">
        <f aca="false">IF(Замер!$J$140="да",Кухня!$H486,0)</f>
        <v>19521.6</v>
      </c>
      <c r="AU486" s="31" t="n">
        <f aca="false">IF(Замер!$J$160="да",Ванна!$B486,0)</f>
        <v>0</v>
      </c>
      <c r="AV486" s="31" t="n">
        <f aca="false">IF(Замер!$J$160="да",Ванна!$G486,0)</f>
        <v>2.5</v>
      </c>
      <c r="AW486" s="31" t="n">
        <f aca="false">IF(Замер!$J$160="да",Ванна!$H486,0)</f>
        <v>8715</v>
      </c>
      <c r="AY486" s="31" t="n">
        <f aca="false">IF(Замер!$J$180="да",Туалет!$B486,0)</f>
        <v>0</v>
      </c>
      <c r="AZ486" s="31" t="n">
        <f aca="false">IF(Замер!$J$180="да",Туалет!$G486,0)</f>
        <v>0</v>
      </c>
      <c r="BA486" s="31" t="n">
        <f aca="false">IF(Замер!$J$180="да",Туалет!$H486,0)</f>
        <v>0</v>
      </c>
      <c r="BC486" s="31" t="n">
        <f aca="false">IF(Замер!$J$200="да",Балкон!$B486,0)</f>
        <v>0</v>
      </c>
      <c r="BD486" s="31" t="n">
        <f aca="false">IF(Замер!$J$200="да",Балкон!$G486,0)</f>
        <v>0</v>
      </c>
      <c r="BE486" s="31" t="n">
        <f aca="false">IF(Замер!$J$200="да",Балкон!$H486,0)</f>
        <v>0</v>
      </c>
      <c r="BG486" s="31" t="n">
        <f aca="false">IF(Замер!$J$220="да",Помещение_11!$B486,0)</f>
        <v>0</v>
      </c>
      <c r="BH486" s="31" t="n">
        <f aca="false">IF(Замер!$J$220="да",Помещение_11!$G486,0)</f>
        <v>0</v>
      </c>
      <c r="BI486" s="31" t="n">
        <f aca="false">IF(Замер!$J$220="да",Помещение_11!$H486,0)</f>
        <v>0</v>
      </c>
      <c r="BK486" s="31" t="n">
        <f aca="false">IF(Замер!$J$240="да",Помещение_12!$B486,0)</f>
        <v>0</v>
      </c>
      <c r="BL486" s="31" t="n">
        <f aca="false">IF(Замер!$J$240="да",Помещение_12!$G486,0)</f>
        <v>0</v>
      </c>
      <c r="BM486" s="31" t="n">
        <f aca="false">IF(Замер!$J$240="да",Помещение_12!$H486,0)</f>
        <v>0</v>
      </c>
      <c r="BO486" s="31" t="n">
        <f aca="false">IF(Замер!$J$260="да",Помещение_13!$B486,0)</f>
        <v>0</v>
      </c>
      <c r="BP486" s="31" t="n">
        <f aca="false">IF(Замер!$J$260="да",Помещение_13!$G486,0)</f>
        <v>0</v>
      </c>
      <c r="BQ486" s="31" t="n">
        <f aca="false">IF(Замер!$J$260="да",Помещение_13!$H486,0)</f>
        <v>0</v>
      </c>
      <c r="BS486" s="31" t="n">
        <f aca="false">IF(Замер!$J$280="да",Помещение_14!$B486,0)</f>
        <v>0</v>
      </c>
      <c r="BT486" s="31" t="n">
        <f aca="false">IF(Замер!$J$280="да",Помещение_14!$G486,0)</f>
        <v>0</v>
      </c>
      <c r="BU486" s="31" t="n">
        <f aca="false">IF(Замер!$J$280="да",Помещение_14!$H486,0)</f>
        <v>0</v>
      </c>
      <c r="BW486" s="31" t="n">
        <f aca="false">IF(Замер!$J$300="да",Помещение_15!$B486,0)</f>
        <v>0</v>
      </c>
      <c r="BX486" s="31" t="n">
        <f aca="false">IF(Замер!$J$300="да",Помещение_15!$G486,0)</f>
        <v>0</v>
      </c>
      <c r="BY486" s="31" t="n">
        <f aca="false">IF(Замер!$J$300="да",Помещение_15!$H486,0)</f>
        <v>0</v>
      </c>
      <c r="CA486" s="31" t="n">
        <f aca="false">IF(Замер!$J$320="да",Помещение_16!$B486,0)</f>
        <v>0</v>
      </c>
      <c r="CB486" s="31" t="n">
        <f aca="false">IF(Замер!$J$320="да",Помещение_16!$G486,0)</f>
        <v>0</v>
      </c>
      <c r="CC486" s="31" t="n">
        <f aca="false">IF(Замер!$J$320="да",Помещение_16!$H486,0)</f>
        <v>0</v>
      </c>
      <c r="CE486" s="31" t="n">
        <f aca="false">IF(Замер!$J$340="да",Помещение_17!$B486,0)</f>
        <v>0</v>
      </c>
      <c r="CF486" s="31" t="n">
        <f aca="false">IF(Замер!$J$340="да",Помещение_17!$G486,0)</f>
        <v>0</v>
      </c>
      <c r="CG486" s="31" t="n">
        <f aca="false">IF(Замер!$J$340="да",Помещение_17!$H486,0)</f>
        <v>0</v>
      </c>
      <c r="CI486" s="31" t="n">
        <f aca="false">IF(Замер!$J$360="да",Помещение_18!$B486,0)</f>
        <v>0</v>
      </c>
      <c r="CJ486" s="31" t="n">
        <f aca="false">IF(Замер!$J$360="да",Помещение_18!$G486,0)</f>
        <v>0</v>
      </c>
      <c r="CK486" s="31" t="n">
        <f aca="false">IF(Замер!$J$360="да",Помещение_18!$H486,0)</f>
        <v>0</v>
      </c>
      <c r="CM486" s="31" t="n">
        <f aca="false">IF(Замер!$J$380="да",Помещение_19!$B486,0)</f>
        <v>0</v>
      </c>
      <c r="CN486" s="31" t="n">
        <f aca="false">IF(Замер!$J$380="да",Помещение_19!$G486,0)</f>
        <v>0</v>
      </c>
      <c r="CO486" s="31" t="n">
        <f aca="false">IF(Замер!$J$380="да",Помещение_19!$H486,0)</f>
        <v>0</v>
      </c>
      <c r="CQ486" s="31" t="n">
        <f aca="false">IF(Замер!$J$400="да",Помещение_20!$B486,0)</f>
        <v>0</v>
      </c>
      <c r="CR486" s="31" t="n">
        <f aca="false">IF(Замер!$J$400="да",Помещение_20!$G486,0)</f>
        <v>0</v>
      </c>
      <c r="CS486" s="31" t="n">
        <f aca="false">IF(Замер!$J$400="да",Помещение_20!$H486,0)</f>
        <v>0</v>
      </c>
    </row>
    <row r="487" customFormat="false" ht="14.25" hidden="false" customHeight="false" outlineLevel="0" collapsed="false">
      <c r="B487" s="89" t="n">
        <f aca="false">P487</f>
        <v>0</v>
      </c>
      <c r="C487" s="90" t="s">
        <v>724</v>
      </c>
      <c r="D487" s="91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92" t="str">
        <f aca="false">VLOOKUP(C487,СписокРабот!$B:$E,3,FALSE())</f>
        <v>м²</v>
      </c>
      <c r="F487" s="93" t="n">
        <f aca="false">VLOOKUP(C487,СписокРабот!$B:$E,4,FALSE())</f>
        <v>3867</v>
      </c>
      <c r="G487" s="94" t="n">
        <f aca="false">Q487</f>
        <v>0</v>
      </c>
      <c r="H487" s="95" t="n">
        <f aca="false">F487*G487</f>
        <v>0</v>
      </c>
      <c r="L487" s="83"/>
      <c r="M487" s="66" t="n">
        <f aca="false">$F487*(100%-$B$3)</f>
        <v>3286.95</v>
      </c>
      <c r="N487" s="31" t="n">
        <f aca="false">$G487*$M487</f>
        <v>0</v>
      </c>
      <c r="P487" s="31" t="n">
        <f aca="false">MAX(S487,W487,AA487,AE487,AI487,AM487,AQ487,AU487,AY487,BC487,BG487,BK487,BO487,BS487,BW487,CA487,CE487,CI487,CM487,CQ487)</f>
        <v>0</v>
      </c>
      <c r="Q487" s="31" t="n">
        <f aca="false">IF($S487,T487,0)+IF($W487,X487,0)+IF($AA487,AB487,0)+IF($AE487,AF487,0)+IF($AI487,AJ487,0)+IF($AM487,AN487,0)+IF($AQ487,AR487,0)+IF($AU487,AV487,0)+IF($AY487,AZ487,0)+IF($BC487,BD487,0)+IF($BG487,BH487,0)+IF($BK487,BL487,0)+IF($BO487,BP487,0)+IF($BS487,BT487,0)+IF($BW487,BX487,0)+IF($CA487,CB487,0)+IF($CE487,CF487,0)+IF($CI487,CJ487,0)+IF($CM487,CN487,0)+IF($CQ487,CR487,0)</f>
        <v>0</v>
      </c>
      <c r="R487" s="31" t="n">
        <f aca="false">IF($S487=1,U487,0)+IF($W487,Y487,0)+IF($AA487,AC487,0)+IF($AE487,AG487,0)+IF($AI487,AK487,0)+IF($AM487,AO487,0)+IF($AQ487,AS487,0)+IF($AU487,AW487,0)+IF($AY487,BA487,0)+IF($BC487,BE487,0)+IF($BG487,BI487,0)+IF($BK487,BM487,0)+IF($BO487,BQ487,0)+IF($BS487,BU487,0)+IF($BW487,BY487,0)+IF($CA487,CC487,0)+IF($CE487,CG487,0)+IF($CI487,CK487,0)+IF($CM487,CO487,0)+IF($CQ487,CS487,0)</f>
        <v>0</v>
      </c>
      <c r="S487" s="31" t="n">
        <f aca="false">IF(Замер!$J$20="да",Комната_1!$B487,0)</f>
        <v>0</v>
      </c>
      <c r="T487" s="31" t="n">
        <f aca="false">IF(Замер!$J$20="да",Комната_1!$G487,0)</f>
        <v>26.4</v>
      </c>
      <c r="U487" s="31" t="n">
        <f aca="false">IF(Замер!$J$20="да",Комната_1!$H487,0)</f>
        <v>102088.8</v>
      </c>
      <c r="W487" s="31" t="n">
        <f aca="false">IF(Замер!$J$40="да",Комната_2!$B487,0)</f>
        <v>0</v>
      </c>
      <c r="X487" s="31" t="n">
        <f aca="false">IF(Замер!$J$40="да",Комната_2!$G487,0)</f>
        <v>11.6</v>
      </c>
      <c r="Y487" s="31" t="n">
        <f aca="false">IF(Замер!$J$40="да",Комната_2!$H487,0)</f>
        <v>44857.2</v>
      </c>
      <c r="AA487" s="31" t="n">
        <f aca="false">IF(Замер!$J$60="да",Комната_3!$B487,0)</f>
        <v>0</v>
      </c>
      <c r="AB487" s="31" t="n">
        <f aca="false">IF(Замер!$J$60="да",Комната_3!$G487,0)</f>
        <v>11.9</v>
      </c>
      <c r="AC487" s="31" t="n">
        <f aca="false">IF(Замер!$J$60="да",Комната_3!$H487,0)</f>
        <v>46017.3</v>
      </c>
      <c r="AE487" s="31" t="n">
        <f aca="false">IF(Замер!$J$80="да",Комната_4!$B487,0)</f>
        <v>0</v>
      </c>
      <c r="AF487" s="31" t="n">
        <f aca="false">IF(Замер!$J$80="да",Комната_4!$G487,0)</f>
        <v>11.3</v>
      </c>
      <c r="AG487" s="31" t="n">
        <f aca="false">IF(Замер!$J$80="да",Комната_4!$H487,0)</f>
        <v>43697.1</v>
      </c>
      <c r="AI487" s="31" t="n">
        <f aca="false">IF(Замер!$J$100="да",Комната_5!$B487,0)</f>
        <v>0</v>
      </c>
      <c r="AJ487" s="31" t="n">
        <f aca="false">IF(Замер!$J$100="да",Комната_5!$G487,0)</f>
        <v>5.4</v>
      </c>
      <c r="AK487" s="31" t="n">
        <f aca="false">IF(Замер!$J$100="да",Комната_5!$H487,0)</f>
        <v>20881.8</v>
      </c>
      <c r="AM487" s="31" t="n">
        <f aca="false">IF(Замер!$J$120="да",Коридор!$B487,0)</f>
        <v>0</v>
      </c>
      <c r="AN487" s="31" t="n">
        <f aca="false">IF(Замер!$J$120="да",Коридор!$G487,0)</f>
        <v>2.8</v>
      </c>
      <c r="AO487" s="31" t="n">
        <f aca="false">IF(Замер!$J$120="да",Коридор!$H487,0)</f>
        <v>10827.6</v>
      </c>
      <c r="AQ487" s="31" t="n">
        <f aca="false">IF(Замер!$J$140="да",Кухня!$B487,0)</f>
        <v>0</v>
      </c>
      <c r="AR487" s="31" t="n">
        <f aca="false">IF(Замер!$J$140="да",Кухня!$G487,0)</f>
        <v>5.6</v>
      </c>
      <c r="AS487" s="31" t="n">
        <f aca="false">IF(Замер!$J$140="да",Кухня!$H487,0)</f>
        <v>21655.2</v>
      </c>
      <c r="AU487" s="31" t="n">
        <f aca="false">IF(Замер!$J$160="да",Ванна!$B487,0)</f>
        <v>0</v>
      </c>
      <c r="AV487" s="31" t="n">
        <f aca="false">IF(Замер!$J$160="да",Ванна!$G487,0)</f>
        <v>2.5</v>
      </c>
      <c r="AW487" s="31" t="n">
        <f aca="false">IF(Замер!$J$160="да",Ванна!$H487,0)</f>
        <v>9667.5</v>
      </c>
      <c r="AY487" s="31" t="n">
        <f aca="false">IF(Замер!$J$180="да",Туалет!$B487,0)</f>
        <v>0</v>
      </c>
      <c r="AZ487" s="31" t="n">
        <f aca="false">IF(Замер!$J$180="да",Туалет!$G487,0)</f>
        <v>0</v>
      </c>
      <c r="BA487" s="31" t="n">
        <f aca="false">IF(Замер!$J$180="да",Туалет!$H487,0)</f>
        <v>0</v>
      </c>
      <c r="BC487" s="31" t="n">
        <f aca="false">IF(Замер!$J$200="да",Балкон!$B487,0)</f>
        <v>0</v>
      </c>
      <c r="BD487" s="31" t="n">
        <f aca="false">IF(Замер!$J$200="да",Балкон!$G487,0)</f>
        <v>0</v>
      </c>
      <c r="BE487" s="31" t="n">
        <f aca="false">IF(Замер!$J$200="да",Балкон!$H487,0)</f>
        <v>0</v>
      </c>
      <c r="BG487" s="31" t="n">
        <f aca="false">IF(Замер!$J$220="да",Помещение_11!$B487,0)</f>
        <v>0</v>
      </c>
      <c r="BH487" s="31" t="n">
        <f aca="false">IF(Замер!$J$220="да",Помещение_11!$G487,0)</f>
        <v>0</v>
      </c>
      <c r="BI487" s="31" t="n">
        <f aca="false">IF(Замер!$J$220="да",Помещение_11!$H487,0)</f>
        <v>0</v>
      </c>
      <c r="BK487" s="31" t="n">
        <f aca="false">IF(Замер!$J$240="да",Помещение_12!$B487,0)</f>
        <v>0</v>
      </c>
      <c r="BL487" s="31" t="n">
        <f aca="false">IF(Замер!$J$240="да",Помещение_12!$G487,0)</f>
        <v>0</v>
      </c>
      <c r="BM487" s="31" t="n">
        <f aca="false">IF(Замер!$J$240="да",Помещение_12!$H487,0)</f>
        <v>0</v>
      </c>
      <c r="BO487" s="31" t="n">
        <f aca="false">IF(Замер!$J$260="да",Помещение_13!$B487,0)</f>
        <v>0</v>
      </c>
      <c r="BP487" s="31" t="n">
        <f aca="false">IF(Замер!$J$260="да",Помещение_13!$G487,0)</f>
        <v>0</v>
      </c>
      <c r="BQ487" s="31" t="n">
        <f aca="false">IF(Замер!$J$260="да",Помещение_13!$H487,0)</f>
        <v>0</v>
      </c>
      <c r="BS487" s="31" t="n">
        <f aca="false">IF(Замер!$J$280="да",Помещение_14!$B487,0)</f>
        <v>0</v>
      </c>
      <c r="BT487" s="31" t="n">
        <f aca="false">IF(Замер!$J$280="да",Помещение_14!$G487,0)</f>
        <v>0</v>
      </c>
      <c r="BU487" s="31" t="n">
        <f aca="false">IF(Замер!$J$280="да",Помещение_14!$H487,0)</f>
        <v>0</v>
      </c>
      <c r="BW487" s="31" t="n">
        <f aca="false">IF(Замер!$J$300="да",Помещение_15!$B487,0)</f>
        <v>0</v>
      </c>
      <c r="BX487" s="31" t="n">
        <f aca="false">IF(Замер!$J$300="да",Помещение_15!$G487,0)</f>
        <v>0</v>
      </c>
      <c r="BY487" s="31" t="n">
        <f aca="false">IF(Замер!$J$300="да",Помещение_15!$H487,0)</f>
        <v>0</v>
      </c>
      <c r="CA487" s="31" t="n">
        <f aca="false">IF(Замер!$J$320="да",Помещение_16!$B487,0)</f>
        <v>0</v>
      </c>
      <c r="CB487" s="31" t="n">
        <f aca="false">IF(Замер!$J$320="да",Помещение_16!$G487,0)</f>
        <v>0</v>
      </c>
      <c r="CC487" s="31" t="n">
        <f aca="false">IF(Замер!$J$320="да",Помещение_16!$H487,0)</f>
        <v>0</v>
      </c>
      <c r="CE487" s="31" t="n">
        <f aca="false">IF(Замер!$J$340="да",Помещение_17!$B487,0)</f>
        <v>0</v>
      </c>
      <c r="CF487" s="31" t="n">
        <f aca="false">IF(Замер!$J$340="да",Помещение_17!$G487,0)</f>
        <v>0</v>
      </c>
      <c r="CG487" s="31" t="n">
        <f aca="false">IF(Замер!$J$340="да",Помещение_17!$H487,0)</f>
        <v>0</v>
      </c>
      <c r="CI487" s="31" t="n">
        <f aca="false">IF(Замер!$J$360="да",Помещение_18!$B487,0)</f>
        <v>0</v>
      </c>
      <c r="CJ487" s="31" t="n">
        <f aca="false">IF(Замер!$J$360="да",Помещение_18!$G487,0)</f>
        <v>0</v>
      </c>
      <c r="CK487" s="31" t="n">
        <f aca="false">IF(Замер!$J$360="да",Помещение_18!$H487,0)</f>
        <v>0</v>
      </c>
      <c r="CM487" s="31" t="n">
        <f aca="false">IF(Замер!$J$380="да",Помещение_19!$B487,0)</f>
        <v>0</v>
      </c>
      <c r="CN487" s="31" t="n">
        <f aca="false">IF(Замер!$J$380="да",Помещение_19!$G487,0)</f>
        <v>0</v>
      </c>
      <c r="CO487" s="31" t="n">
        <f aca="false">IF(Замер!$J$380="да",Помещение_19!$H487,0)</f>
        <v>0</v>
      </c>
      <c r="CQ487" s="31" t="n">
        <f aca="false">IF(Замер!$J$400="да",Помещение_20!$B487,0)</f>
        <v>0</v>
      </c>
      <c r="CR487" s="31" t="n">
        <f aca="false">IF(Замер!$J$400="да",Помещение_20!$G487,0)</f>
        <v>0</v>
      </c>
      <c r="CS487" s="31" t="n">
        <f aca="false">IF(Замер!$J$400="да",Помещение_20!$H487,0)</f>
        <v>0</v>
      </c>
    </row>
    <row r="488" customFormat="false" ht="14.25" hidden="false" customHeight="false" outlineLevel="0" collapsed="false">
      <c r="B488" s="89" t="n">
        <f aca="false">P488</f>
        <v>0</v>
      </c>
      <c r="C488" s="90" t="s">
        <v>725</v>
      </c>
      <c r="D488" s="91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92" t="str">
        <f aca="false">VLOOKUP(C488,СписокРабот!$B:$E,3,FALSE())</f>
        <v>м²</v>
      </c>
      <c r="F488" s="93" t="n">
        <f aca="false">VLOOKUP(C488,СписокРабот!$B:$E,4,FALSE())</f>
        <v>4859</v>
      </c>
      <c r="G488" s="94" t="n">
        <f aca="false">Q488</f>
        <v>0</v>
      </c>
      <c r="H488" s="95" t="n">
        <f aca="false">F488*G488</f>
        <v>0</v>
      </c>
      <c r="L488" s="83"/>
      <c r="M488" s="66" t="n">
        <f aca="false">$F488*(100%-$B$3)</f>
        <v>4130.15</v>
      </c>
      <c r="N488" s="31" t="n">
        <f aca="false">$G488*$M488</f>
        <v>0</v>
      </c>
      <c r="P488" s="31" t="n">
        <f aca="false">MAX(S488,W488,AA488,AE488,AI488,AM488,AQ488,AU488,AY488,BC488,BG488,BK488,BO488,BS488,BW488,CA488,CE488,CI488,CM488,CQ488)</f>
        <v>0</v>
      </c>
      <c r="Q488" s="31" t="n">
        <f aca="false">IF($S488,T488,0)+IF($W488,X488,0)+IF($AA488,AB488,0)+IF($AE488,AF488,0)+IF($AI488,AJ488,0)+IF($AM488,AN488,0)+IF($AQ488,AR488,0)+IF($AU488,AV488,0)+IF($AY488,AZ488,0)+IF($BC488,BD488,0)+IF($BG488,BH488,0)+IF($BK488,BL488,0)+IF($BO488,BP488,0)+IF($BS488,BT488,0)+IF($BW488,BX488,0)+IF($CA488,CB488,0)+IF($CE488,CF488,0)+IF($CI488,CJ488,0)+IF($CM488,CN488,0)+IF($CQ488,CR488,0)</f>
        <v>0</v>
      </c>
      <c r="R488" s="31" t="n">
        <f aca="false">IF($S488=1,U488,0)+IF($W488,Y488,0)+IF($AA488,AC488,0)+IF($AE488,AG488,0)+IF($AI488,AK488,0)+IF($AM488,AO488,0)+IF($AQ488,AS488,0)+IF($AU488,AW488,0)+IF($AY488,BA488,0)+IF($BC488,BE488,0)+IF($BG488,BI488,0)+IF($BK488,BM488,0)+IF($BO488,BQ488,0)+IF($BS488,BU488,0)+IF($BW488,BY488,0)+IF($CA488,CC488,0)+IF($CE488,CG488,0)+IF($CI488,CK488,0)+IF($CM488,CO488,0)+IF($CQ488,CS488,0)</f>
        <v>0</v>
      </c>
      <c r="S488" s="31" t="n">
        <f aca="false">IF(Замер!$J$20="да",Комната_1!$B488,0)</f>
        <v>0</v>
      </c>
      <c r="T488" s="31" t="n">
        <f aca="false">IF(Замер!$J$20="да",Комната_1!$G488,0)</f>
        <v>26.4</v>
      </c>
      <c r="U488" s="31" t="n">
        <f aca="false">IF(Замер!$J$20="да",Комната_1!$H488,0)</f>
        <v>128277.6</v>
      </c>
      <c r="W488" s="31" t="n">
        <f aca="false">IF(Замер!$J$40="да",Комната_2!$B488,0)</f>
        <v>0</v>
      </c>
      <c r="X488" s="31" t="n">
        <f aca="false">IF(Замер!$J$40="да",Комната_2!$G488,0)</f>
        <v>11.6</v>
      </c>
      <c r="Y488" s="31" t="n">
        <f aca="false">IF(Замер!$J$40="да",Комната_2!$H488,0)</f>
        <v>56364.4</v>
      </c>
      <c r="AA488" s="31" t="n">
        <f aca="false">IF(Замер!$J$60="да",Комната_3!$B488,0)</f>
        <v>0</v>
      </c>
      <c r="AB488" s="31" t="n">
        <f aca="false">IF(Замер!$J$60="да",Комната_3!$G488,0)</f>
        <v>11.9</v>
      </c>
      <c r="AC488" s="31" t="n">
        <f aca="false">IF(Замер!$J$60="да",Комната_3!$H488,0)</f>
        <v>57822.1</v>
      </c>
      <c r="AE488" s="31" t="n">
        <f aca="false">IF(Замер!$J$80="да",Комната_4!$B488,0)</f>
        <v>0</v>
      </c>
      <c r="AF488" s="31" t="n">
        <f aca="false">IF(Замер!$J$80="да",Комната_4!$G488,0)</f>
        <v>11.3</v>
      </c>
      <c r="AG488" s="31" t="n">
        <f aca="false">IF(Замер!$J$80="да",Комната_4!$H488,0)</f>
        <v>54906.7</v>
      </c>
      <c r="AI488" s="31" t="n">
        <f aca="false">IF(Замер!$J$100="да",Комната_5!$B488,0)</f>
        <v>0</v>
      </c>
      <c r="AJ488" s="31" t="n">
        <f aca="false">IF(Замер!$J$100="да",Комната_5!$G488,0)</f>
        <v>5.4</v>
      </c>
      <c r="AK488" s="31" t="n">
        <f aca="false">IF(Замер!$J$100="да",Комната_5!$H488,0)</f>
        <v>26238.6</v>
      </c>
      <c r="AM488" s="31" t="n">
        <f aca="false">IF(Замер!$J$120="да",Коридор!$B488,0)</f>
        <v>0</v>
      </c>
      <c r="AN488" s="31" t="n">
        <f aca="false">IF(Замер!$J$120="да",Коридор!$G488,0)</f>
        <v>2.8</v>
      </c>
      <c r="AO488" s="31" t="n">
        <f aca="false">IF(Замер!$J$120="да",Коридор!$H488,0)</f>
        <v>13605.2</v>
      </c>
      <c r="AQ488" s="31" t="n">
        <f aca="false">IF(Замер!$J$140="да",Кухня!$B488,0)</f>
        <v>0</v>
      </c>
      <c r="AR488" s="31" t="n">
        <f aca="false">IF(Замер!$J$140="да",Кухня!$G488,0)</f>
        <v>5.6</v>
      </c>
      <c r="AS488" s="31" t="n">
        <f aca="false">IF(Замер!$J$140="да",Кухня!$H488,0)</f>
        <v>27210.4</v>
      </c>
      <c r="AU488" s="31" t="n">
        <f aca="false">IF(Замер!$J$160="да",Ванна!$B488,0)</f>
        <v>0</v>
      </c>
      <c r="AV488" s="31" t="n">
        <f aca="false">IF(Замер!$J$160="да",Ванна!$G488,0)</f>
        <v>2.5</v>
      </c>
      <c r="AW488" s="31" t="n">
        <f aca="false">IF(Замер!$J$160="да",Ванна!$H488,0)</f>
        <v>12147.5</v>
      </c>
      <c r="AY488" s="31" t="n">
        <f aca="false">IF(Замер!$J$180="да",Туалет!$B488,0)</f>
        <v>0</v>
      </c>
      <c r="AZ488" s="31" t="n">
        <f aca="false">IF(Замер!$J$180="да",Туалет!$G488,0)</f>
        <v>0</v>
      </c>
      <c r="BA488" s="31" t="n">
        <f aca="false">IF(Замер!$J$180="да",Туалет!$H488,0)</f>
        <v>0</v>
      </c>
      <c r="BC488" s="31" t="n">
        <f aca="false">IF(Замер!$J$200="да",Балкон!$B488,0)</f>
        <v>0</v>
      </c>
      <c r="BD488" s="31" t="n">
        <f aca="false">IF(Замер!$J$200="да",Балкон!$G488,0)</f>
        <v>0</v>
      </c>
      <c r="BE488" s="31" t="n">
        <f aca="false">IF(Замер!$J$200="да",Балкон!$H488,0)</f>
        <v>0</v>
      </c>
      <c r="BG488" s="31" t="n">
        <f aca="false">IF(Замер!$J$220="да",Помещение_11!$B488,0)</f>
        <v>0</v>
      </c>
      <c r="BH488" s="31" t="n">
        <f aca="false">IF(Замер!$J$220="да",Помещение_11!$G488,0)</f>
        <v>0</v>
      </c>
      <c r="BI488" s="31" t="n">
        <f aca="false">IF(Замер!$J$220="да",Помещение_11!$H488,0)</f>
        <v>0</v>
      </c>
      <c r="BK488" s="31" t="n">
        <f aca="false">IF(Замер!$J$240="да",Помещение_12!$B488,0)</f>
        <v>0</v>
      </c>
      <c r="BL488" s="31" t="n">
        <f aca="false">IF(Замер!$J$240="да",Помещение_12!$G488,0)</f>
        <v>0</v>
      </c>
      <c r="BM488" s="31" t="n">
        <f aca="false">IF(Замер!$J$240="да",Помещение_12!$H488,0)</f>
        <v>0</v>
      </c>
      <c r="BO488" s="31" t="n">
        <f aca="false">IF(Замер!$J$260="да",Помещение_13!$B488,0)</f>
        <v>0</v>
      </c>
      <c r="BP488" s="31" t="n">
        <f aca="false">IF(Замер!$J$260="да",Помещение_13!$G488,0)</f>
        <v>0</v>
      </c>
      <c r="BQ488" s="31" t="n">
        <f aca="false">IF(Замер!$J$260="да",Помещение_13!$H488,0)</f>
        <v>0</v>
      </c>
      <c r="BS488" s="31" t="n">
        <f aca="false">IF(Замер!$J$280="да",Помещение_14!$B488,0)</f>
        <v>0</v>
      </c>
      <c r="BT488" s="31" t="n">
        <f aca="false">IF(Замер!$J$280="да",Помещение_14!$G488,0)</f>
        <v>0</v>
      </c>
      <c r="BU488" s="31" t="n">
        <f aca="false">IF(Замер!$J$280="да",Помещение_14!$H488,0)</f>
        <v>0</v>
      </c>
      <c r="BW488" s="31" t="n">
        <f aca="false">IF(Замер!$J$300="да",Помещение_15!$B488,0)</f>
        <v>0</v>
      </c>
      <c r="BX488" s="31" t="n">
        <f aca="false">IF(Замер!$J$300="да",Помещение_15!$G488,0)</f>
        <v>0</v>
      </c>
      <c r="BY488" s="31" t="n">
        <f aca="false">IF(Замер!$J$300="да",Помещение_15!$H488,0)</f>
        <v>0</v>
      </c>
      <c r="CA488" s="31" t="n">
        <f aca="false">IF(Замер!$J$320="да",Помещение_16!$B488,0)</f>
        <v>0</v>
      </c>
      <c r="CB488" s="31" t="n">
        <f aca="false">IF(Замер!$J$320="да",Помещение_16!$G488,0)</f>
        <v>0</v>
      </c>
      <c r="CC488" s="31" t="n">
        <f aca="false">IF(Замер!$J$320="да",Помещение_16!$H488,0)</f>
        <v>0</v>
      </c>
      <c r="CE488" s="31" t="n">
        <f aca="false">IF(Замер!$J$340="да",Помещение_17!$B488,0)</f>
        <v>0</v>
      </c>
      <c r="CF488" s="31" t="n">
        <f aca="false">IF(Замер!$J$340="да",Помещение_17!$G488,0)</f>
        <v>0</v>
      </c>
      <c r="CG488" s="31" t="n">
        <f aca="false">IF(Замер!$J$340="да",Помещение_17!$H488,0)</f>
        <v>0</v>
      </c>
      <c r="CI488" s="31" t="n">
        <f aca="false">IF(Замер!$J$360="да",Помещение_18!$B488,0)</f>
        <v>0</v>
      </c>
      <c r="CJ488" s="31" t="n">
        <f aca="false">IF(Замер!$J$360="да",Помещение_18!$G488,0)</f>
        <v>0</v>
      </c>
      <c r="CK488" s="31" t="n">
        <f aca="false">IF(Замер!$J$360="да",Помещение_18!$H488,0)</f>
        <v>0</v>
      </c>
      <c r="CM488" s="31" t="n">
        <f aca="false">IF(Замер!$J$380="да",Помещение_19!$B488,0)</f>
        <v>0</v>
      </c>
      <c r="CN488" s="31" t="n">
        <f aca="false">IF(Замер!$J$380="да",Помещение_19!$G488,0)</f>
        <v>0</v>
      </c>
      <c r="CO488" s="31" t="n">
        <f aca="false">IF(Замер!$J$380="да",Помещение_19!$H488,0)</f>
        <v>0</v>
      </c>
      <c r="CQ488" s="31" t="n">
        <f aca="false">IF(Замер!$J$400="да",Помещение_20!$B488,0)</f>
        <v>0</v>
      </c>
      <c r="CR488" s="31" t="n">
        <f aca="false">IF(Замер!$J$400="да",Помещение_20!$G488,0)</f>
        <v>0</v>
      </c>
      <c r="CS488" s="31" t="n">
        <f aca="false">IF(Замер!$J$400="да",Помещение_20!$H488,0)</f>
        <v>0</v>
      </c>
    </row>
    <row r="489" customFormat="false" ht="14.25" hidden="false" customHeight="false" outlineLevel="0" collapsed="false">
      <c r="B489" s="89" t="n">
        <f aca="false">P489</f>
        <v>0</v>
      </c>
      <c r="C489" s="90" t="s">
        <v>726</v>
      </c>
      <c r="D489" s="91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92" t="str">
        <f aca="false">VLOOKUP(C489,СписокРабот!$B:$E,3,FALSE())</f>
        <v>м²</v>
      </c>
      <c r="F489" s="93" t="n">
        <f aca="false">VLOOKUP(C489,СписокРабот!$B:$E,4,FALSE())</f>
        <v>6795</v>
      </c>
      <c r="G489" s="94" t="n">
        <f aca="false">Q489</f>
        <v>0</v>
      </c>
      <c r="H489" s="95" t="n">
        <f aca="false">F489*G489</f>
        <v>0</v>
      </c>
      <c r="L489" s="83"/>
      <c r="M489" s="66" t="n">
        <f aca="false">$F489*(100%-$B$3)</f>
        <v>5775.75</v>
      </c>
      <c r="N489" s="31" t="n">
        <f aca="false">$G489*$M489</f>
        <v>0</v>
      </c>
      <c r="P489" s="31" t="n">
        <f aca="false">MAX(S489,W489,AA489,AE489,AI489,AM489,AQ489,AU489,AY489,BC489,BG489,BK489,BO489,BS489,BW489,CA489,CE489,CI489,CM489,CQ489)</f>
        <v>0</v>
      </c>
      <c r="Q489" s="31" t="n">
        <f aca="false">IF($S489,T489,0)+IF($W489,X489,0)+IF($AA489,AB489,0)+IF($AE489,AF489,0)+IF($AI489,AJ489,0)+IF($AM489,AN489,0)+IF($AQ489,AR489,0)+IF($AU489,AV489,0)+IF($AY489,AZ489,0)+IF($BC489,BD489,0)+IF($BG489,BH489,0)+IF($BK489,BL489,0)+IF($BO489,BP489,0)+IF($BS489,BT489,0)+IF($BW489,BX489,0)+IF($CA489,CB489,0)+IF($CE489,CF489,0)+IF($CI489,CJ489,0)+IF($CM489,CN489,0)+IF($CQ489,CR489,0)</f>
        <v>0</v>
      </c>
      <c r="R489" s="31" t="n">
        <f aca="false">IF($S489=1,U489,0)+IF($W489,Y489,0)+IF($AA489,AC489,0)+IF($AE489,AG489,0)+IF($AI489,AK489,0)+IF($AM489,AO489,0)+IF($AQ489,AS489,0)+IF($AU489,AW489,0)+IF($AY489,BA489,0)+IF($BC489,BE489,0)+IF($BG489,BI489,0)+IF($BK489,BM489,0)+IF($BO489,BQ489,0)+IF($BS489,BU489,0)+IF($BW489,BY489,0)+IF($CA489,CC489,0)+IF($CE489,CG489,0)+IF($CI489,CK489,0)+IF($CM489,CO489,0)+IF($CQ489,CS489,0)</f>
        <v>0</v>
      </c>
      <c r="S489" s="31" t="n">
        <f aca="false">IF(Замер!$J$20="да",Комната_1!$B489,0)</f>
        <v>0</v>
      </c>
      <c r="T489" s="31" t="n">
        <f aca="false">IF(Замер!$J$20="да",Комната_1!$G489,0)</f>
        <v>26.4</v>
      </c>
      <c r="U489" s="31" t="n">
        <f aca="false">IF(Замер!$J$20="да",Комната_1!$H489,0)</f>
        <v>179388</v>
      </c>
      <c r="W489" s="31" t="n">
        <f aca="false">IF(Замер!$J$40="да",Комната_2!$B489,0)</f>
        <v>0</v>
      </c>
      <c r="X489" s="31" t="n">
        <f aca="false">IF(Замер!$J$40="да",Комната_2!$G489,0)</f>
        <v>11.6</v>
      </c>
      <c r="Y489" s="31" t="n">
        <f aca="false">IF(Замер!$J$40="да",Комната_2!$H489,0)</f>
        <v>78822</v>
      </c>
      <c r="AA489" s="31" t="n">
        <f aca="false">IF(Замер!$J$60="да",Комната_3!$B489,0)</f>
        <v>0</v>
      </c>
      <c r="AB489" s="31" t="n">
        <f aca="false">IF(Замер!$J$60="да",Комната_3!$G489,0)</f>
        <v>11.9</v>
      </c>
      <c r="AC489" s="31" t="n">
        <f aca="false">IF(Замер!$J$60="да",Комната_3!$H489,0)</f>
        <v>80860.5</v>
      </c>
      <c r="AE489" s="31" t="n">
        <f aca="false">IF(Замер!$J$80="да",Комната_4!$B489,0)</f>
        <v>0</v>
      </c>
      <c r="AF489" s="31" t="n">
        <f aca="false">IF(Замер!$J$80="да",Комната_4!$G489,0)</f>
        <v>11.3</v>
      </c>
      <c r="AG489" s="31" t="n">
        <f aca="false">IF(Замер!$J$80="да",Комната_4!$H489,0)</f>
        <v>76783.5</v>
      </c>
      <c r="AI489" s="31" t="n">
        <f aca="false">IF(Замер!$J$100="да",Комната_5!$B489,0)</f>
        <v>0</v>
      </c>
      <c r="AJ489" s="31" t="n">
        <f aca="false">IF(Замер!$J$100="да",Комната_5!$G489,0)</f>
        <v>5.4</v>
      </c>
      <c r="AK489" s="31" t="n">
        <f aca="false">IF(Замер!$J$100="да",Комната_5!$H489,0)</f>
        <v>36693</v>
      </c>
      <c r="AM489" s="31" t="n">
        <f aca="false">IF(Замер!$J$120="да",Коридор!$B489,0)</f>
        <v>0</v>
      </c>
      <c r="AN489" s="31" t="n">
        <f aca="false">IF(Замер!$J$120="да",Коридор!$G489,0)</f>
        <v>2.8</v>
      </c>
      <c r="AO489" s="31" t="n">
        <f aca="false">IF(Замер!$J$120="да",Коридор!$H489,0)</f>
        <v>19026</v>
      </c>
      <c r="AQ489" s="31" t="n">
        <f aca="false">IF(Замер!$J$140="да",Кухня!$B489,0)</f>
        <v>0</v>
      </c>
      <c r="AR489" s="31" t="n">
        <f aca="false">IF(Замер!$J$140="да",Кухня!$G489,0)</f>
        <v>5.6</v>
      </c>
      <c r="AS489" s="31" t="n">
        <f aca="false">IF(Замер!$J$140="да",Кухня!$H489,0)</f>
        <v>38052</v>
      </c>
      <c r="AU489" s="31" t="n">
        <f aca="false">IF(Замер!$J$160="да",Ванна!$B489,0)</f>
        <v>0</v>
      </c>
      <c r="AV489" s="31" t="n">
        <f aca="false">IF(Замер!$J$160="да",Ванна!$G489,0)</f>
        <v>2.5</v>
      </c>
      <c r="AW489" s="31" t="n">
        <f aca="false">IF(Замер!$J$160="да",Ванна!$H489,0)</f>
        <v>16987.5</v>
      </c>
      <c r="AY489" s="31" t="n">
        <f aca="false">IF(Замер!$J$180="да",Туалет!$B489,0)</f>
        <v>0</v>
      </c>
      <c r="AZ489" s="31" t="n">
        <f aca="false">IF(Замер!$J$180="да",Туалет!$G489,0)</f>
        <v>0</v>
      </c>
      <c r="BA489" s="31" t="n">
        <f aca="false">IF(Замер!$J$180="да",Туалет!$H489,0)</f>
        <v>0</v>
      </c>
      <c r="BC489" s="31" t="n">
        <f aca="false">IF(Замер!$J$200="да",Балкон!$B489,0)</f>
        <v>0</v>
      </c>
      <c r="BD489" s="31" t="n">
        <f aca="false">IF(Замер!$J$200="да",Балкон!$G489,0)</f>
        <v>0</v>
      </c>
      <c r="BE489" s="31" t="n">
        <f aca="false">IF(Замер!$J$200="да",Балкон!$H489,0)</f>
        <v>0</v>
      </c>
      <c r="BG489" s="31" t="n">
        <f aca="false">IF(Замер!$J$220="да",Помещение_11!$B489,0)</f>
        <v>0</v>
      </c>
      <c r="BH489" s="31" t="n">
        <f aca="false">IF(Замер!$J$220="да",Помещение_11!$G489,0)</f>
        <v>0</v>
      </c>
      <c r="BI489" s="31" t="n">
        <f aca="false">IF(Замер!$J$220="да",Помещение_11!$H489,0)</f>
        <v>0</v>
      </c>
      <c r="BK489" s="31" t="n">
        <f aca="false">IF(Замер!$J$240="да",Помещение_12!$B489,0)</f>
        <v>0</v>
      </c>
      <c r="BL489" s="31" t="n">
        <f aca="false">IF(Замер!$J$240="да",Помещение_12!$G489,0)</f>
        <v>0</v>
      </c>
      <c r="BM489" s="31" t="n">
        <f aca="false">IF(Замер!$J$240="да",Помещение_12!$H489,0)</f>
        <v>0</v>
      </c>
      <c r="BO489" s="31" t="n">
        <f aca="false">IF(Замер!$J$260="да",Помещение_13!$B489,0)</f>
        <v>0</v>
      </c>
      <c r="BP489" s="31" t="n">
        <f aca="false">IF(Замер!$J$260="да",Помещение_13!$G489,0)</f>
        <v>0</v>
      </c>
      <c r="BQ489" s="31" t="n">
        <f aca="false">IF(Замер!$J$260="да",Помещение_13!$H489,0)</f>
        <v>0</v>
      </c>
      <c r="BS489" s="31" t="n">
        <f aca="false">IF(Замер!$J$280="да",Помещение_14!$B489,0)</f>
        <v>0</v>
      </c>
      <c r="BT489" s="31" t="n">
        <f aca="false">IF(Замер!$J$280="да",Помещение_14!$G489,0)</f>
        <v>0</v>
      </c>
      <c r="BU489" s="31" t="n">
        <f aca="false">IF(Замер!$J$280="да",Помещение_14!$H489,0)</f>
        <v>0</v>
      </c>
      <c r="BW489" s="31" t="n">
        <f aca="false">IF(Замер!$J$300="да",Помещение_15!$B489,0)</f>
        <v>0</v>
      </c>
      <c r="BX489" s="31" t="n">
        <f aca="false">IF(Замер!$J$300="да",Помещение_15!$G489,0)</f>
        <v>0</v>
      </c>
      <c r="BY489" s="31" t="n">
        <f aca="false">IF(Замер!$J$300="да",Помещение_15!$H489,0)</f>
        <v>0</v>
      </c>
      <c r="CA489" s="31" t="n">
        <f aca="false">IF(Замер!$J$320="да",Помещение_16!$B489,0)</f>
        <v>0</v>
      </c>
      <c r="CB489" s="31" t="n">
        <f aca="false">IF(Замер!$J$320="да",Помещение_16!$G489,0)</f>
        <v>0</v>
      </c>
      <c r="CC489" s="31" t="n">
        <f aca="false">IF(Замер!$J$320="да",Помещение_16!$H489,0)</f>
        <v>0</v>
      </c>
      <c r="CE489" s="31" t="n">
        <f aca="false">IF(Замер!$J$340="да",Помещение_17!$B489,0)</f>
        <v>0</v>
      </c>
      <c r="CF489" s="31" t="n">
        <f aca="false">IF(Замер!$J$340="да",Помещение_17!$G489,0)</f>
        <v>0</v>
      </c>
      <c r="CG489" s="31" t="n">
        <f aca="false">IF(Замер!$J$340="да",Помещение_17!$H489,0)</f>
        <v>0</v>
      </c>
      <c r="CI489" s="31" t="n">
        <f aca="false">IF(Замер!$J$360="да",Помещение_18!$B489,0)</f>
        <v>0</v>
      </c>
      <c r="CJ489" s="31" t="n">
        <f aca="false">IF(Замер!$J$360="да",Помещение_18!$G489,0)</f>
        <v>0</v>
      </c>
      <c r="CK489" s="31" t="n">
        <f aca="false">IF(Замер!$J$360="да",Помещение_18!$H489,0)</f>
        <v>0</v>
      </c>
      <c r="CM489" s="31" t="n">
        <f aca="false">IF(Замер!$J$380="да",Помещение_19!$B489,0)</f>
        <v>0</v>
      </c>
      <c r="CN489" s="31" t="n">
        <f aca="false">IF(Замер!$J$380="да",Помещение_19!$G489,0)</f>
        <v>0</v>
      </c>
      <c r="CO489" s="31" t="n">
        <f aca="false">IF(Замер!$J$380="да",Помещение_19!$H489,0)</f>
        <v>0</v>
      </c>
      <c r="CQ489" s="31" t="n">
        <f aca="false">IF(Замер!$J$400="да",Помещение_20!$B489,0)</f>
        <v>0</v>
      </c>
      <c r="CR489" s="31" t="n">
        <f aca="false">IF(Замер!$J$400="да",Помещение_20!$G489,0)</f>
        <v>0</v>
      </c>
      <c r="CS489" s="31" t="n">
        <f aca="false">IF(Замер!$J$400="да",Помещение_20!$H489,0)</f>
        <v>0</v>
      </c>
    </row>
    <row r="490" customFormat="false" ht="14.25" hidden="false" customHeight="false" outlineLevel="0" collapsed="false">
      <c r="B490" s="89" t="n">
        <f aca="false">P490</f>
        <v>0</v>
      </c>
      <c r="C490" s="90" t="s">
        <v>727</v>
      </c>
      <c r="D490" s="91" t="str">
        <f aca="false">VLOOKUP(C490,СписокРабот!$B:$E,2,FALSE())</f>
        <v>Облицовка ступеней формат от 300мм до 400мм керамической плиткой, свыше К-1,5</v>
      </c>
      <c r="E490" s="92" t="str">
        <f aca="false">VLOOKUP(C490,СписокРабот!$B:$E,3,FALSE())</f>
        <v>п.м</v>
      </c>
      <c r="F490" s="93" t="n">
        <f aca="false">VLOOKUP(C490,СписокРабот!$B:$E,4,FALSE())</f>
        <v>1143</v>
      </c>
      <c r="G490" s="94" t="n">
        <f aca="false">Q490</f>
        <v>0</v>
      </c>
      <c r="H490" s="95" t="n">
        <f aca="false">F490*G490</f>
        <v>0</v>
      </c>
      <c r="L490" s="83"/>
      <c r="M490" s="66" t="n">
        <f aca="false">$F490*(100%-$B$3)</f>
        <v>971.55</v>
      </c>
      <c r="N490" s="31" t="n">
        <f aca="false">$G490*$M490</f>
        <v>0</v>
      </c>
      <c r="P490" s="31" t="n">
        <f aca="false">MAX(S490,W490,AA490,AE490,AI490,AM490,AQ490,AU490,AY490,BC490,BG490,BK490,BO490,BS490,BW490,CA490,CE490,CI490,CM490,CQ490)</f>
        <v>0</v>
      </c>
      <c r="Q490" s="31" t="n">
        <f aca="false">IF($S490,T490,0)+IF($W490,X490,0)+IF($AA490,AB490,0)+IF($AE490,AF490,0)+IF($AI490,AJ490,0)+IF($AM490,AN490,0)+IF($AQ490,AR490,0)+IF($AU490,AV490,0)+IF($AY490,AZ490,0)+IF($BC490,BD490,0)+IF($BG490,BH490,0)+IF($BK490,BL490,0)+IF($BO490,BP490,0)+IF($BS490,BT490,0)+IF($BW490,BX490,0)+IF($CA490,CB490,0)+IF($CE490,CF490,0)+IF($CI490,CJ490,0)+IF($CM490,CN490,0)+IF($CQ490,CR490,0)</f>
        <v>0</v>
      </c>
      <c r="R490" s="31" t="n">
        <f aca="false">IF($S490=1,U490,0)+IF($W490,Y490,0)+IF($AA490,AC490,0)+IF($AE490,AG490,0)+IF($AI490,AK490,0)+IF($AM490,AO490,0)+IF($AQ490,AS490,0)+IF($AU490,AW490,0)+IF($AY490,BA490,0)+IF($BC490,BE490,0)+IF($BG490,BI490,0)+IF($BK490,BM490,0)+IF($BO490,BQ490,0)+IF($BS490,BU490,0)+IF($BW490,BY490,0)+IF($CA490,CC490,0)+IF($CE490,CG490,0)+IF($CI490,CK490,0)+IF($CM490,CO490,0)+IF($CQ490,CS490,0)</f>
        <v>0</v>
      </c>
      <c r="S490" s="31" t="n">
        <f aca="false">IF(Замер!$J$20="да",Комната_1!$B490,0)</f>
        <v>0</v>
      </c>
      <c r="T490" s="31" t="n">
        <f aca="false">IF(Замер!$J$20="да",Комната_1!$G490,0)</f>
        <v>0</v>
      </c>
      <c r="U490" s="31" t="n">
        <f aca="false">IF(Замер!$J$20="да",Комната_1!$H490,0)</f>
        <v>0</v>
      </c>
      <c r="W490" s="31" t="n">
        <f aca="false">IF(Замер!$J$40="да",Комната_2!$B490,0)</f>
        <v>0</v>
      </c>
      <c r="X490" s="31" t="n">
        <f aca="false">IF(Замер!$J$40="да",Комната_2!$G490,0)</f>
        <v>0</v>
      </c>
      <c r="Y490" s="31" t="n">
        <f aca="false">IF(Замер!$J$40="да",Комната_2!$H490,0)</f>
        <v>0</v>
      </c>
      <c r="AA490" s="31" t="n">
        <f aca="false">IF(Замер!$J$60="да",Комната_3!$B490,0)</f>
        <v>0</v>
      </c>
      <c r="AB490" s="31" t="n">
        <f aca="false">IF(Замер!$J$60="да",Комната_3!$G490,0)</f>
        <v>0</v>
      </c>
      <c r="AC490" s="31" t="n">
        <f aca="false">IF(Замер!$J$60="да",Комната_3!$H490,0)</f>
        <v>0</v>
      </c>
      <c r="AE490" s="31" t="n">
        <f aca="false">IF(Замер!$J$80="да",Комната_4!$B490,0)</f>
        <v>0</v>
      </c>
      <c r="AF490" s="31" t="n">
        <f aca="false">IF(Замер!$J$80="да",Комната_4!$G490,0)</f>
        <v>0</v>
      </c>
      <c r="AG490" s="31" t="n">
        <f aca="false">IF(Замер!$J$80="да",Комната_4!$H490,0)</f>
        <v>0</v>
      </c>
      <c r="AI490" s="31" t="n">
        <f aca="false">IF(Замер!$J$100="да",Комната_5!$B490,0)</f>
        <v>0</v>
      </c>
      <c r="AJ490" s="31" t="n">
        <f aca="false">IF(Замер!$J$100="да",Комната_5!$G490,0)</f>
        <v>0</v>
      </c>
      <c r="AK490" s="31" t="n">
        <f aca="false">IF(Замер!$J$100="да",Комната_5!$H490,0)</f>
        <v>0</v>
      </c>
      <c r="AM490" s="31" t="n">
        <f aca="false">IF(Замер!$J$120="да",Коридор!$B490,0)</f>
        <v>0</v>
      </c>
      <c r="AN490" s="31" t="n">
        <f aca="false">IF(Замер!$J$120="да",Коридор!$G490,0)</f>
        <v>0</v>
      </c>
      <c r="AO490" s="31" t="n">
        <f aca="false">IF(Замер!$J$120="да",Коридор!$H490,0)</f>
        <v>0</v>
      </c>
      <c r="AQ490" s="31" t="n">
        <f aca="false">IF(Замер!$J$140="да",Кухня!$B490,0)</f>
        <v>0</v>
      </c>
      <c r="AR490" s="31" t="n">
        <f aca="false">IF(Замер!$J$140="да",Кухня!$G490,0)</f>
        <v>0</v>
      </c>
      <c r="AS490" s="31" t="n">
        <f aca="false">IF(Замер!$J$140="да",Кухня!$H490,0)</f>
        <v>0</v>
      </c>
      <c r="AU490" s="31" t="n">
        <f aca="false">IF(Замер!$J$160="да",Ванна!$B490,0)</f>
        <v>0</v>
      </c>
      <c r="AV490" s="31" t="n">
        <f aca="false">IF(Замер!$J$160="да",Ванна!$G490,0)</f>
        <v>0</v>
      </c>
      <c r="AW490" s="31" t="n">
        <f aca="false">IF(Замер!$J$160="да",Ванна!$H490,0)</f>
        <v>0</v>
      </c>
      <c r="AY490" s="31" t="n">
        <f aca="false">IF(Замер!$J$180="да",Туалет!$B490,0)</f>
        <v>0</v>
      </c>
      <c r="AZ490" s="31" t="n">
        <f aca="false">IF(Замер!$J$180="да",Туалет!$G490,0)</f>
        <v>0</v>
      </c>
      <c r="BA490" s="31" t="n">
        <f aca="false">IF(Замер!$J$180="да",Туалет!$H490,0)</f>
        <v>0</v>
      </c>
      <c r="BC490" s="31" t="n">
        <f aca="false">IF(Замер!$J$200="да",Балкон!$B490,0)</f>
        <v>0</v>
      </c>
      <c r="BD490" s="31" t="n">
        <f aca="false">IF(Замер!$J$200="да",Балкон!$G490,0)</f>
        <v>0</v>
      </c>
      <c r="BE490" s="31" t="n">
        <f aca="false">IF(Замер!$J$200="да",Балкон!$H490,0)</f>
        <v>0</v>
      </c>
      <c r="BG490" s="31" t="n">
        <f aca="false">IF(Замер!$J$220="да",Помещение_11!$B490,0)</f>
        <v>0</v>
      </c>
      <c r="BH490" s="31" t="n">
        <f aca="false">IF(Замер!$J$220="да",Помещение_11!$G490,0)</f>
        <v>0</v>
      </c>
      <c r="BI490" s="31" t="n">
        <f aca="false">IF(Замер!$J$220="да",Помещение_11!$H490,0)</f>
        <v>0</v>
      </c>
      <c r="BK490" s="31" t="n">
        <f aca="false">IF(Замер!$J$240="да",Помещение_12!$B490,0)</f>
        <v>0</v>
      </c>
      <c r="BL490" s="31" t="n">
        <f aca="false">IF(Замер!$J$240="да",Помещение_12!$G490,0)</f>
        <v>0</v>
      </c>
      <c r="BM490" s="31" t="n">
        <f aca="false">IF(Замер!$J$240="да",Помещение_12!$H490,0)</f>
        <v>0</v>
      </c>
      <c r="BO490" s="31" t="n">
        <f aca="false">IF(Замер!$J$260="да",Помещение_13!$B490,0)</f>
        <v>0</v>
      </c>
      <c r="BP490" s="31" t="n">
        <f aca="false">IF(Замер!$J$260="да",Помещение_13!$G490,0)</f>
        <v>0</v>
      </c>
      <c r="BQ490" s="31" t="n">
        <f aca="false">IF(Замер!$J$260="да",Помещение_13!$H490,0)</f>
        <v>0</v>
      </c>
      <c r="BS490" s="31" t="n">
        <f aca="false">IF(Замер!$J$280="да",Помещение_14!$B490,0)</f>
        <v>0</v>
      </c>
      <c r="BT490" s="31" t="n">
        <f aca="false">IF(Замер!$J$280="да",Помещение_14!$G490,0)</f>
        <v>0</v>
      </c>
      <c r="BU490" s="31" t="n">
        <f aca="false">IF(Замер!$J$280="да",Помещение_14!$H490,0)</f>
        <v>0</v>
      </c>
      <c r="BW490" s="31" t="n">
        <f aca="false">IF(Замер!$J$300="да",Помещение_15!$B490,0)</f>
        <v>0</v>
      </c>
      <c r="BX490" s="31" t="n">
        <f aca="false">IF(Замер!$J$300="да",Помещение_15!$G490,0)</f>
        <v>0</v>
      </c>
      <c r="BY490" s="31" t="n">
        <f aca="false">IF(Замер!$J$300="да",Помещение_15!$H490,0)</f>
        <v>0</v>
      </c>
      <c r="CA490" s="31" t="n">
        <f aca="false">IF(Замер!$J$320="да",Помещение_16!$B490,0)</f>
        <v>0</v>
      </c>
      <c r="CB490" s="31" t="n">
        <f aca="false">IF(Замер!$J$320="да",Помещение_16!$G490,0)</f>
        <v>0</v>
      </c>
      <c r="CC490" s="31" t="n">
        <f aca="false">IF(Замер!$J$320="да",Помещение_16!$H490,0)</f>
        <v>0</v>
      </c>
      <c r="CE490" s="31" t="n">
        <f aca="false">IF(Замер!$J$340="да",Помещение_17!$B490,0)</f>
        <v>0</v>
      </c>
      <c r="CF490" s="31" t="n">
        <f aca="false">IF(Замер!$J$340="да",Помещение_17!$G490,0)</f>
        <v>0</v>
      </c>
      <c r="CG490" s="31" t="n">
        <f aca="false">IF(Замер!$J$340="да",Помещение_17!$H490,0)</f>
        <v>0</v>
      </c>
      <c r="CI490" s="31" t="n">
        <f aca="false">IF(Замер!$J$360="да",Помещение_18!$B490,0)</f>
        <v>0</v>
      </c>
      <c r="CJ490" s="31" t="n">
        <f aca="false">IF(Замер!$J$360="да",Помещение_18!$G490,0)</f>
        <v>0</v>
      </c>
      <c r="CK490" s="31" t="n">
        <f aca="false">IF(Замер!$J$360="да",Помещение_18!$H490,0)</f>
        <v>0</v>
      </c>
      <c r="CM490" s="31" t="n">
        <f aca="false">IF(Замер!$J$380="да",Помещение_19!$B490,0)</f>
        <v>0</v>
      </c>
      <c r="CN490" s="31" t="n">
        <f aca="false">IF(Замер!$J$380="да",Помещение_19!$G490,0)</f>
        <v>0</v>
      </c>
      <c r="CO490" s="31" t="n">
        <f aca="false">IF(Замер!$J$380="да",Помещение_19!$H490,0)</f>
        <v>0</v>
      </c>
      <c r="CQ490" s="31" t="n">
        <f aca="false">IF(Замер!$J$400="да",Помещение_20!$B490,0)</f>
        <v>0</v>
      </c>
      <c r="CR490" s="31" t="n">
        <f aca="false">IF(Замер!$J$400="да",Помещение_20!$G490,0)</f>
        <v>0</v>
      </c>
      <c r="CS490" s="31" t="n">
        <f aca="false">IF(Замер!$J$400="да",Помещение_20!$H490,0)</f>
        <v>0</v>
      </c>
    </row>
    <row r="491" customFormat="false" ht="14.25" hidden="false" customHeight="false" outlineLevel="0" collapsed="false">
      <c r="B491" s="89" t="n">
        <f aca="false">P491</f>
        <v>0</v>
      </c>
      <c r="C491" s="90" t="s">
        <v>728</v>
      </c>
      <c r="D491" s="91" t="str">
        <f aca="false">VLOOKUP(C491,СписокРабот!$B:$E,2,FALSE())</f>
        <v>Облицовка ступеней формат от 300мм до 400мм керамогранитной плиткой, свыше К-1,5</v>
      </c>
      <c r="E491" s="92" t="str">
        <f aca="false">VLOOKUP(C491,СписокРабот!$B:$E,3,FALSE())</f>
        <v>п.м</v>
      </c>
      <c r="F491" s="93" t="n">
        <f aca="false">VLOOKUP(C491,СписокРабот!$B:$E,4,FALSE())</f>
        <v>1520</v>
      </c>
      <c r="G491" s="94" t="n">
        <f aca="false">Q491</f>
        <v>0</v>
      </c>
      <c r="H491" s="95" t="n">
        <f aca="false">F491*G491</f>
        <v>0</v>
      </c>
      <c r="L491" s="83"/>
      <c r="M491" s="66" t="n">
        <f aca="false">$F491*(100%-$B$3)</f>
        <v>1292</v>
      </c>
      <c r="N491" s="31" t="n">
        <f aca="false">$G491*$M491</f>
        <v>0</v>
      </c>
      <c r="P491" s="31" t="n">
        <f aca="false">MAX(S491,W491,AA491,AE491,AI491,AM491,AQ491,AU491,AY491,BC491,BG491,BK491,BO491,BS491,BW491,CA491,CE491,CI491,CM491,CQ491)</f>
        <v>0</v>
      </c>
      <c r="Q491" s="31" t="n">
        <f aca="false">IF($S491,T491,0)+IF($W491,X491,0)+IF($AA491,AB491,0)+IF($AE491,AF491,0)+IF($AI491,AJ491,0)+IF($AM491,AN491,0)+IF($AQ491,AR491,0)+IF($AU491,AV491,0)+IF($AY491,AZ491,0)+IF($BC491,BD491,0)+IF($BG491,BH491,0)+IF($BK491,BL491,0)+IF($BO491,BP491,0)+IF($BS491,BT491,0)+IF($BW491,BX491,0)+IF($CA491,CB491,0)+IF($CE491,CF491,0)+IF($CI491,CJ491,0)+IF($CM491,CN491,0)+IF($CQ491,CR491,0)</f>
        <v>0</v>
      </c>
      <c r="R491" s="31" t="n">
        <f aca="false">IF($S491=1,U491,0)+IF($W491,Y491,0)+IF($AA491,AC491,0)+IF($AE491,AG491,0)+IF($AI491,AK491,0)+IF($AM491,AO491,0)+IF($AQ491,AS491,0)+IF($AU491,AW491,0)+IF($AY491,BA491,0)+IF($BC491,BE491,0)+IF($BG491,BI491,0)+IF($BK491,BM491,0)+IF($BO491,BQ491,0)+IF($BS491,BU491,0)+IF($BW491,BY491,0)+IF($CA491,CC491,0)+IF($CE491,CG491,0)+IF($CI491,CK491,0)+IF($CM491,CO491,0)+IF($CQ491,CS491,0)</f>
        <v>0</v>
      </c>
      <c r="S491" s="31" t="n">
        <f aca="false">IF(Замер!$J$20="да",Комната_1!$B491,0)</f>
        <v>0</v>
      </c>
      <c r="T491" s="31" t="n">
        <f aca="false">IF(Замер!$J$20="да",Комната_1!$G491,0)</f>
        <v>0</v>
      </c>
      <c r="U491" s="31" t="n">
        <f aca="false">IF(Замер!$J$20="да",Комната_1!$H491,0)</f>
        <v>0</v>
      </c>
      <c r="W491" s="31" t="n">
        <f aca="false">IF(Замер!$J$40="да",Комната_2!$B491,0)</f>
        <v>0</v>
      </c>
      <c r="X491" s="31" t="n">
        <f aca="false">IF(Замер!$J$40="да",Комната_2!$G491,0)</f>
        <v>0</v>
      </c>
      <c r="Y491" s="31" t="n">
        <f aca="false">IF(Замер!$J$40="да",Комната_2!$H491,0)</f>
        <v>0</v>
      </c>
      <c r="AA491" s="31" t="n">
        <f aca="false">IF(Замер!$J$60="да",Комната_3!$B491,0)</f>
        <v>0</v>
      </c>
      <c r="AB491" s="31" t="n">
        <f aca="false">IF(Замер!$J$60="да",Комната_3!$G491,0)</f>
        <v>0</v>
      </c>
      <c r="AC491" s="31" t="n">
        <f aca="false">IF(Замер!$J$60="да",Комната_3!$H491,0)</f>
        <v>0</v>
      </c>
      <c r="AE491" s="31" t="n">
        <f aca="false">IF(Замер!$J$80="да",Комната_4!$B491,0)</f>
        <v>0</v>
      </c>
      <c r="AF491" s="31" t="n">
        <f aca="false">IF(Замер!$J$80="да",Комната_4!$G491,0)</f>
        <v>0</v>
      </c>
      <c r="AG491" s="31" t="n">
        <f aca="false">IF(Замер!$J$80="да",Комната_4!$H491,0)</f>
        <v>0</v>
      </c>
      <c r="AI491" s="31" t="n">
        <f aca="false">IF(Замер!$J$100="да",Комната_5!$B491,0)</f>
        <v>0</v>
      </c>
      <c r="AJ491" s="31" t="n">
        <f aca="false">IF(Замер!$J$100="да",Комната_5!$G491,0)</f>
        <v>0</v>
      </c>
      <c r="AK491" s="31" t="n">
        <f aca="false">IF(Замер!$J$100="да",Комната_5!$H491,0)</f>
        <v>0</v>
      </c>
      <c r="AM491" s="31" t="n">
        <f aca="false">IF(Замер!$J$120="да",Коридор!$B491,0)</f>
        <v>0</v>
      </c>
      <c r="AN491" s="31" t="n">
        <f aca="false">IF(Замер!$J$120="да",Коридор!$G491,0)</f>
        <v>0</v>
      </c>
      <c r="AO491" s="31" t="n">
        <f aca="false">IF(Замер!$J$120="да",Коридор!$H491,0)</f>
        <v>0</v>
      </c>
      <c r="AQ491" s="31" t="n">
        <f aca="false">IF(Замер!$J$140="да",Кухня!$B491,0)</f>
        <v>0</v>
      </c>
      <c r="AR491" s="31" t="n">
        <f aca="false">IF(Замер!$J$140="да",Кухня!$G491,0)</f>
        <v>0</v>
      </c>
      <c r="AS491" s="31" t="n">
        <f aca="false">IF(Замер!$J$140="да",Кухня!$H491,0)</f>
        <v>0</v>
      </c>
      <c r="AU491" s="31" t="n">
        <f aca="false">IF(Замер!$J$160="да",Ванна!$B491,0)</f>
        <v>0</v>
      </c>
      <c r="AV491" s="31" t="n">
        <f aca="false">IF(Замер!$J$160="да",Ванна!$G491,0)</f>
        <v>0</v>
      </c>
      <c r="AW491" s="31" t="n">
        <f aca="false">IF(Замер!$J$160="да",Ванна!$H491,0)</f>
        <v>0</v>
      </c>
      <c r="AY491" s="31" t="n">
        <f aca="false">IF(Замер!$J$180="да",Туалет!$B491,0)</f>
        <v>0</v>
      </c>
      <c r="AZ491" s="31" t="n">
        <f aca="false">IF(Замер!$J$180="да",Туалет!$G491,0)</f>
        <v>0</v>
      </c>
      <c r="BA491" s="31" t="n">
        <f aca="false">IF(Замер!$J$180="да",Туалет!$H491,0)</f>
        <v>0</v>
      </c>
      <c r="BC491" s="31" t="n">
        <f aca="false">IF(Замер!$J$200="да",Балкон!$B491,0)</f>
        <v>0</v>
      </c>
      <c r="BD491" s="31" t="n">
        <f aca="false">IF(Замер!$J$200="да",Балкон!$G491,0)</f>
        <v>0</v>
      </c>
      <c r="BE491" s="31" t="n">
        <f aca="false">IF(Замер!$J$200="да",Балкон!$H491,0)</f>
        <v>0</v>
      </c>
      <c r="BG491" s="31" t="n">
        <f aca="false">IF(Замер!$J$220="да",Помещение_11!$B491,0)</f>
        <v>0</v>
      </c>
      <c r="BH491" s="31" t="n">
        <f aca="false">IF(Замер!$J$220="да",Помещение_11!$G491,0)</f>
        <v>0</v>
      </c>
      <c r="BI491" s="31" t="n">
        <f aca="false">IF(Замер!$J$220="да",Помещение_11!$H491,0)</f>
        <v>0</v>
      </c>
      <c r="BK491" s="31" t="n">
        <f aca="false">IF(Замер!$J$240="да",Помещение_12!$B491,0)</f>
        <v>0</v>
      </c>
      <c r="BL491" s="31" t="n">
        <f aca="false">IF(Замер!$J$240="да",Помещение_12!$G491,0)</f>
        <v>0</v>
      </c>
      <c r="BM491" s="31" t="n">
        <f aca="false">IF(Замер!$J$240="да",Помещение_12!$H491,0)</f>
        <v>0</v>
      </c>
      <c r="BO491" s="31" t="n">
        <f aca="false">IF(Замер!$J$260="да",Помещение_13!$B491,0)</f>
        <v>0</v>
      </c>
      <c r="BP491" s="31" t="n">
        <f aca="false">IF(Замер!$J$260="да",Помещение_13!$G491,0)</f>
        <v>0</v>
      </c>
      <c r="BQ491" s="31" t="n">
        <f aca="false">IF(Замер!$J$260="да",Помещение_13!$H491,0)</f>
        <v>0</v>
      </c>
      <c r="BS491" s="31" t="n">
        <f aca="false">IF(Замер!$J$280="да",Помещение_14!$B491,0)</f>
        <v>0</v>
      </c>
      <c r="BT491" s="31" t="n">
        <f aca="false">IF(Замер!$J$280="да",Помещение_14!$G491,0)</f>
        <v>0</v>
      </c>
      <c r="BU491" s="31" t="n">
        <f aca="false">IF(Замер!$J$280="да",Помещение_14!$H491,0)</f>
        <v>0</v>
      </c>
      <c r="BW491" s="31" t="n">
        <f aca="false">IF(Замер!$J$300="да",Помещение_15!$B491,0)</f>
        <v>0</v>
      </c>
      <c r="BX491" s="31" t="n">
        <f aca="false">IF(Замер!$J$300="да",Помещение_15!$G491,0)</f>
        <v>0</v>
      </c>
      <c r="BY491" s="31" t="n">
        <f aca="false">IF(Замер!$J$300="да",Помещение_15!$H491,0)</f>
        <v>0</v>
      </c>
      <c r="CA491" s="31" t="n">
        <f aca="false">IF(Замер!$J$320="да",Помещение_16!$B491,0)</f>
        <v>0</v>
      </c>
      <c r="CB491" s="31" t="n">
        <f aca="false">IF(Замер!$J$320="да",Помещение_16!$G491,0)</f>
        <v>0</v>
      </c>
      <c r="CC491" s="31" t="n">
        <f aca="false">IF(Замер!$J$320="да",Помещение_16!$H491,0)</f>
        <v>0</v>
      </c>
      <c r="CE491" s="31" t="n">
        <f aca="false">IF(Замер!$J$340="да",Помещение_17!$B491,0)</f>
        <v>0</v>
      </c>
      <c r="CF491" s="31" t="n">
        <f aca="false">IF(Замер!$J$340="да",Помещение_17!$G491,0)</f>
        <v>0</v>
      </c>
      <c r="CG491" s="31" t="n">
        <f aca="false">IF(Замер!$J$340="да",Помещение_17!$H491,0)</f>
        <v>0</v>
      </c>
      <c r="CI491" s="31" t="n">
        <f aca="false">IF(Замер!$J$360="да",Помещение_18!$B491,0)</f>
        <v>0</v>
      </c>
      <c r="CJ491" s="31" t="n">
        <f aca="false">IF(Замер!$J$360="да",Помещение_18!$G491,0)</f>
        <v>0</v>
      </c>
      <c r="CK491" s="31" t="n">
        <f aca="false">IF(Замер!$J$360="да",Помещение_18!$H491,0)</f>
        <v>0</v>
      </c>
      <c r="CM491" s="31" t="n">
        <f aca="false">IF(Замер!$J$380="да",Помещение_19!$B491,0)</f>
        <v>0</v>
      </c>
      <c r="CN491" s="31" t="n">
        <f aca="false">IF(Замер!$J$380="да",Помещение_19!$G491,0)</f>
        <v>0</v>
      </c>
      <c r="CO491" s="31" t="n">
        <f aca="false">IF(Замер!$J$380="да",Помещение_19!$H491,0)</f>
        <v>0</v>
      </c>
      <c r="CQ491" s="31" t="n">
        <f aca="false">IF(Замер!$J$400="да",Помещение_20!$B491,0)</f>
        <v>0</v>
      </c>
      <c r="CR491" s="31" t="n">
        <f aca="false">IF(Замер!$J$400="да",Помещение_20!$G491,0)</f>
        <v>0</v>
      </c>
      <c r="CS491" s="31" t="n">
        <f aca="false">IF(Замер!$J$400="да",Помещение_20!$H491,0)</f>
        <v>0</v>
      </c>
    </row>
    <row r="492" customFormat="false" ht="14.25" hidden="false" customHeight="false" outlineLevel="0" collapsed="false">
      <c r="B492" s="89" t="n">
        <f aca="false">P492</f>
        <v>0</v>
      </c>
      <c r="C492" s="90" t="s">
        <v>729</v>
      </c>
      <c r="D492" s="91" t="str">
        <f aca="false">VLOOKUP(C492,СписокРабот!$B:$E,2,FALSE())</f>
        <v>Подрезка керамической плитки под 45 гр.</v>
      </c>
      <c r="E492" s="92" t="str">
        <f aca="false">VLOOKUP(C492,СписокРабот!$B:$E,3,FALSE())</f>
        <v>п.м</v>
      </c>
      <c r="F492" s="93" t="n">
        <f aca="false">VLOOKUP(C492,СписокРабот!$B:$E,4,FALSE())</f>
        <v>2252</v>
      </c>
      <c r="G492" s="94" t="n">
        <f aca="false">Q492</f>
        <v>0</v>
      </c>
      <c r="H492" s="95" t="n">
        <f aca="false">F492*G492</f>
        <v>0</v>
      </c>
      <c r="L492" s="83"/>
      <c r="M492" s="66" t="n">
        <f aca="false">$F492*(100%-$B$3)</f>
        <v>1914.2</v>
      </c>
      <c r="N492" s="31" t="n">
        <f aca="false">$G492*$M492</f>
        <v>0</v>
      </c>
      <c r="P492" s="31" t="n">
        <f aca="false">MAX(S492,W492,AA492,AE492,AI492,AM492,AQ492,AU492,AY492,BC492,BG492,BK492,BO492,BS492,BW492,CA492,CE492,CI492,CM492,CQ492)</f>
        <v>0</v>
      </c>
      <c r="Q492" s="31" t="n">
        <f aca="false">IF($S492,T492,0)+IF($W492,X492,0)+IF($AA492,AB492,0)+IF($AE492,AF492,0)+IF($AI492,AJ492,0)+IF($AM492,AN492,0)+IF($AQ492,AR492,0)+IF($AU492,AV492,0)+IF($AY492,AZ492,0)+IF($BC492,BD492,0)+IF($BG492,BH492,0)+IF($BK492,BL492,0)+IF($BO492,BP492,0)+IF($BS492,BT492,0)+IF($BW492,BX492,0)+IF($CA492,CB492,0)+IF($CE492,CF492,0)+IF($CI492,CJ492,0)+IF($CM492,CN492,0)+IF($CQ492,CR492,0)</f>
        <v>0</v>
      </c>
      <c r="R492" s="31" t="n">
        <f aca="false">IF($S492=1,U492,0)+IF($W492,Y492,0)+IF($AA492,AC492,0)+IF($AE492,AG492,0)+IF($AI492,AK492,0)+IF($AM492,AO492,0)+IF($AQ492,AS492,0)+IF($AU492,AW492,0)+IF($AY492,BA492,0)+IF($BC492,BE492,0)+IF($BG492,BI492,0)+IF($BK492,BM492,0)+IF($BO492,BQ492,0)+IF($BS492,BU492,0)+IF($BW492,BY492,0)+IF($CA492,CC492,0)+IF($CE492,CG492,0)+IF($CI492,CK492,0)+IF($CM492,CO492,0)+IF($CQ492,CS492,0)</f>
        <v>0</v>
      </c>
      <c r="S492" s="31" t="n">
        <f aca="false">IF(Замер!$J$20="да",Комната_1!$B492,0)</f>
        <v>0</v>
      </c>
      <c r="T492" s="31" t="n">
        <f aca="false">IF(Замер!$J$20="да",Комната_1!$G492,0)</f>
        <v>0</v>
      </c>
      <c r="U492" s="31" t="n">
        <f aca="false">IF(Замер!$J$20="да",Комната_1!$H492,0)</f>
        <v>0</v>
      </c>
      <c r="W492" s="31" t="n">
        <f aca="false">IF(Замер!$J$40="да",Комната_2!$B492,0)</f>
        <v>0</v>
      </c>
      <c r="X492" s="31" t="n">
        <f aca="false">IF(Замер!$J$40="да",Комната_2!$G492,0)</f>
        <v>0</v>
      </c>
      <c r="Y492" s="31" t="n">
        <f aca="false">IF(Замер!$J$40="да",Комната_2!$H492,0)</f>
        <v>0</v>
      </c>
      <c r="AA492" s="31" t="n">
        <f aca="false">IF(Замер!$J$60="да",Комната_3!$B492,0)</f>
        <v>0</v>
      </c>
      <c r="AB492" s="31" t="n">
        <f aca="false">IF(Замер!$J$60="да",Комната_3!$G492,0)</f>
        <v>0</v>
      </c>
      <c r="AC492" s="31" t="n">
        <f aca="false">IF(Замер!$J$60="да",Комната_3!$H492,0)</f>
        <v>0</v>
      </c>
      <c r="AE492" s="31" t="n">
        <f aca="false">IF(Замер!$J$80="да",Комната_4!$B492,0)</f>
        <v>0</v>
      </c>
      <c r="AF492" s="31" t="n">
        <f aca="false">IF(Замер!$J$80="да",Комната_4!$G492,0)</f>
        <v>0</v>
      </c>
      <c r="AG492" s="31" t="n">
        <f aca="false">IF(Замер!$J$80="да",Комната_4!$H492,0)</f>
        <v>0</v>
      </c>
      <c r="AI492" s="31" t="n">
        <f aca="false">IF(Замер!$J$100="да",Комната_5!$B492,0)</f>
        <v>0</v>
      </c>
      <c r="AJ492" s="31" t="n">
        <f aca="false">IF(Замер!$J$100="да",Комната_5!$G492,0)</f>
        <v>0</v>
      </c>
      <c r="AK492" s="31" t="n">
        <f aca="false">IF(Замер!$J$100="да",Комната_5!$H492,0)</f>
        <v>0</v>
      </c>
      <c r="AM492" s="31" t="n">
        <f aca="false">IF(Замер!$J$120="да",Коридор!$B492,0)</f>
        <v>0</v>
      </c>
      <c r="AN492" s="31" t="n">
        <f aca="false">IF(Замер!$J$120="да",Коридор!$G492,0)</f>
        <v>0</v>
      </c>
      <c r="AO492" s="31" t="n">
        <f aca="false">IF(Замер!$J$120="да",Коридор!$H492,0)</f>
        <v>0</v>
      </c>
      <c r="AQ492" s="31" t="n">
        <f aca="false">IF(Замер!$J$140="да",Кухня!$B492,0)</f>
        <v>0</v>
      </c>
      <c r="AR492" s="31" t="n">
        <f aca="false">IF(Замер!$J$140="да",Кухня!$G492,0)</f>
        <v>0</v>
      </c>
      <c r="AS492" s="31" t="n">
        <f aca="false">IF(Замер!$J$140="да",Кухня!$H492,0)</f>
        <v>0</v>
      </c>
      <c r="AU492" s="31" t="n">
        <f aca="false">IF(Замер!$J$160="да",Ванна!$B492,0)</f>
        <v>0</v>
      </c>
      <c r="AV492" s="31" t="n">
        <f aca="false">IF(Замер!$J$160="да",Ванна!$G492,0)</f>
        <v>0</v>
      </c>
      <c r="AW492" s="31" t="n">
        <f aca="false">IF(Замер!$J$160="да",Ванна!$H492,0)</f>
        <v>0</v>
      </c>
      <c r="AY492" s="31" t="n">
        <f aca="false">IF(Замер!$J$180="да",Туалет!$B492,0)</f>
        <v>0</v>
      </c>
      <c r="AZ492" s="31" t="n">
        <f aca="false">IF(Замер!$J$180="да",Туалет!$G492,0)</f>
        <v>0</v>
      </c>
      <c r="BA492" s="31" t="n">
        <f aca="false">IF(Замер!$J$180="да",Туалет!$H492,0)</f>
        <v>0</v>
      </c>
      <c r="BC492" s="31" t="n">
        <f aca="false">IF(Замер!$J$200="да",Балкон!$B492,0)</f>
        <v>0</v>
      </c>
      <c r="BD492" s="31" t="n">
        <f aca="false">IF(Замер!$J$200="да",Балкон!$G492,0)</f>
        <v>0</v>
      </c>
      <c r="BE492" s="31" t="n">
        <f aca="false">IF(Замер!$J$200="да",Балкон!$H492,0)</f>
        <v>0</v>
      </c>
      <c r="BG492" s="31" t="n">
        <f aca="false">IF(Замер!$J$220="да",Помещение_11!$B492,0)</f>
        <v>0</v>
      </c>
      <c r="BH492" s="31" t="n">
        <f aca="false">IF(Замер!$J$220="да",Помещение_11!$G492,0)</f>
        <v>0</v>
      </c>
      <c r="BI492" s="31" t="n">
        <f aca="false">IF(Замер!$J$220="да",Помещение_11!$H492,0)</f>
        <v>0</v>
      </c>
      <c r="BK492" s="31" t="n">
        <f aca="false">IF(Замер!$J$240="да",Помещение_12!$B492,0)</f>
        <v>0</v>
      </c>
      <c r="BL492" s="31" t="n">
        <f aca="false">IF(Замер!$J$240="да",Помещение_12!$G492,0)</f>
        <v>0</v>
      </c>
      <c r="BM492" s="31" t="n">
        <f aca="false">IF(Замер!$J$240="да",Помещение_12!$H492,0)</f>
        <v>0</v>
      </c>
      <c r="BO492" s="31" t="n">
        <f aca="false">IF(Замер!$J$260="да",Помещение_13!$B492,0)</f>
        <v>0</v>
      </c>
      <c r="BP492" s="31" t="n">
        <f aca="false">IF(Замер!$J$260="да",Помещение_13!$G492,0)</f>
        <v>0</v>
      </c>
      <c r="BQ492" s="31" t="n">
        <f aca="false">IF(Замер!$J$260="да",Помещение_13!$H492,0)</f>
        <v>0</v>
      </c>
      <c r="BS492" s="31" t="n">
        <f aca="false">IF(Замер!$J$280="да",Помещение_14!$B492,0)</f>
        <v>0</v>
      </c>
      <c r="BT492" s="31" t="n">
        <f aca="false">IF(Замер!$J$280="да",Помещение_14!$G492,0)</f>
        <v>0</v>
      </c>
      <c r="BU492" s="31" t="n">
        <f aca="false">IF(Замер!$J$280="да",Помещение_14!$H492,0)</f>
        <v>0</v>
      </c>
      <c r="BW492" s="31" t="n">
        <f aca="false">IF(Замер!$J$300="да",Помещение_15!$B492,0)</f>
        <v>0</v>
      </c>
      <c r="BX492" s="31" t="n">
        <f aca="false">IF(Замер!$J$300="да",Помещение_15!$G492,0)</f>
        <v>0</v>
      </c>
      <c r="BY492" s="31" t="n">
        <f aca="false">IF(Замер!$J$300="да",Помещение_15!$H492,0)</f>
        <v>0</v>
      </c>
      <c r="CA492" s="31" t="n">
        <f aca="false">IF(Замер!$J$320="да",Помещение_16!$B492,0)</f>
        <v>0</v>
      </c>
      <c r="CB492" s="31" t="n">
        <f aca="false">IF(Замер!$J$320="да",Помещение_16!$G492,0)</f>
        <v>0</v>
      </c>
      <c r="CC492" s="31" t="n">
        <f aca="false">IF(Замер!$J$320="да",Помещение_16!$H492,0)</f>
        <v>0</v>
      </c>
      <c r="CE492" s="31" t="n">
        <f aca="false">IF(Замер!$J$340="да",Помещение_17!$B492,0)</f>
        <v>0</v>
      </c>
      <c r="CF492" s="31" t="n">
        <f aca="false">IF(Замер!$J$340="да",Помещение_17!$G492,0)</f>
        <v>0</v>
      </c>
      <c r="CG492" s="31" t="n">
        <f aca="false">IF(Замер!$J$340="да",Помещение_17!$H492,0)</f>
        <v>0</v>
      </c>
      <c r="CI492" s="31" t="n">
        <f aca="false">IF(Замер!$J$360="да",Помещение_18!$B492,0)</f>
        <v>0</v>
      </c>
      <c r="CJ492" s="31" t="n">
        <f aca="false">IF(Замер!$J$360="да",Помещение_18!$G492,0)</f>
        <v>0</v>
      </c>
      <c r="CK492" s="31" t="n">
        <f aca="false">IF(Замер!$J$360="да",Помещение_18!$H492,0)</f>
        <v>0</v>
      </c>
      <c r="CM492" s="31" t="n">
        <f aca="false">IF(Замер!$J$380="да",Помещение_19!$B492,0)</f>
        <v>0</v>
      </c>
      <c r="CN492" s="31" t="n">
        <f aca="false">IF(Замер!$J$380="да",Помещение_19!$G492,0)</f>
        <v>0</v>
      </c>
      <c r="CO492" s="31" t="n">
        <f aca="false">IF(Замер!$J$380="да",Помещение_19!$H492,0)</f>
        <v>0</v>
      </c>
      <c r="CQ492" s="31" t="n">
        <f aca="false">IF(Замер!$J$400="да",Помещение_20!$B492,0)</f>
        <v>0</v>
      </c>
      <c r="CR492" s="31" t="n">
        <f aca="false">IF(Замер!$J$400="да",Помещение_20!$G492,0)</f>
        <v>0</v>
      </c>
      <c r="CS492" s="31" t="n">
        <f aca="false">IF(Замер!$J$400="да",Помещение_20!$H492,0)</f>
        <v>0</v>
      </c>
    </row>
    <row r="493" customFormat="false" ht="14.25" hidden="false" customHeight="false" outlineLevel="0" collapsed="false">
      <c r="B493" s="89" t="n">
        <f aca="false">P493</f>
        <v>1</v>
      </c>
      <c r="C493" s="90" t="s">
        <v>207</v>
      </c>
      <c r="D493" s="91" t="str">
        <f aca="false">VLOOKUP(C493,СписокРабот!$B:$E,2,FALSE())</f>
        <v>Подрезка резного края керамической плитки под 45 гр./ керамогранитной К-1,1</v>
      </c>
      <c r="E493" s="92" t="str">
        <f aca="false">VLOOKUP(C493,СписокРабот!$B:$E,3,FALSE())</f>
        <v>п.м</v>
      </c>
      <c r="F493" s="93" t="n">
        <f aca="false">VLOOKUP(C493,СписокРабот!$B:$E,4,FALSE())</f>
        <v>2865</v>
      </c>
      <c r="G493" s="94" t="n">
        <f aca="false">Q493</f>
        <v>10</v>
      </c>
      <c r="H493" s="95" t="n">
        <f aca="false">F493*G493</f>
        <v>28650</v>
      </c>
      <c r="L493" s="83"/>
      <c r="M493" s="66" t="n">
        <f aca="false">$F493*(100%-$B$3)</f>
        <v>2435.25</v>
      </c>
      <c r="N493" s="31" t="n">
        <f aca="false">$G493*$M493</f>
        <v>24352.5</v>
      </c>
      <c r="P493" s="31" t="n">
        <f aca="false">MAX(S493,W493,AA493,AE493,AI493,AM493,AQ493,AU493,AY493,BC493,BG493,BK493,BO493,BS493,BW493,CA493,CE493,CI493,CM493,CQ493)</f>
        <v>1</v>
      </c>
      <c r="Q493" s="31" t="n">
        <f aca="false">IF($S493,T493,0)+IF($W493,X493,0)+IF($AA493,AB493,0)+IF($AE493,AF493,0)+IF($AI493,AJ493,0)+IF($AM493,AN493,0)+IF($AQ493,AR493,0)+IF($AU493,AV493,0)+IF($AY493,AZ493,0)+IF($BC493,BD493,0)+IF($BG493,BH493,0)+IF($BK493,BL493,0)+IF($BO493,BP493,0)+IF($BS493,BT493,0)+IF($BW493,BX493,0)+IF($CA493,CB493,0)+IF($CE493,CF493,0)+IF($CI493,CJ493,0)+IF($CM493,CN493,0)+IF($CQ493,CR493,0)</f>
        <v>10</v>
      </c>
      <c r="R493" s="31" t="n">
        <f aca="false">IF($S493=1,U493,0)+IF($W493,Y493,0)+IF($AA493,AC493,0)+IF($AE493,AG493,0)+IF($AI493,AK493,0)+IF($AM493,AO493,0)+IF($AQ493,AS493,0)+IF($AU493,AW493,0)+IF($AY493,BA493,0)+IF($BC493,BE493,0)+IF($BG493,BI493,0)+IF($BK493,BM493,0)+IF($BO493,BQ493,0)+IF($BS493,BU493,0)+IF($BW493,BY493,0)+IF($CA493,CC493,0)+IF($CE493,CG493,0)+IF($CI493,CK493,0)+IF($CM493,CO493,0)+IF($CQ493,CS493,0)</f>
        <v>28650</v>
      </c>
      <c r="S493" s="31" t="n">
        <f aca="false">IF(Замер!$J$20="да",Комната_1!$B493,0)</f>
        <v>1</v>
      </c>
      <c r="T493" s="31" t="n">
        <f aca="false">IF(Замер!$J$20="да",Комната_1!$G493,0)</f>
        <v>10</v>
      </c>
      <c r="U493" s="31" t="n">
        <f aca="false">IF(Замер!$J$20="да",Комната_1!$H493,0)</f>
        <v>28650</v>
      </c>
      <c r="W493" s="31" t="n">
        <f aca="false">IF(Замер!$J$40="да",Комната_2!$B493,0)</f>
        <v>0</v>
      </c>
      <c r="X493" s="31" t="n">
        <f aca="false">IF(Замер!$J$40="да",Комната_2!$G493,0)</f>
        <v>0</v>
      </c>
      <c r="Y493" s="31" t="n">
        <f aca="false">IF(Замер!$J$40="да",Комната_2!$H493,0)</f>
        <v>0</v>
      </c>
      <c r="AA493" s="31" t="n">
        <f aca="false">IF(Замер!$J$60="да",Комната_3!$B493,0)</f>
        <v>0</v>
      </c>
      <c r="AB493" s="31" t="n">
        <f aca="false">IF(Замер!$J$60="да",Комната_3!$G493,0)</f>
        <v>0</v>
      </c>
      <c r="AC493" s="31" t="n">
        <f aca="false">IF(Замер!$J$60="да",Комната_3!$H493,0)</f>
        <v>0</v>
      </c>
      <c r="AE493" s="31" t="n">
        <f aca="false">IF(Замер!$J$80="да",Комната_4!$B493,0)</f>
        <v>0</v>
      </c>
      <c r="AF493" s="31" t="n">
        <f aca="false">IF(Замер!$J$80="да",Комната_4!$G493,0)</f>
        <v>0</v>
      </c>
      <c r="AG493" s="31" t="n">
        <f aca="false">IF(Замер!$J$80="да",Комната_4!$H493,0)</f>
        <v>0</v>
      </c>
      <c r="AI493" s="31" t="n">
        <f aca="false">IF(Замер!$J$100="да",Комната_5!$B493,0)</f>
        <v>0</v>
      </c>
      <c r="AJ493" s="31" t="n">
        <f aca="false">IF(Замер!$J$100="да",Комната_5!$G493,0)</f>
        <v>0</v>
      </c>
      <c r="AK493" s="31" t="n">
        <f aca="false">IF(Замер!$J$100="да",Комната_5!$H493,0)</f>
        <v>0</v>
      </c>
      <c r="AM493" s="31" t="n">
        <f aca="false">IF(Замер!$J$120="да",Коридор!$B493,0)</f>
        <v>0</v>
      </c>
      <c r="AN493" s="31" t="n">
        <f aca="false">IF(Замер!$J$120="да",Коридор!$G493,0)</f>
        <v>0</v>
      </c>
      <c r="AO493" s="31" t="n">
        <f aca="false">IF(Замер!$J$120="да",Коридор!$H493,0)</f>
        <v>0</v>
      </c>
      <c r="AQ493" s="31" t="n">
        <f aca="false">IF(Замер!$J$140="да",Кухня!$B493,0)</f>
        <v>0</v>
      </c>
      <c r="AR493" s="31" t="n">
        <f aca="false">IF(Замер!$J$140="да",Кухня!$G493,0)</f>
        <v>0</v>
      </c>
      <c r="AS493" s="31" t="n">
        <f aca="false">IF(Замер!$J$140="да",Кухня!$H493,0)</f>
        <v>0</v>
      </c>
      <c r="AU493" s="31" t="n">
        <f aca="false">IF(Замер!$J$160="да",Ванна!$B493,0)</f>
        <v>0</v>
      </c>
      <c r="AV493" s="31" t="n">
        <f aca="false">IF(Замер!$J$160="да",Ванна!$G493,0)</f>
        <v>0</v>
      </c>
      <c r="AW493" s="31" t="n">
        <f aca="false">IF(Замер!$J$160="да",Ванна!$H493,0)</f>
        <v>0</v>
      </c>
      <c r="AY493" s="31" t="n">
        <f aca="false">IF(Замер!$J$180="да",Туалет!$B493,0)</f>
        <v>0</v>
      </c>
      <c r="AZ493" s="31" t="n">
        <f aca="false">IF(Замер!$J$180="да",Туалет!$G493,0)</f>
        <v>0</v>
      </c>
      <c r="BA493" s="31" t="n">
        <f aca="false">IF(Замер!$J$180="да",Туалет!$H493,0)</f>
        <v>0</v>
      </c>
      <c r="BC493" s="31" t="n">
        <f aca="false">IF(Замер!$J$200="да",Балкон!$B493,0)</f>
        <v>0</v>
      </c>
      <c r="BD493" s="31" t="n">
        <f aca="false">IF(Замер!$J$200="да",Балкон!$G493,0)</f>
        <v>0</v>
      </c>
      <c r="BE493" s="31" t="n">
        <f aca="false">IF(Замер!$J$200="да",Балкон!$H493,0)</f>
        <v>0</v>
      </c>
      <c r="BG493" s="31" t="n">
        <f aca="false">IF(Замер!$J$220="да",Помещение_11!$B493,0)</f>
        <v>0</v>
      </c>
      <c r="BH493" s="31" t="n">
        <f aca="false">IF(Замер!$J$220="да",Помещение_11!$G493,0)</f>
        <v>0</v>
      </c>
      <c r="BI493" s="31" t="n">
        <f aca="false">IF(Замер!$J$220="да",Помещение_11!$H493,0)</f>
        <v>0</v>
      </c>
      <c r="BK493" s="31" t="n">
        <f aca="false">IF(Замер!$J$240="да",Помещение_12!$B493,0)</f>
        <v>0</v>
      </c>
      <c r="BL493" s="31" t="n">
        <f aca="false">IF(Замер!$J$240="да",Помещение_12!$G493,0)</f>
        <v>0</v>
      </c>
      <c r="BM493" s="31" t="n">
        <f aca="false">IF(Замер!$J$240="да",Помещение_12!$H493,0)</f>
        <v>0</v>
      </c>
      <c r="BO493" s="31" t="n">
        <f aca="false">IF(Замер!$J$260="да",Помещение_13!$B493,0)</f>
        <v>0</v>
      </c>
      <c r="BP493" s="31" t="n">
        <f aca="false">IF(Замер!$J$260="да",Помещение_13!$G493,0)</f>
        <v>0</v>
      </c>
      <c r="BQ493" s="31" t="n">
        <f aca="false">IF(Замер!$J$260="да",Помещение_13!$H493,0)</f>
        <v>0</v>
      </c>
      <c r="BS493" s="31" t="n">
        <f aca="false">IF(Замер!$J$280="да",Помещение_14!$B493,0)</f>
        <v>0</v>
      </c>
      <c r="BT493" s="31" t="n">
        <f aca="false">IF(Замер!$J$280="да",Помещение_14!$G493,0)</f>
        <v>0</v>
      </c>
      <c r="BU493" s="31" t="n">
        <f aca="false">IF(Замер!$J$280="да",Помещение_14!$H493,0)</f>
        <v>0</v>
      </c>
      <c r="BW493" s="31" t="n">
        <f aca="false">IF(Замер!$J$300="да",Помещение_15!$B493,0)</f>
        <v>0</v>
      </c>
      <c r="BX493" s="31" t="n">
        <f aca="false">IF(Замер!$J$300="да",Помещение_15!$G493,0)</f>
        <v>0</v>
      </c>
      <c r="BY493" s="31" t="n">
        <f aca="false">IF(Замер!$J$300="да",Помещение_15!$H493,0)</f>
        <v>0</v>
      </c>
      <c r="CA493" s="31" t="n">
        <f aca="false">IF(Замер!$J$320="да",Помещение_16!$B493,0)</f>
        <v>0</v>
      </c>
      <c r="CB493" s="31" t="n">
        <f aca="false">IF(Замер!$J$320="да",Помещение_16!$G493,0)</f>
        <v>0</v>
      </c>
      <c r="CC493" s="31" t="n">
        <f aca="false">IF(Замер!$J$320="да",Помещение_16!$H493,0)</f>
        <v>0</v>
      </c>
      <c r="CE493" s="31" t="n">
        <f aca="false">IF(Замер!$J$340="да",Помещение_17!$B493,0)</f>
        <v>0</v>
      </c>
      <c r="CF493" s="31" t="n">
        <f aca="false">IF(Замер!$J$340="да",Помещение_17!$G493,0)</f>
        <v>0</v>
      </c>
      <c r="CG493" s="31" t="n">
        <f aca="false">IF(Замер!$J$340="да",Помещение_17!$H493,0)</f>
        <v>0</v>
      </c>
      <c r="CI493" s="31" t="n">
        <f aca="false">IF(Замер!$J$360="да",Помещение_18!$B493,0)</f>
        <v>0</v>
      </c>
      <c r="CJ493" s="31" t="n">
        <f aca="false">IF(Замер!$J$360="да",Помещение_18!$G493,0)</f>
        <v>0</v>
      </c>
      <c r="CK493" s="31" t="n">
        <f aca="false">IF(Замер!$J$360="да",Помещение_18!$H493,0)</f>
        <v>0</v>
      </c>
      <c r="CM493" s="31" t="n">
        <f aca="false">IF(Замер!$J$380="да",Помещение_19!$B493,0)</f>
        <v>0</v>
      </c>
      <c r="CN493" s="31" t="n">
        <f aca="false">IF(Замер!$J$380="да",Помещение_19!$G493,0)</f>
        <v>0</v>
      </c>
      <c r="CO493" s="31" t="n">
        <f aca="false">IF(Замер!$J$380="да",Помещение_19!$H493,0)</f>
        <v>0</v>
      </c>
      <c r="CQ493" s="31" t="n">
        <f aca="false">IF(Замер!$J$400="да",Помещение_20!$B493,0)</f>
        <v>0</v>
      </c>
      <c r="CR493" s="31" t="n">
        <f aca="false">IF(Замер!$J$400="да",Помещение_20!$G493,0)</f>
        <v>0</v>
      </c>
      <c r="CS493" s="31" t="n">
        <f aca="false">IF(Замер!$J$400="да",Помещение_20!$H493,0)</f>
        <v>0</v>
      </c>
    </row>
    <row r="494" customFormat="false" ht="14.25" hidden="false" customHeight="false" outlineLevel="0" collapsed="false">
      <c r="B494" s="89" t="n">
        <f aca="false">P494</f>
        <v>0</v>
      </c>
      <c r="C494" s="90" t="s">
        <v>730</v>
      </c>
      <c r="D494" s="91" t="str">
        <f aca="false">VLOOKUP(C494,СписокРабот!$B:$E,2,FALSE())</f>
        <v>Устройство порогов, ниш, откосов из плитки/ из керамогранита К-1,3</v>
      </c>
      <c r="E494" s="92" t="str">
        <f aca="false">VLOOKUP(C494,СписокРабот!$B:$E,3,FALSE())</f>
        <v>п.м</v>
      </c>
      <c r="F494" s="93" t="n">
        <f aca="false">VLOOKUP(C494,СписокРабот!$B:$E,4,FALSE())</f>
        <v>1945</v>
      </c>
      <c r="G494" s="94" t="n">
        <f aca="false">Q494</f>
        <v>0</v>
      </c>
      <c r="H494" s="95" t="n">
        <f aca="false">F494*G494</f>
        <v>0</v>
      </c>
      <c r="L494" s="83"/>
      <c r="M494" s="66" t="n">
        <f aca="false">$F494*(100%-$B$3)</f>
        <v>1653.25</v>
      </c>
      <c r="N494" s="31" t="n">
        <f aca="false">$G494*$M494</f>
        <v>0</v>
      </c>
      <c r="P494" s="31" t="n">
        <f aca="false">MAX(S494,W494,AA494,AE494,AI494,AM494,AQ494,AU494,AY494,BC494,BG494,BK494,BO494,BS494,BW494,CA494,CE494,CI494,CM494,CQ494)</f>
        <v>0</v>
      </c>
      <c r="Q494" s="31" t="n">
        <f aca="false">IF($S494,T494,0)+IF($W494,X494,0)+IF($AA494,AB494,0)+IF($AE494,AF494,0)+IF($AI494,AJ494,0)+IF($AM494,AN494,0)+IF($AQ494,AR494,0)+IF($AU494,AV494,0)+IF($AY494,AZ494,0)+IF($BC494,BD494,0)+IF($BG494,BH494,0)+IF($BK494,BL494,0)+IF($BO494,BP494,0)+IF($BS494,BT494,0)+IF($BW494,BX494,0)+IF($CA494,CB494,0)+IF($CE494,CF494,0)+IF($CI494,CJ494,0)+IF($CM494,CN494,0)+IF($CQ494,CR494,0)</f>
        <v>0</v>
      </c>
      <c r="R494" s="31" t="n">
        <f aca="false">IF($S494=1,U494,0)+IF($W494,Y494,0)+IF($AA494,AC494,0)+IF($AE494,AG494,0)+IF($AI494,AK494,0)+IF($AM494,AO494,0)+IF($AQ494,AS494,0)+IF($AU494,AW494,0)+IF($AY494,BA494,0)+IF($BC494,BE494,0)+IF($BG494,BI494,0)+IF($BK494,BM494,0)+IF($BO494,BQ494,0)+IF($BS494,BU494,0)+IF($BW494,BY494,0)+IF($CA494,CC494,0)+IF($CE494,CG494,0)+IF($CI494,CK494,0)+IF($CM494,CO494,0)+IF($CQ494,CS494,0)</f>
        <v>0</v>
      </c>
      <c r="S494" s="31" t="n">
        <f aca="false">IF(Замер!$J$20="да",Комната_1!$B494,0)</f>
        <v>0</v>
      </c>
      <c r="T494" s="31" t="n">
        <f aca="false">IF(Замер!$J$20="да",Комната_1!$G494,0)</f>
        <v>0</v>
      </c>
      <c r="U494" s="31" t="n">
        <f aca="false">IF(Замер!$J$20="да",Комната_1!$H494,0)</f>
        <v>0</v>
      </c>
      <c r="W494" s="31" t="n">
        <f aca="false">IF(Замер!$J$40="да",Комната_2!$B494,0)</f>
        <v>0</v>
      </c>
      <c r="X494" s="31" t="n">
        <f aca="false">IF(Замер!$J$40="да",Комната_2!$G494,0)</f>
        <v>0</v>
      </c>
      <c r="Y494" s="31" t="n">
        <f aca="false">IF(Замер!$J$40="да",Комната_2!$H494,0)</f>
        <v>0</v>
      </c>
      <c r="AA494" s="31" t="n">
        <f aca="false">IF(Замер!$J$60="да",Комната_3!$B494,0)</f>
        <v>0</v>
      </c>
      <c r="AB494" s="31" t="n">
        <f aca="false">IF(Замер!$J$60="да",Комната_3!$G494,0)</f>
        <v>0</v>
      </c>
      <c r="AC494" s="31" t="n">
        <f aca="false">IF(Замер!$J$60="да",Комната_3!$H494,0)</f>
        <v>0</v>
      </c>
      <c r="AE494" s="31" t="n">
        <f aca="false">IF(Замер!$J$80="да",Комната_4!$B494,0)</f>
        <v>0</v>
      </c>
      <c r="AF494" s="31" t="n">
        <f aca="false">IF(Замер!$J$80="да",Комната_4!$G494,0)</f>
        <v>0</v>
      </c>
      <c r="AG494" s="31" t="n">
        <f aca="false">IF(Замер!$J$80="да",Комната_4!$H494,0)</f>
        <v>0</v>
      </c>
      <c r="AI494" s="31" t="n">
        <f aca="false">IF(Замер!$J$100="да",Комната_5!$B494,0)</f>
        <v>0</v>
      </c>
      <c r="AJ494" s="31" t="n">
        <f aca="false">IF(Замер!$J$100="да",Комната_5!$G494,0)</f>
        <v>0</v>
      </c>
      <c r="AK494" s="31" t="n">
        <f aca="false">IF(Замер!$J$100="да",Комната_5!$H494,0)</f>
        <v>0</v>
      </c>
      <c r="AM494" s="31" t="n">
        <f aca="false">IF(Замер!$J$120="да",Коридор!$B494,0)</f>
        <v>0</v>
      </c>
      <c r="AN494" s="31" t="n">
        <f aca="false">IF(Замер!$J$120="да",Коридор!$G494,0)</f>
        <v>0</v>
      </c>
      <c r="AO494" s="31" t="n">
        <f aca="false">IF(Замер!$J$120="да",Коридор!$H494,0)</f>
        <v>0</v>
      </c>
      <c r="AQ494" s="31" t="n">
        <f aca="false">IF(Замер!$J$140="да",Кухня!$B494,0)</f>
        <v>0</v>
      </c>
      <c r="AR494" s="31" t="n">
        <f aca="false">IF(Замер!$J$140="да",Кухня!$G494,0)</f>
        <v>0</v>
      </c>
      <c r="AS494" s="31" t="n">
        <f aca="false">IF(Замер!$J$140="да",Кухня!$H494,0)</f>
        <v>0</v>
      </c>
      <c r="AU494" s="31" t="n">
        <f aca="false">IF(Замер!$J$160="да",Ванна!$B494,0)</f>
        <v>0</v>
      </c>
      <c r="AV494" s="31" t="n">
        <f aca="false">IF(Замер!$J$160="да",Ванна!$G494,0)</f>
        <v>0</v>
      </c>
      <c r="AW494" s="31" t="n">
        <f aca="false">IF(Замер!$J$160="да",Ванна!$H494,0)</f>
        <v>0</v>
      </c>
      <c r="AY494" s="31" t="n">
        <f aca="false">IF(Замер!$J$180="да",Туалет!$B494,0)</f>
        <v>0</v>
      </c>
      <c r="AZ494" s="31" t="n">
        <f aca="false">IF(Замер!$J$180="да",Туалет!$G494,0)</f>
        <v>0</v>
      </c>
      <c r="BA494" s="31" t="n">
        <f aca="false">IF(Замер!$J$180="да",Туалет!$H494,0)</f>
        <v>0</v>
      </c>
      <c r="BC494" s="31" t="n">
        <f aca="false">IF(Замер!$J$200="да",Балкон!$B494,0)</f>
        <v>0</v>
      </c>
      <c r="BD494" s="31" t="n">
        <f aca="false">IF(Замер!$J$200="да",Балкон!$G494,0)</f>
        <v>0</v>
      </c>
      <c r="BE494" s="31" t="n">
        <f aca="false">IF(Замер!$J$200="да",Балкон!$H494,0)</f>
        <v>0</v>
      </c>
      <c r="BG494" s="31" t="n">
        <f aca="false">IF(Замер!$J$220="да",Помещение_11!$B494,0)</f>
        <v>0</v>
      </c>
      <c r="BH494" s="31" t="n">
        <f aca="false">IF(Замер!$J$220="да",Помещение_11!$G494,0)</f>
        <v>0</v>
      </c>
      <c r="BI494" s="31" t="n">
        <f aca="false">IF(Замер!$J$220="да",Помещение_11!$H494,0)</f>
        <v>0</v>
      </c>
      <c r="BK494" s="31" t="n">
        <f aca="false">IF(Замер!$J$240="да",Помещение_12!$B494,0)</f>
        <v>0</v>
      </c>
      <c r="BL494" s="31" t="n">
        <f aca="false">IF(Замер!$J$240="да",Помещение_12!$G494,0)</f>
        <v>0</v>
      </c>
      <c r="BM494" s="31" t="n">
        <f aca="false">IF(Замер!$J$240="да",Помещение_12!$H494,0)</f>
        <v>0</v>
      </c>
      <c r="BO494" s="31" t="n">
        <f aca="false">IF(Замер!$J$260="да",Помещение_13!$B494,0)</f>
        <v>0</v>
      </c>
      <c r="BP494" s="31" t="n">
        <f aca="false">IF(Замер!$J$260="да",Помещение_13!$G494,0)</f>
        <v>0</v>
      </c>
      <c r="BQ494" s="31" t="n">
        <f aca="false">IF(Замер!$J$260="да",Помещение_13!$H494,0)</f>
        <v>0</v>
      </c>
      <c r="BS494" s="31" t="n">
        <f aca="false">IF(Замер!$J$280="да",Помещение_14!$B494,0)</f>
        <v>0</v>
      </c>
      <c r="BT494" s="31" t="n">
        <f aca="false">IF(Замер!$J$280="да",Помещение_14!$G494,0)</f>
        <v>0</v>
      </c>
      <c r="BU494" s="31" t="n">
        <f aca="false">IF(Замер!$J$280="да",Помещение_14!$H494,0)</f>
        <v>0</v>
      </c>
      <c r="BW494" s="31" t="n">
        <f aca="false">IF(Замер!$J$300="да",Помещение_15!$B494,0)</f>
        <v>0</v>
      </c>
      <c r="BX494" s="31" t="n">
        <f aca="false">IF(Замер!$J$300="да",Помещение_15!$G494,0)</f>
        <v>0</v>
      </c>
      <c r="BY494" s="31" t="n">
        <f aca="false">IF(Замер!$J$300="да",Помещение_15!$H494,0)</f>
        <v>0</v>
      </c>
      <c r="CA494" s="31" t="n">
        <f aca="false">IF(Замер!$J$320="да",Помещение_16!$B494,0)</f>
        <v>0</v>
      </c>
      <c r="CB494" s="31" t="n">
        <f aca="false">IF(Замер!$J$320="да",Помещение_16!$G494,0)</f>
        <v>0</v>
      </c>
      <c r="CC494" s="31" t="n">
        <f aca="false">IF(Замер!$J$320="да",Помещение_16!$H494,0)</f>
        <v>0</v>
      </c>
      <c r="CE494" s="31" t="n">
        <f aca="false">IF(Замер!$J$340="да",Помещение_17!$B494,0)</f>
        <v>0</v>
      </c>
      <c r="CF494" s="31" t="n">
        <f aca="false">IF(Замер!$J$340="да",Помещение_17!$G494,0)</f>
        <v>0</v>
      </c>
      <c r="CG494" s="31" t="n">
        <f aca="false">IF(Замер!$J$340="да",Помещение_17!$H494,0)</f>
        <v>0</v>
      </c>
      <c r="CI494" s="31" t="n">
        <f aca="false">IF(Замер!$J$360="да",Помещение_18!$B494,0)</f>
        <v>0</v>
      </c>
      <c r="CJ494" s="31" t="n">
        <f aca="false">IF(Замер!$J$360="да",Помещение_18!$G494,0)</f>
        <v>0</v>
      </c>
      <c r="CK494" s="31" t="n">
        <f aca="false">IF(Замер!$J$360="да",Помещение_18!$H494,0)</f>
        <v>0</v>
      </c>
      <c r="CM494" s="31" t="n">
        <f aca="false">IF(Замер!$J$380="да",Помещение_19!$B494,0)</f>
        <v>0</v>
      </c>
      <c r="CN494" s="31" t="n">
        <f aca="false">IF(Замер!$J$380="да",Помещение_19!$G494,0)</f>
        <v>0</v>
      </c>
      <c r="CO494" s="31" t="n">
        <f aca="false">IF(Замер!$J$380="да",Помещение_19!$H494,0)</f>
        <v>0</v>
      </c>
      <c r="CQ494" s="31" t="n">
        <f aca="false">IF(Замер!$J$400="да",Помещение_20!$B494,0)</f>
        <v>0</v>
      </c>
      <c r="CR494" s="31" t="n">
        <f aca="false">IF(Замер!$J$400="да",Помещение_20!$G494,0)</f>
        <v>0</v>
      </c>
      <c r="CS494" s="31" t="n">
        <f aca="false">IF(Замер!$J$400="да",Помещение_20!$H494,0)</f>
        <v>0</v>
      </c>
    </row>
    <row r="495" customFormat="false" ht="14.25" hidden="false" customHeight="false" outlineLevel="0" collapsed="false">
      <c r="B495" s="89" t="n">
        <f aca="false">P495</f>
        <v>0</v>
      </c>
      <c r="C495" s="90" t="s">
        <v>731</v>
      </c>
      <c r="D495" s="91" t="str">
        <f aca="false">VLOOKUP(C495,СписокРабот!$B:$E,2,FALSE())</f>
        <v>Укладка декора (не в размер плитки или рисунок , панно)</v>
      </c>
      <c r="E495" s="92" t="str">
        <f aca="false">VLOOKUP(C495,СписокРабот!$B:$E,3,FALSE())</f>
        <v>ед.</v>
      </c>
      <c r="F495" s="93" t="n">
        <f aca="false">VLOOKUP(C495,СписокРабот!$B:$E,4,FALSE())</f>
        <v>986</v>
      </c>
      <c r="G495" s="102" t="n">
        <f aca="false">Q495</f>
        <v>0</v>
      </c>
      <c r="H495" s="95" t="n">
        <f aca="false">F495*G495</f>
        <v>0</v>
      </c>
      <c r="L495" s="83"/>
      <c r="M495" s="66" t="n">
        <f aca="false">$F495*(100%-$B$3)</f>
        <v>838.1</v>
      </c>
      <c r="N495" s="31" t="n">
        <f aca="false">$G495*$M495</f>
        <v>0</v>
      </c>
      <c r="P495" s="31" t="n">
        <f aca="false">MAX(S495,W495,AA495,AE495,AI495,AM495,AQ495,AU495,AY495,BC495,BG495,BK495,BO495,BS495,BW495,CA495,CE495,CI495,CM495,CQ495)</f>
        <v>0</v>
      </c>
      <c r="Q495" s="31" t="n">
        <f aca="false">IF($S495,T495,0)+IF($W495,X495,0)+IF($AA495,AB495,0)+IF($AE495,AF495,0)+IF($AI495,AJ495,0)+IF($AM495,AN495,0)+IF($AQ495,AR495,0)+IF($AU495,AV495,0)+IF($AY495,AZ495,0)+IF($BC495,BD495,0)+IF($BG495,BH495,0)+IF($BK495,BL495,0)+IF($BO495,BP495,0)+IF($BS495,BT495,0)+IF($BW495,BX495,0)+IF($CA495,CB495,0)+IF($CE495,CF495,0)+IF($CI495,CJ495,0)+IF($CM495,CN495,0)+IF($CQ495,CR495,0)</f>
        <v>0</v>
      </c>
      <c r="R495" s="31" t="n">
        <f aca="false">IF($S495=1,U495,0)+IF($W495,Y495,0)+IF($AA495,AC495,0)+IF($AE495,AG495,0)+IF($AI495,AK495,0)+IF($AM495,AO495,0)+IF($AQ495,AS495,0)+IF($AU495,AW495,0)+IF($AY495,BA495,0)+IF($BC495,BE495,0)+IF($BG495,BI495,0)+IF($BK495,BM495,0)+IF($BO495,BQ495,0)+IF($BS495,BU495,0)+IF($BW495,BY495,0)+IF($CA495,CC495,0)+IF($CE495,CG495,0)+IF($CI495,CK495,0)+IF($CM495,CO495,0)+IF($CQ495,CS495,0)</f>
        <v>0</v>
      </c>
      <c r="S495" s="31" t="n">
        <f aca="false">IF(Замер!$J$20="да",Комната_1!$B495,0)</f>
        <v>0</v>
      </c>
      <c r="T495" s="31" t="n">
        <f aca="false">IF(Замер!$J$20="да",Комната_1!$G495,0)</f>
        <v>0</v>
      </c>
      <c r="U495" s="31" t="n">
        <f aca="false">IF(Замер!$J$20="да",Комната_1!$H495,0)</f>
        <v>0</v>
      </c>
      <c r="W495" s="31" t="n">
        <f aca="false">IF(Замер!$J$40="да",Комната_2!$B495,0)</f>
        <v>0</v>
      </c>
      <c r="X495" s="31" t="n">
        <f aca="false">IF(Замер!$J$40="да",Комната_2!$G495,0)</f>
        <v>0</v>
      </c>
      <c r="Y495" s="31" t="n">
        <f aca="false">IF(Замер!$J$40="да",Комната_2!$H495,0)</f>
        <v>0</v>
      </c>
      <c r="AA495" s="31" t="n">
        <f aca="false">IF(Замер!$J$60="да",Комната_3!$B495,0)</f>
        <v>0</v>
      </c>
      <c r="AB495" s="31" t="n">
        <f aca="false">IF(Замер!$J$60="да",Комната_3!$G495,0)</f>
        <v>0</v>
      </c>
      <c r="AC495" s="31" t="n">
        <f aca="false">IF(Замер!$J$60="да",Комната_3!$H495,0)</f>
        <v>0</v>
      </c>
      <c r="AE495" s="31" t="n">
        <f aca="false">IF(Замер!$J$80="да",Комната_4!$B495,0)</f>
        <v>0</v>
      </c>
      <c r="AF495" s="31" t="n">
        <f aca="false">IF(Замер!$J$80="да",Комната_4!$G495,0)</f>
        <v>0</v>
      </c>
      <c r="AG495" s="31" t="n">
        <f aca="false">IF(Замер!$J$80="да",Комната_4!$H495,0)</f>
        <v>0</v>
      </c>
      <c r="AI495" s="31" t="n">
        <f aca="false">IF(Замер!$J$100="да",Комната_5!$B495,0)</f>
        <v>0</v>
      </c>
      <c r="AJ495" s="31" t="n">
        <f aca="false">IF(Замер!$J$100="да",Комната_5!$G495,0)</f>
        <v>0</v>
      </c>
      <c r="AK495" s="31" t="n">
        <f aca="false">IF(Замер!$J$100="да",Комната_5!$H495,0)</f>
        <v>0</v>
      </c>
      <c r="AM495" s="31" t="n">
        <f aca="false">IF(Замер!$J$120="да",Коридор!$B495,0)</f>
        <v>0</v>
      </c>
      <c r="AN495" s="31" t="n">
        <f aca="false">IF(Замер!$J$120="да",Коридор!$G495,0)</f>
        <v>0</v>
      </c>
      <c r="AO495" s="31" t="n">
        <f aca="false">IF(Замер!$J$120="да",Коридор!$H495,0)</f>
        <v>0</v>
      </c>
      <c r="AQ495" s="31" t="n">
        <f aca="false">IF(Замер!$J$140="да",Кухня!$B495,0)</f>
        <v>0</v>
      </c>
      <c r="AR495" s="31" t="n">
        <f aca="false">IF(Замер!$J$140="да",Кухня!$G495,0)</f>
        <v>0</v>
      </c>
      <c r="AS495" s="31" t="n">
        <f aca="false">IF(Замер!$J$140="да",Кухня!$H495,0)</f>
        <v>0</v>
      </c>
      <c r="AU495" s="31" t="n">
        <f aca="false">IF(Замер!$J$160="да",Ванна!$B495,0)</f>
        <v>0</v>
      </c>
      <c r="AV495" s="31" t="n">
        <f aca="false">IF(Замер!$J$160="да",Ванна!$G495,0)</f>
        <v>0</v>
      </c>
      <c r="AW495" s="31" t="n">
        <f aca="false">IF(Замер!$J$160="да",Ванна!$H495,0)</f>
        <v>0</v>
      </c>
      <c r="AY495" s="31" t="n">
        <f aca="false">IF(Замер!$J$180="да",Туалет!$B495,0)</f>
        <v>0</v>
      </c>
      <c r="AZ495" s="31" t="n">
        <f aca="false">IF(Замер!$J$180="да",Туалет!$G495,0)</f>
        <v>0</v>
      </c>
      <c r="BA495" s="31" t="n">
        <f aca="false">IF(Замер!$J$180="да",Туалет!$H495,0)</f>
        <v>0</v>
      </c>
      <c r="BC495" s="31" t="n">
        <f aca="false">IF(Замер!$J$200="да",Балкон!$B495,0)</f>
        <v>0</v>
      </c>
      <c r="BD495" s="31" t="n">
        <f aca="false">IF(Замер!$J$200="да",Балкон!$G495,0)</f>
        <v>0</v>
      </c>
      <c r="BE495" s="31" t="n">
        <f aca="false">IF(Замер!$J$200="да",Балкон!$H495,0)</f>
        <v>0</v>
      </c>
      <c r="BG495" s="31" t="n">
        <f aca="false">IF(Замер!$J$220="да",Помещение_11!$B495,0)</f>
        <v>0</v>
      </c>
      <c r="BH495" s="31" t="n">
        <f aca="false">IF(Замер!$J$220="да",Помещение_11!$G495,0)</f>
        <v>0</v>
      </c>
      <c r="BI495" s="31" t="n">
        <f aca="false">IF(Замер!$J$220="да",Помещение_11!$H495,0)</f>
        <v>0</v>
      </c>
      <c r="BK495" s="31" t="n">
        <f aca="false">IF(Замер!$J$240="да",Помещение_12!$B495,0)</f>
        <v>0</v>
      </c>
      <c r="BL495" s="31" t="n">
        <f aca="false">IF(Замер!$J$240="да",Помещение_12!$G495,0)</f>
        <v>0</v>
      </c>
      <c r="BM495" s="31" t="n">
        <f aca="false">IF(Замер!$J$240="да",Помещение_12!$H495,0)</f>
        <v>0</v>
      </c>
      <c r="BO495" s="31" t="n">
        <f aca="false">IF(Замер!$J$260="да",Помещение_13!$B495,0)</f>
        <v>0</v>
      </c>
      <c r="BP495" s="31" t="n">
        <f aca="false">IF(Замер!$J$260="да",Помещение_13!$G495,0)</f>
        <v>0</v>
      </c>
      <c r="BQ495" s="31" t="n">
        <f aca="false">IF(Замер!$J$260="да",Помещение_13!$H495,0)</f>
        <v>0</v>
      </c>
      <c r="BS495" s="31" t="n">
        <f aca="false">IF(Замер!$J$280="да",Помещение_14!$B495,0)</f>
        <v>0</v>
      </c>
      <c r="BT495" s="31" t="n">
        <f aca="false">IF(Замер!$J$280="да",Помещение_14!$G495,0)</f>
        <v>0</v>
      </c>
      <c r="BU495" s="31" t="n">
        <f aca="false">IF(Замер!$J$280="да",Помещение_14!$H495,0)</f>
        <v>0</v>
      </c>
      <c r="BW495" s="31" t="n">
        <f aca="false">IF(Замер!$J$300="да",Помещение_15!$B495,0)</f>
        <v>0</v>
      </c>
      <c r="BX495" s="31" t="n">
        <f aca="false">IF(Замер!$J$300="да",Помещение_15!$G495,0)</f>
        <v>0</v>
      </c>
      <c r="BY495" s="31" t="n">
        <f aca="false">IF(Замер!$J$300="да",Помещение_15!$H495,0)</f>
        <v>0</v>
      </c>
      <c r="CA495" s="31" t="n">
        <f aca="false">IF(Замер!$J$320="да",Помещение_16!$B495,0)</f>
        <v>0</v>
      </c>
      <c r="CB495" s="31" t="n">
        <f aca="false">IF(Замер!$J$320="да",Помещение_16!$G495,0)</f>
        <v>0</v>
      </c>
      <c r="CC495" s="31" t="n">
        <f aca="false">IF(Замер!$J$320="да",Помещение_16!$H495,0)</f>
        <v>0</v>
      </c>
      <c r="CE495" s="31" t="n">
        <f aca="false">IF(Замер!$J$340="да",Помещение_17!$B495,0)</f>
        <v>0</v>
      </c>
      <c r="CF495" s="31" t="n">
        <f aca="false">IF(Замер!$J$340="да",Помещение_17!$G495,0)</f>
        <v>0</v>
      </c>
      <c r="CG495" s="31" t="n">
        <f aca="false">IF(Замер!$J$340="да",Помещение_17!$H495,0)</f>
        <v>0</v>
      </c>
      <c r="CI495" s="31" t="n">
        <f aca="false">IF(Замер!$J$360="да",Помещение_18!$B495,0)</f>
        <v>0</v>
      </c>
      <c r="CJ495" s="31" t="n">
        <f aca="false">IF(Замер!$J$360="да",Помещение_18!$G495,0)</f>
        <v>0</v>
      </c>
      <c r="CK495" s="31" t="n">
        <f aca="false">IF(Замер!$J$360="да",Помещение_18!$H495,0)</f>
        <v>0</v>
      </c>
      <c r="CM495" s="31" t="n">
        <f aca="false">IF(Замер!$J$380="да",Помещение_19!$B495,0)</f>
        <v>0</v>
      </c>
      <c r="CN495" s="31" t="n">
        <f aca="false">IF(Замер!$J$380="да",Помещение_19!$G495,0)</f>
        <v>0</v>
      </c>
      <c r="CO495" s="31" t="n">
        <f aca="false">IF(Замер!$J$380="да",Помещение_19!$H495,0)</f>
        <v>0</v>
      </c>
      <c r="CQ495" s="31" t="n">
        <f aca="false">IF(Замер!$J$400="да",Помещение_20!$B495,0)</f>
        <v>0</v>
      </c>
      <c r="CR495" s="31" t="n">
        <f aca="false">IF(Замер!$J$400="да",Помещение_20!$G495,0)</f>
        <v>0</v>
      </c>
      <c r="CS495" s="31" t="n">
        <f aca="false">IF(Замер!$J$400="да",Помещение_20!$H495,0)</f>
        <v>0</v>
      </c>
    </row>
    <row r="496" customFormat="false" ht="14.25" hidden="false" customHeight="false" outlineLevel="0" collapsed="false">
      <c r="B496" s="79" t="n">
        <f aca="false">P496</f>
        <v>0</v>
      </c>
      <c r="C496" s="49" t="s">
        <v>732</v>
      </c>
      <c r="D496" s="80" t="str">
        <f aca="false">VLOOKUP(C496,СписокРабот!$B:$E,2,FALSE())</f>
        <v>Сверление отверстий в керамической плитке</v>
      </c>
      <c r="E496" s="44" t="str">
        <f aca="false">VLOOKUP(C496,СписокРабот!$B:$E,3,FALSE())</f>
        <v>ед.</v>
      </c>
      <c r="F496" s="81" t="n">
        <f aca="false">VLOOKUP(C496,СписокРабот!$B:$E,4,FALSE())</f>
        <v>781</v>
      </c>
      <c r="G496" s="49" t="n">
        <f aca="false">Q496</f>
        <v>0</v>
      </c>
      <c r="H496" s="82" t="n">
        <f aca="false">F496*G496</f>
        <v>0</v>
      </c>
      <c r="L496" s="83"/>
      <c r="M496" s="66" t="n">
        <f aca="false">$F496*(100%-$B$3)</f>
        <v>663.85</v>
      </c>
      <c r="N496" s="31" t="n">
        <f aca="false">$G496*$M496</f>
        <v>0</v>
      </c>
      <c r="P496" s="31" t="n">
        <f aca="false">MAX(S496,W496,AA496,AE496,AI496,AM496,AQ496,AU496,AY496,BC496,BG496,BK496,BO496,BS496,BW496,CA496,CE496,CI496,CM496,CQ496)</f>
        <v>0</v>
      </c>
      <c r="Q496" s="31" t="n">
        <f aca="false">IF($S496,T496,0)+IF($W496,X496,0)+IF($AA496,AB496,0)+IF($AE496,AF496,0)+IF($AI496,AJ496,0)+IF($AM496,AN496,0)+IF($AQ496,AR496,0)+IF($AU496,AV496,0)+IF($AY496,AZ496,0)+IF($BC496,BD496,0)+IF($BG496,BH496,0)+IF($BK496,BL496,0)+IF($BO496,BP496,0)+IF($BS496,BT496,0)+IF($BW496,BX496,0)+IF($CA496,CB496,0)+IF($CE496,CF496,0)+IF($CI496,CJ496,0)+IF($CM496,CN496,0)+IF($CQ496,CR496,0)</f>
        <v>0</v>
      </c>
      <c r="R496" s="31" t="n">
        <f aca="false">IF($S496=1,U496,0)+IF($W496,Y496,0)+IF($AA496,AC496,0)+IF($AE496,AG496,0)+IF($AI496,AK496,0)+IF($AM496,AO496,0)+IF($AQ496,AS496,0)+IF($AU496,AW496,0)+IF($AY496,BA496,0)+IF($BC496,BE496,0)+IF($BG496,BI496,0)+IF($BK496,BM496,0)+IF($BO496,BQ496,0)+IF($BS496,BU496,0)+IF($BW496,BY496,0)+IF($CA496,CC496,0)+IF($CE496,CG496,0)+IF($CI496,CK496,0)+IF($CM496,CO496,0)+IF($CQ496,CS496,0)</f>
        <v>0</v>
      </c>
      <c r="S496" s="31" t="n">
        <f aca="false">IF(Замер!$J$20="да",Комната_1!$B496,0)</f>
        <v>0</v>
      </c>
      <c r="T496" s="31" t="n">
        <f aca="false">IF(Замер!$J$20="да",Комната_1!$G496,0)</f>
        <v>0</v>
      </c>
      <c r="U496" s="31" t="n">
        <f aca="false">IF(Замер!$J$20="да",Комната_1!$H496,0)</f>
        <v>0</v>
      </c>
      <c r="W496" s="31" t="n">
        <f aca="false">IF(Замер!$J$40="да",Комната_2!$B496,0)</f>
        <v>0</v>
      </c>
      <c r="X496" s="31" t="n">
        <f aca="false">IF(Замер!$J$40="да",Комната_2!$G496,0)</f>
        <v>0</v>
      </c>
      <c r="Y496" s="31" t="n">
        <f aca="false">IF(Замер!$J$40="да",Комната_2!$H496,0)</f>
        <v>0</v>
      </c>
      <c r="AA496" s="31" t="n">
        <f aca="false">IF(Замер!$J$60="да",Комната_3!$B496,0)</f>
        <v>0</v>
      </c>
      <c r="AB496" s="31" t="n">
        <f aca="false">IF(Замер!$J$60="да",Комната_3!$G496,0)</f>
        <v>0</v>
      </c>
      <c r="AC496" s="31" t="n">
        <f aca="false">IF(Замер!$J$60="да",Комната_3!$H496,0)</f>
        <v>0</v>
      </c>
      <c r="AE496" s="31" t="n">
        <f aca="false">IF(Замер!$J$80="да",Комната_4!$B496,0)</f>
        <v>0</v>
      </c>
      <c r="AF496" s="31" t="n">
        <f aca="false">IF(Замер!$J$80="да",Комната_4!$G496,0)</f>
        <v>0</v>
      </c>
      <c r="AG496" s="31" t="n">
        <f aca="false">IF(Замер!$J$80="да",Комната_4!$H496,0)</f>
        <v>0</v>
      </c>
      <c r="AI496" s="31" t="n">
        <f aca="false">IF(Замер!$J$100="да",Комната_5!$B496,0)</f>
        <v>0</v>
      </c>
      <c r="AJ496" s="31" t="n">
        <f aca="false">IF(Замер!$J$100="да",Комната_5!$G496,0)</f>
        <v>0</v>
      </c>
      <c r="AK496" s="31" t="n">
        <f aca="false">IF(Замер!$J$100="да",Комната_5!$H496,0)</f>
        <v>0</v>
      </c>
      <c r="AM496" s="31" t="n">
        <f aca="false">IF(Замер!$J$120="да",Коридор!$B496,0)</f>
        <v>0</v>
      </c>
      <c r="AN496" s="31" t="n">
        <f aca="false">IF(Замер!$J$120="да",Коридор!$G496,0)</f>
        <v>0</v>
      </c>
      <c r="AO496" s="31" t="n">
        <f aca="false">IF(Замер!$J$120="да",Коридор!$H496,0)</f>
        <v>0</v>
      </c>
      <c r="AQ496" s="31" t="n">
        <f aca="false">IF(Замер!$J$140="да",Кухня!$B496,0)</f>
        <v>0</v>
      </c>
      <c r="AR496" s="31" t="n">
        <f aca="false">IF(Замер!$J$140="да",Кухня!$G496,0)</f>
        <v>0</v>
      </c>
      <c r="AS496" s="31" t="n">
        <f aca="false">IF(Замер!$J$140="да",Кухня!$H496,0)</f>
        <v>0</v>
      </c>
      <c r="AU496" s="31" t="n">
        <f aca="false">IF(Замер!$J$160="да",Ванна!$B496,0)</f>
        <v>0</v>
      </c>
      <c r="AV496" s="31" t="n">
        <f aca="false">IF(Замер!$J$160="да",Ванна!$G496,0)</f>
        <v>0</v>
      </c>
      <c r="AW496" s="31" t="n">
        <f aca="false">IF(Замер!$J$160="да",Ванна!$H496,0)</f>
        <v>0</v>
      </c>
      <c r="AY496" s="31" t="n">
        <f aca="false">IF(Замер!$J$180="да",Туалет!$B496,0)</f>
        <v>0</v>
      </c>
      <c r="AZ496" s="31" t="n">
        <f aca="false">IF(Замер!$J$180="да",Туалет!$G496,0)</f>
        <v>0</v>
      </c>
      <c r="BA496" s="31" t="n">
        <f aca="false">IF(Замер!$J$180="да",Туалет!$H496,0)</f>
        <v>0</v>
      </c>
      <c r="BC496" s="31" t="n">
        <f aca="false">IF(Замер!$J$200="да",Балкон!$B496,0)</f>
        <v>0</v>
      </c>
      <c r="BD496" s="31" t="n">
        <f aca="false">IF(Замер!$J$200="да",Балкон!$G496,0)</f>
        <v>0</v>
      </c>
      <c r="BE496" s="31" t="n">
        <f aca="false">IF(Замер!$J$200="да",Балкон!$H496,0)</f>
        <v>0</v>
      </c>
      <c r="BG496" s="31" t="n">
        <f aca="false">IF(Замер!$J$220="да",Помещение_11!$B496,0)</f>
        <v>0</v>
      </c>
      <c r="BH496" s="31" t="n">
        <f aca="false">IF(Замер!$J$220="да",Помещение_11!$G496,0)</f>
        <v>0</v>
      </c>
      <c r="BI496" s="31" t="n">
        <f aca="false">IF(Замер!$J$220="да",Помещение_11!$H496,0)</f>
        <v>0</v>
      </c>
      <c r="BK496" s="31" t="n">
        <f aca="false">IF(Замер!$J$240="да",Помещение_12!$B496,0)</f>
        <v>0</v>
      </c>
      <c r="BL496" s="31" t="n">
        <f aca="false">IF(Замер!$J$240="да",Помещение_12!$G496,0)</f>
        <v>0</v>
      </c>
      <c r="BM496" s="31" t="n">
        <f aca="false">IF(Замер!$J$240="да",Помещение_12!$H496,0)</f>
        <v>0</v>
      </c>
      <c r="BO496" s="31" t="n">
        <f aca="false">IF(Замер!$J$260="да",Помещение_13!$B496,0)</f>
        <v>0</v>
      </c>
      <c r="BP496" s="31" t="n">
        <f aca="false">IF(Замер!$J$260="да",Помещение_13!$G496,0)</f>
        <v>0</v>
      </c>
      <c r="BQ496" s="31" t="n">
        <f aca="false">IF(Замер!$J$260="да",Помещение_13!$H496,0)</f>
        <v>0</v>
      </c>
      <c r="BS496" s="31" t="n">
        <f aca="false">IF(Замер!$J$280="да",Помещение_14!$B496,0)</f>
        <v>0</v>
      </c>
      <c r="BT496" s="31" t="n">
        <f aca="false">IF(Замер!$J$280="да",Помещение_14!$G496,0)</f>
        <v>0</v>
      </c>
      <c r="BU496" s="31" t="n">
        <f aca="false">IF(Замер!$J$280="да",Помещение_14!$H496,0)</f>
        <v>0</v>
      </c>
      <c r="BW496" s="31" t="n">
        <f aca="false">IF(Замер!$J$300="да",Помещение_15!$B496,0)</f>
        <v>0</v>
      </c>
      <c r="BX496" s="31" t="n">
        <f aca="false">IF(Замер!$J$300="да",Помещение_15!$G496,0)</f>
        <v>0</v>
      </c>
      <c r="BY496" s="31" t="n">
        <f aca="false">IF(Замер!$J$300="да",Помещение_15!$H496,0)</f>
        <v>0</v>
      </c>
      <c r="CA496" s="31" t="n">
        <f aca="false">IF(Замер!$J$320="да",Помещение_16!$B496,0)</f>
        <v>0</v>
      </c>
      <c r="CB496" s="31" t="n">
        <f aca="false">IF(Замер!$J$320="да",Помещение_16!$G496,0)</f>
        <v>0</v>
      </c>
      <c r="CC496" s="31" t="n">
        <f aca="false">IF(Замер!$J$320="да",Помещение_16!$H496,0)</f>
        <v>0</v>
      </c>
      <c r="CE496" s="31" t="n">
        <f aca="false">IF(Замер!$J$340="да",Помещение_17!$B496,0)</f>
        <v>0</v>
      </c>
      <c r="CF496" s="31" t="n">
        <f aca="false">IF(Замер!$J$340="да",Помещение_17!$G496,0)</f>
        <v>0</v>
      </c>
      <c r="CG496" s="31" t="n">
        <f aca="false">IF(Замер!$J$340="да",Помещение_17!$H496,0)</f>
        <v>0</v>
      </c>
      <c r="CI496" s="31" t="n">
        <f aca="false">IF(Замер!$J$360="да",Помещение_18!$B496,0)</f>
        <v>0</v>
      </c>
      <c r="CJ496" s="31" t="n">
        <f aca="false">IF(Замер!$J$360="да",Помещение_18!$G496,0)</f>
        <v>0</v>
      </c>
      <c r="CK496" s="31" t="n">
        <f aca="false">IF(Замер!$J$360="да",Помещение_18!$H496,0)</f>
        <v>0</v>
      </c>
      <c r="CM496" s="31" t="n">
        <f aca="false">IF(Замер!$J$380="да",Помещение_19!$B496,0)</f>
        <v>0</v>
      </c>
      <c r="CN496" s="31" t="n">
        <f aca="false">IF(Замер!$J$380="да",Помещение_19!$G496,0)</f>
        <v>0</v>
      </c>
      <c r="CO496" s="31" t="n">
        <f aca="false">IF(Замер!$J$380="да",Помещение_19!$H496,0)</f>
        <v>0</v>
      </c>
      <c r="CQ496" s="31" t="n">
        <f aca="false">IF(Замер!$J$400="да",Помещение_20!$B496,0)</f>
        <v>0</v>
      </c>
      <c r="CR496" s="31" t="n">
        <f aca="false">IF(Замер!$J$400="да",Помещение_20!$G496,0)</f>
        <v>0</v>
      </c>
      <c r="CS496" s="31" t="n">
        <f aca="false">IF(Замер!$J$400="да",Помещение_20!$H496,0)</f>
        <v>0</v>
      </c>
    </row>
    <row r="497" customFormat="false" ht="14.25" hidden="false" customHeight="false" outlineLevel="0" collapsed="false">
      <c r="B497" s="79" t="n">
        <f aca="false">P497</f>
        <v>1</v>
      </c>
      <c r="C497" s="49" t="s">
        <v>209</v>
      </c>
      <c r="D497" s="80" t="str">
        <f aca="false">VLOOKUP(C497,СписокРабот!$B:$E,2,FALSE())</f>
        <v>Затирка швов плитки  составом на цемент. основе</v>
      </c>
      <c r="E497" s="44" t="str">
        <f aca="false">VLOOKUP(C497,СписокРабот!$B:$E,3,FALSE())</f>
        <v>м²</v>
      </c>
      <c r="F497" s="81" t="n">
        <f aca="false">VLOOKUP(C497,СписокРабот!$B:$E,4,FALSE())</f>
        <v>415</v>
      </c>
      <c r="G497" s="84" t="n">
        <f aca="false">Q497</f>
        <v>83</v>
      </c>
      <c r="H497" s="82" t="n">
        <f aca="false">F497*G497</f>
        <v>34445</v>
      </c>
      <c r="L497" s="83"/>
      <c r="M497" s="66" t="n">
        <f aca="false">$F497*(100%-$B$3)</f>
        <v>352.75</v>
      </c>
      <c r="N497" s="31" t="n">
        <f aca="false">$G497*$M497</f>
        <v>29278.25</v>
      </c>
      <c r="P497" s="31" t="n">
        <f aca="false">MAX(S497,W497,AA497,AE497,AI497,AM497,AQ497,AU497,AY497,BC497,BG497,BK497,BO497,BS497,BW497,CA497,CE497,CI497,CM497,CQ497)</f>
        <v>1</v>
      </c>
      <c r="Q497" s="31" t="n">
        <f aca="false">IF($S497,T497,0)+IF($W497,X497,0)+IF($AA497,AB497,0)+IF($AE497,AF497,0)+IF($AI497,AJ497,0)+IF($AM497,AN497,0)+IF($AQ497,AR497,0)+IF($AU497,AV497,0)+IF($AY497,AZ497,0)+IF($BC497,BD497,0)+IF($BG497,BH497,0)+IF($BK497,BL497,0)+IF($BO497,BP497,0)+IF($BS497,BT497,0)+IF($BW497,BX497,0)+IF($CA497,CB497,0)+IF($CE497,CF497,0)+IF($CI497,CJ497,0)+IF($CM497,CN497,0)+IF($CQ497,CR497,0)</f>
        <v>83</v>
      </c>
      <c r="R497" s="31" t="n">
        <f aca="false">IF($S497=1,U497,0)+IF($W497,Y497,0)+IF($AA497,AC497,0)+IF($AE497,AG497,0)+IF($AI497,AK497,0)+IF($AM497,AO497,0)+IF($AQ497,AS497,0)+IF($AU497,AW497,0)+IF($AY497,BA497,0)+IF($BC497,BE497,0)+IF($BG497,BI497,0)+IF($BK497,BM497,0)+IF($BO497,BQ497,0)+IF($BS497,BU497,0)+IF($BW497,BY497,0)+IF($CA497,CC497,0)+IF($CE497,CG497,0)+IF($CI497,CK497,0)+IF($CM497,CO497,0)+IF($CQ497,CS497,0)</f>
        <v>34445</v>
      </c>
      <c r="S497" s="31" t="n">
        <f aca="false">IF(Замер!$J$20="да",Комната_1!$B497,0)</f>
        <v>1</v>
      </c>
      <c r="T497" s="31" t="n">
        <f aca="false">IF(Замер!$J$20="да",Комната_1!$G497,0)</f>
        <v>83</v>
      </c>
      <c r="U497" s="31" t="n">
        <f aca="false">IF(Замер!$J$20="да",Комната_1!$H497,0)</f>
        <v>34445</v>
      </c>
      <c r="W497" s="31" t="n">
        <f aca="false">IF(Замер!$J$40="да",Комната_2!$B497,0)</f>
        <v>0</v>
      </c>
      <c r="X497" s="31" t="n">
        <f aca="false">IF(Замер!$J$40="да",Комната_2!$G497,0)</f>
        <v>0</v>
      </c>
      <c r="Y497" s="31" t="n">
        <f aca="false">IF(Замер!$J$40="да",Комната_2!$H497,0)</f>
        <v>0</v>
      </c>
      <c r="AA497" s="31" t="n">
        <f aca="false">IF(Замер!$J$60="да",Комната_3!$B497,0)</f>
        <v>0</v>
      </c>
      <c r="AB497" s="31" t="n">
        <f aca="false">IF(Замер!$J$60="да",Комната_3!$G497,0)</f>
        <v>0</v>
      </c>
      <c r="AC497" s="31" t="n">
        <f aca="false">IF(Замер!$J$60="да",Комната_3!$H497,0)</f>
        <v>0</v>
      </c>
      <c r="AE497" s="31" t="n">
        <f aca="false">IF(Замер!$J$80="да",Комната_4!$B497,0)</f>
        <v>0</v>
      </c>
      <c r="AF497" s="31" t="n">
        <f aca="false">IF(Замер!$J$80="да",Комната_4!$G497,0)</f>
        <v>0</v>
      </c>
      <c r="AG497" s="31" t="n">
        <f aca="false">IF(Замер!$J$80="да",Комната_4!$H497,0)</f>
        <v>0</v>
      </c>
      <c r="AI497" s="31" t="n">
        <f aca="false">IF(Замер!$J$100="да",Комната_5!$B497,0)</f>
        <v>0</v>
      </c>
      <c r="AJ497" s="31" t="n">
        <f aca="false">IF(Замер!$J$100="да",Комната_5!$G497,0)</f>
        <v>0</v>
      </c>
      <c r="AK497" s="31" t="n">
        <f aca="false">IF(Замер!$J$100="да",Комната_5!$H497,0)</f>
        <v>0</v>
      </c>
      <c r="AM497" s="31" t="n">
        <f aca="false">IF(Замер!$J$120="да",Коридор!$B497,0)</f>
        <v>0</v>
      </c>
      <c r="AN497" s="31" t="n">
        <f aca="false">IF(Замер!$J$120="да",Коридор!$G497,0)</f>
        <v>0</v>
      </c>
      <c r="AO497" s="31" t="n">
        <f aca="false">IF(Замер!$J$120="да",Коридор!$H497,0)</f>
        <v>0</v>
      </c>
      <c r="AQ497" s="31" t="n">
        <f aca="false">IF(Замер!$J$140="да",Кухня!$B497,0)</f>
        <v>0</v>
      </c>
      <c r="AR497" s="31" t="n">
        <f aca="false">IF(Замер!$J$140="да",Кухня!$G497,0)</f>
        <v>0</v>
      </c>
      <c r="AS497" s="31" t="n">
        <f aca="false">IF(Замер!$J$140="да",Кухня!$H497,0)</f>
        <v>0</v>
      </c>
      <c r="AU497" s="31" t="n">
        <f aca="false">IF(Замер!$J$160="да",Ванна!$B497,0)</f>
        <v>0</v>
      </c>
      <c r="AV497" s="31" t="n">
        <f aca="false">IF(Замер!$J$160="да",Ванна!$G497,0)</f>
        <v>0</v>
      </c>
      <c r="AW497" s="31" t="n">
        <f aca="false">IF(Замер!$J$160="да",Ванна!$H497,0)</f>
        <v>0</v>
      </c>
      <c r="AY497" s="31" t="n">
        <f aca="false">IF(Замер!$J$180="да",Туалет!$B497,0)</f>
        <v>0</v>
      </c>
      <c r="AZ497" s="31" t="n">
        <f aca="false">IF(Замер!$J$180="да",Туалет!$G497,0)</f>
        <v>0</v>
      </c>
      <c r="BA497" s="31" t="n">
        <f aca="false">IF(Замер!$J$180="да",Туалет!$H497,0)</f>
        <v>0</v>
      </c>
      <c r="BC497" s="31" t="n">
        <f aca="false">IF(Замер!$J$200="да",Балкон!$B497,0)</f>
        <v>0</v>
      </c>
      <c r="BD497" s="31" t="n">
        <f aca="false">IF(Замер!$J$200="да",Балкон!$G497,0)</f>
        <v>0</v>
      </c>
      <c r="BE497" s="31" t="n">
        <f aca="false">IF(Замер!$J$200="да",Балкон!$H497,0)</f>
        <v>0</v>
      </c>
      <c r="BG497" s="31" t="n">
        <f aca="false">IF(Замер!$J$220="да",Помещение_11!$B497,0)</f>
        <v>0</v>
      </c>
      <c r="BH497" s="31" t="n">
        <f aca="false">IF(Замер!$J$220="да",Помещение_11!$G497,0)</f>
        <v>0</v>
      </c>
      <c r="BI497" s="31" t="n">
        <f aca="false">IF(Замер!$J$220="да",Помещение_11!$H497,0)</f>
        <v>0</v>
      </c>
      <c r="BK497" s="31" t="n">
        <f aca="false">IF(Замер!$J$240="да",Помещение_12!$B497,0)</f>
        <v>0</v>
      </c>
      <c r="BL497" s="31" t="n">
        <f aca="false">IF(Замер!$J$240="да",Помещение_12!$G497,0)</f>
        <v>0</v>
      </c>
      <c r="BM497" s="31" t="n">
        <f aca="false">IF(Замер!$J$240="да",Помещение_12!$H497,0)</f>
        <v>0</v>
      </c>
      <c r="BO497" s="31" t="n">
        <f aca="false">IF(Замер!$J$260="да",Помещение_13!$B497,0)</f>
        <v>0</v>
      </c>
      <c r="BP497" s="31" t="n">
        <f aca="false">IF(Замер!$J$260="да",Помещение_13!$G497,0)</f>
        <v>0</v>
      </c>
      <c r="BQ497" s="31" t="n">
        <f aca="false">IF(Замер!$J$260="да",Помещение_13!$H497,0)</f>
        <v>0</v>
      </c>
      <c r="BS497" s="31" t="n">
        <f aca="false">IF(Замер!$J$280="да",Помещение_14!$B497,0)</f>
        <v>0</v>
      </c>
      <c r="BT497" s="31" t="n">
        <f aca="false">IF(Замер!$J$280="да",Помещение_14!$G497,0)</f>
        <v>0</v>
      </c>
      <c r="BU497" s="31" t="n">
        <f aca="false">IF(Замер!$J$280="да",Помещение_14!$H497,0)</f>
        <v>0</v>
      </c>
      <c r="BW497" s="31" t="n">
        <f aca="false">IF(Замер!$J$300="да",Помещение_15!$B497,0)</f>
        <v>0</v>
      </c>
      <c r="BX497" s="31" t="n">
        <f aca="false">IF(Замер!$J$300="да",Помещение_15!$G497,0)</f>
        <v>0</v>
      </c>
      <c r="BY497" s="31" t="n">
        <f aca="false">IF(Замер!$J$300="да",Помещение_15!$H497,0)</f>
        <v>0</v>
      </c>
      <c r="CA497" s="31" t="n">
        <f aca="false">IF(Замер!$J$320="да",Помещение_16!$B497,0)</f>
        <v>0</v>
      </c>
      <c r="CB497" s="31" t="n">
        <f aca="false">IF(Замер!$J$320="да",Помещение_16!$G497,0)</f>
        <v>0</v>
      </c>
      <c r="CC497" s="31" t="n">
        <f aca="false">IF(Замер!$J$320="да",Помещение_16!$H497,0)</f>
        <v>0</v>
      </c>
      <c r="CE497" s="31" t="n">
        <f aca="false">IF(Замер!$J$340="да",Помещение_17!$B497,0)</f>
        <v>0</v>
      </c>
      <c r="CF497" s="31" t="n">
        <f aca="false">IF(Замер!$J$340="да",Помещение_17!$G497,0)</f>
        <v>0</v>
      </c>
      <c r="CG497" s="31" t="n">
        <f aca="false">IF(Замер!$J$340="да",Помещение_17!$H497,0)</f>
        <v>0</v>
      </c>
      <c r="CI497" s="31" t="n">
        <f aca="false">IF(Замер!$J$360="да",Помещение_18!$B497,0)</f>
        <v>0</v>
      </c>
      <c r="CJ497" s="31" t="n">
        <f aca="false">IF(Замер!$J$360="да",Помещение_18!$G497,0)</f>
        <v>0</v>
      </c>
      <c r="CK497" s="31" t="n">
        <f aca="false">IF(Замер!$J$360="да",Помещение_18!$H497,0)</f>
        <v>0</v>
      </c>
      <c r="CM497" s="31" t="n">
        <f aca="false">IF(Замер!$J$380="да",Помещение_19!$B497,0)</f>
        <v>0</v>
      </c>
      <c r="CN497" s="31" t="n">
        <f aca="false">IF(Замер!$J$380="да",Помещение_19!$G497,0)</f>
        <v>0</v>
      </c>
      <c r="CO497" s="31" t="n">
        <f aca="false">IF(Замер!$J$380="да",Помещение_19!$H497,0)</f>
        <v>0</v>
      </c>
      <c r="CQ497" s="31" t="n">
        <f aca="false">IF(Замер!$J$400="да",Помещение_20!$B497,0)</f>
        <v>0</v>
      </c>
      <c r="CR497" s="31" t="n">
        <f aca="false">IF(Замер!$J$400="да",Помещение_20!$G497,0)</f>
        <v>0</v>
      </c>
      <c r="CS497" s="31" t="n">
        <f aca="false">IF(Замер!$J$400="да",Помещение_20!$H497,0)</f>
        <v>0</v>
      </c>
    </row>
    <row r="498" customFormat="false" ht="14.25" hidden="false" customHeight="false" outlineLevel="0" collapsed="false">
      <c r="B498" s="89" t="n">
        <f aca="false">P498</f>
        <v>0</v>
      </c>
      <c r="C498" s="90" t="s">
        <v>733</v>
      </c>
      <c r="D498" s="91" t="str">
        <f aca="false">VLOOKUP(C498,СписокРабот!$B:$E,2,FALSE())</f>
        <v>Затирка швов плитки полимерным составом</v>
      </c>
      <c r="E498" s="92" t="str">
        <f aca="false">VLOOKUP(C498,СписокРабот!$B:$E,3,FALSE())</f>
        <v>м²</v>
      </c>
      <c r="F498" s="93" t="n">
        <f aca="false">VLOOKUP(C498,СписокРабот!$B:$E,4,FALSE())</f>
        <v>1874</v>
      </c>
      <c r="G498" s="94" t="n">
        <f aca="false">Q498</f>
        <v>0</v>
      </c>
      <c r="H498" s="95" t="n">
        <f aca="false">F498*G498</f>
        <v>0</v>
      </c>
      <c r="L498" s="83"/>
      <c r="M498" s="66" t="n">
        <f aca="false">$F498*(100%-$B$3)</f>
        <v>1592.9</v>
      </c>
      <c r="N498" s="31" t="n">
        <f aca="false">$G498*$M498</f>
        <v>0</v>
      </c>
      <c r="P498" s="31" t="n">
        <f aca="false">MAX(S498,W498,AA498,AE498,AI498,AM498,AQ498,AU498,AY498,BC498,BG498,BK498,BO498,BS498,BW498,CA498,CE498,CI498,CM498,CQ498)</f>
        <v>0</v>
      </c>
      <c r="Q498" s="31" t="n">
        <f aca="false">IF($S498,T498,0)+IF($W498,X498,0)+IF($AA498,AB498,0)+IF($AE498,AF498,0)+IF($AI498,AJ498,0)+IF($AM498,AN498,0)+IF($AQ498,AR498,0)+IF($AU498,AV498,0)+IF($AY498,AZ498,0)+IF($BC498,BD498,0)+IF($BG498,BH498,0)+IF($BK498,BL498,0)+IF($BO498,BP498,0)+IF($BS498,BT498,0)+IF($BW498,BX498,0)+IF($CA498,CB498,0)+IF($CE498,CF498,0)+IF($CI498,CJ498,0)+IF($CM498,CN498,0)+IF($CQ498,CR498,0)</f>
        <v>0</v>
      </c>
      <c r="R498" s="31" t="n">
        <f aca="false">IF($S498=1,U498,0)+IF($W498,Y498,0)+IF($AA498,AC498,0)+IF($AE498,AG498,0)+IF($AI498,AK498,0)+IF($AM498,AO498,0)+IF($AQ498,AS498,0)+IF($AU498,AW498,0)+IF($AY498,BA498,0)+IF($BC498,BE498,0)+IF($BG498,BI498,0)+IF($BK498,BM498,0)+IF($BO498,BQ498,0)+IF($BS498,BU498,0)+IF($BW498,BY498,0)+IF($CA498,CC498,0)+IF($CE498,CG498,0)+IF($CI498,CK498,0)+IF($CM498,CO498,0)+IF($CQ498,CS498,0)</f>
        <v>0</v>
      </c>
      <c r="S498" s="31" t="n">
        <f aca="false">IF(Замер!$J$20="да",Комната_1!$B498,0)</f>
        <v>0</v>
      </c>
      <c r="T498" s="31" t="n">
        <f aca="false">IF(Замер!$J$20="да",Комната_1!$G498,0)</f>
        <v>0</v>
      </c>
      <c r="U498" s="31" t="n">
        <f aca="false">IF(Замер!$J$20="да",Комната_1!$H498,0)</f>
        <v>0</v>
      </c>
      <c r="W498" s="31" t="n">
        <f aca="false">IF(Замер!$J$40="да",Комната_2!$B498,0)</f>
        <v>0</v>
      </c>
      <c r="X498" s="31" t="n">
        <f aca="false">IF(Замер!$J$40="да",Комната_2!$G498,0)</f>
        <v>0</v>
      </c>
      <c r="Y498" s="31" t="n">
        <f aca="false">IF(Замер!$J$40="да",Комната_2!$H498,0)</f>
        <v>0</v>
      </c>
      <c r="AA498" s="31" t="n">
        <f aca="false">IF(Замер!$J$60="да",Комната_3!$B498,0)</f>
        <v>0</v>
      </c>
      <c r="AB498" s="31" t="n">
        <f aca="false">IF(Замер!$J$60="да",Комната_3!$G498,0)</f>
        <v>0</v>
      </c>
      <c r="AC498" s="31" t="n">
        <f aca="false">IF(Замер!$J$60="да",Комната_3!$H498,0)</f>
        <v>0</v>
      </c>
      <c r="AE498" s="31" t="n">
        <f aca="false">IF(Замер!$J$80="да",Комната_4!$B498,0)</f>
        <v>0</v>
      </c>
      <c r="AF498" s="31" t="n">
        <f aca="false">IF(Замер!$J$80="да",Комната_4!$G498,0)</f>
        <v>0</v>
      </c>
      <c r="AG498" s="31" t="n">
        <f aca="false">IF(Замер!$J$80="да",Комната_4!$H498,0)</f>
        <v>0</v>
      </c>
      <c r="AI498" s="31" t="n">
        <f aca="false">IF(Замер!$J$100="да",Комната_5!$B498,0)</f>
        <v>0</v>
      </c>
      <c r="AJ498" s="31" t="n">
        <f aca="false">IF(Замер!$J$100="да",Комната_5!$G498,0)</f>
        <v>0</v>
      </c>
      <c r="AK498" s="31" t="n">
        <f aca="false">IF(Замер!$J$100="да",Комната_5!$H498,0)</f>
        <v>0</v>
      </c>
      <c r="AM498" s="31" t="n">
        <f aca="false">IF(Замер!$J$120="да",Коридор!$B498,0)</f>
        <v>0</v>
      </c>
      <c r="AN498" s="31" t="n">
        <f aca="false">IF(Замер!$J$120="да",Коридор!$G498,0)</f>
        <v>0</v>
      </c>
      <c r="AO498" s="31" t="n">
        <f aca="false">IF(Замер!$J$120="да",Коридор!$H498,0)</f>
        <v>0</v>
      </c>
      <c r="AQ498" s="31" t="n">
        <f aca="false">IF(Замер!$J$140="да",Кухня!$B498,0)</f>
        <v>0</v>
      </c>
      <c r="AR498" s="31" t="n">
        <f aca="false">IF(Замер!$J$140="да",Кухня!$G498,0)</f>
        <v>0</v>
      </c>
      <c r="AS498" s="31" t="n">
        <f aca="false">IF(Замер!$J$140="да",Кухня!$H498,0)</f>
        <v>0</v>
      </c>
      <c r="AU498" s="31" t="n">
        <f aca="false">IF(Замер!$J$160="да",Ванна!$B498,0)</f>
        <v>0</v>
      </c>
      <c r="AV498" s="31" t="n">
        <f aca="false">IF(Замер!$J$160="да",Ванна!$G498,0)</f>
        <v>0</v>
      </c>
      <c r="AW498" s="31" t="n">
        <f aca="false">IF(Замер!$J$160="да",Ванна!$H498,0)</f>
        <v>0</v>
      </c>
      <c r="AY498" s="31" t="n">
        <f aca="false">IF(Замер!$J$180="да",Туалет!$B498,0)</f>
        <v>0</v>
      </c>
      <c r="AZ498" s="31" t="n">
        <f aca="false">IF(Замер!$J$180="да",Туалет!$G498,0)</f>
        <v>0</v>
      </c>
      <c r="BA498" s="31" t="n">
        <f aca="false">IF(Замер!$J$180="да",Туалет!$H498,0)</f>
        <v>0</v>
      </c>
      <c r="BC498" s="31" t="n">
        <f aca="false">IF(Замер!$J$200="да",Балкон!$B498,0)</f>
        <v>0</v>
      </c>
      <c r="BD498" s="31" t="n">
        <f aca="false">IF(Замер!$J$200="да",Балкон!$G498,0)</f>
        <v>0</v>
      </c>
      <c r="BE498" s="31" t="n">
        <f aca="false">IF(Замер!$J$200="да",Балкон!$H498,0)</f>
        <v>0</v>
      </c>
      <c r="BG498" s="31" t="n">
        <f aca="false">IF(Замер!$J$220="да",Помещение_11!$B498,0)</f>
        <v>0</v>
      </c>
      <c r="BH498" s="31" t="n">
        <f aca="false">IF(Замер!$J$220="да",Помещение_11!$G498,0)</f>
        <v>0</v>
      </c>
      <c r="BI498" s="31" t="n">
        <f aca="false">IF(Замер!$J$220="да",Помещение_11!$H498,0)</f>
        <v>0</v>
      </c>
      <c r="BK498" s="31" t="n">
        <f aca="false">IF(Замер!$J$240="да",Помещение_12!$B498,0)</f>
        <v>0</v>
      </c>
      <c r="BL498" s="31" t="n">
        <f aca="false">IF(Замер!$J$240="да",Помещение_12!$G498,0)</f>
        <v>0</v>
      </c>
      <c r="BM498" s="31" t="n">
        <f aca="false">IF(Замер!$J$240="да",Помещение_12!$H498,0)</f>
        <v>0</v>
      </c>
      <c r="BO498" s="31" t="n">
        <f aca="false">IF(Замер!$J$260="да",Помещение_13!$B498,0)</f>
        <v>0</v>
      </c>
      <c r="BP498" s="31" t="n">
        <f aca="false">IF(Замер!$J$260="да",Помещение_13!$G498,0)</f>
        <v>0</v>
      </c>
      <c r="BQ498" s="31" t="n">
        <f aca="false">IF(Замер!$J$260="да",Помещение_13!$H498,0)</f>
        <v>0</v>
      </c>
      <c r="BS498" s="31" t="n">
        <f aca="false">IF(Замер!$J$280="да",Помещение_14!$B498,0)</f>
        <v>0</v>
      </c>
      <c r="BT498" s="31" t="n">
        <f aca="false">IF(Замер!$J$280="да",Помещение_14!$G498,0)</f>
        <v>0</v>
      </c>
      <c r="BU498" s="31" t="n">
        <f aca="false">IF(Замер!$J$280="да",Помещение_14!$H498,0)</f>
        <v>0</v>
      </c>
      <c r="BW498" s="31" t="n">
        <f aca="false">IF(Замер!$J$300="да",Помещение_15!$B498,0)</f>
        <v>0</v>
      </c>
      <c r="BX498" s="31" t="n">
        <f aca="false">IF(Замер!$J$300="да",Помещение_15!$G498,0)</f>
        <v>0</v>
      </c>
      <c r="BY498" s="31" t="n">
        <f aca="false">IF(Замер!$J$300="да",Помещение_15!$H498,0)</f>
        <v>0</v>
      </c>
      <c r="CA498" s="31" t="n">
        <f aca="false">IF(Замер!$J$320="да",Помещение_16!$B498,0)</f>
        <v>0</v>
      </c>
      <c r="CB498" s="31" t="n">
        <f aca="false">IF(Замер!$J$320="да",Помещение_16!$G498,0)</f>
        <v>0</v>
      </c>
      <c r="CC498" s="31" t="n">
        <f aca="false">IF(Замер!$J$320="да",Помещение_16!$H498,0)</f>
        <v>0</v>
      </c>
      <c r="CE498" s="31" t="n">
        <f aca="false">IF(Замер!$J$340="да",Помещение_17!$B498,0)</f>
        <v>0</v>
      </c>
      <c r="CF498" s="31" t="n">
        <f aca="false">IF(Замер!$J$340="да",Помещение_17!$G498,0)</f>
        <v>0</v>
      </c>
      <c r="CG498" s="31" t="n">
        <f aca="false">IF(Замер!$J$340="да",Помещение_17!$H498,0)</f>
        <v>0</v>
      </c>
      <c r="CI498" s="31" t="n">
        <f aca="false">IF(Замер!$J$360="да",Помещение_18!$B498,0)</f>
        <v>0</v>
      </c>
      <c r="CJ498" s="31" t="n">
        <f aca="false">IF(Замер!$J$360="да",Помещение_18!$G498,0)</f>
        <v>0</v>
      </c>
      <c r="CK498" s="31" t="n">
        <f aca="false">IF(Замер!$J$360="да",Помещение_18!$H498,0)</f>
        <v>0</v>
      </c>
      <c r="CM498" s="31" t="n">
        <f aca="false">IF(Замер!$J$380="да",Помещение_19!$B498,0)</f>
        <v>0</v>
      </c>
      <c r="CN498" s="31" t="n">
        <f aca="false">IF(Замер!$J$380="да",Помещение_19!$G498,0)</f>
        <v>0</v>
      </c>
      <c r="CO498" s="31" t="n">
        <f aca="false">IF(Замер!$J$380="да",Помещение_19!$H498,0)</f>
        <v>0</v>
      </c>
      <c r="CQ498" s="31" t="n">
        <f aca="false">IF(Замер!$J$400="да",Помещение_20!$B498,0)</f>
        <v>0</v>
      </c>
      <c r="CR498" s="31" t="n">
        <f aca="false">IF(Замер!$J$400="да",Помещение_20!$G498,0)</f>
        <v>0</v>
      </c>
      <c r="CS498" s="31" t="n">
        <f aca="false">IF(Замер!$J$400="да",Помещение_20!$H498,0)</f>
        <v>0</v>
      </c>
    </row>
    <row r="499" customFormat="false" ht="14.25" hidden="false" customHeight="false" outlineLevel="0" collapsed="false">
      <c r="B499" s="79" t="n">
        <f aca="false">P499</f>
        <v>1</v>
      </c>
      <c r="C499" s="49" t="s">
        <v>211</v>
      </c>
      <c r="D499" s="80" t="str">
        <f aca="false">VLOOKUP(C499,СписокРабот!$B:$E,2,FALSE())</f>
        <v>Устройство декоративного экрана ванны</v>
      </c>
      <c r="E499" s="44" t="str">
        <f aca="false">VLOOKUP(C499,СписокРабот!$B:$E,3,FALSE())</f>
        <v>ед.</v>
      </c>
      <c r="F499" s="81" t="n">
        <f aca="false">VLOOKUP(C499,СписокРабот!$B:$E,4,FALSE())</f>
        <v>7113</v>
      </c>
      <c r="G499" s="49" t="n">
        <f aca="false">Q499</f>
        <v>1</v>
      </c>
      <c r="H499" s="82" t="n">
        <f aca="false">F499*G499</f>
        <v>7113</v>
      </c>
      <c r="L499" s="83"/>
      <c r="M499" s="66" t="n">
        <f aca="false">$F499*(100%-$B$3)</f>
        <v>6046.05</v>
      </c>
      <c r="N499" s="31" t="n">
        <f aca="false">$G499*$M499</f>
        <v>6046.05</v>
      </c>
      <c r="P499" s="31" t="n">
        <f aca="false">MAX(S499,W499,AA499,AE499,AI499,AM499,AQ499,AU499,AY499,BC499,BG499,BK499,BO499,BS499,BW499,CA499,CE499,CI499,CM499,CQ499)</f>
        <v>1</v>
      </c>
      <c r="Q499" s="31" t="n">
        <f aca="false">IF($S499,T499,0)+IF($W499,X499,0)+IF($AA499,AB499,0)+IF($AE499,AF499,0)+IF($AI499,AJ499,0)+IF($AM499,AN499,0)+IF($AQ499,AR499,0)+IF($AU499,AV499,0)+IF($AY499,AZ499,0)+IF($BC499,BD499,0)+IF($BG499,BH499,0)+IF($BK499,BL499,0)+IF($BO499,BP499,0)+IF($BS499,BT499,0)+IF($BW499,BX499,0)+IF($CA499,CB499,0)+IF($CE499,CF499,0)+IF($CI499,CJ499,0)+IF($CM499,CN499,0)+IF($CQ499,CR499,0)</f>
        <v>1</v>
      </c>
      <c r="R499" s="31" t="n">
        <f aca="false">IF($S499=1,U499,0)+IF($W499,Y499,0)+IF($AA499,AC499,0)+IF($AE499,AG499,0)+IF($AI499,AK499,0)+IF($AM499,AO499,0)+IF($AQ499,AS499,0)+IF($AU499,AW499,0)+IF($AY499,BA499,0)+IF($BC499,BE499,0)+IF($BG499,BI499,0)+IF($BK499,BM499,0)+IF($BO499,BQ499,0)+IF($BS499,BU499,0)+IF($BW499,BY499,0)+IF($CA499,CC499,0)+IF($CE499,CG499,0)+IF($CI499,CK499,0)+IF($CM499,CO499,0)+IF($CQ499,CS499,0)</f>
        <v>7113</v>
      </c>
      <c r="S499" s="31" t="n">
        <f aca="false">IF(Замер!$J$20="да",Комната_1!$B499,0)</f>
        <v>1</v>
      </c>
      <c r="T499" s="31" t="n">
        <f aca="false">IF(Замер!$J$20="да",Комната_1!$G499,0)</f>
        <v>1</v>
      </c>
      <c r="U499" s="31" t="n">
        <f aca="false">IF(Замер!$J$20="да",Комната_1!$H499,0)</f>
        <v>7113</v>
      </c>
      <c r="W499" s="31" t="n">
        <f aca="false">IF(Замер!$J$40="да",Комната_2!$B499,0)</f>
        <v>0</v>
      </c>
      <c r="X499" s="31" t="n">
        <f aca="false">IF(Замер!$J$40="да",Комната_2!$G499,0)</f>
        <v>0</v>
      </c>
      <c r="Y499" s="31" t="n">
        <f aca="false">IF(Замер!$J$40="да",Комната_2!$H499,0)</f>
        <v>0</v>
      </c>
      <c r="AA499" s="31" t="n">
        <f aca="false">IF(Замер!$J$60="да",Комната_3!$B499,0)</f>
        <v>0</v>
      </c>
      <c r="AB499" s="31" t="n">
        <f aca="false">IF(Замер!$J$60="да",Комната_3!$G499,0)</f>
        <v>0</v>
      </c>
      <c r="AC499" s="31" t="n">
        <f aca="false">IF(Замер!$J$60="да",Комната_3!$H499,0)</f>
        <v>0</v>
      </c>
      <c r="AE499" s="31" t="n">
        <f aca="false">IF(Замер!$J$80="да",Комната_4!$B499,0)</f>
        <v>0</v>
      </c>
      <c r="AF499" s="31" t="n">
        <f aca="false">IF(Замер!$J$80="да",Комната_4!$G499,0)</f>
        <v>0</v>
      </c>
      <c r="AG499" s="31" t="n">
        <f aca="false">IF(Замер!$J$80="да",Комната_4!$H499,0)</f>
        <v>0</v>
      </c>
      <c r="AI499" s="31" t="n">
        <f aca="false">IF(Замер!$J$100="да",Комната_5!$B499,0)</f>
        <v>0</v>
      </c>
      <c r="AJ499" s="31" t="n">
        <f aca="false">IF(Замер!$J$100="да",Комната_5!$G499,0)</f>
        <v>0</v>
      </c>
      <c r="AK499" s="31" t="n">
        <f aca="false">IF(Замер!$J$100="да",Комната_5!$H499,0)</f>
        <v>0</v>
      </c>
      <c r="AM499" s="31" t="n">
        <f aca="false">IF(Замер!$J$120="да",Коридор!$B499,0)</f>
        <v>0</v>
      </c>
      <c r="AN499" s="31" t="n">
        <f aca="false">IF(Замер!$J$120="да",Коридор!$G499,0)</f>
        <v>0</v>
      </c>
      <c r="AO499" s="31" t="n">
        <f aca="false">IF(Замер!$J$120="да",Коридор!$H499,0)</f>
        <v>0</v>
      </c>
      <c r="AQ499" s="31" t="n">
        <f aca="false">IF(Замер!$J$140="да",Кухня!$B499,0)</f>
        <v>0</v>
      </c>
      <c r="AR499" s="31" t="n">
        <f aca="false">IF(Замер!$J$140="да",Кухня!$G499,0)</f>
        <v>0</v>
      </c>
      <c r="AS499" s="31" t="n">
        <f aca="false">IF(Замер!$J$140="да",Кухня!$H499,0)</f>
        <v>0</v>
      </c>
      <c r="AU499" s="31" t="n">
        <f aca="false">IF(Замер!$J$160="да",Ванна!$B499,0)</f>
        <v>0</v>
      </c>
      <c r="AV499" s="31" t="n">
        <f aca="false">IF(Замер!$J$160="да",Ванна!$G499,0)</f>
        <v>0</v>
      </c>
      <c r="AW499" s="31" t="n">
        <f aca="false">IF(Замер!$J$160="да",Ванна!$H499,0)</f>
        <v>0</v>
      </c>
      <c r="AY499" s="31" t="n">
        <f aca="false">IF(Замер!$J$180="да",Туалет!$B499,0)</f>
        <v>0</v>
      </c>
      <c r="AZ499" s="31" t="n">
        <f aca="false">IF(Замер!$J$180="да",Туалет!$G499,0)</f>
        <v>0</v>
      </c>
      <c r="BA499" s="31" t="n">
        <f aca="false">IF(Замер!$J$180="да",Туалет!$H499,0)</f>
        <v>0</v>
      </c>
      <c r="BC499" s="31" t="n">
        <f aca="false">IF(Замер!$J$200="да",Балкон!$B499,0)</f>
        <v>0</v>
      </c>
      <c r="BD499" s="31" t="n">
        <f aca="false">IF(Замер!$J$200="да",Балкон!$G499,0)</f>
        <v>0</v>
      </c>
      <c r="BE499" s="31" t="n">
        <f aca="false">IF(Замер!$J$200="да",Балкон!$H499,0)</f>
        <v>0</v>
      </c>
      <c r="BG499" s="31" t="n">
        <f aca="false">IF(Замер!$J$220="да",Помещение_11!$B499,0)</f>
        <v>0</v>
      </c>
      <c r="BH499" s="31" t="n">
        <f aca="false">IF(Замер!$J$220="да",Помещение_11!$G499,0)</f>
        <v>0</v>
      </c>
      <c r="BI499" s="31" t="n">
        <f aca="false">IF(Замер!$J$220="да",Помещение_11!$H499,0)</f>
        <v>0</v>
      </c>
      <c r="BK499" s="31" t="n">
        <f aca="false">IF(Замер!$J$240="да",Помещение_12!$B499,0)</f>
        <v>0</v>
      </c>
      <c r="BL499" s="31" t="n">
        <f aca="false">IF(Замер!$J$240="да",Помещение_12!$G499,0)</f>
        <v>0</v>
      </c>
      <c r="BM499" s="31" t="n">
        <f aca="false">IF(Замер!$J$240="да",Помещение_12!$H499,0)</f>
        <v>0</v>
      </c>
      <c r="BO499" s="31" t="n">
        <f aca="false">IF(Замер!$J$260="да",Помещение_13!$B499,0)</f>
        <v>0</v>
      </c>
      <c r="BP499" s="31" t="n">
        <f aca="false">IF(Замер!$J$260="да",Помещение_13!$G499,0)</f>
        <v>0</v>
      </c>
      <c r="BQ499" s="31" t="n">
        <f aca="false">IF(Замер!$J$260="да",Помещение_13!$H499,0)</f>
        <v>0</v>
      </c>
      <c r="BS499" s="31" t="n">
        <f aca="false">IF(Замер!$J$280="да",Помещение_14!$B499,0)</f>
        <v>0</v>
      </c>
      <c r="BT499" s="31" t="n">
        <f aca="false">IF(Замер!$J$280="да",Помещение_14!$G499,0)</f>
        <v>0</v>
      </c>
      <c r="BU499" s="31" t="n">
        <f aca="false">IF(Замер!$J$280="да",Помещение_14!$H499,0)</f>
        <v>0</v>
      </c>
      <c r="BW499" s="31" t="n">
        <f aca="false">IF(Замер!$J$300="да",Помещение_15!$B499,0)</f>
        <v>0</v>
      </c>
      <c r="BX499" s="31" t="n">
        <f aca="false">IF(Замер!$J$300="да",Помещение_15!$G499,0)</f>
        <v>0</v>
      </c>
      <c r="BY499" s="31" t="n">
        <f aca="false">IF(Замер!$J$300="да",Помещение_15!$H499,0)</f>
        <v>0</v>
      </c>
      <c r="CA499" s="31" t="n">
        <f aca="false">IF(Замер!$J$320="да",Помещение_16!$B499,0)</f>
        <v>0</v>
      </c>
      <c r="CB499" s="31" t="n">
        <f aca="false">IF(Замер!$J$320="да",Помещение_16!$G499,0)</f>
        <v>0</v>
      </c>
      <c r="CC499" s="31" t="n">
        <f aca="false">IF(Замер!$J$320="да",Помещение_16!$H499,0)</f>
        <v>0</v>
      </c>
      <c r="CE499" s="31" t="n">
        <f aca="false">IF(Замер!$J$340="да",Помещение_17!$B499,0)</f>
        <v>0</v>
      </c>
      <c r="CF499" s="31" t="n">
        <f aca="false">IF(Замер!$J$340="да",Помещение_17!$G499,0)</f>
        <v>0</v>
      </c>
      <c r="CG499" s="31" t="n">
        <f aca="false">IF(Замер!$J$340="да",Помещение_17!$H499,0)</f>
        <v>0</v>
      </c>
      <c r="CI499" s="31" t="n">
        <f aca="false">IF(Замер!$J$360="да",Помещение_18!$B499,0)</f>
        <v>0</v>
      </c>
      <c r="CJ499" s="31" t="n">
        <f aca="false">IF(Замер!$J$360="да",Помещение_18!$G499,0)</f>
        <v>0</v>
      </c>
      <c r="CK499" s="31" t="n">
        <f aca="false">IF(Замер!$J$360="да",Помещение_18!$H499,0)</f>
        <v>0</v>
      </c>
      <c r="CM499" s="31" t="n">
        <f aca="false">IF(Замер!$J$380="да",Помещение_19!$B499,0)</f>
        <v>0</v>
      </c>
      <c r="CN499" s="31" t="n">
        <f aca="false">IF(Замер!$J$380="да",Помещение_19!$G499,0)</f>
        <v>0</v>
      </c>
      <c r="CO499" s="31" t="n">
        <f aca="false">IF(Замер!$J$380="да",Помещение_19!$H499,0)</f>
        <v>0</v>
      </c>
      <c r="CQ499" s="31" t="n">
        <f aca="false">IF(Замер!$J$400="да",Помещение_20!$B499,0)</f>
        <v>0</v>
      </c>
      <c r="CR499" s="31" t="n">
        <f aca="false">IF(Замер!$J$400="да",Помещение_20!$G499,0)</f>
        <v>0</v>
      </c>
      <c r="CS499" s="31" t="n">
        <f aca="false">IF(Замер!$J$400="да",Помещение_20!$H499,0)</f>
        <v>0</v>
      </c>
    </row>
    <row r="500" customFormat="false" ht="14.25" hidden="false" customHeight="false" outlineLevel="0" collapsed="false">
      <c r="B500" s="89" t="n">
        <f aca="false">P500</f>
        <v>0</v>
      </c>
      <c r="C500" s="90" t="s">
        <v>734</v>
      </c>
      <c r="D500" s="91" t="str">
        <f aca="false">VLOOKUP(C500,СписокРабот!$B:$E,2,FALSE())</f>
        <v>Установка бордюра / плинтуса керамического</v>
      </c>
      <c r="E500" s="92" t="str">
        <f aca="false">VLOOKUP(C500,СписокРабот!$B:$E,3,FALSE())</f>
        <v>п.м</v>
      </c>
      <c r="F500" s="93" t="n">
        <f aca="false">VLOOKUP(C500,СписокРабот!$B:$E,4,FALSE())</f>
        <v>1828</v>
      </c>
      <c r="G500" s="94" t="n">
        <f aca="false">Q500</f>
        <v>0</v>
      </c>
      <c r="H500" s="95" t="n">
        <f aca="false">F500*G500</f>
        <v>0</v>
      </c>
      <c r="L500" s="83"/>
      <c r="M500" s="66" t="n">
        <f aca="false">$F500*(100%-$B$3)</f>
        <v>1553.8</v>
      </c>
      <c r="N500" s="31" t="n">
        <f aca="false">$G500*$M500</f>
        <v>0</v>
      </c>
      <c r="P500" s="31" t="n">
        <f aca="false">MAX(S500,W500,AA500,AE500,AI500,AM500,AQ500,AU500,AY500,BC500,BG500,BK500,BO500,BS500,BW500,CA500,CE500,CI500,CM500,CQ500)</f>
        <v>0</v>
      </c>
      <c r="Q500" s="31" t="n">
        <f aca="false">IF($S500,T500,0)+IF($W500,X500,0)+IF($AA500,AB500,0)+IF($AE500,AF500,0)+IF($AI500,AJ500,0)+IF($AM500,AN500,0)+IF($AQ500,AR500,0)+IF($AU500,AV500,0)+IF($AY500,AZ500,0)+IF($BC500,BD500,0)+IF($BG500,BH500,0)+IF($BK500,BL500,0)+IF($BO500,BP500,0)+IF($BS500,BT500,0)+IF($BW500,BX500,0)+IF($CA500,CB500,0)+IF($CE500,CF500,0)+IF($CI500,CJ500,0)+IF($CM500,CN500,0)+IF($CQ500,CR500,0)</f>
        <v>0</v>
      </c>
      <c r="R500" s="31" t="n">
        <f aca="false">IF($S500=1,U500,0)+IF($W500,Y500,0)+IF($AA500,AC500,0)+IF($AE500,AG500,0)+IF($AI500,AK500,0)+IF($AM500,AO500,0)+IF($AQ500,AS500,0)+IF($AU500,AW500,0)+IF($AY500,BA500,0)+IF($BC500,BE500,0)+IF($BG500,BI500,0)+IF($BK500,BM500,0)+IF($BO500,BQ500,0)+IF($BS500,BU500,0)+IF($BW500,BY500,0)+IF($CA500,CC500,0)+IF($CE500,CG500,0)+IF($CI500,CK500,0)+IF($CM500,CO500,0)+IF($CQ500,CS500,0)</f>
        <v>0</v>
      </c>
      <c r="S500" s="31" t="n">
        <f aca="false">IF(Замер!$J$20="да",Комната_1!$B500,0)</f>
        <v>0</v>
      </c>
      <c r="T500" s="31" t="n">
        <f aca="false">IF(Замер!$J$20="да",Комната_1!$G500,0)</f>
        <v>0</v>
      </c>
      <c r="U500" s="31" t="n">
        <f aca="false">IF(Замер!$J$20="да",Комната_1!$H500,0)</f>
        <v>0</v>
      </c>
      <c r="W500" s="31" t="n">
        <f aca="false">IF(Замер!$J$40="да",Комната_2!$B500,0)</f>
        <v>0</v>
      </c>
      <c r="X500" s="31" t="n">
        <f aca="false">IF(Замер!$J$40="да",Комната_2!$G500,0)</f>
        <v>0</v>
      </c>
      <c r="Y500" s="31" t="n">
        <f aca="false">IF(Замер!$J$40="да",Комната_2!$H500,0)</f>
        <v>0</v>
      </c>
      <c r="AA500" s="31" t="n">
        <f aca="false">IF(Замер!$J$60="да",Комната_3!$B500,0)</f>
        <v>0</v>
      </c>
      <c r="AB500" s="31" t="n">
        <f aca="false">IF(Замер!$J$60="да",Комната_3!$G500,0)</f>
        <v>0</v>
      </c>
      <c r="AC500" s="31" t="n">
        <f aca="false">IF(Замер!$J$60="да",Комната_3!$H500,0)</f>
        <v>0</v>
      </c>
      <c r="AE500" s="31" t="n">
        <f aca="false">IF(Замер!$J$80="да",Комната_4!$B500,0)</f>
        <v>0</v>
      </c>
      <c r="AF500" s="31" t="n">
        <f aca="false">IF(Замер!$J$80="да",Комната_4!$G500,0)</f>
        <v>0</v>
      </c>
      <c r="AG500" s="31" t="n">
        <f aca="false">IF(Замер!$J$80="да",Комната_4!$H500,0)</f>
        <v>0</v>
      </c>
      <c r="AI500" s="31" t="n">
        <f aca="false">IF(Замер!$J$100="да",Комната_5!$B500,0)</f>
        <v>0</v>
      </c>
      <c r="AJ500" s="31" t="n">
        <f aca="false">IF(Замер!$J$100="да",Комната_5!$G500,0)</f>
        <v>0</v>
      </c>
      <c r="AK500" s="31" t="n">
        <f aca="false">IF(Замер!$J$100="да",Комната_5!$H500,0)</f>
        <v>0</v>
      </c>
      <c r="AM500" s="31" t="n">
        <f aca="false">IF(Замер!$J$120="да",Коридор!$B500,0)</f>
        <v>0</v>
      </c>
      <c r="AN500" s="31" t="n">
        <f aca="false">IF(Замер!$J$120="да",Коридор!$G500,0)</f>
        <v>0</v>
      </c>
      <c r="AO500" s="31" t="n">
        <f aca="false">IF(Замер!$J$120="да",Коридор!$H500,0)</f>
        <v>0</v>
      </c>
      <c r="AQ500" s="31" t="n">
        <f aca="false">IF(Замер!$J$140="да",Кухня!$B500,0)</f>
        <v>0</v>
      </c>
      <c r="AR500" s="31" t="n">
        <f aca="false">IF(Замер!$J$140="да",Кухня!$G500,0)</f>
        <v>0</v>
      </c>
      <c r="AS500" s="31" t="n">
        <f aca="false">IF(Замер!$J$140="да",Кухня!$H500,0)</f>
        <v>0</v>
      </c>
      <c r="AU500" s="31" t="n">
        <f aca="false">IF(Замер!$J$160="да",Ванна!$B500,0)</f>
        <v>0</v>
      </c>
      <c r="AV500" s="31" t="n">
        <f aca="false">IF(Замер!$J$160="да",Ванна!$G500,0)</f>
        <v>0</v>
      </c>
      <c r="AW500" s="31" t="n">
        <f aca="false">IF(Замер!$J$160="да",Ванна!$H500,0)</f>
        <v>0</v>
      </c>
      <c r="AY500" s="31" t="n">
        <f aca="false">IF(Замер!$J$180="да",Туалет!$B500,0)</f>
        <v>0</v>
      </c>
      <c r="AZ500" s="31" t="n">
        <f aca="false">IF(Замер!$J$180="да",Туалет!$G500,0)</f>
        <v>0</v>
      </c>
      <c r="BA500" s="31" t="n">
        <f aca="false">IF(Замер!$J$180="да",Туалет!$H500,0)</f>
        <v>0</v>
      </c>
      <c r="BC500" s="31" t="n">
        <f aca="false">IF(Замер!$J$200="да",Балкон!$B500,0)</f>
        <v>0</v>
      </c>
      <c r="BD500" s="31" t="n">
        <f aca="false">IF(Замер!$J$200="да",Балкон!$G500,0)</f>
        <v>0</v>
      </c>
      <c r="BE500" s="31" t="n">
        <f aca="false">IF(Замер!$J$200="да",Балкон!$H500,0)</f>
        <v>0</v>
      </c>
      <c r="BG500" s="31" t="n">
        <f aca="false">IF(Замер!$J$220="да",Помещение_11!$B500,0)</f>
        <v>0</v>
      </c>
      <c r="BH500" s="31" t="n">
        <f aca="false">IF(Замер!$J$220="да",Помещение_11!$G500,0)</f>
        <v>0</v>
      </c>
      <c r="BI500" s="31" t="n">
        <f aca="false">IF(Замер!$J$220="да",Помещение_11!$H500,0)</f>
        <v>0</v>
      </c>
      <c r="BK500" s="31" t="n">
        <f aca="false">IF(Замер!$J$240="да",Помещение_12!$B500,0)</f>
        <v>0</v>
      </c>
      <c r="BL500" s="31" t="n">
        <f aca="false">IF(Замер!$J$240="да",Помещение_12!$G500,0)</f>
        <v>0</v>
      </c>
      <c r="BM500" s="31" t="n">
        <f aca="false">IF(Замер!$J$240="да",Помещение_12!$H500,0)</f>
        <v>0</v>
      </c>
      <c r="BO500" s="31" t="n">
        <f aca="false">IF(Замер!$J$260="да",Помещение_13!$B500,0)</f>
        <v>0</v>
      </c>
      <c r="BP500" s="31" t="n">
        <f aca="false">IF(Замер!$J$260="да",Помещение_13!$G500,0)</f>
        <v>0</v>
      </c>
      <c r="BQ500" s="31" t="n">
        <f aca="false">IF(Замер!$J$260="да",Помещение_13!$H500,0)</f>
        <v>0</v>
      </c>
      <c r="BS500" s="31" t="n">
        <f aca="false">IF(Замер!$J$280="да",Помещение_14!$B500,0)</f>
        <v>0</v>
      </c>
      <c r="BT500" s="31" t="n">
        <f aca="false">IF(Замер!$J$280="да",Помещение_14!$G500,0)</f>
        <v>0</v>
      </c>
      <c r="BU500" s="31" t="n">
        <f aca="false">IF(Замер!$J$280="да",Помещение_14!$H500,0)</f>
        <v>0</v>
      </c>
      <c r="BW500" s="31" t="n">
        <f aca="false">IF(Замер!$J$300="да",Помещение_15!$B500,0)</f>
        <v>0</v>
      </c>
      <c r="BX500" s="31" t="n">
        <f aca="false">IF(Замер!$J$300="да",Помещение_15!$G500,0)</f>
        <v>0</v>
      </c>
      <c r="BY500" s="31" t="n">
        <f aca="false">IF(Замер!$J$300="да",Помещение_15!$H500,0)</f>
        <v>0</v>
      </c>
      <c r="CA500" s="31" t="n">
        <f aca="false">IF(Замер!$J$320="да",Помещение_16!$B500,0)</f>
        <v>0</v>
      </c>
      <c r="CB500" s="31" t="n">
        <f aca="false">IF(Замер!$J$320="да",Помещение_16!$G500,0)</f>
        <v>0</v>
      </c>
      <c r="CC500" s="31" t="n">
        <f aca="false">IF(Замер!$J$320="да",Помещение_16!$H500,0)</f>
        <v>0</v>
      </c>
      <c r="CE500" s="31" t="n">
        <f aca="false">IF(Замер!$J$340="да",Помещение_17!$B500,0)</f>
        <v>0</v>
      </c>
      <c r="CF500" s="31" t="n">
        <f aca="false">IF(Замер!$J$340="да",Помещение_17!$G500,0)</f>
        <v>0</v>
      </c>
      <c r="CG500" s="31" t="n">
        <f aca="false">IF(Замер!$J$340="да",Помещение_17!$H500,0)</f>
        <v>0</v>
      </c>
      <c r="CI500" s="31" t="n">
        <f aca="false">IF(Замер!$J$360="да",Помещение_18!$B500,0)</f>
        <v>0</v>
      </c>
      <c r="CJ500" s="31" t="n">
        <f aca="false">IF(Замер!$J$360="да",Помещение_18!$G500,0)</f>
        <v>0</v>
      </c>
      <c r="CK500" s="31" t="n">
        <f aca="false">IF(Замер!$J$360="да",Помещение_18!$H500,0)</f>
        <v>0</v>
      </c>
      <c r="CM500" s="31" t="n">
        <f aca="false">IF(Замер!$J$380="да",Помещение_19!$B500,0)</f>
        <v>0</v>
      </c>
      <c r="CN500" s="31" t="n">
        <f aca="false">IF(Замер!$J$380="да",Помещение_19!$G500,0)</f>
        <v>0</v>
      </c>
      <c r="CO500" s="31" t="n">
        <f aca="false">IF(Замер!$J$380="да",Помещение_19!$H500,0)</f>
        <v>0</v>
      </c>
      <c r="CQ500" s="31" t="n">
        <f aca="false">IF(Замер!$J$400="да",Помещение_20!$B500,0)</f>
        <v>0</v>
      </c>
      <c r="CR500" s="31" t="n">
        <f aca="false">IF(Замер!$J$400="да",Помещение_20!$G500,0)</f>
        <v>0</v>
      </c>
      <c r="CS500" s="31" t="n">
        <f aca="false">IF(Замер!$J$400="да",Помещение_20!$H500,0)</f>
        <v>0</v>
      </c>
    </row>
    <row r="501" customFormat="false" ht="14.25" hidden="false" customHeight="false" outlineLevel="0" collapsed="false">
      <c r="B501" s="89" t="n">
        <f aca="false">P501</f>
        <v>1</v>
      </c>
      <c r="C501" s="90" t="s">
        <v>213</v>
      </c>
      <c r="D501" s="91" t="str">
        <f aca="false">VLOOKUP(C501,СписокРабот!$B:$E,2,FALSE())</f>
        <v>Изготовление ревизий на магнитном креплении</v>
      </c>
      <c r="E501" s="92" t="str">
        <f aca="false">VLOOKUP(C501,СписокРабот!$B:$E,3,FALSE())</f>
        <v>ед.</v>
      </c>
      <c r="F501" s="93" t="n">
        <f aca="false">VLOOKUP(C501,СписокРабот!$B:$E,4,FALSE())</f>
        <v>3812</v>
      </c>
      <c r="G501" s="102" t="n">
        <f aca="false">Q501</f>
        <v>1</v>
      </c>
      <c r="H501" s="95" t="n">
        <f aca="false">F501*G501</f>
        <v>3812</v>
      </c>
      <c r="L501" s="83"/>
      <c r="M501" s="66" t="n">
        <f aca="false">$F501*(100%-$B$3)</f>
        <v>3240.2</v>
      </c>
      <c r="N501" s="31" t="n">
        <f aca="false">$G501*$M501</f>
        <v>3240.2</v>
      </c>
      <c r="P501" s="31" t="n">
        <f aca="false">MAX(S501,W501,AA501,AE501,AI501,AM501,AQ501,AU501,AY501,BC501,BG501,BK501,BO501,BS501,BW501,CA501,CE501,CI501,CM501,CQ501)</f>
        <v>1</v>
      </c>
      <c r="Q501" s="31" t="n">
        <f aca="false">IF($S501,T501,0)+IF($W501,X501,0)+IF($AA501,AB501,0)+IF($AE501,AF501,0)+IF($AI501,AJ501,0)+IF($AM501,AN501,0)+IF($AQ501,AR501,0)+IF($AU501,AV501,0)+IF($AY501,AZ501,0)+IF($BC501,BD501,0)+IF($BG501,BH501,0)+IF($BK501,BL501,0)+IF($BO501,BP501,0)+IF($BS501,BT501,0)+IF($BW501,BX501,0)+IF($CA501,CB501,0)+IF($CE501,CF501,0)+IF($CI501,CJ501,0)+IF($CM501,CN501,0)+IF($CQ501,CR501,0)</f>
        <v>1</v>
      </c>
      <c r="R501" s="31" t="n">
        <f aca="false">IF($S501=1,U501,0)+IF($W501,Y501,0)+IF($AA501,AC501,0)+IF($AE501,AG501,0)+IF($AI501,AK501,0)+IF($AM501,AO501,0)+IF($AQ501,AS501,0)+IF($AU501,AW501,0)+IF($AY501,BA501,0)+IF($BC501,BE501,0)+IF($BG501,BI501,0)+IF($BK501,BM501,0)+IF($BO501,BQ501,0)+IF($BS501,BU501,0)+IF($BW501,BY501,0)+IF($CA501,CC501,0)+IF($CE501,CG501,0)+IF($CI501,CK501,0)+IF($CM501,CO501,0)+IF($CQ501,CS501,0)</f>
        <v>3812</v>
      </c>
      <c r="S501" s="31" t="n">
        <f aca="false">IF(Замер!$J$20="да",Комната_1!$B501,0)</f>
        <v>1</v>
      </c>
      <c r="T501" s="31" t="n">
        <f aca="false">IF(Замер!$J$20="да",Комната_1!$G501,0)</f>
        <v>1</v>
      </c>
      <c r="U501" s="31" t="n">
        <f aca="false">IF(Замер!$J$20="да",Комната_1!$H501,0)</f>
        <v>3812</v>
      </c>
      <c r="W501" s="31" t="n">
        <f aca="false">IF(Замер!$J$40="да",Комната_2!$B501,0)</f>
        <v>0</v>
      </c>
      <c r="X501" s="31" t="n">
        <f aca="false">IF(Замер!$J$40="да",Комната_2!$G501,0)</f>
        <v>0</v>
      </c>
      <c r="Y501" s="31" t="n">
        <f aca="false">IF(Замер!$J$40="да",Комната_2!$H501,0)</f>
        <v>0</v>
      </c>
      <c r="AA501" s="31" t="n">
        <f aca="false">IF(Замер!$J$60="да",Комната_3!$B501,0)</f>
        <v>0</v>
      </c>
      <c r="AB501" s="31" t="n">
        <f aca="false">IF(Замер!$J$60="да",Комната_3!$G501,0)</f>
        <v>0</v>
      </c>
      <c r="AC501" s="31" t="n">
        <f aca="false">IF(Замер!$J$60="да",Комната_3!$H501,0)</f>
        <v>0</v>
      </c>
      <c r="AE501" s="31" t="n">
        <f aca="false">IF(Замер!$J$80="да",Комната_4!$B501,0)</f>
        <v>0</v>
      </c>
      <c r="AF501" s="31" t="n">
        <f aca="false">IF(Замер!$J$80="да",Комната_4!$G501,0)</f>
        <v>0</v>
      </c>
      <c r="AG501" s="31" t="n">
        <f aca="false">IF(Замер!$J$80="да",Комната_4!$H501,0)</f>
        <v>0</v>
      </c>
      <c r="AI501" s="31" t="n">
        <f aca="false">IF(Замер!$J$100="да",Комната_5!$B501,0)</f>
        <v>0</v>
      </c>
      <c r="AJ501" s="31" t="n">
        <f aca="false">IF(Замер!$J$100="да",Комната_5!$G501,0)</f>
        <v>0</v>
      </c>
      <c r="AK501" s="31" t="n">
        <f aca="false">IF(Замер!$J$100="да",Комната_5!$H501,0)</f>
        <v>0</v>
      </c>
      <c r="AM501" s="31" t="n">
        <f aca="false">IF(Замер!$J$120="да",Коридор!$B501,0)</f>
        <v>0</v>
      </c>
      <c r="AN501" s="31" t="n">
        <f aca="false">IF(Замер!$J$120="да",Коридор!$G501,0)</f>
        <v>0</v>
      </c>
      <c r="AO501" s="31" t="n">
        <f aca="false">IF(Замер!$J$120="да",Коридор!$H501,0)</f>
        <v>0</v>
      </c>
      <c r="AQ501" s="31" t="n">
        <f aca="false">IF(Замер!$J$140="да",Кухня!$B501,0)</f>
        <v>0</v>
      </c>
      <c r="AR501" s="31" t="n">
        <f aca="false">IF(Замер!$J$140="да",Кухня!$G501,0)</f>
        <v>0</v>
      </c>
      <c r="AS501" s="31" t="n">
        <f aca="false">IF(Замер!$J$140="да",Кухня!$H501,0)</f>
        <v>0</v>
      </c>
      <c r="AU501" s="31" t="n">
        <f aca="false">IF(Замер!$J$160="да",Ванна!$B501,0)</f>
        <v>0</v>
      </c>
      <c r="AV501" s="31" t="n">
        <f aca="false">IF(Замер!$J$160="да",Ванна!$G501,0)</f>
        <v>0</v>
      </c>
      <c r="AW501" s="31" t="n">
        <f aca="false">IF(Замер!$J$160="да",Ванна!$H501,0)</f>
        <v>0</v>
      </c>
      <c r="AY501" s="31" t="n">
        <f aca="false">IF(Замер!$J$180="да",Туалет!$B501,0)</f>
        <v>0</v>
      </c>
      <c r="AZ501" s="31" t="n">
        <f aca="false">IF(Замер!$J$180="да",Туалет!$G501,0)</f>
        <v>0</v>
      </c>
      <c r="BA501" s="31" t="n">
        <f aca="false">IF(Замер!$J$180="да",Туалет!$H501,0)</f>
        <v>0</v>
      </c>
      <c r="BC501" s="31" t="n">
        <f aca="false">IF(Замер!$J$200="да",Балкон!$B501,0)</f>
        <v>0</v>
      </c>
      <c r="BD501" s="31" t="n">
        <f aca="false">IF(Замер!$J$200="да",Балкон!$G501,0)</f>
        <v>0</v>
      </c>
      <c r="BE501" s="31" t="n">
        <f aca="false">IF(Замер!$J$200="да",Балкон!$H501,0)</f>
        <v>0</v>
      </c>
      <c r="BG501" s="31" t="n">
        <f aca="false">IF(Замер!$J$220="да",Помещение_11!$B501,0)</f>
        <v>0</v>
      </c>
      <c r="BH501" s="31" t="n">
        <f aca="false">IF(Замер!$J$220="да",Помещение_11!$G501,0)</f>
        <v>0</v>
      </c>
      <c r="BI501" s="31" t="n">
        <f aca="false">IF(Замер!$J$220="да",Помещение_11!$H501,0)</f>
        <v>0</v>
      </c>
      <c r="BK501" s="31" t="n">
        <f aca="false">IF(Замер!$J$240="да",Помещение_12!$B501,0)</f>
        <v>0</v>
      </c>
      <c r="BL501" s="31" t="n">
        <f aca="false">IF(Замер!$J$240="да",Помещение_12!$G501,0)</f>
        <v>0</v>
      </c>
      <c r="BM501" s="31" t="n">
        <f aca="false">IF(Замер!$J$240="да",Помещение_12!$H501,0)</f>
        <v>0</v>
      </c>
      <c r="BO501" s="31" t="n">
        <f aca="false">IF(Замер!$J$260="да",Помещение_13!$B501,0)</f>
        <v>0</v>
      </c>
      <c r="BP501" s="31" t="n">
        <f aca="false">IF(Замер!$J$260="да",Помещение_13!$G501,0)</f>
        <v>0</v>
      </c>
      <c r="BQ501" s="31" t="n">
        <f aca="false">IF(Замер!$J$260="да",Помещение_13!$H501,0)</f>
        <v>0</v>
      </c>
      <c r="BS501" s="31" t="n">
        <f aca="false">IF(Замер!$J$280="да",Помещение_14!$B501,0)</f>
        <v>0</v>
      </c>
      <c r="BT501" s="31" t="n">
        <f aca="false">IF(Замер!$J$280="да",Помещение_14!$G501,0)</f>
        <v>0</v>
      </c>
      <c r="BU501" s="31" t="n">
        <f aca="false">IF(Замер!$J$280="да",Помещение_14!$H501,0)</f>
        <v>0</v>
      </c>
      <c r="BW501" s="31" t="n">
        <f aca="false">IF(Замер!$J$300="да",Помещение_15!$B501,0)</f>
        <v>0</v>
      </c>
      <c r="BX501" s="31" t="n">
        <f aca="false">IF(Замер!$J$300="да",Помещение_15!$G501,0)</f>
        <v>0</v>
      </c>
      <c r="BY501" s="31" t="n">
        <f aca="false">IF(Замер!$J$300="да",Помещение_15!$H501,0)</f>
        <v>0</v>
      </c>
      <c r="CA501" s="31" t="n">
        <f aca="false">IF(Замер!$J$320="да",Помещение_16!$B501,0)</f>
        <v>0</v>
      </c>
      <c r="CB501" s="31" t="n">
        <f aca="false">IF(Замер!$J$320="да",Помещение_16!$G501,0)</f>
        <v>0</v>
      </c>
      <c r="CC501" s="31" t="n">
        <f aca="false">IF(Замер!$J$320="да",Помещение_16!$H501,0)</f>
        <v>0</v>
      </c>
      <c r="CE501" s="31" t="n">
        <f aca="false">IF(Замер!$J$340="да",Помещение_17!$B501,0)</f>
        <v>0</v>
      </c>
      <c r="CF501" s="31" t="n">
        <f aca="false">IF(Замер!$J$340="да",Помещение_17!$G501,0)</f>
        <v>0</v>
      </c>
      <c r="CG501" s="31" t="n">
        <f aca="false">IF(Замер!$J$340="да",Помещение_17!$H501,0)</f>
        <v>0</v>
      </c>
      <c r="CI501" s="31" t="n">
        <f aca="false">IF(Замер!$J$360="да",Помещение_18!$B501,0)</f>
        <v>0</v>
      </c>
      <c r="CJ501" s="31" t="n">
        <f aca="false">IF(Замер!$J$360="да",Помещение_18!$G501,0)</f>
        <v>0</v>
      </c>
      <c r="CK501" s="31" t="n">
        <f aca="false">IF(Замер!$J$360="да",Помещение_18!$H501,0)</f>
        <v>0</v>
      </c>
      <c r="CM501" s="31" t="n">
        <f aca="false">IF(Замер!$J$380="да",Помещение_19!$B501,0)</f>
        <v>0</v>
      </c>
      <c r="CN501" s="31" t="n">
        <f aca="false">IF(Замер!$J$380="да",Помещение_19!$G501,0)</f>
        <v>0</v>
      </c>
      <c r="CO501" s="31" t="n">
        <f aca="false">IF(Замер!$J$380="да",Помещение_19!$H501,0)</f>
        <v>0</v>
      </c>
      <c r="CQ501" s="31" t="n">
        <f aca="false">IF(Замер!$J$400="да",Помещение_20!$B501,0)</f>
        <v>0</v>
      </c>
      <c r="CR501" s="31" t="n">
        <f aca="false">IF(Замер!$J$400="да",Помещение_20!$G501,0)</f>
        <v>0</v>
      </c>
      <c r="CS501" s="31" t="n">
        <f aca="false">IF(Замер!$J$400="да",Помещение_20!$H501,0)</f>
        <v>0</v>
      </c>
    </row>
    <row r="502" customFormat="false" ht="14.25" hidden="false" customHeight="false" outlineLevel="0" collapsed="false">
      <c r="B502" s="79" t="n">
        <f aca="false">P502</f>
        <v>0</v>
      </c>
      <c r="C502" s="49" t="s">
        <v>735</v>
      </c>
      <c r="D502" s="80" t="str">
        <f aca="false">VLOOKUP(C502,СписокРабот!$B:$E,2,FALSE())</f>
        <v>Монтаж металлического или пластикового лючка</v>
      </c>
      <c r="E502" s="44" t="str">
        <f aca="false">VLOOKUP(C502,СписокРабот!$B:$E,3,FALSE())</f>
        <v>ед.</v>
      </c>
      <c r="F502" s="81" t="n">
        <f aca="false">VLOOKUP(C502,СписокРабот!$B:$E,4,FALSE())</f>
        <v>1754</v>
      </c>
      <c r="G502" s="49" t="n">
        <f aca="false">Q502</f>
        <v>0</v>
      </c>
      <c r="H502" s="82" t="n">
        <f aca="false">F502*G502</f>
        <v>0</v>
      </c>
      <c r="L502" s="83"/>
      <c r="M502" s="66" t="n">
        <f aca="false">$F502*(100%-$B$3)</f>
        <v>1490.9</v>
      </c>
      <c r="N502" s="31" t="n">
        <f aca="false">$G502*$M502</f>
        <v>0</v>
      </c>
      <c r="P502" s="31" t="n">
        <f aca="false">MAX(S502,W502,AA502,AE502,AI502,AM502,AQ502,AU502,AY502,BC502,BG502,BK502,BO502,BS502,BW502,CA502,CE502,CI502,CM502,CQ502)</f>
        <v>0</v>
      </c>
      <c r="Q502" s="31" t="n">
        <f aca="false">IF($S502,T502,0)+IF($W502,X502,0)+IF($AA502,AB502,0)+IF($AE502,AF502,0)+IF($AI502,AJ502,0)+IF($AM502,AN502,0)+IF($AQ502,AR502,0)+IF($AU502,AV502,0)+IF($AY502,AZ502,0)+IF($BC502,BD502,0)+IF($BG502,BH502,0)+IF($BK502,BL502,0)+IF($BO502,BP502,0)+IF($BS502,BT502,0)+IF($BW502,BX502,0)+IF($CA502,CB502,0)+IF($CE502,CF502,0)+IF($CI502,CJ502,0)+IF($CM502,CN502,0)+IF($CQ502,CR502,0)</f>
        <v>0</v>
      </c>
      <c r="R502" s="31" t="n">
        <f aca="false">IF($S502=1,U502,0)+IF($W502,Y502,0)+IF($AA502,AC502,0)+IF($AE502,AG502,0)+IF($AI502,AK502,0)+IF($AM502,AO502,0)+IF($AQ502,AS502,0)+IF($AU502,AW502,0)+IF($AY502,BA502,0)+IF($BC502,BE502,0)+IF($BG502,BI502,0)+IF($BK502,BM502,0)+IF($BO502,BQ502,0)+IF($BS502,BU502,0)+IF($BW502,BY502,0)+IF($CA502,CC502,0)+IF($CE502,CG502,0)+IF($CI502,CK502,0)+IF($CM502,CO502,0)+IF($CQ502,CS502,0)</f>
        <v>0</v>
      </c>
      <c r="S502" s="31" t="n">
        <f aca="false">IF(Замер!$J$20="да",Комната_1!$B502,0)</f>
        <v>0</v>
      </c>
      <c r="T502" s="31" t="n">
        <f aca="false">IF(Замер!$J$20="да",Комната_1!$G502,0)</f>
        <v>0</v>
      </c>
      <c r="U502" s="31" t="n">
        <f aca="false">IF(Замер!$J$20="да",Комната_1!$H502,0)</f>
        <v>0</v>
      </c>
      <c r="W502" s="31" t="n">
        <f aca="false">IF(Замер!$J$40="да",Комната_2!$B502,0)</f>
        <v>0</v>
      </c>
      <c r="X502" s="31" t="n">
        <f aca="false">IF(Замер!$J$40="да",Комната_2!$G502,0)</f>
        <v>0</v>
      </c>
      <c r="Y502" s="31" t="n">
        <f aca="false">IF(Замер!$J$40="да",Комната_2!$H502,0)</f>
        <v>0</v>
      </c>
      <c r="AA502" s="31" t="n">
        <f aca="false">IF(Замер!$J$60="да",Комната_3!$B502,0)</f>
        <v>0</v>
      </c>
      <c r="AB502" s="31" t="n">
        <f aca="false">IF(Замер!$J$60="да",Комната_3!$G502,0)</f>
        <v>0</v>
      </c>
      <c r="AC502" s="31" t="n">
        <f aca="false">IF(Замер!$J$60="да",Комната_3!$H502,0)</f>
        <v>0</v>
      </c>
      <c r="AE502" s="31" t="n">
        <f aca="false">IF(Замер!$J$80="да",Комната_4!$B502,0)</f>
        <v>0</v>
      </c>
      <c r="AF502" s="31" t="n">
        <f aca="false">IF(Замер!$J$80="да",Комната_4!$G502,0)</f>
        <v>0</v>
      </c>
      <c r="AG502" s="31" t="n">
        <f aca="false">IF(Замер!$J$80="да",Комната_4!$H502,0)</f>
        <v>0</v>
      </c>
      <c r="AI502" s="31" t="n">
        <f aca="false">IF(Замер!$J$100="да",Комната_5!$B502,0)</f>
        <v>0</v>
      </c>
      <c r="AJ502" s="31" t="n">
        <f aca="false">IF(Замер!$J$100="да",Комната_5!$G502,0)</f>
        <v>0</v>
      </c>
      <c r="AK502" s="31" t="n">
        <f aca="false">IF(Замер!$J$100="да",Комната_5!$H502,0)</f>
        <v>0</v>
      </c>
      <c r="AM502" s="31" t="n">
        <f aca="false">IF(Замер!$J$120="да",Коридор!$B502,0)</f>
        <v>0</v>
      </c>
      <c r="AN502" s="31" t="n">
        <f aca="false">IF(Замер!$J$120="да",Коридор!$G502,0)</f>
        <v>0</v>
      </c>
      <c r="AO502" s="31" t="n">
        <f aca="false">IF(Замер!$J$120="да",Коридор!$H502,0)</f>
        <v>0</v>
      </c>
      <c r="AQ502" s="31" t="n">
        <f aca="false">IF(Замер!$J$140="да",Кухня!$B502,0)</f>
        <v>0</v>
      </c>
      <c r="AR502" s="31" t="n">
        <f aca="false">IF(Замер!$J$140="да",Кухня!$G502,0)</f>
        <v>0</v>
      </c>
      <c r="AS502" s="31" t="n">
        <f aca="false">IF(Замер!$J$140="да",Кухня!$H502,0)</f>
        <v>0</v>
      </c>
      <c r="AU502" s="31" t="n">
        <f aca="false">IF(Замер!$J$160="да",Ванна!$B502,0)</f>
        <v>0</v>
      </c>
      <c r="AV502" s="31" t="n">
        <f aca="false">IF(Замер!$J$160="да",Ванна!$G502,0)</f>
        <v>0</v>
      </c>
      <c r="AW502" s="31" t="n">
        <f aca="false">IF(Замер!$J$160="да",Ванна!$H502,0)</f>
        <v>0</v>
      </c>
      <c r="AY502" s="31" t="n">
        <f aca="false">IF(Замер!$J$180="да",Туалет!$B502,0)</f>
        <v>0</v>
      </c>
      <c r="AZ502" s="31" t="n">
        <f aca="false">IF(Замер!$J$180="да",Туалет!$G502,0)</f>
        <v>0</v>
      </c>
      <c r="BA502" s="31" t="n">
        <f aca="false">IF(Замер!$J$180="да",Туалет!$H502,0)</f>
        <v>0</v>
      </c>
      <c r="BC502" s="31" t="n">
        <f aca="false">IF(Замер!$J$200="да",Балкон!$B502,0)</f>
        <v>0</v>
      </c>
      <c r="BD502" s="31" t="n">
        <f aca="false">IF(Замер!$J$200="да",Балкон!$G502,0)</f>
        <v>0</v>
      </c>
      <c r="BE502" s="31" t="n">
        <f aca="false">IF(Замер!$J$200="да",Балкон!$H502,0)</f>
        <v>0</v>
      </c>
      <c r="BG502" s="31" t="n">
        <f aca="false">IF(Замер!$J$220="да",Помещение_11!$B502,0)</f>
        <v>0</v>
      </c>
      <c r="BH502" s="31" t="n">
        <f aca="false">IF(Замер!$J$220="да",Помещение_11!$G502,0)</f>
        <v>0</v>
      </c>
      <c r="BI502" s="31" t="n">
        <f aca="false">IF(Замер!$J$220="да",Помещение_11!$H502,0)</f>
        <v>0</v>
      </c>
      <c r="BK502" s="31" t="n">
        <f aca="false">IF(Замер!$J$240="да",Помещение_12!$B502,0)</f>
        <v>0</v>
      </c>
      <c r="BL502" s="31" t="n">
        <f aca="false">IF(Замер!$J$240="да",Помещение_12!$G502,0)</f>
        <v>0</v>
      </c>
      <c r="BM502" s="31" t="n">
        <f aca="false">IF(Замер!$J$240="да",Помещение_12!$H502,0)</f>
        <v>0</v>
      </c>
      <c r="BO502" s="31" t="n">
        <f aca="false">IF(Замер!$J$260="да",Помещение_13!$B502,0)</f>
        <v>0</v>
      </c>
      <c r="BP502" s="31" t="n">
        <f aca="false">IF(Замер!$J$260="да",Помещение_13!$G502,0)</f>
        <v>0</v>
      </c>
      <c r="BQ502" s="31" t="n">
        <f aca="false">IF(Замер!$J$260="да",Помещение_13!$H502,0)</f>
        <v>0</v>
      </c>
      <c r="BS502" s="31" t="n">
        <f aca="false">IF(Замер!$J$280="да",Помещение_14!$B502,0)</f>
        <v>0</v>
      </c>
      <c r="BT502" s="31" t="n">
        <f aca="false">IF(Замер!$J$280="да",Помещение_14!$G502,0)</f>
        <v>0</v>
      </c>
      <c r="BU502" s="31" t="n">
        <f aca="false">IF(Замер!$J$280="да",Помещение_14!$H502,0)</f>
        <v>0</v>
      </c>
      <c r="BW502" s="31" t="n">
        <f aca="false">IF(Замер!$J$300="да",Помещение_15!$B502,0)</f>
        <v>0</v>
      </c>
      <c r="BX502" s="31" t="n">
        <f aca="false">IF(Замер!$J$300="да",Помещение_15!$G502,0)</f>
        <v>0</v>
      </c>
      <c r="BY502" s="31" t="n">
        <f aca="false">IF(Замер!$J$300="да",Помещение_15!$H502,0)</f>
        <v>0</v>
      </c>
      <c r="CA502" s="31" t="n">
        <f aca="false">IF(Замер!$J$320="да",Помещение_16!$B502,0)</f>
        <v>0</v>
      </c>
      <c r="CB502" s="31" t="n">
        <f aca="false">IF(Замер!$J$320="да",Помещение_16!$G502,0)</f>
        <v>0</v>
      </c>
      <c r="CC502" s="31" t="n">
        <f aca="false">IF(Замер!$J$320="да",Помещение_16!$H502,0)</f>
        <v>0</v>
      </c>
      <c r="CE502" s="31" t="n">
        <f aca="false">IF(Замер!$J$340="да",Помещение_17!$B502,0)</f>
        <v>0</v>
      </c>
      <c r="CF502" s="31" t="n">
        <f aca="false">IF(Замер!$J$340="да",Помещение_17!$G502,0)</f>
        <v>0</v>
      </c>
      <c r="CG502" s="31" t="n">
        <f aca="false">IF(Замер!$J$340="да",Помещение_17!$H502,0)</f>
        <v>0</v>
      </c>
      <c r="CI502" s="31" t="n">
        <f aca="false">IF(Замер!$J$360="да",Помещение_18!$B502,0)</f>
        <v>0</v>
      </c>
      <c r="CJ502" s="31" t="n">
        <f aca="false">IF(Замер!$J$360="да",Помещение_18!$G502,0)</f>
        <v>0</v>
      </c>
      <c r="CK502" s="31" t="n">
        <f aca="false">IF(Замер!$J$360="да",Помещение_18!$H502,0)</f>
        <v>0</v>
      </c>
      <c r="CM502" s="31" t="n">
        <f aca="false">IF(Замер!$J$380="да",Помещение_19!$B502,0)</f>
        <v>0</v>
      </c>
      <c r="CN502" s="31" t="n">
        <f aca="false">IF(Замер!$J$380="да",Помещение_19!$G502,0)</f>
        <v>0</v>
      </c>
      <c r="CO502" s="31" t="n">
        <f aca="false">IF(Замер!$J$380="да",Помещение_19!$H502,0)</f>
        <v>0</v>
      </c>
      <c r="CQ502" s="31" t="n">
        <f aca="false">IF(Замер!$J$400="да",Помещение_20!$B502,0)</f>
        <v>0</v>
      </c>
      <c r="CR502" s="31" t="n">
        <f aca="false">IF(Замер!$J$400="да",Помещение_20!$G502,0)</f>
        <v>0</v>
      </c>
      <c r="CS502" s="31" t="n">
        <f aca="false">IF(Замер!$J$400="да",Помещение_20!$H502,0)</f>
        <v>0</v>
      </c>
    </row>
    <row r="503" customFormat="false" ht="14.25" hidden="false" customHeight="false" outlineLevel="0" collapsed="false">
      <c r="B503" s="79" t="n">
        <f aca="false">P503</f>
        <v>0</v>
      </c>
      <c r="C503" s="49" t="s">
        <v>736</v>
      </c>
      <c r="D503" s="80" t="str">
        <f aca="false">VLOOKUP(C503,СписокРабот!$B:$E,2,FALSE())</f>
        <v>Монтаж лючка под плитку с облицовкой</v>
      </c>
      <c r="E503" s="44" t="str">
        <f aca="false">VLOOKUP(C503,СписокРабот!$B:$E,3,FALSE())</f>
        <v>ед.</v>
      </c>
      <c r="F503" s="81" t="n">
        <f aca="false">VLOOKUP(C503,СписокРабот!$B:$E,4,FALSE())</f>
        <v>7946</v>
      </c>
      <c r="G503" s="49" t="n">
        <f aca="false">Q503</f>
        <v>0</v>
      </c>
      <c r="H503" s="82" t="n">
        <f aca="false">F503*G503</f>
        <v>0</v>
      </c>
      <c r="L503" s="83"/>
      <c r="M503" s="66" t="n">
        <f aca="false">$F503*(100%-$B$3)</f>
        <v>6754.1</v>
      </c>
      <c r="N503" s="31" t="n">
        <f aca="false">$G503*$M503</f>
        <v>0</v>
      </c>
      <c r="P503" s="31" t="n">
        <f aca="false">MAX(S503,W503,AA503,AE503,AI503,AM503,AQ503,AU503,AY503,BC503,BG503,BK503,BO503,BS503,BW503,CA503,CE503,CI503,CM503,CQ503)</f>
        <v>0</v>
      </c>
      <c r="Q503" s="31" t="n">
        <f aca="false">IF($S503,T503,0)+IF($W503,X503,0)+IF($AA503,AB503,0)+IF($AE503,AF503,0)+IF($AI503,AJ503,0)+IF($AM503,AN503,0)+IF($AQ503,AR503,0)+IF($AU503,AV503,0)+IF($AY503,AZ503,0)+IF($BC503,BD503,0)+IF($BG503,BH503,0)+IF($BK503,BL503,0)+IF($BO503,BP503,0)+IF($BS503,BT503,0)+IF($BW503,BX503,0)+IF($CA503,CB503,0)+IF($CE503,CF503,0)+IF($CI503,CJ503,0)+IF($CM503,CN503,0)+IF($CQ503,CR503,0)</f>
        <v>0</v>
      </c>
      <c r="R503" s="31" t="n">
        <f aca="false">IF($S503=1,U503,0)+IF($W503,Y503,0)+IF($AA503,AC503,0)+IF($AE503,AG503,0)+IF($AI503,AK503,0)+IF($AM503,AO503,0)+IF($AQ503,AS503,0)+IF($AU503,AW503,0)+IF($AY503,BA503,0)+IF($BC503,BE503,0)+IF($BG503,BI503,0)+IF($BK503,BM503,0)+IF($BO503,BQ503,0)+IF($BS503,BU503,0)+IF($BW503,BY503,0)+IF($CA503,CC503,0)+IF($CE503,CG503,0)+IF($CI503,CK503,0)+IF($CM503,CO503,0)+IF($CQ503,CS503,0)</f>
        <v>0</v>
      </c>
      <c r="S503" s="31" t="n">
        <f aca="false">IF(Замер!$J$20="да",Комната_1!$B503,0)</f>
        <v>0</v>
      </c>
      <c r="T503" s="31" t="n">
        <f aca="false">IF(Замер!$J$20="да",Комната_1!$G503,0)</f>
        <v>0</v>
      </c>
      <c r="U503" s="31" t="n">
        <f aca="false">IF(Замер!$J$20="да",Комната_1!$H503,0)</f>
        <v>0</v>
      </c>
      <c r="W503" s="31" t="n">
        <f aca="false">IF(Замер!$J$40="да",Комната_2!$B503,0)</f>
        <v>0</v>
      </c>
      <c r="X503" s="31" t="n">
        <f aca="false">IF(Замер!$J$40="да",Комната_2!$G503,0)</f>
        <v>0</v>
      </c>
      <c r="Y503" s="31" t="n">
        <f aca="false">IF(Замер!$J$40="да",Комната_2!$H503,0)</f>
        <v>0</v>
      </c>
      <c r="AA503" s="31" t="n">
        <f aca="false">IF(Замер!$J$60="да",Комната_3!$B503,0)</f>
        <v>0</v>
      </c>
      <c r="AB503" s="31" t="n">
        <f aca="false">IF(Замер!$J$60="да",Комната_3!$G503,0)</f>
        <v>0</v>
      </c>
      <c r="AC503" s="31" t="n">
        <f aca="false">IF(Замер!$J$60="да",Комната_3!$H503,0)</f>
        <v>0</v>
      </c>
      <c r="AE503" s="31" t="n">
        <f aca="false">IF(Замер!$J$80="да",Комната_4!$B503,0)</f>
        <v>0</v>
      </c>
      <c r="AF503" s="31" t="n">
        <f aca="false">IF(Замер!$J$80="да",Комната_4!$G503,0)</f>
        <v>0</v>
      </c>
      <c r="AG503" s="31" t="n">
        <f aca="false">IF(Замер!$J$80="да",Комната_4!$H503,0)</f>
        <v>0</v>
      </c>
      <c r="AI503" s="31" t="n">
        <f aca="false">IF(Замер!$J$100="да",Комната_5!$B503,0)</f>
        <v>0</v>
      </c>
      <c r="AJ503" s="31" t="n">
        <f aca="false">IF(Замер!$J$100="да",Комната_5!$G503,0)</f>
        <v>0</v>
      </c>
      <c r="AK503" s="31" t="n">
        <f aca="false">IF(Замер!$J$100="да",Комната_5!$H503,0)</f>
        <v>0</v>
      </c>
      <c r="AM503" s="31" t="n">
        <f aca="false">IF(Замер!$J$120="да",Коридор!$B503,0)</f>
        <v>0</v>
      </c>
      <c r="AN503" s="31" t="n">
        <f aca="false">IF(Замер!$J$120="да",Коридор!$G503,0)</f>
        <v>0</v>
      </c>
      <c r="AO503" s="31" t="n">
        <f aca="false">IF(Замер!$J$120="да",Коридор!$H503,0)</f>
        <v>0</v>
      </c>
      <c r="AQ503" s="31" t="n">
        <f aca="false">IF(Замер!$J$140="да",Кухня!$B503,0)</f>
        <v>0</v>
      </c>
      <c r="AR503" s="31" t="n">
        <f aca="false">IF(Замер!$J$140="да",Кухня!$G503,0)</f>
        <v>0</v>
      </c>
      <c r="AS503" s="31" t="n">
        <f aca="false">IF(Замер!$J$140="да",Кухня!$H503,0)</f>
        <v>0</v>
      </c>
      <c r="AU503" s="31" t="n">
        <f aca="false">IF(Замер!$J$160="да",Ванна!$B503,0)</f>
        <v>0</v>
      </c>
      <c r="AV503" s="31" t="n">
        <f aca="false">IF(Замер!$J$160="да",Ванна!$G503,0)</f>
        <v>0</v>
      </c>
      <c r="AW503" s="31" t="n">
        <f aca="false">IF(Замер!$J$160="да",Ванна!$H503,0)</f>
        <v>0</v>
      </c>
      <c r="AY503" s="31" t="n">
        <f aca="false">IF(Замер!$J$180="да",Туалет!$B503,0)</f>
        <v>0</v>
      </c>
      <c r="AZ503" s="31" t="n">
        <f aca="false">IF(Замер!$J$180="да",Туалет!$G503,0)</f>
        <v>0</v>
      </c>
      <c r="BA503" s="31" t="n">
        <f aca="false">IF(Замер!$J$180="да",Туалет!$H503,0)</f>
        <v>0</v>
      </c>
      <c r="BC503" s="31" t="n">
        <f aca="false">IF(Замер!$J$200="да",Балкон!$B503,0)</f>
        <v>0</v>
      </c>
      <c r="BD503" s="31" t="n">
        <f aca="false">IF(Замер!$J$200="да",Балкон!$G503,0)</f>
        <v>0</v>
      </c>
      <c r="BE503" s="31" t="n">
        <f aca="false">IF(Замер!$J$200="да",Балкон!$H503,0)</f>
        <v>0</v>
      </c>
      <c r="BG503" s="31" t="n">
        <f aca="false">IF(Замер!$J$220="да",Помещение_11!$B503,0)</f>
        <v>0</v>
      </c>
      <c r="BH503" s="31" t="n">
        <f aca="false">IF(Замер!$J$220="да",Помещение_11!$G503,0)</f>
        <v>0</v>
      </c>
      <c r="BI503" s="31" t="n">
        <f aca="false">IF(Замер!$J$220="да",Помещение_11!$H503,0)</f>
        <v>0</v>
      </c>
      <c r="BK503" s="31" t="n">
        <f aca="false">IF(Замер!$J$240="да",Помещение_12!$B503,0)</f>
        <v>0</v>
      </c>
      <c r="BL503" s="31" t="n">
        <f aca="false">IF(Замер!$J$240="да",Помещение_12!$G503,0)</f>
        <v>0</v>
      </c>
      <c r="BM503" s="31" t="n">
        <f aca="false">IF(Замер!$J$240="да",Помещение_12!$H503,0)</f>
        <v>0</v>
      </c>
      <c r="BO503" s="31" t="n">
        <f aca="false">IF(Замер!$J$260="да",Помещение_13!$B503,0)</f>
        <v>0</v>
      </c>
      <c r="BP503" s="31" t="n">
        <f aca="false">IF(Замер!$J$260="да",Помещение_13!$G503,0)</f>
        <v>0</v>
      </c>
      <c r="BQ503" s="31" t="n">
        <f aca="false">IF(Замер!$J$260="да",Помещение_13!$H503,0)</f>
        <v>0</v>
      </c>
      <c r="BS503" s="31" t="n">
        <f aca="false">IF(Замер!$J$280="да",Помещение_14!$B503,0)</f>
        <v>0</v>
      </c>
      <c r="BT503" s="31" t="n">
        <f aca="false">IF(Замер!$J$280="да",Помещение_14!$G503,0)</f>
        <v>0</v>
      </c>
      <c r="BU503" s="31" t="n">
        <f aca="false">IF(Замер!$J$280="да",Помещение_14!$H503,0)</f>
        <v>0</v>
      </c>
      <c r="BW503" s="31" t="n">
        <f aca="false">IF(Замер!$J$300="да",Помещение_15!$B503,0)</f>
        <v>0</v>
      </c>
      <c r="BX503" s="31" t="n">
        <f aca="false">IF(Замер!$J$300="да",Помещение_15!$G503,0)</f>
        <v>0</v>
      </c>
      <c r="BY503" s="31" t="n">
        <f aca="false">IF(Замер!$J$300="да",Помещение_15!$H503,0)</f>
        <v>0</v>
      </c>
      <c r="CA503" s="31" t="n">
        <f aca="false">IF(Замер!$J$320="да",Помещение_16!$B503,0)</f>
        <v>0</v>
      </c>
      <c r="CB503" s="31" t="n">
        <f aca="false">IF(Замер!$J$320="да",Помещение_16!$G503,0)</f>
        <v>0</v>
      </c>
      <c r="CC503" s="31" t="n">
        <f aca="false">IF(Замер!$J$320="да",Помещение_16!$H503,0)</f>
        <v>0</v>
      </c>
      <c r="CE503" s="31" t="n">
        <f aca="false">IF(Замер!$J$340="да",Помещение_17!$B503,0)</f>
        <v>0</v>
      </c>
      <c r="CF503" s="31" t="n">
        <f aca="false">IF(Замер!$J$340="да",Помещение_17!$G503,0)</f>
        <v>0</v>
      </c>
      <c r="CG503" s="31" t="n">
        <f aca="false">IF(Замер!$J$340="да",Помещение_17!$H503,0)</f>
        <v>0</v>
      </c>
      <c r="CI503" s="31" t="n">
        <f aca="false">IF(Замер!$J$360="да",Помещение_18!$B503,0)</f>
        <v>0</v>
      </c>
      <c r="CJ503" s="31" t="n">
        <f aca="false">IF(Замер!$J$360="да",Помещение_18!$G503,0)</f>
        <v>0</v>
      </c>
      <c r="CK503" s="31" t="n">
        <f aca="false">IF(Замер!$J$360="да",Помещение_18!$H503,0)</f>
        <v>0</v>
      </c>
      <c r="CM503" s="31" t="n">
        <f aca="false">IF(Замер!$J$380="да",Помещение_19!$B503,0)</f>
        <v>0</v>
      </c>
      <c r="CN503" s="31" t="n">
        <f aca="false">IF(Замер!$J$380="да",Помещение_19!$G503,0)</f>
        <v>0</v>
      </c>
      <c r="CO503" s="31" t="n">
        <f aca="false">IF(Замер!$J$380="да",Помещение_19!$H503,0)</f>
        <v>0</v>
      </c>
      <c r="CQ503" s="31" t="n">
        <f aca="false">IF(Замер!$J$400="да",Помещение_20!$B503,0)</f>
        <v>0</v>
      </c>
      <c r="CR503" s="31" t="n">
        <f aca="false">IF(Замер!$J$400="да",Помещение_20!$G503,0)</f>
        <v>0</v>
      </c>
      <c r="CS503" s="31" t="n">
        <f aca="false">IF(Замер!$J$400="да",Помещение_20!$H503,0)</f>
        <v>0</v>
      </c>
    </row>
    <row r="504" customFormat="false" ht="14.25" hidden="false" customHeight="false" outlineLevel="0" collapsed="false">
      <c r="B504" s="89" t="n">
        <f aca="false">P504</f>
        <v>0</v>
      </c>
      <c r="C504" s="90" t="s">
        <v>737</v>
      </c>
      <c r="D504" s="91" t="str">
        <f aca="false">VLOOKUP(C504,СписокРабот!$B:$E,2,FALSE())</f>
        <v>Обработка углов помещений уголками, раскладками</v>
      </c>
      <c r="E504" s="92" t="str">
        <f aca="false">VLOOKUP(C504,СписокРабот!$B:$E,3,FALSE())</f>
        <v>п.м</v>
      </c>
      <c r="F504" s="93" t="n">
        <f aca="false">VLOOKUP(C504,СписокРабот!$B:$E,4,FALSE())</f>
        <v>443</v>
      </c>
      <c r="G504" s="94" t="n">
        <f aca="false">Q504</f>
        <v>0</v>
      </c>
      <c r="H504" s="95" t="n">
        <f aca="false">F504*G504</f>
        <v>0</v>
      </c>
      <c r="L504" s="83"/>
      <c r="M504" s="66" t="n">
        <f aca="false">$F504*(100%-$B$3)</f>
        <v>376.55</v>
      </c>
      <c r="N504" s="31" t="n">
        <f aca="false">$G504*$M504</f>
        <v>0</v>
      </c>
      <c r="P504" s="31" t="n">
        <f aca="false">MAX(S504,W504,AA504,AE504,AI504,AM504,AQ504,AU504,AY504,BC504,BG504,BK504,BO504,BS504,BW504,CA504,CE504,CI504,CM504,CQ504)</f>
        <v>0</v>
      </c>
      <c r="Q504" s="31" t="n">
        <f aca="false">IF($S504,T504,0)+IF($W504,X504,0)+IF($AA504,AB504,0)+IF($AE504,AF504,0)+IF($AI504,AJ504,0)+IF($AM504,AN504,0)+IF($AQ504,AR504,0)+IF($AU504,AV504,0)+IF($AY504,AZ504,0)+IF($BC504,BD504,0)+IF($BG504,BH504,0)+IF($BK504,BL504,0)+IF($BO504,BP504,0)+IF($BS504,BT504,0)+IF($BW504,BX504,0)+IF($CA504,CB504,0)+IF($CE504,CF504,0)+IF($CI504,CJ504,0)+IF($CM504,CN504,0)+IF($CQ504,CR504,0)</f>
        <v>0</v>
      </c>
      <c r="R504" s="31" t="n">
        <f aca="false">IF($S504=1,U504,0)+IF($W504,Y504,0)+IF($AA504,AC504,0)+IF($AE504,AG504,0)+IF($AI504,AK504,0)+IF($AM504,AO504,0)+IF($AQ504,AS504,0)+IF($AU504,AW504,0)+IF($AY504,BA504,0)+IF($BC504,BE504,0)+IF($BG504,BI504,0)+IF($BK504,BM504,0)+IF($BO504,BQ504,0)+IF($BS504,BU504,0)+IF($BW504,BY504,0)+IF($CA504,CC504,0)+IF($CE504,CG504,0)+IF($CI504,CK504,0)+IF($CM504,CO504,0)+IF($CQ504,CS504,0)</f>
        <v>0</v>
      </c>
      <c r="S504" s="31" t="n">
        <f aca="false">IF(Замер!$J$20="да",Комната_1!$B504,0)</f>
        <v>0</v>
      </c>
      <c r="T504" s="31" t="n">
        <f aca="false">IF(Замер!$J$20="да",Комната_1!$G504,0)</f>
        <v>0</v>
      </c>
      <c r="U504" s="31" t="n">
        <f aca="false">IF(Замер!$J$20="да",Комната_1!$H504,0)</f>
        <v>0</v>
      </c>
      <c r="W504" s="31" t="n">
        <f aca="false">IF(Замер!$J$40="да",Комната_2!$B504,0)</f>
        <v>0</v>
      </c>
      <c r="X504" s="31" t="n">
        <f aca="false">IF(Замер!$J$40="да",Комната_2!$G504,0)</f>
        <v>0</v>
      </c>
      <c r="Y504" s="31" t="n">
        <f aca="false">IF(Замер!$J$40="да",Комната_2!$H504,0)</f>
        <v>0</v>
      </c>
      <c r="AA504" s="31" t="n">
        <f aca="false">IF(Замер!$J$60="да",Комната_3!$B504,0)</f>
        <v>0</v>
      </c>
      <c r="AB504" s="31" t="n">
        <f aca="false">IF(Замер!$J$60="да",Комната_3!$G504,0)</f>
        <v>0</v>
      </c>
      <c r="AC504" s="31" t="n">
        <f aca="false">IF(Замер!$J$60="да",Комната_3!$H504,0)</f>
        <v>0</v>
      </c>
      <c r="AE504" s="31" t="n">
        <f aca="false">IF(Замер!$J$80="да",Комната_4!$B504,0)</f>
        <v>0</v>
      </c>
      <c r="AF504" s="31" t="n">
        <f aca="false">IF(Замер!$J$80="да",Комната_4!$G504,0)</f>
        <v>0</v>
      </c>
      <c r="AG504" s="31" t="n">
        <f aca="false">IF(Замер!$J$80="да",Комната_4!$H504,0)</f>
        <v>0</v>
      </c>
      <c r="AI504" s="31" t="n">
        <f aca="false">IF(Замер!$J$100="да",Комната_5!$B504,0)</f>
        <v>0</v>
      </c>
      <c r="AJ504" s="31" t="n">
        <f aca="false">IF(Замер!$J$100="да",Комната_5!$G504,0)</f>
        <v>0</v>
      </c>
      <c r="AK504" s="31" t="n">
        <f aca="false">IF(Замер!$J$100="да",Комната_5!$H504,0)</f>
        <v>0</v>
      </c>
      <c r="AM504" s="31" t="n">
        <f aca="false">IF(Замер!$J$120="да",Коридор!$B504,0)</f>
        <v>0</v>
      </c>
      <c r="AN504" s="31" t="n">
        <f aca="false">IF(Замер!$J$120="да",Коридор!$G504,0)</f>
        <v>0</v>
      </c>
      <c r="AO504" s="31" t="n">
        <f aca="false">IF(Замер!$J$120="да",Коридор!$H504,0)</f>
        <v>0</v>
      </c>
      <c r="AQ504" s="31" t="n">
        <f aca="false">IF(Замер!$J$140="да",Кухня!$B504,0)</f>
        <v>0</v>
      </c>
      <c r="AR504" s="31" t="n">
        <f aca="false">IF(Замер!$J$140="да",Кухня!$G504,0)</f>
        <v>0</v>
      </c>
      <c r="AS504" s="31" t="n">
        <f aca="false">IF(Замер!$J$140="да",Кухня!$H504,0)</f>
        <v>0</v>
      </c>
      <c r="AU504" s="31" t="n">
        <f aca="false">IF(Замер!$J$160="да",Ванна!$B504,0)</f>
        <v>0</v>
      </c>
      <c r="AV504" s="31" t="n">
        <f aca="false">IF(Замер!$J$160="да",Ванна!$G504,0)</f>
        <v>0</v>
      </c>
      <c r="AW504" s="31" t="n">
        <f aca="false">IF(Замер!$J$160="да",Ванна!$H504,0)</f>
        <v>0</v>
      </c>
      <c r="AY504" s="31" t="n">
        <f aca="false">IF(Замер!$J$180="да",Туалет!$B504,0)</f>
        <v>0</v>
      </c>
      <c r="AZ504" s="31" t="n">
        <f aca="false">IF(Замер!$J$180="да",Туалет!$G504,0)</f>
        <v>0</v>
      </c>
      <c r="BA504" s="31" t="n">
        <f aca="false">IF(Замер!$J$180="да",Туалет!$H504,0)</f>
        <v>0</v>
      </c>
      <c r="BC504" s="31" t="n">
        <f aca="false">IF(Замер!$J$200="да",Балкон!$B504,0)</f>
        <v>0</v>
      </c>
      <c r="BD504" s="31" t="n">
        <f aca="false">IF(Замер!$J$200="да",Балкон!$G504,0)</f>
        <v>0</v>
      </c>
      <c r="BE504" s="31" t="n">
        <f aca="false">IF(Замер!$J$200="да",Балкон!$H504,0)</f>
        <v>0</v>
      </c>
      <c r="BG504" s="31" t="n">
        <f aca="false">IF(Замер!$J$220="да",Помещение_11!$B504,0)</f>
        <v>0</v>
      </c>
      <c r="BH504" s="31" t="n">
        <f aca="false">IF(Замер!$J$220="да",Помещение_11!$G504,0)</f>
        <v>0</v>
      </c>
      <c r="BI504" s="31" t="n">
        <f aca="false">IF(Замер!$J$220="да",Помещение_11!$H504,0)</f>
        <v>0</v>
      </c>
      <c r="BK504" s="31" t="n">
        <f aca="false">IF(Замер!$J$240="да",Помещение_12!$B504,0)</f>
        <v>0</v>
      </c>
      <c r="BL504" s="31" t="n">
        <f aca="false">IF(Замер!$J$240="да",Помещение_12!$G504,0)</f>
        <v>0</v>
      </c>
      <c r="BM504" s="31" t="n">
        <f aca="false">IF(Замер!$J$240="да",Помещение_12!$H504,0)</f>
        <v>0</v>
      </c>
      <c r="BO504" s="31" t="n">
        <f aca="false">IF(Замер!$J$260="да",Помещение_13!$B504,0)</f>
        <v>0</v>
      </c>
      <c r="BP504" s="31" t="n">
        <f aca="false">IF(Замер!$J$260="да",Помещение_13!$G504,0)</f>
        <v>0</v>
      </c>
      <c r="BQ504" s="31" t="n">
        <f aca="false">IF(Замер!$J$260="да",Помещение_13!$H504,0)</f>
        <v>0</v>
      </c>
      <c r="BS504" s="31" t="n">
        <f aca="false">IF(Замер!$J$280="да",Помещение_14!$B504,0)</f>
        <v>0</v>
      </c>
      <c r="BT504" s="31" t="n">
        <f aca="false">IF(Замер!$J$280="да",Помещение_14!$G504,0)</f>
        <v>0</v>
      </c>
      <c r="BU504" s="31" t="n">
        <f aca="false">IF(Замер!$J$280="да",Помещение_14!$H504,0)</f>
        <v>0</v>
      </c>
      <c r="BW504" s="31" t="n">
        <f aca="false">IF(Замер!$J$300="да",Помещение_15!$B504,0)</f>
        <v>0</v>
      </c>
      <c r="BX504" s="31" t="n">
        <f aca="false">IF(Замер!$J$300="да",Помещение_15!$G504,0)</f>
        <v>0</v>
      </c>
      <c r="BY504" s="31" t="n">
        <f aca="false">IF(Замер!$J$300="да",Помещение_15!$H504,0)</f>
        <v>0</v>
      </c>
      <c r="CA504" s="31" t="n">
        <f aca="false">IF(Замер!$J$320="да",Помещение_16!$B504,0)</f>
        <v>0</v>
      </c>
      <c r="CB504" s="31" t="n">
        <f aca="false">IF(Замер!$J$320="да",Помещение_16!$G504,0)</f>
        <v>0</v>
      </c>
      <c r="CC504" s="31" t="n">
        <f aca="false">IF(Замер!$J$320="да",Помещение_16!$H504,0)</f>
        <v>0</v>
      </c>
      <c r="CE504" s="31" t="n">
        <f aca="false">IF(Замер!$J$340="да",Помещение_17!$B504,0)</f>
        <v>0</v>
      </c>
      <c r="CF504" s="31" t="n">
        <f aca="false">IF(Замер!$J$340="да",Помещение_17!$G504,0)</f>
        <v>0</v>
      </c>
      <c r="CG504" s="31" t="n">
        <f aca="false">IF(Замер!$J$340="да",Помещение_17!$H504,0)</f>
        <v>0</v>
      </c>
      <c r="CI504" s="31" t="n">
        <f aca="false">IF(Замер!$J$360="да",Помещение_18!$B504,0)</f>
        <v>0</v>
      </c>
      <c r="CJ504" s="31" t="n">
        <f aca="false">IF(Замер!$J$360="да",Помещение_18!$G504,0)</f>
        <v>0</v>
      </c>
      <c r="CK504" s="31" t="n">
        <f aca="false">IF(Замер!$J$360="да",Помещение_18!$H504,0)</f>
        <v>0</v>
      </c>
      <c r="CM504" s="31" t="n">
        <f aca="false">IF(Замер!$J$380="да",Помещение_19!$B504,0)</f>
        <v>0</v>
      </c>
      <c r="CN504" s="31" t="n">
        <f aca="false">IF(Замер!$J$380="да",Помещение_19!$G504,0)</f>
        <v>0</v>
      </c>
      <c r="CO504" s="31" t="n">
        <f aca="false">IF(Замер!$J$380="да",Помещение_19!$H504,0)</f>
        <v>0</v>
      </c>
      <c r="CQ504" s="31" t="n">
        <f aca="false">IF(Замер!$J$400="да",Помещение_20!$B504,0)</f>
        <v>0</v>
      </c>
      <c r="CR504" s="31" t="n">
        <f aca="false">IF(Замер!$J$400="да",Помещение_20!$G504,0)</f>
        <v>0</v>
      </c>
      <c r="CS504" s="31" t="n">
        <f aca="false">IF(Замер!$J$400="да",Помещение_20!$H504,0)</f>
        <v>0</v>
      </c>
    </row>
    <row r="505" customFormat="false" ht="14.25" hidden="false" customHeight="false" outlineLevel="0" collapsed="false">
      <c r="B505" s="79" t="n">
        <f aca="false">P505</f>
        <v>0</v>
      </c>
      <c r="C505" s="49" t="s">
        <v>738</v>
      </c>
      <c r="D505" s="80" t="str">
        <f aca="false">VLOOKUP(C505,СписокРабот!$B:$E,2,FALSE())</f>
        <v>Укладка  мозаики на полы и стены</v>
      </c>
      <c r="E505" s="44" t="str">
        <f aca="false">VLOOKUP(C505,СписокРабот!$B:$E,3,FALSE())</f>
        <v>м²</v>
      </c>
      <c r="F505" s="81" t="n">
        <f aca="false">VLOOKUP(C505,СписокРабот!$B:$E,4,FALSE())</f>
        <v>8327</v>
      </c>
      <c r="G505" s="84" t="n">
        <f aca="false">Q505</f>
        <v>0</v>
      </c>
      <c r="H505" s="82" t="n">
        <f aca="false">F505*G505</f>
        <v>0</v>
      </c>
      <c r="L505" s="83"/>
      <c r="M505" s="66" t="n">
        <f aca="false">$F505*(100%-$B$3)</f>
        <v>7077.95</v>
      </c>
      <c r="N505" s="31" t="n">
        <f aca="false">$G505*$M505</f>
        <v>0</v>
      </c>
      <c r="P505" s="31" t="n">
        <f aca="false">MAX(S505,W505,AA505,AE505,AI505,AM505,AQ505,AU505,AY505,BC505,BG505,BK505,BO505,BS505,BW505,CA505,CE505,CI505,CM505,CQ505)</f>
        <v>0</v>
      </c>
      <c r="Q505" s="31" t="n">
        <f aca="false">IF($S505,T505,0)+IF($W505,X505,0)+IF($AA505,AB505,0)+IF($AE505,AF505,0)+IF($AI505,AJ505,0)+IF($AM505,AN505,0)+IF($AQ505,AR505,0)+IF($AU505,AV505,0)+IF($AY505,AZ505,0)+IF($BC505,BD505,0)+IF($BG505,BH505,0)+IF($BK505,BL505,0)+IF($BO505,BP505,0)+IF($BS505,BT505,0)+IF($BW505,BX505,0)+IF($CA505,CB505,0)+IF($CE505,CF505,0)+IF($CI505,CJ505,0)+IF($CM505,CN505,0)+IF($CQ505,CR505,0)</f>
        <v>0</v>
      </c>
      <c r="R505" s="31" t="n">
        <f aca="false">IF($S505=1,U505,0)+IF($W505,Y505,0)+IF($AA505,AC505,0)+IF($AE505,AG505,0)+IF($AI505,AK505,0)+IF($AM505,AO505,0)+IF($AQ505,AS505,0)+IF($AU505,AW505,0)+IF($AY505,BA505,0)+IF($BC505,BE505,0)+IF($BG505,BI505,0)+IF($BK505,BM505,0)+IF($BO505,BQ505,0)+IF($BS505,BU505,0)+IF($BW505,BY505,0)+IF($CA505,CC505,0)+IF($CE505,CG505,0)+IF($CI505,CK505,0)+IF($CM505,CO505,0)+IF($CQ505,CS505,0)</f>
        <v>0</v>
      </c>
      <c r="S505" s="31" t="n">
        <f aca="false">IF(Замер!$J$20="да",Комната_1!$B505,0)</f>
        <v>0</v>
      </c>
      <c r="T505" s="31" t="n">
        <f aca="false">IF(Замер!$J$20="да",Комната_1!$G505,0)</f>
        <v>0</v>
      </c>
      <c r="U505" s="31" t="n">
        <f aca="false">IF(Замер!$J$20="да",Комната_1!$H505,0)</f>
        <v>0</v>
      </c>
      <c r="W505" s="31" t="n">
        <f aca="false">IF(Замер!$J$40="да",Комната_2!$B505,0)</f>
        <v>0</v>
      </c>
      <c r="X505" s="31" t="n">
        <f aca="false">IF(Замер!$J$40="да",Комната_2!$G505,0)</f>
        <v>0</v>
      </c>
      <c r="Y505" s="31" t="n">
        <f aca="false">IF(Замер!$J$40="да",Комната_2!$H505,0)</f>
        <v>0</v>
      </c>
      <c r="AA505" s="31" t="n">
        <f aca="false">IF(Замер!$J$60="да",Комната_3!$B505,0)</f>
        <v>0</v>
      </c>
      <c r="AB505" s="31" t="n">
        <f aca="false">IF(Замер!$J$60="да",Комната_3!$G505,0)</f>
        <v>0</v>
      </c>
      <c r="AC505" s="31" t="n">
        <f aca="false">IF(Замер!$J$60="да",Комната_3!$H505,0)</f>
        <v>0</v>
      </c>
      <c r="AE505" s="31" t="n">
        <f aca="false">IF(Замер!$J$80="да",Комната_4!$B505,0)</f>
        <v>0</v>
      </c>
      <c r="AF505" s="31" t="n">
        <f aca="false">IF(Замер!$J$80="да",Комната_4!$G505,0)</f>
        <v>0</v>
      </c>
      <c r="AG505" s="31" t="n">
        <f aca="false">IF(Замер!$J$80="да",Комната_4!$H505,0)</f>
        <v>0</v>
      </c>
      <c r="AI505" s="31" t="n">
        <f aca="false">IF(Замер!$J$100="да",Комната_5!$B505,0)</f>
        <v>0</v>
      </c>
      <c r="AJ505" s="31" t="n">
        <f aca="false">IF(Замер!$J$100="да",Комната_5!$G505,0)</f>
        <v>0</v>
      </c>
      <c r="AK505" s="31" t="n">
        <f aca="false">IF(Замер!$J$100="да",Комната_5!$H505,0)</f>
        <v>0</v>
      </c>
      <c r="AM505" s="31" t="n">
        <f aca="false">IF(Замер!$J$120="да",Коридор!$B505,0)</f>
        <v>0</v>
      </c>
      <c r="AN505" s="31" t="n">
        <f aca="false">IF(Замер!$J$120="да",Коридор!$G505,0)</f>
        <v>0</v>
      </c>
      <c r="AO505" s="31" t="n">
        <f aca="false">IF(Замер!$J$120="да",Коридор!$H505,0)</f>
        <v>0</v>
      </c>
      <c r="AQ505" s="31" t="n">
        <f aca="false">IF(Замер!$J$140="да",Кухня!$B505,0)</f>
        <v>0</v>
      </c>
      <c r="AR505" s="31" t="n">
        <f aca="false">IF(Замер!$J$140="да",Кухня!$G505,0)</f>
        <v>0</v>
      </c>
      <c r="AS505" s="31" t="n">
        <f aca="false">IF(Замер!$J$140="да",Кухня!$H505,0)</f>
        <v>0</v>
      </c>
      <c r="AU505" s="31" t="n">
        <f aca="false">IF(Замер!$J$160="да",Ванна!$B505,0)</f>
        <v>0</v>
      </c>
      <c r="AV505" s="31" t="n">
        <f aca="false">IF(Замер!$J$160="да",Ванна!$G505,0)</f>
        <v>0</v>
      </c>
      <c r="AW505" s="31" t="n">
        <f aca="false">IF(Замер!$J$160="да",Ванна!$H505,0)</f>
        <v>0</v>
      </c>
      <c r="AY505" s="31" t="n">
        <f aca="false">IF(Замер!$J$180="да",Туалет!$B505,0)</f>
        <v>0</v>
      </c>
      <c r="AZ505" s="31" t="n">
        <f aca="false">IF(Замер!$J$180="да",Туалет!$G505,0)</f>
        <v>0</v>
      </c>
      <c r="BA505" s="31" t="n">
        <f aca="false">IF(Замер!$J$180="да",Туалет!$H505,0)</f>
        <v>0</v>
      </c>
      <c r="BC505" s="31" t="n">
        <f aca="false">IF(Замер!$J$200="да",Балкон!$B505,0)</f>
        <v>0</v>
      </c>
      <c r="BD505" s="31" t="n">
        <f aca="false">IF(Замер!$J$200="да",Балкон!$G505,0)</f>
        <v>0</v>
      </c>
      <c r="BE505" s="31" t="n">
        <f aca="false">IF(Замер!$J$200="да",Балкон!$H505,0)</f>
        <v>0</v>
      </c>
      <c r="BG505" s="31" t="n">
        <f aca="false">IF(Замер!$J$220="да",Помещение_11!$B505,0)</f>
        <v>0</v>
      </c>
      <c r="BH505" s="31" t="n">
        <f aca="false">IF(Замер!$J$220="да",Помещение_11!$G505,0)</f>
        <v>0</v>
      </c>
      <c r="BI505" s="31" t="n">
        <f aca="false">IF(Замер!$J$220="да",Помещение_11!$H505,0)</f>
        <v>0</v>
      </c>
      <c r="BK505" s="31" t="n">
        <f aca="false">IF(Замер!$J$240="да",Помещение_12!$B505,0)</f>
        <v>0</v>
      </c>
      <c r="BL505" s="31" t="n">
        <f aca="false">IF(Замер!$J$240="да",Помещение_12!$G505,0)</f>
        <v>0</v>
      </c>
      <c r="BM505" s="31" t="n">
        <f aca="false">IF(Замер!$J$240="да",Помещение_12!$H505,0)</f>
        <v>0</v>
      </c>
      <c r="BO505" s="31" t="n">
        <f aca="false">IF(Замер!$J$260="да",Помещение_13!$B505,0)</f>
        <v>0</v>
      </c>
      <c r="BP505" s="31" t="n">
        <f aca="false">IF(Замер!$J$260="да",Помещение_13!$G505,0)</f>
        <v>0</v>
      </c>
      <c r="BQ505" s="31" t="n">
        <f aca="false">IF(Замер!$J$260="да",Помещение_13!$H505,0)</f>
        <v>0</v>
      </c>
      <c r="BS505" s="31" t="n">
        <f aca="false">IF(Замер!$J$280="да",Помещение_14!$B505,0)</f>
        <v>0</v>
      </c>
      <c r="BT505" s="31" t="n">
        <f aca="false">IF(Замер!$J$280="да",Помещение_14!$G505,0)</f>
        <v>0</v>
      </c>
      <c r="BU505" s="31" t="n">
        <f aca="false">IF(Замер!$J$280="да",Помещение_14!$H505,0)</f>
        <v>0</v>
      </c>
      <c r="BW505" s="31" t="n">
        <f aca="false">IF(Замер!$J$300="да",Помещение_15!$B505,0)</f>
        <v>0</v>
      </c>
      <c r="BX505" s="31" t="n">
        <f aca="false">IF(Замер!$J$300="да",Помещение_15!$G505,0)</f>
        <v>0</v>
      </c>
      <c r="BY505" s="31" t="n">
        <f aca="false">IF(Замер!$J$300="да",Помещение_15!$H505,0)</f>
        <v>0</v>
      </c>
      <c r="CA505" s="31" t="n">
        <f aca="false">IF(Замер!$J$320="да",Помещение_16!$B505,0)</f>
        <v>0</v>
      </c>
      <c r="CB505" s="31" t="n">
        <f aca="false">IF(Замер!$J$320="да",Помещение_16!$G505,0)</f>
        <v>0</v>
      </c>
      <c r="CC505" s="31" t="n">
        <f aca="false">IF(Замер!$J$320="да",Помещение_16!$H505,0)</f>
        <v>0</v>
      </c>
      <c r="CE505" s="31" t="n">
        <f aca="false">IF(Замер!$J$340="да",Помещение_17!$B505,0)</f>
        <v>0</v>
      </c>
      <c r="CF505" s="31" t="n">
        <f aca="false">IF(Замер!$J$340="да",Помещение_17!$G505,0)</f>
        <v>0</v>
      </c>
      <c r="CG505" s="31" t="n">
        <f aca="false">IF(Замер!$J$340="да",Помещение_17!$H505,0)</f>
        <v>0</v>
      </c>
      <c r="CI505" s="31" t="n">
        <f aca="false">IF(Замер!$J$360="да",Помещение_18!$B505,0)</f>
        <v>0</v>
      </c>
      <c r="CJ505" s="31" t="n">
        <f aca="false">IF(Замер!$J$360="да",Помещение_18!$G505,0)</f>
        <v>0</v>
      </c>
      <c r="CK505" s="31" t="n">
        <f aca="false">IF(Замер!$J$360="да",Помещение_18!$H505,0)</f>
        <v>0</v>
      </c>
      <c r="CM505" s="31" t="n">
        <f aca="false">IF(Замер!$J$380="да",Помещение_19!$B505,0)</f>
        <v>0</v>
      </c>
      <c r="CN505" s="31" t="n">
        <f aca="false">IF(Замер!$J$380="да",Помещение_19!$G505,0)</f>
        <v>0</v>
      </c>
      <c r="CO505" s="31" t="n">
        <f aca="false">IF(Замер!$J$380="да",Помещение_19!$H505,0)</f>
        <v>0</v>
      </c>
      <c r="CQ505" s="31" t="n">
        <f aca="false">IF(Замер!$J$400="да",Помещение_20!$B505,0)</f>
        <v>0</v>
      </c>
      <c r="CR505" s="31" t="n">
        <f aca="false">IF(Замер!$J$400="да",Помещение_20!$G505,0)</f>
        <v>0</v>
      </c>
      <c r="CS505" s="31" t="n">
        <f aca="false">IF(Замер!$J$400="да",Помещение_20!$H505,0)</f>
        <v>0</v>
      </c>
    </row>
    <row r="506" customFormat="false" ht="14.25" hidden="false" customHeight="false" outlineLevel="0" collapsed="false">
      <c r="B506" s="79" t="n">
        <f aca="false">P506</f>
        <v>0</v>
      </c>
      <c r="C506" s="49" t="s">
        <v>739</v>
      </c>
      <c r="D506" s="80" t="str">
        <f aca="false">VLOOKUP(C506,СписокРабот!$B:$E,2,FALSE())</f>
        <v>Подрезка керамической плитки </v>
      </c>
      <c r="E506" s="44" t="str">
        <f aca="false">VLOOKUP(C506,СписокРабот!$B:$E,3,FALSE())</f>
        <v>п.м</v>
      </c>
      <c r="F506" s="81" t="n">
        <f aca="false">VLOOKUP(C506,СписокРабот!$B:$E,4,FALSE())</f>
        <v>998</v>
      </c>
      <c r="G506" s="84" t="n">
        <f aca="false">Q506</f>
        <v>0</v>
      </c>
      <c r="H506" s="82" t="n">
        <f aca="false">F506*G506</f>
        <v>0</v>
      </c>
      <c r="L506" s="83"/>
      <c r="M506" s="66" t="n">
        <f aca="false">$F506*(100%-$B$3)</f>
        <v>848.3</v>
      </c>
      <c r="N506" s="31" t="n">
        <f aca="false">$G506*$M506</f>
        <v>0</v>
      </c>
      <c r="P506" s="31" t="n">
        <f aca="false">MAX(S506,W506,AA506,AE506,AI506,AM506,AQ506,AU506,AY506,BC506,BG506,BK506,BO506,BS506,BW506,CA506,CE506,CI506,CM506,CQ506)</f>
        <v>0</v>
      </c>
      <c r="Q506" s="31" t="n">
        <f aca="false">IF($S506,T506,0)+IF($W506,X506,0)+IF($AA506,AB506,0)+IF($AE506,AF506,0)+IF($AI506,AJ506,0)+IF($AM506,AN506,0)+IF($AQ506,AR506,0)+IF($AU506,AV506,0)+IF($AY506,AZ506,0)+IF($BC506,BD506,0)+IF($BG506,BH506,0)+IF($BK506,BL506,0)+IF($BO506,BP506,0)+IF($BS506,BT506,0)+IF($BW506,BX506,0)+IF($CA506,CB506,0)+IF($CE506,CF506,0)+IF($CI506,CJ506,0)+IF($CM506,CN506,0)+IF($CQ506,CR506,0)</f>
        <v>0</v>
      </c>
      <c r="R506" s="31" t="n">
        <f aca="false">IF($S506=1,U506,0)+IF($W506,Y506,0)+IF($AA506,AC506,0)+IF($AE506,AG506,0)+IF($AI506,AK506,0)+IF($AM506,AO506,0)+IF($AQ506,AS506,0)+IF($AU506,AW506,0)+IF($AY506,BA506,0)+IF($BC506,BE506,0)+IF($BG506,BI506,0)+IF($BK506,BM506,0)+IF($BO506,BQ506,0)+IF($BS506,BU506,0)+IF($BW506,BY506,0)+IF($CA506,CC506,0)+IF($CE506,CG506,0)+IF($CI506,CK506,0)+IF($CM506,CO506,0)+IF($CQ506,CS506,0)</f>
        <v>0</v>
      </c>
      <c r="S506" s="31" t="n">
        <f aca="false">IF(Замер!$J$20="да",Комната_1!$B506,0)</f>
        <v>0</v>
      </c>
      <c r="T506" s="31" t="n">
        <f aca="false">IF(Замер!$J$20="да",Комната_1!$G506,0)</f>
        <v>0</v>
      </c>
      <c r="U506" s="31" t="n">
        <f aca="false">IF(Замер!$J$20="да",Комната_1!$H506,0)</f>
        <v>0</v>
      </c>
      <c r="W506" s="31" t="n">
        <f aca="false">IF(Замер!$J$40="да",Комната_2!$B506,0)</f>
        <v>0</v>
      </c>
      <c r="X506" s="31" t="n">
        <f aca="false">IF(Замер!$J$40="да",Комната_2!$G506,0)</f>
        <v>0</v>
      </c>
      <c r="Y506" s="31" t="n">
        <f aca="false">IF(Замер!$J$40="да",Комната_2!$H506,0)</f>
        <v>0</v>
      </c>
      <c r="AA506" s="31" t="n">
        <f aca="false">IF(Замер!$J$60="да",Комната_3!$B506,0)</f>
        <v>0</v>
      </c>
      <c r="AB506" s="31" t="n">
        <f aca="false">IF(Замер!$J$60="да",Комната_3!$G506,0)</f>
        <v>0</v>
      </c>
      <c r="AC506" s="31" t="n">
        <f aca="false">IF(Замер!$J$60="да",Комната_3!$H506,0)</f>
        <v>0</v>
      </c>
      <c r="AE506" s="31" t="n">
        <f aca="false">IF(Замер!$J$80="да",Комната_4!$B506,0)</f>
        <v>0</v>
      </c>
      <c r="AF506" s="31" t="n">
        <f aca="false">IF(Замер!$J$80="да",Комната_4!$G506,0)</f>
        <v>0</v>
      </c>
      <c r="AG506" s="31" t="n">
        <f aca="false">IF(Замер!$J$80="да",Комната_4!$H506,0)</f>
        <v>0</v>
      </c>
      <c r="AI506" s="31" t="n">
        <f aca="false">IF(Замер!$J$100="да",Комната_5!$B506,0)</f>
        <v>0</v>
      </c>
      <c r="AJ506" s="31" t="n">
        <f aca="false">IF(Замер!$J$100="да",Комната_5!$G506,0)</f>
        <v>0</v>
      </c>
      <c r="AK506" s="31" t="n">
        <f aca="false">IF(Замер!$J$100="да",Комната_5!$H506,0)</f>
        <v>0</v>
      </c>
      <c r="AM506" s="31" t="n">
        <f aca="false">IF(Замер!$J$120="да",Коридор!$B506,0)</f>
        <v>0</v>
      </c>
      <c r="AN506" s="31" t="n">
        <f aca="false">IF(Замер!$J$120="да",Коридор!$G506,0)</f>
        <v>0</v>
      </c>
      <c r="AO506" s="31" t="n">
        <f aca="false">IF(Замер!$J$120="да",Коридор!$H506,0)</f>
        <v>0</v>
      </c>
      <c r="AQ506" s="31" t="n">
        <f aca="false">IF(Замер!$J$140="да",Кухня!$B506,0)</f>
        <v>0</v>
      </c>
      <c r="AR506" s="31" t="n">
        <f aca="false">IF(Замер!$J$140="да",Кухня!$G506,0)</f>
        <v>0</v>
      </c>
      <c r="AS506" s="31" t="n">
        <f aca="false">IF(Замер!$J$140="да",Кухня!$H506,0)</f>
        <v>0</v>
      </c>
      <c r="AU506" s="31" t="n">
        <f aca="false">IF(Замер!$J$160="да",Ванна!$B506,0)</f>
        <v>0</v>
      </c>
      <c r="AV506" s="31" t="n">
        <f aca="false">IF(Замер!$J$160="да",Ванна!$G506,0)</f>
        <v>0</v>
      </c>
      <c r="AW506" s="31" t="n">
        <f aca="false">IF(Замер!$J$160="да",Ванна!$H506,0)</f>
        <v>0</v>
      </c>
      <c r="AY506" s="31" t="n">
        <f aca="false">IF(Замер!$J$180="да",Туалет!$B506,0)</f>
        <v>0</v>
      </c>
      <c r="AZ506" s="31" t="n">
        <f aca="false">IF(Замер!$J$180="да",Туалет!$G506,0)</f>
        <v>0</v>
      </c>
      <c r="BA506" s="31" t="n">
        <f aca="false">IF(Замер!$J$180="да",Туалет!$H506,0)</f>
        <v>0</v>
      </c>
      <c r="BC506" s="31" t="n">
        <f aca="false">IF(Замер!$J$200="да",Балкон!$B506,0)</f>
        <v>0</v>
      </c>
      <c r="BD506" s="31" t="n">
        <f aca="false">IF(Замер!$J$200="да",Балкон!$G506,0)</f>
        <v>0</v>
      </c>
      <c r="BE506" s="31" t="n">
        <f aca="false">IF(Замер!$J$200="да",Балкон!$H506,0)</f>
        <v>0</v>
      </c>
      <c r="BG506" s="31" t="n">
        <f aca="false">IF(Замер!$J$220="да",Помещение_11!$B506,0)</f>
        <v>0</v>
      </c>
      <c r="BH506" s="31" t="n">
        <f aca="false">IF(Замер!$J$220="да",Помещение_11!$G506,0)</f>
        <v>0</v>
      </c>
      <c r="BI506" s="31" t="n">
        <f aca="false">IF(Замер!$J$220="да",Помещение_11!$H506,0)</f>
        <v>0</v>
      </c>
      <c r="BK506" s="31" t="n">
        <f aca="false">IF(Замер!$J$240="да",Помещение_12!$B506,0)</f>
        <v>0</v>
      </c>
      <c r="BL506" s="31" t="n">
        <f aca="false">IF(Замер!$J$240="да",Помещение_12!$G506,0)</f>
        <v>0</v>
      </c>
      <c r="BM506" s="31" t="n">
        <f aca="false">IF(Замер!$J$240="да",Помещение_12!$H506,0)</f>
        <v>0</v>
      </c>
      <c r="BO506" s="31" t="n">
        <f aca="false">IF(Замер!$J$260="да",Помещение_13!$B506,0)</f>
        <v>0</v>
      </c>
      <c r="BP506" s="31" t="n">
        <f aca="false">IF(Замер!$J$260="да",Помещение_13!$G506,0)</f>
        <v>0</v>
      </c>
      <c r="BQ506" s="31" t="n">
        <f aca="false">IF(Замер!$J$260="да",Помещение_13!$H506,0)</f>
        <v>0</v>
      </c>
      <c r="BS506" s="31" t="n">
        <f aca="false">IF(Замер!$J$280="да",Помещение_14!$B506,0)</f>
        <v>0</v>
      </c>
      <c r="BT506" s="31" t="n">
        <f aca="false">IF(Замер!$J$280="да",Помещение_14!$G506,0)</f>
        <v>0</v>
      </c>
      <c r="BU506" s="31" t="n">
        <f aca="false">IF(Замер!$J$280="да",Помещение_14!$H506,0)</f>
        <v>0</v>
      </c>
      <c r="BW506" s="31" t="n">
        <f aca="false">IF(Замер!$J$300="да",Помещение_15!$B506,0)</f>
        <v>0</v>
      </c>
      <c r="BX506" s="31" t="n">
        <f aca="false">IF(Замер!$J$300="да",Помещение_15!$G506,0)</f>
        <v>0</v>
      </c>
      <c r="BY506" s="31" t="n">
        <f aca="false">IF(Замер!$J$300="да",Помещение_15!$H506,0)</f>
        <v>0</v>
      </c>
      <c r="CA506" s="31" t="n">
        <f aca="false">IF(Замер!$J$320="да",Помещение_16!$B506,0)</f>
        <v>0</v>
      </c>
      <c r="CB506" s="31" t="n">
        <f aca="false">IF(Замер!$J$320="да",Помещение_16!$G506,0)</f>
        <v>0</v>
      </c>
      <c r="CC506" s="31" t="n">
        <f aca="false">IF(Замер!$J$320="да",Помещение_16!$H506,0)</f>
        <v>0</v>
      </c>
      <c r="CE506" s="31" t="n">
        <f aca="false">IF(Замер!$J$340="да",Помещение_17!$B506,0)</f>
        <v>0</v>
      </c>
      <c r="CF506" s="31" t="n">
        <f aca="false">IF(Замер!$J$340="да",Помещение_17!$G506,0)</f>
        <v>0</v>
      </c>
      <c r="CG506" s="31" t="n">
        <f aca="false">IF(Замер!$J$340="да",Помещение_17!$H506,0)</f>
        <v>0</v>
      </c>
      <c r="CI506" s="31" t="n">
        <f aca="false">IF(Замер!$J$360="да",Помещение_18!$B506,0)</f>
        <v>0</v>
      </c>
      <c r="CJ506" s="31" t="n">
        <f aca="false">IF(Замер!$J$360="да",Помещение_18!$G506,0)</f>
        <v>0</v>
      </c>
      <c r="CK506" s="31" t="n">
        <f aca="false">IF(Замер!$J$360="да",Помещение_18!$H506,0)</f>
        <v>0</v>
      </c>
      <c r="CM506" s="31" t="n">
        <f aca="false">IF(Замер!$J$380="да",Помещение_19!$B506,0)</f>
        <v>0</v>
      </c>
      <c r="CN506" s="31" t="n">
        <f aca="false">IF(Замер!$J$380="да",Помещение_19!$G506,0)</f>
        <v>0</v>
      </c>
      <c r="CO506" s="31" t="n">
        <f aca="false">IF(Замер!$J$380="да",Помещение_19!$H506,0)</f>
        <v>0</v>
      </c>
      <c r="CQ506" s="31" t="n">
        <f aca="false">IF(Замер!$J$400="да",Помещение_20!$B506,0)</f>
        <v>0</v>
      </c>
      <c r="CR506" s="31" t="n">
        <f aca="false">IF(Замер!$J$400="да",Помещение_20!$G506,0)</f>
        <v>0</v>
      </c>
      <c r="CS506" s="31" t="n">
        <f aca="false">IF(Замер!$J$400="да",Помещение_20!$H506,0)</f>
        <v>0</v>
      </c>
    </row>
    <row r="507" customFormat="false" ht="14.25" hidden="false" customHeight="false" outlineLevel="0" collapsed="false">
      <c r="B507" s="89" t="n">
        <f aca="false">P507</f>
        <v>1</v>
      </c>
      <c r="C507" s="90" t="s">
        <v>215</v>
      </c>
      <c r="D507" s="91" t="str">
        <f aca="false">VLOOKUP(C507,СписокРабот!$B:$E,2,FALSE())</f>
        <v>Подрезка плитки из керамогранита</v>
      </c>
      <c r="E507" s="92" t="str">
        <f aca="false">VLOOKUP(C507,СписокРабот!$B:$E,3,FALSE())</f>
        <v>п.м</v>
      </c>
      <c r="F507" s="93" t="n">
        <f aca="false">VLOOKUP(C507,СписокРабот!$B:$E,4,FALSE())</f>
        <v>1677</v>
      </c>
      <c r="G507" s="94" t="n">
        <f aca="false">Q507</f>
        <v>83</v>
      </c>
      <c r="H507" s="95" t="n">
        <f aca="false">F507*G507</f>
        <v>139191</v>
      </c>
      <c r="L507" s="83"/>
      <c r="M507" s="66" t="n">
        <f aca="false">$F507*(100%-$B$3)</f>
        <v>1425.45</v>
      </c>
      <c r="N507" s="31" t="n">
        <f aca="false">$G507*$M507</f>
        <v>118312.35</v>
      </c>
      <c r="P507" s="31" t="n">
        <f aca="false">MAX(S507,W507,AA507,AE507,AI507,AM507,AQ507,AU507,AY507,BC507,BG507,BK507,BO507,BS507,BW507,CA507,CE507,CI507,CM507,CQ507)</f>
        <v>1</v>
      </c>
      <c r="Q507" s="31" t="n">
        <f aca="false">IF($S507,T507,0)+IF($W507,X507,0)+IF($AA507,AB507,0)+IF($AE507,AF507,0)+IF($AI507,AJ507,0)+IF($AM507,AN507,0)+IF($AQ507,AR507,0)+IF($AU507,AV507,0)+IF($AY507,AZ507,0)+IF($BC507,BD507,0)+IF($BG507,BH507,0)+IF($BK507,BL507,0)+IF($BO507,BP507,0)+IF($BS507,BT507,0)+IF($BW507,BX507,0)+IF($CA507,CB507,0)+IF($CE507,CF507,0)+IF($CI507,CJ507,0)+IF($CM507,CN507,0)+IF($CQ507,CR507,0)</f>
        <v>83</v>
      </c>
      <c r="R507" s="31" t="n">
        <f aca="false">IF($S507=1,U507,0)+IF($W507,Y507,0)+IF($AA507,AC507,0)+IF($AE507,AG507,0)+IF($AI507,AK507,0)+IF($AM507,AO507,0)+IF($AQ507,AS507,0)+IF($AU507,AW507,0)+IF($AY507,BA507,0)+IF($BC507,BE507,0)+IF($BG507,BI507,0)+IF($BK507,BM507,0)+IF($BO507,BQ507,0)+IF($BS507,BU507,0)+IF($BW507,BY507,0)+IF($CA507,CC507,0)+IF($CE507,CG507,0)+IF($CI507,CK507,0)+IF($CM507,CO507,0)+IF($CQ507,CS507,0)</f>
        <v>139191</v>
      </c>
      <c r="S507" s="31" t="n">
        <f aca="false">IF(Замер!$J$20="да",Комната_1!$B507,0)</f>
        <v>1</v>
      </c>
      <c r="T507" s="31" t="n">
        <f aca="false">IF(Замер!$J$20="да",Комната_1!$G507,0)</f>
        <v>83</v>
      </c>
      <c r="U507" s="31" t="n">
        <f aca="false">IF(Замер!$J$20="да",Комната_1!$H507,0)</f>
        <v>139191</v>
      </c>
      <c r="W507" s="31" t="n">
        <f aca="false">IF(Замер!$J$40="да",Комната_2!$B507,0)</f>
        <v>0</v>
      </c>
      <c r="X507" s="31" t="n">
        <f aca="false">IF(Замер!$J$40="да",Комната_2!$G507,0)</f>
        <v>0</v>
      </c>
      <c r="Y507" s="31" t="n">
        <f aca="false">IF(Замер!$J$40="да",Комната_2!$H507,0)</f>
        <v>0</v>
      </c>
      <c r="AA507" s="31" t="n">
        <f aca="false">IF(Замер!$J$60="да",Комната_3!$B507,0)</f>
        <v>0</v>
      </c>
      <c r="AB507" s="31" t="n">
        <f aca="false">IF(Замер!$J$60="да",Комната_3!$G507,0)</f>
        <v>0</v>
      </c>
      <c r="AC507" s="31" t="n">
        <f aca="false">IF(Замер!$J$60="да",Комната_3!$H507,0)</f>
        <v>0</v>
      </c>
      <c r="AE507" s="31" t="n">
        <f aca="false">IF(Замер!$J$80="да",Комната_4!$B507,0)</f>
        <v>0</v>
      </c>
      <c r="AF507" s="31" t="n">
        <f aca="false">IF(Замер!$J$80="да",Комната_4!$G507,0)</f>
        <v>0</v>
      </c>
      <c r="AG507" s="31" t="n">
        <f aca="false">IF(Замер!$J$80="да",Комната_4!$H507,0)</f>
        <v>0</v>
      </c>
      <c r="AI507" s="31" t="n">
        <f aca="false">IF(Замер!$J$100="да",Комната_5!$B507,0)</f>
        <v>0</v>
      </c>
      <c r="AJ507" s="31" t="n">
        <f aca="false">IF(Замер!$J$100="да",Комната_5!$G507,0)</f>
        <v>0</v>
      </c>
      <c r="AK507" s="31" t="n">
        <f aca="false">IF(Замер!$J$100="да",Комната_5!$H507,0)</f>
        <v>0</v>
      </c>
      <c r="AM507" s="31" t="n">
        <f aca="false">IF(Замер!$J$120="да",Коридор!$B507,0)</f>
        <v>0</v>
      </c>
      <c r="AN507" s="31" t="n">
        <f aca="false">IF(Замер!$J$120="да",Коридор!$G507,0)</f>
        <v>0</v>
      </c>
      <c r="AO507" s="31" t="n">
        <f aca="false">IF(Замер!$J$120="да",Коридор!$H507,0)</f>
        <v>0</v>
      </c>
      <c r="AQ507" s="31" t="n">
        <f aca="false">IF(Замер!$J$140="да",Кухня!$B507,0)</f>
        <v>0</v>
      </c>
      <c r="AR507" s="31" t="n">
        <f aca="false">IF(Замер!$J$140="да",Кухня!$G507,0)</f>
        <v>0</v>
      </c>
      <c r="AS507" s="31" t="n">
        <f aca="false">IF(Замер!$J$140="да",Кухня!$H507,0)</f>
        <v>0</v>
      </c>
      <c r="AU507" s="31" t="n">
        <f aca="false">IF(Замер!$J$160="да",Ванна!$B507,0)</f>
        <v>0</v>
      </c>
      <c r="AV507" s="31" t="n">
        <f aca="false">IF(Замер!$J$160="да",Ванна!$G507,0)</f>
        <v>0</v>
      </c>
      <c r="AW507" s="31" t="n">
        <f aca="false">IF(Замер!$J$160="да",Ванна!$H507,0)</f>
        <v>0</v>
      </c>
      <c r="AY507" s="31" t="n">
        <f aca="false">IF(Замер!$J$180="да",Туалет!$B507,0)</f>
        <v>0</v>
      </c>
      <c r="AZ507" s="31" t="n">
        <f aca="false">IF(Замер!$J$180="да",Туалет!$G507,0)</f>
        <v>0</v>
      </c>
      <c r="BA507" s="31" t="n">
        <f aca="false">IF(Замер!$J$180="да",Туалет!$H507,0)</f>
        <v>0</v>
      </c>
      <c r="BC507" s="31" t="n">
        <f aca="false">IF(Замер!$J$200="да",Балкон!$B507,0)</f>
        <v>0</v>
      </c>
      <c r="BD507" s="31" t="n">
        <f aca="false">IF(Замер!$J$200="да",Балкон!$G507,0)</f>
        <v>0</v>
      </c>
      <c r="BE507" s="31" t="n">
        <f aca="false">IF(Замер!$J$200="да",Балкон!$H507,0)</f>
        <v>0</v>
      </c>
      <c r="BG507" s="31" t="n">
        <f aca="false">IF(Замер!$J$220="да",Помещение_11!$B507,0)</f>
        <v>0</v>
      </c>
      <c r="BH507" s="31" t="n">
        <f aca="false">IF(Замер!$J$220="да",Помещение_11!$G507,0)</f>
        <v>0</v>
      </c>
      <c r="BI507" s="31" t="n">
        <f aca="false">IF(Замер!$J$220="да",Помещение_11!$H507,0)</f>
        <v>0</v>
      </c>
      <c r="BK507" s="31" t="n">
        <f aca="false">IF(Замер!$J$240="да",Помещение_12!$B507,0)</f>
        <v>0</v>
      </c>
      <c r="BL507" s="31" t="n">
        <f aca="false">IF(Замер!$J$240="да",Помещение_12!$G507,0)</f>
        <v>0</v>
      </c>
      <c r="BM507" s="31" t="n">
        <f aca="false">IF(Замер!$J$240="да",Помещение_12!$H507,0)</f>
        <v>0</v>
      </c>
      <c r="BO507" s="31" t="n">
        <f aca="false">IF(Замер!$J$260="да",Помещение_13!$B507,0)</f>
        <v>0</v>
      </c>
      <c r="BP507" s="31" t="n">
        <f aca="false">IF(Замер!$J$260="да",Помещение_13!$G507,0)</f>
        <v>0</v>
      </c>
      <c r="BQ507" s="31" t="n">
        <f aca="false">IF(Замер!$J$260="да",Помещение_13!$H507,0)</f>
        <v>0</v>
      </c>
      <c r="BS507" s="31" t="n">
        <f aca="false">IF(Замер!$J$280="да",Помещение_14!$B507,0)</f>
        <v>0</v>
      </c>
      <c r="BT507" s="31" t="n">
        <f aca="false">IF(Замер!$J$280="да",Помещение_14!$G507,0)</f>
        <v>0</v>
      </c>
      <c r="BU507" s="31" t="n">
        <f aca="false">IF(Замер!$J$280="да",Помещение_14!$H507,0)</f>
        <v>0</v>
      </c>
      <c r="BW507" s="31" t="n">
        <f aca="false">IF(Замер!$J$300="да",Помещение_15!$B507,0)</f>
        <v>0</v>
      </c>
      <c r="BX507" s="31" t="n">
        <f aca="false">IF(Замер!$J$300="да",Помещение_15!$G507,0)</f>
        <v>0</v>
      </c>
      <c r="BY507" s="31" t="n">
        <f aca="false">IF(Замер!$J$300="да",Помещение_15!$H507,0)</f>
        <v>0</v>
      </c>
      <c r="CA507" s="31" t="n">
        <f aca="false">IF(Замер!$J$320="да",Помещение_16!$B507,0)</f>
        <v>0</v>
      </c>
      <c r="CB507" s="31" t="n">
        <f aca="false">IF(Замер!$J$320="да",Помещение_16!$G507,0)</f>
        <v>0</v>
      </c>
      <c r="CC507" s="31" t="n">
        <f aca="false">IF(Замер!$J$320="да",Помещение_16!$H507,0)</f>
        <v>0</v>
      </c>
      <c r="CE507" s="31" t="n">
        <f aca="false">IF(Замер!$J$340="да",Помещение_17!$B507,0)</f>
        <v>0</v>
      </c>
      <c r="CF507" s="31" t="n">
        <f aca="false">IF(Замер!$J$340="да",Помещение_17!$G507,0)</f>
        <v>0</v>
      </c>
      <c r="CG507" s="31" t="n">
        <f aca="false">IF(Замер!$J$340="да",Помещение_17!$H507,0)</f>
        <v>0</v>
      </c>
      <c r="CI507" s="31" t="n">
        <f aca="false">IF(Замер!$J$360="да",Помещение_18!$B507,0)</f>
        <v>0</v>
      </c>
      <c r="CJ507" s="31" t="n">
        <f aca="false">IF(Замер!$J$360="да",Помещение_18!$G507,0)</f>
        <v>0</v>
      </c>
      <c r="CK507" s="31" t="n">
        <f aca="false">IF(Замер!$J$360="да",Помещение_18!$H507,0)</f>
        <v>0</v>
      </c>
      <c r="CM507" s="31" t="n">
        <f aca="false">IF(Замер!$J$380="да",Помещение_19!$B507,0)</f>
        <v>0</v>
      </c>
      <c r="CN507" s="31" t="n">
        <f aca="false">IF(Замер!$J$380="да",Помещение_19!$G507,0)</f>
        <v>0</v>
      </c>
      <c r="CO507" s="31" t="n">
        <f aca="false">IF(Замер!$J$380="да",Помещение_19!$H507,0)</f>
        <v>0</v>
      </c>
      <c r="CQ507" s="31" t="n">
        <f aca="false">IF(Замер!$J$400="да",Помещение_20!$B507,0)</f>
        <v>0</v>
      </c>
      <c r="CR507" s="31" t="n">
        <f aca="false">IF(Замер!$J$400="да",Помещение_20!$G507,0)</f>
        <v>0</v>
      </c>
      <c r="CS507" s="31" t="n">
        <f aca="false">IF(Замер!$J$400="да",Помещение_20!$H507,0)</f>
        <v>0</v>
      </c>
    </row>
    <row r="508" customFormat="false" ht="14.25" hidden="false" customHeight="false" outlineLevel="0" collapsed="false">
      <c r="B508" s="89" t="n">
        <f aca="false">P508</f>
        <v>1</v>
      </c>
      <c r="C508" s="90" t="s">
        <v>217</v>
      </c>
      <c r="D508" s="91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92" t="str">
        <f aca="false">VLOOKUP(C508,СписокРабот!$B:$E,3,FALSE())</f>
        <v>м²</v>
      </c>
      <c r="F508" s="93" t="n">
        <f aca="false">VLOOKUP(C508,СписокРабот!$B:$E,4,FALSE())</f>
        <v>4938</v>
      </c>
      <c r="G508" s="94" t="n">
        <f aca="false">Q508</f>
        <v>83</v>
      </c>
      <c r="H508" s="95" t="n">
        <f aca="false">F508*G508</f>
        <v>409854</v>
      </c>
      <c r="L508" s="83"/>
      <c r="M508" s="66" t="n">
        <f aca="false">$F508*(100%-$B$3)</f>
        <v>4197.3</v>
      </c>
      <c r="N508" s="31" t="n">
        <f aca="false">$G508*$M508</f>
        <v>348375.9</v>
      </c>
      <c r="P508" s="31" t="n">
        <f aca="false">MAX(S508,W508,AA508,AE508,AI508,AM508,AQ508,AU508,AY508,BC508,BG508,BK508,BO508,BS508,BW508,CA508,CE508,CI508,CM508,CQ508)</f>
        <v>1</v>
      </c>
      <c r="Q508" s="31" t="n">
        <f aca="false">IF($S508,T508,0)+IF($W508,X508,0)+IF($AA508,AB508,0)+IF($AE508,AF508,0)+IF($AI508,AJ508,0)+IF($AM508,AN508,0)+IF($AQ508,AR508,0)+IF($AU508,AV508,0)+IF($AY508,AZ508,0)+IF($BC508,BD508,0)+IF($BG508,BH508,0)+IF($BK508,BL508,0)+IF($BO508,BP508,0)+IF($BS508,BT508,0)+IF($BW508,BX508,0)+IF($CA508,CB508,0)+IF($CE508,CF508,0)+IF($CI508,CJ508,0)+IF($CM508,CN508,0)+IF($CQ508,CR508,0)</f>
        <v>83</v>
      </c>
      <c r="R508" s="31" t="n">
        <f aca="false">IF($S508=1,U508,0)+IF($W508,Y508,0)+IF($AA508,AC508,0)+IF($AE508,AG508,0)+IF($AI508,AK508,0)+IF($AM508,AO508,0)+IF($AQ508,AS508,0)+IF($AU508,AW508,0)+IF($AY508,BA508,0)+IF($BC508,BE508,0)+IF($BG508,BI508,0)+IF($BK508,BM508,0)+IF($BO508,BQ508,0)+IF($BS508,BU508,0)+IF($BW508,BY508,0)+IF($CA508,CC508,0)+IF($CE508,CG508,0)+IF($CI508,CK508,0)+IF($CM508,CO508,0)+IF($CQ508,CS508,0)</f>
        <v>409854</v>
      </c>
      <c r="S508" s="31" t="n">
        <f aca="false">IF(Замер!$J$20="да",Комната_1!$B508,0)</f>
        <v>1</v>
      </c>
      <c r="T508" s="31" t="n">
        <f aca="false">IF(Замер!$J$20="да",Комната_1!$G508,0)</f>
        <v>83</v>
      </c>
      <c r="U508" s="31" t="n">
        <f aca="false">IF(Замер!$J$20="да",Комната_1!$H508,0)</f>
        <v>409854</v>
      </c>
      <c r="W508" s="31" t="n">
        <f aca="false">IF(Замер!$J$40="да",Комната_2!$B508,0)</f>
        <v>0</v>
      </c>
      <c r="X508" s="31" t="n">
        <f aca="false">IF(Замер!$J$40="да",Комната_2!$G508,0)</f>
        <v>0</v>
      </c>
      <c r="Y508" s="31" t="n">
        <f aca="false">IF(Замер!$J$40="да",Комната_2!$H508,0)</f>
        <v>0</v>
      </c>
      <c r="AA508" s="31" t="n">
        <f aca="false">IF(Замер!$J$60="да",Комната_3!$B508,0)</f>
        <v>0</v>
      </c>
      <c r="AB508" s="31" t="n">
        <f aca="false">IF(Замер!$J$60="да",Комната_3!$G508,0)</f>
        <v>0</v>
      </c>
      <c r="AC508" s="31" t="n">
        <f aca="false">IF(Замер!$J$60="да",Комната_3!$H508,0)</f>
        <v>0</v>
      </c>
      <c r="AE508" s="31" t="n">
        <f aca="false">IF(Замер!$J$80="да",Комната_4!$B508,0)</f>
        <v>0</v>
      </c>
      <c r="AF508" s="31" t="n">
        <f aca="false">IF(Замер!$J$80="да",Комната_4!$G508,0)</f>
        <v>0</v>
      </c>
      <c r="AG508" s="31" t="n">
        <f aca="false">IF(Замер!$J$80="да",Комната_4!$H508,0)</f>
        <v>0</v>
      </c>
      <c r="AI508" s="31" t="n">
        <f aca="false">IF(Замер!$J$100="да",Комната_5!$B508,0)</f>
        <v>0</v>
      </c>
      <c r="AJ508" s="31" t="n">
        <f aca="false">IF(Замер!$J$100="да",Комната_5!$G508,0)</f>
        <v>0</v>
      </c>
      <c r="AK508" s="31" t="n">
        <f aca="false">IF(Замер!$J$100="да",Комната_5!$H508,0)</f>
        <v>0</v>
      </c>
      <c r="AM508" s="31" t="n">
        <f aca="false">IF(Замер!$J$120="да",Коридор!$B508,0)</f>
        <v>0</v>
      </c>
      <c r="AN508" s="31" t="n">
        <f aca="false">IF(Замер!$J$120="да",Коридор!$G508,0)</f>
        <v>0</v>
      </c>
      <c r="AO508" s="31" t="n">
        <f aca="false">IF(Замер!$J$120="да",Коридор!$H508,0)</f>
        <v>0</v>
      </c>
      <c r="AQ508" s="31" t="n">
        <f aca="false">IF(Замер!$J$140="да",Кухня!$B508,0)</f>
        <v>0</v>
      </c>
      <c r="AR508" s="31" t="n">
        <f aca="false">IF(Замер!$J$140="да",Кухня!$G508,0)</f>
        <v>0</v>
      </c>
      <c r="AS508" s="31" t="n">
        <f aca="false">IF(Замер!$J$140="да",Кухня!$H508,0)</f>
        <v>0</v>
      </c>
      <c r="AU508" s="31" t="n">
        <f aca="false">IF(Замер!$J$160="да",Ванна!$B508,0)</f>
        <v>0</v>
      </c>
      <c r="AV508" s="31" t="n">
        <f aca="false">IF(Замер!$J$160="да",Ванна!$G508,0)</f>
        <v>0</v>
      </c>
      <c r="AW508" s="31" t="n">
        <f aca="false">IF(Замер!$J$160="да",Ванна!$H508,0)</f>
        <v>0</v>
      </c>
      <c r="AY508" s="31" t="n">
        <f aca="false">IF(Замер!$J$180="да",Туалет!$B508,0)</f>
        <v>0</v>
      </c>
      <c r="AZ508" s="31" t="n">
        <f aca="false">IF(Замер!$J$180="да",Туалет!$G508,0)</f>
        <v>0</v>
      </c>
      <c r="BA508" s="31" t="n">
        <f aca="false">IF(Замер!$J$180="да",Туалет!$H508,0)</f>
        <v>0</v>
      </c>
      <c r="BC508" s="31" t="n">
        <f aca="false">IF(Замер!$J$200="да",Балкон!$B508,0)</f>
        <v>0</v>
      </c>
      <c r="BD508" s="31" t="n">
        <f aca="false">IF(Замер!$J$200="да",Балкон!$G508,0)</f>
        <v>0</v>
      </c>
      <c r="BE508" s="31" t="n">
        <f aca="false">IF(Замер!$J$200="да",Балкон!$H508,0)</f>
        <v>0</v>
      </c>
      <c r="BG508" s="31" t="n">
        <f aca="false">IF(Замер!$J$220="да",Помещение_11!$B508,0)</f>
        <v>0</v>
      </c>
      <c r="BH508" s="31" t="n">
        <f aca="false">IF(Замер!$J$220="да",Помещение_11!$G508,0)</f>
        <v>0</v>
      </c>
      <c r="BI508" s="31" t="n">
        <f aca="false">IF(Замер!$J$220="да",Помещение_11!$H508,0)</f>
        <v>0</v>
      </c>
      <c r="BK508" s="31" t="n">
        <f aca="false">IF(Замер!$J$240="да",Помещение_12!$B508,0)</f>
        <v>0</v>
      </c>
      <c r="BL508" s="31" t="n">
        <f aca="false">IF(Замер!$J$240="да",Помещение_12!$G508,0)</f>
        <v>0</v>
      </c>
      <c r="BM508" s="31" t="n">
        <f aca="false">IF(Замер!$J$240="да",Помещение_12!$H508,0)</f>
        <v>0</v>
      </c>
      <c r="BO508" s="31" t="n">
        <f aca="false">IF(Замер!$J$260="да",Помещение_13!$B508,0)</f>
        <v>0</v>
      </c>
      <c r="BP508" s="31" t="n">
        <f aca="false">IF(Замер!$J$260="да",Помещение_13!$G508,0)</f>
        <v>0</v>
      </c>
      <c r="BQ508" s="31" t="n">
        <f aca="false">IF(Замер!$J$260="да",Помещение_13!$H508,0)</f>
        <v>0</v>
      </c>
      <c r="BS508" s="31" t="n">
        <f aca="false">IF(Замер!$J$280="да",Помещение_14!$B508,0)</f>
        <v>0</v>
      </c>
      <c r="BT508" s="31" t="n">
        <f aca="false">IF(Замер!$J$280="да",Помещение_14!$G508,0)</f>
        <v>0</v>
      </c>
      <c r="BU508" s="31" t="n">
        <f aca="false">IF(Замер!$J$280="да",Помещение_14!$H508,0)</f>
        <v>0</v>
      </c>
      <c r="BW508" s="31" t="n">
        <f aca="false">IF(Замер!$J$300="да",Помещение_15!$B508,0)</f>
        <v>0</v>
      </c>
      <c r="BX508" s="31" t="n">
        <f aca="false">IF(Замер!$J$300="да",Помещение_15!$G508,0)</f>
        <v>0</v>
      </c>
      <c r="BY508" s="31" t="n">
        <f aca="false">IF(Замер!$J$300="да",Помещение_15!$H508,0)</f>
        <v>0</v>
      </c>
      <c r="CA508" s="31" t="n">
        <f aca="false">IF(Замер!$J$320="да",Помещение_16!$B508,0)</f>
        <v>0</v>
      </c>
      <c r="CB508" s="31" t="n">
        <f aca="false">IF(Замер!$J$320="да",Помещение_16!$G508,0)</f>
        <v>0</v>
      </c>
      <c r="CC508" s="31" t="n">
        <f aca="false">IF(Замер!$J$320="да",Помещение_16!$H508,0)</f>
        <v>0</v>
      </c>
      <c r="CE508" s="31" t="n">
        <f aca="false">IF(Замер!$J$340="да",Помещение_17!$B508,0)</f>
        <v>0</v>
      </c>
      <c r="CF508" s="31" t="n">
        <f aca="false">IF(Замер!$J$340="да",Помещение_17!$G508,0)</f>
        <v>0</v>
      </c>
      <c r="CG508" s="31" t="n">
        <f aca="false">IF(Замер!$J$340="да",Помещение_17!$H508,0)</f>
        <v>0</v>
      </c>
      <c r="CI508" s="31" t="n">
        <f aca="false">IF(Замер!$J$360="да",Помещение_18!$B508,0)</f>
        <v>0</v>
      </c>
      <c r="CJ508" s="31" t="n">
        <f aca="false">IF(Замер!$J$360="да",Помещение_18!$G508,0)</f>
        <v>0</v>
      </c>
      <c r="CK508" s="31" t="n">
        <f aca="false">IF(Замер!$J$360="да",Помещение_18!$H508,0)</f>
        <v>0</v>
      </c>
      <c r="CM508" s="31" t="n">
        <f aca="false">IF(Замер!$J$380="да",Помещение_19!$B508,0)</f>
        <v>0</v>
      </c>
      <c r="CN508" s="31" t="n">
        <f aca="false">IF(Замер!$J$380="да",Помещение_19!$G508,0)</f>
        <v>0</v>
      </c>
      <c r="CO508" s="31" t="n">
        <f aca="false">IF(Замер!$J$380="да",Помещение_19!$H508,0)</f>
        <v>0</v>
      </c>
      <c r="CQ508" s="31" t="n">
        <f aca="false">IF(Замер!$J$400="да",Помещение_20!$B508,0)</f>
        <v>0</v>
      </c>
      <c r="CR508" s="31" t="n">
        <f aca="false">IF(Замер!$J$400="да",Помещение_20!$G508,0)</f>
        <v>0</v>
      </c>
      <c r="CS508" s="31" t="n">
        <f aca="false">IF(Замер!$J$400="да",Помещение_20!$H508,0)</f>
        <v>0</v>
      </c>
    </row>
    <row r="509" customFormat="false" ht="14.25" hidden="false" customHeight="false" outlineLevel="0" collapsed="false">
      <c r="B509" s="89" t="n">
        <f aca="false">P509</f>
        <v>0</v>
      </c>
      <c r="C509" s="90" t="s">
        <v>740</v>
      </c>
      <c r="D509" s="91" t="str">
        <f aca="false">VLOOKUP(C509,СписокРабот!$B:$E,2,FALSE())</f>
        <v>Облицовка стен клинкерным кирпичом</v>
      </c>
      <c r="E509" s="92" t="str">
        <f aca="false">VLOOKUP(C509,СписокРабот!$B:$E,3,FALSE())</f>
        <v>м²</v>
      </c>
      <c r="F509" s="93" t="n">
        <f aca="false">VLOOKUP(C509,СписокРабот!$B:$E,4,FALSE())</f>
        <v>4036</v>
      </c>
      <c r="G509" s="94" t="n">
        <f aca="false">Q509</f>
        <v>0</v>
      </c>
      <c r="H509" s="95" t="n">
        <f aca="false">F509*G509</f>
        <v>0</v>
      </c>
      <c r="L509" s="83"/>
      <c r="M509" s="66" t="n">
        <f aca="false">$F509*(100%-$B$3)</f>
        <v>3430.6</v>
      </c>
      <c r="N509" s="31" t="n">
        <f aca="false">$G509*$M509</f>
        <v>0</v>
      </c>
      <c r="P509" s="31" t="n">
        <f aca="false">MAX(S509,W509,AA509,AE509,AI509,AM509,AQ509,AU509,AY509,BC509,BG509,BK509,BO509,BS509,BW509,CA509,CE509,CI509,CM509,CQ509)</f>
        <v>0</v>
      </c>
      <c r="Q509" s="31" t="n">
        <f aca="false">IF($S509,T509,0)+IF($W509,X509,0)+IF($AA509,AB509,0)+IF($AE509,AF509,0)+IF($AI509,AJ509,0)+IF($AM509,AN509,0)+IF($AQ509,AR509,0)+IF($AU509,AV509,0)+IF($AY509,AZ509,0)+IF($BC509,BD509,0)+IF($BG509,BH509,0)+IF($BK509,BL509,0)+IF($BO509,BP509,0)+IF($BS509,BT509,0)+IF($BW509,BX509,0)+IF($CA509,CB509,0)+IF($CE509,CF509,0)+IF($CI509,CJ509,0)+IF($CM509,CN509,0)+IF($CQ509,CR509,0)</f>
        <v>0</v>
      </c>
      <c r="R509" s="31" t="n">
        <f aca="false">IF($S509=1,U509,0)+IF($W509,Y509,0)+IF($AA509,AC509,0)+IF($AE509,AG509,0)+IF($AI509,AK509,0)+IF($AM509,AO509,0)+IF($AQ509,AS509,0)+IF($AU509,AW509,0)+IF($AY509,BA509,0)+IF($BC509,BE509,0)+IF($BG509,BI509,0)+IF($BK509,BM509,0)+IF($BO509,BQ509,0)+IF($BS509,BU509,0)+IF($BW509,BY509,0)+IF($CA509,CC509,0)+IF($CE509,CG509,0)+IF($CI509,CK509,0)+IF($CM509,CO509,0)+IF($CQ509,CS509,0)</f>
        <v>0</v>
      </c>
      <c r="S509" s="31" t="n">
        <f aca="false">IF(Замер!$J$20="да",Комната_1!$B509,0)</f>
        <v>0</v>
      </c>
      <c r="T509" s="31" t="n">
        <f aca="false">IF(Замер!$J$20="да",Комната_1!$G509,0)</f>
        <v>52</v>
      </c>
      <c r="U509" s="31" t="n">
        <f aca="false">IF(Замер!$J$20="да",Комната_1!$H509,0)</f>
        <v>209872</v>
      </c>
      <c r="W509" s="31" t="n">
        <f aca="false">IF(Замер!$J$40="да",Комната_2!$B509,0)</f>
        <v>0</v>
      </c>
      <c r="X509" s="31" t="n">
        <f aca="false">IF(Замер!$J$40="да",Комната_2!$G509,0)</f>
        <v>36.8</v>
      </c>
      <c r="Y509" s="31" t="n">
        <f aca="false">IF(Замер!$J$40="да",Комната_2!$H509,0)</f>
        <v>148524.8</v>
      </c>
      <c r="AA509" s="31" t="n">
        <f aca="false">IF(Замер!$J$60="да",Комната_3!$B509,0)</f>
        <v>0</v>
      </c>
      <c r="AB509" s="31" t="n">
        <f aca="false">IF(Замер!$J$60="да",Комната_3!$G509,0)</f>
        <v>35</v>
      </c>
      <c r="AC509" s="31" t="n">
        <f aca="false">IF(Замер!$J$60="да",Комната_3!$H509,0)</f>
        <v>141260</v>
      </c>
      <c r="AE509" s="31" t="n">
        <f aca="false">IF(Замер!$J$80="да",Комната_4!$B509,0)</f>
        <v>0</v>
      </c>
      <c r="AF509" s="31" t="n">
        <f aca="false">IF(Замер!$J$80="да",Комната_4!$G509,0)</f>
        <v>30.9</v>
      </c>
      <c r="AG509" s="31" t="n">
        <f aca="false">IF(Замер!$J$80="да",Комната_4!$H509,0)</f>
        <v>124712.4</v>
      </c>
      <c r="AI509" s="31" t="n">
        <f aca="false">IF(Замер!$J$100="да",Комната_5!$B509,0)</f>
        <v>0</v>
      </c>
      <c r="AJ509" s="31" t="n">
        <f aca="false">IF(Замер!$J$100="да",Комната_5!$G509,0)</f>
        <v>20.4</v>
      </c>
      <c r="AK509" s="31" t="n">
        <f aca="false">IF(Замер!$J$100="да",Комната_5!$H509,0)</f>
        <v>82334.4</v>
      </c>
      <c r="AM509" s="31" t="n">
        <f aca="false">IF(Замер!$J$120="да",Коридор!$B509,0)</f>
        <v>0</v>
      </c>
      <c r="AN509" s="31" t="n">
        <f aca="false">IF(Замер!$J$120="да",Коридор!$G509,0)</f>
        <v>19.5</v>
      </c>
      <c r="AO509" s="31" t="n">
        <f aca="false">IF(Замер!$J$120="да",Коридор!$H509,0)</f>
        <v>78702</v>
      </c>
      <c r="AQ509" s="31" t="n">
        <f aca="false">IF(Замер!$J$140="да",Кухня!$B509,0)</f>
        <v>0</v>
      </c>
      <c r="AR509" s="31" t="n">
        <f aca="false">IF(Замер!$J$140="да",Кухня!$G509,0)</f>
        <v>27.7</v>
      </c>
      <c r="AS509" s="31" t="n">
        <f aca="false">IF(Замер!$J$140="да",Кухня!$H509,0)</f>
        <v>111797.2</v>
      </c>
      <c r="AU509" s="31" t="n">
        <f aca="false">IF(Замер!$J$160="да",Ванна!$B509,0)</f>
        <v>0</v>
      </c>
      <c r="AV509" s="31" t="n">
        <f aca="false">IF(Замер!$J$160="да",Ванна!$G509,0)</f>
        <v>20</v>
      </c>
      <c r="AW509" s="31" t="n">
        <f aca="false">IF(Замер!$J$160="да",Ванна!$H509,0)</f>
        <v>80720</v>
      </c>
      <c r="AY509" s="31" t="n">
        <f aca="false">IF(Замер!$J$180="да",Туалет!$B509,0)</f>
        <v>0</v>
      </c>
      <c r="AZ509" s="31" t="n">
        <f aca="false">IF(Замер!$J$180="да",Туалет!$G509,0)</f>
        <v>0</v>
      </c>
      <c r="BA509" s="31" t="n">
        <f aca="false">IF(Замер!$J$180="да",Туалет!$H509,0)</f>
        <v>0</v>
      </c>
      <c r="BC509" s="31" t="n">
        <f aca="false">IF(Замер!$J$200="да",Балкон!$B509,0)</f>
        <v>0</v>
      </c>
      <c r="BD509" s="31" t="n">
        <f aca="false">IF(Замер!$J$200="да",Балкон!$G509,0)</f>
        <v>0</v>
      </c>
      <c r="BE509" s="31" t="n">
        <f aca="false">IF(Замер!$J$200="да",Балкон!$H509,0)</f>
        <v>0</v>
      </c>
      <c r="BG509" s="31" t="n">
        <f aca="false">IF(Замер!$J$220="да",Помещение_11!$B509,0)</f>
        <v>0</v>
      </c>
      <c r="BH509" s="31" t="n">
        <f aca="false">IF(Замер!$J$220="да",Помещение_11!$G509,0)</f>
        <v>0</v>
      </c>
      <c r="BI509" s="31" t="n">
        <f aca="false">IF(Замер!$J$220="да",Помещение_11!$H509,0)</f>
        <v>0</v>
      </c>
      <c r="BK509" s="31" t="n">
        <f aca="false">IF(Замер!$J$240="да",Помещение_12!$B509,0)</f>
        <v>0</v>
      </c>
      <c r="BL509" s="31" t="n">
        <f aca="false">IF(Замер!$J$240="да",Помещение_12!$G509,0)</f>
        <v>0</v>
      </c>
      <c r="BM509" s="31" t="n">
        <f aca="false">IF(Замер!$J$240="да",Помещение_12!$H509,0)</f>
        <v>0</v>
      </c>
      <c r="BO509" s="31" t="n">
        <f aca="false">IF(Замер!$J$260="да",Помещение_13!$B509,0)</f>
        <v>0</v>
      </c>
      <c r="BP509" s="31" t="n">
        <f aca="false">IF(Замер!$J$260="да",Помещение_13!$G509,0)</f>
        <v>0</v>
      </c>
      <c r="BQ509" s="31" t="n">
        <f aca="false">IF(Замер!$J$260="да",Помещение_13!$H509,0)</f>
        <v>0</v>
      </c>
      <c r="BS509" s="31" t="n">
        <f aca="false">IF(Замер!$J$280="да",Помещение_14!$B509,0)</f>
        <v>0</v>
      </c>
      <c r="BT509" s="31" t="n">
        <f aca="false">IF(Замер!$J$280="да",Помещение_14!$G509,0)</f>
        <v>0</v>
      </c>
      <c r="BU509" s="31" t="n">
        <f aca="false">IF(Замер!$J$280="да",Помещение_14!$H509,0)</f>
        <v>0</v>
      </c>
      <c r="BW509" s="31" t="n">
        <f aca="false">IF(Замер!$J$300="да",Помещение_15!$B509,0)</f>
        <v>0</v>
      </c>
      <c r="BX509" s="31" t="n">
        <f aca="false">IF(Замер!$J$300="да",Помещение_15!$G509,0)</f>
        <v>0</v>
      </c>
      <c r="BY509" s="31" t="n">
        <f aca="false">IF(Замер!$J$300="да",Помещение_15!$H509,0)</f>
        <v>0</v>
      </c>
      <c r="CA509" s="31" t="n">
        <f aca="false">IF(Замер!$J$320="да",Помещение_16!$B509,0)</f>
        <v>0</v>
      </c>
      <c r="CB509" s="31" t="n">
        <f aca="false">IF(Замер!$J$320="да",Помещение_16!$G509,0)</f>
        <v>0</v>
      </c>
      <c r="CC509" s="31" t="n">
        <f aca="false">IF(Замер!$J$320="да",Помещение_16!$H509,0)</f>
        <v>0</v>
      </c>
      <c r="CE509" s="31" t="n">
        <f aca="false">IF(Замер!$J$340="да",Помещение_17!$B509,0)</f>
        <v>0</v>
      </c>
      <c r="CF509" s="31" t="n">
        <f aca="false">IF(Замер!$J$340="да",Помещение_17!$G509,0)</f>
        <v>0</v>
      </c>
      <c r="CG509" s="31" t="n">
        <f aca="false">IF(Замер!$J$340="да",Помещение_17!$H509,0)</f>
        <v>0</v>
      </c>
      <c r="CI509" s="31" t="n">
        <f aca="false">IF(Замер!$J$360="да",Помещение_18!$B509,0)</f>
        <v>0</v>
      </c>
      <c r="CJ509" s="31" t="n">
        <f aca="false">IF(Замер!$J$360="да",Помещение_18!$G509,0)</f>
        <v>0</v>
      </c>
      <c r="CK509" s="31" t="n">
        <f aca="false">IF(Замер!$J$360="да",Помещение_18!$H509,0)</f>
        <v>0</v>
      </c>
      <c r="CM509" s="31" t="n">
        <f aca="false">IF(Замер!$J$380="да",Помещение_19!$B509,0)</f>
        <v>0</v>
      </c>
      <c r="CN509" s="31" t="n">
        <f aca="false">IF(Замер!$J$380="да",Помещение_19!$G509,0)</f>
        <v>0</v>
      </c>
      <c r="CO509" s="31" t="n">
        <f aca="false">IF(Замер!$J$380="да",Помещение_19!$H509,0)</f>
        <v>0</v>
      </c>
      <c r="CQ509" s="31" t="n">
        <f aca="false">IF(Замер!$J$400="да",Помещение_20!$B509,0)</f>
        <v>0</v>
      </c>
      <c r="CR509" s="31" t="n">
        <f aca="false">IF(Замер!$J$400="да",Помещение_20!$G509,0)</f>
        <v>0</v>
      </c>
      <c r="CS509" s="31" t="n">
        <f aca="false">IF(Замер!$J$400="да",Помещение_20!$H509,0)</f>
        <v>0</v>
      </c>
    </row>
    <row r="510" customFormat="false" ht="14.25" hidden="false" customHeight="false" outlineLevel="0" collapsed="false">
      <c r="B510" s="89" t="n">
        <f aca="false">P510</f>
        <v>1</v>
      </c>
      <c r="C510" s="90" t="s">
        <v>219</v>
      </c>
      <c r="D510" s="91" t="str">
        <f aca="false">VLOOKUP(C510,СписокРабот!$B:$E,2,FALSE())</f>
        <v>Сверление отверстий в керамограните</v>
      </c>
      <c r="E510" s="92" t="str">
        <f aca="false">VLOOKUP(C510,СписокРабот!$B:$E,3,FALSE())</f>
        <v>шт.</v>
      </c>
      <c r="F510" s="93" t="n">
        <f aca="false">VLOOKUP(C510,СписокРабот!$B:$E,4,FALSE())</f>
        <v>1078</v>
      </c>
      <c r="G510" s="102" t="n">
        <f aca="false">Q510</f>
        <v>30</v>
      </c>
      <c r="H510" s="95" t="n">
        <f aca="false">F510*G510</f>
        <v>32340</v>
      </c>
      <c r="L510" s="83"/>
      <c r="M510" s="66" t="n">
        <f aca="false">$F510*(100%-$B$3)</f>
        <v>916.3</v>
      </c>
      <c r="N510" s="31" t="n">
        <f aca="false">$G510*$M510</f>
        <v>27489</v>
      </c>
      <c r="P510" s="31" t="n">
        <f aca="false">MAX(S510,W510,AA510,AE510,AI510,AM510,AQ510,AU510,AY510,BC510,BG510,BK510,BO510,BS510,BW510,CA510,CE510,CI510,CM510,CQ510)</f>
        <v>1</v>
      </c>
      <c r="Q510" s="31" t="n">
        <f aca="false">IF($S510,T510,0)+IF($W510,X510,0)+IF($AA510,AB510,0)+IF($AE510,AF510,0)+IF($AI510,AJ510,0)+IF($AM510,AN510,0)+IF($AQ510,AR510,0)+IF($AU510,AV510,0)+IF($AY510,AZ510,0)+IF($BC510,BD510,0)+IF($BG510,BH510,0)+IF($BK510,BL510,0)+IF($BO510,BP510,0)+IF($BS510,BT510,0)+IF($BW510,BX510,0)+IF($CA510,CB510,0)+IF($CE510,CF510,0)+IF($CI510,CJ510,0)+IF($CM510,CN510,0)+IF($CQ510,CR510,0)</f>
        <v>30</v>
      </c>
      <c r="R510" s="31" t="n">
        <f aca="false">IF($S510=1,U510,0)+IF($W510,Y510,0)+IF($AA510,AC510,0)+IF($AE510,AG510,0)+IF($AI510,AK510,0)+IF($AM510,AO510,0)+IF($AQ510,AS510,0)+IF($AU510,AW510,0)+IF($AY510,BA510,0)+IF($BC510,BE510,0)+IF($BG510,BI510,0)+IF($BK510,BM510,0)+IF($BO510,BQ510,0)+IF($BS510,BU510,0)+IF($BW510,BY510,0)+IF($CA510,CC510,0)+IF($CE510,CG510,0)+IF($CI510,CK510,0)+IF($CM510,CO510,0)+IF($CQ510,CS510,0)</f>
        <v>32340</v>
      </c>
      <c r="S510" s="31" t="n">
        <f aca="false">IF(Замер!$J$20="да",Комната_1!$B510,0)</f>
        <v>1</v>
      </c>
      <c r="T510" s="31" t="n">
        <f aca="false">IF(Замер!$J$20="да",Комната_1!$G510,0)</f>
        <v>30</v>
      </c>
      <c r="U510" s="31" t="n">
        <f aca="false">IF(Замер!$J$20="да",Комната_1!$H510,0)</f>
        <v>32340</v>
      </c>
      <c r="W510" s="31" t="n">
        <f aca="false">IF(Замер!$J$40="да",Комната_2!$B510,0)</f>
        <v>0</v>
      </c>
      <c r="X510" s="31" t="n">
        <f aca="false">IF(Замер!$J$40="да",Комната_2!$G510,0)</f>
        <v>0</v>
      </c>
      <c r="Y510" s="31" t="n">
        <f aca="false">IF(Замер!$J$40="да",Комната_2!$H510,0)</f>
        <v>0</v>
      </c>
      <c r="AA510" s="31" t="n">
        <f aca="false">IF(Замер!$J$60="да",Комната_3!$B510,0)</f>
        <v>0</v>
      </c>
      <c r="AB510" s="31" t="n">
        <f aca="false">IF(Замер!$J$60="да",Комната_3!$G510,0)</f>
        <v>0</v>
      </c>
      <c r="AC510" s="31" t="n">
        <f aca="false">IF(Замер!$J$60="да",Комната_3!$H510,0)</f>
        <v>0</v>
      </c>
      <c r="AE510" s="31" t="n">
        <f aca="false">IF(Замер!$J$80="да",Комната_4!$B510,0)</f>
        <v>0</v>
      </c>
      <c r="AF510" s="31" t="n">
        <f aca="false">IF(Замер!$J$80="да",Комната_4!$G510,0)</f>
        <v>0</v>
      </c>
      <c r="AG510" s="31" t="n">
        <f aca="false">IF(Замер!$J$80="да",Комната_4!$H510,0)</f>
        <v>0</v>
      </c>
      <c r="AI510" s="31" t="n">
        <f aca="false">IF(Замер!$J$100="да",Комната_5!$B510,0)</f>
        <v>0</v>
      </c>
      <c r="AJ510" s="31" t="n">
        <f aca="false">IF(Замер!$J$100="да",Комната_5!$G510,0)</f>
        <v>0</v>
      </c>
      <c r="AK510" s="31" t="n">
        <f aca="false">IF(Замер!$J$100="да",Комната_5!$H510,0)</f>
        <v>0</v>
      </c>
      <c r="AM510" s="31" t="n">
        <f aca="false">IF(Замер!$J$120="да",Коридор!$B510,0)</f>
        <v>0</v>
      </c>
      <c r="AN510" s="31" t="n">
        <f aca="false">IF(Замер!$J$120="да",Коридор!$G510,0)</f>
        <v>0</v>
      </c>
      <c r="AO510" s="31" t="n">
        <f aca="false">IF(Замер!$J$120="да",Коридор!$H510,0)</f>
        <v>0</v>
      </c>
      <c r="AQ510" s="31" t="n">
        <f aca="false">IF(Замер!$J$140="да",Кухня!$B510,0)</f>
        <v>0</v>
      </c>
      <c r="AR510" s="31" t="n">
        <f aca="false">IF(Замер!$J$140="да",Кухня!$G510,0)</f>
        <v>0</v>
      </c>
      <c r="AS510" s="31" t="n">
        <f aca="false">IF(Замер!$J$140="да",Кухня!$H510,0)</f>
        <v>0</v>
      </c>
      <c r="AU510" s="31" t="n">
        <f aca="false">IF(Замер!$J$160="да",Ванна!$B510,0)</f>
        <v>0</v>
      </c>
      <c r="AV510" s="31" t="n">
        <f aca="false">IF(Замер!$J$160="да",Ванна!$G510,0)</f>
        <v>0</v>
      </c>
      <c r="AW510" s="31" t="n">
        <f aca="false">IF(Замер!$J$160="да",Ванна!$H510,0)</f>
        <v>0</v>
      </c>
      <c r="AY510" s="31" t="n">
        <f aca="false">IF(Замер!$J$180="да",Туалет!$B510,0)</f>
        <v>0</v>
      </c>
      <c r="AZ510" s="31" t="n">
        <f aca="false">IF(Замер!$J$180="да",Туалет!$G510,0)</f>
        <v>0</v>
      </c>
      <c r="BA510" s="31" t="n">
        <f aca="false">IF(Замер!$J$180="да",Туалет!$H510,0)</f>
        <v>0</v>
      </c>
      <c r="BC510" s="31" t="n">
        <f aca="false">IF(Замер!$J$200="да",Балкон!$B510,0)</f>
        <v>0</v>
      </c>
      <c r="BD510" s="31" t="n">
        <f aca="false">IF(Замер!$J$200="да",Балкон!$G510,0)</f>
        <v>0</v>
      </c>
      <c r="BE510" s="31" t="n">
        <f aca="false">IF(Замер!$J$200="да",Балкон!$H510,0)</f>
        <v>0</v>
      </c>
      <c r="BG510" s="31" t="n">
        <f aca="false">IF(Замер!$J$220="да",Помещение_11!$B510,0)</f>
        <v>0</v>
      </c>
      <c r="BH510" s="31" t="n">
        <f aca="false">IF(Замер!$J$220="да",Помещение_11!$G510,0)</f>
        <v>0</v>
      </c>
      <c r="BI510" s="31" t="n">
        <f aca="false">IF(Замер!$J$220="да",Помещение_11!$H510,0)</f>
        <v>0</v>
      </c>
      <c r="BK510" s="31" t="n">
        <f aca="false">IF(Замер!$J$240="да",Помещение_12!$B510,0)</f>
        <v>0</v>
      </c>
      <c r="BL510" s="31" t="n">
        <f aca="false">IF(Замер!$J$240="да",Помещение_12!$G510,0)</f>
        <v>0</v>
      </c>
      <c r="BM510" s="31" t="n">
        <f aca="false">IF(Замер!$J$240="да",Помещение_12!$H510,0)</f>
        <v>0</v>
      </c>
      <c r="BO510" s="31" t="n">
        <f aca="false">IF(Замер!$J$260="да",Помещение_13!$B510,0)</f>
        <v>0</v>
      </c>
      <c r="BP510" s="31" t="n">
        <f aca="false">IF(Замер!$J$260="да",Помещение_13!$G510,0)</f>
        <v>0</v>
      </c>
      <c r="BQ510" s="31" t="n">
        <f aca="false">IF(Замер!$J$260="да",Помещение_13!$H510,0)</f>
        <v>0</v>
      </c>
      <c r="BS510" s="31" t="n">
        <f aca="false">IF(Замер!$J$280="да",Помещение_14!$B510,0)</f>
        <v>0</v>
      </c>
      <c r="BT510" s="31" t="n">
        <f aca="false">IF(Замер!$J$280="да",Помещение_14!$G510,0)</f>
        <v>0</v>
      </c>
      <c r="BU510" s="31" t="n">
        <f aca="false">IF(Замер!$J$280="да",Помещение_14!$H510,0)</f>
        <v>0</v>
      </c>
      <c r="BW510" s="31" t="n">
        <f aca="false">IF(Замер!$J$300="да",Помещение_15!$B510,0)</f>
        <v>0</v>
      </c>
      <c r="BX510" s="31" t="n">
        <f aca="false">IF(Замер!$J$300="да",Помещение_15!$G510,0)</f>
        <v>0</v>
      </c>
      <c r="BY510" s="31" t="n">
        <f aca="false">IF(Замер!$J$300="да",Помещение_15!$H510,0)</f>
        <v>0</v>
      </c>
      <c r="CA510" s="31" t="n">
        <f aca="false">IF(Замер!$J$320="да",Помещение_16!$B510,0)</f>
        <v>0</v>
      </c>
      <c r="CB510" s="31" t="n">
        <f aca="false">IF(Замер!$J$320="да",Помещение_16!$G510,0)</f>
        <v>0</v>
      </c>
      <c r="CC510" s="31" t="n">
        <f aca="false">IF(Замер!$J$320="да",Помещение_16!$H510,0)</f>
        <v>0</v>
      </c>
      <c r="CE510" s="31" t="n">
        <f aca="false">IF(Замер!$J$340="да",Помещение_17!$B510,0)</f>
        <v>0</v>
      </c>
      <c r="CF510" s="31" t="n">
        <f aca="false">IF(Замер!$J$340="да",Помещение_17!$G510,0)</f>
        <v>0</v>
      </c>
      <c r="CG510" s="31" t="n">
        <f aca="false">IF(Замер!$J$340="да",Помещение_17!$H510,0)</f>
        <v>0</v>
      </c>
      <c r="CI510" s="31" t="n">
        <f aca="false">IF(Замер!$J$360="да",Помещение_18!$B510,0)</f>
        <v>0</v>
      </c>
      <c r="CJ510" s="31" t="n">
        <f aca="false">IF(Замер!$J$360="да",Помещение_18!$G510,0)</f>
        <v>0</v>
      </c>
      <c r="CK510" s="31" t="n">
        <f aca="false">IF(Замер!$J$360="да",Помещение_18!$H510,0)</f>
        <v>0</v>
      </c>
      <c r="CM510" s="31" t="n">
        <f aca="false">IF(Замер!$J$380="да",Помещение_19!$B510,0)</f>
        <v>0</v>
      </c>
      <c r="CN510" s="31" t="n">
        <f aca="false">IF(Замер!$J$380="да",Помещение_19!$G510,0)</f>
        <v>0</v>
      </c>
      <c r="CO510" s="31" t="n">
        <f aca="false">IF(Замер!$J$380="да",Помещение_19!$H510,0)</f>
        <v>0</v>
      </c>
      <c r="CQ510" s="31" t="n">
        <f aca="false">IF(Замер!$J$400="да",Помещение_20!$B510,0)</f>
        <v>0</v>
      </c>
      <c r="CR510" s="31" t="n">
        <f aca="false">IF(Замер!$J$400="да",Помещение_20!$G510,0)</f>
        <v>0</v>
      </c>
      <c r="CS510" s="31" t="n">
        <f aca="false">IF(Замер!$J$400="да",Помещение_20!$H510,0)</f>
        <v>0</v>
      </c>
    </row>
    <row r="511" customFormat="false" ht="14.25" hidden="false" customHeight="false" outlineLevel="0" collapsed="false">
      <c r="B511" s="89" t="n">
        <f aca="false">P511</f>
        <v>0</v>
      </c>
      <c r="C511" s="90" t="s">
        <v>741</v>
      </c>
      <c r="D511" s="91" t="str">
        <f aca="false">VLOOKUP(C511,СписокРабот!$B:$E,2,FALSE())</f>
        <v>Укладка плитки многогранной</v>
      </c>
      <c r="E511" s="92" t="str">
        <f aca="false">VLOOKUP(C511,СписокРабот!$B:$E,3,FALSE())</f>
        <v>м²</v>
      </c>
      <c r="F511" s="93" t="n">
        <f aca="false">VLOOKUP(C511,СписокРабот!$B:$E,4,FALSE())</f>
        <v>4672</v>
      </c>
      <c r="G511" s="94" t="n">
        <f aca="false">Q511</f>
        <v>0</v>
      </c>
      <c r="H511" s="95" t="n">
        <f aca="false">F511*G511</f>
        <v>0</v>
      </c>
      <c r="L511" s="83"/>
      <c r="M511" s="66" t="n">
        <f aca="false">$F511*(100%-$B$3)</f>
        <v>3971.2</v>
      </c>
      <c r="N511" s="31" t="n">
        <f aca="false">$G511*$M511</f>
        <v>0</v>
      </c>
      <c r="P511" s="31" t="n">
        <f aca="false">MAX(S511,W511,AA511,AE511,AI511,AM511,AQ511,AU511,AY511,BC511,BG511,BK511,BO511,BS511,BW511,CA511,CE511,CI511,CM511,CQ511)</f>
        <v>0</v>
      </c>
      <c r="Q511" s="31" t="n">
        <f aca="false">IF($S511,T511,0)+IF($W511,X511,0)+IF($AA511,AB511,0)+IF($AE511,AF511,0)+IF($AI511,AJ511,0)+IF($AM511,AN511,0)+IF($AQ511,AR511,0)+IF($AU511,AV511,0)+IF($AY511,AZ511,0)+IF($BC511,BD511,0)+IF($BG511,BH511,0)+IF($BK511,BL511,0)+IF($BO511,BP511,0)+IF($BS511,BT511,0)+IF($BW511,BX511,0)+IF($CA511,CB511,0)+IF($CE511,CF511,0)+IF($CI511,CJ511,0)+IF($CM511,CN511,0)+IF($CQ511,CR511,0)</f>
        <v>0</v>
      </c>
      <c r="R511" s="31" t="n">
        <f aca="false">IF($S511=1,U511,0)+IF($W511,Y511,0)+IF($AA511,AC511,0)+IF($AE511,AG511,0)+IF($AI511,AK511,0)+IF($AM511,AO511,0)+IF($AQ511,AS511,0)+IF($AU511,AW511,0)+IF($AY511,BA511,0)+IF($BC511,BE511,0)+IF($BG511,BI511,0)+IF($BK511,BM511,0)+IF($BO511,BQ511,0)+IF($BS511,BU511,0)+IF($BW511,BY511,0)+IF($CA511,CC511,0)+IF($CE511,CG511,0)+IF($CI511,CK511,0)+IF($CM511,CO511,0)+IF($CQ511,CS511,0)</f>
        <v>0</v>
      </c>
      <c r="S511" s="31" t="n">
        <f aca="false">IF(Замер!$J$20="да",Комната_1!$B511,0)</f>
        <v>0</v>
      </c>
      <c r="T511" s="31" t="n">
        <f aca="false">IF(Замер!$J$20="да",Комната_1!$G511,0)</f>
        <v>52</v>
      </c>
      <c r="U511" s="31" t="n">
        <f aca="false">IF(Замер!$J$20="да",Комната_1!$H511,0)</f>
        <v>242944</v>
      </c>
      <c r="W511" s="31" t="n">
        <f aca="false">IF(Замер!$J$40="да",Комната_2!$B511,0)</f>
        <v>0</v>
      </c>
      <c r="X511" s="31" t="n">
        <f aca="false">IF(Замер!$J$40="да",Комната_2!$G511,0)</f>
        <v>36.8</v>
      </c>
      <c r="Y511" s="31" t="n">
        <f aca="false">IF(Замер!$J$40="да",Комната_2!$H511,0)</f>
        <v>171929.6</v>
      </c>
      <c r="AA511" s="31" t="n">
        <f aca="false">IF(Замер!$J$60="да",Комната_3!$B511,0)</f>
        <v>0</v>
      </c>
      <c r="AB511" s="31" t="n">
        <f aca="false">IF(Замер!$J$60="да",Комната_3!$G511,0)</f>
        <v>35</v>
      </c>
      <c r="AC511" s="31" t="n">
        <f aca="false">IF(Замер!$J$60="да",Комната_3!$H511,0)</f>
        <v>163520</v>
      </c>
      <c r="AE511" s="31" t="n">
        <f aca="false">IF(Замер!$J$80="да",Комната_4!$B511,0)</f>
        <v>0</v>
      </c>
      <c r="AF511" s="31" t="n">
        <f aca="false">IF(Замер!$J$80="да",Комната_4!$G511,0)</f>
        <v>30.9</v>
      </c>
      <c r="AG511" s="31" t="n">
        <f aca="false">IF(Замер!$J$80="да",Комната_4!$H511,0)</f>
        <v>144364.8</v>
      </c>
      <c r="AI511" s="31" t="n">
        <f aca="false">IF(Замер!$J$100="да",Комната_5!$B511,0)</f>
        <v>0</v>
      </c>
      <c r="AJ511" s="31" t="n">
        <f aca="false">IF(Замер!$J$100="да",Комната_5!$G511,0)</f>
        <v>20.4</v>
      </c>
      <c r="AK511" s="31" t="n">
        <f aca="false">IF(Замер!$J$100="да",Комната_5!$H511,0)</f>
        <v>95308.8</v>
      </c>
      <c r="AM511" s="31" t="n">
        <f aca="false">IF(Замер!$J$120="да",Коридор!$B511,0)</f>
        <v>0</v>
      </c>
      <c r="AN511" s="31" t="n">
        <f aca="false">IF(Замер!$J$120="да",Коридор!$G511,0)</f>
        <v>19.5</v>
      </c>
      <c r="AO511" s="31" t="n">
        <f aca="false">IF(Замер!$J$120="да",Коридор!$H511,0)</f>
        <v>91104</v>
      </c>
      <c r="AQ511" s="31" t="n">
        <f aca="false">IF(Замер!$J$140="да",Кухня!$B511,0)</f>
        <v>0</v>
      </c>
      <c r="AR511" s="31" t="n">
        <f aca="false">IF(Замер!$J$140="да",Кухня!$G511,0)</f>
        <v>27.7</v>
      </c>
      <c r="AS511" s="31" t="n">
        <f aca="false">IF(Замер!$J$140="да",Кухня!$H511,0)</f>
        <v>129414.4</v>
      </c>
      <c r="AU511" s="31" t="n">
        <f aca="false">IF(Замер!$J$160="да",Ванна!$B511,0)</f>
        <v>0</v>
      </c>
      <c r="AV511" s="31" t="n">
        <f aca="false">IF(Замер!$J$160="да",Ванна!$G511,0)</f>
        <v>20</v>
      </c>
      <c r="AW511" s="31" t="n">
        <f aca="false">IF(Замер!$J$160="да",Ванна!$H511,0)</f>
        <v>93440</v>
      </c>
      <c r="AY511" s="31" t="n">
        <f aca="false">IF(Замер!$J$180="да",Туалет!$B511,0)</f>
        <v>0</v>
      </c>
      <c r="AZ511" s="31" t="n">
        <f aca="false">IF(Замер!$J$180="да",Туалет!$G511,0)</f>
        <v>0</v>
      </c>
      <c r="BA511" s="31" t="n">
        <f aca="false">IF(Замер!$J$180="да",Туалет!$H511,0)</f>
        <v>0</v>
      </c>
      <c r="BC511" s="31" t="n">
        <f aca="false">IF(Замер!$J$200="да",Балкон!$B511,0)</f>
        <v>0</v>
      </c>
      <c r="BD511" s="31" t="n">
        <f aca="false">IF(Замер!$J$200="да",Балкон!$G511,0)</f>
        <v>0</v>
      </c>
      <c r="BE511" s="31" t="n">
        <f aca="false">IF(Замер!$J$200="да",Балкон!$H511,0)</f>
        <v>0</v>
      </c>
      <c r="BG511" s="31" t="n">
        <f aca="false">IF(Замер!$J$220="да",Помещение_11!$B511,0)</f>
        <v>0</v>
      </c>
      <c r="BH511" s="31" t="n">
        <f aca="false">IF(Замер!$J$220="да",Помещение_11!$G511,0)</f>
        <v>0</v>
      </c>
      <c r="BI511" s="31" t="n">
        <f aca="false">IF(Замер!$J$220="да",Помещение_11!$H511,0)</f>
        <v>0</v>
      </c>
      <c r="BK511" s="31" t="n">
        <f aca="false">IF(Замер!$J$240="да",Помещение_12!$B511,0)</f>
        <v>0</v>
      </c>
      <c r="BL511" s="31" t="n">
        <f aca="false">IF(Замер!$J$240="да",Помещение_12!$G511,0)</f>
        <v>0</v>
      </c>
      <c r="BM511" s="31" t="n">
        <f aca="false">IF(Замер!$J$240="да",Помещение_12!$H511,0)</f>
        <v>0</v>
      </c>
      <c r="BO511" s="31" t="n">
        <f aca="false">IF(Замер!$J$260="да",Помещение_13!$B511,0)</f>
        <v>0</v>
      </c>
      <c r="BP511" s="31" t="n">
        <f aca="false">IF(Замер!$J$260="да",Помещение_13!$G511,0)</f>
        <v>0</v>
      </c>
      <c r="BQ511" s="31" t="n">
        <f aca="false">IF(Замер!$J$260="да",Помещение_13!$H511,0)</f>
        <v>0</v>
      </c>
      <c r="BS511" s="31" t="n">
        <f aca="false">IF(Замер!$J$280="да",Помещение_14!$B511,0)</f>
        <v>0</v>
      </c>
      <c r="BT511" s="31" t="n">
        <f aca="false">IF(Замер!$J$280="да",Помещение_14!$G511,0)</f>
        <v>0</v>
      </c>
      <c r="BU511" s="31" t="n">
        <f aca="false">IF(Замер!$J$280="да",Помещение_14!$H511,0)</f>
        <v>0</v>
      </c>
      <c r="BW511" s="31" t="n">
        <f aca="false">IF(Замер!$J$300="да",Помещение_15!$B511,0)</f>
        <v>0</v>
      </c>
      <c r="BX511" s="31" t="n">
        <f aca="false">IF(Замер!$J$300="да",Помещение_15!$G511,0)</f>
        <v>0</v>
      </c>
      <c r="BY511" s="31" t="n">
        <f aca="false">IF(Замер!$J$300="да",Помещение_15!$H511,0)</f>
        <v>0</v>
      </c>
      <c r="CA511" s="31" t="n">
        <f aca="false">IF(Замер!$J$320="да",Помещение_16!$B511,0)</f>
        <v>0</v>
      </c>
      <c r="CB511" s="31" t="n">
        <f aca="false">IF(Замер!$J$320="да",Помещение_16!$G511,0)</f>
        <v>0</v>
      </c>
      <c r="CC511" s="31" t="n">
        <f aca="false">IF(Замер!$J$320="да",Помещение_16!$H511,0)</f>
        <v>0</v>
      </c>
      <c r="CE511" s="31" t="n">
        <f aca="false">IF(Замер!$J$340="да",Помещение_17!$B511,0)</f>
        <v>0</v>
      </c>
      <c r="CF511" s="31" t="n">
        <f aca="false">IF(Замер!$J$340="да",Помещение_17!$G511,0)</f>
        <v>0</v>
      </c>
      <c r="CG511" s="31" t="n">
        <f aca="false">IF(Замер!$J$340="да",Помещение_17!$H511,0)</f>
        <v>0</v>
      </c>
      <c r="CI511" s="31" t="n">
        <f aca="false">IF(Замер!$J$360="да",Помещение_18!$B511,0)</f>
        <v>0</v>
      </c>
      <c r="CJ511" s="31" t="n">
        <f aca="false">IF(Замер!$J$360="да",Помещение_18!$G511,0)</f>
        <v>0</v>
      </c>
      <c r="CK511" s="31" t="n">
        <f aca="false">IF(Замер!$J$360="да",Помещение_18!$H511,0)</f>
        <v>0</v>
      </c>
      <c r="CM511" s="31" t="n">
        <f aca="false">IF(Замер!$J$380="да",Помещение_19!$B511,0)</f>
        <v>0</v>
      </c>
      <c r="CN511" s="31" t="n">
        <f aca="false">IF(Замер!$J$380="да",Помещение_19!$G511,0)</f>
        <v>0</v>
      </c>
      <c r="CO511" s="31" t="n">
        <f aca="false">IF(Замер!$J$380="да",Помещение_19!$H511,0)</f>
        <v>0</v>
      </c>
      <c r="CQ511" s="31" t="n">
        <f aca="false">IF(Замер!$J$400="да",Помещение_20!$B511,0)</f>
        <v>0</v>
      </c>
      <c r="CR511" s="31" t="n">
        <f aca="false">IF(Замер!$J$400="да",Помещение_20!$G511,0)</f>
        <v>0</v>
      </c>
      <c r="CS511" s="31" t="n">
        <f aca="false">IF(Замер!$J$400="да",Помещение_20!$H511,0)</f>
        <v>0</v>
      </c>
    </row>
    <row r="512" customFormat="false" ht="14.25" hidden="false" customHeight="false" outlineLevel="0" collapsed="false">
      <c r="B512" s="89" t="n">
        <f aca="false">P512</f>
        <v>0</v>
      </c>
      <c r="C512" s="90" t="s">
        <v>742</v>
      </c>
      <c r="D512" s="91" t="str">
        <f aca="false">VLOOKUP(C512,СписокРабот!$B:$E,2,FALSE())</f>
        <v>Укладка плитки/керамогранита размер от 601 мм, по влючительно 1200 мм пол,стена</v>
      </c>
      <c r="E512" s="92" t="str">
        <f aca="false">VLOOKUP(C512,СписокРабот!$B:$E,3,FALSE())</f>
        <v>м²</v>
      </c>
      <c r="F512" s="93" t="n">
        <f aca="false">VLOOKUP(C512,СписокРабот!$B:$E,4,FALSE())</f>
        <v>7362</v>
      </c>
      <c r="G512" s="94" t="n">
        <f aca="false">Q512</f>
        <v>0</v>
      </c>
      <c r="H512" s="95" t="n">
        <f aca="false">F512*G512</f>
        <v>0</v>
      </c>
      <c r="L512" s="83"/>
      <c r="M512" s="66" t="n">
        <f aca="false">$F512*(100%-$B$3)</f>
        <v>6257.7</v>
      </c>
      <c r="N512" s="31" t="n">
        <f aca="false">$G512*$M512</f>
        <v>0</v>
      </c>
      <c r="P512" s="31" t="n">
        <f aca="false">MAX(S512,W512,AA512,AE512,AI512,AM512,AQ512,AU512,AY512,BC512,BG512,BK512,BO512,BS512,BW512,CA512,CE512,CI512,CM512,CQ512)</f>
        <v>0</v>
      </c>
      <c r="Q512" s="31" t="n">
        <f aca="false">IF($S512,T512,0)+IF($W512,X512,0)+IF($AA512,AB512,0)+IF($AE512,AF512,0)+IF($AI512,AJ512,0)+IF($AM512,AN512,0)+IF($AQ512,AR512,0)+IF($AU512,AV512,0)+IF($AY512,AZ512,0)+IF($BC512,BD512,0)+IF($BG512,BH512,0)+IF($BK512,BL512,0)+IF($BO512,BP512,0)+IF($BS512,BT512,0)+IF($BW512,BX512,0)+IF($CA512,CB512,0)+IF($CE512,CF512,0)+IF($CI512,CJ512,0)+IF($CM512,CN512,0)+IF($CQ512,CR512,0)</f>
        <v>0</v>
      </c>
      <c r="R512" s="31" t="n">
        <f aca="false">IF($S512=1,U512,0)+IF($W512,Y512,0)+IF($AA512,AC512,0)+IF($AE512,AG512,0)+IF($AI512,AK512,0)+IF($AM512,AO512,0)+IF($AQ512,AS512,0)+IF($AU512,AW512,0)+IF($AY512,BA512,0)+IF($BC512,BE512,0)+IF($BG512,BI512,0)+IF($BK512,BM512,0)+IF($BO512,BQ512,0)+IF($BS512,BU512,0)+IF($BW512,BY512,0)+IF($CA512,CC512,0)+IF($CE512,CG512,0)+IF($CI512,CK512,0)+IF($CM512,CO512,0)+IF($CQ512,CS512,0)</f>
        <v>0</v>
      </c>
      <c r="S512" s="31" t="n">
        <f aca="false">IF(Замер!$J$20="да",Комната_1!$B512,0)</f>
        <v>0</v>
      </c>
      <c r="T512" s="31" t="n">
        <f aca="false">IF(Замер!$J$20="да",Комната_1!$G512,0)</f>
        <v>0</v>
      </c>
      <c r="U512" s="31" t="n">
        <f aca="false">IF(Замер!$J$20="да",Комната_1!$H512,0)</f>
        <v>0</v>
      </c>
      <c r="W512" s="31" t="n">
        <f aca="false">IF(Замер!$J$40="да",Комната_2!$B512,0)</f>
        <v>0</v>
      </c>
      <c r="X512" s="31" t="n">
        <f aca="false">IF(Замер!$J$40="да",Комната_2!$G512,0)</f>
        <v>0</v>
      </c>
      <c r="Y512" s="31" t="n">
        <f aca="false">IF(Замер!$J$40="да",Комната_2!$H512,0)</f>
        <v>0</v>
      </c>
      <c r="AA512" s="31" t="n">
        <f aca="false">IF(Замер!$J$60="да",Комната_3!$B512,0)</f>
        <v>0</v>
      </c>
      <c r="AB512" s="31" t="n">
        <f aca="false">IF(Замер!$J$60="да",Комната_3!$G512,0)</f>
        <v>0</v>
      </c>
      <c r="AC512" s="31" t="n">
        <f aca="false">IF(Замер!$J$60="да",Комната_3!$H512,0)</f>
        <v>0</v>
      </c>
      <c r="AE512" s="31" t="n">
        <f aca="false">IF(Замер!$J$80="да",Комната_4!$B512,0)</f>
        <v>0</v>
      </c>
      <c r="AF512" s="31" t="n">
        <f aca="false">IF(Замер!$J$80="да",Комната_4!$G512,0)</f>
        <v>0</v>
      </c>
      <c r="AG512" s="31" t="n">
        <f aca="false">IF(Замер!$J$80="да",Комната_4!$H512,0)</f>
        <v>0</v>
      </c>
      <c r="AI512" s="31" t="n">
        <f aca="false">IF(Замер!$J$100="да",Комната_5!$B512,0)</f>
        <v>0</v>
      </c>
      <c r="AJ512" s="31" t="n">
        <f aca="false">IF(Замер!$J$100="да",Комната_5!$G512,0)</f>
        <v>0</v>
      </c>
      <c r="AK512" s="31" t="n">
        <f aca="false">IF(Замер!$J$100="да",Комната_5!$H512,0)</f>
        <v>0</v>
      </c>
      <c r="AM512" s="31" t="n">
        <f aca="false">IF(Замер!$J$120="да",Коридор!$B512,0)</f>
        <v>0</v>
      </c>
      <c r="AN512" s="31" t="n">
        <f aca="false">IF(Замер!$J$120="да",Коридор!$G512,0)</f>
        <v>0</v>
      </c>
      <c r="AO512" s="31" t="n">
        <f aca="false">IF(Замер!$J$120="да",Коридор!$H512,0)</f>
        <v>0</v>
      </c>
      <c r="AQ512" s="31" t="n">
        <f aca="false">IF(Замер!$J$140="да",Кухня!$B512,0)</f>
        <v>0</v>
      </c>
      <c r="AR512" s="31" t="n">
        <f aca="false">IF(Замер!$J$140="да",Кухня!$G512,0)</f>
        <v>0</v>
      </c>
      <c r="AS512" s="31" t="n">
        <f aca="false">IF(Замер!$J$140="да",Кухня!$H512,0)</f>
        <v>0</v>
      </c>
      <c r="AU512" s="31" t="n">
        <f aca="false">IF(Замер!$J$160="да",Ванна!$B512,0)</f>
        <v>0</v>
      </c>
      <c r="AV512" s="31" t="n">
        <f aca="false">IF(Замер!$J$160="да",Ванна!$G512,0)</f>
        <v>0</v>
      </c>
      <c r="AW512" s="31" t="n">
        <f aca="false">IF(Замер!$J$160="да",Ванна!$H512,0)</f>
        <v>0</v>
      </c>
      <c r="AY512" s="31" t="n">
        <f aca="false">IF(Замер!$J$180="да",Туалет!$B512,0)</f>
        <v>0</v>
      </c>
      <c r="AZ512" s="31" t="n">
        <f aca="false">IF(Замер!$J$180="да",Туалет!$G512,0)</f>
        <v>0</v>
      </c>
      <c r="BA512" s="31" t="n">
        <f aca="false">IF(Замер!$J$180="да",Туалет!$H512,0)</f>
        <v>0</v>
      </c>
      <c r="BC512" s="31" t="n">
        <f aca="false">IF(Замер!$J$200="да",Балкон!$B512,0)</f>
        <v>0</v>
      </c>
      <c r="BD512" s="31" t="n">
        <f aca="false">IF(Замер!$J$200="да",Балкон!$G512,0)</f>
        <v>0</v>
      </c>
      <c r="BE512" s="31" t="n">
        <f aca="false">IF(Замер!$J$200="да",Балкон!$H512,0)</f>
        <v>0</v>
      </c>
      <c r="BG512" s="31" t="n">
        <f aca="false">IF(Замер!$J$220="да",Помещение_11!$B512,0)</f>
        <v>0</v>
      </c>
      <c r="BH512" s="31" t="n">
        <f aca="false">IF(Замер!$J$220="да",Помещение_11!$G512,0)</f>
        <v>0</v>
      </c>
      <c r="BI512" s="31" t="n">
        <f aca="false">IF(Замер!$J$220="да",Помещение_11!$H512,0)</f>
        <v>0</v>
      </c>
      <c r="BK512" s="31" t="n">
        <f aca="false">IF(Замер!$J$240="да",Помещение_12!$B512,0)</f>
        <v>0</v>
      </c>
      <c r="BL512" s="31" t="n">
        <f aca="false">IF(Замер!$J$240="да",Помещение_12!$G512,0)</f>
        <v>0</v>
      </c>
      <c r="BM512" s="31" t="n">
        <f aca="false">IF(Замер!$J$240="да",Помещение_12!$H512,0)</f>
        <v>0</v>
      </c>
      <c r="BO512" s="31" t="n">
        <f aca="false">IF(Замер!$J$260="да",Помещение_13!$B512,0)</f>
        <v>0</v>
      </c>
      <c r="BP512" s="31" t="n">
        <f aca="false">IF(Замер!$J$260="да",Помещение_13!$G512,0)</f>
        <v>0</v>
      </c>
      <c r="BQ512" s="31" t="n">
        <f aca="false">IF(Замер!$J$260="да",Помещение_13!$H512,0)</f>
        <v>0</v>
      </c>
      <c r="BS512" s="31" t="n">
        <f aca="false">IF(Замер!$J$280="да",Помещение_14!$B512,0)</f>
        <v>0</v>
      </c>
      <c r="BT512" s="31" t="n">
        <f aca="false">IF(Замер!$J$280="да",Помещение_14!$G512,0)</f>
        <v>0</v>
      </c>
      <c r="BU512" s="31" t="n">
        <f aca="false">IF(Замер!$J$280="да",Помещение_14!$H512,0)</f>
        <v>0</v>
      </c>
      <c r="BW512" s="31" t="n">
        <f aca="false">IF(Замер!$J$300="да",Помещение_15!$B512,0)</f>
        <v>0</v>
      </c>
      <c r="BX512" s="31" t="n">
        <f aca="false">IF(Замер!$J$300="да",Помещение_15!$G512,0)</f>
        <v>0</v>
      </c>
      <c r="BY512" s="31" t="n">
        <f aca="false">IF(Замер!$J$300="да",Помещение_15!$H512,0)</f>
        <v>0</v>
      </c>
      <c r="CA512" s="31" t="n">
        <f aca="false">IF(Замер!$J$320="да",Помещение_16!$B512,0)</f>
        <v>0</v>
      </c>
      <c r="CB512" s="31" t="n">
        <f aca="false">IF(Замер!$J$320="да",Помещение_16!$G512,0)</f>
        <v>0</v>
      </c>
      <c r="CC512" s="31" t="n">
        <f aca="false">IF(Замер!$J$320="да",Помещение_16!$H512,0)</f>
        <v>0</v>
      </c>
      <c r="CE512" s="31" t="n">
        <f aca="false">IF(Замер!$J$340="да",Помещение_17!$B512,0)</f>
        <v>0</v>
      </c>
      <c r="CF512" s="31" t="n">
        <f aca="false">IF(Замер!$J$340="да",Помещение_17!$G512,0)</f>
        <v>0</v>
      </c>
      <c r="CG512" s="31" t="n">
        <f aca="false">IF(Замер!$J$340="да",Помещение_17!$H512,0)</f>
        <v>0</v>
      </c>
      <c r="CI512" s="31" t="n">
        <f aca="false">IF(Замер!$J$360="да",Помещение_18!$B512,0)</f>
        <v>0</v>
      </c>
      <c r="CJ512" s="31" t="n">
        <f aca="false">IF(Замер!$J$360="да",Помещение_18!$G512,0)</f>
        <v>0</v>
      </c>
      <c r="CK512" s="31" t="n">
        <f aca="false">IF(Замер!$J$360="да",Помещение_18!$H512,0)</f>
        <v>0</v>
      </c>
      <c r="CM512" s="31" t="n">
        <f aca="false">IF(Замер!$J$380="да",Помещение_19!$B512,0)</f>
        <v>0</v>
      </c>
      <c r="CN512" s="31" t="n">
        <f aca="false">IF(Замер!$J$380="да",Помещение_19!$G512,0)</f>
        <v>0</v>
      </c>
      <c r="CO512" s="31" t="n">
        <f aca="false">IF(Замер!$J$380="да",Помещение_19!$H512,0)</f>
        <v>0</v>
      </c>
      <c r="CQ512" s="31" t="n">
        <f aca="false">IF(Замер!$J$400="да",Помещение_20!$B512,0)</f>
        <v>0</v>
      </c>
      <c r="CR512" s="31" t="n">
        <f aca="false">IF(Замер!$J$400="да",Помещение_20!$G512,0)</f>
        <v>0</v>
      </c>
      <c r="CS512" s="31" t="n">
        <f aca="false">IF(Замер!$J$400="да",Помещение_20!$H512,0)</f>
        <v>0</v>
      </c>
    </row>
    <row r="513" customFormat="false" ht="14.25" hidden="false" customHeight="false" outlineLevel="0" collapsed="false">
      <c r="B513" s="89" t="n">
        <f aca="false">P513</f>
        <v>0</v>
      </c>
      <c r="C513" s="90" t="s">
        <v>743</v>
      </c>
      <c r="D513" s="91" t="str">
        <f aca="false">VLOOKUP(C513,СписокРабот!$B:$E,2,FALSE())</f>
        <v>Укладка плитки/керамогранита размер от 1201 мм, менее 1 м² / шт. пол,стена</v>
      </c>
      <c r="E513" s="92" t="str">
        <f aca="false">VLOOKUP(C513,СписокРабот!$B:$E,3,FALSE())</f>
        <v>м²</v>
      </c>
      <c r="F513" s="93" t="n">
        <f aca="false">VLOOKUP(C513,СписокРабот!$B:$E,4,FALSE())</f>
        <v>9343</v>
      </c>
      <c r="G513" s="94" t="n">
        <f aca="false">Q513</f>
        <v>0</v>
      </c>
      <c r="H513" s="95" t="n">
        <f aca="false">F513*G513</f>
        <v>0</v>
      </c>
      <c r="L513" s="83"/>
      <c r="M513" s="66" t="n">
        <f aca="false">$F513*(100%-$B$3)</f>
        <v>7941.55</v>
      </c>
      <c r="N513" s="31" t="n">
        <f aca="false">$G513*$M513</f>
        <v>0</v>
      </c>
      <c r="P513" s="31" t="n">
        <f aca="false">MAX(S513,W513,AA513,AE513,AI513,AM513,AQ513,AU513,AY513,BC513,BG513,BK513,BO513,BS513,BW513,CA513,CE513,CI513,CM513,CQ513)</f>
        <v>0</v>
      </c>
      <c r="Q513" s="31" t="n">
        <f aca="false">IF($S513,T513,0)+IF($W513,X513,0)+IF($AA513,AB513,0)+IF($AE513,AF513,0)+IF($AI513,AJ513,0)+IF($AM513,AN513,0)+IF($AQ513,AR513,0)+IF($AU513,AV513,0)+IF($AY513,AZ513,0)+IF($BC513,BD513,0)+IF($BG513,BH513,0)+IF($BK513,BL513,0)+IF($BO513,BP513,0)+IF($BS513,BT513,0)+IF($BW513,BX513,0)+IF($CA513,CB513,0)+IF($CE513,CF513,0)+IF($CI513,CJ513,0)+IF($CM513,CN513,0)+IF($CQ513,CR513,0)</f>
        <v>0</v>
      </c>
      <c r="R513" s="31" t="n">
        <f aca="false">IF($S513=1,U513,0)+IF($W513,Y513,0)+IF($AA513,AC513,0)+IF($AE513,AG513,0)+IF($AI513,AK513,0)+IF($AM513,AO513,0)+IF($AQ513,AS513,0)+IF($AU513,AW513,0)+IF($AY513,BA513,0)+IF($BC513,BE513,0)+IF($BG513,BI513,0)+IF($BK513,BM513,0)+IF($BO513,BQ513,0)+IF($BS513,BU513,0)+IF($BW513,BY513,0)+IF($CA513,CC513,0)+IF($CE513,CG513,0)+IF($CI513,CK513,0)+IF($CM513,CO513,0)+IF($CQ513,CS513,0)</f>
        <v>0</v>
      </c>
      <c r="S513" s="31" t="n">
        <f aca="false">IF(Замер!$J$20="да",Комната_1!$B513,0)</f>
        <v>0</v>
      </c>
      <c r="T513" s="31" t="n">
        <f aca="false">IF(Замер!$J$20="да",Комната_1!$G513,0)</f>
        <v>0</v>
      </c>
      <c r="U513" s="31" t="n">
        <f aca="false">IF(Замер!$J$20="да",Комната_1!$H513,0)</f>
        <v>0</v>
      </c>
      <c r="W513" s="31" t="n">
        <f aca="false">IF(Замер!$J$40="да",Комната_2!$B513,0)</f>
        <v>0</v>
      </c>
      <c r="X513" s="31" t="n">
        <f aca="false">IF(Замер!$J$40="да",Комната_2!$G513,0)</f>
        <v>0</v>
      </c>
      <c r="Y513" s="31" t="n">
        <f aca="false">IF(Замер!$J$40="да",Комната_2!$H513,0)</f>
        <v>0</v>
      </c>
      <c r="AA513" s="31" t="n">
        <f aca="false">IF(Замер!$J$60="да",Комната_3!$B513,0)</f>
        <v>0</v>
      </c>
      <c r="AB513" s="31" t="n">
        <f aca="false">IF(Замер!$J$60="да",Комната_3!$G513,0)</f>
        <v>0</v>
      </c>
      <c r="AC513" s="31" t="n">
        <f aca="false">IF(Замер!$J$60="да",Комната_3!$H513,0)</f>
        <v>0</v>
      </c>
      <c r="AE513" s="31" t="n">
        <f aca="false">IF(Замер!$J$80="да",Комната_4!$B513,0)</f>
        <v>0</v>
      </c>
      <c r="AF513" s="31" t="n">
        <f aca="false">IF(Замер!$J$80="да",Комната_4!$G513,0)</f>
        <v>0</v>
      </c>
      <c r="AG513" s="31" t="n">
        <f aca="false">IF(Замер!$J$80="да",Комната_4!$H513,0)</f>
        <v>0</v>
      </c>
      <c r="AI513" s="31" t="n">
        <f aca="false">IF(Замер!$J$100="да",Комната_5!$B513,0)</f>
        <v>0</v>
      </c>
      <c r="AJ513" s="31" t="n">
        <f aca="false">IF(Замер!$J$100="да",Комната_5!$G513,0)</f>
        <v>0</v>
      </c>
      <c r="AK513" s="31" t="n">
        <f aca="false">IF(Замер!$J$100="да",Комната_5!$H513,0)</f>
        <v>0</v>
      </c>
      <c r="AM513" s="31" t="n">
        <f aca="false">IF(Замер!$J$120="да",Коридор!$B513,0)</f>
        <v>0</v>
      </c>
      <c r="AN513" s="31" t="n">
        <f aca="false">IF(Замер!$J$120="да",Коридор!$G513,0)</f>
        <v>0</v>
      </c>
      <c r="AO513" s="31" t="n">
        <f aca="false">IF(Замер!$J$120="да",Коридор!$H513,0)</f>
        <v>0</v>
      </c>
      <c r="AQ513" s="31" t="n">
        <f aca="false">IF(Замер!$J$140="да",Кухня!$B513,0)</f>
        <v>0</v>
      </c>
      <c r="AR513" s="31" t="n">
        <f aca="false">IF(Замер!$J$140="да",Кухня!$G513,0)</f>
        <v>0</v>
      </c>
      <c r="AS513" s="31" t="n">
        <f aca="false">IF(Замер!$J$140="да",Кухня!$H513,0)</f>
        <v>0</v>
      </c>
      <c r="AU513" s="31" t="n">
        <f aca="false">IF(Замер!$J$160="да",Ванна!$B513,0)</f>
        <v>0</v>
      </c>
      <c r="AV513" s="31" t="n">
        <f aca="false">IF(Замер!$J$160="да",Ванна!$G513,0)</f>
        <v>0</v>
      </c>
      <c r="AW513" s="31" t="n">
        <f aca="false">IF(Замер!$J$160="да",Ванна!$H513,0)</f>
        <v>0</v>
      </c>
      <c r="AY513" s="31" t="n">
        <f aca="false">IF(Замер!$J$180="да",Туалет!$B513,0)</f>
        <v>0</v>
      </c>
      <c r="AZ513" s="31" t="n">
        <f aca="false">IF(Замер!$J$180="да",Туалет!$G513,0)</f>
        <v>0</v>
      </c>
      <c r="BA513" s="31" t="n">
        <f aca="false">IF(Замер!$J$180="да",Туалет!$H513,0)</f>
        <v>0</v>
      </c>
      <c r="BC513" s="31" t="n">
        <f aca="false">IF(Замер!$J$200="да",Балкон!$B513,0)</f>
        <v>0</v>
      </c>
      <c r="BD513" s="31" t="n">
        <f aca="false">IF(Замер!$J$200="да",Балкон!$G513,0)</f>
        <v>0</v>
      </c>
      <c r="BE513" s="31" t="n">
        <f aca="false">IF(Замер!$J$200="да",Балкон!$H513,0)</f>
        <v>0</v>
      </c>
      <c r="BG513" s="31" t="n">
        <f aca="false">IF(Замер!$J$220="да",Помещение_11!$B513,0)</f>
        <v>0</v>
      </c>
      <c r="BH513" s="31" t="n">
        <f aca="false">IF(Замер!$J$220="да",Помещение_11!$G513,0)</f>
        <v>0</v>
      </c>
      <c r="BI513" s="31" t="n">
        <f aca="false">IF(Замер!$J$220="да",Помещение_11!$H513,0)</f>
        <v>0</v>
      </c>
      <c r="BK513" s="31" t="n">
        <f aca="false">IF(Замер!$J$240="да",Помещение_12!$B513,0)</f>
        <v>0</v>
      </c>
      <c r="BL513" s="31" t="n">
        <f aca="false">IF(Замер!$J$240="да",Помещение_12!$G513,0)</f>
        <v>0</v>
      </c>
      <c r="BM513" s="31" t="n">
        <f aca="false">IF(Замер!$J$240="да",Помещение_12!$H513,0)</f>
        <v>0</v>
      </c>
      <c r="BO513" s="31" t="n">
        <f aca="false">IF(Замер!$J$260="да",Помещение_13!$B513,0)</f>
        <v>0</v>
      </c>
      <c r="BP513" s="31" t="n">
        <f aca="false">IF(Замер!$J$260="да",Помещение_13!$G513,0)</f>
        <v>0</v>
      </c>
      <c r="BQ513" s="31" t="n">
        <f aca="false">IF(Замер!$J$260="да",Помещение_13!$H513,0)</f>
        <v>0</v>
      </c>
      <c r="BS513" s="31" t="n">
        <f aca="false">IF(Замер!$J$280="да",Помещение_14!$B513,0)</f>
        <v>0</v>
      </c>
      <c r="BT513" s="31" t="n">
        <f aca="false">IF(Замер!$J$280="да",Помещение_14!$G513,0)</f>
        <v>0</v>
      </c>
      <c r="BU513" s="31" t="n">
        <f aca="false">IF(Замер!$J$280="да",Помещение_14!$H513,0)</f>
        <v>0</v>
      </c>
      <c r="BW513" s="31" t="n">
        <f aca="false">IF(Замер!$J$300="да",Помещение_15!$B513,0)</f>
        <v>0</v>
      </c>
      <c r="BX513" s="31" t="n">
        <f aca="false">IF(Замер!$J$300="да",Помещение_15!$G513,0)</f>
        <v>0</v>
      </c>
      <c r="BY513" s="31" t="n">
        <f aca="false">IF(Замер!$J$300="да",Помещение_15!$H513,0)</f>
        <v>0</v>
      </c>
      <c r="CA513" s="31" t="n">
        <f aca="false">IF(Замер!$J$320="да",Помещение_16!$B513,0)</f>
        <v>0</v>
      </c>
      <c r="CB513" s="31" t="n">
        <f aca="false">IF(Замер!$J$320="да",Помещение_16!$G513,0)</f>
        <v>0</v>
      </c>
      <c r="CC513" s="31" t="n">
        <f aca="false">IF(Замер!$J$320="да",Помещение_16!$H513,0)</f>
        <v>0</v>
      </c>
      <c r="CE513" s="31" t="n">
        <f aca="false">IF(Замер!$J$340="да",Помещение_17!$B513,0)</f>
        <v>0</v>
      </c>
      <c r="CF513" s="31" t="n">
        <f aca="false">IF(Замер!$J$340="да",Помещение_17!$G513,0)</f>
        <v>0</v>
      </c>
      <c r="CG513" s="31" t="n">
        <f aca="false">IF(Замер!$J$340="да",Помещение_17!$H513,0)</f>
        <v>0</v>
      </c>
      <c r="CI513" s="31" t="n">
        <f aca="false">IF(Замер!$J$360="да",Помещение_18!$B513,0)</f>
        <v>0</v>
      </c>
      <c r="CJ513" s="31" t="n">
        <f aca="false">IF(Замер!$J$360="да",Помещение_18!$G513,0)</f>
        <v>0</v>
      </c>
      <c r="CK513" s="31" t="n">
        <f aca="false">IF(Замер!$J$360="да",Помещение_18!$H513,0)</f>
        <v>0</v>
      </c>
      <c r="CM513" s="31" t="n">
        <f aca="false">IF(Замер!$J$380="да",Помещение_19!$B513,0)</f>
        <v>0</v>
      </c>
      <c r="CN513" s="31" t="n">
        <f aca="false">IF(Замер!$J$380="да",Помещение_19!$G513,0)</f>
        <v>0</v>
      </c>
      <c r="CO513" s="31" t="n">
        <f aca="false">IF(Замер!$J$380="да",Помещение_19!$H513,0)</f>
        <v>0</v>
      </c>
      <c r="CQ513" s="31" t="n">
        <f aca="false">IF(Замер!$J$400="да",Помещение_20!$B513,0)</f>
        <v>0</v>
      </c>
      <c r="CR513" s="31" t="n">
        <f aca="false">IF(Замер!$J$400="да",Помещение_20!$G513,0)</f>
        <v>0</v>
      </c>
      <c r="CS513" s="31" t="n">
        <f aca="false">IF(Замер!$J$400="да",Помещение_20!$H513,0)</f>
        <v>0</v>
      </c>
    </row>
    <row r="514" customFormat="false" ht="14.25" hidden="false" customHeight="false" outlineLevel="0" collapsed="false">
      <c r="B514" s="89" t="n">
        <f aca="false">P514</f>
        <v>0</v>
      </c>
      <c r="C514" s="90" t="s">
        <v>744</v>
      </c>
      <c r="D514" s="91" t="str">
        <f aca="false">VLOOKUP(C514,СписокРабот!$B:$E,2,FALSE())</f>
        <v>Укладка плитки/керамогранита размер от 1201 мм, более 1 м² / шт.пол, стена</v>
      </c>
      <c r="E514" s="92" t="str">
        <f aca="false">VLOOKUP(C514,СписокРабот!$B:$E,3,FALSE())</f>
        <v>м²</v>
      </c>
      <c r="F514" s="93" t="n">
        <f aca="false">VLOOKUP(C514,СписокРабот!$B:$E,4,FALSE())</f>
        <v>12068</v>
      </c>
      <c r="G514" s="94" t="n">
        <f aca="false">Q514</f>
        <v>0</v>
      </c>
      <c r="H514" s="95" t="n">
        <f aca="false">F514*G514</f>
        <v>0</v>
      </c>
      <c r="L514" s="83"/>
      <c r="M514" s="66" t="n">
        <f aca="false">$F514*(100%-$B$3)</f>
        <v>10257.8</v>
      </c>
      <c r="N514" s="31" t="n">
        <f aca="false">$G514*$M514</f>
        <v>0</v>
      </c>
      <c r="P514" s="31" t="n">
        <f aca="false">MAX(S514,W514,AA514,AE514,AI514,AM514,AQ514,AU514,AY514,BC514,BG514,BK514,BO514,BS514,BW514,CA514,CE514,CI514,CM514,CQ514)</f>
        <v>0</v>
      </c>
      <c r="Q514" s="31" t="n">
        <f aca="false">IF($S514,T514,0)+IF($W514,X514,0)+IF($AA514,AB514,0)+IF($AE514,AF514,0)+IF($AI514,AJ514,0)+IF($AM514,AN514,0)+IF($AQ514,AR514,0)+IF($AU514,AV514,0)+IF($AY514,AZ514,0)+IF($BC514,BD514,0)+IF($BG514,BH514,0)+IF($BK514,BL514,0)+IF($BO514,BP514,0)+IF($BS514,BT514,0)+IF($BW514,BX514,0)+IF($CA514,CB514,0)+IF($CE514,CF514,0)+IF($CI514,CJ514,0)+IF($CM514,CN514,0)+IF($CQ514,CR514,0)</f>
        <v>0</v>
      </c>
      <c r="R514" s="31" t="n">
        <f aca="false">IF($S514=1,U514,0)+IF($W514,Y514,0)+IF($AA514,AC514,0)+IF($AE514,AG514,0)+IF($AI514,AK514,0)+IF($AM514,AO514,0)+IF($AQ514,AS514,0)+IF($AU514,AW514,0)+IF($AY514,BA514,0)+IF($BC514,BE514,0)+IF($BG514,BI514,0)+IF($BK514,BM514,0)+IF($BO514,BQ514,0)+IF($BS514,BU514,0)+IF($BW514,BY514,0)+IF($CA514,CC514,0)+IF($CE514,CG514,0)+IF($CI514,CK514,0)+IF($CM514,CO514,0)+IF($CQ514,CS514,0)</f>
        <v>0</v>
      </c>
      <c r="S514" s="31" t="n">
        <f aca="false">IF(Замер!$J$20="да",Комната_1!$B514,0)</f>
        <v>0</v>
      </c>
      <c r="T514" s="31" t="n">
        <f aca="false">IF(Замер!$J$20="да",Комната_1!$G514,0)</f>
        <v>0</v>
      </c>
      <c r="U514" s="31" t="n">
        <f aca="false">IF(Замер!$J$20="да",Комната_1!$H514,0)</f>
        <v>0</v>
      </c>
      <c r="W514" s="31" t="n">
        <f aca="false">IF(Замер!$J$40="да",Комната_2!$B514,0)</f>
        <v>0</v>
      </c>
      <c r="X514" s="31" t="n">
        <f aca="false">IF(Замер!$J$40="да",Комната_2!$G514,0)</f>
        <v>0</v>
      </c>
      <c r="Y514" s="31" t="n">
        <f aca="false">IF(Замер!$J$40="да",Комната_2!$H514,0)</f>
        <v>0</v>
      </c>
      <c r="AA514" s="31" t="n">
        <f aca="false">IF(Замер!$J$60="да",Комната_3!$B514,0)</f>
        <v>0</v>
      </c>
      <c r="AB514" s="31" t="n">
        <f aca="false">IF(Замер!$J$60="да",Комната_3!$G514,0)</f>
        <v>0</v>
      </c>
      <c r="AC514" s="31" t="n">
        <f aca="false">IF(Замер!$J$60="да",Комната_3!$H514,0)</f>
        <v>0</v>
      </c>
      <c r="AE514" s="31" t="n">
        <f aca="false">IF(Замер!$J$80="да",Комната_4!$B514,0)</f>
        <v>0</v>
      </c>
      <c r="AF514" s="31" t="n">
        <f aca="false">IF(Замер!$J$80="да",Комната_4!$G514,0)</f>
        <v>0</v>
      </c>
      <c r="AG514" s="31" t="n">
        <f aca="false">IF(Замер!$J$80="да",Комната_4!$H514,0)</f>
        <v>0</v>
      </c>
      <c r="AI514" s="31" t="n">
        <f aca="false">IF(Замер!$J$100="да",Комната_5!$B514,0)</f>
        <v>0</v>
      </c>
      <c r="AJ514" s="31" t="n">
        <f aca="false">IF(Замер!$J$100="да",Комната_5!$G514,0)</f>
        <v>0</v>
      </c>
      <c r="AK514" s="31" t="n">
        <f aca="false">IF(Замер!$J$100="да",Комната_5!$H514,0)</f>
        <v>0</v>
      </c>
      <c r="AM514" s="31" t="n">
        <f aca="false">IF(Замер!$J$120="да",Коридор!$B514,0)</f>
        <v>0</v>
      </c>
      <c r="AN514" s="31" t="n">
        <f aca="false">IF(Замер!$J$120="да",Коридор!$G514,0)</f>
        <v>0</v>
      </c>
      <c r="AO514" s="31" t="n">
        <f aca="false">IF(Замер!$J$120="да",Коридор!$H514,0)</f>
        <v>0</v>
      </c>
      <c r="AQ514" s="31" t="n">
        <f aca="false">IF(Замер!$J$140="да",Кухня!$B514,0)</f>
        <v>0</v>
      </c>
      <c r="AR514" s="31" t="n">
        <f aca="false">IF(Замер!$J$140="да",Кухня!$G514,0)</f>
        <v>0</v>
      </c>
      <c r="AS514" s="31" t="n">
        <f aca="false">IF(Замер!$J$140="да",Кухня!$H514,0)</f>
        <v>0</v>
      </c>
      <c r="AU514" s="31" t="n">
        <f aca="false">IF(Замер!$J$160="да",Ванна!$B514,0)</f>
        <v>0</v>
      </c>
      <c r="AV514" s="31" t="n">
        <f aca="false">IF(Замер!$J$160="да",Ванна!$G514,0)</f>
        <v>0</v>
      </c>
      <c r="AW514" s="31" t="n">
        <f aca="false">IF(Замер!$J$160="да",Ванна!$H514,0)</f>
        <v>0</v>
      </c>
      <c r="AY514" s="31" t="n">
        <f aca="false">IF(Замер!$J$180="да",Туалет!$B514,0)</f>
        <v>0</v>
      </c>
      <c r="AZ514" s="31" t="n">
        <f aca="false">IF(Замер!$J$180="да",Туалет!$G514,0)</f>
        <v>0</v>
      </c>
      <c r="BA514" s="31" t="n">
        <f aca="false">IF(Замер!$J$180="да",Туалет!$H514,0)</f>
        <v>0</v>
      </c>
      <c r="BC514" s="31" t="n">
        <f aca="false">IF(Замер!$J$200="да",Балкон!$B514,0)</f>
        <v>0</v>
      </c>
      <c r="BD514" s="31" t="n">
        <f aca="false">IF(Замер!$J$200="да",Балкон!$G514,0)</f>
        <v>0</v>
      </c>
      <c r="BE514" s="31" t="n">
        <f aca="false">IF(Замер!$J$200="да",Балкон!$H514,0)</f>
        <v>0</v>
      </c>
      <c r="BG514" s="31" t="n">
        <f aca="false">IF(Замер!$J$220="да",Помещение_11!$B514,0)</f>
        <v>0</v>
      </c>
      <c r="BH514" s="31" t="n">
        <f aca="false">IF(Замер!$J$220="да",Помещение_11!$G514,0)</f>
        <v>0</v>
      </c>
      <c r="BI514" s="31" t="n">
        <f aca="false">IF(Замер!$J$220="да",Помещение_11!$H514,0)</f>
        <v>0</v>
      </c>
      <c r="BK514" s="31" t="n">
        <f aca="false">IF(Замер!$J$240="да",Помещение_12!$B514,0)</f>
        <v>0</v>
      </c>
      <c r="BL514" s="31" t="n">
        <f aca="false">IF(Замер!$J$240="да",Помещение_12!$G514,0)</f>
        <v>0</v>
      </c>
      <c r="BM514" s="31" t="n">
        <f aca="false">IF(Замер!$J$240="да",Помещение_12!$H514,0)</f>
        <v>0</v>
      </c>
      <c r="BO514" s="31" t="n">
        <f aca="false">IF(Замер!$J$260="да",Помещение_13!$B514,0)</f>
        <v>0</v>
      </c>
      <c r="BP514" s="31" t="n">
        <f aca="false">IF(Замер!$J$260="да",Помещение_13!$G514,0)</f>
        <v>0</v>
      </c>
      <c r="BQ514" s="31" t="n">
        <f aca="false">IF(Замер!$J$260="да",Помещение_13!$H514,0)</f>
        <v>0</v>
      </c>
      <c r="BS514" s="31" t="n">
        <f aca="false">IF(Замер!$J$280="да",Помещение_14!$B514,0)</f>
        <v>0</v>
      </c>
      <c r="BT514" s="31" t="n">
        <f aca="false">IF(Замер!$J$280="да",Помещение_14!$G514,0)</f>
        <v>0</v>
      </c>
      <c r="BU514" s="31" t="n">
        <f aca="false">IF(Замер!$J$280="да",Помещение_14!$H514,0)</f>
        <v>0</v>
      </c>
      <c r="BW514" s="31" t="n">
        <f aca="false">IF(Замер!$J$300="да",Помещение_15!$B514,0)</f>
        <v>0</v>
      </c>
      <c r="BX514" s="31" t="n">
        <f aca="false">IF(Замер!$J$300="да",Помещение_15!$G514,0)</f>
        <v>0</v>
      </c>
      <c r="BY514" s="31" t="n">
        <f aca="false">IF(Замер!$J$300="да",Помещение_15!$H514,0)</f>
        <v>0</v>
      </c>
      <c r="CA514" s="31" t="n">
        <f aca="false">IF(Замер!$J$320="да",Помещение_16!$B514,0)</f>
        <v>0</v>
      </c>
      <c r="CB514" s="31" t="n">
        <f aca="false">IF(Замер!$J$320="да",Помещение_16!$G514,0)</f>
        <v>0</v>
      </c>
      <c r="CC514" s="31" t="n">
        <f aca="false">IF(Замер!$J$320="да",Помещение_16!$H514,0)</f>
        <v>0</v>
      </c>
      <c r="CE514" s="31" t="n">
        <f aca="false">IF(Замер!$J$340="да",Помещение_17!$B514,0)</f>
        <v>0</v>
      </c>
      <c r="CF514" s="31" t="n">
        <f aca="false">IF(Замер!$J$340="да",Помещение_17!$G514,0)</f>
        <v>0</v>
      </c>
      <c r="CG514" s="31" t="n">
        <f aca="false">IF(Замер!$J$340="да",Помещение_17!$H514,0)</f>
        <v>0</v>
      </c>
      <c r="CI514" s="31" t="n">
        <f aca="false">IF(Замер!$J$360="да",Помещение_18!$B514,0)</f>
        <v>0</v>
      </c>
      <c r="CJ514" s="31" t="n">
        <f aca="false">IF(Замер!$J$360="да",Помещение_18!$G514,0)</f>
        <v>0</v>
      </c>
      <c r="CK514" s="31" t="n">
        <f aca="false">IF(Замер!$J$360="да",Помещение_18!$H514,0)</f>
        <v>0</v>
      </c>
      <c r="CM514" s="31" t="n">
        <f aca="false">IF(Замер!$J$380="да",Помещение_19!$B514,0)</f>
        <v>0</v>
      </c>
      <c r="CN514" s="31" t="n">
        <f aca="false">IF(Замер!$J$380="да",Помещение_19!$G514,0)</f>
        <v>0</v>
      </c>
      <c r="CO514" s="31" t="n">
        <f aca="false">IF(Замер!$J$380="да",Помещение_19!$H514,0)</f>
        <v>0</v>
      </c>
      <c r="CQ514" s="31" t="n">
        <f aca="false">IF(Замер!$J$400="да",Помещение_20!$B514,0)</f>
        <v>0</v>
      </c>
      <c r="CR514" s="31" t="n">
        <f aca="false">IF(Замер!$J$400="да",Помещение_20!$G514,0)</f>
        <v>0</v>
      </c>
      <c r="CS514" s="31" t="n">
        <f aca="false">IF(Замер!$J$400="да",Помещение_20!$H514,0)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655405</v>
      </c>
      <c r="H515" s="96"/>
      <c r="L515" s="88" t="s">
        <v>354</v>
      </c>
      <c r="N515" s="31" t="n">
        <f aca="false">G515*(100%-$B$3)</f>
        <v>557094.25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655405</v>
      </c>
      <c r="H516" s="99"/>
      <c r="L516" s="104" t="s">
        <v>382</v>
      </c>
      <c r="N516" s="31" t="n">
        <f aca="false">G516*(100%-$B$3)</f>
        <v>557094.25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L517" s="71" t="s">
        <v>338</v>
      </c>
      <c r="N517" s="31" t="n">
        <f aca="false">N529</f>
        <v>0</v>
      </c>
    </row>
    <row r="518" customFormat="false" ht="14.25" hidden="false" customHeight="false" outlineLevel="0" collapsed="false">
      <c r="B518" s="79" t="n">
        <f aca="false">P518</f>
        <v>0</v>
      </c>
      <c r="C518" s="114" t="s">
        <v>746</v>
      </c>
      <c r="D518" s="80" t="str">
        <f aca="false">VLOOKUP(C518,СписокРабот!$B:$E,2,FALSE())</f>
        <v>Перестановка мебели/ разборка без сохранения</v>
      </c>
      <c r="E518" s="44" t="str">
        <f aca="false">VLOOKUP(C518,СписокРабот!$B:$E,3,FALSE())</f>
        <v>час.</v>
      </c>
      <c r="F518" s="81" t="n">
        <f aca="false">VLOOKUP(C518,СписокРабот!$B:$E,4,FALSE())</f>
        <v>4060</v>
      </c>
      <c r="G518" s="49" t="n">
        <f aca="false">Q518</f>
        <v>0</v>
      </c>
      <c r="H518" s="82" t="n">
        <f aca="false">F518*G518</f>
        <v>0</v>
      </c>
      <c r="L518" s="83"/>
      <c r="M518" s="66" t="n">
        <f aca="false">$F518*(100%-$B$3)</f>
        <v>3451</v>
      </c>
      <c r="N518" s="31" t="n">
        <f aca="false">$G518*$M518</f>
        <v>0</v>
      </c>
      <c r="P518" s="31" t="n">
        <f aca="false">MAX(S518,W518,AA518,AE518,AI518,AM518,AQ518,AU518,AY518,BC518,BG518,BK518,BO518,BS518,BW518,CA518,CE518,CI518,CM518,CQ518)</f>
        <v>0</v>
      </c>
      <c r="Q518" s="31" t="n">
        <f aca="false">IF($S518,T518,0)+IF($W518,X518,0)+IF($AA518,AB518,0)+IF($AE518,AF518,0)+IF($AI518,AJ518,0)+IF($AM518,AN518,0)+IF($AQ518,AR518,0)+IF($AU518,AV518,0)+IF($AY518,AZ518,0)+IF($BC518,BD518,0)+IF($BG518,BH518,0)+IF($BK518,BL518,0)+IF($BO518,BP518,0)+IF($BS518,BT518,0)+IF($BW518,BX518,0)+IF($CA518,CB518,0)+IF($CE518,CF518,0)+IF($CI518,CJ518,0)+IF($CM518,CN518,0)+IF($CQ518,CR518,0)</f>
        <v>0</v>
      </c>
      <c r="R518" s="31" t="n">
        <f aca="false">IF($S518=1,U518,0)+IF($W518,Y518,0)+IF($AA518,AC518,0)+IF($AE518,AG518,0)+IF($AI518,AK518,0)+IF($AM518,AO518,0)+IF($AQ518,AS518,0)+IF($AU518,AW518,0)+IF($AY518,BA518,0)+IF($BC518,BE518,0)+IF($BG518,BI518,0)+IF($BK518,BM518,0)+IF($BO518,BQ518,0)+IF($BS518,BU518,0)+IF($BW518,BY518,0)+IF($CA518,CC518,0)+IF($CE518,CG518,0)+IF($CI518,CK518,0)+IF($CM518,CO518,0)+IF($CQ518,CS518,0)</f>
        <v>0</v>
      </c>
      <c r="S518" s="31" t="n">
        <f aca="false">IF(Замер!$J$20="да",Комната_1!$B518,0)</f>
        <v>0</v>
      </c>
      <c r="T518" s="31" t="n">
        <f aca="false">IF(Замер!$J$20="да",Комната_1!$G518,0)</f>
        <v>0</v>
      </c>
      <c r="U518" s="31" t="n">
        <f aca="false">IF(Замер!$J$20="да",Комната_1!$H518,0)</f>
        <v>0</v>
      </c>
      <c r="W518" s="31" t="n">
        <f aca="false">IF(Замер!$J$40="да",Комната_2!$B518,0)</f>
        <v>0</v>
      </c>
      <c r="X518" s="31" t="n">
        <f aca="false">IF(Замер!$J$40="да",Комната_2!$G518,0)</f>
        <v>0</v>
      </c>
      <c r="Y518" s="31" t="n">
        <f aca="false">IF(Замер!$J$40="да",Комната_2!$H518,0)</f>
        <v>0</v>
      </c>
      <c r="AA518" s="31" t="n">
        <f aca="false">IF(Замер!$J$60="да",Комната_3!$B518,0)</f>
        <v>0</v>
      </c>
      <c r="AB518" s="31" t="n">
        <f aca="false">IF(Замер!$J$60="да",Комната_3!$G518,0)</f>
        <v>0</v>
      </c>
      <c r="AC518" s="31" t="n">
        <f aca="false">IF(Замер!$J$60="да",Комната_3!$H518,0)</f>
        <v>0</v>
      </c>
      <c r="AE518" s="31" t="n">
        <f aca="false">IF(Замер!$J$80="да",Комната_4!$B518,0)</f>
        <v>0</v>
      </c>
      <c r="AF518" s="31" t="n">
        <f aca="false">IF(Замер!$J$80="да",Комната_4!$G518,0)</f>
        <v>0</v>
      </c>
      <c r="AG518" s="31" t="n">
        <f aca="false">IF(Замер!$J$80="да",Комната_4!$H518,0)</f>
        <v>0</v>
      </c>
      <c r="AI518" s="31" t="n">
        <f aca="false">IF(Замер!$J$100="да",Комната_5!$B518,0)</f>
        <v>0</v>
      </c>
      <c r="AJ518" s="31" t="n">
        <f aca="false">IF(Замер!$J$100="да",Комната_5!$G518,0)</f>
        <v>0</v>
      </c>
      <c r="AK518" s="31" t="n">
        <f aca="false">IF(Замер!$J$100="да",Комната_5!$H518,0)</f>
        <v>0</v>
      </c>
      <c r="AM518" s="31" t="n">
        <f aca="false">IF(Замер!$J$120="да",Коридор!$B518,0)</f>
        <v>0</v>
      </c>
      <c r="AN518" s="31" t="n">
        <f aca="false">IF(Замер!$J$120="да",Коридор!$G518,0)</f>
        <v>0</v>
      </c>
      <c r="AO518" s="31" t="n">
        <f aca="false">IF(Замер!$J$120="да",Коридор!$H518,0)</f>
        <v>0</v>
      </c>
      <c r="AQ518" s="31" t="n">
        <f aca="false">IF(Замер!$J$140="да",Кухня!$B518,0)</f>
        <v>0</v>
      </c>
      <c r="AR518" s="31" t="n">
        <f aca="false">IF(Замер!$J$140="да",Кухня!$G518,0)</f>
        <v>0</v>
      </c>
      <c r="AS518" s="31" t="n">
        <f aca="false">IF(Замер!$J$140="да",Кухня!$H518,0)</f>
        <v>0</v>
      </c>
      <c r="AU518" s="31" t="n">
        <f aca="false">IF(Замер!$J$160="да",Ванна!$B518,0)</f>
        <v>0</v>
      </c>
      <c r="AV518" s="31" t="n">
        <f aca="false">IF(Замер!$J$160="да",Ванна!$G518,0)</f>
        <v>0</v>
      </c>
      <c r="AW518" s="31" t="n">
        <f aca="false">IF(Замер!$J$160="да",Ванна!$H518,0)</f>
        <v>0</v>
      </c>
      <c r="AY518" s="31" t="n">
        <f aca="false">IF(Замер!$J$180="да",Туалет!$B518,0)</f>
        <v>0</v>
      </c>
      <c r="AZ518" s="31" t="n">
        <f aca="false">IF(Замер!$J$180="да",Туалет!$G518,0)</f>
        <v>0</v>
      </c>
      <c r="BA518" s="31" t="n">
        <f aca="false">IF(Замер!$J$180="да",Туалет!$H518,0)</f>
        <v>0</v>
      </c>
      <c r="BC518" s="31" t="n">
        <f aca="false">IF(Замер!$J$200="да",Балкон!$B518,0)</f>
        <v>0</v>
      </c>
      <c r="BD518" s="31" t="n">
        <f aca="false">IF(Замер!$J$200="да",Балкон!$G518,0)</f>
        <v>0</v>
      </c>
      <c r="BE518" s="31" t="n">
        <f aca="false">IF(Замер!$J$200="да",Балкон!$H518,0)</f>
        <v>0</v>
      </c>
      <c r="BG518" s="31" t="n">
        <f aca="false">IF(Замер!$J$220="да",Помещение_11!$B518,0)</f>
        <v>0</v>
      </c>
      <c r="BH518" s="31" t="n">
        <f aca="false">IF(Замер!$J$220="да",Помещение_11!$G518,0)</f>
        <v>0</v>
      </c>
      <c r="BI518" s="31" t="n">
        <f aca="false">IF(Замер!$J$220="да",Помещение_11!$H518,0)</f>
        <v>0</v>
      </c>
      <c r="BK518" s="31" t="n">
        <f aca="false">IF(Замер!$J$240="да",Помещение_12!$B518,0)</f>
        <v>0</v>
      </c>
      <c r="BL518" s="31" t="n">
        <f aca="false">IF(Замер!$J$240="да",Помещение_12!$G518,0)</f>
        <v>0</v>
      </c>
      <c r="BM518" s="31" t="n">
        <f aca="false">IF(Замер!$J$240="да",Помещение_12!$H518,0)</f>
        <v>0</v>
      </c>
      <c r="BO518" s="31" t="n">
        <f aca="false">IF(Замер!$J$260="да",Помещение_13!$B518,0)</f>
        <v>0</v>
      </c>
      <c r="BP518" s="31" t="n">
        <f aca="false">IF(Замер!$J$260="да",Помещение_13!$G518,0)</f>
        <v>0</v>
      </c>
      <c r="BQ518" s="31" t="n">
        <f aca="false">IF(Замер!$J$260="да",Помещение_13!$H518,0)</f>
        <v>0</v>
      </c>
      <c r="BS518" s="31" t="n">
        <f aca="false">IF(Замер!$J$280="да",Помещение_14!$B518,0)</f>
        <v>0</v>
      </c>
      <c r="BT518" s="31" t="n">
        <f aca="false">IF(Замер!$J$280="да",Помещение_14!$G518,0)</f>
        <v>0</v>
      </c>
      <c r="BU518" s="31" t="n">
        <f aca="false">IF(Замер!$J$280="да",Помещение_14!$H518,0)</f>
        <v>0</v>
      </c>
      <c r="BW518" s="31" t="n">
        <f aca="false">IF(Замер!$J$300="да",Помещение_15!$B518,0)</f>
        <v>0</v>
      </c>
      <c r="BX518" s="31" t="n">
        <f aca="false">IF(Замер!$J$300="да",Помещение_15!$G518,0)</f>
        <v>0</v>
      </c>
      <c r="BY518" s="31" t="n">
        <f aca="false">IF(Замер!$J$300="да",Помещение_15!$H518,0)</f>
        <v>0</v>
      </c>
      <c r="CA518" s="31" t="n">
        <f aca="false">IF(Замер!$J$320="да",Помещение_16!$B518,0)</f>
        <v>0</v>
      </c>
      <c r="CB518" s="31" t="n">
        <f aca="false">IF(Замер!$J$320="да",Помещение_16!$G518,0)</f>
        <v>0</v>
      </c>
      <c r="CC518" s="31" t="n">
        <f aca="false">IF(Замер!$J$320="да",Помещение_16!$H518,0)</f>
        <v>0</v>
      </c>
      <c r="CE518" s="31" t="n">
        <f aca="false">IF(Замер!$J$340="да",Помещение_17!$B518,0)</f>
        <v>0</v>
      </c>
      <c r="CF518" s="31" t="n">
        <f aca="false">IF(Замер!$J$340="да",Помещение_17!$G518,0)</f>
        <v>0</v>
      </c>
      <c r="CG518" s="31" t="n">
        <f aca="false">IF(Замер!$J$340="да",Помещение_17!$H518,0)</f>
        <v>0</v>
      </c>
      <c r="CI518" s="31" t="n">
        <f aca="false">IF(Замер!$J$360="да",Помещение_18!$B518,0)</f>
        <v>0</v>
      </c>
      <c r="CJ518" s="31" t="n">
        <f aca="false">IF(Замер!$J$360="да",Помещение_18!$G518,0)</f>
        <v>0</v>
      </c>
      <c r="CK518" s="31" t="n">
        <f aca="false">IF(Замер!$J$360="да",Помещение_18!$H518,0)</f>
        <v>0</v>
      </c>
      <c r="CM518" s="31" t="n">
        <f aca="false">IF(Замер!$J$380="да",Помещение_19!$B518,0)</f>
        <v>0</v>
      </c>
      <c r="CN518" s="31" t="n">
        <f aca="false">IF(Замер!$J$380="да",Помещение_19!$G518,0)</f>
        <v>0</v>
      </c>
      <c r="CO518" s="31" t="n">
        <f aca="false">IF(Замер!$J$380="да",Помещение_19!$H518,0)</f>
        <v>0</v>
      </c>
      <c r="CQ518" s="31" t="n">
        <f aca="false">IF(Замер!$J$400="да",Помещение_20!$B518,0)</f>
        <v>0</v>
      </c>
      <c r="CR518" s="31" t="n">
        <f aca="false">IF(Замер!$J$400="да",Помещение_20!$G518,0)</f>
        <v>0</v>
      </c>
      <c r="CS518" s="31" t="n">
        <f aca="false">IF(Замер!$J$400="да",Помещение_20!$H518,0)</f>
        <v>0</v>
      </c>
    </row>
    <row r="519" customFormat="false" ht="14.25" hidden="false" customHeight="false" outlineLevel="0" collapsed="false">
      <c r="B519" s="79" t="n">
        <f aca="false">P519</f>
        <v>0</v>
      </c>
      <c r="C519" s="114" t="s">
        <v>747</v>
      </c>
      <c r="D519" s="80" t="str">
        <f aca="false">VLOOKUP(C519,СписокРабот!$B:$E,2,FALSE())</f>
        <v>Оклейка мебели /окон/дверей/пола защитной пленкой</v>
      </c>
      <c r="E519" s="44" t="str">
        <f aca="false">VLOOKUP(C519,СписокРабот!$B:$E,3,FALSE())</f>
        <v>час.</v>
      </c>
      <c r="F519" s="81" t="n">
        <f aca="false">VLOOKUP(C519,СписокРабот!$B:$E,4,FALSE())</f>
        <v>3809</v>
      </c>
      <c r="G519" s="49" t="n">
        <f aca="false">Q519</f>
        <v>0</v>
      </c>
      <c r="H519" s="82" t="n">
        <f aca="false">F519*G519</f>
        <v>0</v>
      </c>
      <c r="L519" s="83"/>
      <c r="M519" s="66" t="n">
        <f aca="false">$F519*(100%-$B$3)</f>
        <v>3237.65</v>
      </c>
      <c r="N519" s="31" t="n">
        <f aca="false">$G519*$M519</f>
        <v>0</v>
      </c>
      <c r="P519" s="31" t="n">
        <f aca="false">MAX(S519,W519,AA519,AE519,AI519,AM519,AQ519,AU519,AY519,BC519,BG519,BK519,BO519,BS519,BW519,CA519,CE519,CI519,CM519,CQ519)</f>
        <v>0</v>
      </c>
      <c r="Q519" s="31" t="n">
        <f aca="false">IF($S519,T519,0)+IF($W519,X519,0)+IF($AA519,AB519,0)+IF($AE519,AF519,0)+IF($AI519,AJ519,0)+IF($AM519,AN519,0)+IF($AQ519,AR519,0)+IF($AU519,AV519,0)+IF($AY519,AZ519,0)+IF($BC519,BD519,0)+IF($BG519,BH519,0)+IF($BK519,BL519,0)+IF($BO519,BP519,0)+IF($BS519,BT519,0)+IF($BW519,BX519,0)+IF($CA519,CB519,0)+IF($CE519,CF519,0)+IF($CI519,CJ519,0)+IF($CM519,CN519,0)+IF($CQ519,CR519,0)</f>
        <v>0</v>
      </c>
      <c r="R519" s="31" t="n">
        <f aca="false">IF($S519=1,U519,0)+IF($W519,Y519,0)+IF($AA519,AC519,0)+IF($AE519,AG519,0)+IF($AI519,AK519,0)+IF($AM519,AO519,0)+IF($AQ519,AS519,0)+IF($AU519,AW519,0)+IF($AY519,BA519,0)+IF($BC519,BE519,0)+IF($BG519,BI519,0)+IF($BK519,BM519,0)+IF($BO519,BQ519,0)+IF($BS519,BU519,0)+IF($BW519,BY519,0)+IF($CA519,CC519,0)+IF($CE519,CG519,0)+IF($CI519,CK519,0)+IF($CM519,CO519,0)+IF($CQ519,CS519,0)</f>
        <v>0</v>
      </c>
      <c r="S519" s="31" t="n">
        <f aca="false">IF(Замер!$J$20="да",Комната_1!$B519,0)</f>
        <v>0</v>
      </c>
      <c r="T519" s="31" t="n">
        <f aca="false">IF(Замер!$J$20="да",Комната_1!$G519,0)</f>
        <v>0</v>
      </c>
      <c r="U519" s="31" t="n">
        <f aca="false">IF(Замер!$J$20="да",Комната_1!$H519,0)</f>
        <v>0</v>
      </c>
      <c r="W519" s="31" t="n">
        <f aca="false">IF(Замер!$J$40="да",Комната_2!$B519,0)</f>
        <v>0</v>
      </c>
      <c r="X519" s="31" t="n">
        <f aca="false">IF(Замер!$J$40="да",Комната_2!$G519,0)</f>
        <v>0</v>
      </c>
      <c r="Y519" s="31" t="n">
        <f aca="false">IF(Замер!$J$40="да",Комната_2!$H519,0)</f>
        <v>0</v>
      </c>
      <c r="AA519" s="31" t="n">
        <f aca="false">IF(Замер!$J$60="да",Комната_3!$B519,0)</f>
        <v>0</v>
      </c>
      <c r="AB519" s="31" t="n">
        <f aca="false">IF(Замер!$J$60="да",Комната_3!$G519,0)</f>
        <v>0</v>
      </c>
      <c r="AC519" s="31" t="n">
        <f aca="false">IF(Замер!$J$60="да",Комната_3!$H519,0)</f>
        <v>0</v>
      </c>
      <c r="AE519" s="31" t="n">
        <f aca="false">IF(Замер!$J$80="да",Комната_4!$B519,0)</f>
        <v>0</v>
      </c>
      <c r="AF519" s="31" t="n">
        <f aca="false">IF(Замер!$J$80="да",Комната_4!$G519,0)</f>
        <v>0</v>
      </c>
      <c r="AG519" s="31" t="n">
        <f aca="false">IF(Замер!$J$80="да",Комната_4!$H519,0)</f>
        <v>0</v>
      </c>
      <c r="AI519" s="31" t="n">
        <f aca="false">IF(Замер!$J$100="да",Комната_5!$B519,0)</f>
        <v>0</v>
      </c>
      <c r="AJ519" s="31" t="n">
        <f aca="false">IF(Замер!$J$100="да",Комната_5!$G519,0)</f>
        <v>0</v>
      </c>
      <c r="AK519" s="31" t="n">
        <f aca="false">IF(Замер!$J$100="да",Комната_5!$H519,0)</f>
        <v>0</v>
      </c>
      <c r="AM519" s="31" t="n">
        <f aca="false">IF(Замер!$J$120="да",Коридор!$B519,0)</f>
        <v>0</v>
      </c>
      <c r="AN519" s="31" t="n">
        <f aca="false">IF(Замер!$J$120="да",Коридор!$G519,0)</f>
        <v>0</v>
      </c>
      <c r="AO519" s="31" t="n">
        <f aca="false">IF(Замер!$J$120="да",Коридор!$H519,0)</f>
        <v>0</v>
      </c>
      <c r="AQ519" s="31" t="n">
        <f aca="false">IF(Замер!$J$140="да",Кухня!$B519,0)</f>
        <v>0</v>
      </c>
      <c r="AR519" s="31" t="n">
        <f aca="false">IF(Замер!$J$140="да",Кухня!$G519,0)</f>
        <v>0</v>
      </c>
      <c r="AS519" s="31" t="n">
        <f aca="false">IF(Замер!$J$140="да",Кухня!$H519,0)</f>
        <v>0</v>
      </c>
      <c r="AU519" s="31" t="n">
        <f aca="false">IF(Замер!$J$160="да",Ванна!$B519,0)</f>
        <v>0</v>
      </c>
      <c r="AV519" s="31" t="n">
        <f aca="false">IF(Замер!$J$160="да",Ванна!$G519,0)</f>
        <v>0</v>
      </c>
      <c r="AW519" s="31" t="n">
        <f aca="false">IF(Замер!$J$160="да",Ванна!$H519,0)</f>
        <v>0</v>
      </c>
      <c r="AY519" s="31" t="n">
        <f aca="false">IF(Замер!$J$180="да",Туалет!$B519,0)</f>
        <v>0</v>
      </c>
      <c r="AZ519" s="31" t="n">
        <f aca="false">IF(Замер!$J$180="да",Туалет!$G519,0)</f>
        <v>0</v>
      </c>
      <c r="BA519" s="31" t="n">
        <f aca="false">IF(Замер!$J$180="да",Туалет!$H519,0)</f>
        <v>0</v>
      </c>
      <c r="BC519" s="31" t="n">
        <f aca="false">IF(Замер!$J$200="да",Балкон!$B519,0)</f>
        <v>0</v>
      </c>
      <c r="BD519" s="31" t="n">
        <f aca="false">IF(Замер!$J$200="да",Балкон!$G519,0)</f>
        <v>0</v>
      </c>
      <c r="BE519" s="31" t="n">
        <f aca="false">IF(Замер!$J$200="да",Балкон!$H519,0)</f>
        <v>0</v>
      </c>
      <c r="BG519" s="31" t="n">
        <f aca="false">IF(Замер!$J$220="да",Помещение_11!$B519,0)</f>
        <v>0</v>
      </c>
      <c r="BH519" s="31" t="n">
        <f aca="false">IF(Замер!$J$220="да",Помещение_11!$G519,0)</f>
        <v>0</v>
      </c>
      <c r="BI519" s="31" t="n">
        <f aca="false">IF(Замер!$J$220="да",Помещение_11!$H519,0)</f>
        <v>0</v>
      </c>
      <c r="BK519" s="31" t="n">
        <f aca="false">IF(Замер!$J$240="да",Помещение_12!$B519,0)</f>
        <v>0</v>
      </c>
      <c r="BL519" s="31" t="n">
        <f aca="false">IF(Замер!$J$240="да",Помещение_12!$G519,0)</f>
        <v>0</v>
      </c>
      <c r="BM519" s="31" t="n">
        <f aca="false">IF(Замер!$J$240="да",Помещение_12!$H519,0)</f>
        <v>0</v>
      </c>
      <c r="BO519" s="31" t="n">
        <f aca="false">IF(Замер!$J$260="да",Помещение_13!$B519,0)</f>
        <v>0</v>
      </c>
      <c r="BP519" s="31" t="n">
        <f aca="false">IF(Замер!$J$260="да",Помещение_13!$G519,0)</f>
        <v>0</v>
      </c>
      <c r="BQ519" s="31" t="n">
        <f aca="false">IF(Замер!$J$260="да",Помещение_13!$H519,0)</f>
        <v>0</v>
      </c>
      <c r="BS519" s="31" t="n">
        <f aca="false">IF(Замер!$J$280="да",Помещение_14!$B519,0)</f>
        <v>0</v>
      </c>
      <c r="BT519" s="31" t="n">
        <f aca="false">IF(Замер!$J$280="да",Помещение_14!$G519,0)</f>
        <v>0</v>
      </c>
      <c r="BU519" s="31" t="n">
        <f aca="false">IF(Замер!$J$280="да",Помещение_14!$H519,0)</f>
        <v>0</v>
      </c>
      <c r="BW519" s="31" t="n">
        <f aca="false">IF(Замер!$J$300="да",Помещение_15!$B519,0)</f>
        <v>0</v>
      </c>
      <c r="BX519" s="31" t="n">
        <f aca="false">IF(Замер!$J$300="да",Помещение_15!$G519,0)</f>
        <v>0</v>
      </c>
      <c r="BY519" s="31" t="n">
        <f aca="false">IF(Замер!$J$300="да",Помещение_15!$H519,0)</f>
        <v>0</v>
      </c>
      <c r="CA519" s="31" t="n">
        <f aca="false">IF(Замер!$J$320="да",Помещение_16!$B519,0)</f>
        <v>0</v>
      </c>
      <c r="CB519" s="31" t="n">
        <f aca="false">IF(Замер!$J$320="да",Помещение_16!$G519,0)</f>
        <v>0</v>
      </c>
      <c r="CC519" s="31" t="n">
        <f aca="false">IF(Замер!$J$320="да",Помещение_16!$H519,0)</f>
        <v>0</v>
      </c>
      <c r="CE519" s="31" t="n">
        <f aca="false">IF(Замер!$J$340="да",Помещение_17!$B519,0)</f>
        <v>0</v>
      </c>
      <c r="CF519" s="31" t="n">
        <f aca="false">IF(Замер!$J$340="да",Помещение_17!$G519,0)</f>
        <v>0</v>
      </c>
      <c r="CG519" s="31" t="n">
        <f aca="false">IF(Замер!$J$340="да",Помещение_17!$H519,0)</f>
        <v>0</v>
      </c>
      <c r="CI519" s="31" t="n">
        <f aca="false">IF(Замер!$J$360="да",Помещение_18!$B519,0)</f>
        <v>0</v>
      </c>
      <c r="CJ519" s="31" t="n">
        <f aca="false">IF(Замер!$J$360="да",Помещение_18!$G519,0)</f>
        <v>0</v>
      </c>
      <c r="CK519" s="31" t="n">
        <f aca="false">IF(Замер!$J$360="да",Помещение_18!$H519,0)</f>
        <v>0</v>
      </c>
      <c r="CM519" s="31" t="n">
        <f aca="false">IF(Замер!$J$380="да",Помещение_19!$B519,0)</f>
        <v>0</v>
      </c>
      <c r="CN519" s="31" t="n">
        <f aca="false">IF(Замер!$J$380="да",Помещение_19!$G519,0)</f>
        <v>0</v>
      </c>
      <c r="CO519" s="31" t="n">
        <f aca="false">IF(Замер!$J$380="да",Помещение_19!$H519,0)</f>
        <v>0</v>
      </c>
      <c r="CQ519" s="31" t="n">
        <f aca="false">IF(Замер!$J$400="да",Помещение_20!$B519,0)</f>
        <v>0</v>
      </c>
      <c r="CR519" s="31" t="n">
        <f aca="false">IF(Замер!$J$400="да",Помещение_20!$G519,0)</f>
        <v>0</v>
      </c>
      <c r="CS519" s="31" t="n">
        <f aca="false">IF(Замер!$J$400="да",Помещение_20!$H519,0)</f>
        <v>0</v>
      </c>
    </row>
    <row r="520" customFormat="false" ht="14.25" hidden="false" customHeight="false" outlineLevel="0" collapsed="false">
      <c r="B520" s="79" t="n">
        <f aca="false">P520</f>
        <v>0</v>
      </c>
      <c r="C520" s="114" t="s">
        <v>748</v>
      </c>
      <c r="D520" s="80" t="str">
        <f aca="false">VLOOKUP(C520,СписокРабот!$B:$E,2,FALSE())</f>
        <v>Уборка помещения после ремонта</v>
      </c>
      <c r="E520" s="44" t="str">
        <f aca="false">VLOOKUP(C520,СписокРабот!$B:$E,3,FALSE())</f>
        <v>ед.</v>
      </c>
      <c r="F520" s="81" t="n">
        <f aca="false">VLOOKUP(C520,СписокРабот!$B:$E,4,FALSE())</f>
        <v>0</v>
      </c>
      <c r="G520" s="49" t="n">
        <f aca="false">Q520</f>
        <v>0</v>
      </c>
      <c r="H520" s="82" t="n">
        <f aca="false">F520*G520</f>
        <v>0</v>
      </c>
      <c r="L520" s="83"/>
      <c r="M520" s="66" t="n">
        <f aca="false">$F520*(100%-$B$3)</f>
        <v>0</v>
      </c>
      <c r="N520" s="31" t="n">
        <f aca="false">$G520*$M520</f>
        <v>0</v>
      </c>
      <c r="P520" s="31" t="n">
        <f aca="false">MAX(S520,W520,AA520,AE520,AI520,AM520,AQ520,AU520,AY520,BC520,BG520,BK520,BO520,BS520,BW520,CA520,CE520,CI520,CM520,CQ520)</f>
        <v>0</v>
      </c>
      <c r="Q520" s="31" t="n">
        <f aca="false">IF($S520,T520,0)+IF($W520,X520,0)+IF($AA520,AB520,0)+IF($AE520,AF520,0)+IF($AI520,AJ520,0)+IF($AM520,AN520,0)+IF($AQ520,AR520,0)+IF($AU520,AV520,0)+IF($AY520,AZ520,0)+IF($BC520,BD520,0)+IF($BG520,BH520,0)+IF($BK520,BL520,0)+IF($BO520,BP520,0)+IF($BS520,BT520,0)+IF($BW520,BX520,0)+IF($CA520,CB520,0)+IF($CE520,CF520,0)+IF($CI520,CJ520,0)+IF($CM520,CN520,0)+IF($CQ520,CR520,0)</f>
        <v>0</v>
      </c>
      <c r="R520" s="31" t="n">
        <f aca="false">IF($S520=1,U520,0)+IF($W520,Y520,0)+IF($AA520,AC520,0)+IF($AE520,AG520,0)+IF($AI520,AK520,0)+IF($AM520,AO520,0)+IF($AQ520,AS520,0)+IF($AU520,AW520,0)+IF($AY520,BA520,0)+IF($BC520,BE520,0)+IF($BG520,BI520,0)+IF($BK520,BM520,0)+IF($BO520,BQ520,0)+IF($BS520,BU520,0)+IF($BW520,BY520,0)+IF($CA520,CC520,0)+IF($CE520,CG520,0)+IF($CI520,CK520,0)+IF($CM520,CO520,0)+IF($CQ520,CS520,0)</f>
        <v>0</v>
      </c>
      <c r="S520" s="31" t="n">
        <f aca="false">IF(Замер!$J$20="да",Комната_1!$B520,0)</f>
        <v>0</v>
      </c>
      <c r="T520" s="31" t="n">
        <f aca="false">IF(Замер!$J$20="да",Комната_1!$G520,0)</f>
        <v>1</v>
      </c>
      <c r="U520" s="31" t="n">
        <f aca="false">IF(Замер!$J$20="да",Комната_1!$H520,0)</f>
        <v>0</v>
      </c>
      <c r="W520" s="31" t="n">
        <f aca="false">IF(Замер!$J$40="да",Комната_2!$B520,0)</f>
        <v>0</v>
      </c>
      <c r="X520" s="31" t="n">
        <f aca="false">IF(Замер!$J$40="да",Комната_2!$G520,0)</f>
        <v>1</v>
      </c>
      <c r="Y520" s="31" t="n">
        <f aca="false">IF(Замер!$J$40="да",Комната_2!$H520,0)</f>
        <v>0</v>
      </c>
      <c r="AA520" s="31" t="n">
        <f aca="false">IF(Замер!$J$60="да",Комната_3!$B520,0)</f>
        <v>0</v>
      </c>
      <c r="AB520" s="31" t="n">
        <f aca="false">IF(Замер!$J$60="да",Комната_3!$G520,0)</f>
        <v>1</v>
      </c>
      <c r="AC520" s="31" t="n">
        <f aca="false">IF(Замер!$J$60="да",Комната_3!$H520,0)</f>
        <v>0</v>
      </c>
      <c r="AE520" s="31" t="n">
        <f aca="false">IF(Замер!$J$80="да",Комната_4!$B520,0)</f>
        <v>0</v>
      </c>
      <c r="AF520" s="31" t="n">
        <f aca="false">IF(Замер!$J$80="да",Комната_4!$G520,0)</f>
        <v>1</v>
      </c>
      <c r="AG520" s="31" t="n">
        <f aca="false">IF(Замер!$J$80="да",Комната_4!$H520,0)</f>
        <v>0</v>
      </c>
      <c r="AI520" s="31" t="n">
        <f aca="false">IF(Замер!$J$100="да",Комната_5!$B520,0)</f>
        <v>0</v>
      </c>
      <c r="AJ520" s="31" t="n">
        <f aca="false">IF(Замер!$J$100="да",Комната_5!$G520,0)</f>
        <v>1</v>
      </c>
      <c r="AK520" s="31" t="n">
        <f aca="false">IF(Замер!$J$100="да",Комната_5!$H520,0)</f>
        <v>0</v>
      </c>
      <c r="AM520" s="31" t="n">
        <f aca="false">IF(Замер!$J$120="да",Коридор!$B520,0)</f>
        <v>0</v>
      </c>
      <c r="AN520" s="31" t="n">
        <f aca="false">IF(Замер!$J$120="да",Коридор!$G520,0)</f>
        <v>1</v>
      </c>
      <c r="AO520" s="31" t="n">
        <f aca="false">IF(Замер!$J$120="да",Коридор!$H520,0)</f>
        <v>0</v>
      </c>
      <c r="AQ520" s="31" t="n">
        <f aca="false">IF(Замер!$J$140="да",Кухня!$B520,0)</f>
        <v>0</v>
      </c>
      <c r="AR520" s="31" t="n">
        <f aca="false">IF(Замер!$J$140="да",Кухня!$G520,0)</f>
        <v>1</v>
      </c>
      <c r="AS520" s="31" t="n">
        <f aca="false">IF(Замер!$J$140="да",Кухня!$H520,0)</f>
        <v>0</v>
      </c>
      <c r="AU520" s="31" t="n">
        <f aca="false">IF(Замер!$J$160="да",Ванна!$B520,0)</f>
        <v>0</v>
      </c>
      <c r="AV520" s="31" t="n">
        <f aca="false">IF(Замер!$J$160="да",Ванна!$G520,0)</f>
        <v>1</v>
      </c>
      <c r="AW520" s="31" t="n">
        <f aca="false">IF(Замер!$J$160="да",Ванна!$H520,0)</f>
        <v>0</v>
      </c>
      <c r="AY520" s="31" t="n">
        <f aca="false">IF(Замер!$J$180="да",Туалет!$B520,0)</f>
        <v>0</v>
      </c>
      <c r="AZ520" s="31" t="n">
        <f aca="false">IF(Замер!$J$180="да",Туалет!$G520,0)</f>
        <v>0</v>
      </c>
      <c r="BA520" s="31" t="n">
        <f aca="false">IF(Замер!$J$180="да",Туалет!$H520,0)</f>
        <v>0</v>
      </c>
      <c r="BC520" s="31" t="n">
        <f aca="false">IF(Замер!$J$200="да",Балкон!$B520,0)</f>
        <v>0</v>
      </c>
      <c r="BD520" s="31" t="n">
        <f aca="false">IF(Замер!$J$200="да",Балкон!$G520,0)</f>
        <v>0</v>
      </c>
      <c r="BE520" s="31" t="n">
        <f aca="false">IF(Замер!$J$200="да",Балкон!$H520,0)</f>
        <v>0</v>
      </c>
      <c r="BG520" s="31" t="n">
        <f aca="false">IF(Замер!$J$220="да",Помещение_11!$B520,0)</f>
        <v>0</v>
      </c>
      <c r="BH520" s="31" t="n">
        <f aca="false">IF(Замер!$J$220="да",Помещение_11!$G520,0)</f>
        <v>0</v>
      </c>
      <c r="BI520" s="31" t="n">
        <f aca="false">IF(Замер!$J$220="да",Помещение_11!$H520,0)</f>
        <v>0</v>
      </c>
      <c r="BK520" s="31" t="n">
        <f aca="false">IF(Замер!$J$240="да",Помещение_12!$B520,0)</f>
        <v>0</v>
      </c>
      <c r="BL520" s="31" t="n">
        <f aca="false">IF(Замер!$J$240="да",Помещение_12!$G520,0)</f>
        <v>0</v>
      </c>
      <c r="BM520" s="31" t="n">
        <f aca="false">IF(Замер!$J$240="да",Помещение_12!$H520,0)</f>
        <v>0</v>
      </c>
      <c r="BO520" s="31" t="n">
        <f aca="false">IF(Замер!$J$260="да",Помещение_13!$B520,0)</f>
        <v>0</v>
      </c>
      <c r="BP520" s="31" t="n">
        <f aca="false">IF(Замер!$J$260="да",Помещение_13!$G520,0)</f>
        <v>0</v>
      </c>
      <c r="BQ520" s="31" t="n">
        <f aca="false">IF(Замер!$J$260="да",Помещение_13!$H520,0)</f>
        <v>0</v>
      </c>
      <c r="BS520" s="31" t="n">
        <f aca="false">IF(Замер!$J$280="да",Помещение_14!$B520,0)</f>
        <v>0</v>
      </c>
      <c r="BT520" s="31" t="n">
        <f aca="false">IF(Замер!$J$280="да",Помещение_14!$G520,0)</f>
        <v>0</v>
      </c>
      <c r="BU520" s="31" t="n">
        <f aca="false">IF(Замер!$J$280="да",Помещение_14!$H520,0)</f>
        <v>0</v>
      </c>
      <c r="BW520" s="31" t="n">
        <f aca="false">IF(Замер!$J$300="да",Помещение_15!$B520,0)</f>
        <v>0</v>
      </c>
      <c r="BX520" s="31" t="n">
        <f aca="false">IF(Замер!$J$300="да",Помещение_15!$G520,0)</f>
        <v>0</v>
      </c>
      <c r="BY520" s="31" t="n">
        <f aca="false">IF(Замер!$J$300="да",Помещение_15!$H520,0)</f>
        <v>0</v>
      </c>
      <c r="CA520" s="31" t="n">
        <f aca="false">IF(Замер!$J$320="да",Помещение_16!$B520,0)</f>
        <v>0</v>
      </c>
      <c r="CB520" s="31" t="n">
        <f aca="false">IF(Замер!$J$320="да",Помещение_16!$G520,0)</f>
        <v>0</v>
      </c>
      <c r="CC520" s="31" t="n">
        <f aca="false">IF(Замер!$J$320="да",Помещение_16!$H520,0)</f>
        <v>0</v>
      </c>
      <c r="CE520" s="31" t="n">
        <f aca="false">IF(Замер!$J$340="да",Помещение_17!$B520,0)</f>
        <v>0</v>
      </c>
      <c r="CF520" s="31" t="n">
        <f aca="false">IF(Замер!$J$340="да",Помещение_17!$G520,0)</f>
        <v>0</v>
      </c>
      <c r="CG520" s="31" t="n">
        <f aca="false">IF(Замер!$J$340="да",Помещение_17!$H520,0)</f>
        <v>0</v>
      </c>
      <c r="CI520" s="31" t="n">
        <f aca="false">IF(Замер!$J$360="да",Помещение_18!$B520,0)</f>
        <v>0</v>
      </c>
      <c r="CJ520" s="31" t="n">
        <f aca="false">IF(Замер!$J$360="да",Помещение_18!$G520,0)</f>
        <v>0</v>
      </c>
      <c r="CK520" s="31" t="n">
        <f aca="false">IF(Замер!$J$360="да",Помещение_18!$H520,0)</f>
        <v>0</v>
      </c>
      <c r="CM520" s="31" t="n">
        <f aca="false">IF(Замер!$J$380="да",Помещение_19!$B520,0)</f>
        <v>0</v>
      </c>
      <c r="CN520" s="31" t="n">
        <f aca="false">IF(Замер!$J$380="да",Помещение_19!$G520,0)</f>
        <v>0</v>
      </c>
      <c r="CO520" s="31" t="n">
        <f aca="false">IF(Замер!$J$380="да",Помещение_19!$H520,0)</f>
        <v>0</v>
      </c>
      <c r="CQ520" s="31" t="n">
        <f aca="false">IF(Замер!$J$400="да",Помещение_20!$B520,0)</f>
        <v>0</v>
      </c>
      <c r="CR520" s="31" t="n">
        <f aca="false">IF(Замер!$J$400="да",Помещение_20!$G520,0)</f>
        <v>0</v>
      </c>
      <c r="CS520" s="31" t="n">
        <f aca="false">IF(Замер!$J$400="да",Помещение_20!$H520,0)</f>
        <v>0</v>
      </c>
    </row>
    <row r="521" customFormat="false" ht="14.25" hidden="false" customHeight="false" outlineLevel="0" collapsed="false">
      <c r="B521" s="79" t="n">
        <f aca="false">P521</f>
        <v>0</v>
      </c>
      <c r="C521" s="114" t="s">
        <v>749</v>
      </c>
      <c r="D521" s="80" t="str">
        <f aca="false">VLOOKUP(C521,СписокРабот!$B:$E,2,FALSE())</f>
        <v>Защита пола гофрокартоном (частичный ремонт без замены напольного покрытия)</v>
      </c>
      <c r="E521" s="44" t="str">
        <f aca="false">VLOOKUP(C521,СписокРабот!$B:$E,3,FALSE())</f>
        <v>час.</v>
      </c>
      <c r="F521" s="81" t="n">
        <f aca="false">VLOOKUP(C521,СписокРабот!$B:$E,4,FALSE())</f>
        <v>11001</v>
      </c>
      <c r="G521" s="49" t="n">
        <f aca="false">Q521</f>
        <v>0</v>
      </c>
      <c r="H521" s="82" t="n">
        <f aca="false">F521*G521</f>
        <v>0</v>
      </c>
      <c r="L521" s="83"/>
      <c r="M521" s="66" t="n">
        <f aca="false">$F521*(100%-$B$3)</f>
        <v>9350.85</v>
      </c>
      <c r="N521" s="31" t="n">
        <f aca="false">$G521*$M521</f>
        <v>0</v>
      </c>
      <c r="P521" s="31" t="n">
        <f aca="false">MAX(S521,W521,AA521,AE521,AI521,AM521,AQ521,AU521,AY521,BC521,BG521,BK521,BO521,BS521,BW521,CA521,CE521,CI521,CM521,CQ521)</f>
        <v>0</v>
      </c>
      <c r="Q521" s="31" t="n">
        <f aca="false">IF($S521,T521,0)+IF($W521,X521,0)+IF($AA521,AB521,0)+IF($AE521,AF521,0)+IF($AI521,AJ521,0)+IF($AM521,AN521,0)+IF($AQ521,AR521,0)+IF($AU521,AV521,0)+IF($AY521,AZ521,0)+IF($BC521,BD521,0)+IF($BG521,BH521,0)+IF($BK521,BL521,0)+IF($BO521,BP521,0)+IF($BS521,BT521,0)+IF($BW521,BX521,0)+IF($CA521,CB521,0)+IF($CE521,CF521,0)+IF($CI521,CJ521,0)+IF($CM521,CN521,0)+IF($CQ521,CR521,0)</f>
        <v>0</v>
      </c>
      <c r="R521" s="31" t="n">
        <f aca="false">IF($S521=1,U521,0)+IF($W521,Y521,0)+IF($AA521,AC521,0)+IF($AE521,AG521,0)+IF($AI521,AK521,0)+IF($AM521,AO521,0)+IF($AQ521,AS521,0)+IF($AU521,AW521,0)+IF($AY521,BA521,0)+IF($BC521,BE521,0)+IF($BG521,BI521,0)+IF($BK521,BM521,0)+IF($BO521,BQ521,0)+IF($BS521,BU521,0)+IF($BW521,BY521,0)+IF($CA521,CC521,0)+IF($CE521,CG521,0)+IF($CI521,CK521,0)+IF($CM521,CO521,0)+IF($CQ521,CS521,0)</f>
        <v>0</v>
      </c>
      <c r="S521" s="31" t="n">
        <f aca="false">IF(Замер!$J$20="да",Комната_1!$B521,0)</f>
        <v>0</v>
      </c>
      <c r="T521" s="31" t="n">
        <f aca="false">IF(Замер!$J$20="да",Комната_1!$G521,0)</f>
        <v>0</v>
      </c>
      <c r="U521" s="31" t="n">
        <f aca="false">IF(Замер!$J$20="да",Комната_1!$H521,0)</f>
        <v>0</v>
      </c>
      <c r="W521" s="31" t="n">
        <f aca="false">IF(Замер!$J$40="да",Комната_2!$B521,0)</f>
        <v>0</v>
      </c>
      <c r="X521" s="31" t="n">
        <f aca="false">IF(Замер!$J$40="да",Комната_2!$G521,0)</f>
        <v>0</v>
      </c>
      <c r="Y521" s="31" t="n">
        <f aca="false">IF(Замер!$J$40="да",Комната_2!$H521,0)</f>
        <v>0</v>
      </c>
      <c r="AA521" s="31" t="n">
        <f aca="false">IF(Замер!$J$60="да",Комната_3!$B521,0)</f>
        <v>0</v>
      </c>
      <c r="AB521" s="31" t="n">
        <f aca="false">IF(Замер!$J$60="да",Комната_3!$G521,0)</f>
        <v>0</v>
      </c>
      <c r="AC521" s="31" t="n">
        <f aca="false">IF(Замер!$J$60="да",Комната_3!$H521,0)</f>
        <v>0</v>
      </c>
      <c r="AE521" s="31" t="n">
        <f aca="false">IF(Замер!$J$80="да",Комната_4!$B521,0)</f>
        <v>0</v>
      </c>
      <c r="AF521" s="31" t="n">
        <f aca="false">IF(Замер!$J$80="да",Комната_4!$G521,0)</f>
        <v>0</v>
      </c>
      <c r="AG521" s="31" t="n">
        <f aca="false">IF(Замер!$J$80="да",Комната_4!$H521,0)</f>
        <v>0</v>
      </c>
      <c r="AI521" s="31" t="n">
        <f aca="false">IF(Замер!$J$100="да",Комната_5!$B521,0)</f>
        <v>0</v>
      </c>
      <c r="AJ521" s="31" t="n">
        <f aca="false">IF(Замер!$J$100="да",Комната_5!$G521,0)</f>
        <v>0</v>
      </c>
      <c r="AK521" s="31" t="n">
        <f aca="false">IF(Замер!$J$100="да",Комната_5!$H521,0)</f>
        <v>0</v>
      </c>
      <c r="AM521" s="31" t="n">
        <f aca="false">IF(Замер!$J$120="да",Коридор!$B521,0)</f>
        <v>0</v>
      </c>
      <c r="AN521" s="31" t="n">
        <f aca="false">IF(Замер!$J$120="да",Коридор!$G521,0)</f>
        <v>0</v>
      </c>
      <c r="AO521" s="31" t="n">
        <f aca="false">IF(Замер!$J$120="да",Коридор!$H521,0)</f>
        <v>0</v>
      </c>
      <c r="AQ521" s="31" t="n">
        <f aca="false">IF(Замер!$J$140="да",Кухня!$B521,0)</f>
        <v>0</v>
      </c>
      <c r="AR521" s="31" t="n">
        <f aca="false">IF(Замер!$J$140="да",Кухня!$G521,0)</f>
        <v>0</v>
      </c>
      <c r="AS521" s="31" t="n">
        <f aca="false">IF(Замер!$J$140="да",Кухня!$H521,0)</f>
        <v>0</v>
      </c>
      <c r="AU521" s="31" t="n">
        <f aca="false">IF(Замер!$J$160="да",Ванна!$B521,0)</f>
        <v>0</v>
      </c>
      <c r="AV521" s="31" t="n">
        <f aca="false">IF(Замер!$J$160="да",Ванна!$G521,0)</f>
        <v>0</v>
      </c>
      <c r="AW521" s="31" t="n">
        <f aca="false">IF(Замер!$J$160="да",Ванна!$H521,0)</f>
        <v>0</v>
      </c>
      <c r="AY521" s="31" t="n">
        <f aca="false">IF(Замер!$J$180="да",Туалет!$B521,0)</f>
        <v>0</v>
      </c>
      <c r="AZ521" s="31" t="n">
        <f aca="false">IF(Замер!$J$180="да",Туалет!$G521,0)</f>
        <v>0</v>
      </c>
      <c r="BA521" s="31" t="n">
        <f aca="false">IF(Замер!$J$180="да",Туалет!$H521,0)</f>
        <v>0</v>
      </c>
      <c r="BC521" s="31" t="n">
        <f aca="false">IF(Замер!$J$200="да",Балкон!$B521,0)</f>
        <v>0</v>
      </c>
      <c r="BD521" s="31" t="n">
        <f aca="false">IF(Замер!$J$200="да",Балкон!$G521,0)</f>
        <v>0</v>
      </c>
      <c r="BE521" s="31" t="n">
        <f aca="false">IF(Замер!$J$200="да",Балкон!$H521,0)</f>
        <v>0</v>
      </c>
      <c r="BG521" s="31" t="n">
        <f aca="false">IF(Замер!$J$220="да",Помещение_11!$B521,0)</f>
        <v>0</v>
      </c>
      <c r="BH521" s="31" t="n">
        <f aca="false">IF(Замер!$J$220="да",Помещение_11!$G521,0)</f>
        <v>0</v>
      </c>
      <c r="BI521" s="31" t="n">
        <f aca="false">IF(Замер!$J$220="да",Помещение_11!$H521,0)</f>
        <v>0</v>
      </c>
      <c r="BK521" s="31" t="n">
        <f aca="false">IF(Замер!$J$240="да",Помещение_12!$B521,0)</f>
        <v>0</v>
      </c>
      <c r="BL521" s="31" t="n">
        <f aca="false">IF(Замер!$J$240="да",Помещение_12!$G521,0)</f>
        <v>0</v>
      </c>
      <c r="BM521" s="31" t="n">
        <f aca="false">IF(Замер!$J$240="да",Помещение_12!$H521,0)</f>
        <v>0</v>
      </c>
      <c r="BO521" s="31" t="n">
        <f aca="false">IF(Замер!$J$260="да",Помещение_13!$B521,0)</f>
        <v>0</v>
      </c>
      <c r="BP521" s="31" t="n">
        <f aca="false">IF(Замер!$J$260="да",Помещение_13!$G521,0)</f>
        <v>0</v>
      </c>
      <c r="BQ521" s="31" t="n">
        <f aca="false">IF(Замер!$J$260="да",Помещение_13!$H521,0)</f>
        <v>0</v>
      </c>
      <c r="BS521" s="31" t="n">
        <f aca="false">IF(Замер!$J$280="да",Помещение_14!$B521,0)</f>
        <v>0</v>
      </c>
      <c r="BT521" s="31" t="n">
        <f aca="false">IF(Замер!$J$280="да",Помещение_14!$G521,0)</f>
        <v>0</v>
      </c>
      <c r="BU521" s="31" t="n">
        <f aca="false">IF(Замер!$J$280="да",Помещение_14!$H521,0)</f>
        <v>0</v>
      </c>
      <c r="BW521" s="31" t="n">
        <f aca="false">IF(Замер!$J$300="да",Помещение_15!$B521,0)</f>
        <v>0</v>
      </c>
      <c r="BX521" s="31" t="n">
        <f aca="false">IF(Замер!$J$300="да",Помещение_15!$G521,0)</f>
        <v>0</v>
      </c>
      <c r="BY521" s="31" t="n">
        <f aca="false">IF(Замер!$J$300="да",Помещение_15!$H521,0)</f>
        <v>0</v>
      </c>
      <c r="CA521" s="31" t="n">
        <f aca="false">IF(Замер!$J$320="да",Помещение_16!$B521,0)</f>
        <v>0</v>
      </c>
      <c r="CB521" s="31" t="n">
        <f aca="false">IF(Замер!$J$320="да",Помещение_16!$G521,0)</f>
        <v>0</v>
      </c>
      <c r="CC521" s="31" t="n">
        <f aca="false">IF(Замер!$J$320="да",Помещение_16!$H521,0)</f>
        <v>0</v>
      </c>
      <c r="CE521" s="31" t="n">
        <f aca="false">IF(Замер!$J$340="да",Помещение_17!$B521,0)</f>
        <v>0</v>
      </c>
      <c r="CF521" s="31" t="n">
        <f aca="false">IF(Замер!$J$340="да",Помещение_17!$G521,0)</f>
        <v>0</v>
      </c>
      <c r="CG521" s="31" t="n">
        <f aca="false">IF(Замер!$J$340="да",Помещение_17!$H521,0)</f>
        <v>0</v>
      </c>
      <c r="CI521" s="31" t="n">
        <f aca="false">IF(Замер!$J$360="да",Помещение_18!$B521,0)</f>
        <v>0</v>
      </c>
      <c r="CJ521" s="31" t="n">
        <f aca="false">IF(Замер!$J$360="да",Помещение_18!$G521,0)</f>
        <v>0</v>
      </c>
      <c r="CK521" s="31" t="n">
        <f aca="false">IF(Замер!$J$360="да",Помещение_18!$H521,0)</f>
        <v>0</v>
      </c>
      <c r="CM521" s="31" t="n">
        <f aca="false">IF(Замер!$J$380="да",Помещение_19!$B521,0)</f>
        <v>0</v>
      </c>
      <c r="CN521" s="31" t="n">
        <f aca="false">IF(Замер!$J$380="да",Помещение_19!$G521,0)</f>
        <v>0</v>
      </c>
      <c r="CO521" s="31" t="n">
        <f aca="false">IF(Замер!$J$380="да",Помещение_19!$H521,0)</f>
        <v>0</v>
      </c>
      <c r="CQ521" s="31" t="n">
        <f aca="false">IF(Замер!$J$400="да",Помещение_20!$B521,0)</f>
        <v>0</v>
      </c>
      <c r="CR521" s="31" t="n">
        <f aca="false">IF(Замер!$J$400="да",Помещение_20!$G521,0)</f>
        <v>0</v>
      </c>
      <c r="CS521" s="31" t="n">
        <f aca="false">IF(Замер!$J$400="да",Помещение_20!$H521,0)</f>
        <v>0</v>
      </c>
    </row>
    <row r="522" customFormat="false" ht="14.25" hidden="false" customHeight="false" outlineLevel="0" collapsed="false">
      <c r="B522" s="89" t="n">
        <f aca="false">P522</f>
        <v>0</v>
      </c>
      <c r="C522" s="115" t="s">
        <v>750</v>
      </c>
      <c r="D522" s="91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92" t="str">
        <f aca="false">VLOOKUP(C522,СписокРабот!$B:$E,3,FALSE())</f>
        <v>час.</v>
      </c>
      <c r="F522" s="93" t="n">
        <f aca="false">VLOOKUP(C522,СписокРабот!$B:$E,4,FALSE())</f>
        <v>6996</v>
      </c>
      <c r="G522" s="102" t="n">
        <f aca="false">Q522</f>
        <v>0</v>
      </c>
      <c r="H522" s="95" t="n">
        <f aca="false">F522*G522</f>
        <v>0</v>
      </c>
      <c r="L522" s="83"/>
      <c r="M522" s="66" t="n">
        <f aca="false">$F522*(100%-$B$3)</f>
        <v>5946.6</v>
      </c>
      <c r="N522" s="31" t="n">
        <f aca="false">$G522*$M522</f>
        <v>0</v>
      </c>
      <c r="P522" s="31" t="n">
        <f aca="false">MAX(S522,W522,AA522,AE522,AI522,AM522,AQ522,AU522,AY522,BC522,BG522,BK522,BO522,BS522,BW522,CA522,CE522,CI522,CM522,CQ522)</f>
        <v>0</v>
      </c>
      <c r="Q522" s="31" t="n">
        <f aca="false">IF($S522,T522,0)+IF($W522,X522,0)+IF($AA522,AB522,0)+IF($AE522,AF522,0)+IF($AI522,AJ522,0)+IF($AM522,AN522,0)+IF($AQ522,AR522,0)+IF($AU522,AV522,0)+IF($AY522,AZ522,0)+IF($BC522,BD522,0)+IF($BG522,BH522,0)+IF($BK522,BL522,0)+IF($BO522,BP522,0)+IF($BS522,BT522,0)+IF($BW522,BX522,0)+IF($CA522,CB522,0)+IF($CE522,CF522,0)+IF($CI522,CJ522,0)+IF($CM522,CN522,0)+IF($CQ522,CR522,0)</f>
        <v>0</v>
      </c>
      <c r="R522" s="31" t="n">
        <f aca="false">IF($S522=1,U522,0)+IF($W522,Y522,0)+IF($AA522,AC522,0)+IF($AE522,AG522,0)+IF($AI522,AK522,0)+IF($AM522,AO522,0)+IF($AQ522,AS522,0)+IF($AU522,AW522,0)+IF($AY522,BA522,0)+IF($BC522,BE522,0)+IF($BG522,BI522,0)+IF($BK522,BM522,0)+IF($BO522,BQ522,0)+IF($BS522,BU522,0)+IF($BW522,BY522,0)+IF($CA522,CC522,0)+IF($CE522,CG522,0)+IF($CI522,CK522,0)+IF($CM522,CO522,0)+IF($CQ522,CS522,0)</f>
        <v>0</v>
      </c>
      <c r="S522" s="31" t="n">
        <f aca="false">IF(Замер!$J$20="да",Комната_1!$B522,0)</f>
        <v>0</v>
      </c>
      <c r="T522" s="31" t="n">
        <f aca="false">IF(Замер!$J$20="да",Комната_1!$G522,0)</f>
        <v>0</v>
      </c>
      <c r="U522" s="31" t="n">
        <f aca="false">IF(Замер!$J$20="да",Комната_1!$H522,0)</f>
        <v>0</v>
      </c>
      <c r="W522" s="31" t="n">
        <f aca="false">IF(Замер!$J$40="да",Комната_2!$B522,0)</f>
        <v>0</v>
      </c>
      <c r="X522" s="31" t="n">
        <f aca="false">IF(Замер!$J$40="да",Комната_2!$G522,0)</f>
        <v>0</v>
      </c>
      <c r="Y522" s="31" t="n">
        <f aca="false">IF(Замер!$J$40="да",Комната_2!$H522,0)</f>
        <v>0</v>
      </c>
      <c r="AA522" s="31" t="n">
        <f aca="false">IF(Замер!$J$60="да",Комната_3!$B522,0)</f>
        <v>0</v>
      </c>
      <c r="AB522" s="31" t="n">
        <f aca="false">IF(Замер!$J$60="да",Комната_3!$G522,0)</f>
        <v>0</v>
      </c>
      <c r="AC522" s="31" t="n">
        <f aca="false">IF(Замер!$J$60="да",Комната_3!$H522,0)</f>
        <v>0</v>
      </c>
      <c r="AE522" s="31" t="n">
        <f aca="false">IF(Замер!$J$80="да",Комната_4!$B522,0)</f>
        <v>0</v>
      </c>
      <c r="AF522" s="31" t="n">
        <f aca="false">IF(Замер!$J$80="да",Комната_4!$G522,0)</f>
        <v>0</v>
      </c>
      <c r="AG522" s="31" t="n">
        <f aca="false">IF(Замер!$J$80="да",Комната_4!$H522,0)</f>
        <v>0</v>
      </c>
      <c r="AI522" s="31" t="n">
        <f aca="false">IF(Замер!$J$100="да",Комната_5!$B522,0)</f>
        <v>0</v>
      </c>
      <c r="AJ522" s="31" t="n">
        <f aca="false">IF(Замер!$J$100="да",Комната_5!$G522,0)</f>
        <v>0</v>
      </c>
      <c r="AK522" s="31" t="n">
        <f aca="false">IF(Замер!$J$100="да",Комната_5!$H522,0)</f>
        <v>0</v>
      </c>
      <c r="AM522" s="31" t="n">
        <f aca="false">IF(Замер!$J$120="да",Коридор!$B522,0)</f>
        <v>0</v>
      </c>
      <c r="AN522" s="31" t="n">
        <f aca="false">IF(Замер!$J$120="да",Коридор!$G522,0)</f>
        <v>0</v>
      </c>
      <c r="AO522" s="31" t="n">
        <f aca="false">IF(Замер!$J$120="да",Коридор!$H522,0)</f>
        <v>0</v>
      </c>
      <c r="AQ522" s="31" t="n">
        <f aca="false">IF(Замер!$J$140="да",Кухня!$B522,0)</f>
        <v>0</v>
      </c>
      <c r="AR522" s="31" t="n">
        <f aca="false">IF(Замер!$J$140="да",Кухня!$G522,0)</f>
        <v>0</v>
      </c>
      <c r="AS522" s="31" t="n">
        <f aca="false">IF(Замер!$J$140="да",Кухня!$H522,0)</f>
        <v>0</v>
      </c>
      <c r="AU522" s="31" t="n">
        <f aca="false">IF(Замер!$J$160="да",Ванна!$B522,0)</f>
        <v>0</v>
      </c>
      <c r="AV522" s="31" t="n">
        <f aca="false">IF(Замер!$J$160="да",Ванна!$G522,0)</f>
        <v>0</v>
      </c>
      <c r="AW522" s="31" t="n">
        <f aca="false">IF(Замер!$J$160="да",Ванна!$H522,0)</f>
        <v>0</v>
      </c>
      <c r="AY522" s="31" t="n">
        <f aca="false">IF(Замер!$J$180="да",Туалет!$B522,0)</f>
        <v>0</v>
      </c>
      <c r="AZ522" s="31" t="n">
        <f aca="false">IF(Замер!$J$180="да",Туалет!$G522,0)</f>
        <v>0</v>
      </c>
      <c r="BA522" s="31" t="n">
        <f aca="false">IF(Замер!$J$180="да",Туалет!$H522,0)</f>
        <v>0</v>
      </c>
      <c r="BC522" s="31" t="n">
        <f aca="false">IF(Замер!$J$200="да",Балкон!$B522,0)</f>
        <v>0</v>
      </c>
      <c r="BD522" s="31" t="n">
        <f aca="false">IF(Замер!$J$200="да",Балкон!$G522,0)</f>
        <v>0</v>
      </c>
      <c r="BE522" s="31" t="n">
        <f aca="false">IF(Замер!$J$200="да",Балкон!$H522,0)</f>
        <v>0</v>
      </c>
      <c r="BG522" s="31" t="n">
        <f aca="false">IF(Замер!$J$220="да",Помещение_11!$B522,0)</f>
        <v>0</v>
      </c>
      <c r="BH522" s="31" t="n">
        <f aca="false">IF(Замер!$J$220="да",Помещение_11!$G522,0)</f>
        <v>0</v>
      </c>
      <c r="BI522" s="31" t="n">
        <f aca="false">IF(Замер!$J$220="да",Помещение_11!$H522,0)</f>
        <v>0</v>
      </c>
      <c r="BK522" s="31" t="n">
        <f aca="false">IF(Замер!$J$240="да",Помещение_12!$B522,0)</f>
        <v>0</v>
      </c>
      <c r="BL522" s="31" t="n">
        <f aca="false">IF(Замер!$J$240="да",Помещение_12!$G522,0)</f>
        <v>0</v>
      </c>
      <c r="BM522" s="31" t="n">
        <f aca="false">IF(Замер!$J$240="да",Помещение_12!$H522,0)</f>
        <v>0</v>
      </c>
      <c r="BO522" s="31" t="n">
        <f aca="false">IF(Замер!$J$260="да",Помещение_13!$B522,0)</f>
        <v>0</v>
      </c>
      <c r="BP522" s="31" t="n">
        <f aca="false">IF(Замер!$J$260="да",Помещение_13!$G522,0)</f>
        <v>0</v>
      </c>
      <c r="BQ522" s="31" t="n">
        <f aca="false">IF(Замер!$J$260="да",Помещение_13!$H522,0)</f>
        <v>0</v>
      </c>
      <c r="BS522" s="31" t="n">
        <f aca="false">IF(Замер!$J$280="да",Помещение_14!$B522,0)</f>
        <v>0</v>
      </c>
      <c r="BT522" s="31" t="n">
        <f aca="false">IF(Замер!$J$280="да",Помещение_14!$G522,0)</f>
        <v>0</v>
      </c>
      <c r="BU522" s="31" t="n">
        <f aca="false">IF(Замер!$J$280="да",Помещение_14!$H522,0)</f>
        <v>0</v>
      </c>
      <c r="BW522" s="31" t="n">
        <f aca="false">IF(Замер!$J$300="да",Помещение_15!$B522,0)</f>
        <v>0</v>
      </c>
      <c r="BX522" s="31" t="n">
        <f aca="false">IF(Замер!$J$300="да",Помещение_15!$G522,0)</f>
        <v>0</v>
      </c>
      <c r="BY522" s="31" t="n">
        <f aca="false">IF(Замер!$J$300="да",Помещение_15!$H522,0)</f>
        <v>0</v>
      </c>
      <c r="CA522" s="31" t="n">
        <f aca="false">IF(Замер!$J$320="да",Помещение_16!$B522,0)</f>
        <v>0</v>
      </c>
      <c r="CB522" s="31" t="n">
        <f aca="false">IF(Замер!$J$320="да",Помещение_16!$G522,0)</f>
        <v>0</v>
      </c>
      <c r="CC522" s="31" t="n">
        <f aca="false">IF(Замер!$J$320="да",Помещение_16!$H522,0)</f>
        <v>0</v>
      </c>
      <c r="CE522" s="31" t="n">
        <f aca="false">IF(Замер!$J$340="да",Помещение_17!$B522,0)</f>
        <v>0</v>
      </c>
      <c r="CF522" s="31" t="n">
        <f aca="false">IF(Замер!$J$340="да",Помещение_17!$G522,0)</f>
        <v>0</v>
      </c>
      <c r="CG522" s="31" t="n">
        <f aca="false">IF(Замер!$J$340="да",Помещение_17!$H522,0)</f>
        <v>0</v>
      </c>
      <c r="CI522" s="31" t="n">
        <f aca="false">IF(Замер!$J$360="да",Помещение_18!$B522,0)</f>
        <v>0</v>
      </c>
      <c r="CJ522" s="31" t="n">
        <f aca="false">IF(Замер!$J$360="да",Помещение_18!$G522,0)</f>
        <v>0</v>
      </c>
      <c r="CK522" s="31" t="n">
        <f aca="false">IF(Замер!$J$360="да",Помещение_18!$H522,0)</f>
        <v>0</v>
      </c>
      <c r="CM522" s="31" t="n">
        <f aca="false">IF(Замер!$J$380="да",Помещение_19!$B522,0)</f>
        <v>0</v>
      </c>
      <c r="CN522" s="31" t="n">
        <f aca="false">IF(Замер!$J$380="да",Помещение_19!$G522,0)</f>
        <v>0</v>
      </c>
      <c r="CO522" s="31" t="n">
        <f aca="false">IF(Замер!$J$380="да",Помещение_19!$H522,0)</f>
        <v>0</v>
      </c>
      <c r="CQ522" s="31" t="n">
        <f aca="false">IF(Замер!$J$400="да",Помещение_20!$B522,0)</f>
        <v>0</v>
      </c>
      <c r="CR522" s="31" t="n">
        <f aca="false">IF(Замер!$J$400="да",Помещение_20!$G522,0)</f>
        <v>0</v>
      </c>
      <c r="CS522" s="31" t="n">
        <f aca="false">IF(Замер!$J$400="да",Помещение_20!$H522,0)</f>
        <v>0</v>
      </c>
    </row>
    <row r="523" customFormat="false" ht="14.25" hidden="false" customHeight="false" outlineLevel="0" collapsed="false">
      <c r="B523" s="89" t="n">
        <f aca="false">P523</f>
        <v>0</v>
      </c>
      <c r="C523" s="115" t="s">
        <v>751</v>
      </c>
      <c r="D523" s="91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92" t="str">
        <f aca="false">VLOOKUP(C523,СписокРабот!$B:$E,3,FALSE())</f>
        <v>час.</v>
      </c>
      <c r="F523" s="93" t="n">
        <f aca="false">VLOOKUP(C523,СписокРабот!$B:$E,4,FALSE())</f>
        <v>8744</v>
      </c>
      <c r="G523" s="102" t="n">
        <f aca="false">Q523</f>
        <v>0</v>
      </c>
      <c r="H523" s="95" t="n">
        <f aca="false">F523*G523</f>
        <v>0</v>
      </c>
      <c r="L523" s="83"/>
      <c r="M523" s="66" t="n">
        <f aca="false">$F523*(100%-$B$3)</f>
        <v>7432.4</v>
      </c>
      <c r="N523" s="31" t="n">
        <f aca="false">$G523*$M523</f>
        <v>0</v>
      </c>
      <c r="P523" s="31" t="n">
        <f aca="false">MAX(S523,W523,AA523,AE523,AI523,AM523,AQ523,AU523,AY523,BC523,BG523,BK523,BO523,BS523,BW523,CA523,CE523,CI523,CM523,CQ523)</f>
        <v>0</v>
      </c>
      <c r="Q523" s="31" t="n">
        <f aca="false">IF($S523,T523,0)+IF($W523,X523,0)+IF($AA523,AB523,0)+IF($AE523,AF523,0)+IF($AI523,AJ523,0)+IF($AM523,AN523,0)+IF($AQ523,AR523,0)+IF($AU523,AV523,0)+IF($AY523,AZ523,0)+IF($BC523,BD523,0)+IF($BG523,BH523,0)+IF($BK523,BL523,0)+IF($BO523,BP523,0)+IF($BS523,BT523,0)+IF($BW523,BX523,0)+IF($CA523,CB523,0)+IF($CE523,CF523,0)+IF($CI523,CJ523,0)+IF($CM523,CN523,0)+IF($CQ523,CR523,0)</f>
        <v>0</v>
      </c>
      <c r="R523" s="31" t="n">
        <f aca="false">IF($S523=1,U523,0)+IF($W523,Y523,0)+IF($AA523,AC523,0)+IF($AE523,AG523,0)+IF($AI523,AK523,0)+IF($AM523,AO523,0)+IF($AQ523,AS523,0)+IF($AU523,AW523,0)+IF($AY523,BA523,0)+IF($BC523,BE523,0)+IF($BG523,BI523,0)+IF($BK523,BM523,0)+IF($BO523,BQ523,0)+IF($BS523,BU523,0)+IF($BW523,BY523,0)+IF($CA523,CC523,0)+IF($CE523,CG523,0)+IF($CI523,CK523,0)+IF($CM523,CO523,0)+IF($CQ523,CS523,0)</f>
        <v>0</v>
      </c>
      <c r="S523" s="31" t="n">
        <f aca="false">IF(Замер!$J$20="да",Комната_1!$B523,0)</f>
        <v>0</v>
      </c>
      <c r="T523" s="31" t="n">
        <f aca="false">IF(Замер!$J$20="да",Комната_1!$G523,0)</f>
        <v>0</v>
      </c>
      <c r="U523" s="31" t="n">
        <f aca="false">IF(Замер!$J$20="да",Комната_1!$H523,0)</f>
        <v>0</v>
      </c>
      <c r="W523" s="31" t="n">
        <f aca="false">IF(Замер!$J$40="да",Комната_2!$B523,0)</f>
        <v>0</v>
      </c>
      <c r="X523" s="31" t="n">
        <f aca="false">IF(Замер!$J$40="да",Комната_2!$G523,0)</f>
        <v>0</v>
      </c>
      <c r="Y523" s="31" t="n">
        <f aca="false">IF(Замер!$J$40="да",Комната_2!$H523,0)</f>
        <v>0</v>
      </c>
      <c r="AA523" s="31" t="n">
        <f aca="false">IF(Замер!$J$60="да",Комната_3!$B523,0)</f>
        <v>0</v>
      </c>
      <c r="AB523" s="31" t="n">
        <f aca="false">IF(Замер!$J$60="да",Комната_3!$G523,0)</f>
        <v>0</v>
      </c>
      <c r="AC523" s="31" t="n">
        <f aca="false">IF(Замер!$J$60="да",Комната_3!$H523,0)</f>
        <v>0</v>
      </c>
      <c r="AE523" s="31" t="n">
        <f aca="false">IF(Замер!$J$80="да",Комната_4!$B523,0)</f>
        <v>0</v>
      </c>
      <c r="AF523" s="31" t="n">
        <f aca="false">IF(Замер!$J$80="да",Комната_4!$G523,0)</f>
        <v>0</v>
      </c>
      <c r="AG523" s="31" t="n">
        <f aca="false">IF(Замер!$J$80="да",Комната_4!$H523,0)</f>
        <v>0</v>
      </c>
      <c r="AI523" s="31" t="n">
        <f aca="false">IF(Замер!$J$100="да",Комната_5!$B523,0)</f>
        <v>0</v>
      </c>
      <c r="AJ523" s="31" t="n">
        <f aca="false">IF(Замер!$J$100="да",Комната_5!$G523,0)</f>
        <v>0</v>
      </c>
      <c r="AK523" s="31" t="n">
        <f aca="false">IF(Замер!$J$100="да",Комната_5!$H523,0)</f>
        <v>0</v>
      </c>
      <c r="AM523" s="31" t="n">
        <f aca="false">IF(Замер!$J$120="да",Коридор!$B523,0)</f>
        <v>0</v>
      </c>
      <c r="AN523" s="31" t="n">
        <f aca="false">IF(Замер!$J$120="да",Коридор!$G523,0)</f>
        <v>0</v>
      </c>
      <c r="AO523" s="31" t="n">
        <f aca="false">IF(Замер!$J$120="да",Коридор!$H523,0)</f>
        <v>0</v>
      </c>
      <c r="AQ523" s="31" t="n">
        <f aca="false">IF(Замер!$J$140="да",Кухня!$B523,0)</f>
        <v>0</v>
      </c>
      <c r="AR523" s="31" t="n">
        <f aca="false">IF(Замер!$J$140="да",Кухня!$G523,0)</f>
        <v>0</v>
      </c>
      <c r="AS523" s="31" t="n">
        <f aca="false">IF(Замер!$J$140="да",Кухня!$H523,0)</f>
        <v>0</v>
      </c>
      <c r="AU523" s="31" t="n">
        <f aca="false">IF(Замер!$J$160="да",Ванна!$B523,0)</f>
        <v>0</v>
      </c>
      <c r="AV523" s="31" t="n">
        <f aca="false">IF(Замер!$J$160="да",Ванна!$G523,0)</f>
        <v>0</v>
      </c>
      <c r="AW523" s="31" t="n">
        <f aca="false">IF(Замер!$J$160="да",Ванна!$H523,0)</f>
        <v>0</v>
      </c>
      <c r="AY523" s="31" t="n">
        <f aca="false">IF(Замер!$J$180="да",Туалет!$B523,0)</f>
        <v>0</v>
      </c>
      <c r="AZ523" s="31" t="n">
        <f aca="false">IF(Замер!$J$180="да",Туалет!$G523,0)</f>
        <v>0</v>
      </c>
      <c r="BA523" s="31" t="n">
        <f aca="false">IF(Замер!$J$180="да",Туалет!$H523,0)</f>
        <v>0</v>
      </c>
      <c r="BC523" s="31" t="n">
        <f aca="false">IF(Замер!$J$200="да",Балкон!$B523,0)</f>
        <v>0</v>
      </c>
      <c r="BD523" s="31" t="n">
        <f aca="false">IF(Замер!$J$200="да",Балкон!$G523,0)</f>
        <v>0</v>
      </c>
      <c r="BE523" s="31" t="n">
        <f aca="false">IF(Замер!$J$200="да",Балкон!$H523,0)</f>
        <v>0</v>
      </c>
      <c r="BG523" s="31" t="n">
        <f aca="false">IF(Замер!$J$220="да",Помещение_11!$B523,0)</f>
        <v>0</v>
      </c>
      <c r="BH523" s="31" t="n">
        <f aca="false">IF(Замер!$J$220="да",Помещение_11!$G523,0)</f>
        <v>0</v>
      </c>
      <c r="BI523" s="31" t="n">
        <f aca="false">IF(Замер!$J$220="да",Помещение_11!$H523,0)</f>
        <v>0</v>
      </c>
      <c r="BK523" s="31" t="n">
        <f aca="false">IF(Замер!$J$240="да",Помещение_12!$B523,0)</f>
        <v>0</v>
      </c>
      <c r="BL523" s="31" t="n">
        <f aca="false">IF(Замер!$J$240="да",Помещение_12!$G523,0)</f>
        <v>0</v>
      </c>
      <c r="BM523" s="31" t="n">
        <f aca="false">IF(Замер!$J$240="да",Помещение_12!$H523,0)</f>
        <v>0</v>
      </c>
      <c r="BO523" s="31" t="n">
        <f aca="false">IF(Замер!$J$260="да",Помещение_13!$B523,0)</f>
        <v>0</v>
      </c>
      <c r="BP523" s="31" t="n">
        <f aca="false">IF(Замер!$J$260="да",Помещение_13!$G523,0)</f>
        <v>0</v>
      </c>
      <c r="BQ523" s="31" t="n">
        <f aca="false">IF(Замер!$J$260="да",Помещение_13!$H523,0)</f>
        <v>0</v>
      </c>
      <c r="BS523" s="31" t="n">
        <f aca="false">IF(Замер!$J$280="да",Помещение_14!$B523,0)</f>
        <v>0</v>
      </c>
      <c r="BT523" s="31" t="n">
        <f aca="false">IF(Замер!$J$280="да",Помещение_14!$G523,0)</f>
        <v>0</v>
      </c>
      <c r="BU523" s="31" t="n">
        <f aca="false">IF(Замер!$J$280="да",Помещение_14!$H523,0)</f>
        <v>0</v>
      </c>
      <c r="BW523" s="31" t="n">
        <f aca="false">IF(Замер!$J$300="да",Помещение_15!$B523,0)</f>
        <v>0</v>
      </c>
      <c r="BX523" s="31" t="n">
        <f aca="false">IF(Замер!$J$300="да",Помещение_15!$G523,0)</f>
        <v>0</v>
      </c>
      <c r="BY523" s="31" t="n">
        <f aca="false">IF(Замер!$J$300="да",Помещение_15!$H523,0)</f>
        <v>0</v>
      </c>
      <c r="CA523" s="31" t="n">
        <f aca="false">IF(Замер!$J$320="да",Помещение_16!$B523,0)</f>
        <v>0</v>
      </c>
      <c r="CB523" s="31" t="n">
        <f aca="false">IF(Замер!$J$320="да",Помещение_16!$G523,0)</f>
        <v>0</v>
      </c>
      <c r="CC523" s="31" t="n">
        <f aca="false">IF(Замер!$J$320="да",Помещение_16!$H523,0)</f>
        <v>0</v>
      </c>
      <c r="CE523" s="31" t="n">
        <f aca="false">IF(Замер!$J$340="да",Помещение_17!$B523,0)</f>
        <v>0</v>
      </c>
      <c r="CF523" s="31" t="n">
        <f aca="false">IF(Замер!$J$340="да",Помещение_17!$G523,0)</f>
        <v>0</v>
      </c>
      <c r="CG523" s="31" t="n">
        <f aca="false">IF(Замер!$J$340="да",Помещение_17!$H523,0)</f>
        <v>0</v>
      </c>
      <c r="CI523" s="31" t="n">
        <f aca="false">IF(Замер!$J$360="да",Помещение_18!$B523,0)</f>
        <v>0</v>
      </c>
      <c r="CJ523" s="31" t="n">
        <f aca="false">IF(Замер!$J$360="да",Помещение_18!$G523,0)</f>
        <v>0</v>
      </c>
      <c r="CK523" s="31" t="n">
        <f aca="false">IF(Замер!$J$360="да",Помещение_18!$H523,0)</f>
        <v>0</v>
      </c>
      <c r="CM523" s="31" t="n">
        <f aca="false">IF(Замер!$J$380="да",Помещение_19!$B523,0)</f>
        <v>0</v>
      </c>
      <c r="CN523" s="31" t="n">
        <f aca="false">IF(Замер!$J$380="да",Помещение_19!$G523,0)</f>
        <v>0</v>
      </c>
      <c r="CO523" s="31" t="n">
        <f aca="false">IF(Замер!$J$380="да",Помещение_19!$H523,0)</f>
        <v>0</v>
      </c>
      <c r="CQ523" s="31" t="n">
        <f aca="false">IF(Замер!$J$400="да",Помещение_20!$B523,0)</f>
        <v>0</v>
      </c>
      <c r="CR523" s="31" t="n">
        <f aca="false">IF(Замер!$J$400="да",Помещение_20!$G523,0)</f>
        <v>0</v>
      </c>
      <c r="CS523" s="31" t="n">
        <f aca="false">IF(Замер!$J$400="да",Помещение_20!$H523,0)</f>
        <v>0</v>
      </c>
    </row>
    <row r="524" customFormat="false" ht="14.25" hidden="false" customHeight="false" outlineLevel="0" collapsed="false">
      <c r="B524" s="79" t="n">
        <f aca="false">P524</f>
        <v>0</v>
      </c>
      <c r="C524" s="114" t="s">
        <v>752</v>
      </c>
      <c r="D524" s="80" t="str">
        <f aca="false">VLOOKUP(C524,СписокРабот!$B:$E,2,FALSE())</f>
        <v>Вывоз мусора (контейнер 7 м. куб.)</v>
      </c>
      <c r="E524" s="44" t="str">
        <f aca="false">VLOOKUP(C524,СписокРабот!$B:$E,3,FALSE())</f>
        <v>ед.</v>
      </c>
      <c r="F524" s="81" t="n">
        <f aca="false">VLOOKUP(C524,СписокРабот!$B:$E,4,FALSE())</f>
        <v>0</v>
      </c>
      <c r="G524" s="49" t="n">
        <f aca="false">Q524</f>
        <v>0</v>
      </c>
      <c r="H524" s="82" t="n">
        <f aca="false">F524*G524</f>
        <v>0</v>
      </c>
      <c r="L524" s="83"/>
      <c r="M524" s="66" t="n">
        <f aca="false">$F524*(100%-$B$3)</f>
        <v>0</v>
      </c>
      <c r="N524" s="31" t="n">
        <f aca="false">$G524*$M524</f>
        <v>0</v>
      </c>
      <c r="P524" s="31" t="n">
        <f aca="false">MAX(S524,W524,AA524,AE524,AI524,AM524,AQ524,AU524,AY524,BC524,BG524,BK524,BO524,BS524,BW524,CA524,CE524,CI524,CM524,CQ524)</f>
        <v>0</v>
      </c>
      <c r="Q524" s="31" t="n">
        <f aca="false">IF($S524,T524,0)+IF($W524,X524,0)+IF($AA524,AB524,0)+IF($AE524,AF524,0)+IF($AI524,AJ524,0)+IF($AM524,AN524,0)+IF($AQ524,AR524,0)+IF($AU524,AV524,0)+IF($AY524,AZ524,0)+IF($BC524,BD524,0)+IF($BG524,BH524,0)+IF($BK524,BL524,0)+IF($BO524,BP524,0)+IF($BS524,BT524,0)+IF($BW524,BX524,0)+IF($CA524,CB524,0)+IF($CE524,CF524,0)+IF($CI524,CJ524,0)+IF($CM524,CN524,0)+IF($CQ524,CR524,0)</f>
        <v>0</v>
      </c>
      <c r="R524" s="31" t="n">
        <f aca="false">IF($S524=1,U524,0)+IF($W524,Y524,0)+IF($AA524,AC524,0)+IF($AE524,AG524,0)+IF($AI524,AK524,0)+IF($AM524,AO524,0)+IF($AQ524,AS524,0)+IF($AU524,AW524,0)+IF($AY524,BA524,0)+IF($BC524,BE524,0)+IF($BG524,BI524,0)+IF($BK524,BM524,0)+IF($BO524,BQ524,0)+IF($BS524,BU524,0)+IF($BW524,BY524,0)+IF($CA524,CC524,0)+IF($CE524,CG524,0)+IF($CI524,CK524,0)+IF($CM524,CO524,0)+IF($CQ524,CS524,0)</f>
        <v>0</v>
      </c>
      <c r="S524" s="31" t="n">
        <f aca="false">IF(Замер!$J$20="да",Комната_1!$B524,0)</f>
        <v>0</v>
      </c>
      <c r="T524" s="31" t="n">
        <f aca="false">IF(Замер!$J$20="да",Комната_1!$G524,0)</f>
        <v>0</v>
      </c>
      <c r="U524" s="31" t="n">
        <f aca="false">IF(Замер!$J$20="да",Комната_1!$H524,0)</f>
        <v>0</v>
      </c>
      <c r="W524" s="31" t="n">
        <f aca="false">IF(Замер!$J$40="да",Комната_2!$B524,0)</f>
        <v>0</v>
      </c>
      <c r="X524" s="31" t="n">
        <f aca="false">IF(Замер!$J$40="да",Комната_2!$G524,0)</f>
        <v>0</v>
      </c>
      <c r="Y524" s="31" t="n">
        <f aca="false">IF(Замер!$J$40="да",Комната_2!$H524,0)</f>
        <v>0</v>
      </c>
      <c r="AA524" s="31" t="n">
        <f aca="false">IF(Замер!$J$60="да",Комната_3!$B524,0)</f>
        <v>0</v>
      </c>
      <c r="AB524" s="31" t="n">
        <f aca="false">IF(Замер!$J$60="да",Комната_3!$G524,0)</f>
        <v>0</v>
      </c>
      <c r="AC524" s="31" t="n">
        <f aca="false">IF(Замер!$J$60="да",Комната_3!$H524,0)</f>
        <v>0</v>
      </c>
      <c r="AE524" s="31" t="n">
        <f aca="false">IF(Замер!$J$80="да",Комната_4!$B524,0)</f>
        <v>0</v>
      </c>
      <c r="AF524" s="31" t="n">
        <f aca="false">IF(Замер!$J$80="да",Комната_4!$G524,0)</f>
        <v>0</v>
      </c>
      <c r="AG524" s="31" t="n">
        <f aca="false">IF(Замер!$J$80="да",Комната_4!$H524,0)</f>
        <v>0</v>
      </c>
      <c r="AI524" s="31" t="n">
        <f aca="false">IF(Замер!$J$100="да",Комната_5!$B524,0)</f>
        <v>0</v>
      </c>
      <c r="AJ524" s="31" t="n">
        <f aca="false">IF(Замер!$J$100="да",Комната_5!$G524,0)</f>
        <v>0</v>
      </c>
      <c r="AK524" s="31" t="n">
        <f aca="false">IF(Замер!$J$100="да",Комната_5!$H524,0)</f>
        <v>0</v>
      </c>
      <c r="AM524" s="31" t="n">
        <f aca="false">IF(Замер!$J$120="да",Коридор!$B524,0)</f>
        <v>0</v>
      </c>
      <c r="AN524" s="31" t="n">
        <f aca="false">IF(Замер!$J$120="да",Коридор!$G524,0)</f>
        <v>0</v>
      </c>
      <c r="AO524" s="31" t="n">
        <f aca="false">IF(Замер!$J$120="да",Коридор!$H524,0)</f>
        <v>0</v>
      </c>
      <c r="AQ524" s="31" t="n">
        <f aca="false">IF(Замер!$J$140="да",Кухня!$B524,0)</f>
        <v>0</v>
      </c>
      <c r="AR524" s="31" t="n">
        <f aca="false">IF(Замер!$J$140="да",Кухня!$G524,0)</f>
        <v>0</v>
      </c>
      <c r="AS524" s="31" t="n">
        <f aca="false">IF(Замер!$J$140="да",Кухня!$H524,0)</f>
        <v>0</v>
      </c>
      <c r="AU524" s="31" t="n">
        <f aca="false">IF(Замер!$J$160="да",Ванна!$B524,0)</f>
        <v>0</v>
      </c>
      <c r="AV524" s="31" t="n">
        <f aca="false">IF(Замер!$J$160="да",Ванна!$G524,0)</f>
        <v>0</v>
      </c>
      <c r="AW524" s="31" t="n">
        <f aca="false">IF(Замер!$J$160="да",Ванна!$H524,0)</f>
        <v>0</v>
      </c>
      <c r="AY524" s="31" t="n">
        <f aca="false">IF(Замер!$J$180="да",Туалет!$B524,0)</f>
        <v>0</v>
      </c>
      <c r="AZ524" s="31" t="n">
        <f aca="false">IF(Замер!$J$180="да",Туалет!$G524,0)</f>
        <v>0</v>
      </c>
      <c r="BA524" s="31" t="n">
        <f aca="false">IF(Замер!$J$180="да",Туалет!$H524,0)</f>
        <v>0</v>
      </c>
      <c r="BC524" s="31" t="n">
        <f aca="false">IF(Замер!$J$200="да",Балкон!$B524,0)</f>
        <v>0</v>
      </c>
      <c r="BD524" s="31" t="n">
        <f aca="false">IF(Замер!$J$200="да",Балкон!$G524,0)</f>
        <v>0</v>
      </c>
      <c r="BE524" s="31" t="n">
        <f aca="false">IF(Замер!$J$200="да",Балкон!$H524,0)</f>
        <v>0</v>
      </c>
      <c r="BG524" s="31" t="n">
        <f aca="false">IF(Замер!$J$220="да",Помещение_11!$B524,0)</f>
        <v>0</v>
      </c>
      <c r="BH524" s="31" t="n">
        <f aca="false">IF(Замер!$J$220="да",Помещение_11!$G524,0)</f>
        <v>0</v>
      </c>
      <c r="BI524" s="31" t="n">
        <f aca="false">IF(Замер!$J$220="да",Помещение_11!$H524,0)</f>
        <v>0</v>
      </c>
      <c r="BK524" s="31" t="n">
        <f aca="false">IF(Замер!$J$240="да",Помещение_12!$B524,0)</f>
        <v>0</v>
      </c>
      <c r="BL524" s="31" t="n">
        <f aca="false">IF(Замер!$J$240="да",Помещение_12!$G524,0)</f>
        <v>0</v>
      </c>
      <c r="BM524" s="31" t="n">
        <f aca="false">IF(Замер!$J$240="да",Помещение_12!$H524,0)</f>
        <v>0</v>
      </c>
      <c r="BO524" s="31" t="n">
        <f aca="false">IF(Замер!$J$260="да",Помещение_13!$B524,0)</f>
        <v>0</v>
      </c>
      <c r="BP524" s="31" t="n">
        <f aca="false">IF(Замер!$J$260="да",Помещение_13!$G524,0)</f>
        <v>0</v>
      </c>
      <c r="BQ524" s="31" t="n">
        <f aca="false">IF(Замер!$J$260="да",Помещение_13!$H524,0)</f>
        <v>0</v>
      </c>
      <c r="BS524" s="31" t="n">
        <f aca="false">IF(Замер!$J$280="да",Помещение_14!$B524,0)</f>
        <v>0</v>
      </c>
      <c r="BT524" s="31" t="n">
        <f aca="false">IF(Замер!$J$280="да",Помещение_14!$G524,0)</f>
        <v>0</v>
      </c>
      <c r="BU524" s="31" t="n">
        <f aca="false">IF(Замер!$J$280="да",Помещение_14!$H524,0)</f>
        <v>0</v>
      </c>
      <c r="BW524" s="31" t="n">
        <f aca="false">IF(Замер!$J$300="да",Помещение_15!$B524,0)</f>
        <v>0</v>
      </c>
      <c r="BX524" s="31" t="n">
        <f aca="false">IF(Замер!$J$300="да",Помещение_15!$G524,0)</f>
        <v>0</v>
      </c>
      <c r="BY524" s="31" t="n">
        <f aca="false">IF(Замер!$J$300="да",Помещение_15!$H524,0)</f>
        <v>0</v>
      </c>
      <c r="CA524" s="31" t="n">
        <f aca="false">IF(Замер!$J$320="да",Помещение_16!$B524,0)</f>
        <v>0</v>
      </c>
      <c r="CB524" s="31" t="n">
        <f aca="false">IF(Замер!$J$320="да",Помещение_16!$G524,0)</f>
        <v>0</v>
      </c>
      <c r="CC524" s="31" t="n">
        <f aca="false">IF(Замер!$J$320="да",Помещение_16!$H524,0)</f>
        <v>0</v>
      </c>
      <c r="CE524" s="31" t="n">
        <f aca="false">IF(Замер!$J$340="да",Помещение_17!$B524,0)</f>
        <v>0</v>
      </c>
      <c r="CF524" s="31" t="n">
        <f aca="false">IF(Замер!$J$340="да",Помещение_17!$G524,0)</f>
        <v>0</v>
      </c>
      <c r="CG524" s="31" t="n">
        <f aca="false">IF(Замер!$J$340="да",Помещение_17!$H524,0)</f>
        <v>0</v>
      </c>
      <c r="CI524" s="31" t="n">
        <f aca="false">IF(Замер!$J$360="да",Помещение_18!$B524,0)</f>
        <v>0</v>
      </c>
      <c r="CJ524" s="31" t="n">
        <f aca="false">IF(Замер!$J$360="да",Помещение_18!$G524,0)</f>
        <v>0</v>
      </c>
      <c r="CK524" s="31" t="n">
        <f aca="false">IF(Замер!$J$360="да",Помещение_18!$H524,0)</f>
        <v>0</v>
      </c>
      <c r="CM524" s="31" t="n">
        <f aca="false">IF(Замер!$J$380="да",Помещение_19!$B524,0)</f>
        <v>0</v>
      </c>
      <c r="CN524" s="31" t="n">
        <f aca="false">IF(Замер!$J$380="да",Помещение_19!$G524,0)</f>
        <v>0</v>
      </c>
      <c r="CO524" s="31" t="n">
        <f aca="false">IF(Замер!$J$380="да",Помещение_19!$H524,0)</f>
        <v>0</v>
      </c>
      <c r="CQ524" s="31" t="n">
        <f aca="false">IF(Замер!$J$400="да",Помещение_20!$B524,0)</f>
        <v>0</v>
      </c>
      <c r="CR524" s="31" t="n">
        <f aca="false">IF(Замер!$J$400="да",Помещение_20!$G524,0)</f>
        <v>0</v>
      </c>
      <c r="CS524" s="31" t="n">
        <f aca="false">IF(Замер!$J$400="да",Помещение_20!$H524,0)</f>
        <v>0</v>
      </c>
    </row>
    <row r="525" customFormat="false" ht="14.25" hidden="false" customHeight="false" outlineLevel="0" collapsed="false">
      <c r="B525" s="79" t="n">
        <f aca="false">P525</f>
        <v>0</v>
      </c>
      <c r="C525" s="114" t="s">
        <v>753</v>
      </c>
      <c r="D525" s="80" t="str">
        <f aca="false">VLOOKUP(C525,СписокРабот!$B:$E,2,FALSE())</f>
        <v>Сборка строительных лесов, подмостей</v>
      </c>
      <c r="E525" s="44" t="str">
        <f aca="false">VLOOKUP(C525,СписокРабот!$B:$E,3,FALSE())</f>
        <v>час.</v>
      </c>
      <c r="F525" s="81" t="n">
        <f aca="false">VLOOKUP(C525,СписокРабот!$B:$E,4,FALSE())</f>
        <v>3753</v>
      </c>
      <c r="G525" s="49" t="n">
        <f aca="false">Q525</f>
        <v>0</v>
      </c>
      <c r="H525" s="82" t="n">
        <f aca="false">F525*G525</f>
        <v>0</v>
      </c>
      <c r="L525" s="83"/>
      <c r="M525" s="66" t="n">
        <f aca="false">$F525*(100%-$B$3)</f>
        <v>3190.05</v>
      </c>
      <c r="N525" s="31" t="n">
        <f aca="false">$G525*$M525</f>
        <v>0</v>
      </c>
      <c r="P525" s="31" t="n">
        <f aca="false">MAX(S525,W525,AA525,AE525,AI525,AM525,AQ525,AU525,AY525,BC525,BG525,BK525,BO525,BS525,BW525,CA525,CE525,CI525,CM525,CQ525)</f>
        <v>0</v>
      </c>
      <c r="Q525" s="31" t="n">
        <f aca="false">IF($S525,T525,0)+IF($W525,X525,0)+IF($AA525,AB525,0)+IF($AE525,AF525,0)+IF($AI525,AJ525,0)+IF($AM525,AN525,0)+IF($AQ525,AR525,0)+IF($AU525,AV525,0)+IF($AY525,AZ525,0)+IF($BC525,BD525,0)+IF($BG525,BH525,0)+IF($BK525,BL525,0)+IF($BO525,BP525,0)+IF($BS525,BT525,0)+IF($BW525,BX525,0)+IF($CA525,CB525,0)+IF($CE525,CF525,0)+IF($CI525,CJ525,0)+IF($CM525,CN525,0)+IF($CQ525,CR525,0)</f>
        <v>0</v>
      </c>
      <c r="R525" s="31" t="n">
        <f aca="false">IF($S525=1,U525,0)+IF($W525,Y525,0)+IF($AA525,AC525,0)+IF($AE525,AG525,0)+IF($AI525,AK525,0)+IF($AM525,AO525,0)+IF($AQ525,AS525,0)+IF($AU525,AW525,0)+IF($AY525,BA525,0)+IF($BC525,BE525,0)+IF($BG525,BI525,0)+IF($BK525,BM525,0)+IF($BO525,BQ525,0)+IF($BS525,BU525,0)+IF($BW525,BY525,0)+IF($CA525,CC525,0)+IF($CE525,CG525,0)+IF($CI525,CK525,0)+IF($CM525,CO525,0)+IF($CQ525,CS525,0)</f>
        <v>0</v>
      </c>
      <c r="S525" s="31" t="n">
        <f aca="false">IF(Замер!$J$20="да",Комната_1!$B525,0)</f>
        <v>0</v>
      </c>
      <c r="T525" s="31" t="n">
        <f aca="false">IF(Замер!$J$20="да",Комната_1!$G525,0)</f>
        <v>0</v>
      </c>
      <c r="U525" s="31" t="n">
        <f aca="false">IF(Замер!$J$20="да",Комната_1!$H525,0)</f>
        <v>0</v>
      </c>
      <c r="W525" s="31" t="n">
        <f aca="false">IF(Замер!$J$40="да",Комната_2!$B525,0)</f>
        <v>0</v>
      </c>
      <c r="X525" s="31" t="n">
        <f aca="false">IF(Замер!$J$40="да",Комната_2!$G525,0)</f>
        <v>0</v>
      </c>
      <c r="Y525" s="31" t="n">
        <f aca="false">IF(Замер!$J$40="да",Комната_2!$H525,0)</f>
        <v>0</v>
      </c>
      <c r="AA525" s="31" t="n">
        <f aca="false">IF(Замер!$J$60="да",Комната_3!$B525,0)</f>
        <v>0</v>
      </c>
      <c r="AB525" s="31" t="n">
        <f aca="false">IF(Замер!$J$60="да",Комната_3!$G525,0)</f>
        <v>0</v>
      </c>
      <c r="AC525" s="31" t="n">
        <f aca="false">IF(Замер!$J$60="да",Комната_3!$H525,0)</f>
        <v>0</v>
      </c>
      <c r="AE525" s="31" t="n">
        <f aca="false">IF(Замер!$J$80="да",Комната_4!$B525,0)</f>
        <v>0</v>
      </c>
      <c r="AF525" s="31" t="n">
        <f aca="false">IF(Замер!$J$80="да",Комната_4!$G525,0)</f>
        <v>0</v>
      </c>
      <c r="AG525" s="31" t="n">
        <f aca="false">IF(Замер!$J$80="да",Комната_4!$H525,0)</f>
        <v>0</v>
      </c>
      <c r="AI525" s="31" t="n">
        <f aca="false">IF(Замер!$J$100="да",Комната_5!$B525,0)</f>
        <v>0</v>
      </c>
      <c r="AJ525" s="31" t="n">
        <f aca="false">IF(Замер!$J$100="да",Комната_5!$G525,0)</f>
        <v>0</v>
      </c>
      <c r="AK525" s="31" t="n">
        <f aca="false">IF(Замер!$J$100="да",Комната_5!$H525,0)</f>
        <v>0</v>
      </c>
      <c r="AM525" s="31" t="n">
        <f aca="false">IF(Замер!$J$120="да",Коридор!$B525,0)</f>
        <v>0</v>
      </c>
      <c r="AN525" s="31" t="n">
        <f aca="false">IF(Замер!$J$120="да",Коридор!$G525,0)</f>
        <v>0</v>
      </c>
      <c r="AO525" s="31" t="n">
        <f aca="false">IF(Замер!$J$120="да",Коридор!$H525,0)</f>
        <v>0</v>
      </c>
      <c r="AQ525" s="31" t="n">
        <f aca="false">IF(Замер!$J$140="да",Кухня!$B525,0)</f>
        <v>0</v>
      </c>
      <c r="AR525" s="31" t="n">
        <f aca="false">IF(Замер!$J$140="да",Кухня!$G525,0)</f>
        <v>0</v>
      </c>
      <c r="AS525" s="31" t="n">
        <f aca="false">IF(Замер!$J$140="да",Кухня!$H525,0)</f>
        <v>0</v>
      </c>
      <c r="AU525" s="31" t="n">
        <f aca="false">IF(Замер!$J$160="да",Ванна!$B525,0)</f>
        <v>0</v>
      </c>
      <c r="AV525" s="31" t="n">
        <f aca="false">IF(Замер!$J$160="да",Ванна!$G525,0)</f>
        <v>0</v>
      </c>
      <c r="AW525" s="31" t="n">
        <f aca="false">IF(Замер!$J$160="да",Ванна!$H525,0)</f>
        <v>0</v>
      </c>
      <c r="AY525" s="31" t="n">
        <f aca="false">IF(Замер!$J$180="да",Туалет!$B525,0)</f>
        <v>0</v>
      </c>
      <c r="AZ525" s="31" t="n">
        <f aca="false">IF(Замер!$J$180="да",Туалет!$G525,0)</f>
        <v>0</v>
      </c>
      <c r="BA525" s="31" t="n">
        <f aca="false">IF(Замер!$J$180="да",Туалет!$H525,0)</f>
        <v>0</v>
      </c>
      <c r="BC525" s="31" t="n">
        <f aca="false">IF(Замер!$J$200="да",Балкон!$B525,0)</f>
        <v>0</v>
      </c>
      <c r="BD525" s="31" t="n">
        <f aca="false">IF(Замер!$J$200="да",Балкон!$G525,0)</f>
        <v>0</v>
      </c>
      <c r="BE525" s="31" t="n">
        <f aca="false">IF(Замер!$J$200="да",Балкон!$H525,0)</f>
        <v>0</v>
      </c>
      <c r="BG525" s="31" t="n">
        <f aca="false">IF(Замер!$J$220="да",Помещение_11!$B525,0)</f>
        <v>0</v>
      </c>
      <c r="BH525" s="31" t="n">
        <f aca="false">IF(Замер!$J$220="да",Помещение_11!$G525,0)</f>
        <v>0</v>
      </c>
      <c r="BI525" s="31" t="n">
        <f aca="false">IF(Замер!$J$220="да",Помещение_11!$H525,0)</f>
        <v>0</v>
      </c>
      <c r="BK525" s="31" t="n">
        <f aca="false">IF(Замер!$J$240="да",Помещение_12!$B525,0)</f>
        <v>0</v>
      </c>
      <c r="BL525" s="31" t="n">
        <f aca="false">IF(Замер!$J$240="да",Помещение_12!$G525,0)</f>
        <v>0</v>
      </c>
      <c r="BM525" s="31" t="n">
        <f aca="false">IF(Замер!$J$240="да",Помещение_12!$H525,0)</f>
        <v>0</v>
      </c>
      <c r="BO525" s="31" t="n">
        <f aca="false">IF(Замер!$J$260="да",Помещение_13!$B525,0)</f>
        <v>0</v>
      </c>
      <c r="BP525" s="31" t="n">
        <f aca="false">IF(Замер!$J$260="да",Помещение_13!$G525,0)</f>
        <v>0</v>
      </c>
      <c r="BQ525" s="31" t="n">
        <f aca="false">IF(Замер!$J$260="да",Помещение_13!$H525,0)</f>
        <v>0</v>
      </c>
      <c r="BS525" s="31" t="n">
        <f aca="false">IF(Замер!$J$280="да",Помещение_14!$B525,0)</f>
        <v>0</v>
      </c>
      <c r="BT525" s="31" t="n">
        <f aca="false">IF(Замер!$J$280="да",Помещение_14!$G525,0)</f>
        <v>0</v>
      </c>
      <c r="BU525" s="31" t="n">
        <f aca="false">IF(Замер!$J$280="да",Помещение_14!$H525,0)</f>
        <v>0</v>
      </c>
      <c r="BW525" s="31" t="n">
        <f aca="false">IF(Замер!$J$300="да",Помещение_15!$B525,0)</f>
        <v>0</v>
      </c>
      <c r="BX525" s="31" t="n">
        <f aca="false">IF(Замер!$J$300="да",Помещение_15!$G525,0)</f>
        <v>0</v>
      </c>
      <c r="BY525" s="31" t="n">
        <f aca="false">IF(Замер!$J$300="да",Помещение_15!$H525,0)</f>
        <v>0</v>
      </c>
      <c r="CA525" s="31" t="n">
        <f aca="false">IF(Замер!$J$320="да",Помещение_16!$B525,0)</f>
        <v>0</v>
      </c>
      <c r="CB525" s="31" t="n">
        <f aca="false">IF(Замер!$J$320="да",Помещение_16!$G525,0)</f>
        <v>0</v>
      </c>
      <c r="CC525" s="31" t="n">
        <f aca="false">IF(Замер!$J$320="да",Помещение_16!$H525,0)</f>
        <v>0</v>
      </c>
      <c r="CE525" s="31" t="n">
        <f aca="false">IF(Замер!$J$340="да",Помещение_17!$B525,0)</f>
        <v>0</v>
      </c>
      <c r="CF525" s="31" t="n">
        <f aca="false">IF(Замер!$J$340="да",Помещение_17!$G525,0)</f>
        <v>0</v>
      </c>
      <c r="CG525" s="31" t="n">
        <f aca="false">IF(Замер!$J$340="да",Помещение_17!$H525,0)</f>
        <v>0</v>
      </c>
      <c r="CI525" s="31" t="n">
        <f aca="false">IF(Замер!$J$360="да",Помещение_18!$B525,0)</f>
        <v>0</v>
      </c>
      <c r="CJ525" s="31" t="n">
        <f aca="false">IF(Замер!$J$360="да",Помещение_18!$G525,0)</f>
        <v>0</v>
      </c>
      <c r="CK525" s="31" t="n">
        <f aca="false">IF(Замер!$J$360="да",Помещение_18!$H525,0)</f>
        <v>0</v>
      </c>
      <c r="CM525" s="31" t="n">
        <f aca="false">IF(Замер!$J$380="да",Помещение_19!$B525,0)</f>
        <v>0</v>
      </c>
      <c r="CN525" s="31" t="n">
        <f aca="false">IF(Замер!$J$380="да",Помещение_19!$G525,0)</f>
        <v>0</v>
      </c>
      <c r="CO525" s="31" t="n">
        <f aca="false">IF(Замер!$J$380="да",Помещение_19!$H525,0)</f>
        <v>0</v>
      </c>
      <c r="CQ525" s="31" t="n">
        <f aca="false">IF(Замер!$J$400="да",Помещение_20!$B525,0)</f>
        <v>0</v>
      </c>
      <c r="CR525" s="31" t="n">
        <f aca="false">IF(Замер!$J$400="да",Помещение_20!$G525,0)</f>
        <v>0</v>
      </c>
      <c r="CS525" s="31" t="n">
        <f aca="false">IF(Замер!$J$400="да",Помещение_20!$H525,0)</f>
        <v>0</v>
      </c>
    </row>
    <row r="526" customFormat="false" ht="14.25" hidden="false" customHeight="false" outlineLevel="0" collapsed="false">
      <c r="B526" s="79" t="n">
        <f aca="false">P526</f>
        <v>0</v>
      </c>
      <c r="C526" s="114" t="s">
        <v>754</v>
      </c>
      <c r="D526" s="80" t="str">
        <f aca="false">VLOOKUP(C526,СписокРабот!$B:$E,2,FALSE())</f>
        <v>Изготовление дубликата ключа (цена договорная)</v>
      </c>
      <c r="E526" s="44" t="str">
        <f aca="false">VLOOKUP(C526,СписокРабот!$B:$E,3,FALSE())</f>
        <v>ед.</v>
      </c>
      <c r="F526" s="81" t="n">
        <f aca="false">VLOOKUP(C526,СписокРабот!$B:$E,4,FALSE())</f>
        <v>0</v>
      </c>
      <c r="G526" s="49" t="n">
        <f aca="false">Q526</f>
        <v>0</v>
      </c>
      <c r="H526" s="82" t="n">
        <f aca="false">F526*G526</f>
        <v>0</v>
      </c>
      <c r="L526" s="83"/>
      <c r="M526" s="66" t="n">
        <f aca="false">$F526*(100%-$B$3)</f>
        <v>0</v>
      </c>
      <c r="N526" s="31" t="n">
        <f aca="false">$G526*$M526</f>
        <v>0</v>
      </c>
      <c r="P526" s="31" t="n">
        <f aca="false">MAX(S526,W526,AA526,AE526,AI526,AM526,AQ526,AU526,AY526,BC526,BG526,BK526,BO526,BS526,BW526,CA526,CE526,CI526,CM526,CQ526)</f>
        <v>0</v>
      </c>
      <c r="Q526" s="31" t="n">
        <f aca="false">IF($S526,T526,0)+IF($W526,X526,0)+IF($AA526,AB526,0)+IF($AE526,AF526,0)+IF($AI526,AJ526,0)+IF($AM526,AN526,0)+IF($AQ526,AR526,0)+IF($AU526,AV526,0)+IF($AY526,AZ526,0)+IF($BC526,BD526,0)+IF($BG526,BH526,0)+IF($BK526,BL526,0)+IF($BO526,BP526,0)+IF($BS526,BT526,0)+IF($BW526,BX526,0)+IF($CA526,CB526,0)+IF($CE526,CF526,0)+IF($CI526,CJ526,0)+IF($CM526,CN526,0)+IF($CQ526,CR526,0)</f>
        <v>0</v>
      </c>
      <c r="R526" s="31" t="n">
        <f aca="false">IF($S526=1,U526,0)+IF($W526,Y526,0)+IF($AA526,AC526,0)+IF($AE526,AG526,0)+IF($AI526,AK526,0)+IF($AM526,AO526,0)+IF($AQ526,AS526,0)+IF($AU526,AW526,0)+IF($AY526,BA526,0)+IF($BC526,BE526,0)+IF($BG526,BI526,0)+IF($BK526,BM526,0)+IF($BO526,BQ526,0)+IF($BS526,BU526,0)+IF($BW526,BY526,0)+IF($CA526,CC526,0)+IF($CE526,CG526,0)+IF($CI526,CK526,0)+IF($CM526,CO526,0)+IF($CQ526,CS526,0)</f>
        <v>0</v>
      </c>
      <c r="S526" s="31" t="n">
        <f aca="false">IF(Замер!$J$20="да",Комната_1!$B526,0)</f>
        <v>0</v>
      </c>
      <c r="T526" s="31" t="n">
        <f aca="false">IF(Замер!$J$20="да",Комната_1!$G526,0)</f>
        <v>0</v>
      </c>
      <c r="U526" s="31" t="n">
        <f aca="false">IF(Замер!$J$20="да",Комната_1!$H526,0)</f>
        <v>0</v>
      </c>
      <c r="W526" s="31" t="n">
        <f aca="false">IF(Замер!$J$40="да",Комната_2!$B526,0)</f>
        <v>0</v>
      </c>
      <c r="X526" s="31" t="n">
        <f aca="false">IF(Замер!$J$40="да",Комната_2!$G526,0)</f>
        <v>0</v>
      </c>
      <c r="Y526" s="31" t="n">
        <f aca="false">IF(Замер!$J$40="да",Комната_2!$H526,0)</f>
        <v>0</v>
      </c>
      <c r="AA526" s="31" t="n">
        <f aca="false">IF(Замер!$J$60="да",Комната_3!$B526,0)</f>
        <v>0</v>
      </c>
      <c r="AB526" s="31" t="n">
        <f aca="false">IF(Замер!$J$60="да",Комната_3!$G526,0)</f>
        <v>0</v>
      </c>
      <c r="AC526" s="31" t="n">
        <f aca="false">IF(Замер!$J$60="да",Комната_3!$H526,0)</f>
        <v>0</v>
      </c>
      <c r="AE526" s="31" t="n">
        <f aca="false">IF(Замер!$J$80="да",Комната_4!$B526,0)</f>
        <v>0</v>
      </c>
      <c r="AF526" s="31" t="n">
        <f aca="false">IF(Замер!$J$80="да",Комната_4!$G526,0)</f>
        <v>0</v>
      </c>
      <c r="AG526" s="31" t="n">
        <f aca="false">IF(Замер!$J$80="да",Комната_4!$H526,0)</f>
        <v>0</v>
      </c>
      <c r="AI526" s="31" t="n">
        <f aca="false">IF(Замер!$J$100="да",Комната_5!$B526,0)</f>
        <v>0</v>
      </c>
      <c r="AJ526" s="31" t="n">
        <f aca="false">IF(Замер!$J$100="да",Комната_5!$G526,0)</f>
        <v>0</v>
      </c>
      <c r="AK526" s="31" t="n">
        <f aca="false">IF(Замер!$J$100="да",Комната_5!$H526,0)</f>
        <v>0</v>
      </c>
      <c r="AM526" s="31" t="n">
        <f aca="false">IF(Замер!$J$120="да",Коридор!$B526,0)</f>
        <v>0</v>
      </c>
      <c r="AN526" s="31" t="n">
        <f aca="false">IF(Замер!$J$120="да",Коридор!$G526,0)</f>
        <v>0</v>
      </c>
      <c r="AO526" s="31" t="n">
        <f aca="false">IF(Замер!$J$120="да",Коридор!$H526,0)</f>
        <v>0</v>
      </c>
      <c r="AQ526" s="31" t="n">
        <f aca="false">IF(Замер!$J$140="да",Кухня!$B526,0)</f>
        <v>0</v>
      </c>
      <c r="AR526" s="31" t="n">
        <f aca="false">IF(Замер!$J$140="да",Кухня!$G526,0)</f>
        <v>0</v>
      </c>
      <c r="AS526" s="31" t="n">
        <f aca="false">IF(Замер!$J$140="да",Кухня!$H526,0)</f>
        <v>0</v>
      </c>
      <c r="AU526" s="31" t="n">
        <f aca="false">IF(Замер!$J$160="да",Ванна!$B526,0)</f>
        <v>0</v>
      </c>
      <c r="AV526" s="31" t="n">
        <f aca="false">IF(Замер!$J$160="да",Ванна!$G526,0)</f>
        <v>0</v>
      </c>
      <c r="AW526" s="31" t="n">
        <f aca="false">IF(Замер!$J$160="да",Ванна!$H526,0)</f>
        <v>0</v>
      </c>
      <c r="AY526" s="31" t="n">
        <f aca="false">IF(Замер!$J$180="да",Туалет!$B526,0)</f>
        <v>0</v>
      </c>
      <c r="AZ526" s="31" t="n">
        <f aca="false">IF(Замер!$J$180="да",Туалет!$G526,0)</f>
        <v>0</v>
      </c>
      <c r="BA526" s="31" t="n">
        <f aca="false">IF(Замер!$J$180="да",Туалет!$H526,0)</f>
        <v>0</v>
      </c>
      <c r="BC526" s="31" t="n">
        <f aca="false">IF(Замер!$J$200="да",Балкон!$B526,0)</f>
        <v>0</v>
      </c>
      <c r="BD526" s="31" t="n">
        <f aca="false">IF(Замер!$J$200="да",Балкон!$G526,0)</f>
        <v>0</v>
      </c>
      <c r="BE526" s="31" t="n">
        <f aca="false">IF(Замер!$J$200="да",Балкон!$H526,0)</f>
        <v>0</v>
      </c>
      <c r="BG526" s="31" t="n">
        <f aca="false">IF(Замер!$J$220="да",Помещение_11!$B526,0)</f>
        <v>0</v>
      </c>
      <c r="BH526" s="31" t="n">
        <f aca="false">IF(Замер!$J$220="да",Помещение_11!$G526,0)</f>
        <v>0</v>
      </c>
      <c r="BI526" s="31" t="n">
        <f aca="false">IF(Замер!$J$220="да",Помещение_11!$H526,0)</f>
        <v>0</v>
      </c>
      <c r="BK526" s="31" t="n">
        <f aca="false">IF(Замер!$J$240="да",Помещение_12!$B526,0)</f>
        <v>0</v>
      </c>
      <c r="BL526" s="31" t="n">
        <f aca="false">IF(Замер!$J$240="да",Помещение_12!$G526,0)</f>
        <v>0</v>
      </c>
      <c r="BM526" s="31" t="n">
        <f aca="false">IF(Замер!$J$240="да",Помещение_12!$H526,0)</f>
        <v>0</v>
      </c>
      <c r="BO526" s="31" t="n">
        <f aca="false">IF(Замер!$J$260="да",Помещение_13!$B526,0)</f>
        <v>0</v>
      </c>
      <c r="BP526" s="31" t="n">
        <f aca="false">IF(Замер!$J$260="да",Помещение_13!$G526,0)</f>
        <v>0</v>
      </c>
      <c r="BQ526" s="31" t="n">
        <f aca="false">IF(Замер!$J$260="да",Помещение_13!$H526,0)</f>
        <v>0</v>
      </c>
      <c r="BS526" s="31" t="n">
        <f aca="false">IF(Замер!$J$280="да",Помещение_14!$B526,0)</f>
        <v>0</v>
      </c>
      <c r="BT526" s="31" t="n">
        <f aca="false">IF(Замер!$J$280="да",Помещение_14!$G526,0)</f>
        <v>0</v>
      </c>
      <c r="BU526" s="31" t="n">
        <f aca="false">IF(Замер!$J$280="да",Помещение_14!$H526,0)</f>
        <v>0</v>
      </c>
      <c r="BW526" s="31" t="n">
        <f aca="false">IF(Замер!$J$300="да",Помещение_15!$B526,0)</f>
        <v>0</v>
      </c>
      <c r="BX526" s="31" t="n">
        <f aca="false">IF(Замер!$J$300="да",Помещение_15!$G526,0)</f>
        <v>0</v>
      </c>
      <c r="BY526" s="31" t="n">
        <f aca="false">IF(Замер!$J$300="да",Помещение_15!$H526,0)</f>
        <v>0</v>
      </c>
      <c r="CA526" s="31" t="n">
        <f aca="false">IF(Замер!$J$320="да",Помещение_16!$B526,0)</f>
        <v>0</v>
      </c>
      <c r="CB526" s="31" t="n">
        <f aca="false">IF(Замер!$J$320="да",Помещение_16!$G526,0)</f>
        <v>0</v>
      </c>
      <c r="CC526" s="31" t="n">
        <f aca="false">IF(Замер!$J$320="да",Помещение_16!$H526,0)</f>
        <v>0</v>
      </c>
      <c r="CE526" s="31" t="n">
        <f aca="false">IF(Замер!$J$340="да",Помещение_17!$B526,0)</f>
        <v>0</v>
      </c>
      <c r="CF526" s="31" t="n">
        <f aca="false">IF(Замер!$J$340="да",Помещение_17!$G526,0)</f>
        <v>0</v>
      </c>
      <c r="CG526" s="31" t="n">
        <f aca="false">IF(Замер!$J$340="да",Помещение_17!$H526,0)</f>
        <v>0</v>
      </c>
      <c r="CI526" s="31" t="n">
        <f aca="false">IF(Замер!$J$360="да",Помещение_18!$B526,0)</f>
        <v>0</v>
      </c>
      <c r="CJ526" s="31" t="n">
        <f aca="false">IF(Замер!$J$360="да",Помещение_18!$G526,0)</f>
        <v>0</v>
      </c>
      <c r="CK526" s="31" t="n">
        <f aca="false">IF(Замер!$J$360="да",Помещение_18!$H526,0)</f>
        <v>0</v>
      </c>
      <c r="CM526" s="31" t="n">
        <f aca="false">IF(Замер!$J$380="да",Помещение_19!$B526,0)</f>
        <v>0</v>
      </c>
      <c r="CN526" s="31" t="n">
        <f aca="false">IF(Замер!$J$380="да",Помещение_19!$G526,0)</f>
        <v>0</v>
      </c>
      <c r="CO526" s="31" t="n">
        <f aca="false">IF(Замер!$J$380="да",Помещение_19!$H526,0)</f>
        <v>0</v>
      </c>
      <c r="CQ526" s="31" t="n">
        <f aca="false">IF(Замер!$J$400="да",Помещение_20!$B526,0)</f>
        <v>0</v>
      </c>
      <c r="CR526" s="31" t="n">
        <f aca="false">IF(Замер!$J$400="да",Помещение_20!$G526,0)</f>
        <v>0</v>
      </c>
      <c r="CS526" s="31" t="n">
        <f aca="false">IF(Замер!$J$400="да",Помещение_20!$H526,0)</f>
        <v>0</v>
      </c>
    </row>
    <row r="527" customFormat="false" ht="14.25" hidden="false" customHeight="false" outlineLevel="0" collapsed="false">
      <c r="B527" s="79" t="n">
        <f aca="false">P527</f>
        <v>0</v>
      </c>
      <c r="C527" s="114" t="s">
        <v>755</v>
      </c>
      <c r="D527" s="116"/>
      <c r="E527" s="117"/>
      <c r="F527" s="118"/>
      <c r="G527" s="49" t="n">
        <f aca="false">Q527</f>
        <v>0</v>
      </c>
      <c r="H527" s="82" t="n">
        <f aca="false">F527*G527</f>
        <v>0</v>
      </c>
      <c r="L527" s="83"/>
      <c r="M527" s="66" t="n">
        <f aca="false">$F527*(100%-$B$3)</f>
        <v>0</v>
      </c>
      <c r="N527" s="31" t="n">
        <f aca="false">$G527*$M527</f>
        <v>0</v>
      </c>
      <c r="P527" s="31" t="n">
        <f aca="false">MAX(S527,W527,AA527,AE527,AI527,AM527,AQ527,AU527,AY527,BC527,BG527,BK527,BO527,BS527,BW527,CA527,CE527,CI527,CM527,CQ527)</f>
        <v>0</v>
      </c>
      <c r="Q527" s="31" t="n">
        <f aca="false">IF($S527,T527,0)+IF($W527,X527,0)+IF($AA527,AB527,0)+IF($AE527,AF527,0)+IF($AI527,AJ527,0)+IF($AM527,AN527,0)+IF($AQ527,AR527,0)+IF($AU527,AV527,0)+IF($AY527,AZ527,0)+IF($BC527,BD527,0)+IF($BG527,BH527,0)+IF($BK527,BL527,0)+IF($BO527,BP527,0)+IF($BS527,BT527,0)+IF($BW527,BX527,0)+IF($CA527,CB527,0)+IF($CE527,CF527,0)+IF($CI527,CJ527,0)+IF($CM527,CN527,0)+IF($CQ527,CR527,0)</f>
        <v>0</v>
      </c>
      <c r="R527" s="31" t="n">
        <f aca="false">IF($S527=1,U527,0)+IF($W527,Y527,0)+IF($AA527,AC527,0)+IF($AE527,AG527,0)+IF($AI527,AK527,0)+IF($AM527,AO527,0)+IF($AQ527,AS527,0)+IF($AU527,AW527,0)+IF($AY527,BA527,0)+IF($BC527,BE527,0)+IF($BG527,BI527,0)+IF($BK527,BM527,0)+IF($BO527,BQ527,0)+IF($BS527,BU527,0)+IF($BW527,BY527,0)+IF($CA527,CC527,0)+IF($CE527,CG527,0)+IF($CI527,CK527,0)+IF($CM527,CO527,0)+IF($CQ527,CS527,0)</f>
        <v>0</v>
      </c>
      <c r="S527" s="31" t="n">
        <f aca="false">IF(Замер!$J$20="да",Комната_1!$B527,0)</f>
        <v>0</v>
      </c>
      <c r="T527" s="31" t="n">
        <f aca="false">IF(Замер!$J$20="да",Комната_1!$G527,0)</f>
        <v>0</v>
      </c>
      <c r="U527" s="31" t="n">
        <f aca="false">IF(Замер!$J$20="да",Комната_1!$H527,0)</f>
        <v>0</v>
      </c>
      <c r="W527" s="31" t="n">
        <f aca="false">IF(Замер!$J$40="да",Комната_2!$B527,0)</f>
        <v>0</v>
      </c>
      <c r="X527" s="31" t="n">
        <f aca="false">IF(Замер!$J$40="да",Комната_2!$G527,0)</f>
        <v>0</v>
      </c>
      <c r="Y527" s="31" t="n">
        <f aca="false">IF(Замер!$J$40="да",Комната_2!$H527,0)</f>
        <v>0</v>
      </c>
      <c r="AA527" s="31" t="n">
        <f aca="false">IF(Замер!$J$60="да",Комната_3!$B527,0)</f>
        <v>0</v>
      </c>
      <c r="AB527" s="31" t="n">
        <f aca="false">IF(Замер!$J$60="да",Комната_3!$G527,0)</f>
        <v>0</v>
      </c>
      <c r="AC527" s="31" t="n">
        <f aca="false">IF(Замер!$J$60="да",Комната_3!$H527,0)</f>
        <v>0</v>
      </c>
      <c r="AE527" s="31" t="n">
        <f aca="false">IF(Замер!$J$80="да",Комната_4!$B527,0)</f>
        <v>0</v>
      </c>
      <c r="AF527" s="31" t="n">
        <f aca="false">IF(Замер!$J$80="да",Комната_4!$G527,0)</f>
        <v>0</v>
      </c>
      <c r="AG527" s="31" t="n">
        <f aca="false">IF(Замер!$J$80="да",Комната_4!$H527,0)</f>
        <v>0</v>
      </c>
      <c r="AI527" s="31" t="n">
        <f aca="false">IF(Замер!$J$100="да",Комната_5!$B527,0)</f>
        <v>0</v>
      </c>
      <c r="AJ527" s="31" t="n">
        <f aca="false">IF(Замер!$J$100="да",Комната_5!$G527,0)</f>
        <v>0</v>
      </c>
      <c r="AK527" s="31" t="n">
        <f aca="false">IF(Замер!$J$100="да",Комната_5!$H527,0)</f>
        <v>0</v>
      </c>
      <c r="AM527" s="31" t="n">
        <f aca="false">IF(Замер!$J$120="да",Коридор!$B527,0)</f>
        <v>0</v>
      </c>
      <c r="AN527" s="31" t="n">
        <f aca="false">IF(Замер!$J$120="да",Коридор!$G527,0)</f>
        <v>0</v>
      </c>
      <c r="AO527" s="31" t="n">
        <f aca="false">IF(Замер!$J$120="да",Коридор!$H527,0)</f>
        <v>0</v>
      </c>
      <c r="AQ527" s="31" t="n">
        <f aca="false">IF(Замер!$J$140="да",Кухня!$B527,0)</f>
        <v>0</v>
      </c>
      <c r="AR527" s="31" t="n">
        <f aca="false">IF(Замер!$J$140="да",Кухня!$G527,0)</f>
        <v>0</v>
      </c>
      <c r="AS527" s="31" t="n">
        <f aca="false">IF(Замер!$J$140="да",Кухня!$H527,0)</f>
        <v>0</v>
      </c>
      <c r="AU527" s="31" t="n">
        <f aca="false">IF(Замер!$J$160="да",Ванна!$B527,0)</f>
        <v>0</v>
      </c>
      <c r="AV527" s="31" t="n">
        <f aca="false">IF(Замер!$J$160="да",Ванна!$G527,0)</f>
        <v>0</v>
      </c>
      <c r="AW527" s="31" t="n">
        <f aca="false">IF(Замер!$J$160="да",Ванна!$H527,0)</f>
        <v>0</v>
      </c>
      <c r="AY527" s="31" t="n">
        <f aca="false">IF(Замер!$J$180="да",Туалет!$B527,0)</f>
        <v>0</v>
      </c>
      <c r="AZ527" s="31" t="n">
        <f aca="false">IF(Замер!$J$180="да",Туалет!$G527,0)</f>
        <v>0</v>
      </c>
      <c r="BA527" s="31" t="n">
        <f aca="false">IF(Замер!$J$180="да",Туалет!$H527,0)</f>
        <v>0</v>
      </c>
      <c r="BC527" s="31" t="n">
        <f aca="false">IF(Замер!$J$200="да",Балкон!$B527,0)</f>
        <v>0</v>
      </c>
      <c r="BD527" s="31" t="n">
        <f aca="false">IF(Замер!$J$200="да",Балкон!$G527,0)</f>
        <v>0</v>
      </c>
      <c r="BE527" s="31" t="n">
        <f aca="false">IF(Замер!$J$200="да",Балкон!$H527,0)</f>
        <v>0</v>
      </c>
      <c r="BG527" s="31" t="n">
        <f aca="false">IF(Замер!$J$220="да",Помещение_11!$B527,0)</f>
        <v>0</v>
      </c>
      <c r="BH527" s="31" t="n">
        <f aca="false">IF(Замер!$J$220="да",Помещение_11!$G527,0)</f>
        <v>0</v>
      </c>
      <c r="BI527" s="31" t="n">
        <f aca="false">IF(Замер!$J$220="да",Помещение_11!$H527,0)</f>
        <v>0</v>
      </c>
      <c r="BK527" s="31" t="n">
        <f aca="false">IF(Замер!$J$240="да",Помещение_12!$B527,0)</f>
        <v>0</v>
      </c>
      <c r="BL527" s="31" t="n">
        <f aca="false">IF(Замер!$J$240="да",Помещение_12!$G527,0)</f>
        <v>0</v>
      </c>
      <c r="BM527" s="31" t="n">
        <f aca="false">IF(Замер!$J$240="да",Помещение_12!$H527,0)</f>
        <v>0</v>
      </c>
      <c r="BO527" s="31" t="n">
        <f aca="false">IF(Замер!$J$260="да",Помещение_13!$B527,0)</f>
        <v>0</v>
      </c>
      <c r="BP527" s="31" t="n">
        <f aca="false">IF(Замер!$J$260="да",Помещение_13!$G527,0)</f>
        <v>0</v>
      </c>
      <c r="BQ527" s="31" t="n">
        <f aca="false">IF(Замер!$J$260="да",Помещение_13!$H527,0)</f>
        <v>0</v>
      </c>
      <c r="BS527" s="31" t="n">
        <f aca="false">IF(Замер!$J$280="да",Помещение_14!$B527,0)</f>
        <v>0</v>
      </c>
      <c r="BT527" s="31" t="n">
        <f aca="false">IF(Замер!$J$280="да",Помещение_14!$G527,0)</f>
        <v>0</v>
      </c>
      <c r="BU527" s="31" t="n">
        <f aca="false">IF(Замер!$J$280="да",Помещение_14!$H527,0)</f>
        <v>0</v>
      </c>
      <c r="BW527" s="31" t="n">
        <f aca="false">IF(Замер!$J$300="да",Помещение_15!$B527,0)</f>
        <v>0</v>
      </c>
      <c r="BX527" s="31" t="n">
        <f aca="false">IF(Замер!$J$300="да",Помещение_15!$G527,0)</f>
        <v>0</v>
      </c>
      <c r="BY527" s="31" t="n">
        <f aca="false">IF(Замер!$J$300="да",Помещение_15!$H527,0)</f>
        <v>0</v>
      </c>
      <c r="CA527" s="31" t="n">
        <f aca="false">IF(Замер!$J$320="да",Помещение_16!$B527,0)</f>
        <v>0</v>
      </c>
      <c r="CB527" s="31" t="n">
        <f aca="false">IF(Замер!$J$320="да",Помещение_16!$G527,0)</f>
        <v>0</v>
      </c>
      <c r="CC527" s="31" t="n">
        <f aca="false">IF(Замер!$J$320="да",Помещение_16!$H527,0)</f>
        <v>0</v>
      </c>
      <c r="CE527" s="31" t="n">
        <f aca="false">IF(Замер!$J$340="да",Помещение_17!$B527,0)</f>
        <v>0</v>
      </c>
      <c r="CF527" s="31" t="n">
        <f aca="false">IF(Замер!$J$340="да",Помещение_17!$G527,0)</f>
        <v>0</v>
      </c>
      <c r="CG527" s="31" t="n">
        <f aca="false">IF(Замер!$J$340="да",Помещение_17!$H527,0)</f>
        <v>0</v>
      </c>
      <c r="CI527" s="31" t="n">
        <f aca="false">IF(Замер!$J$360="да",Помещение_18!$B527,0)</f>
        <v>0</v>
      </c>
      <c r="CJ527" s="31" t="n">
        <f aca="false">IF(Замер!$J$360="да",Помещение_18!$G527,0)</f>
        <v>0</v>
      </c>
      <c r="CK527" s="31" t="n">
        <f aca="false">IF(Замер!$J$360="да",Помещение_18!$H527,0)</f>
        <v>0</v>
      </c>
      <c r="CM527" s="31" t="n">
        <f aca="false">IF(Замер!$J$380="да",Помещение_19!$B527,0)</f>
        <v>0</v>
      </c>
      <c r="CN527" s="31" t="n">
        <f aca="false">IF(Замер!$J$380="да",Помещение_19!$G527,0)</f>
        <v>0</v>
      </c>
      <c r="CO527" s="31" t="n">
        <f aca="false">IF(Замер!$J$380="да",Помещение_19!$H527,0)</f>
        <v>0</v>
      </c>
      <c r="CQ527" s="31" t="n">
        <f aca="false">IF(Замер!$J$400="да",Помещение_20!$B527,0)</f>
        <v>0</v>
      </c>
      <c r="CR527" s="31" t="n">
        <f aca="false">IF(Замер!$J$400="да",Помещение_20!$G527,0)</f>
        <v>0</v>
      </c>
      <c r="CS527" s="31" t="n">
        <f aca="false">IF(Замер!$J$400="да",Помещение_20!$H527,0)</f>
        <v>0</v>
      </c>
    </row>
    <row r="528" customFormat="false" ht="14.25" hidden="false" customHeight="false" outlineLevel="0" collapsed="false">
      <c r="B528" s="79" t="n">
        <f aca="false">P528</f>
        <v>0</v>
      </c>
      <c r="C528" s="114" t="s">
        <v>756</v>
      </c>
      <c r="D528" s="116"/>
      <c r="E528" s="117"/>
      <c r="F528" s="118"/>
      <c r="G528" s="49" t="n">
        <f aca="false">Q528</f>
        <v>0</v>
      </c>
      <c r="H528" s="82" t="n">
        <f aca="false">F528*G528</f>
        <v>0</v>
      </c>
      <c r="L528" s="83"/>
      <c r="M528" s="66" t="n">
        <f aca="false">$F528*(100%-$B$3)</f>
        <v>0</v>
      </c>
      <c r="N528" s="31" t="n">
        <f aca="false">$G528*$M528</f>
        <v>0</v>
      </c>
      <c r="P528" s="31" t="n">
        <f aca="false">MAX(S528,W528,AA528,AE528,AI528,AM528,AQ528,AU528,AY528,BC528,BG528,BK528,BO528,BS528,BW528,CA528,CE528,CI528,CM528,CQ528)</f>
        <v>0</v>
      </c>
      <c r="Q528" s="31" t="n">
        <f aca="false">IF($S528,T528,0)+IF($W528,X528,0)+IF($AA528,AB528,0)+IF($AE528,AF528,0)+IF($AI528,AJ528,0)+IF($AM528,AN528,0)+IF($AQ528,AR528,0)+IF($AU528,AV528,0)+IF($AY528,AZ528,0)+IF($BC528,BD528,0)+IF($BG528,BH528,0)+IF($BK528,BL528,0)+IF($BO528,BP528,0)+IF($BS528,BT528,0)+IF($BW528,BX528,0)+IF($CA528,CB528,0)+IF($CE528,CF528,0)+IF($CI528,CJ528,0)+IF($CM528,CN528,0)+IF($CQ528,CR528,0)</f>
        <v>0</v>
      </c>
      <c r="R528" s="31" t="n">
        <f aca="false">IF($S528=1,U528,0)+IF($W528,Y528,0)+IF($AA528,AC528,0)+IF($AE528,AG528,0)+IF($AI528,AK528,0)+IF($AM528,AO528,0)+IF($AQ528,AS528,0)+IF($AU528,AW528,0)+IF($AY528,BA528,0)+IF($BC528,BE528,0)+IF($BG528,BI528,0)+IF($BK528,BM528,0)+IF($BO528,BQ528,0)+IF($BS528,BU528,0)+IF($BW528,BY528,0)+IF($CA528,CC528,0)+IF($CE528,CG528,0)+IF($CI528,CK528,0)+IF($CM528,CO528,0)+IF($CQ528,CS528,0)</f>
        <v>0</v>
      </c>
      <c r="S528" s="31" t="n">
        <f aca="false">IF(Замер!$J$20="да",Комната_1!$B528,0)</f>
        <v>0</v>
      </c>
      <c r="T528" s="31" t="n">
        <f aca="false">IF(Замер!$J$20="да",Комната_1!$G528,0)</f>
        <v>0</v>
      </c>
      <c r="U528" s="31" t="n">
        <f aca="false">IF(Замер!$J$20="да",Комната_1!$H528,0)</f>
        <v>0</v>
      </c>
      <c r="W528" s="31" t="n">
        <f aca="false">IF(Замер!$J$40="да",Комната_2!$B528,0)</f>
        <v>0</v>
      </c>
      <c r="X528" s="31" t="n">
        <f aca="false">IF(Замер!$J$40="да",Комната_2!$G528,0)</f>
        <v>0</v>
      </c>
      <c r="Y528" s="31" t="n">
        <f aca="false">IF(Замер!$J$40="да",Комната_2!$H528,0)</f>
        <v>0</v>
      </c>
      <c r="AA528" s="31" t="n">
        <f aca="false">IF(Замер!$J$60="да",Комната_3!$B528,0)</f>
        <v>0</v>
      </c>
      <c r="AB528" s="31" t="n">
        <f aca="false">IF(Замер!$J$60="да",Комната_3!$G528,0)</f>
        <v>0</v>
      </c>
      <c r="AC528" s="31" t="n">
        <f aca="false">IF(Замер!$J$60="да",Комната_3!$H528,0)</f>
        <v>0</v>
      </c>
      <c r="AE528" s="31" t="n">
        <f aca="false">IF(Замер!$J$80="да",Комната_4!$B528,0)</f>
        <v>0</v>
      </c>
      <c r="AF528" s="31" t="n">
        <f aca="false">IF(Замер!$J$80="да",Комната_4!$G528,0)</f>
        <v>0</v>
      </c>
      <c r="AG528" s="31" t="n">
        <f aca="false">IF(Замер!$J$80="да",Комната_4!$H528,0)</f>
        <v>0</v>
      </c>
      <c r="AI528" s="31" t="n">
        <f aca="false">IF(Замер!$J$100="да",Комната_5!$B528,0)</f>
        <v>0</v>
      </c>
      <c r="AJ528" s="31" t="n">
        <f aca="false">IF(Замер!$J$100="да",Комната_5!$G528,0)</f>
        <v>0</v>
      </c>
      <c r="AK528" s="31" t="n">
        <f aca="false">IF(Замер!$J$100="да",Комната_5!$H528,0)</f>
        <v>0</v>
      </c>
      <c r="AM528" s="31" t="n">
        <f aca="false">IF(Замер!$J$120="да",Коридор!$B528,0)</f>
        <v>0</v>
      </c>
      <c r="AN528" s="31" t="n">
        <f aca="false">IF(Замер!$J$120="да",Коридор!$G528,0)</f>
        <v>0</v>
      </c>
      <c r="AO528" s="31" t="n">
        <f aca="false">IF(Замер!$J$120="да",Коридор!$H528,0)</f>
        <v>0</v>
      </c>
      <c r="AQ528" s="31" t="n">
        <f aca="false">IF(Замер!$J$140="да",Кухня!$B528,0)</f>
        <v>0</v>
      </c>
      <c r="AR528" s="31" t="n">
        <f aca="false">IF(Замер!$J$140="да",Кухня!$G528,0)</f>
        <v>0</v>
      </c>
      <c r="AS528" s="31" t="n">
        <f aca="false">IF(Замер!$J$140="да",Кухня!$H528,0)</f>
        <v>0</v>
      </c>
      <c r="AU528" s="31" t="n">
        <f aca="false">IF(Замер!$J$160="да",Ванна!$B528,0)</f>
        <v>0</v>
      </c>
      <c r="AV528" s="31" t="n">
        <f aca="false">IF(Замер!$J$160="да",Ванна!$G528,0)</f>
        <v>0</v>
      </c>
      <c r="AW528" s="31" t="n">
        <f aca="false">IF(Замер!$J$160="да",Ванна!$H528,0)</f>
        <v>0</v>
      </c>
      <c r="AY528" s="31" t="n">
        <f aca="false">IF(Замер!$J$180="да",Туалет!$B528,0)</f>
        <v>0</v>
      </c>
      <c r="AZ528" s="31" t="n">
        <f aca="false">IF(Замер!$J$180="да",Туалет!$G528,0)</f>
        <v>0</v>
      </c>
      <c r="BA528" s="31" t="n">
        <f aca="false">IF(Замер!$J$180="да",Туалет!$H528,0)</f>
        <v>0</v>
      </c>
      <c r="BC528" s="31" t="n">
        <f aca="false">IF(Замер!$J$200="да",Балкон!$B528,0)</f>
        <v>0</v>
      </c>
      <c r="BD528" s="31" t="n">
        <f aca="false">IF(Замер!$J$200="да",Балкон!$G528,0)</f>
        <v>0</v>
      </c>
      <c r="BE528" s="31" t="n">
        <f aca="false">IF(Замер!$J$200="да",Балкон!$H528,0)</f>
        <v>0</v>
      </c>
      <c r="BG528" s="31" t="n">
        <f aca="false">IF(Замер!$J$220="да",Помещение_11!$B528,0)</f>
        <v>0</v>
      </c>
      <c r="BH528" s="31" t="n">
        <f aca="false">IF(Замер!$J$220="да",Помещение_11!$G528,0)</f>
        <v>0</v>
      </c>
      <c r="BI528" s="31" t="n">
        <f aca="false">IF(Замер!$J$220="да",Помещение_11!$H528,0)</f>
        <v>0</v>
      </c>
      <c r="BK528" s="31" t="n">
        <f aca="false">IF(Замер!$J$240="да",Помещение_12!$B528,0)</f>
        <v>0</v>
      </c>
      <c r="BL528" s="31" t="n">
        <f aca="false">IF(Замер!$J$240="да",Помещение_12!$G528,0)</f>
        <v>0</v>
      </c>
      <c r="BM528" s="31" t="n">
        <f aca="false">IF(Замер!$J$240="да",Помещение_12!$H528,0)</f>
        <v>0</v>
      </c>
      <c r="BO528" s="31" t="n">
        <f aca="false">IF(Замер!$J$260="да",Помещение_13!$B528,0)</f>
        <v>0</v>
      </c>
      <c r="BP528" s="31" t="n">
        <f aca="false">IF(Замер!$J$260="да",Помещение_13!$G528,0)</f>
        <v>0</v>
      </c>
      <c r="BQ528" s="31" t="n">
        <f aca="false">IF(Замер!$J$260="да",Помещение_13!$H528,0)</f>
        <v>0</v>
      </c>
      <c r="BS528" s="31" t="n">
        <f aca="false">IF(Замер!$J$280="да",Помещение_14!$B528,0)</f>
        <v>0</v>
      </c>
      <c r="BT528" s="31" t="n">
        <f aca="false">IF(Замер!$J$280="да",Помещение_14!$G528,0)</f>
        <v>0</v>
      </c>
      <c r="BU528" s="31" t="n">
        <f aca="false">IF(Замер!$J$280="да",Помещение_14!$H528,0)</f>
        <v>0</v>
      </c>
      <c r="BW528" s="31" t="n">
        <f aca="false">IF(Замер!$J$300="да",Помещение_15!$B528,0)</f>
        <v>0</v>
      </c>
      <c r="BX528" s="31" t="n">
        <f aca="false">IF(Замер!$J$300="да",Помещение_15!$G528,0)</f>
        <v>0</v>
      </c>
      <c r="BY528" s="31" t="n">
        <f aca="false">IF(Замер!$J$300="да",Помещение_15!$H528,0)</f>
        <v>0</v>
      </c>
      <c r="CA528" s="31" t="n">
        <f aca="false">IF(Замер!$J$320="да",Помещение_16!$B528,0)</f>
        <v>0</v>
      </c>
      <c r="CB528" s="31" t="n">
        <f aca="false">IF(Замер!$J$320="да",Помещение_16!$G528,0)</f>
        <v>0</v>
      </c>
      <c r="CC528" s="31" t="n">
        <f aca="false">IF(Замер!$J$320="да",Помещение_16!$H528,0)</f>
        <v>0</v>
      </c>
      <c r="CE528" s="31" t="n">
        <f aca="false">IF(Замер!$J$340="да",Помещение_17!$B528,0)</f>
        <v>0</v>
      </c>
      <c r="CF528" s="31" t="n">
        <f aca="false">IF(Замер!$J$340="да",Помещение_17!$G528,0)</f>
        <v>0</v>
      </c>
      <c r="CG528" s="31" t="n">
        <f aca="false">IF(Замер!$J$340="да",Помещение_17!$H528,0)</f>
        <v>0</v>
      </c>
      <c r="CI528" s="31" t="n">
        <f aca="false">IF(Замер!$J$360="да",Помещение_18!$B528,0)</f>
        <v>0</v>
      </c>
      <c r="CJ528" s="31" t="n">
        <f aca="false">IF(Замер!$J$360="да",Помещение_18!$G528,0)</f>
        <v>0</v>
      </c>
      <c r="CK528" s="31" t="n">
        <f aca="false">IF(Замер!$J$360="да",Помещение_18!$H528,0)</f>
        <v>0</v>
      </c>
      <c r="CM528" s="31" t="n">
        <f aca="false">IF(Замер!$J$380="да",Помещение_19!$B528,0)</f>
        <v>0</v>
      </c>
      <c r="CN528" s="31" t="n">
        <f aca="false">IF(Замер!$J$380="да",Помещение_19!$G528,0)</f>
        <v>0</v>
      </c>
      <c r="CO528" s="31" t="n">
        <f aca="false">IF(Замер!$J$380="да",Помещение_19!$H528,0)</f>
        <v>0</v>
      </c>
      <c r="CQ528" s="31" t="n">
        <f aca="false">IF(Замер!$J$400="да",Помещение_20!$B528,0)</f>
        <v>0</v>
      </c>
      <c r="CR528" s="31" t="n">
        <f aca="false">IF(Замер!$J$400="да",Помещение_20!$G528,0)</f>
        <v>0</v>
      </c>
      <c r="CS528" s="31" t="n">
        <f aca="false">IF(Замер!$J$400="да",Помещение_20!$H528,0)</f>
        <v>0</v>
      </c>
    </row>
    <row r="529" customFormat="false" ht="14.25" hidden="false" customHeight="false" outlineLevel="0" collapsed="false">
      <c r="B529" s="103" t="n">
        <v>1</v>
      </c>
      <c r="C529" s="119" t="s">
        <v>757</v>
      </c>
      <c r="D529" s="119"/>
      <c r="E529" s="119"/>
      <c r="F529" s="119"/>
      <c r="G529" s="120" t="n">
        <f aca="false">SUMIF(B518:B528,"&gt;0",H518:H528)</f>
        <v>0</v>
      </c>
      <c r="H529" s="120"/>
      <c r="L529" s="104" t="s">
        <v>382</v>
      </c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3622957.5</v>
      </c>
      <c r="F530" s="87"/>
      <c r="G530" s="87"/>
      <c r="H530" s="87"/>
      <c r="L530" s="121" t="s">
        <v>758</v>
      </c>
      <c r="N530" s="123" t="n">
        <f aca="false">E530</f>
        <v>3622957.5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B3</f>
        <v>0.15</v>
      </c>
      <c r="F531" s="87" t="n">
        <f aca="false">E530*E531</f>
        <v>543443.625</v>
      </c>
      <c r="G531" s="87"/>
      <c r="H531" s="87"/>
      <c r="L531" s="121" t="s">
        <v>759</v>
      </c>
      <c r="N531" s="123" t="n">
        <f aca="false">F531</f>
        <v>543443.625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3079513.875</v>
      </c>
      <c r="F532" s="87"/>
      <c r="G532" s="87"/>
      <c r="H532" s="87"/>
      <c r="L532" s="121" t="s">
        <v>758</v>
      </c>
      <c r="N532" s="123" t="n">
        <f aca="false">E532</f>
        <v>3079513.875</v>
      </c>
    </row>
    <row r="539" customFormat="false" ht="14.25" hidden="false" customHeight="false" outlineLevel="0" collapsed="false">
      <c r="A539" s="31" t="n">
        <v>1</v>
      </c>
      <c r="B539" s="31" t="n">
        <v>2</v>
      </c>
      <c r="C539" s="31" t="n">
        <v>3</v>
      </c>
      <c r="D539" s="31" t="n">
        <v>4</v>
      </c>
      <c r="E539" s="31" t="n">
        <v>5</v>
      </c>
      <c r="F539" s="31" t="n">
        <v>6</v>
      </c>
      <c r="G539" s="31" t="n">
        <v>7</v>
      </c>
      <c r="H539" s="31" t="n">
        <v>8</v>
      </c>
      <c r="I539" s="31" t="n">
        <v>9</v>
      </c>
      <c r="J539" s="31" t="n">
        <v>10</v>
      </c>
      <c r="K539" s="31" t="n">
        <v>11</v>
      </c>
      <c r="L539" s="31" t="n">
        <v>12</v>
      </c>
      <c r="M539" s="31" t="n">
        <v>13</v>
      </c>
      <c r="N539" s="31" t="n">
        <v>14</v>
      </c>
    </row>
  </sheetData>
  <sheetProtection algorithmName="SHA-512" hashValue="+hGuQA/dgd7R+XSBxKLTbvKgyuGN+KHDqTX2OLkCNH3wj2dJavyrvvtmyRDX0lNFf1UGbbx3oNBCrpAHX6YK4A==" saltValue="8kMZ4KBmcQ3tq1AjEXaqgQ==" spinCount="100000" sheet="true" objects="true" scenarios="true" autoFilter="false"/>
  <autoFilter ref="B11:H532">
    <filterColumn colId="1" hiddenButton="1"/>
    <filterColumn colId="2" hiddenButton="1"/>
    <filterColumn colId="3" hiddenButton="1"/>
    <filterColumn colId="4" hiddenButton="1"/>
    <filterColumn colId="5" hiddenButton="1"/>
  </autoFilter>
  <mergeCells count="69">
    <mergeCell ref="S1:U1"/>
    <mergeCell ref="W1:Y1"/>
    <mergeCell ref="AA1:AC1"/>
    <mergeCell ref="AE1:AG1"/>
    <mergeCell ref="AI1:AK1"/>
    <mergeCell ref="AM1:AO1"/>
    <mergeCell ref="AQ1:AS1"/>
    <mergeCell ref="AU1:AW1"/>
    <mergeCell ref="AY1:BA1"/>
    <mergeCell ref="BC1:BE1"/>
    <mergeCell ref="BG1:BI1"/>
    <mergeCell ref="BK1:BM1"/>
    <mergeCell ref="BO1:BQ1"/>
    <mergeCell ref="BS1:BU1"/>
    <mergeCell ref="BW1:BY1"/>
    <mergeCell ref="CA1:CC1"/>
    <mergeCell ref="CE1:CG1"/>
    <mergeCell ref="CI1:CK1"/>
    <mergeCell ref="CM1:CO1"/>
    <mergeCell ref="CQ1:CS1"/>
    <mergeCell ref="B2:C2"/>
    <mergeCell ref="B3:C3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dataValidations count="1">
    <dataValidation allowBlank="true" errorStyle="stop" operator="between" showDropDown="false" showErrorMessage="true" showInputMessage="true" sqref="B3:C3" type="list">
      <formula1>Списки!$C$1:$C$37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3</xdr:col>
                    <xdr:colOff>6977160</xdr:colOff>
                    <xdr:row>1</xdr:row>
                    <xdr:rowOff>38160</xdr:rowOff>
                  </from>
                  <to>
                    <xdr:col>5</xdr:col>
                    <xdr:colOff>466560</xdr:colOff>
                    <xdr:row>2</xdr:row>
                    <xdr:rowOff>181080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4" name="CommandButton2">
              <controlPr defaultSize="0" print="true" autoFill="0" autoPict="0">
                <anchor moveWithCells="true" sizeWithCells="false">
                  <from>
                    <xdr:col>6</xdr:col>
                    <xdr:colOff>200160</xdr:colOff>
                    <xdr:row>1</xdr:row>
                    <xdr:rowOff>28440</xdr:rowOff>
                  </from>
                  <to>
                    <xdr:col>7</xdr:col>
                    <xdr:colOff>1064520</xdr:colOff>
                    <xdr:row>2</xdr:row>
                    <xdr:rowOff>180360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" r:id="rId5" name="CommandButton3">
              <controlPr defaultSize="0" print="true" autoFill="0" autoPict="0">
                <anchor moveWithCells="true" sizeWithCells="false">
                  <from>
                    <xdr:col>3</xdr:col>
                    <xdr:colOff>5438160</xdr:colOff>
                    <xdr:row>1</xdr:row>
                    <xdr:rowOff>9360</xdr:rowOff>
                  </from>
                  <to>
                    <xdr:col>4</xdr:col>
                    <xdr:colOff>-720</xdr:colOff>
                    <xdr:row>2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P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ColWidth="9.109375" defaultRowHeight="13.5" customHeight="false" zeroHeight="false" outlineLevelRow="0" outlineLevelCol="0"/>
  <cols>
    <col collapsed="false" customWidth="true" hidden="false" outlineLevel="0" max="1" min="1" style="125" width="14.11"/>
    <col collapsed="false" customWidth="true" hidden="false" outlineLevel="0" max="2" min="2" style="126" width="12.88"/>
    <col collapsed="false" customWidth="true" hidden="false" outlineLevel="0" max="3" min="3" style="126" width="11.89"/>
    <col collapsed="false" customWidth="true" hidden="false" outlineLevel="0" max="4" min="4" style="126" width="11.44"/>
    <col collapsed="false" customWidth="true" hidden="false" outlineLevel="0" max="5" min="5" style="126" width="10.56"/>
    <col collapsed="false" customWidth="true" hidden="false" outlineLevel="0" max="6" min="6" style="125" width="11"/>
    <col collapsed="false" customWidth="true" hidden="false" outlineLevel="0" max="7" min="7" style="126" width="11"/>
    <col collapsed="false" customWidth="true" hidden="false" outlineLevel="0" max="8" min="8" style="126" width="12.11"/>
    <col collapsed="false" customWidth="true" hidden="false" outlineLevel="0" max="9" min="9" style="126" width="12.67"/>
    <col collapsed="false" customWidth="true" hidden="false" outlineLevel="0" max="10" min="10" style="126" width="11.89"/>
    <col collapsed="false" customWidth="true" hidden="false" outlineLevel="0" max="11" min="11" style="126" width="12.44"/>
    <col collapsed="false" customWidth="true" hidden="false" outlineLevel="0" max="12" min="12" style="126" width="12.88"/>
    <col collapsed="false" customWidth="true" hidden="false" outlineLevel="0" max="15" min="13" style="126" width="12.67"/>
    <col collapsed="false" customWidth="true" hidden="false" outlineLevel="0" max="16" min="16" style="125" width="14.33"/>
    <col collapsed="false" customWidth="false" hidden="false" outlineLevel="0" max="16384" min="17" style="125" width="9.11"/>
  </cols>
  <sheetData>
    <row r="2" customFormat="false" ht="30.55" hidden="false" customHeight="true" outlineLevel="0" collapsed="false">
      <c r="B2" s="127" t="s">
        <v>760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4" customFormat="false" ht="16.4" hidden="false" customHeight="true" outlineLevel="0" collapsed="false">
      <c r="B4" s="128" t="s">
        <v>761</v>
      </c>
      <c r="C4" s="128"/>
      <c r="D4" s="129"/>
      <c r="E4" s="129"/>
      <c r="F4" s="129"/>
      <c r="G4" s="129"/>
      <c r="H4" s="129"/>
    </row>
    <row r="5" customFormat="false" ht="16.4" hidden="false" customHeight="true" outlineLevel="0" collapsed="false">
      <c r="B5" s="128" t="s">
        <v>762</v>
      </c>
      <c r="C5" s="128"/>
      <c r="D5" s="129"/>
      <c r="E5" s="129"/>
      <c r="F5" s="129"/>
      <c r="G5" s="129"/>
      <c r="H5" s="129"/>
    </row>
    <row r="6" customFormat="false" ht="16.4" hidden="false" customHeight="true" outlineLevel="0" collapsed="false">
      <c r="B6" s="128" t="s">
        <v>763</v>
      </c>
      <c r="C6" s="128"/>
      <c r="D6" s="129"/>
      <c r="E6" s="129"/>
      <c r="F6" s="129"/>
      <c r="G6" s="129"/>
      <c r="H6" s="129"/>
    </row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5" hidden="false" customHeight="true" outlineLevel="0" collapsed="false">
      <c r="B10" s="130" t="s">
        <v>764</v>
      </c>
      <c r="C10" s="130"/>
      <c r="D10" s="130"/>
      <c r="E10" s="130"/>
      <c r="F10" s="130"/>
      <c r="G10" s="131" t="s">
        <v>765</v>
      </c>
      <c r="H10" s="131"/>
      <c r="I10" s="131"/>
      <c r="J10" s="131"/>
      <c r="K10" s="131"/>
      <c r="L10" s="131"/>
      <c r="M10" s="131"/>
      <c r="N10" s="131"/>
      <c r="O10" s="131"/>
      <c r="P10" s="131" t="s">
        <v>766</v>
      </c>
    </row>
    <row r="11" customFormat="false" ht="105.95" hidden="false" customHeight="false" outlineLevel="0" collapsed="false">
      <c r="B11" s="132" t="s">
        <v>767</v>
      </c>
      <c r="C11" s="133" t="s">
        <v>768</v>
      </c>
      <c r="D11" s="133" t="s">
        <v>769</v>
      </c>
      <c r="E11" s="133" t="s">
        <v>770</v>
      </c>
      <c r="F11" s="134" t="s">
        <v>771</v>
      </c>
      <c r="G11" s="132" t="s">
        <v>772</v>
      </c>
      <c r="H11" s="135" t="s">
        <v>773</v>
      </c>
      <c r="I11" s="133" t="s">
        <v>774</v>
      </c>
      <c r="J11" s="136" t="s">
        <v>775</v>
      </c>
      <c r="K11" s="137" t="s">
        <v>776</v>
      </c>
      <c r="L11" s="138" t="s">
        <v>777</v>
      </c>
      <c r="M11" s="139" t="s">
        <v>778</v>
      </c>
      <c r="N11" s="140" t="s">
        <v>779</v>
      </c>
      <c r="O11" s="141" t="s">
        <v>780</v>
      </c>
      <c r="P11" s="131"/>
    </row>
    <row r="12" customFormat="false" ht="13.8" hidden="false" customHeight="false" outlineLevel="0" collapsed="false">
      <c r="A12" s="142" t="s">
        <v>247</v>
      </c>
      <c r="B12" s="143"/>
      <c r="C12" s="144"/>
      <c r="D12" s="144"/>
      <c r="E12" s="144"/>
      <c r="F12" s="145"/>
      <c r="G12" s="143"/>
      <c r="H12" s="144"/>
      <c r="I12" s="144"/>
      <c r="J12" s="146"/>
      <c r="K12" s="147"/>
      <c r="L12" s="143"/>
      <c r="M12" s="146"/>
      <c r="N12" s="148"/>
      <c r="O12" s="146"/>
      <c r="P12" s="149" t="n">
        <f aca="false">B12*1200+C12*850+D12*550+E12*299+F12*700+G12*340+H12*1000+I12*250+J12*300+K12*580+L12*450+M12*500+N12*6100+O12*9700</f>
        <v>0</v>
      </c>
    </row>
    <row r="13" customFormat="false" ht="13.8" hidden="false" customHeight="false" outlineLevel="0" collapsed="false">
      <c r="A13" s="150" t="s">
        <v>287</v>
      </c>
      <c r="B13" s="151"/>
      <c r="C13" s="152"/>
      <c r="D13" s="152"/>
      <c r="E13" s="152"/>
      <c r="F13" s="153"/>
      <c r="G13" s="151"/>
      <c r="H13" s="152"/>
      <c r="I13" s="152"/>
      <c r="J13" s="154"/>
      <c r="K13" s="155"/>
      <c r="L13" s="151"/>
      <c r="M13" s="154"/>
      <c r="N13" s="156"/>
      <c r="O13" s="154"/>
      <c r="P13" s="157" t="n">
        <f aca="false">B13*1200+C13*850+D13*550+E13*299+F13*700+G13*340+H13*1000+I13*250+J13*300+K13*580+L13*450+M13*500+N13*6100+O13*9700</f>
        <v>0</v>
      </c>
    </row>
    <row r="14" customFormat="false" ht="13.8" hidden="false" customHeight="false" outlineLevel="0" collapsed="false">
      <c r="A14" s="150" t="s">
        <v>290</v>
      </c>
      <c r="B14" s="151"/>
      <c r="C14" s="152"/>
      <c r="D14" s="152"/>
      <c r="E14" s="152"/>
      <c r="F14" s="153"/>
      <c r="G14" s="151"/>
      <c r="H14" s="152"/>
      <c r="I14" s="152"/>
      <c r="J14" s="154"/>
      <c r="K14" s="155"/>
      <c r="L14" s="151"/>
      <c r="M14" s="154"/>
      <c r="N14" s="156"/>
      <c r="O14" s="154"/>
      <c r="P14" s="157" t="n">
        <f aca="false">B14*1200+C14*850+D14*550+E14*299+F14*700+G14*340+H14*1000+I14*250+J14*300+K14*580+L14*450+M14*500+N14*6100+O14*9700</f>
        <v>0</v>
      </c>
    </row>
    <row r="15" customFormat="false" ht="13.8" hidden="false" customHeight="false" outlineLevel="0" collapsed="false">
      <c r="A15" s="150" t="s">
        <v>293</v>
      </c>
      <c r="B15" s="151"/>
      <c r="C15" s="152"/>
      <c r="D15" s="152"/>
      <c r="E15" s="152"/>
      <c r="F15" s="153"/>
      <c r="G15" s="151"/>
      <c r="H15" s="152"/>
      <c r="I15" s="152"/>
      <c r="J15" s="154"/>
      <c r="K15" s="155"/>
      <c r="L15" s="151"/>
      <c r="M15" s="154"/>
      <c r="N15" s="156"/>
      <c r="O15" s="154"/>
      <c r="P15" s="157" t="n">
        <f aca="false">B15*1200+C15*850+D15*550+E15*299+F15*700+G15*340+H15*1000+I15*250+J15*300+K15*580+L15*450+M15*500+N15*6100+O15*9700</f>
        <v>0</v>
      </c>
    </row>
    <row r="16" customFormat="false" ht="13.8" hidden="false" customHeight="false" outlineLevel="0" collapsed="false">
      <c r="A16" s="150" t="s">
        <v>296</v>
      </c>
      <c r="B16" s="151"/>
      <c r="C16" s="152"/>
      <c r="D16" s="152"/>
      <c r="E16" s="152"/>
      <c r="F16" s="153"/>
      <c r="G16" s="151"/>
      <c r="H16" s="152"/>
      <c r="I16" s="152"/>
      <c r="J16" s="154"/>
      <c r="K16" s="155"/>
      <c r="L16" s="151"/>
      <c r="M16" s="154"/>
      <c r="N16" s="156"/>
      <c r="O16" s="154"/>
      <c r="P16" s="157" t="n">
        <f aca="false">B16*1200+C16*850+D16*550+E16*299+F16*700+G16*340+H16*1000+I16*250+J16*300+K16*580+L16*450+M16*500+N16*6100+O16*9700</f>
        <v>0</v>
      </c>
    </row>
    <row r="17" customFormat="false" ht="13.8" hidden="false" customHeight="false" outlineLevel="0" collapsed="false">
      <c r="A17" s="150" t="s">
        <v>781</v>
      </c>
      <c r="B17" s="151"/>
      <c r="C17" s="152"/>
      <c r="D17" s="152"/>
      <c r="E17" s="152"/>
      <c r="F17" s="153"/>
      <c r="G17" s="151"/>
      <c r="H17" s="152"/>
      <c r="I17" s="152"/>
      <c r="J17" s="154"/>
      <c r="K17" s="155"/>
      <c r="L17" s="151"/>
      <c r="M17" s="154"/>
      <c r="N17" s="156"/>
      <c r="O17" s="154"/>
      <c r="P17" s="157" t="n">
        <f aca="false">B17*1200+C17*850+D17*550+E17*299+F17*700+G17*340+H17*1000+I17*250+J17*300+K17*580+L17*450+M17*500+N17*6100+O17*9700</f>
        <v>0</v>
      </c>
    </row>
    <row r="18" customFormat="false" ht="13.8" hidden="false" customHeight="false" outlineLevel="0" collapsed="false">
      <c r="A18" s="150" t="s">
        <v>782</v>
      </c>
      <c r="B18" s="151"/>
      <c r="C18" s="152"/>
      <c r="D18" s="152"/>
      <c r="E18" s="152"/>
      <c r="F18" s="153"/>
      <c r="G18" s="151"/>
      <c r="H18" s="152"/>
      <c r="I18" s="152"/>
      <c r="J18" s="154"/>
      <c r="K18" s="155"/>
      <c r="L18" s="151"/>
      <c r="M18" s="154"/>
      <c r="N18" s="156"/>
      <c r="O18" s="154"/>
      <c r="P18" s="157" t="n">
        <f aca="false">B18*1200+C18*850+D18*550+E18*299+F18*700+G18*340+H18*1000+I18*250+J18*300+K18*580+L18*450+M18*500+N18*6100+O18*9700</f>
        <v>0</v>
      </c>
    </row>
    <row r="19" customFormat="false" ht="13.8" hidden="false" customHeight="false" outlineLevel="0" collapsed="false">
      <c r="A19" s="150" t="s">
        <v>783</v>
      </c>
      <c r="B19" s="151"/>
      <c r="C19" s="152"/>
      <c r="D19" s="152"/>
      <c r="E19" s="152"/>
      <c r="F19" s="153"/>
      <c r="G19" s="151"/>
      <c r="H19" s="152"/>
      <c r="I19" s="152"/>
      <c r="J19" s="154"/>
      <c r="K19" s="155"/>
      <c r="L19" s="151"/>
      <c r="M19" s="154"/>
      <c r="N19" s="156"/>
      <c r="O19" s="154"/>
      <c r="P19" s="157" t="n">
        <f aca="false">B19*1200+C19*850+D19*550+E19*299+F19*700+G19*340+H19*1000+I19*250+J19*300+K19*580+L19*450+M19*500+N19*6100+O19*9700</f>
        <v>0</v>
      </c>
    </row>
    <row r="20" customFormat="false" ht="13.8" hidden="false" customHeight="false" outlineLevel="0" collapsed="false">
      <c r="A20" s="150" t="s">
        <v>784</v>
      </c>
      <c r="B20" s="151"/>
      <c r="C20" s="152"/>
      <c r="D20" s="152"/>
      <c r="E20" s="152"/>
      <c r="F20" s="153"/>
      <c r="G20" s="151"/>
      <c r="H20" s="152"/>
      <c r="I20" s="152"/>
      <c r="J20" s="154"/>
      <c r="K20" s="155"/>
      <c r="L20" s="151"/>
      <c r="M20" s="154"/>
      <c r="N20" s="156"/>
      <c r="O20" s="154"/>
      <c r="P20" s="157" t="n">
        <f aca="false">B20*1200+C20*850+D20*550+E20*299+F20*700+G20*340+H20*1000+I20*250+J20*300+K20*580+L20*450+M20*500+N20*6100+O20*9700</f>
        <v>0</v>
      </c>
    </row>
    <row r="21" customFormat="false" ht="13.8" hidden="false" customHeight="false" outlineLevel="0" collapsed="false">
      <c r="A21" s="150" t="s">
        <v>785</v>
      </c>
      <c r="B21" s="151"/>
      <c r="C21" s="152"/>
      <c r="D21" s="152"/>
      <c r="E21" s="152"/>
      <c r="F21" s="153"/>
      <c r="G21" s="151"/>
      <c r="H21" s="152"/>
      <c r="I21" s="152"/>
      <c r="J21" s="154"/>
      <c r="K21" s="155"/>
      <c r="L21" s="151"/>
      <c r="M21" s="154"/>
      <c r="N21" s="156"/>
      <c r="O21" s="154"/>
      <c r="P21" s="157" t="n">
        <f aca="false">B21*1200+C21*850+D21*550+E21*299+F21*700+G21*340+H21*1000+I21*250+J21*300+K21*580+L21*450+M21*500+N21*6100+O21*9700</f>
        <v>0</v>
      </c>
    </row>
    <row r="22" customFormat="false" ht="13.8" hidden="false" customHeight="false" outlineLevel="0" collapsed="false">
      <c r="A22" s="150" t="s">
        <v>786</v>
      </c>
      <c r="B22" s="151"/>
      <c r="C22" s="152"/>
      <c r="D22" s="152"/>
      <c r="E22" s="152"/>
      <c r="F22" s="153"/>
      <c r="G22" s="151"/>
      <c r="H22" s="152"/>
      <c r="I22" s="152"/>
      <c r="J22" s="154"/>
      <c r="K22" s="155"/>
      <c r="L22" s="151"/>
      <c r="M22" s="154"/>
      <c r="N22" s="156"/>
      <c r="O22" s="154"/>
      <c r="P22" s="157" t="n">
        <f aca="false">B22*1200+C22*850+D22*550+E22*299+F22*700+G22*340+H22*1000+I22*250+J22*300+K22*580+L22*450+M22*500+N22*6100+O22*9700</f>
        <v>0</v>
      </c>
    </row>
    <row r="23" customFormat="false" ht="13.8" hidden="false" customHeight="false" outlineLevel="0" collapsed="false">
      <c r="A23" s="150" t="s">
        <v>787</v>
      </c>
      <c r="B23" s="151"/>
      <c r="C23" s="152"/>
      <c r="D23" s="152"/>
      <c r="E23" s="152"/>
      <c r="F23" s="153"/>
      <c r="G23" s="151"/>
      <c r="H23" s="152"/>
      <c r="I23" s="152"/>
      <c r="J23" s="154"/>
      <c r="K23" s="155"/>
      <c r="L23" s="151"/>
      <c r="M23" s="154"/>
      <c r="N23" s="156"/>
      <c r="O23" s="154"/>
      <c r="P23" s="157" t="n">
        <f aca="false">B23*1200+C23*850+D23*550+E23*299+F23*700+G23*340+H23*1000+I23*250+J23*300+K23*580+L23*450+M23*500+N23*6100+O23*9700</f>
        <v>0</v>
      </c>
    </row>
    <row r="24" customFormat="false" ht="13.8" hidden="false" customHeight="false" outlineLevel="0" collapsed="false">
      <c r="A24" s="150" t="s">
        <v>788</v>
      </c>
      <c r="B24" s="151"/>
      <c r="C24" s="152"/>
      <c r="D24" s="152"/>
      <c r="E24" s="152"/>
      <c r="F24" s="153"/>
      <c r="G24" s="151"/>
      <c r="H24" s="152"/>
      <c r="I24" s="152"/>
      <c r="J24" s="154"/>
      <c r="K24" s="155"/>
      <c r="L24" s="151"/>
      <c r="M24" s="154"/>
      <c r="N24" s="156"/>
      <c r="O24" s="154"/>
      <c r="P24" s="157" t="n">
        <f aca="false">B24*1200+C24*850+D24*550+E24*299+F24*700+G24*340+H24*1000+I24*250+J24*300+K24*580+L24*450+M24*500+N24*6100+O24*9700</f>
        <v>0</v>
      </c>
    </row>
    <row r="25" customFormat="false" ht="13.8" hidden="false" customHeight="false" outlineLevel="0" collapsed="false">
      <c r="A25" s="150" t="s">
        <v>789</v>
      </c>
      <c r="B25" s="151"/>
      <c r="C25" s="152"/>
      <c r="D25" s="152"/>
      <c r="E25" s="152"/>
      <c r="F25" s="153"/>
      <c r="G25" s="151"/>
      <c r="H25" s="152"/>
      <c r="I25" s="152"/>
      <c r="J25" s="154"/>
      <c r="K25" s="155"/>
      <c r="L25" s="151"/>
      <c r="M25" s="154"/>
      <c r="N25" s="156"/>
      <c r="O25" s="154"/>
      <c r="P25" s="157" t="n">
        <f aca="false">B25*1200+C25*850+D25*550+E25*299+F25*700+G25*340+H25*1000+I25*250+J25*300+K25*580+L25*450+M25*500+N25*6100+O25*9700</f>
        <v>0</v>
      </c>
    </row>
    <row r="26" customFormat="false" ht="13.8" hidden="false" customHeight="false" outlineLevel="0" collapsed="false">
      <c r="A26" s="158" t="s">
        <v>790</v>
      </c>
      <c r="B26" s="159"/>
      <c r="C26" s="160"/>
      <c r="D26" s="160"/>
      <c r="E26" s="160"/>
      <c r="F26" s="161"/>
      <c r="G26" s="159"/>
      <c r="H26" s="160"/>
      <c r="I26" s="160"/>
      <c r="J26" s="162"/>
      <c r="K26" s="163"/>
      <c r="L26" s="159"/>
      <c r="M26" s="162"/>
      <c r="N26" s="164"/>
      <c r="O26" s="162"/>
      <c r="P26" s="157" t="n">
        <f aca="false">B26*1200+C26*850+D26*550+E26*299+F26*700+G26*340+H26*1000+I26*250+J26*300+K26*580+L26*450+M26*500+N26*6100+O26*9700</f>
        <v>0</v>
      </c>
    </row>
    <row r="27" customFormat="false" ht="16.4" hidden="false" customHeight="false" outlineLevel="0" collapsed="false">
      <c r="A27" s="165" t="s">
        <v>791</v>
      </c>
      <c r="B27" s="166" t="n">
        <f aca="false">SUM(B12:B26)*B51</f>
        <v>0</v>
      </c>
      <c r="C27" s="167" t="n">
        <f aca="false">SUM(C12:C26)*C51</f>
        <v>0</v>
      </c>
      <c r="D27" s="167" t="n">
        <f aca="false">SUM(D12:D26)*D51</f>
        <v>0</v>
      </c>
      <c r="E27" s="167" t="n">
        <f aca="false">SUM(E12:E26)*E51</f>
        <v>0</v>
      </c>
      <c r="F27" s="168" t="n">
        <f aca="false">SUM(F12:F26)*F51</f>
        <v>0</v>
      </c>
      <c r="G27" s="166" t="n">
        <f aca="false">SUM(G12:G26)*G51</f>
        <v>0</v>
      </c>
      <c r="H27" s="167" t="n">
        <f aca="false">SUM(H12:H26)*H51</f>
        <v>0</v>
      </c>
      <c r="I27" s="167" t="n">
        <f aca="false">SUM(I12:I26)*I51</f>
        <v>0</v>
      </c>
      <c r="J27" s="169" t="n">
        <f aca="false">SUM(J12:J26)*J51</f>
        <v>0</v>
      </c>
      <c r="K27" s="170" t="n">
        <f aca="false">SUM(K12:K26)*K51</f>
        <v>0</v>
      </c>
      <c r="L27" s="166" t="n">
        <f aca="false">SUM(L12:L26)*L51</f>
        <v>0</v>
      </c>
      <c r="M27" s="169" t="n">
        <f aca="false">SUM(M12:M26)*M51</f>
        <v>0</v>
      </c>
      <c r="N27" s="171" t="n">
        <f aca="false">SUM(N12:N26)*N51</f>
        <v>0</v>
      </c>
      <c r="O27" s="169" t="n">
        <f aca="false">SUM(O12:O26)*O51</f>
        <v>0</v>
      </c>
      <c r="P27" s="172" t="n">
        <f aca="false">SUM(B27:O27)</f>
        <v>0</v>
      </c>
    </row>
    <row r="29" customFormat="false" ht="16.4" hidden="false" customHeight="true" outlineLevel="0" collapsed="false">
      <c r="A29" s="173" t="s">
        <v>792</v>
      </c>
      <c r="B29" s="174" t="s">
        <v>793</v>
      </c>
      <c r="C29" s="174"/>
    </row>
    <row r="30" customFormat="false" ht="16.4" hidden="false" customHeight="true" outlineLevel="0" collapsed="false">
      <c r="A30" s="173" t="s">
        <v>794</v>
      </c>
      <c r="B30" s="174" t="s">
        <v>795</v>
      </c>
      <c r="C30" s="174"/>
    </row>
    <row r="51" customFormat="false" ht="16.4" hidden="false" customHeight="false" outlineLevel="0" collapsed="false">
      <c r="A51" s="175"/>
      <c r="B51" s="176" t="n">
        <v>1200</v>
      </c>
      <c r="C51" s="176" t="n">
        <v>850</v>
      </c>
      <c r="D51" s="176" t="n">
        <v>550</v>
      </c>
      <c r="E51" s="176" t="n">
        <v>299</v>
      </c>
      <c r="F51" s="176" t="n">
        <v>700</v>
      </c>
      <c r="G51" s="176" t="n">
        <v>340</v>
      </c>
      <c r="H51" s="176" t="n">
        <v>1000</v>
      </c>
      <c r="I51" s="176" t="n">
        <v>250</v>
      </c>
      <c r="J51" s="176" t="n">
        <v>300</v>
      </c>
      <c r="K51" s="176" t="n">
        <v>580</v>
      </c>
      <c r="L51" s="176" t="n">
        <v>450</v>
      </c>
      <c r="M51" s="176" t="n">
        <v>500</v>
      </c>
      <c r="N51" s="176" t="n">
        <v>6100</v>
      </c>
      <c r="O51" s="176" t="n">
        <v>9700</v>
      </c>
      <c r="P51" s="177"/>
    </row>
  </sheetData>
  <sheetProtection algorithmName="SHA-512" hashValue="PqU/qV0zC+NF6sFvWVnrccMMUNDd/5oRs5KoFOvmu7BipSqvHzu/p+LWBLcJMA5zk5huiIAonVlqTspb6+y7gw==" saltValue="GNaUQKHfXPkSsG30BJQoCg==" spinCount="100000" sheet="true" objects="true" scenarios="true"/>
  <mergeCells count="12">
    <mergeCell ref="B2:L2"/>
    <mergeCell ref="B4:C4"/>
    <mergeCell ref="D4:H4"/>
    <mergeCell ref="B5:C5"/>
    <mergeCell ref="D5:H5"/>
    <mergeCell ref="B6:C6"/>
    <mergeCell ref="D6:H6"/>
    <mergeCell ref="B10:F10"/>
    <mergeCell ref="G10:O10"/>
    <mergeCell ref="P10:P11"/>
    <mergeCell ref="B29:C29"/>
    <mergeCell ref="B30:C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671875" defaultRowHeight="15" customHeight="false" zeroHeight="false" outlineLevelRow="0" outlineLevelCol="0"/>
  <cols>
    <col collapsed="false" customWidth="true" hidden="false" outlineLevel="0" max="1" min="1" style="178" width="3.67"/>
    <col collapsed="false" customWidth="true" hidden="false" outlineLevel="0" max="2" min="2" style="178" width="7.67"/>
    <col collapsed="false" customWidth="true" hidden="false" outlineLevel="0" max="3" min="3" style="178" width="82.33"/>
    <col collapsed="false" customWidth="true" hidden="false" outlineLevel="0" max="4" min="4" style="178" width="9.11"/>
    <col collapsed="false" customWidth="true" hidden="false" outlineLevel="0" max="5" min="5" style="178" width="12.11"/>
    <col collapsed="false" customWidth="true" hidden="false" outlineLevel="0" max="6" min="6" style="178" width="11.22"/>
    <col collapsed="false" customWidth="true" hidden="false" outlineLevel="0" max="7" min="7" style="178" width="17.44"/>
    <col collapsed="false" customWidth="false" hidden="false" outlineLevel="0" max="16384" min="8" style="178" width="8.88"/>
  </cols>
  <sheetData>
    <row r="1" customFormat="false" ht="15" hidden="false" customHeight="false" outlineLevel="0" collapsed="false">
      <c r="A1" s="179" t="s">
        <v>761</v>
      </c>
      <c r="B1" s="179"/>
      <c r="C1" s="179"/>
      <c r="D1" s="179"/>
      <c r="E1" s="179"/>
      <c r="F1" s="179"/>
      <c r="G1" s="179"/>
    </row>
    <row r="2" customFormat="false" ht="15" hidden="false" customHeight="false" outlineLevel="0" collapsed="false">
      <c r="A2" s="179"/>
      <c r="B2" s="179" t="s">
        <v>13</v>
      </c>
      <c r="C2" s="179"/>
      <c r="D2" s="179" t="s">
        <v>796</v>
      </c>
      <c r="E2" s="179" t="s">
        <v>797</v>
      </c>
      <c r="F2" s="179" t="s">
        <v>798</v>
      </c>
      <c r="G2" s="179"/>
    </row>
    <row r="3" customFormat="false" ht="15" hidden="false" customHeight="false" outlineLevel="0" collapsed="false">
      <c r="A3" s="179"/>
      <c r="B3" s="179"/>
      <c r="C3" s="179"/>
      <c r="D3" s="179"/>
      <c r="E3" s="179"/>
      <c r="F3" s="179" t="s">
        <v>15</v>
      </c>
      <c r="G3" s="179" t="s">
        <v>799</v>
      </c>
    </row>
    <row r="4" customFormat="false" ht="15" hidden="false" customHeight="false" outlineLevel="0" collapsed="false">
      <c r="A4" s="180"/>
      <c r="B4" s="181" t="s">
        <v>337</v>
      </c>
      <c r="C4" s="181"/>
      <c r="D4" s="181"/>
      <c r="E4" s="181"/>
      <c r="F4" s="181"/>
      <c r="G4" s="181"/>
    </row>
    <row r="5" customFormat="false" ht="15" hidden="false" customHeight="false" outlineLevel="0" collapsed="false">
      <c r="A5" s="182"/>
      <c r="B5" s="183" t="s">
        <v>22</v>
      </c>
      <c r="C5" s="183"/>
      <c r="D5" s="183"/>
      <c r="E5" s="183"/>
      <c r="F5" s="183"/>
      <c r="G5" s="183"/>
    </row>
    <row r="6" customFormat="false" ht="15" hidden="false" customHeight="false" outlineLevel="0" collapsed="false">
      <c r="A6" s="184"/>
      <c r="B6" s="185" t="s">
        <v>23</v>
      </c>
      <c r="C6" s="184" t="s">
        <v>24</v>
      </c>
      <c r="D6" s="186" t="s">
        <v>25</v>
      </c>
      <c r="E6" s="187" t="n">
        <v>190</v>
      </c>
      <c r="F6" s="184" t="n">
        <v>60.8</v>
      </c>
      <c r="G6" s="187" t="n">
        <v>11552</v>
      </c>
    </row>
    <row r="7" customFormat="false" ht="15" hidden="false" customHeight="false" outlineLevel="0" collapsed="false">
      <c r="A7" s="184"/>
      <c r="B7" s="185" t="s">
        <v>26</v>
      </c>
      <c r="C7" s="184" t="s">
        <v>27</v>
      </c>
      <c r="D7" s="186" t="s">
        <v>25</v>
      </c>
      <c r="E7" s="187" t="n">
        <v>1499</v>
      </c>
      <c r="F7" s="184" t="n">
        <v>16.6</v>
      </c>
      <c r="G7" s="187" t="n">
        <v>24883.4</v>
      </c>
    </row>
    <row r="8" customFormat="false" ht="15" hidden="false" customHeight="false" outlineLevel="0" collapsed="false">
      <c r="A8" s="184"/>
      <c r="B8" s="185" t="s">
        <v>28</v>
      </c>
      <c r="C8" s="184" t="s">
        <v>29</v>
      </c>
      <c r="D8" s="186" t="s">
        <v>25</v>
      </c>
      <c r="E8" s="187" t="n">
        <v>52</v>
      </c>
      <c r="F8" s="184" t="n">
        <v>155</v>
      </c>
      <c r="G8" s="187" t="n">
        <v>8060</v>
      </c>
    </row>
    <row r="9" customFormat="false" ht="15" hidden="false" customHeight="false" outlineLevel="0" collapsed="false">
      <c r="A9" s="184"/>
      <c r="B9" s="185" t="s">
        <v>30</v>
      </c>
      <c r="C9" s="184" t="s">
        <v>31</v>
      </c>
      <c r="D9" s="186" t="s">
        <v>25</v>
      </c>
      <c r="E9" s="187" t="n">
        <v>845</v>
      </c>
      <c r="F9" s="184" t="n">
        <v>60.8</v>
      </c>
      <c r="G9" s="187" t="n">
        <v>51376</v>
      </c>
    </row>
    <row r="10" customFormat="false" ht="15" hidden="false" customHeight="false" outlineLevel="0" collapsed="false">
      <c r="A10" s="184"/>
      <c r="B10" s="185" t="s">
        <v>32</v>
      </c>
      <c r="C10" s="184" t="s">
        <v>33</v>
      </c>
      <c r="D10" s="186" t="s">
        <v>25</v>
      </c>
      <c r="E10" s="187" t="n">
        <v>396</v>
      </c>
      <c r="F10" s="184" t="n">
        <v>77.5</v>
      </c>
      <c r="G10" s="187" t="n">
        <v>30690</v>
      </c>
    </row>
    <row r="11" customFormat="false" ht="15" hidden="false" customHeight="false" outlineLevel="0" collapsed="false">
      <c r="A11" s="184"/>
      <c r="B11" s="185" t="s">
        <v>34</v>
      </c>
      <c r="C11" s="184" t="s">
        <v>35</v>
      </c>
      <c r="D11" s="186" t="s">
        <v>25</v>
      </c>
      <c r="E11" s="187" t="n">
        <v>262</v>
      </c>
      <c r="F11" s="184" t="n">
        <v>77.5</v>
      </c>
      <c r="G11" s="187" t="n">
        <v>20305</v>
      </c>
    </row>
    <row r="12" customFormat="false" ht="15" hidden="false" customHeight="false" outlineLevel="0" collapsed="false">
      <c r="A12" s="184"/>
      <c r="B12" s="185" t="s">
        <v>36</v>
      </c>
      <c r="C12" s="184" t="s">
        <v>37</v>
      </c>
      <c r="D12" s="186" t="s">
        <v>25</v>
      </c>
      <c r="E12" s="187" t="n">
        <v>204</v>
      </c>
      <c r="F12" s="184" t="n">
        <v>77.5</v>
      </c>
      <c r="G12" s="187" t="n">
        <v>15810</v>
      </c>
    </row>
    <row r="13" customFormat="false" ht="15" hidden="false" customHeight="false" outlineLevel="0" collapsed="false">
      <c r="A13" s="184"/>
      <c r="B13" s="185" t="s">
        <v>38</v>
      </c>
      <c r="C13" s="184" t="s">
        <v>39</v>
      </c>
      <c r="D13" s="186" t="s">
        <v>25</v>
      </c>
      <c r="E13" s="187" t="n">
        <v>145</v>
      </c>
      <c r="F13" s="184" t="n">
        <v>138</v>
      </c>
      <c r="G13" s="187" t="n">
        <v>20010</v>
      </c>
    </row>
    <row r="14" customFormat="false" ht="15" hidden="false" customHeight="false" outlineLevel="0" collapsed="false">
      <c r="A14" s="184"/>
      <c r="B14" s="185" t="s">
        <v>40</v>
      </c>
      <c r="C14" s="184" t="s">
        <v>41</v>
      </c>
      <c r="D14" s="186" t="s">
        <v>42</v>
      </c>
      <c r="E14" s="187" t="n">
        <v>76</v>
      </c>
      <c r="F14" s="184" t="n">
        <v>15</v>
      </c>
      <c r="G14" s="187" t="n">
        <v>1140</v>
      </c>
    </row>
    <row r="15" customFormat="false" ht="15" hidden="false" customHeight="false" outlineLevel="0" collapsed="false">
      <c r="A15" s="188"/>
      <c r="B15" s="189" t="s">
        <v>43</v>
      </c>
      <c r="C15" s="189"/>
      <c r="D15" s="189"/>
      <c r="E15" s="189"/>
      <c r="F15" s="188"/>
      <c r="G15" s="190" t="n">
        <v>183826.4</v>
      </c>
    </row>
    <row r="16" customFormat="false" ht="15" hidden="false" customHeight="false" outlineLevel="0" collapsed="false">
      <c r="A16" s="191"/>
      <c r="B16" s="183" t="s">
        <v>44</v>
      </c>
      <c r="C16" s="183"/>
      <c r="D16" s="183"/>
      <c r="E16" s="183"/>
      <c r="F16" s="192"/>
      <c r="G16" s="193" t="n">
        <v>183826.4</v>
      </c>
    </row>
    <row r="17" customFormat="false" ht="15" hidden="false" customHeight="false" outlineLevel="0" collapsed="false">
      <c r="A17" s="180"/>
      <c r="B17" s="181" t="s">
        <v>383</v>
      </c>
      <c r="C17" s="181"/>
      <c r="D17" s="181"/>
      <c r="E17" s="181"/>
      <c r="F17" s="181"/>
      <c r="G17" s="181"/>
    </row>
    <row r="18" customFormat="false" ht="15" hidden="false" customHeight="false" outlineLevel="0" collapsed="false">
      <c r="A18" s="182"/>
      <c r="B18" s="183" t="s">
        <v>46</v>
      </c>
      <c r="C18" s="183"/>
      <c r="D18" s="183"/>
      <c r="E18" s="183"/>
      <c r="F18" s="183"/>
      <c r="G18" s="183"/>
    </row>
    <row r="19" customFormat="false" ht="15" hidden="false" customHeight="false" outlineLevel="0" collapsed="false">
      <c r="A19" s="184"/>
      <c r="B19" s="185" t="s">
        <v>47</v>
      </c>
      <c r="C19" s="184" t="s">
        <v>48</v>
      </c>
      <c r="D19" s="186" t="s">
        <v>42</v>
      </c>
      <c r="E19" s="187" t="n">
        <v>84</v>
      </c>
      <c r="F19" s="184" t="n">
        <v>10</v>
      </c>
      <c r="G19" s="187" t="n">
        <v>840</v>
      </c>
    </row>
    <row r="20" customFormat="false" ht="15" hidden="false" customHeight="false" outlineLevel="0" collapsed="false">
      <c r="A20" s="188"/>
      <c r="B20" s="189" t="s">
        <v>49</v>
      </c>
      <c r="C20" s="189"/>
      <c r="D20" s="189"/>
      <c r="E20" s="189"/>
      <c r="F20" s="188"/>
      <c r="G20" s="190" t="n">
        <v>840</v>
      </c>
    </row>
    <row r="21" customFormat="false" ht="15" hidden="false" customHeight="false" outlineLevel="0" collapsed="false">
      <c r="A21" s="182"/>
      <c r="B21" s="183" t="s">
        <v>50</v>
      </c>
      <c r="C21" s="183"/>
      <c r="D21" s="183"/>
      <c r="E21" s="183"/>
      <c r="F21" s="183"/>
      <c r="G21" s="183"/>
    </row>
    <row r="22" customFormat="false" ht="15" hidden="false" customHeight="false" outlineLevel="0" collapsed="false">
      <c r="A22" s="184"/>
      <c r="B22" s="185" t="s">
        <v>51</v>
      </c>
      <c r="C22" s="184" t="s">
        <v>52</v>
      </c>
      <c r="D22" s="186" t="s">
        <v>25</v>
      </c>
      <c r="E22" s="187" t="n">
        <v>163</v>
      </c>
      <c r="F22" s="184" t="n">
        <v>15</v>
      </c>
      <c r="G22" s="187" t="n">
        <v>2445</v>
      </c>
    </row>
    <row r="23" customFormat="false" ht="15" hidden="false" customHeight="false" outlineLevel="0" collapsed="false">
      <c r="A23" s="184"/>
      <c r="B23" s="185" t="s">
        <v>53</v>
      </c>
      <c r="C23" s="184" t="s">
        <v>54</v>
      </c>
      <c r="D23" s="186" t="s">
        <v>42</v>
      </c>
      <c r="E23" s="187" t="n">
        <v>493</v>
      </c>
      <c r="F23" s="184" t="n">
        <v>7.4</v>
      </c>
      <c r="G23" s="187" t="n">
        <v>3648.2</v>
      </c>
    </row>
    <row r="24" customFormat="false" ht="15" hidden="false" customHeight="false" outlineLevel="0" collapsed="false">
      <c r="A24" s="184"/>
      <c r="B24" s="185" t="s">
        <v>55</v>
      </c>
      <c r="C24" s="184" t="s">
        <v>56</v>
      </c>
      <c r="D24" s="186" t="s">
        <v>25</v>
      </c>
      <c r="E24" s="187" t="n">
        <v>596</v>
      </c>
      <c r="F24" s="184" t="n">
        <v>75</v>
      </c>
      <c r="G24" s="187" t="n">
        <v>44700</v>
      </c>
    </row>
    <row r="25" customFormat="false" ht="15" hidden="false" customHeight="false" outlineLevel="0" collapsed="false">
      <c r="A25" s="184"/>
      <c r="B25" s="185" t="s">
        <v>57</v>
      </c>
      <c r="C25" s="184" t="s">
        <v>58</v>
      </c>
      <c r="D25" s="186" t="s">
        <v>25</v>
      </c>
      <c r="E25" s="187" t="n">
        <v>186</v>
      </c>
      <c r="F25" s="184" t="n">
        <v>15</v>
      </c>
      <c r="G25" s="187" t="n">
        <v>2790</v>
      </c>
    </row>
    <row r="26" customFormat="false" ht="15" hidden="false" customHeight="false" outlineLevel="0" collapsed="false">
      <c r="A26" s="184"/>
      <c r="B26" s="185" t="s">
        <v>59</v>
      </c>
      <c r="C26" s="184" t="s">
        <v>60</v>
      </c>
      <c r="D26" s="186" t="s">
        <v>42</v>
      </c>
      <c r="E26" s="187" t="n">
        <v>714</v>
      </c>
      <c r="F26" s="184" t="n">
        <v>6</v>
      </c>
      <c r="G26" s="187" t="n">
        <v>4284</v>
      </c>
    </row>
    <row r="27" customFormat="false" ht="15" hidden="false" customHeight="false" outlineLevel="0" collapsed="false">
      <c r="A27" s="184"/>
      <c r="B27" s="185" t="s">
        <v>61</v>
      </c>
      <c r="C27" s="184" t="s">
        <v>62</v>
      </c>
      <c r="D27" s="186" t="s">
        <v>25</v>
      </c>
      <c r="E27" s="187" t="n">
        <v>222</v>
      </c>
      <c r="F27" s="184" t="n">
        <v>47</v>
      </c>
      <c r="G27" s="187" t="n">
        <v>10434</v>
      </c>
    </row>
    <row r="28" customFormat="false" ht="15" hidden="false" customHeight="false" outlineLevel="0" collapsed="false">
      <c r="A28" s="184"/>
      <c r="B28" s="185" t="s">
        <v>63</v>
      </c>
      <c r="C28" s="184" t="s">
        <v>64</v>
      </c>
      <c r="D28" s="186" t="s">
        <v>42</v>
      </c>
      <c r="E28" s="187" t="n">
        <v>55</v>
      </c>
      <c r="F28" s="184" t="n">
        <v>15</v>
      </c>
      <c r="G28" s="187" t="n">
        <v>825</v>
      </c>
    </row>
    <row r="29" customFormat="false" ht="15" hidden="false" customHeight="false" outlineLevel="0" collapsed="false">
      <c r="A29" s="184"/>
      <c r="B29" s="185" t="s">
        <v>65</v>
      </c>
      <c r="C29" s="184" t="s">
        <v>66</v>
      </c>
      <c r="D29" s="186" t="s">
        <v>42</v>
      </c>
      <c r="E29" s="187" t="n">
        <v>102</v>
      </c>
      <c r="F29" s="184" t="n">
        <v>78</v>
      </c>
      <c r="G29" s="187" t="n">
        <v>7956</v>
      </c>
    </row>
    <row r="30" customFormat="false" ht="15" hidden="false" customHeight="false" outlineLevel="0" collapsed="false">
      <c r="A30" s="184"/>
      <c r="B30" s="185" t="s">
        <v>67</v>
      </c>
      <c r="C30" s="184" t="s">
        <v>68</v>
      </c>
      <c r="D30" s="186" t="s">
        <v>25</v>
      </c>
      <c r="E30" s="187" t="n">
        <v>595</v>
      </c>
      <c r="F30" s="184" t="n">
        <v>247</v>
      </c>
      <c r="G30" s="187" t="n">
        <v>146965</v>
      </c>
    </row>
    <row r="31" customFormat="false" ht="15" hidden="false" customHeight="false" outlineLevel="0" collapsed="false">
      <c r="A31" s="184"/>
      <c r="B31" s="185" t="s">
        <v>69</v>
      </c>
      <c r="C31" s="184" t="s">
        <v>70</v>
      </c>
      <c r="D31" s="186" t="s">
        <v>25</v>
      </c>
      <c r="E31" s="187" t="n">
        <v>248</v>
      </c>
      <c r="F31" s="184" t="n">
        <v>185</v>
      </c>
      <c r="G31" s="187" t="n">
        <v>45880</v>
      </c>
    </row>
    <row r="32" customFormat="false" ht="15" hidden="false" customHeight="false" outlineLevel="0" collapsed="false">
      <c r="A32" s="184"/>
      <c r="B32" s="185" t="s">
        <v>71</v>
      </c>
      <c r="C32" s="184" t="s">
        <v>72</v>
      </c>
      <c r="D32" s="186" t="s">
        <v>25</v>
      </c>
      <c r="E32" s="187" t="n">
        <v>342</v>
      </c>
      <c r="F32" s="184" t="n">
        <v>15</v>
      </c>
      <c r="G32" s="187" t="n">
        <v>5130</v>
      </c>
    </row>
    <row r="33" customFormat="false" ht="15" hidden="false" customHeight="false" outlineLevel="0" collapsed="false">
      <c r="A33" s="184"/>
      <c r="B33" s="185" t="s">
        <v>73</v>
      </c>
      <c r="C33" s="184" t="s">
        <v>74</v>
      </c>
      <c r="D33" s="186" t="s">
        <v>25</v>
      </c>
      <c r="E33" s="187" t="n">
        <v>51</v>
      </c>
      <c r="F33" s="184" t="n">
        <v>447</v>
      </c>
      <c r="G33" s="187" t="n">
        <v>22797</v>
      </c>
    </row>
    <row r="34" customFormat="false" ht="15" hidden="false" customHeight="false" outlineLevel="0" collapsed="false">
      <c r="A34" s="184"/>
      <c r="B34" s="185" t="s">
        <v>75</v>
      </c>
      <c r="C34" s="184" t="s">
        <v>76</v>
      </c>
      <c r="D34" s="186" t="s">
        <v>25</v>
      </c>
      <c r="E34" s="187" t="n">
        <v>79</v>
      </c>
      <c r="F34" s="184" t="n">
        <v>200</v>
      </c>
      <c r="G34" s="187" t="n">
        <v>15800</v>
      </c>
    </row>
    <row r="35" customFormat="false" ht="15" hidden="false" customHeight="false" outlineLevel="0" collapsed="false">
      <c r="A35" s="184"/>
      <c r="B35" s="185" t="s">
        <v>77</v>
      </c>
      <c r="C35" s="184" t="s">
        <v>78</v>
      </c>
      <c r="D35" s="186" t="s">
        <v>25</v>
      </c>
      <c r="E35" s="187" t="n">
        <v>232</v>
      </c>
      <c r="F35" s="184" t="n">
        <v>185</v>
      </c>
      <c r="G35" s="187" t="n">
        <v>42920</v>
      </c>
    </row>
    <row r="36" customFormat="false" ht="15" hidden="false" customHeight="false" outlineLevel="0" collapsed="false">
      <c r="A36" s="184"/>
      <c r="B36" s="185" t="s">
        <v>79</v>
      </c>
      <c r="C36" s="184" t="s">
        <v>80</v>
      </c>
      <c r="D36" s="186" t="s">
        <v>25</v>
      </c>
      <c r="E36" s="187" t="n">
        <v>200</v>
      </c>
      <c r="F36" s="184" t="n">
        <v>15</v>
      </c>
      <c r="G36" s="187" t="n">
        <v>3000</v>
      </c>
    </row>
    <row r="37" customFormat="false" ht="15" hidden="false" customHeight="false" outlineLevel="0" collapsed="false">
      <c r="A37" s="184"/>
      <c r="B37" s="185" t="s">
        <v>81</v>
      </c>
      <c r="C37" s="184" t="s">
        <v>82</v>
      </c>
      <c r="D37" s="186" t="s">
        <v>25</v>
      </c>
      <c r="E37" s="187" t="n">
        <v>67</v>
      </c>
      <c r="F37" s="184" t="n">
        <v>40</v>
      </c>
      <c r="G37" s="187" t="n">
        <v>2680</v>
      </c>
    </row>
    <row r="38" customFormat="false" ht="15" hidden="false" customHeight="false" outlineLevel="0" collapsed="false">
      <c r="A38" s="188"/>
      <c r="B38" s="189" t="s">
        <v>83</v>
      </c>
      <c r="C38" s="189"/>
      <c r="D38" s="189"/>
      <c r="E38" s="189"/>
      <c r="F38" s="188"/>
      <c r="G38" s="190" t="n">
        <v>362254.2</v>
      </c>
    </row>
    <row r="39" customFormat="false" ht="15" hidden="false" customHeight="false" outlineLevel="0" collapsed="false">
      <c r="A39" s="191"/>
      <c r="B39" s="183" t="s">
        <v>84</v>
      </c>
      <c r="C39" s="183"/>
      <c r="D39" s="183"/>
      <c r="E39" s="183"/>
      <c r="F39" s="192"/>
      <c r="G39" s="193" t="n">
        <v>363094.2</v>
      </c>
    </row>
    <row r="40" customFormat="false" ht="15" hidden="false" customHeight="false" outlineLevel="0" collapsed="false">
      <c r="A40" s="180"/>
      <c r="B40" s="181" t="s">
        <v>483</v>
      </c>
      <c r="C40" s="181"/>
      <c r="D40" s="181"/>
      <c r="E40" s="181"/>
      <c r="F40" s="181"/>
      <c r="G40" s="181"/>
    </row>
    <row r="41" customFormat="false" ht="15" hidden="false" customHeight="false" outlineLevel="0" collapsed="false">
      <c r="A41" s="182"/>
      <c r="B41" s="183" t="s">
        <v>86</v>
      </c>
      <c r="C41" s="183"/>
      <c r="D41" s="183"/>
      <c r="E41" s="183"/>
      <c r="F41" s="183"/>
      <c r="G41" s="183"/>
    </row>
    <row r="42" customFormat="false" ht="15" hidden="false" customHeight="false" outlineLevel="0" collapsed="false">
      <c r="A42" s="184"/>
      <c r="B42" s="185" t="s">
        <v>87</v>
      </c>
      <c r="C42" s="184" t="s">
        <v>88</v>
      </c>
      <c r="D42" s="186" t="s">
        <v>25</v>
      </c>
      <c r="E42" s="187" t="n">
        <v>127</v>
      </c>
      <c r="F42" s="184" t="n">
        <v>11</v>
      </c>
      <c r="G42" s="187" t="n">
        <v>1397</v>
      </c>
    </row>
    <row r="43" customFormat="false" ht="15" hidden="false" customHeight="false" outlineLevel="0" collapsed="false">
      <c r="A43" s="184"/>
      <c r="B43" s="185" t="s">
        <v>89</v>
      </c>
      <c r="C43" s="184" t="s">
        <v>90</v>
      </c>
      <c r="D43" s="186" t="s">
        <v>25</v>
      </c>
      <c r="E43" s="187" t="n">
        <v>370</v>
      </c>
      <c r="F43" s="184" t="n">
        <v>42</v>
      </c>
      <c r="G43" s="187" t="n">
        <v>15540</v>
      </c>
    </row>
    <row r="44" customFormat="false" ht="15" hidden="false" customHeight="false" outlineLevel="0" collapsed="false">
      <c r="A44" s="184"/>
      <c r="B44" s="185" t="s">
        <v>91</v>
      </c>
      <c r="C44" s="184" t="s">
        <v>92</v>
      </c>
      <c r="D44" s="186" t="s">
        <v>25</v>
      </c>
      <c r="E44" s="187" t="n">
        <v>180</v>
      </c>
      <c r="F44" s="184" t="n">
        <v>77.5</v>
      </c>
      <c r="G44" s="187" t="n">
        <v>13950</v>
      </c>
    </row>
    <row r="45" customFormat="false" ht="15" hidden="false" customHeight="false" outlineLevel="0" collapsed="false">
      <c r="A45" s="184"/>
      <c r="B45" s="185" t="s">
        <v>93</v>
      </c>
      <c r="C45" s="184" t="s">
        <v>94</v>
      </c>
      <c r="D45" s="186" t="s">
        <v>95</v>
      </c>
      <c r="E45" s="187" t="n">
        <v>2228</v>
      </c>
      <c r="F45" s="184" t="n">
        <v>1</v>
      </c>
      <c r="G45" s="187" t="n">
        <v>2228</v>
      </c>
    </row>
    <row r="46" customFormat="false" ht="15" hidden="false" customHeight="false" outlineLevel="0" collapsed="false">
      <c r="A46" s="184"/>
      <c r="B46" s="185" t="s">
        <v>96</v>
      </c>
      <c r="C46" s="184" t="s">
        <v>97</v>
      </c>
      <c r="D46" s="186" t="s">
        <v>25</v>
      </c>
      <c r="E46" s="187" t="n">
        <v>660</v>
      </c>
      <c r="F46" s="184" t="n">
        <v>77.5</v>
      </c>
      <c r="G46" s="187" t="n">
        <v>51150</v>
      </c>
    </row>
    <row r="47" customFormat="false" ht="15" hidden="false" customHeight="false" outlineLevel="0" collapsed="false">
      <c r="A47" s="184"/>
      <c r="B47" s="185" t="s">
        <v>98</v>
      </c>
      <c r="C47" s="184" t="s">
        <v>99</v>
      </c>
      <c r="D47" s="186" t="s">
        <v>25</v>
      </c>
      <c r="E47" s="187" t="n">
        <v>46</v>
      </c>
      <c r="F47" s="184" t="n">
        <v>42</v>
      </c>
      <c r="G47" s="187" t="n">
        <v>1932</v>
      </c>
    </row>
    <row r="48" customFormat="false" ht="15" hidden="false" customHeight="false" outlineLevel="0" collapsed="false">
      <c r="A48" s="184"/>
      <c r="B48" s="185" t="s">
        <v>100</v>
      </c>
      <c r="C48" s="184" t="s">
        <v>101</v>
      </c>
      <c r="D48" s="186" t="s">
        <v>25</v>
      </c>
      <c r="E48" s="187" t="n">
        <v>419</v>
      </c>
      <c r="F48" s="184" t="n">
        <v>42</v>
      </c>
      <c r="G48" s="187" t="n">
        <v>17598</v>
      </c>
    </row>
    <row r="49" customFormat="false" ht="15" hidden="false" customHeight="false" outlineLevel="0" collapsed="false">
      <c r="A49" s="184"/>
      <c r="B49" s="185" t="s">
        <v>102</v>
      </c>
      <c r="C49" s="184" t="s">
        <v>103</v>
      </c>
      <c r="D49" s="186" t="s">
        <v>25</v>
      </c>
      <c r="E49" s="187" t="n">
        <v>32</v>
      </c>
      <c r="F49" s="184" t="n">
        <v>77.5</v>
      </c>
      <c r="G49" s="187" t="n">
        <v>2480</v>
      </c>
    </row>
    <row r="50" customFormat="false" ht="15" hidden="false" customHeight="false" outlineLevel="0" collapsed="false">
      <c r="A50" s="184"/>
      <c r="B50" s="185" t="s">
        <v>104</v>
      </c>
      <c r="C50" s="184" t="s">
        <v>105</v>
      </c>
      <c r="D50" s="186" t="s">
        <v>25</v>
      </c>
      <c r="E50" s="187" t="n">
        <v>194</v>
      </c>
      <c r="F50" s="184" t="n">
        <v>77.5</v>
      </c>
      <c r="G50" s="187" t="n">
        <v>15035</v>
      </c>
    </row>
    <row r="51" customFormat="false" ht="15" hidden="false" customHeight="false" outlineLevel="0" collapsed="false">
      <c r="A51" s="184"/>
      <c r="B51" s="185" t="s">
        <v>106</v>
      </c>
      <c r="C51" s="184" t="s">
        <v>107</v>
      </c>
      <c r="D51" s="186" t="s">
        <v>42</v>
      </c>
      <c r="E51" s="187" t="n">
        <v>119</v>
      </c>
      <c r="F51" s="184" t="n">
        <v>50</v>
      </c>
      <c r="G51" s="187" t="n">
        <v>5950</v>
      </c>
    </row>
    <row r="52" customFormat="false" ht="15" hidden="false" customHeight="false" outlineLevel="0" collapsed="false">
      <c r="A52" s="188"/>
      <c r="B52" s="189" t="s">
        <v>108</v>
      </c>
      <c r="C52" s="189"/>
      <c r="D52" s="189"/>
      <c r="E52" s="189"/>
      <c r="F52" s="188"/>
      <c r="G52" s="190" t="n">
        <v>127260</v>
      </c>
    </row>
    <row r="53" customFormat="false" ht="15" hidden="false" customHeight="false" outlineLevel="0" collapsed="false">
      <c r="A53" s="191"/>
      <c r="B53" s="183" t="s">
        <v>109</v>
      </c>
      <c r="C53" s="183"/>
      <c r="D53" s="183"/>
      <c r="E53" s="183"/>
      <c r="F53" s="192"/>
      <c r="G53" s="193" t="n">
        <v>127260</v>
      </c>
    </row>
    <row r="54" customFormat="false" ht="15" hidden="false" customHeight="false" outlineLevel="0" collapsed="false">
      <c r="A54" s="180"/>
      <c r="B54" s="181" t="s">
        <v>523</v>
      </c>
      <c r="C54" s="181"/>
      <c r="D54" s="181"/>
      <c r="E54" s="181"/>
      <c r="F54" s="181"/>
      <c r="G54" s="181"/>
    </row>
    <row r="55" customFormat="false" ht="15" hidden="false" customHeight="false" outlineLevel="0" collapsed="false">
      <c r="A55" s="182"/>
      <c r="B55" s="183" t="s">
        <v>111</v>
      </c>
      <c r="C55" s="183"/>
      <c r="D55" s="183"/>
      <c r="E55" s="183"/>
      <c r="F55" s="183"/>
      <c r="G55" s="183"/>
    </row>
    <row r="56" customFormat="false" ht="15" hidden="false" customHeight="false" outlineLevel="0" collapsed="false">
      <c r="A56" s="184"/>
      <c r="B56" s="185" t="s">
        <v>112</v>
      </c>
      <c r="C56" s="184" t="s">
        <v>113</v>
      </c>
      <c r="D56" s="186" t="s">
        <v>42</v>
      </c>
      <c r="E56" s="187" t="n">
        <v>42</v>
      </c>
      <c r="F56" s="184" t="n">
        <v>50</v>
      </c>
      <c r="G56" s="187" t="n">
        <v>2100</v>
      </c>
    </row>
    <row r="57" customFormat="false" ht="15" hidden="false" customHeight="false" outlineLevel="0" collapsed="false">
      <c r="A57" s="184"/>
      <c r="B57" s="185" t="s">
        <v>114</v>
      </c>
      <c r="C57" s="184" t="s">
        <v>115</v>
      </c>
      <c r="D57" s="186" t="s">
        <v>95</v>
      </c>
      <c r="E57" s="187" t="n">
        <v>441</v>
      </c>
      <c r="F57" s="184" t="n">
        <v>6</v>
      </c>
      <c r="G57" s="187" t="n">
        <v>2646</v>
      </c>
    </row>
    <row r="58" customFormat="false" ht="15" hidden="false" customHeight="false" outlineLevel="0" collapsed="false">
      <c r="A58" s="188"/>
      <c r="B58" s="189" t="s">
        <v>116</v>
      </c>
      <c r="C58" s="189"/>
      <c r="D58" s="189"/>
      <c r="E58" s="189"/>
      <c r="F58" s="188"/>
      <c r="G58" s="190" t="n">
        <v>4746</v>
      </c>
    </row>
    <row r="59" customFormat="false" ht="15" hidden="false" customHeight="false" outlineLevel="0" collapsed="false">
      <c r="A59" s="182"/>
      <c r="B59" s="183" t="s">
        <v>117</v>
      </c>
      <c r="C59" s="183"/>
      <c r="D59" s="183"/>
      <c r="E59" s="183"/>
      <c r="F59" s="183"/>
      <c r="G59" s="183"/>
    </row>
    <row r="60" customFormat="false" ht="15" hidden="false" customHeight="false" outlineLevel="0" collapsed="false">
      <c r="A60" s="184"/>
      <c r="B60" s="185" t="s">
        <v>118</v>
      </c>
      <c r="C60" s="184" t="s">
        <v>119</v>
      </c>
      <c r="D60" s="186" t="s">
        <v>95</v>
      </c>
      <c r="E60" s="187" t="n">
        <v>968</v>
      </c>
      <c r="F60" s="184" t="n">
        <v>2</v>
      </c>
      <c r="G60" s="187" t="n">
        <v>1936</v>
      </c>
    </row>
    <row r="61" customFormat="false" ht="15" hidden="false" customHeight="false" outlineLevel="0" collapsed="false">
      <c r="A61" s="184"/>
      <c r="B61" s="185" t="s">
        <v>120</v>
      </c>
      <c r="C61" s="184" t="s">
        <v>121</v>
      </c>
      <c r="D61" s="186" t="s">
        <v>95</v>
      </c>
      <c r="E61" s="187" t="n">
        <v>1379</v>
      </c>
      <c r="F61" s="184" t="n">
        <v>2</v>
      </c>
      <c r="G61" s="187" t="n">
        <v>2758</v>
      </c>
    </row>
    <row r="62" customFormat="false" ht="15" hidden="false" customHeight="false" outlineLevel="0" collapsed="false">
      <c r="A62" s="184"/>
      <c r="B62" s="185" t="s">
        <v>122</v>
      </c>
      <c r="C62" s="184" t="s">
        <v>123</v>
      </c>
      <c r="D62" s="186" t="s">
        <v>95</v>
      </c>
      <c r="E62" s="187" t="n">
        <v>2075</v>
      </c>
      <c r="F62" s="184" t="n">
        <v>1</v>
      </c>
      <c r="G62" s="187" t="n">
        <v>2075</v>
      </c>
    </row>
    <row r="63" customFormat="false" ht="15" hidden="false" customHeight="false" outlineLevel="0" collapsed="false">
      <c r="A63" s="184"/>
      <c r="B63" s="185" t="s">
        <v>124</v>
      </c>
      <c r="C63" s="184" t="s">
        <v>125</v>
      </c>
      <c r="D63" s="186" t="s">
        <v>126</v>
      </c>
      <c r="E63" s="187" t="n">
        <v>252</v>
      </c>
      <c r="F63" s="184" t="n">
        <v>3</v>
      </c>
      <c r="G63" s="187" t="n">
        <v>756</v>
      </c>
    </row>
    <row r="64" customFormat="false" ht="15" hidden="false" customHeight="false" outlineLevel="0" collapsed="false">
      <c r="A64" s="184"/>
      <c r="B64" s="185" t="s">
        <v>127</v>
      </c>
      <c r="C64" s="184" t="s">
        <v>128</v>
      </c>
      <c r="D64" s="186" t="s">
        <v>95</v>
      </c>
      <c r="E64" s="187" t="n">
        <v>870</v>
      </c>
      <c r="F64" s="184" t="n">
        <v>1</v>
      </c>
      <c r="G64" s="187" t="n">
        <v>870</v>
      </c>
    </row>
    <row r="65" customFormat="false" ht="15" hidden="false" customHeight="false" outlineLevel="0" collapsed="false">
      <c r="A65" s="184"/>
      <c r="B65" s="185" t="s">
        <v>129</v>
      </c>
      <c r="C65" s="184" t="s">
        <v>130</v>
      </c>
      <c r="D65" s="186" t="s">
        <v>95</v>
      </c>
      <c r="E65" s="187" t="n">
        <v>846</v>
      </c>
      <c r="F65" s="184" t="n">
        <v>4</v>
      </c>
      <c r="G65" s="187" t="n">
        <v>3384</v>
      </c>
    </row>
    <row r="66" customFormat="false" ht="15" hidden="false" customHeight="false" outlineLevel="0" collapsed="false">
      <c r="A66" s="184"/>
      <c r="B66" s="185" t="s">
        <v>131</v>
      </c>
      <c r="C66" s="184" t="s">
        <v>132</v>
      </c>
      <c r="D66" s="186" t="s">
        <v>95</v>
      </c>
      <c r="E66" s="187" t="n">
        <v>769</v>
      </c>
      <c r="F66" s="184" t="n">
        <v>3</v>
      </c>
      <c r="G66" s="187" t="n">
        <v>2307</v>
      </c>
    </row>
    <row r="67" customFormat="false" ht="15" hidden="false" customHeight="false" outlineLevel="0" collapsed="false">
      <c r="A67" s="184"/>
      <c r="B67" s="185" t="s">
        <v>133</v>
      </c>
      <c r="C67" s="184" t="s">
        <v>134</v>
      </c>
      <c r="D67" s="186" t="s">
        <v>95</v>
      </c>
      <c r="E67" s="187" t="n">
        <v>2373</v>
      </c>
      <c r="F67" s="184" t="n">
        <v>1</v>
      </c>
      <c r="G67" s="187" t="n">
        <v>2373</v>
      </c>
    </row>
    <row r="68" customFormat="false" ht="15" hidden="false" customHeight="false" outlineLevel="0" collapsed="false">
      <c r="A68" s="184"/>
      <c r="B68" s="185" t="s">
        <v>135</v>
      </c>
      <c r="C68" s="184" t="s">
        <v>136</v>
      </c>
      <c r="D68" s="186" t="s">
        <v>95</v>
      </c>
      <c r="E68" s="187" t="n">
        <v>397</v>
      </c>
      <c r="F68" s="184" t="n">
        <v>2</v>
      </c>
      <c r="G68" s="187" t="n">
        <v>794</v>
      </c>
    </row>
    <row r="69" customFormat="false" ht="15" hidden="false" customHeight="false" outlineLevel="0" collapsed="false">
      <c r="A69" s="184"/>
      <c r="B69" s="185" t="s">
        <v>137</v>
      </c>
      <c r="C69" s="184" t="s">
        <v>138</v>
      </c>
      <c r="D69" s="186" t="s">
        <v>95</v>
      </c>
      <c r="E69" s="187" t="n">
        <v>1886</v>
      </c>
      <c r="F69" s="184" t="n">
        <v>2</v>
      </c>
      <c r="G69" s="187" t="n">
        <v>3772</v>
      </c>
    </row>
    <row r="70" customFormat="false" ht="15" hidden="false" customHeight="false" outlineLevel="0" collapsed="false">
      <c r="A70" s="184"/>
      <c r="B70" s="185" t="s">
        <v>139</v>
      </c>
      <c r="C70" s="184" t="s">
        <v>140</v>
      </c>
      <c r="D70" s="186" t="s">
        <v>95</v>
      </c>
      <c r="E70" s="187" t="n">
        <v>490</v>
      </c>
      <c r="F70" s="184" t="n">
        <v>4</v>
      </c>
      <c r="G70" s="187" t="n">
        <v>1960</v>
      </c>
    </row>
    <row r="71" customFormat="false" ht="15" hidden="false" customHeight="false" outlineLevel="0" collapsed="false">
      <c r="A71" s="184"/>
      <c r="B71" s="185" t="s">
        <v>141</v>
      </c>
      <c r="C71" s="184" t="s">
        <v>142</v>
      </c>
      <c r="D71" s="186" t="s">
        <v>42</v>
      </c>
      <c r="E71" s="187" t="n">
        <v>314</v>
      </c>
      <c r="F71" s="184" t="n">
        <v>210</v>
      </c>
      <c r="G71" s="187" t="n">
        <v>65940</v>
      </c>
    </row>
    <row r="72" customFormat="false" ht="15" hidden="false" customHeight="false" outlineLevel="0" collapsed="false">
      <c r="A72" s="184"/>
      <c r="B72" s="185" t="s">
        <v>143</v>
      </c>
      <c r="C72" s="184" t="s">
        <v>144</v>
      </c>
      <c r="D72" s="186" t="s">
        <v>95</v>
      </c>
      <c r="E72" s="187" t="n">
        <v>242</v>
      </c>
      <c r="F72" s="184" t="n">
        <v>80</v>
      </c>
      <c r="G72" s="187" t="n">
        <v>19360</v>
      </c>
    </row>
    <row r="73" customFormat="false" ht="15" hidden="false" customHeight="false" outlineLevel="0" collapsed="false">
      <c r="A73" s="184"/>
      <c r="B73" s="185" t="s">
        <v>145</v>
      </c>
      <c r="C73" s="184" t="s">
        <v>146</v>
      </c>
      <c r="D73" s="186" t="s">
        <v>42</v>
      </c>
      <c r="E73" s="187" t="n">
        <v>302</v>
      </c>
      <c r="F73" s="184" t="n">
        <v>10</v>
      </c>
      <c r="G73" s="187" t="n">
        <v>3020</v>
      </c>
    </row>
    <row r="74" customFormat="false" ht="15" hidden="false" customHeight="false" outlineLevel="0" collapsed="false">
      <c r="A74" s="184"/>
      <c r="B74" s="185" t="s">
        <v>147</v>
      </c>
      <c r="C74" s="184" t="s">
        <v>148</v>
      </c>
      <c r="D74" s="186" t="s">
        <v>95</v>
      </c>
      <c r="E74" s="187" t="n">
        <v>414</v>
      </c>
      <c r="F74" s="184" t="n">
        <v>20</v>
      </c>
      <c r="G74" s="187" t="n">
        <v>8280</v>
      </c>
    </row>
    <row r="75" customFormat="false" ht="15" hidden="false" customHeight="false" outlineLevel="0" collapsed="false">
      <c r="A75" s="184"/>
      <c r="B75" s="185" t="s">
        <v>149</v>
      </c>
      <c r="C75" s="184" t="s">
        <v>150</v>
      </c>
      <c r="D75" s="186" t="s">
        <v>95</v>
      </c>
      <c r="E75" s="187" t="n">
        <v>262</v>
      </c>
      <c r="F75" s="184" t="n">
        <v>2</v>
      </c>
      <c r="G75" s="187" t="n">
        <v>524</v>
      </c>
    </row>
    <row r="76" customFormat="false" ht="15" hidden="false" customHeight="false" outlineLevel="0" collapsed="false">
      <c r="A76" s="184"/>
      <c r="B76" s="185" t="s">
        <v>151</v>
      </c>
      <c r="C76" s="184" t="s">
        <v>152</v>
      </c>
      <c r="D76" s="186" t="s">
        <v>42</v>
      </c>
      <c r="E76" s="187" t="n">
        <v>326</v>
      </c>
      <c r="F76" s="184" t="n">
        <v>12</v>
      </c>
      <c r="G76" s="187" t="n">
        <v>3912</v>
      </c>
    </row>
    <row r="77" customFormat="false" ht="15" hidden="false" customHeight="false" outlineLevel="0" collapsed="false">
      <c r="A77" s="184"/>
      <c r="B77" s="185" t="s">
        <v>153</v>
      </c>
      <c r="C77" s="184" t="s">
        <v>154</v>
      </c>
      <c r="D77" s="186" t="s">
        <v>42</v>
      </c>
      <c r="E77" s="187" t="n">
        <v>558</v>
      </c>
      <c r="F77" s="184" t="n">
        <v>6</v>
      </c>
      <c r="G77" s="187" t="n">
        <v>3348</v>
      </c>
    </row>
    <row r="78" customFormat="false" ht="15" hidden="false" customHeight="false" outlineLevel="0" collapsed="false">
      <c r="A78" s="184"/>
      <c r="B78" s="185" t="s">
        <v>155</v>
      </c>
      <c r="C78" s="184" t="s">
        <v>156</v>
      </c>
      <c r="D78" s="186" t="s">
        <v>95</v>
      </c>
      <c r="E78" s="187" t="n">
        <v>558</v>
      </c>
      <c r="F78" s="184" t="n">
        <v>6</v>
      </c>
      <c r="G78" s="187" t="n">
        <v>3348</v>
      </c>
    </row>
    <row r="79" customFormat="false" ht="15" hidden="false" customHeight="false" outlineLevel="0" collapsed="false">
      <c r="A79" s="184"/>
      <c r="B79" s="185" t="s">
        <v>157</v>
      </c>
      <c r="C79" s="184" t="s">
        <v>158</v>
      </c>
      <c r="D79" s="186" t="s">
        <v>95</v>
      </c>
      <c r="E79" s="187" t="n">
        <v>583</v>
      </c>
      <c r="F79" s="184" t="n">
        <v>4</v>
      </c>
      <c r="G79" s="187" t="n">
        <v>2332</v>
      </c>
    </row>
    <row r="80" customFormat="false" ht="15" hidden="false" customHeight="false" outlineLevel="0" collapsed="false">
      <c r="A80" s="184"/>
      <c r="B80" s="185" t="s">
        <v>159</v>
      </c>
      <c r="C80" s="184" t="s">
        <v>160</v>
      </c>
      <c r="D80" s="186" t="s">
        <v>95</v>
      </c>
      <c r="E80" s="187" t="n">
        <v>1391</v>
      </c>
      <c r="F80" s="184" t="n">
        <v>4</v>
      </c>
      <c r="G80" s="187" t="n">
        <v>5564</v>
      </c>
    </row>
    <row r="81" customFormat="false" ht="15" hidden="false" customHeight="false" outlineLevel="0" collapsed="false">
      <c r="A81" s="184"/>
      <c r="B81" s="185" t="s">
        <v>161</v>
      </c>
      <c r="C81" s="184" t="s">
        <v>162</v>
      </c>
      <c r="D81" s="186" t="s">
        <v>163</v>
      </c>
      <c r="E81" s="187" t="n">
        <v>3747</v>
      </c>
      <c r="F81" s="184" t="n">
        <v>2</v>
      </c>
      <c r="G81" s="187" t="n">
        <v>7494</v>
      </c>
    </row>
    <row r="82" customFormat="false" ht="15" hidden="false" customHeight="false" outlineLevel="0" collapsed="false">
      <c r="A82" s="184"/>
      <c r="B82" s="185" t="s">
        <v>164</v>
      </c>
      <c r="C82" s="184" t="s">
        <v>165</v>
      </c>
      <c r="D82" s="186" t="s">
        <v>95</v>
      </c>
      <c r="E82" s="187" t="n">
        <v>583</v>
      </c>
      <c r="F82" s="184" t="n">
        <v>5</v>
      </c>
      <c r="G82" s="187" t="n">
        <v>2915</v>
      </c>
    </row>
    <row r="83" customFormat="false" ht="15" hidden="false" customHeight="false" outlineLevel="0" collapsed="false">
      <c r="A83" s="184"/>
      <c r="B83" s="185" t="s">
        <v>166</v>
      </c>
      <c r="C83" s="184" t="s">
        <v>167</v>
      </c>
      <c r="D83" s="186" t="s">
        <v>95</v>
      </c>
      <c r="E83" s="187" t="n">
        <v>2510</v>
      </c>
      <c r="F83" s="184" t="n">
        <v>1</v>
      </c>
      <c r="G83" s="187" t="n">
        <v>2510</v>
      </c>
    </row>
    <row r="84" customFormat="false" ht="15" hidden="false" customHeight="false" outlineLevel="0" collapsed="false">
      <c r="A84" s="188"/>
      <c r="B84" s="189" t="s">
        <v>168</v>
      </c>
      <c r="C84" s="189"/>
      <c r="D84" s="189"/>
      <c r="E84" s="189"/>
      <c r="F84" s="188"/>
      <c r="G84" s="190" t="n">
        <v>151532</v>
      </c>
    </row>
    <row r="85" customFormat="false" ht="15" hidden="false" customHeight="false" outlineLevel="0" collapsed="false">
      <c r="A85" s="191"/>
      <c r="B85" s="183" t="s">
        <v>169</v>
      </c>
      <c r="C85" s="183"/>
      <c r="D85" s="183"/>
      <c r="E85" s="183"/>
      <c r="F85" s="192"/>
      <c r="G85" s="193" t="n">
        <v>156278</v>
      </c>
    </row>
    <row r="86" customFormat="false" ht="15" hidden="false" customHeight="false" outlineLevel="0" collapsed="false">
      <c r="A86" s="180"/>
      <c r="B86" s="181" t="s">
        <v>602</v>
      </c>
      <c r="C86" s="181"/>
      <c r="D86" s="181"/>
      <c r="E86" s="181"/>
      <c r="F86" s="181"/>
      <c r="G86" s="181"/>
    </row>
    <row r="87" customFormat="false" ht="15" hidden="false" customHeight="false" outlineLevel="0" collapsed="false">
      <c r="A87" s="182"/>
      <c r="B87" s="183" t="s">
        <v>171</v>
      </c>
      <c r="C87" s="183"/>
      <c r="D87" s="183"/>
      <c r="E87" s="183"/>
      <c r="F87" s="183"/>
      <c r="G87" s="183"/>
    </row>
    <row r="88" customFormat="false" ht="15" hidden="false" customHeight="false" outlineLevel="0" collapsed="false">
      <c r="A88" s="184"/>
      <c r="B88" s="185" t="s">
        <v>172</v>
      </c>
      <c r="C88" s="184" t="s">
        <v>173</v>
      </c>
      <c r="D88" s="186" t="s">
        <v>174</v>
      </c>
      <c r="E88" s="187" t="n">
        <v>131</v>
      </c>
      <c r="F88" s="184" t="n">
        <v>100</v>
      </c>
      <c r="G88" s="187" t="n">
        <v>13100</v>
      </c>
    </row>
    <row r="89" customFormat="false" ht="15" hidden="false" customHeight="false" outlineLevel="0" collapsed="false">
      <c r="A89" s="184"/>
      <c r="B89" s="185" t="s">
        <v>175</v>
      </c>
      <c r="C89" s="184" t="s">
        <v>176</v>
      </c>
      <c r="D89" s="186" t="s">
        <v>42</v>
      </c>
      <c r="E89" s="187" t="n">
        <v>108</v>
      </c>
      <c r="F89" s="184" t="n">
        <v>400</v>
      </c>
      <c r="G89" s="187" t="n">
        <v>43200</v>
      </c>
    </row>
    <row r="90" customFormat="false" ht="15" hidden="false" customHeight="false" outlineLevel="0" collapsed="false">
      <c r="A90" s="184"/>
      <c r="B90" s="185" t="s">
        <v>177</v>
      </c>
      <c r="C90" s="184" t="s">
        <v>178</v>
      </c>
      <c r="D90" s="186" t="s">
        <v>174</v>
      </c>
      <c r="E90" s="187" t="n">
        <v>108</v>
      </c>
      <c r="F90" s="184" t="n">
        <v>80</v>
      </c>
      <c r="G90" s="187" t="n">
        <v>8640</v>
      </c>
    </row>
    <row r="91" customFormat="false" ht="15" hidden="false" customHeight="false" outlineLevel="0" collapsed="false">
      <c r="A91" s="184"/>
      <c r="B91" s="185" t="s">
        <v>179</v>
      </c>
      <c r="C91" s="184" t="s">
        <v>180</v>
      </c>
      <c r="D91" s="186" t="s">
        <v>174</v>
      </c>
      <c r="E91" s="187" t="n">
        <v>32</v>
      </c>
      <c r="F91" s="184" t="n">
        <v>500</v>
      </c>
      <c r="G91" s="187" t="n">
        <v>16000</v>
      </c>
    </row>
    <row r="92" customFormat="false" ht="15" hidden="false" customHeight="false" outlineLevel="0" collapsed="false">
      <c r="A92" s="184"/>
      <c r="B92" s="185" t="s">
        <v>181</v>
      </c>
      <c r="C92" s="184" t="s">
        <v>182</v>
      </c>
      <c r="D92" s="186" t="s">
        <v>174</v>
      </c>
      <c r="E92" s="187" t="n">
        <v>242</v>
      </c>
      <c r="F92" s="184" t="n">
        <v>20</v>
      </c>
      <c r="G92" s="187" t="n">
        <v>4840</v>
      </c>
    </row>
    <row r="93" customFormat="false" ht="15" hidden="false" customHeight="false" outlineLevel="0" collapsed="false">
      <c r="A93" s="184"/>
      <c r="B93" s="185" t="s">
        <v>183</v>
      </c>
      <c r="C93" s="184" t="s">
        <v>184</v>
      </c>
      <c r="D93" s="186" t="s">
        <v>95</v>
      </c>
      <c r="E93" s="187" t="n">
        <v>228</v>
      </c>
      <c r="F93" s="184" t="n">
        <v>60</v>
      </c>
      <c r="G93" s="187" t="n">
        <v>13680</v>
      </c>
    </row>
    <row r="94" customFormat="false" ht="15" hidden="false" customHeight="false" outlineLevel="0" collapsed="false">
      <c r="A94" s="184"/>
      <c r="B94" s="185" t="s">
        <v>185</v>
      </c>
      <c r="C94" s="184" t="s">
        <v>186</v>
      </c>
      <c r="D94" s="186" t="s">
        <v>95</v>
      </c>
      <c r="E94" s="187" t="n">
        <v>53</v>
      </c>
      <c r="F94" s="184" t="n">
        <v>60</v>
      </c>
      <c r="G94" s="187" t="n">
        <v>3180</v>
      </c>
    </row>
    <row r="95" customFormat="false" ht="15" hidden="false" customHeight="false" outlineLevel="0" collapsed="false">
      <c r="A95" s="184"/>
      <c r="B95" s="185" t="s">
        <v>187</v>
      </c>
      <c r="C95" s="184" t="s">
        <v>188</v>
      </c>
      <c r="D95" s="186" t="s">
        <v>95</v>
      </c>
      <c r="E95" s="187" t="n">
        <v>13388</v>
      </c>
      <c r="F95" s="184" t="n">
        <v>1</v>
      </c>
      <c r="G95" s="187" t="n">
        <v>13388</v>
      </c>
    </row>
    <row r="96" customFormat="false" ht="15" hidden="false" customHeight="false" outlineLevel="0" collapsed="false">
      <c r="A96" s="184"/>
      <c r="B96" s="185" t="s">
        <v>189</v>
      </c>
      <c r="C96" s="184" t="s">
        <v>190</v>
      </c>
      <c r="D96" s="186" t="s">
        <v>95</v>
      </c>
      <c r="E96" s="187" t="n">
        <v>488</v>
      </c>
      <c r="F96" s="184" t="n">
        <v>3</v>
      </c>
      <c r="G96" s="187" t="n">
        <v>1464</v>
      </c>
    </row>
    <row r="97" customFormat="false" ht="15" hidden="false" customHeight="false" outlineLevel="0" collapsed="false">
      <c r="A97" s="184"/>
      <c r="B97" s="185" t="s">
        <v>191</v>
      </c>
      <c r="C97" s="184" t="s">
        <v>192</v>
      </c>
      <c r="D97" s="186" t="s">
        <v>95</v>
      </c>
      <c r="E97" s="187" t="n">
        <v>1055</v>
      </c>
      <c r="F97" s="184" t="n">
        <v>2</v>
      </c>
      <c r="G97" s="187" t="n">
        <v>2110</v>
      </c>
    </row>
    <row r="98" customFormat="false" ht="15" hidden="false" customHeight="false" outlineLevel="0" collapsed="false">
      <c r="A98" s="184"/>
      <c r="B98" s="185" t="s">
        <v>193</v>
      </c>
      <c r="C98" s="184" t="s">
        <v>194</v>
      </c>
      <c r="D98" s="186" t="s">
        <v>42</v>
      </c>
      <c r="E98" s="187" t="n">
        <v>313</v>
      </c>
      <c r="F98" s="184" t="n">
        <v>20</v>
      </c>
      <c r="G98" s="187" t="n">
        <v>6260</v>
      </c>
    </row>
    <row r="99" customFormat="false" ht="15" hidden="false" customHeight="false" outlineLevel="0" collapsed="false">
      <c r="A99" s="184"/>
      <c r="B99" s="185" t="s">
        <v>195</v>
      </c>
      <c r="C99" s="184" t="s">
        <v>196</v>
      </c>
      <c r="D99" s="186" t="s">
        <v>42</v>
      </c>
      <c r="E99" s="187" t="n">
        <v>146</v>
      </c>
      <c r="F99" s="184" t="n">
        <v>40</v>
      </c>
      <c r="G99" s="187" t="n">
        <v>5840</v>
      </c>
    </row>
    <row r="100" customFormat="false" ht="15" hidden="false" customHeight="false" outlineLevel="0" collapsed="false">
      <c r="A100" s="184"/>
      <c r="B100" s="185" t="s">
        <v>197</v>
      </c>
      <c r="C100" s="184" t="s">
        <v>198</v>
      </c>
      <c r="D100" s="186" t="s">
        <v>95</v>
      </c>
      <c r="E100" s="187" t="n">
        <v>372</v>
      </c>
      <c r="F100" s="184" t="n">
        <v>20</v>
      </c>
      <c r="G100" s="187" t="n">
        <v>7440</v>
      </c>
    </row>
    <row r="101" customFormat="false" ht="15" hidden="false" customHeight="false" outlineLevel="0" collapsed="false">
      <c r="A101" s="184"/>
      <c r="B101" s="185" t="s">
        <v>199</v>
      </c>
      <c r="C101" s="184" t="s">
        <v>200</v>
      </c>
      <c r="D101" s="186" t="s">
        <v>95</v>
      </c>
      <c r="E101" s="187" t="n">
        <v>168</v>
      </c>
      <c r="F101" s="184" t="n">
        <v>40</v>
      </c>
      <c r="G101" s="187" t="n">
        <v>6720</v>
      </c>
    </row>
    <row r="102" customFormat="false" ht="15" hidden="false" customHeight="false" outlineLevel="0" collapsed="false">
      <c r="A102" s="184"/>
      <c r="B102" s="185" t="s">
        <v>201</v>
      </c>
      <c r="C102" s="184" t="s">
        <v>202</v>
      </c>
      <c r="D102" s="186" t="s">
        <v>95</v>
      </c>
      <c r="E102" s="187" t="n">
        <v>75</v>
      </c>
      <c r="F102" s="184" t="n">
        <v>10</v>
      </c>
      <c r="G102" s="187" t="n">
        <v>750</v>
      </c>
    </row>
    <row r="103" customFormat="false" ht="15" hidden="false" customHeight="false" outlineLevel="0" collapsed="false">
      <c r="A103" s="188"/>
      <c r="B103" s="189" t="s">
        <v>203</v>
      </c>
      <c r="C103" s="189"/>
      <c r="D103" s="189"/>
      <c r="E103" s="189"/>
      <c r="F103" s="188"/>
      <c r="G103" s="190" t="n">
        <v>146612</v>
      </c>
    </row>
    <row r="104" customFormat="false" ht="15" hidden="false" customHeight="false" outlineLevel="0" collapsed="false">
      <c r="A104" s="191"/>
      <c r="B104" s="183" t="s">
        <v>204</v>
      </c>
      <c r="C104" s="183"/>
      <c r="D104" s="183"/>
      <c r="E104" s="183"/>
      <c r="F104" s="192"/>
      <c r="G104" s="193" t="n">
        <v>146612</v>
      </c>
    </row>
    <row r="105" customFormat="false" ht="15" hidden="false" customHeight="false" outlineLevel="0" collapsed="false">
      <c r="A105" s="180"/>
      <c r="B105" s="181" t="s">
        <v>712</v>
      </c>
      <c r="C105" s="181"/>
      <c r="D105" s="181"/>
      <c r="E105" s="181"/>
      <c r="F105" s="181"/>
      <c r="G105" s="181"/>
    </row>
    <row r="106" customFormat="false" ht="15" hidden="false" customHeight="false" outlineLevel="0" collapsed="false">
      <c r="A106" s="182"/>
      <c r="B106" s="183" t="s">
        <v>206</v>
      </c>
      <c r="C106" s="183"/>
      <c r="D106" s="183"/>
      <c r="E106" s="183"/>
      <c r="F106" s="183"/>
      <c r="G106" s="183"/>
    </row>
    <row r="107" customFormat="false" ht="15" hidden="false" customHeight="false" outlineLevel="0" collapsed="false">
      <c r="A107" s="184"/>
      <c r="B107" s="185" t="s">
        <v>207</v>
      </c>
      <c r="C107" s="184" t="s">
        <v>208</v>
      </c>
      <c r="D107" s="186" t="s">
        <v>42</v>
      </c>
      <c r="E107" s="187" t="n">
        <v>945</v>
      </c>
      <c r="F107" s="184" t="n">
        <v>10</v>
      </c>
      <c r="G107" s="187" t="n">
        <v>9450</v>
      </c>
    </row>
    <row r="108" customFormat="false" ht="15" hidden="false" customHeight="false" outlineLevel="0" collapsed="false">
      <c r="A108" s="184"/>
      <c r="B108" s="185" t="s">
        <v>209</v>
      </c>
      <c r="C108" s="184" t="s">
        <v>210</v>
      </c>
      <c r="D108" s="186" t="s">
        <v>25</v>
      </c>
      <c r="E108" s="187" t="n">
        <v>136</v>
      </c>
      <c r="F108" s="184" t="n">
        <v>83</v>
      </c>
      <c r="G108" s="187" t="n">
        <v>11288</v>
      </c>
    </row>
    <row r="109" customFormat="false" ht="15" hidden="false" customHeight="false" outlineLevel="0" collapsed="false">
      <c r="A109" s="184"/>
      <c r="B109" s="185" t="s">
        <v>211</v>
      </c>
      <c r="C109" s="184" t="s">
        <v>212</v>
      </c>
      <c r="D109" s="186" t="s">
        <v>95</v>
      </c>
      <c r="E109" s="187" t="n">
        <v>2347</v>
      </c>
      <c r="F109" s="184" t="n">
        <v>1</v>
      </c>
      <c r="G109" s="187" t="n">
        <v>2347</v>
      </c>
    </row>
    <row r="110" customFormat="false" ht="15" hidden="false" customHeight="false" outlineLevel="0" collapsed="false">
      <c r="A110" s="184"/>
      <c r="B110" s="185" t="s">
        <v>213</v>
      </c>
      <c r="C110" s="184" t="s">
        <v>214</v>
      </c>
      <c r="D110" s="186" t="s">
        <v>95</v>
      </c>
      <c r="E110" s="187" t="n">
        <v>1257</v>
      </c>
      <c r="F110" s="184" t="n">
        <v>1</v>
      </c>
      <c r="G110" s="187" t="n">
        <v>1257</v>
      </c>
    </row>
    <row r="111" customFormat="false" ht="15" hidden="false" customHeight="false" outlineLevel="0" collapsed="false">
      <c r="A111" s="184"/>
      <c r="B111" s="185" t="s">
        <v>215</v>
      </c>
      <c r="C111" s="184" t="s">
        <v>216</v>
      </c>
      <c r="D111" s="186" t="s">
        <v>42</v>
      </c>
      <c r="E111" s="187" t="n">
        <v>553</v>
      </c>
      <c r="F111" s="184" t="n">
        <v>83</v>
      </c>
      <c r="G111" s="187" t="n">
        <v>45899</v>
      </c>
    </row>
    <row r="112" customFormat="false" ht="15" hidden="false" customHeight="false" outlineLevel="0" collapsed="false">
      <c r="A112" s="184"/>
      <c r="B112" s="185" t="s">
        <v>217</v>
      </c>
      <c r="C112" s="184" t="s">
        <v>218</v>
      </c>
      <c r="D112" s="186" t="s">
        <v>25</v>
      </c>
      <c r="E112" s="187" t="n">
        <v>1629</v>
      </c>
      <c r="F112" s="184" t="n">
        <v>83</v>
      </c>
      <c r="G112" s="187" t="n">
        <v>135207</v>
      </c>
    </row>
    <row r="113" customFormat="false" ht="15" hidden="false" customHeight="false" outlineLevel="0" collapsed="false">
      <c r="A113" s="184"/>
      <c r="B113" s="185" t="s">
        <v>219</v>
      </c>
      <c r="C113" s="184" t="s">
        <v>220</v>
      </c>
      <c r="D113" s="186" t="s">
        <v>221</v>
      </c>
      <c r="E113" s="187" t="n">
        <v>355</v>
      </c>
      <c r="F113" s="184" t="n">
        <v>30</v>
      </c>
      <c r="G113" s="187" t="n">
        <v>10650</v>
      </c>
    </row>
    <row r="114" customFormat="false" ht="15" hidden="false" customHeight="false" outlineLevel="0" collapsed="false">
      <c r="A114" s="188"/>
      <c r="B114" s="189" t="s">
        <v>222</v>
      </c>
      <c r="C114" s="189"/>
      <c r="D114" s="189"/>
      <c r="E114" s="189"/>
      <c r="F114" s="188"/>
      <c r="G114" s="190" t="n">
        <v>216098</v>
      </c>
    </row>
    <row r="115" customFormat="false" ht="15" hidden="false" customHeight="false" outlineLevel="0" collapsed="false">
      <c r="A115" s="191"/>
      <c r="B115" s="183" t="s">
        <v>223</v>
      </c>
      <c r="C115" s="183"/>
      <c r="D115" s="183"/>
      <c r="E115" s="183"/>
      <c r="F115" s="192"/>
      <c r="G115" s="193" t="n">
        <v>216098</v>
      </c>
    </row>
    <row r="116" customFormat="false" ht="15" hidden="false" customHeight="false" outlineLevel="0" collapsed="false">
      <c r="A116" s="192"/>
      <c r="B116" s="183" t="s">
        <v>224</v>
      </c>
      <c r="C116" s="183"/>
      <c r="D116" s="183"/>
      <c r="E116" s="183"/>
      <c r="F116" s="192"/>
      <c r="G116" s="193" t="n">
        <v>1193168.6</v>
      </c>
    </row>
  </sheetData>
  <mergeCells count="35">
    <mergeCell ref="A1:G1"/>
    <mergeCell ref="A2:A3"/>
    <mergeCell ref="B2:C3"/>
    <mergeCell ref="D2:D3"/>
    <mergeCell ref="E2:E3"/>
    <mergeCell ref="F2:G2"/>
    <mergeCell ref="B4:G4"/>
    <mergeCell ref="B5:G5"/>
    <mergeCell ref="B15:E15"/>
    <mergeCell ref="B16:E16"/>
    <mergeCell ref="B17:G17"/>
    <mergeCell ref="B18:G18"/>
    <mergeCell ref="B20:E20"/>
    <mergeCell ref="B21:G21"/>
    <mergeCell ref="B38:E38"/>
    <mergeCell ref="B39:E39"/>
    <mergeCell ref="B40:G40"/>
    <mergeCell ref="B41:G41"/>
    <mergeCell ref="B52:E52"/>
    <mergeCell ref="B53:E53"/>
    <mergeCell ref="B54:G54"/>
    <mergeCell ref="B55:G55"/>
    <mergeCell ref="B58:E58"/>
    <mergeCell ref="B59:G59"/>
    <mergeCell ref="B84:E84"/>
    <mergeCell ref="B85:E85"/>
    <mergeCell ref="B86:G86"/>
    <mergeCell ref="B87:G87"/>
    <mergeCell ref="B103:E103"/>
    <mergeCell ref="B104:E104"/>
    <mergeCell ref="B105:G105"/>
    <mergeCell ref="B106:G106"/>
    <mergeCell ref="B114:E114"/>
    <mergeCell ref="B115:E115"/>
    <mergeCell ref="B116:E1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I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25" activeCellId="0" sqref="B125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65.11"/>
    <col collapsed="false" customWidth="true" hidden="false" outlineLevel="0" max="3" min="3" style="0" width="9.11"/>
    <col collapsed="false" customWidth="true" hidden="true" outlineLevel="0" max="4" min="4" style="0" width="9.11"/>
    <col collapsed="false" customWidth="true" hidden="true" outlineLevel="0" max="5" min="5" style="0" width="10.33"/>
    <col collapsed="false" customWidth="true" hidden="true" outlineLevel="0" max="6" min="6" style="194" width="15.44"/>
    <col collapsed="false" customWidth="true" hidden="true" outlineLevel="0" max="7" min="7" style="0" width="15.66"/>
    <col collapsed="false" customWidth="true" hidden="false" outlineLevel="0" max="8" min="8" style="0" width="13.44"/>
    <col collapsed="false" customWidth="true" hidden="false" outlineLevel="0" max="9" min="9" style="195" width="9.11"/>
  </cols>
  <sheetData>
    <row r="1" customFormat="false" ht="14.25" hidden="false" customHeight="false" outlineLevel="0" collapsed="false">
      <c r="A1" s="2" t="s">
        <v>800</v>
      </c>
      <c r="B1" s="2"/>
      <c r="C1" s="2"/>
      <c r="D1" s="2"/>
      <c r="E1" s="2"/>
      <c r="F1" s="2"/>
      <c r="G1" s="2"/>
      <c r="H1" s="2"/>
      <c r="I1" s="2"/>
    </row>
    <row r="2" customFormat="false" ht="19.7" hidden="false" customHeight="false" outlineLevel="0" collapsed="false">
      <c r="A2" s="1" t="str">
        <f aca="false">"к Договору № "&amp;Замер!D12</f>
        <v>к Договору № </v>
      </c>
      <c r="B2" s="1"/>
      <c r="C2" s="1"/>
      <c r="D2" s="1"/>
      <c r="E2" s="1"/>
      <c r="F2" s="1"/>
      <c r="G2" s="1"/>
      <c r="H2" s="1"/>
      <c r="I2" s="1"/>
    </row>
    <row r="3" customFormat="false" ht="14.25" hidden="false" customHeight="false" outlineLevel="0" collapsed="false">
      <c r="A3" s="2" t="s">
        <v>801</v>
      </c>
      <c r="B3" s="2"/>
      <c r="C3" s="2"/>
      <c r="D3" s="2"/>
      <c r="E3" s="2"/>
      <c r="F3" s="2"/>
      <c r="G3" s="2"/>
      <c r="H3" s="2"/>
      <c r="I3" s="2"/>
    </row>
    <row r="4" customFormat="false" ht="14.25" hidden="false" customHeight="false" outlineLevel="0" collapsed="false">
      <c r="A4" s="196" t="str">
        <f aca="false">Замер!A1</f>
        <v>v2-20241208</v>
      </c>
      <c r="B4" s="196"/>
      <c r="C4" s="196"/>
      <c r="D4" s="196"/>
      <c r="E4" s="196"/>
      <c r="F4" s="196"/>
      <c r="G4" s="196"/>
      <c r="H4" s="196"/>
      <c r="I4" s="196"/>
    </row>
    <row r="5" customFormat="false" ht="14.25" hidden="false" customHeight="false" outlineLevel="0" collapsed="false">
      <c r="A5" s="197"/>
      <c r="B5" s="197"/>
      <c r="C5" s="197"/>
      <c r="D5" s="197"/>
      <c r="E5" s="197"/>
      <c r="F5" s="197"/>
      <c r="G5" s="197"/>
      <c r="H5" s="197"/>
    </row>
    <row r="6" customFormat="false" ht="14.25" hidden="false" customHeight="false" outlineLevel="0" collapsed="false">
      <c r="A6" s="198" t="s">
        <v>802</v>
      </c>
      <c r="B6" s="198"/>
      <c r="C6" s="198"/>
      <c r="D6" s="198"/>
      <c r="E6" s="198"/>
      <c r="F6" s="198"/>
      <c r="G6" s="198"/>
      <c r="H6" s="198"/>
      <c r="I6" s="198"/>
    </row>
    <row r="8" customFormat="false" ht="14.25" hidden="false" customHeight="false" outlineLevel="0" collapsed="false">
      <c r="A8" s="199" t="s">
        <v>803</v>
      </c>
      <c r="B8" s="199"/>
      <c r="C8" s="199"/>
      <c r="D8" s="199"/>
      <c r="E8" s="199"/>
      <c r="F8" s="199"/>
      <c r="G8" s="199"/>
      <c r="H8" s="199"/>
    </row>
    <row r="9" customFormat="false" ht="14.25" hidden="false" customHeight="false" outlineLevel="0" collapsed="false">
      <c r="A9" s="199" t="str">
        <f aca="false">"Заказчик: "&amp;Замер!D3</f>
        <v>Заказчик: </v>
      </c>
      <c r="B9" s="199"/>
      <c r="C9" s="199"/>
      <c r="D9" s="199"/>
      <c r="E9" s="199"/>
      <c r="F9" s="199"/>
      <c r="G9" s="199"/>
      <c r="H9" s="199"/>
    </row>
    <row r="10" customFormat="false" ht="19.7" hidden="false" customHeight="false" outlineLevel="0" collapsed="false">
      <c r="A10" s="200" t="str">
        <f aca="false">"Адрес объекта: "&amp;Замер!D11</f>
        <v>Адрес объекта: </v>
      </c>
      <c r="B10" s="200"/>
      <c r="C10" s="200"/>
      <c r="D10" s="200"/>
      <c r="E10" s="200"/>
      <c r="F10" s="200"/>
      <c r="G10" s="200"/>
      <c r="H10" s="200"/>
    </row>
    <row r="13" customFormat="false" ht="14.25" hidden="false" customHeight="false" outlineLevel="0" collapsed="false">
      <c r="A13" s="201" t="s">
        <v>804</v>
      </c>
      <c r="B13" s="20" t="s">
        <v>251</v>
      </c>
      <c r="C13" s="20" t="s">
        <v>14</v>
      </c>
      <c r="D13" s="20" t="s">
        <v>805</v>
      </c>
      <c r="E13" s="20"/>
      <c r="F13" s="202" t="s">
        <v>806</v>
      </c>
      <c r="G13" s="20" t="s">
        <v>807</v>
      </c>
      <c r="H13" s="203" t="s">
        <v>808</v>
      </c>
      <c r="I13" s="204" t="s">
        <v>797</v>
      </c>
    </row>
    <row r="14" customFormat="false" ht="14.25" hidden="true" customHeight="false" outlineLevel="0" collapsed="false">
      <c r="A14" s="205" t="s">
        <v>809</v>
      </c>
      <c r="B14" s="205" t="str">
        <f aca="false">VLOOKUP($A14,СписокМатериалов!$A:$D,2,FALSE())</f>
        <v>Анкер-клин</v>
      </c>
      <c r="C14" s="205" t="str">
        <f aca="false">VLOOKUP($A14,СписокМатериалов!$A:$E,3,FALSE())</f>
        <v>шт</v>
      </c>
      <c r="D14" s="205" t="n">
        <f aca="false">VLOOKUP($A14,СписокМатериалов!$A:$E,4,FALSE())</f>
        <v>1</v>
      </c>
      <c r="E14" s="205" t="n">
        <f aca="false">VLOOKUP($A14,СписокМатериалов!$A:$E,5,FALSE())</f>
        <v>12</v>
      </c>
      <c r="F14" s="206" t="n">
        <f aca="false">SUMIF(материалы!D:D,$A14,материалы!I:I)</f>
        <v>243.2</v>
      </c>
      <c r="G14" s="205" t="n">
        <f aca="false">ROUNDUP(F14/D14,0)</f>
        <v>244</v>
      </c>
      <c r="H14" s="207" t="str">
        <f aca="false">G14*D14&amp;" "&amp;C14</f>
        <v>244 шт</v>
      </c>
      <c r="I14" s="208" t="n">
        <f aca="false">G14*E14</f>
        <v>2928</v>
      </c>
    </row>
    <row r="15" customFormat="false" ht="14.25" hidden="true" customHeight="false" outlineLevel="0" collapsed="false">
      <c r="A15" s="205" t="s">
        <v>810</v>
      </c>
      <c r="B15" s="205" t="str">
        <f aca="false">VLOOKUP($A15,СписокМатериалов!$A:$D,2,FALSE())</f>
        <v>Анкерный элемент</v>
      </c>
      <c r="C15" s="205" t="str">
        <f aca="false">VLOOKUP($A15,СписокМатериалов!$A:$E,3,FALSE())</f>
        <v>шт</v>
      </c>
      <c r="D15" s="205" t="n">
        <f aca="false">VLOOKUP($A15,СписокМатериалов!$A:$E,4,FALSE())</f>
        <v>1</v>
      </c>
      <c r="E15" s="205" t="n">
        <f aca="false">VLOOKUP($A15,СписокМатериалов!$A:$E,5,FALSE())</f>
        <v>0</v>
      </c>
      <c r="F15" s="206" t="n">
        <f aca="false">SUMIF(материалы!D:D,$A15,материалы!I:I)</f>
        <v>11.62</v>
      </c>
      <c r="G15" s="205" t="n">
        <f aca="false">ROUNDUP(F15/D15,0)</f>
        <v>12</v>
      </c>
      <c r="H15" s="207" t="str">
        <f aca="false">G15*D15&amp;" "&amp;C15</f>
        <v>12 шт</v>
      </c>
      <c r="I15" s="208" t="n">
        <f aca="false">G15*E15</f>
        <v>0</v>
      </c>
    </row>
    <row r="16" customFormat="false" ht="14.25" hidden="true" customHeight="false" outlineLevel="0" collapsed="false">
      <c r="A16" s="205" t="s">
        <v>811</v>
      </c>
      <c r="B16" s="205" t="str">
        <f aca="false">VLOOKUP($A16,СписокМатериалов!$A:$D,2,FALSE())</f>
        <v>Арматура из нержавеющей стали диаметром 6мм</v>
      </c>
      <c r="C16" s="205" t="str">
        <f aca="false">VLOOKUP($A16,СписокМатериалов!$A:$E,3,FALSE())</f>
        <v>мп</v>
      </c>
      <c r="D16" s="205" t="n">
        <f aca="false">VLOOKUP($A16,СписокМатериалов!$A:$E,4,FALSE())</f>
        <v>1</v>
      </c>
      <c r="E16" s="205" t="n">
        <f aca="false">VLOOKUP($A16,СписокМатериалов!$A:$E,5,FALSE())</f>
        <v>0</v>
      </c>
      <c r="F16" s="206" t="n">
        <f aca="false">SUMIF(материалы!D:D,$A16,материалы!I:I)</f>
        <v>90</v>
      </c>
      <c r="G16" s="205" t="n">
        <f aca="false">ROUNDUP(F16/D16,0)</f>
        <v>90</v>
      </c>
      <c r="H16" s="207" t="str">
        <f aca="false">G16*D16&amp;" "&amp;C16</f>
        <v>90 мп</v>
      </c>
      <c r="I16" s="208" t="n">
        <f aca="false">G16*E16</f>
        <v>0</v>
      </c>
    </row>
    <row r="17" customFormat="false" ht="14.25" hidden="true" customHeight="false" outlineLevel="0" collapsed="false">
      <c r="A17" s="205" t="s">
        <v>812</v>
      </c>
      <c r="B17" s="205" t="str">
        <f aca="false">VLOOKUP($A17,СписокМатериалов!$A:$D,2,FALSE())</f>
        <v>Бетоноконтакт</v>
      </c>
      <c r="C17" s="205" t="str">
        <f aca="false">VLOOKUP($A17,СписокМатериалов!$A:$E,3,FALSE())</f>
        <v>кг</v>
      </c>
      <c r="D17" s="205" t="n">
        <f aca="false">VLOOKUP($A17,СписокМатериалов!$A:$E,4,FALSE())</f>
        <v>10</v>
      </c>
      <c r="E17" s="205" t="n">
        <f aca="false">VLOOKUP($A17,СписокМатериалов!$A:$E,5,FALSE())</f>
        <v>700</v>
      </c>
      <c r="F17" s="206" t="n">
        <f aca="false">SUMIF(материалы!D:D,$A17,материалы!I:I)</f>
        <v>139.5</v>
      </c>
      <c r="G17" s="205" t="n">
        <f aca="false">ROUNDUP(F17/D17,0)</f>
        <v>14</v>
      </c>
      <c r="H17" s="207" t="str">
        <f aca="false">G17*D17&amp;" "&amp;C17</f>
        <v>140 кг</v>
      </c>
      <c r="I17" s="208" t="n">
        <f aca="false">G17*E17</f>
        <v>9800</v>
      </c>
    </row>
    <row r="18" customFormat="false" ht="14.25" hidden="true" customHeight="false" outlineLevel="0" collapsed="false">
      <c r="A18" s="205" t="s">
        <v>813</v>
      </c>
      <c r="B18" s="205" t="str">
        <f aca="false">VLOOKUP($A18,СписокМатериалов!$A:$D,2,FALSE())</f>
        <v>Гид-ция рулонная</v>
      </c>
      <c r="C18" s="205" t="str">
        <f aca="false">VLOOKUP($A18,СписокМатериалов!$A:$E,3,FALSE())</f>
        <v>м2</v>
      </c>
      <c r="D18" s="205" t="n">
        <f aca="false">VLOOKUP($A18,СписокМатериалов!$A:$E,4,FALSE())</f>
        <v>7.5</v>
      </c>
      <c r="E18" s="205" t="n">
        <f aca="false">VLOOKUP($A18,СписокМатериалов!$A:$E,5,FALSE())</f>
        <v>0</v>
      </c>
      <c r="F18" s="206" t="n">
        <f aca="false">SUMIF(материалы!D:D,$A18,материалы!I:I)</f>
        <v>0</v>
      </c>
      <c r="G18" s="205" t="n">
        <f aca="false">ROUNDUP(F18/D18,0)</f>
        <v>0</v>
      </c>
      <c r="H18" s="207" t="str">
        <f aca="false">G18*D18&amp;" "&amp;C18</f>
        <v>0 м2</v>
      </c>
      <c r="I18" s="208" t="n">
        <f aca="false">G18*E18</f>
        <v>0</v>
      </c>
    </row>
    <row r="19" customFormat="false" ht="14.25" hidden="true" customHeight="false" outlineLevel="0" collapsed="false">
      <c r="A19" s="205" t="s">
        <v>814</v>
      </c>
      <c r="B19" s="205" t="str">
        <f aca="false">VLOOKUP($A19,СписокМатериалов!$A:$D,2,FALSE())</f>
        <v>Гипсокартонные листы (ГКЛ, ГКЛВ, ГКЛО) 2500х1200х12,5 мм</v>
      </c>
      <c r="C19" s="205" t="str">
        <f aca="false">VLOOKUP($A19,СписокМатериалов!$A:$E,3,FALSE())</f>
        <v>м2</v>
      </c>
      <c r="D19" s="205" t="n">
        <f aca="false">VLOOKUP($A19,СписокМатериалов!$A:$E,4,FALSE())</f>
        <v>3</v>
      </c>
      <c r="E19" s="205" t="n">
        <f aca="false">VLOOKUP($A19,СписокМатериалов!$A:$E,5,FALSE())</f>
        <v>470</v>
      </c>
      <c r="F19" s="206" t="n">
        <f aca="false">SUMIF(материалы!D:D,$A19,материалы!I:I)*1.1</f>
        <v>0</v>
      </c>
      <c r="G19" s="205" t="n">
        <f aca="false">ROUNDUP(F19/D19,0)</f>
        <v>0</v>
      </c>
      <c r="H19" s="207" t="str">
        <f aca="false">G19*D19&amp;" "&amp;C19</f>
        <v>0 м2</v>
      </c>
      <c r="I19" s="208" t="n">
        <f aca="false">G19*E19</f>
        <v>0</v>
      </c>
    </row>
    <row r="20" customFormat="false" ht="14.25" hidden="true" customHeight="false" outlineLevel="0" collapsed="false">
      <c r="A20" s="205" t="s">
        <v>815</v>
      </c>
      <c r="B20" s="205" t="str">
        <f aca="false">VLOOKUP($A20,СписокМатериалов!$A:$D,2,FALSE())</f>
        <v>ГКЛ</v>
      </c>
      <c r="C20" s="205" t="str">
        <f aca="false">VLOOKUP($A20,СписокМатериалов!$A:$E,3,FALSE())</f>
        <v>м2</v>
      </c>
      <c r="D20" s="205" t="n">
        <f aca="false">VLOOKUP($A20,СписокМатериалов!$A:$E,4,FALSE())</f>
        <v>3</v>
      </c>
      <c r="E20" s="205" t="n">
        <f aca="false">VLOOKUP($A20,СписокМатериалов!$A:$E,5,FALSE())</f>
        <v>470</v>
      </c>
      <c r="F20" s="206" t="n">
        <f aca="false">SUMIF(материалы!D:D,$A20,материалы!I:I)*1.1</f>
        <v>0</v>
      </c>
      <c r="G20" s="205" t="n">
        <f aca="false">ROUNDUP(F20/D20,0)</f>
        <v>0</v>
      </c>
      <c r="H20" s="207" t="str">
        <f aca="false">G20*D20&amp;" "&amp;C20</f>
        <v>0 м2</v>
      </c>
      <c r="I20" s="208" t="n">
        <f aca="false">G20*E20</f>
        <v>0</v>
      </c>
    </row>
    <row r="21" customFormat="false" ht="14.25" hidden="true" customHeight="false" outlineLevel="0" collapsed="false">
      <c r="A21" s="205" t="s">
        <v>816</v>
      </c>
      <c r="B21" s="205" t="str">
        <f aca="false">VLOOKUP($A21,СписокМатериалов!$A:$D,2,FALSE())</f>
        <v>Грунтовка универсальная</v>
      </c>
      <c r="C21" s="205" t="str">
        <f aca="false">VLOOKUP($A21,СписокМатериалов!$A:$E,3,FALSE())</f>
        <v>л</v>
      </c>
      <c r="D21" s="205" t="n">
        <f aca="false">VLOOKUP($A21,СписокМатериалов!$A:$E,4,FALSE())</f>
        <v>10</v>
      </c>
      <c r="E21" s="205" t="n">
        <f aca="false">VLOOKUP($A21,СписокМатериалов!$A:$E,5,FALSE())</f>
        <v>900</v>
      </c>
      <c r="F21" s="206" t="n">
        <f aca="false">SUMIF(материалы!D:D,$A21,материалы!I:I)</f>
        <v>210.685</v>
      </c>
      <c r="G21" s="205" t="n">
        <f aca="false">ROUNDUP(F21/D21,0)</f>
        <v>22</v>
      </c>
      <c r="H21" s="207" t="str">
        <f aca="false">G21*D21&amp;" "&amp;C21</f>
        <v>220 л</v>
      </c>
      <c r="I21" s="208" t="n">
        <f aca="false">G21*E21</f>
        <v>19800</v>
      </c>
    </row>
    <row r="22" customFormat="false" ht="14.25" hidden="true" customHeight="false" outlineLevel="0" collapsed="false">
      <c r="A22" s="205" t="s">
        <v>817</v>
      </c>
      <c r="B22" s="205" t="str">
        <f aca="false">VLOOKUP($A22,СписокМатериалов!$A:$D,2,FALSE())</f>
        <v>Добор</v>
      </c>
      <c r="C22" s="205" t="str">
        <f aca="false">VLOOKUP($A22,СписокМатериалов!$A:$E,3,FALSE())</f>
        <v>мп</v>
      </c>
      <c r="D22" s="205" t="n">
        <f aca="false">VLOOKUP($A22,СписокМатериалов!$A:$E,4,FALSE())</f>
        <v>2.2</v>
      </c>
      <c r="E22" s="205" t="n">
        <f aca="false">VLOOKUP($A22,СписокМатериалов!$A:$E,5,FALSE())</f>
        <v>0</v>
      </c>
      <c r="F22" s="206" t="n">
        <f aca="false">SUMIF(материалы!D:D,$A22,материалы!I:I)</f>
        <v>0</v>
      </c>
      <c r="G22" s="205" t="n">
        <f aca="false">ROUNDUP(F22/D22,0)</f>
        <v>0</v>
      </c>
      <c r="H22" s="207" t="str">
        <f aca="false">G22*D22&amp;" "&amp;C22</f>
        <v>0 мп</v>
      </c>
      <c r="I22" s="208" t="n">
        <f aca="false">G22*E22</f>
        <v>0</v>
      </c>
    </row>
    <row r="23" customFormat="false" ht="14.25" hidden="true" customHeight="false" outlineLevel="0" collapsed="false">
      <c r="A23" s="205" t="s">
        <v>818</v>
      </c>
      <c r="B23" s="205" t="str">
        <f aca="false">VLOOKUP($A23,СписокМатериалов!$A:$D,2,FALSE())</f>
        <v>Дюбель 8/80</v>
      </c>
      <c r="C23" s="205" t="str">
        <f aca="false">VLOOKUP($A23,СписокМатериалов!$A:$E,3,FALSE())</f>
        <v>шт</v>
      </c>
      <c r="D23" s="205" t="n">
        <f aca="false">VLOOKUP($A23,СписокМатериалов!$A:$E,4,FALSE())</f>
        <v>200</v>
      </c>
      <c r="E23" s="205" t="n">
        <f aca="false">VLOOKUP($A23,СписокМатериалов!$A:$E,5,FALSE())</f>
        <v>0</v>
      </c>
      <c r="F23" s="206" t="n">
        <f aca="false">SUMIF(материалы!D:D,$A23,материалы!I:I)</f>
        <v>37</v>
      </c>
      <c r="G23" s="205" t="n">
        <f aca="false">ROUNDUP(F23/D23,0)</f>
        <v>1</v>
      </c>
      <c r="H23" s="207" t="str">
        <f aca="false">G23*D23&amp;" "&amp;C23</f>
        <v>200 шт</v>
      </c>
      <c r="I23" s="208" t="n">
        <f aca="false">G23*E23</f>
        <v>0</v>
      </c>
    </row>
    <row r="24" customFormat="false" ht="14.25" hidden="true" customHeight="false" outlineLevel="0" collapsed="false">
      <c r="A24" s="205" t="s">
        <v>819</v>
      </c>
      <c r="B24" s="205" t="str">
        <f aca="false">VLOOKUP($A24,СписокМатериалов!$A:$D,2,FALSE())</f>
        <v>Дюбель анкерный пластмассовый К 6х50 мм</v>
      </c>
      <c r="C24" s="205" t="str">
        <f aca="false">VLOOKUP($A24,СписокМатериалов!$A:$E,3,FALSE())</f>
        <v>шт</v>
      </c>
      <c r="D24" s="205" t="n">
        <f aca="false">VLOOKUP($A24,СписокМатериалов!$A:$E,4,FALSE())</f>
        <v>200</v>
      </c>
      <c r="E24" s="205" t="n">
        <f aca="false">VLOOKUP($A24,СписокМатериалов!$A:$E,5,FALSE())</f>
        <v>0</v>
      </c>
      <c r="F24" s="206" t="n">
        <f aca="false">SUMIF(материалы!D:D,$A24,материалы!I:I)</f>
        <v>0</v>
      </c>
      <c r="G24" s="205" t="n">
        <f aca="false">ROUNDUP(F24/D24,0)</f>
        <v>0</v>
      </c>
      <c r="H24" s="207" t="str">
        <f aca="false">G24*D24&amp;" "&amp;C24</f>
        <v>0 шт</v>
      </c>
      <c r="I24" s="208" t="n">
        <f aca="false">G24*E24</f>
        <v>0</v>
      </c>
    </row>
    <row r="25" customFormat="false" ht="14.25" hidden="true" customHeight="false" outlineLevel="0" collapsed="false">
      <c r="A25" s="205" t="s">
        <v>820</v>
      </c>
      <c r="B25" s="205" t="str">
        <f aca="false">VLOOKUP($A25,СписокМатериалов!$A:$D,2,FALSE())</f>
        <v>Дюбель-гвоздь 6*40</v>
      </c>
      <c r="C25" s="205" t="str">
        <f aca="false">VLOOKUP($A25,СписокМатериалов!$A:$E,3,FALSE())</f>
        <v>шт</v>
      </c>
      <c r="D25" s="205" t="n">
        <f aca="false">VLOOKUP($A25,СписокМатериалов!$A:$E,4,FALSE())</f>
        <v>200</v>
      </c>
      <c r="E25" s="205" t="n">
        <f aca="false">VLOOKUP($A25,СписокМатериалов!$A:$E,5,FALSE())</f>
        <v>320</v>
      </c>
      <c r="F25" s="206" t="n">
        <f aca="false">SUMIF(материалы!D:D,$A25,материалы!I:I)</f>
        <v>32.9322536935044</v>
      </c>
      <c r="G25" s="205" t="n">
        <f aca="false">ROUNDUP(F25/D25,0)</f>
        <v>1</v>
      </c>
      <c r="H25" s="207" t="str">
        <f aca="false">G25*D25&amp;" "&amp;C25</f>
        <v>200 шт</v>
      </c>
      <c r="I25" s="208" t="n">
        <f aca="false">G25*E25</f>
        <v>320</v>
      </c>
    </row>
    <row r="26" customFormat="false" ht="14.25" hidden="true" customHeight="false" outlineLevel="0" collapsed="false">
      <c r="A26" s="205" t="s">
        <v>821</v>
      </c>
      <c r="B26" s="205" t="str">
        <f aca="false">VLOOKUP($A26,СписокМатериалов!$A:$D,2,FALSE())</f>
        <v>Жидкие гвозди</v>
      </c>
      <c r="C26" s="205" t="str">
        <f aca="false">VLOOKUP($A26,СписокМатериалов!$A:$E,3,FALSE())</f>
        <v>гр</v>
      </c>
      <c r="D26" s="205" t="n">
        <f aca="false">VLOOKUP($A26,СписокМатериалов!$A:$E,4,FALSE())</f>
        <v>310</v>
      </c>
      <c r="E26" s="205" t="n">
        <f aca="false">VLOOKUP($A26,СписокМатериалов!$A:$E,5,FALSE())</f>
        <v>470</v>
      </c>
      <c r="F26" s="206" t="n">
        <f aca="false">SUMIF(материалы!D:D,$A26,материалы!I:I)</f>
        <v>0</v>
      </c>
      <c r="G26" s="205" t="n">
        <f aca="false">ROUNDUP(F26/D26,0)</f>
        <v>0</v>
      </c>
      <c r="H26" s="207" t="str">
        <f aca="false">G26*D26&amp;" "&amp;C26</f>
        <v>0 гр</v>
      </c>
      <c r="I26" s="208" t="n">
        <f aca="false">G26*E26</f>
        <v>0</v>
      </c>
    </row>
    <row r="27" customFormat="false" ht="14.25" hidden="true" customHeight="false" outlineLevel="0" collapsed="false">
      <c r="A27" s="205" t="s">
        <v>822</v>
      </c>
      <c r="B27" s="205" t="str">
        <f aca="false">VLOOKUP($A27,СписокМатериалов!$A:$D,2,FALSE())</f>
        <v>ЗD панели из гипса </v>
      </c>
      <c r="C27" s="205" t="str">
        <f aca="false">VLOOKUP($A27,СписокМатериалов!$A:$E,3,FALSE())</f>
        <v>шт</v>
      </c>
      <c r="D27" s="205" t="n">
        <f aca="false">VLOOKUP($A27,СписокМатериалов!$A:$E,4,FALSE())</f>
        <v>1</v>
      </c>
      <c r="E27" s="205" t="n">
        <f aca="false">VLOOKUP($A27,СписокМатериалов!$A:$E,5,FALSE())</f>
        <v>0</v>
      </c>
      <c r="F27" s="206" t="n">
        <f aca="false">SUMIF(материалы!D:D,$A27,материалы!I:I)</f>
        <v>0</v>
      </c>
      <c r="G27" s="205" t="n">
        <f aca="false">ROUNDUP(F27/D27,0)</f>
        <v>0</v>
      </c>
      <c r="H27" s="207" t="str">
        <f aca="false">G27*D27&amp;" "&amp;C27</f>
        <v>0 шт</v>
      </c>
      <c r="I27" s="208" t="n">
        <f aca="false">G27*E27</f>
        <v>0</v>
      </c>
    </row>
    <row r="28" customFormat="false" ht="14.25" hidden="true" customHeight="false" outlineLevel="0" collapsed="false">
      <c r="A28" s="205" t="s">
        <v>823</v>
      </c>
      <c r="B28" s="205" t="str">
        <f aca="false">VLOOKUP($A28,СписокМатериалов!$A:$D,2,FALSE())</f>
        <v>Карниз полиуретановый</v>
      </c>
      <c r="C28" s="205" t="str">
        <f aca="false">VLOOKUP($A28,СписокМатериалов!$A:$E,3,FALSE())</f>
        <v>пм</v>
      </c>
      <c r="D28" s="205" t="n">
        <f aca="false">VLOOKUP($A28,СписокМатериалов!$A:$E,4,FALSE())</f>
        <v>2.7</v>
      </c>
      <c r="E28" s="205" t="n">
        <f aca="false">VLOOKUP($A28,СписокМатериалов!$A:$E,5,FALSE())</f>
        <v>0</v>
      </c>
      <c r="F28" s="206" t="n">
        <f aca="false">SUMIF(материалы!D:D,$A28,материалы!I:I)</f>
        <v>0</v>
      </c>
      <c r="G28" s="205" t="n">
        <f aca="false">ROUNDUP(F28/D28,0)</f>
        <v>0</v>
      </c>
      <c r="H28" s="207" t="str">
        <f aca="false">G28*D28&amp;" "&amp;C28</f>
        <v>0 пм</v>
      </c>
      <c r="I28" s="208" t="n">
        <f aca="false">G28*E28</f>
        <v>0</v>
      </c>
    </row>
    <row r="29" customFormat="false" ht="14.25" hidden="true" customHeight="false" outlineLevel="0" collapsed="false">
      <c r="A29" s="205" t="s">
        <v>824</v>
      </c>
      <c r="B29" s="205" t="str">
        <f aca="false">VLOOKUP($A29,СписокМатериалов!$A:$D,2,FALSE())</f>
        <v>Кирпич полнотелый</v>
      </c>
      <c r="C29" s="205" t="str">
        <f aca="false">VLOOKUP($A29,СписокМатериалов!$A:$E,3,FALSE())</f>
        <v>шт</v>
      </c>
      <c r="D29" s="205" t="n">
        <f aca="false">VLOOKUP($A29,СписокМатериалов!$A:$E,4,FALSE())</f>
        <v>1</v>
      </c>
      <c r="E29" s="205" t="n">
        <f aca="false">VLOOKUP($A29,СписокМатериалов!$A:$E,5,FALSE())</f>
        <v>0</v>
      </c>
      <c r="F29" s="206" t="n">
        <f aca="false">SUMIF(материалы!D:D,$A29,материалы!I:I)</f>
        <v>0</v>
      </c>
      <c r="G29" s="205" t="n">
        <f aca="false">ROUNDUP(F29/D29,0)</f>
        <v>0</v>
      </c>
      <c r="H29" s="207" t="str">
        <f aca="false">G29*D29&amp;" "&amp;C29</f>
        <v>0 шт</v>
      </c>
      <c r="I29" s="208" t="n">
        <f aca="false">G29*E29</f>
        <v>0</v>
      </c>
    </row>
    <row r="30" customFormat="false" ht="14.25" hidden="true" customHeight="false" outlineLevel="0" collapsed="false">
      <c r="A30" s="205" t="s">
        <v>825</v>
      </c>
      <c r="B30" s="205" t="str">
        <f aca="false">VLOOKUP($A30,СписокМатериалов!$A:$D,2,FALSE())</f>
        <v>Клей</v>
      </c>
      <c r="C30" s="205" t="str">
        <f aca="false">VLOOKUP($A30,СписокМатериалов!$A:$E,3,FALSE())</f>
        <v>л</v>
      </c>
      <c r="D30" s="205" t="n">
        <f aca="false">VLOOKUP($A30,СписокМатериалов!$A:$E,4,FALSE())</f>
        <v>5</v>
      </c>
      <c r="E30" s="205" t="n">
        <f aca="false">VLOOKUP($A30,СписокМатериалов!$A:$E,5,FALSE())</f>
        <v>0</v>
      </c>
      <c r="F30" s="206" t="n">
        <f aca="false">SUMIF(материалы!D:D,$A30,материалы!I:I)</f>
        <v>0</v>
      </c>
      <c r="G30" s="205" t="n">
        <f aca="false">ROUNDUP(F30/D30,0)</f>
        <v>0</v>
      </c>
      <c r="H30" s="207" t="str">
        <f aca="false">G30*D30&amp;" "&amp;C30</f>
        <v>0 л</v>
      </c>
      <c r="I30" s="208" t="n">
        <f aca="false">G30*E30</f>
        <v>0</v>
      </c>
    </row>
    <row r="31" customFormat="false" ht="14.25" hidden="true" customHeight="false" outlineLevel="0" collapsed="false">
      <c r="A31" s="205" t="s">
        <v>826</v>
      </c>
      <c r="B31" s="205" t="str">
        <f aca="false">VLOOKUP($A31,СписокМатериалов!$A:$D,2,FALSE())</f>
        <v>Клей для гкл</v>
      </c>
      <c r="C31" s="205" t="str">
        <f aca="false">VLOOKUP($A31,СписокМатериалов!$A:$E,3,FALSE())</f>
        <v>кг</v>
      </c>
      <c r="D31" s="205" t="n">
        <f aca="false">VLOOKUP($A31,СписокМатериалов!$A:$E,4,FALSE())</f>
        <v>30</v>
      </c>
      <c r="E31" s="205" t="n">
        <f aca="false">VLOOKUP($A31,СписокМатериалов!$A:$E,5,FALSE())</f>
        <v>450</v>
      </c>
      <c r="F31" s="206" t="n">
        <f aca="false">SUMIF(материалы!D:D,$A31,материалы!I:I)</f>
        <v>0</v>
      </c>
      <c r="G31" s="205" t="n">
        <f aca="false">ROUNDUP(F31/D31,0)</f>
        <v>0</v>
      </c>
      <c r="H31" s="207" t="str">
        <f aca="false">G31*D31&amp;" "&amp;C31</f>
        <v>0 кг</v>
      </c>
      <c r="I31" s="208" t="n">
        <f aca="false">G31*E31</f>
        <v>0</v>
      </c>
    </row>
    <row r="32" customFormat="false" ht="14.25" hidden="true" customHeight="false" outlineLevel="0" collapsed="false">
      <c r="A32" s="205" t="s">
        <v>827</v>
      </c>
      <c r="B32" s="205" t="str">
        <f aca="false">VLOOKUP($A32,СписокМатериалов!$A:$D,2,FALSE())</f>
        <v>Клей для пгп</v>
      </c>
      <c r="C32" s="205" t="str">
        <f aca="false">VLOOKUP($A32,СписокМатериалов!$A:$E,3,FALSE())</f>
        <v>кг</v>
      </c>
      <c r="D32" s="205" t="n">
        <f aca="false">VLOOKUP($A32,СписокМатериалов!$A:$E,4,FALSE())</f>
        <v>30</v>
      </c>
      <c r="E32" s="205" t="n">
        <f aca="false">VLOOKUP($A32,СписокМатериалов!$A:$E,5,FALSE())</f>
        <v>450</v>
      </c>
      <c r="F32" s="206" t="n">
        <f aca="false">SUMIF(материалы!D:D,$A32,материалы!I:I)</f>
        <v>112.5</v>
      </c>
      <c r="G32" s="205" t="n">
        <f aca="false">ROUNDUP(F32/D32,0)</f>
        <v>4</v>
      </c>
      <c r="H32" s="207" t="str">
        <f aca="false">G32*D32&amp;" "&amp;C32</f>
        <v>120 кг</v>
      </c>
      <c r="I32" s="208" t="n">
        <f aca="false">G32*E32</f>
        <v>1800</v>
      </c>
    </row>
    <row r="33" customFormat="false" ht="14.25" hidden="true" customHeight="false" outlineLevel="0" collapsed="false">
      <c r="A33" s="205" t="s">
        <v>828</v>
      </c>
      <c r="B33" s="205" t="str">
        <f aca="false">VLOOKUP($A33,СписокМатериалов!$A:$D,2,FALSE())</f>
        <v>Клей для стеклоблоков</v>
      </c>
      <c r="C33" s="205" t="str">
        <f aca="false">VLOOKUP($A33,СписокМатериалов!$A:$E,3,FALSE())</f>
        <v>кг</v>
      </c>
      <c r="D33" s="205" t="n">
        <f aca="false">VLOOKUP($A33,СписокМатериалов!$A:$E,4,FALSE())</f>
        <v>25</v>
      </c>
      <c r="E33" s="205" t="n">
        <f aca="false">VLOOKUP($A33,СписокМатериалов!$A:$E,5,FALSE())</f>
        <v>0</v>
      </c>
      <c r="F33" s="206" t="n">
        <f aca="false">SUMIF(материалы!D:D,$A33,материалы!I:I)</f>
        <v>375</v>
      </c>
      <c r="G33" s="205" t="n">
        <f aca="false">ROUNDUP(F33/D33,0)</f>
        <v>15</v>
      </c>
      <c r="H33" s="207" t="str">
        <f aca="false">G33*D33&amp;" "&amp;C33</f>
        <v>375 кг</v>
      </c>
      <c r="I33" s="208" t="n">
        <f aca="false">G33*E33</f>
        <v>0</v>
      </c>
    </row>
    <row r="34" customFormat="false" ht="14.25" hidden="true" customHeight="false" outlineLevel="0" collapsed="false">
      <c r="A34" s="205" t="s">
        <v>829</v>
      </c>
      <c r="B34" s="205" t="str">
        <f aca="false">VLOOKUP($A34,СписокМатериалов!$A:$D,2,FALSE())</f>
        <v>Клей для стеклохолста</v>
      </c>
      <c r="C34" s="205" t="str">
        <f aca="false">VLOOKUP($A34,СписокМатериалов!$A:$E,3,FALSE())</f>
        <v>гр</v>
      </c>
      <c r="D34" s="205" t="n">
        <f aca="false">VLOOKUP($A34,СписокМатериалов!$A:$E,4,FALSE())</f>
        <v>10</v>
      </c>
      <c r="E34" s="205" t="n">
        <f aca="false">VLOOKUP($A34,СписокМатериалов!$A:$E,5,FALSE())</f>
        <v>1550</v>
      </c>
      <c r="F34" s="206" t="n">
        <f aca="false">SUMIF(материалы!D:D,$A34,материалы!I:I)</f>
        <v>1.125</v>
      </c>
      <c r="G34" s="205" t="n">
        <f aca="false">ROUNDUP(F34/D34,0)</f>
        <v>1</v>
      </c>
      <c r="H34" s="207" t="str">
        <f aca="false">G34*D34&amp;" "&amp;C34</f>
        <v>10 гр</v>
      </c>
      <c r="I34" s="208" t="n">
        <f aca="false">G34*E34</f>
        <v>1550</v>
      </c>
    </row>
    <row r="35" customFormat="false" ht="14.25" hidden="true" customHeight="false" outlineLevel="0" collapsed="false">
      <c r="A35" s="205" t="s">
        <v>830</v>
      </c>
      <c r="B35" s="205" t="str">
        <f aca="false">VLOOKUP($A35,СписокМатериалов!$A:$D,2,FALSE())</f>
        <v>Клей монтажный для изделий из полиуретана</v>
      </c>
      <c r="C35" s="205" t="str">
        <f aca="false">VLOOKUP($A35,СписокМатериалов!$A:$E,3,FALSE())</f>
        <v>шт</v>
      </c>
      <c r="D35" s="205" t="n">
        <f aca="false">VLOOKUP($A35,СписокМатериалов!$A:$E,4,FALSE())</f>
        <v>1</v>
      </c>
      <c r="E35" s="205" t="n">
        <f aca="false">VLOOKUP($A35,СписокМатериалов!$A:$E,5,FALSE())</f>
        <v>0</v>
      </c>
      <c r="F35" s="206" t="n">
        <f aca="false">SUMIF(материалы!D:D,$A35,материалы!I:I)</f>
        <v>0</v>
      </c>
      <c r="G35" s="205" t="n">
        <f aca="false">ROUNDUP(F35/D35,0)</f>
        <v>0</v>
      </c>
      <c r="H35" s="207" t="str">
        <f aca="false">G35*D35&amp;" "&amp;C35</f>
        <v>0 шт</v>
      </c>
      <c r="I35" s="208" t="n">
        <f aca="false">G35*E35</f>
        <v>0</v>
      </c>
    </row>
    <row r="36" customFormat="false" ht="14.25" hidden="true" customHeight="false" outlineLevel="0" collapsed="false">
      <c r="A36" s="205" t="s">
        <v>831</v>
      </c>
      <c r="B36" s="205" t="str">
        <f aca="false">VLOOKUP($A36,СписокМатериалов!$A:$D,2,FALSE())</f>
        <v>Клей плиточный</v>
      </c>
      <c r="C36" s="205" t="str">
        <f aca="false">VLOOKUP($A36,СписокМатериалов!$A:$E,3,FALSE())</f>
        <v>кг</v>
      </c>
      <c r="D36" s="205" t="n">
        <f aca="false">VLOOKUP($A36,СписокМатериалов!$A:$E,4,FALSE())</f>
        <v>25</v>
      </c>
      <c r="E36" s="205" t="n">
        <f aca="false">VLOOKUP($A36,СписокМатериалов!$A:$E,5,FALSE())</f>
        <v>450</v>
      </c>
      <c r="F36" s="206" t="n">
        <f aca="false">SUMIF(материалы!D:D,$A36,материалы!I:I)</f>
        <v>124.5</v>
      </c>
      <c r="G36" s="205" t="n">
        <f aca="false">ROUNDUP(F36/D36,0)</f>
        <v>5</v>
      </c>
      <c r="H36" s="207" t="str">
        <f aca="false">G36*D36&amp;" "&amp;C36</f>
        <v>125 кг</v>
      </c>
      <c r="I36" s="208" t="n">
        <f aca="false">G36*E36</f>
        <v>2250</v>
      </c>
    </row>
    <row r="37" customFormat="false" ht="14.25" hidden="true" customHeight="false" outlineLevel="0" collapsed="false">
      <c r="A37" s="205" t="s">
        <v>832</v>
      </c>
      <c r="B37" s="205" t="str">
        <f aca="false">VLOOKUP($A37,СписокМатериалов!$A:$D,2,FALSE())</f>
        <v>Клей сухой</v>
      </c>
      <c r="C37" s="205" t="str">
        <f aca="false">VLOOKUP($A37,СписокМатериалов!$A:$E,3,FALSE())</f>
        <v>кг</v>
      </c>
      <c r="D37" s="205" t="n">
        <f aca="false">VLOOKUP($A37,СписокМатериалов!$A:$E,4,FALSE())</f>
        <v>0.5</v>
      </c>
      <c r="E37" s="205" t="n">
        <f aca="false">VLOOKUP($A37,СписокМатериалов!$A:$E,5,FALSE())</f>
        <v>800</v>
      </c>
      <c r="F37" s="206" t="n">
        <f aca="false">SUMIF(материалы!D:D,$A37,материалы!I:I)</f>
        <v>1.85</v>
      </c>
      <c r="G37" s="205" t="n">
        <f aca="false">ROUNDUP(F37/D37,0)</f>
        <v>4</v>
      </c>
      <c r="H37" s="207" t="str">
        <f aca="false">G37*D37&amp;" "&amp;C37</f>
        <v>2 кг</v>
      </c>
      <c r="I37" s="208" t="n">
        <f aca="false">G37*E37</f>
        <v>3200</v>
      </c>
    </row>
    <row r="38" customFormat="false" ht="14.25" hidden="true" customHeight="false" outlineLevel="0" collapsed="false">
      <c r="A38" s="205" t="s">
        <v>833</v>
      </c>
      <c r="B38" s="205" t="str">
        <f aca="false">VLOOKUP($A38,СписокМатериалов!$A:$D,2,FALSE())</f>
        <v>Кнауф-лист (ГКЛ,ГКЛВ,ГКЛО) 1,2*2,5 м  3 квм</v>
      </c>
      <c r="C38" s="205" t="str">
        <f aca="false">VLOOKUP($A38,СписокМатериалов!$A:$E,3,FALSE())</f>
        <v>квм</v>
      </c>
      <c r="D38" s="205" t="n">
        <f aca="false">VLOOKUP($A38,СписокМатериалов!$A:$E,4,FALSE())</f>
        <v>3</v>
      </c>
      <c r="E38" s="205" t="n">
        <f aca="false">VLOOKUP($A38,СписокМатериалов!$A:$E,5,FALSE())</f>
        <v>470</v>
      </c>
      <c r="F38" s="206" t="n">
        <f aca="false">SUMIF(материалы!D:D,$A38,материалы!I:I)</f>
        <v>33.2</v>
      </c>
      <c r="G38" s="205" t="n">
        <f aca="false">ROUNDUP(F38/D38,0)</f>
        <v>12</v>
      </c>
      <c r="H38" s="207" t="str">
        <f aca="false">G38*D38&amp;" "&amp;C38</f>
        <v>36 квм</v>
      </c>
      <c r="I38" s="208" t="n">
        <f aca="false">G38*E38</f>
        <v>5640</v>
      </c>
    </row>
    <row r="39" customFormat="false" ht="14.25" hidden="true" customHeight="false" outlineLevel="0" collapsed="false">
      <c r="A39" s="205" t="s">
        <v>834</v>
      </c>
      <c r="B39" s="205" t="str">
        <f aca="false">VLOOKUP($A39,СписокМатериалов!$A:$D,2,FALSE())</f>
        <v>Колоны-капитель</v>
      </c>
      <c r="C39" s="205" t="str">
        <f aca="false">VLOOKUP($A39,СписокМатериалов!$A:$E,3,FALSE())</f>
        <v>ед.</v>
      </c>
      <c r="D39" s="205" t="n">
        <f aca="false">VLOOKUP($A39,СписокМатериалов!$A:$E,4,FALSE())</f>
        <v>1</v>
      </c>
      <c r="E39" s="205" t="n">
        <f aca="false">VLOOKUP($A39,СписокМатериалов!$A:$E,5,FALSE())</f>
        <v>0</v>
      </c>
      <c r="F39" s="206" t="n">
        <f aca="false">SUMIF(материалы!D:D,$A39,материалы!I:I)</f>
        <v>0</v>
      </c>
      <c r="G39" s="205" t="n">
        <f aca="false">ROUNDUP(F39/D39,0)</f>
        <v>0</v>
      </c>
      <c r="H39" s="207" t="str">
        <f aca="false">G39*D39&amp;" "&amp;C39</f>
        <v>0 ед.</v>
      </c>
      <c r="I39" s="208" t="n">
        <f aca="false">G39*E39</f>
        <v>0</v>
      </c>
    </row>
    <row r="40" customFormat="false" ht="14.25" hidden="true" customHeight="false" outlineLevel="0" collapsed="false">
      <c r="A40" s="205" t="s">
        <v>835</v>
      </c>
      <c r="B40" s="205" t="str">
        <f aca="false">VLOOKUP($A40,СписокМатериалов!$A:$D,2,FALSE())</f>
        <v>Краска</v>
      </c>
      <c r="C40" s="205" t="str">
        <f aca="false">VLOOKUP($A40,СписокМатериалов!$A:$E,3,FALSE())</f>
        <v>л</v>
      </c>
      <c r="D40" s="205" t="n">
        <f aca="false">VLOOKUP($A40,СписокМатериалов!$A:$E,4,FALSE())</f>
        <v>10</v>
      </c>
      <c r="E40" s="205" t="n">
        <f aca="false">VLOOKUP($A40,СписокМатериалов!$A:$E,5,FALSE())</f>
        <v>0</v>
      </c>
      <c r="F40" s="206" t="n">
        <f aca="false">SUMIF(материалы!D:D,$A40,материалы!I:I)</f>
        <v>2.25</v>
      </c>
      <c r="G40" s="205" t="n">
        <f aca="false">ROUNDUP(F40/D40,0)</f>
        <v>1</v>
      </c>
      <c r="H40" s="207" t="str">
        <f aca="false">G40*D40&amp;" "&amp;C40</f>
        <v>10 л</v>
      </c>
      <c r="I40" s="208" t="n">
        <f aca="false">G40*E40</f>
        <v>0</v>
      </c>
    </row>
    <row r="41" customFormat="false" ht="14.25" hidden="true" customHeight="false" outlineLevel="0" collapsed="false">
      <c r="A41" s="205" t="s">
        <v>836</v>
      </c>
      <c r="B41" s="205" t="str">
        <f aca="false">VLOOKUP($A41,СписокМатериалов!$A:$D,2,FALSE())</f>
        <v>Краска потолочная в/э  за 2 раза</v>
      </c>
      <c r="C41" s="205" t="str">
        <f aca="false">VLOOKUP($A41,СписокМатериалов!$A:$E,3,FALSE())</f>
        <v>л</v>
      </c>
      <c r="D41" s="205" t="n">
        <f aca="false">VLOOKUP($A41,СписокМатериалов!$A:$E,4,FALSE())</f>
        <v>5</v>
      </c>
      <c r="E41" s="205" t="n">
        <f aca="false">VLOOKUP($A41,СписокМатериалов!$A:$E,5,FALSE())</f>
        <v>0</v>
      </c>
      <c r="F41" s="206" t="n">
        <f aca="false">SUMIF(материалы!D:D,$A41,материалы!I:I)</f>
        <v>19.375</v>
      </c>
      <c r="G41" s="205" t="n">
        <f aca="false">ROUNDUP(F41/D41,0)</f>
        <v>4</v>
      </c>
      <c r="H41" s="207" t="str">
        <f aca="false">G41*D41&amp;" "&amp;C41</f>
        <v>20 л</v>
      </c>
      <c r="I41" s="208" t="n">
        <f aca="false">G41*E41</f>
        <v>0</v>
      </c>
    </row>
    <row r="42" customFormat="false" ht="14.25" hidden="true" customHeight="false" outlineLevel="0" collapsed="false">
      <c r="A42" s="205" t="s">
        <v>837</v>
      </c>
      <c r="B42" s="205" t="str">
        <f aca="false">VLOOKUP($A42,СписокМатериалов!$A:$D,2,FALSE())</f>
        <v>Лента армирующая</v>
      </c>
      <c r="C42" s="205" t="str">
        <f aca="false">VLOOKUP($A42,СписокМатериалов!$A:$E,3,FALSE())</f>
        <v>пм</v>
      </c>
      <c r="D42" s="205" t="n">
        <f aca="false">VLOOKUP($A42,СписокМатериалов!$A:$E,4,FALSE())</f>
        <v>153</v>
      </c>
      <c r="E42" s="205" t="n">
        <f aca="false">VLOOKUP($A42,СписокМатериалов!$A:$E,5,FALSE())</f>
        <v>0</v>
      </c>
      <c r="F42" s="206" t="n">
        <f aca="false">SUMIF(материалы!D:D,$A42,материалы!I:I)</f>
        <v>19.92</v>
      </c>
      <c r="G42" s="205" t="n">
        <f aca="false">ROUNDUP(F42/D42,0)</f>
        <v>1</v>
      </c>
      <c r="H42" s="207" t="str">
        <f aca="false">G42*D42&amp;" "&amp;C42</f>
        <v>153 пм</v>
      </c>
      <c r="I42" s="208" t="n">
        <f aca="false">G42*E42</f>
        <v>0</v>
      </c>
    </row>
    <row r="43" customFormat="false" ht="14.25" hidden="true" customHeight="false" outlineLevel="0" collapsed="false">
      <c r="A43" s="205" t="s">
        <v>838</v>
      </c>
      <c r="B43" s="205" t="str">
        <f aca="false">VLOOKUP($A43,СписокМатериалов!$A:$D,2,FALSE())</f>
        <v>Лента армирующая бумажная</v>
      </c>
      <c r="C43" s="205" t="str">
        <f aca="false">VLOOKUP($A43,СписокМатериалов!$A:$E,3,FALSE())</f>
        <v>мп</v>
      </c>
      <c r="D43" s="205" t="n">
        <f aca="false">VLOOKUP($A43,СписокМатериалов!$A:$E,4,FALSE())</f>
        <v>50</v>
      </c>
      <c r="E43" s="205" t="n">
        <f aca="false">VLOOKUP($A43,СписокМатериалов!$A:$E,5,FALSE())</f>
        <v>120</v>
      </c>
      <c r="F43" s="206" t="n">
        <f aca="false">SUMIF(материалы!D:D,$A43,материалы!I:I)</f>
        <v>19.5</v>
      </c>
      <c r="G43" s="205" t="n">
        <f aca="false">ROUNDUP(F43/D43,0)</f>
        <v>1</v>
      </c>
      <c r="H43" s="207" t="str">
        <f aca="false">G43*D43&amp;" "&amp;C43</f>
        <v>50 мп</v>
      </c>
      <c r="I43" s="208" t="n">
        <f aca="false">G43*E43</f>
        <v>120</v>
      </c>
    </row>
    <row r="44" customFormat="false" ht="14.25" hidden="true" customHeight="false" outlineLevel="0" collapsed="false">
      <c r="A44" s="205" t="s">
        <v>839</v>
      </c>
      <c r="B44" s="205" t="str">
        <f aca="false">VLOOKUP($A44,СписокМатериалов!$A:$D,2,FALSE())</f>
        <v>Лента демпферная</v>
      </c>
      <c r="C44" s="205" t="str">
        <f aca="false">VLOOKUP($A44,СписокМатериалов!$A:$E,3,FALSE())</f>
        <v>мп</v>
      </c>
      <c r="D44" s="205" t="n">
        <f aca="false">VLOOKUP($A44,СписокМатериалов!$A:$E,4,FALSE())</f>
        <v>20</v>
      </c>
      <c r="E44" s="205" t="n">
        <f aca="false">VLOOKUP($A44,СписокМатериалов!$A:$E,5,FALSE())</f>
        <v>220</v>
      </c>
      <c r="F44" s="206" t="n">
        <f aca="false">SUMIF(материалы!D:D,$A44,материалы!I:I)</f>
        <v>197</v>
      </c>
      <c r="G44" s="205" t="n">
        <f aca="false">ROUNDUP(F44/D44,0)</f>
        <v>10</v>
      </c>
      <c r="H44" s="207" t="str">
        <f aca="false">G44*D44&amp;" "&amp;C44</f>
        <v>200 мп</v>
      </c>
      <c r="I44" s="208" t="n">
        <f aca="false">G44*E44</f>
        <v>2200</v>
      </c>
    </row>
    <row r="45" customFormat="false" ht="14.25" hidden="true" customHeight="false" outlineLevel="0" collapsed="false">
      <c r="A45" s="205" t="s">
        <v>840</v>
      </c>
      <c r="B45" s="205" t="str">
        <f aca="false">VLOOKUP($A45,СписокМатериалов!$A:$D,2,FALSE())</f>
        <v>Лента кромочная </v>
      </c>
      <c r="C45" s="205" t="str">
        <f aca="false">VLOOKUP($A45,СписокМатериалов!$A:$E,3,FALSE())</f>
        <v>мп</v>
      </c>
      <c r="D45" s="205" t="n">
        <f aca="false">VLOOKUP($A45,СписокМатериалов!$A:$E,4,FALSE())</f>
        <v>40</v>
      </c>
      <c r="E45" s="205" t="n">
        <f aca="false">VLOOKUP($A45,СписокМатериалов!$A:$E,5,FALSE())</f>
        <v>0</v>
      </c>
      <c r="F45" s="206" t="n">
        <f aca="false">SUMIF(материалы!D:D,$A45,материалы!I:I)</f>
        <v>0</v>
      </c>
      <c r="G45" s="205" t="n">
        <f aca="false">ROUNDUP(F45/D45,0)</f>
        <v>0</v>
      </c>
      <c r="H45" s="207" t="str">
        <f aca="false">G45*D45&amp;" "&amp;C45</f>
        <v>0 мп</v>
      </c>
      <c r="I45" s="208" t="n">
        <f aca="false">G45*E45</f>
        <v>0</v>
      </c>
    </row>
    <row r="46" customFormat="false" ht="14.25" hidden="true" customHeight="false" outlineLevel="0" collapsed="false">
      <c r="A46" s="205" t="s">
        <v>841</v>
      </c>
      <c r="B46" s="205" t="str">
        <f aca="false">VLOOKUP($A46,СписокМатериалов!$A:$D,2,FALSE())</f>
        <v>Лента разделительная 50 мм</v>
      </c>
      <c r="C46" s="205" t="str">
        <f aca="false">VLOOKUP($A46,СписокМатериалов!$A:$E,3,FALSE())</f>
        <v>мп</v>
      </c>
      <c r="D46" s="205" t="n">
        <f aca="false">VLOOKUP($A46,СписокМатериалов!$A:$E,4,FALSE())</f>
        <v>50</v>
      </c>
      <c r="E46" s="205" t="n">
        <f aca="false">VLOOKUP($A46,СписокМатериалов!$A:$E,5,FALSE())</f>
        <v>0</v>
      </c>
      <c r="F46" s="206" t="n">
        <f aca="false">SUMIF(материалы!D:D,$A46,материалы!I:I)</f>
        <v>0</v>
      </c>
      <c r="G46" s="205" t="n">
        <f aca="false">ROUNDUP(F46/D46,0)</f>
        <v>0</v>
      </c>
      <c r="H46" s="207" t="str">
        <f aca="false">G46*D46&amp;" "&amp;C46</f>
        <v>0 мп</v>
      </c>
      <c r="I46" s="208" t="n">
        <f aca="false">G46*E46</f>
        <v>0</v>
      </c>
    </row>
    <row r="47" customFormat="false" ht="14.25" hidden="true" customHeight="false" outlineLevel="0" collapsed="false">
      <c r="A47" s="205" t="s">
        <v>842</v>
      </c>
      <c r="B47" s="205" t="str">
        <f aca="false">VLOOKUP($A47,СписокМатериалов!$A:$D,2,FALSE())</f>
        <v>Лента уплотнительная 30х3,2 мм</v>
      </c>
      <c r="C47" s="205" t="str">
        <f aca="false">VLOOKUP($A47,СписокМатериалов!$A:$E,3,FALSE())</f>
        <v>мп</v>
      </c>
      <c r="D47" s="205" t="n">
        <f aca="false">VLOOKUP($A47,СписокМатериалов!$A:$E,4,FALSE())</f>
        <v>50</v>
      </c>
      <c r="E47" s="205" t="n">
        <f aca="false">VLOOKUP($A47,СписокМатериалов!$A:$E,5,FALSE())</f>
        <v>0</v>
      </c>
      <c r="F47" s="206" t="n">
        <f aca="false">SUMIF(материалы!D:D,$A47,материалы!I:I)</f>
        <v>0</v>
      </c>
      <c r="G47" s="205" t="n">
        <f aca="false">ROUNDUP(F47/D47,0)</f>
        <v>0</v>
      </c>
      <c r="H47" s="207" t="str">
        <f aca="false">G47*D47&amp;" "&amp;C47</f>
        <v>0 мп</v>
      </c>
      <c r="I47" s="208" t="n">
        <f aca="false">G47*E47</f>
        <v>0</v>
      </c>
    </row>
    <row r="48" customFormat="false" ht="14.25" hidden="true" customHeight="false" outlineLevel="0" collapsed="false">
      <c r="A48" s="205" t="s">
        <v>843</v>
      </c>
      <c r="B48" s="205" t="str">
        <f aca="false">VLOOKUP($A48,СписокМатериалов!$A:$D,2,FALSE())</f>
        <v>Лента уплотнительная шириной 70 мм</v>
      </c>
      <c r="C48" s="205" t="str">
        <f aca="false">VLOOKUP($A48,СписокМатериалов!$A:$E,3,FALSE())</f>
        <v>мп</v>
      </c>
      <c r="D48" s="205" t="n">
        <f aca="false">VLOOKUP($A48,СписокМатериалов!$A:$E,4,FALSE())</f>
        <v>30</v>
      </c>
      <c r="E48" s="205" t="n">
        <f aca="false">VLOOKUP($A48,СписокМатериалов!$A:$E,5,FALSE())</f>
        <v>0</v>
      </c>
      <c r="F48" s="206" t="n">
        <f aca="false">SUMIF(материалы!D:D,$A48,материалы!I:I)</f>
        <v>0</v>
      </c>
      <c r="G48" s="205" t="n">
        <f aca="false">ROUNDUP(F48/D48,0)</f>
        <v>0</v>
      </c>
      <c r="H48" s="207" t="str">
        <f aca="false">G48*D48&amp;" "&amp;C48</f>
        <v>0 мп</v>
      </c>
      <c r="I48" s="208" t="n">
        <f aca="false">G48*E48</f>
        <v>0</v>
      </c>
    </row>
    <row r="49" customFormat="false" ht="14.25" hidden="true" customHeight="false" outlineLevel="0" collapsed="false">
      <c r="A49" s="205" t="s">
        <v>844</v>
      </c>
      <c r="B49" s="205" t="str">
        <f aca="false">VLOOKUP($A49,СписокМатериалов!$A:$D,2,FALSE())</f>
        <v>Мастика акриловая</v>
      </c>
      <c r="C49" s="205" t="str">
        <f aca="false">VLOOKUP($A49,СписокМатериалов!$A:$E,3,FALSE())</f>
        <v>кг</v>
      </c>
      <c r="D49" s="205" t="n">
        <f aca="false">VLOOKUP($A49,СписокМатериалов!$A:$E,4,FALSE())</f>
        <v>5</v>
      </c>
      <c r="E49" s="205" t="n">
        <f aca="false">VLOOKUP($A49,СписокМатериалов!$A:$E,5,FALSE())</f>
        <v>0</v>
      </c>
      <c r="F49" s="206" t="n">
        <f aca="false">SUMIF(материалы!D:D,$A49,материалы!I:I)</f>
        <v>11</v>
      </c>
      <c r="G49" s="205" t="n">
        <f aca="false">ROUNDUP(F49/D49,0)</f>
        <v>3</v>
      </c>
      <c r="H49" s="207" t="str">
        <f aca="false">G49*D49&amp;" "&amp;C49</f>
        <v>15 кг</v>
      </c>
      <c r="I49" s="208" t="n">
        <f aca="false">G49*E49</f>
        <v>0</v>
      </c>
    </row>
    <row r="50" customFormat="false" ht="14.25" hidden="true" customHeight="false" outlineLevel="0" collapsed="false">
      <c r="A50" s="205" t="s">
        <v>845</v>
      </c>
      <c r="B50" s="205" t="str">
        <f aca="false">VLOOKUP($A50,СписокМатериалов!$A:$D,2,FALSE())</f>
        <v>Мастика клеящая</v>
      </c>
      <c r="C50" s="205" t="str">
        <f aca="false">VLOOKUP($A50,СписокМатериалов!$A:$E,3,FALSE())</f>
        <v>кн</v>
      </c>
      <c r="D50" s="205" t="n">
        <f aca="false">VLOOKUP($A50,СписокМатериалов!$A:$E,4,FALSE())</f>
        <v>5</v>
      </c>
      <c r="E50" s="205" t="n">
        <f aca="false">VLOOKUP($A50,СписокМатериалов!$A:$E,5,FALSE())</f>
        <v>0</v>
      </c>
      <c r="F50" s="206" t="n">
        <f aca="false">SUMIF(материалы!D:D,$A50,материалы!I:I)</f>
        <v>0</v>
      </c>
      <c r="G50" s="205" t="n">
        <f aca="false">ROUNDUP(F50/D50,0)</f>
        <v>0</v>
      </c>
      <c r="H50" s="207" t="str">
        <f aca="false">G50*D50&amp;" "&amp;C50</f>
        <v>0 кн</v>
      </c>
      <c r="I50" s="208" t="n">
        <f aca="false">G50*E50</f>
        <v>0</v>
      </c>
    </row>
    <row r="51" customFormat="false" ht="14.25" hidden="true" customHeight="false" outlineLevel="0" collapsed="false">
      <c r="A51" s="205" t="s">
        <v>846</v>
      </c>
      <c r="B51" s="205" t="str">
        <f aca="false">VLOOKUP($A51,СписокМатериалов!$A:$D,2,FALSE())</f>
        <v>Маяк 6 мм</v>
      </c>
      <c r="C51" s="205" t="str">
        <f aca="false">VLOOKUP($A51,СписокМатериалов!$A:$E,3,FALSE())</f>
        <v>пм</v>
      </c>
      <c r="D51" s="205" t="n">
        <f aca="false">VLOOKUP($A51,СписокМатериалов!$A:$E,4,FALSE())</f>
        <v>3</v>
      </c>
      <c r="E51" s="205" t="n">
        <f aca="false">VLOOKUP($A51,СписокМатериалов!$A:$E,5,FALSE())</f>
        <v>40</v>
      </c>
      <c r="F51" s="206" t="n">
        <f aca="false">SUMIF(материалы!D:D,$A51,материалы!I:I)*1.1</f>
        <v>0</v>
      </c>
      <c r="G51" s="205" t="n">
        <f aca="false">ROUNDUP(F51/D51,0)</f>
        <v>0</v>
      </c>
      <c r="H51" s="207" t="str">
        <f aca="false">G51*D51&amp;" "&amp;C51</f>
        <v>0 пм</v>
      </c>
      <c r="I51" s="208" t="n">
        <f aca="false">G51*E51</f>
        <v>0</v>
      </c>
    </row>
    <row r="52" customFormat="false" ht="14.25" hidden="true" customHeight="false" outlineLevel="0" collapsed="false">
      <c r="A52" s="205" t="s">
        <v>847</v>
      </c>
      <c r="B52" s="205" t="str">
        <f aca="false">VLOOKUP($A52,СписокМатериалов!$A:$D,2,FALSE())</f>
        <v>Молдинг</v>
      </c>
      <c r="C52" s="205" t="str">
        <f aca="false">VLOOKUP($A52,СписокМатериалов!$A:$E,3,FALSE())</f>
        <v>мп</v>
      </c>
      <c r="D52" s="205" t="n">
        <f aca="false">VLOOKUP($A52,СписокМатериалов!$A:$E,4,FALSE())</f>
        <v>2.4</v>
      </c>
      <c r="E52" s="205" t="n">
        <f aca="false">VLOOKUP($A52,СписокМатериалов!$A:$E,5,FALSE())</f>
        <v>0</v>
      </c>
      <c r="F52" s="206" t="n">
        <f aca="false">SUMIF(материалы!D:D,$A52,материалы!I:I)</f>
        <v>0</v>
      </c>
      <c r="G52" s="205" t="n">
        <f aca="false">ROUNDUP(F52/D52,0)</f>
        <v>0</v>
      </c>
      <c r="H52" s="207" t="str">
        <f aca="false">G52*D52&amp;" "&amp;C52</f>
        <v>0 мп</v>
      </c>
      <c r="I52" s="208" t="n">
        <f aca="false">G52*E52</f>
        <v>0</v>
      </c>
    </row>
    <row r="53" customFormat="false" ht="14.25" hidden="true" customHeight="false" outlineLevel="0" collapsed="false">
      <c r="A53" s="205" t="s">
        <v>848</v>
      </c>
      <c r="B53" s="205" t="str">
        <f aca="false">VLOOKUP($A53,СписокМатериалов!$A:$D,2,FALSE())</f>
        <v>Монтажные крестики</v>
      </c>
      <c r="C53" s="205" t="str">
        <f aca="false">VLOOKUP($A53,СписокМатериалов!$A:$E,3,FALSE())</f>
        <v>шт</v>
      </c>
      <c r="D53" s="205" t="n">
        <f aca="false">VLOOKUP($A53,СписокМатериалов!$A:$E,4,FALSE())</f>
        <v>200</v>
      </c>
      <c r="E53" s="205" t="n">
        <f aca="false">VLOOKUP($A53,СписокМатериалов!$A:$E,5,FALSE())</f>
        <v>53</v>
      </c>
      <c r="F53" s="206" t="n">
        <f aca="false">SUMIF(материалы!D:D,$A53,материалы!I:I)</f>
        <v>540</v>
      </c>
      <c r="G53" s="205" t="n">
        <f aca="false">ROUNDUP(F53/D53,0)</f>
        <v>3</v>
      </c>
      <c r="H53" s="207" t="str">
        <f aca="false">G53*D53&amp;" "&amp;C53</f>
        <v>600 шт</v>
      </c>
      <c r="I53" s="208" t="n">
        <f aca="false">G53*E53</f>
        <v>159</v>
      </c>
    </row>
    <row r="54" customFormat="false" ht="14.25" hidden="true" customHeight="false" outlineLevel="0" collapsed="false">
      <c r="A54" s="205" t="s">
        <v>849</v>
      </c>
      <c r="B54" s="205" t="str">
        <f aca="false">VLOOKUP($A54,СписокМатериалов!$A:$D,2,FALSE())</f>
        <v>Наличник</v>
      </c>
      <c r="C54" s="205" t="str">
        <f aca="false">VLOOKUP($A54,СписокМатериалов!$A:$E,3,FALSE())</f>
        <v>мп</v>
      </c>
      <c r="D54" s="205" t="n">
        <f aca="false">VLOOKUP($A54,СписокМатериалов!$A:$E,4,FALSE())</f>
        <v>1</v>
      </c>
      <c r="E54" s="205" t="n">
        <f aca="false">VLOOKUP($A54,СписокМатериалов!$A:$E,5,FALSE())</f>
        <v>0</v>
      </c>
      <c r="F54" s="206" t="n">
        <f aca="false">SUMIF(материалы!D:D,$A54,материалы!I:I)</f>
        <v>0</v>
      </c>
      <c r="G54" s="205" t="n">
        <f aca="false">ROUNDUP(F54/D54,0)</f>
        <v>0</v>
      </c>
      <c r="H54" s="207" t="str">
        <f aca="false">G54*D54&amp;" "&amp;C54</f>
        <v>0 мп</v>
      </c>
      <c r="I54" s="208" t="n">
        <f aca="false">G54*E54</f>
        <v>0</v>
      </c>
    </row>
    <row r="55" customFormat="false" ht="14.25" hidden="true" customHeight="false" outlineLevel="0" collapsed="false">
      <c r="A55" s="205" t="s">
        <v>850</v>
      </c>
      <c r="B55" s="205" t="str">
        <f aca="false">VLOOKUP($A55,СписокМатериалов!$A:$D,2,FALSE())</f>
        <v>Несущая  600 мм</v>
      </c>
      <c r="C55" s="205" t="str">
        <f aca="false">VLOOKUP($A55,СписокМатериалов!$A:$E,3,FALSE())</f>
        <v>шт</v>
      </c>
      <c r="D55" s="205" t="n">
        <f aca="false">VLOOKUP($A55,СписокМатериалов!$A:$E,4,FALSE())</f>
        <v>1</v>
      </c>
      <c r="E55" s="205" t="n">
        <f aca="false">VLOOKUP($A55,СписокМатериалов!$A:$E,5,FALSE())</f>
        <v>0</v>
      </c>
      <c r="F55" s="206" t="n">
        <f aca="false">SUMIF(материалы!D:D,$A55,материалы!I:I)*1.1</f>
        <v>133.76</v>
      </c>
      <c r="G55" s="205" t="n">
        <f aca="false">ROUNDUP(F55/D55,0)</f>
        <v>134</v>
      </c>
      <c r="H55" s="207" t="str">
        <f aca="false">G55*D55&amp;" "&amp;C55</f>
        <v>134 шт</v>
      </c>
      <c r="I55" s="208" t="n">
        <f aca="false">G55*E55</f>
        <v>0</v>
      </c>
    </row>
    <row r="56" customFormat="false" ht="14.25" hidden="true" customHeight="false" outlineLevel="0" collapsed="false">
      <c r="A56" s="205" t="s">
        <v>851</v>
      </c>
      <c r="B56" s="205" t="str">
        <f aca="false">VLOOKUP($A56,СписокМатериалов!$A:$D,2,FALSE())</f>
        <v>Несущая 1800 мм</v>
      </c>
      <c r="C56" s="205" t="str">
        <f aca="false">VLOOKUP($A56,СписокМатериалов!$A:$E,3,FALSE())</f>
        <v>шт</v>
      </c>
      <c r="D56" s="205" t="n">
        <f aca="false">VLOOKUP($A56,СписокМатериалов!$A:$E,4,FALSE())</f>
        <v>1</v>
      </c>
      <c r="E56" s="205" t="n">
        <f aca="false">VLOOKUP($A56,СписокМатериалов!$A:$E,5,FALSE())</f>
        <v>0</v>
      </c>
      <c r="F56" s="206" t="n">
        <f aca="false">SUMIF(материалы!D:D,$A56,материалы!I:I)*1.1</f>
        <v>133.76</v>
      </c>
      <c r="G56" s="205" t="n">
        <f aca="false">ROUNDUP(F56/D56,0)</f>
        <v>134</v>
      </c>
      <c r="H56" s="207" t="str">
        <f aca="false">G56*D56&amp;" "&amp;C56</f>
        <v>134 шт</v>
      </c>
      <c r="I56" s="208" t="n">
        <f aca="false">G56*E56</f>
        <v>0</v>
      </c>
    </row>
    <row r="57" customFormat="false" ht="14.25" hidden="true" customHeight="false" outlineLevel="0" collapsed="false">
      <c r="A57" s="205" t="s">
        <v>852</v>
      </c>
      <c r="B57" s="205" t="str">
        <f aca="false">VLOOKUP($A57,СписокМатериалов!$A:$D,2,FALSE())</f>
        <v>Обои</v>
      </c>
      <c r="C57" s="205" t="str">
        <f aca="false">VLOOKUP($A57,СписокМатериалов!$A:$E,3,FALSE())</f>
        <v>кг</v>
      </c>
      <c r="D57" s="205" t="n">
        <f aca="false">VLOOKUP($A57,СписокМатериалов!$A:$E,4,FALSE())</f>
        <v>1</v>
      </c>
      <c r="E57" s="205" t="n">
        <f aca="false">VLOOKUP($A57,СписокМатериалов!$A:$E,5,FALSE())</f>
        <v>0</v>
      </c>
      <c r="F57" s="206" t="n">
        <f aca="false">SUMIF(материалы!D:D,$A57,материалы!I:I)</f>
        <v>0</v>
      </c>
      <c r="G57" s="205" t="n">
        <f aca="false">ROUNDUP(F57/D57,0)</f>
        <v>0</v>
      </c>
      <c r="H57" s="207" t="str">
        <f aca="false">G57*D57&amp;" "&amp;C57</f>
        <v>0 кг</v>
      </c>
      <c r="I57" s="208" t="n">
        <f aca="false">G57*E57</f>
        <v>0</v>
      </c>
    </row>
    <row r="58" customFormat="false" ht="14.25" hidden="true" customHeight="false" outlineLevel="0" collapsed="false">
      <c r="A58" s="205" t="s">
        <v>853</v>
      </c>
      <c r="B58" s="205" t="str">
        <f aca="false">VLOOKUP($A58,СписокМатериалов!$A:$D,2,FALSE())</f>
        <v>Ограничитель</v>
      </c>
      <c r="C58" s="205" t="str">
        <f aca="false">VLOOKUP($A58,СписокМатериалов!$A:$E,3,FALSE())</f>
        <v>шт</v>
      </c>
      <c r="D58" s="205" t="n">
        <f aca="false">VLOOKUP($A58,СписокМатериалов!$A:$E,4,FALSE())</f>
        <v>1</v>
      </c>
      <c r="E58" s="205" t="n">
        <f aca="false">VLOOKUP($A58,СписокМатериалов!$A:$E,5,FALSE())</f>
        <v>0</v>
      </c>
      <c r="F58" s="206" t="n">
        <f aca="false">SUMIF(материалы!D:D,$A58,материалы!I:I)</f>
        <v>0</v>
      </c>
      <c r="G58" s="205" t="n">
        <f aca="false">ROUNDUP(F58/D58,0)</f>
        <v>0</v>
      </c>
      <c r="H58" s="207" t="str">
        <f aca="false">G58*D58&amp;" "&amp;C58</f>
        <v>0 шт</v>
      </c>
      <c r="I58" s="208" t="n">
        <f aca="false">G58*E58</f>
        <v>0</v>
      </c>
    </row>
    <row r="59" customFormat="false" ht="14.25" hidden="true" customHeight="false" outlineLevel="0" collapsed="false">
      <c r="A59" s="205" t="s">
        <v>854</v>
      </c>
      <c r="B59" s="205" t="str">
        <f aca="false">VLOOKUP($A59,СписокМатериалов!$A:$D,2,FALSE())</f>
        <v>Откос</v>
      </c>
      <c r="C59" s="205" t="str">
        <f aca="false">VLOOKUP($A59,СписокМатериалов!$A:$E,3,FALSE())</f>
        <v>м2</v>
      </c>
      <c r="D59" s="205" t="n">
        <f aca="false">VLOOKUP($A59,СписокМатериалов!$A:$E,4,FALSE())</f>
        <v>1</v>
      </c>
      <c r="E59" s="205" t="n">
        <f aca="false">VLOOKUP($A59,СписокМатериалов!$A:$E,5,FALSE())</f>
        <v>0</v>
      </c>
      <c r="F59" s="206" t="n">
        <f aca="false">SUMIF(материалы!D:D,$A59,материалы!I:I)</f>
        <v>0</v>
      </c>
      <c r="G59" s="205" t="n">
        <f aca="false">ROUNDUP(F59/D59,0)</f>
        <v>0</v>
      </c>
      <c r="H59" s="207" t="str">
        <f aca="false">G59*D59&amp;" "&amp;C59</f>
        <v>0 м2</v>
      </c>
      <c r="I59" s="208" t="n">
        <f aca="false">G59*E59</f>
        <v>0</v>
      </c>
    </row>
    <row r="60" customFormat="false" ht="14.25" hidden="true" customHeight="false" outlineLevel="0" collapsed="false">
      <c r="A60" s="205" t="s">
        <v>855</v>
      </c>
      <c r="B60" s="205" t="str">
        <f aca="false">VLOOKUP($A60,СписокМатериалов!$A:$D,2,FALSE())</f>
        <v>Панели панелит</v>
      </c>
      <c r="C60" s="205" t="str">
        <f aca="false">VLOOKUP($A60,СписокМатериалов!$A:$E,3,FALSE())</f>
        <v>м2</v>
      </c>
      <c r="D60" s="205" t="n">
        <f aca="false">VLOOKUP($A60,СписокМатериалов!$A:$E,4,FALSE())</f>
        <v>1</v>
      </c>
      <c r="E60" s="205" t="n">
        <f aca="false">VLOOKUP($A60,СписокМатериалов!$A:$E,5,FALSE())</f>
        <v>0</v>
      </c>
      <c r="F60" s="206" t="n">
        <f aca="false">SUMIF(материалы!D:D,$A60,материалы!I:I)</f>
        <v>0</v>
      </c>
      <c r="G60" s="205" t="n">
        <f aca="false">ROUNDUP(F60/D60,0)</f>
        <v>0</v>
      </c>
      <c r="H60" s="207" t="str">
        <f aca="false">G60*D60&amp;" "&amp;C60</f>
        <v>0 м2</v>
      </c>
      <c r="I60" s="208" t="n">
        <f aca="false">G60*E60</f>
        <v>0</v>
      </c>
    </row>
    <row r="61" customFormat="false" ht="14.25" hidden="true" customHeight="false" outlineLevel="0" collapsed="false">
      <c r="A61" s="205" t="s">
        <v>856</v>
      </c>
      <c r="B61" s="205" t="str">
        <f aca="false">VLOOKUP($A61,СписокМатериалов!$A:$D,2,FALSE())</f>
        <v>Панель +крепеж</v>
      </c>
      <c r="C61" s="205" t="str">
        <f aca="false">VLOOKUP($A61,СписокМатериалов!$A:$E,3,FALSE())</f>
        <v>м2</v>
      </c>
      <c r="D61" s="205" t="n">
        <f aca="false">VLOOKUP($A61,СписокМатериалов!$A:$E,4,FALSE())</f>
        <v>1</v>
      </c>
      <c r="E61" s="205" t="n">
        <f aca="false">VLOOKUP($A61,СписокМатериалов!$A:$E,5,FALSE())</f>
        <v>0</v>
      </c>
      <c r="F61" s="206" t="n">
        <f aca="false">SUMIF(материалы!D:D,$A61,материалы!I:I)</f>
        <v>0</v>
      </c>
      <c r="G61" s="205" t="n">
        <f aca="false">ROUNDUP(F61/D61,0)</f>
        <v>0</v>
      </c>
      <c r="H61" s="207" t="str">
        <f aca="false">G61*D61&amp;" "&amp;C61</f>
        <v>0 м2</v>
      </c>
      <c r="I61" s="208" t="n">
        <f aca="false">G61*E61</f>
        <v>0</v>
      </c>
    </row>
    <row r="62" customFormat="false" ht="14.25" hidden="true" customHeight="false" outlineLevel="0" collapsed="false">
      <c r="A62" s="205" t="s">
        <v>857</v>
      </c>
      <c r="B62" s="205" t="str">
        <f aca="false">VLOOKUP($A62,СписокМатериалов!$A:$D,2,FALSE())</f>
        <v>Панель мдф</v>
      </c>
      <c r="C62" s="205" t="str">
        <f aca="false">VLOOKUP($A62,СписокМатериалов!$A:$E,3,FALSE())</f>
        <v>м2</v>
      </c>
      <c r="D62" s="205" t="n">
        <f aca="false">VLOOKUP($A62,СписокМатериалов!$A:$E,4,FALSE())</f>
        <v>1</v>
      </c>
      <c r="E62" s="205" t="n">
        <f aca="false">VLOOKUP($A62,СписокМатериалов!$A:$E,5,FALSE())</f>
        <v>0</v>
      </c>
      <c r="F62" s="206" t="n">
        <f aca="false">SUMIF(материалы!D:D,$A62,материалы!I:I)</f>
        <v>0</v>
      </c>
      <c r="G62" s="205" t="n">
        <f aca="false">ROUNDUP(F62/D62,0)</f>
        <v>0</v>
      </c>
      <c r="H62" s="207" t="str">
        <f aca="false">G62*D62&amp;" "&amp;C62</f>
        <v>0 м2</v>
      </c>
      <c r="I62" s="208" t="n">
        <f aca="false">G62*E62</f>
        <v>0</v>
      </c>
    </row>
    <row r="63" customFormat="false" ht="14.25" hidden="true" customHeight="false" outlineLevel="0" collapsed="false">
      <c r="A63" s="205" t="s">
        <v>858</v>
      </c>
      <c r="B63" s="205" t="str">
        <f aca="false">VLOOKUP($A63,СписокМатериалов!$A:$D,2,FALSE())</f>
        <v>ПВХ-лента</v>
      </c>
      <c r="C63" s="205" t="str">
        <f aca="false">VLOOKUP($A63,СписокМатериалов!$A:$E,3,FALSE())</f>
        <v>мп</v>
      </c>
      <c r="D63" s="205" t="n">
        <f aca="false">VLOOKUP($A63,СписокМатериалов!$A:$E,4,FALSE())</f>
        <v>50</v>
      </c>
      <c r="E63" s="205" t="n">
        <f aca="false">VLOOKUP($A63,СписокМатериалов!$A:$E,5,FALSE())</f>
        <v>0</v>
      </c>
      <c r="F63" s="206" t="n">
        <f aca="false">SUMIF(материалы!D:D,$A63,материалы!I:I)</f>
        <v>15</v>
      </c>
      <c r="G63" s="205" t="n">
        <f aca="false">ROUNDUP(F63/D63,0)</f>
        <v>1</v>
      </c>
      <c r="H63" s="207" t="str">
        <f aca="false">G63*D63&amp;" "&amp;C63</f>
        <v>50 мп</v>
      </c>
      <c r="I63" s="208" t="n">
        <f aca="false">G63*E63</f>
        <v>0</v>
      </c>
    </row>
    <row r="64" customFormat="false" ht="14.25" hidden="true" customHeight="false" outlineLevel="0" collapsed="false">
      <c r="A64" s="205" t="s">
        <v>859</v>
      </c>
      <c r="B64" s="205" t="str">
        <f aca="false">VLOOKUP($A64,СписокМатериалов!$A:$D,2,FALSE())</f>
        <v>Пазогребневая плита 80мм</v>
      </c>
      <c r="C64" s="205" t="str">
        <f aca="false">VLOOKUP($A64,СписокМатериалов!$A:$E,3,FALSE())</f>
        <v>шт</v>
      </c>
      <c r="D64" s="205" t="n">
        <f aca="false">VLOOKUP($A64,СписокМатериалов!$A:$E,4,FALSE())</f>
        <v>1</v>
      </c>
      <c r="E64" s="205" t="n">
        <f aca="false">VLOOKUP($A64,СписокМатериалов!$A:$E,5,FALSE())</f>
        <v>320</v>
      </c>
      <c r="F64" s="206" t="n">
        <f aca="false">SUMIF(материалы!D:D,$A64,материалы!I:I)*1.1</f>
        <v>247.5</v>
      </c>
      <c r="G64" s="205" t="n">
        <f aca="false">ROUNDUP(F64/D64,0)</f>
        <v>248</v>
      </c>
      <c r="H64" s="207" t="str">
        <f aca="false">G64*D64&amp;" "&amp;C64</f>
        <v>248 шт</v>
      </c>
      <c r="I64" s="208" t="n">
        <f aca="false">G64*E64</f>
        <v>79360</v>
      </c>
    </row>
    <row r="65" customFormat="false" ht="14.25" hidden="true" customHeight="false" outlineLevel="0" collapsed="false">
      <c r="A65" s="205" t="s">
        <v>860</v>
      </c>
      <c r="B65" s="205" t="str">
        <f aca="false">VLOOKUP($A65,СписокМатериалов!$A:$D,2,FALSE())</f>
        <v>Пена монтажная</v>
      </c>
      <c r="C65" s="205" t="str">
        <f aca="false">VLOOKUP($A65,СписокМатериалов!$A:$E,3,FALSE())</f>
        <v>кг</v>
      </c>
      <c r="D65" s="205" t="n">
        <f aca="false">VLOOKUP($A65,СписокМатериалов!$A:$E,4,FALSE())</f>
        <v>0.75</v>
      </c>
      <c r="E65" s="205" t="n">
        <f aca="false">VLOOKUP($A65,СписокМатериалов!$A:$E,5,FALSE())</f>
        <v>450</v>
      </c>
      <c r="F65" s="206" t="n">
        <f aca="false">SUMIF(материалы!D:D,$A65,материалы!I:I)</f>
        <v>0</v>
      </c>
      <c r="G65" s="205" t="n">
        <f aca="false">ROUNDUP(F65/D65,0)</f>
        <v>0</v>
      </c>
      <c r="H65" s="207" t="str">
        <f aca="false">G65*D65&amp;" "&amp;C65</f>
        <v>0 кг</v>
      </c>
      <c r="I65" s="208" t="n">
        <f aca="false">G65*E65</f>
        <v>0</v>
      </c>
    </row>
    <row r="66" customFormat="false" ht="14.25" hidden="true" customHeight="false" outlineLevel="0" collapsed="false">
      <c r="A66" s="205" t="s">
        <v>861</v>
      </c>
      <c r="B66" s="205" t="str">
        <f aca="false">VLOOKUP($A66,СписокМатериалов!$A:$D,2,FALSE())</f>
        <v>Пескобетон м-300</v>
      </c>
      <c r="C66" s="205" t="str">
        <f aca="false">VLOOKUP($A66,СписокМатериалов!$A:$E,3,FALSE())</f>
        <v>кг</v>
      </c>
      <c r="D66" s="205" t="n">
        <f aca="false">VLOOKUP($A66,СписокМатериалов!$A:$E,4,FALSE())</f>
        <v>40</v>
      </c>
      <c r="E66" s="205" t="n">
        <f aca="false">VLOOKUP($A66,СписокМатериалов!$A:$E,5,FALSE())</f>
        <v>165</v>
      </c>
      <c r="F66" s="206" t="n">
        <f aca="false">SUMIF(материалы!D:D,$A66,материалы!I:I)</f>
        <v>23250</v>
      </c>
      <c r="G66" s="205" t="n">
        <f aca="false">ROUNDUP(F66/D66,0)</f>
        <v>582</v>
      </c>
      <c r="H66" s="207" t="str">
        <f aca="false">G66*D66&amp;" "&amp;C66</f>
        <v>23280 кг</v>
      </c>
      <c r="I66" s="208" t="n">
        <f aca="false">G66*E66</f>
        <v>96030</v>
      </c>
    </row>
    <row r="67" customFormat="false" ht="14.25" hidden="true" customHeight="false" outlineLevel="0" collapsed="false">
      <c r="A67" s="205" t="s">
        <v>862</v>
      </c>
      <c r="B67" s="205" t="str">
        <f aca="false">VLOOKUP($A67,СписокМатериалов!$A:$D,2,FALSE())</f>
        <v>Пленка полиэтиленовая</v>
      </c>
      <c r="C67" s="205" t="str">
        <f aca="false">VLOOKUP($A67,СписокМатериалов!$A:$E,3,FALSE())</f>
        <v>м2</v>
      </c>
      <c r="D67" s="205" t="n">
        <f aca="false">VLOOKUP($A67,СписокМатериалов!$A:$E,4,FALSE())</f>
        <v>30</v>
      </c>
      <c r="E67" s="205" t="n">
        <f aca="false">VLOOKUP($A67,СписокМатериалов!$A:$E,5,FALSE())</f>
        <v>560</v>
      </c>
      <c r="F67" s="206" t="n">
        <f aca="false">SUMIF(материалы!D:D,$A67,материалы!I:I)</f>
        <v>0</v>
      </c>
      <c r="G67" s="205" t="n">
        <f aca="false">ROUNDUP(F67/D67,0)</f>
        <v>0</v>
      </c>
      <c r="H67" s="207" t="str">
        <f aca="false">G67*D67&amp;" "&amp;C67</f>
        <v>0 м2</v>
      </c>
      <c r="I67" s="208" t="n">
        <f aca="false">G67*E67</f>
        <v>0</v>
      </c>
    </row>
    <row r="68" customFormat="false" ht="14.25" hidden="true" customHeight="false" outlineLevel="0" collapsed="false">
      <c r="A68" s="205" t="s">
        <v>863</v>
      </c>
      <c r="B68" s="205" t="str">
        <f aca="false">VLOOKUP($A68,СписокМатериалов!$A:$D,2,FALSE())</f>
        <v>плита МДФ</v>
      </c>
      <c r="C68" s="205" t="str">
        <f aca="false">VLOOKUP($A68,СписокМатериалов!$A:$E,3,FALSE())</f>
        <v>м2</v>
      </c>
      <c r="D68" s="205" t="n">
        <f aca="false">VLOOKUP($A68,СписокМатериалов!$A:$E,4,FALSE())</f>
        <v>1</v>
      </c>
      <c r="E68" s="205" t="n">
        <f aca="false">VLOOKUP($A68,СписокМатериалов!$A:$E,5,FALSE())</f>
        <v>0</v>
      </c>
      <c r="F68" s="206" t="n">
        <f aca="false">SUMIF(материалы!D:D,$A68,материалы!I:I)</f>
        <v>0</v>
      </c>
      <c r="G68" s="205" t="n">
        <f aca="false">ROUNDUP(F68/D68,0)</f>
        <v>0</v>
      </c>
      <c r="H68" s="207" t="str">
        <f aca="false">G68*D68&amp;" "&amp;C68</f>
        <v>0 м2</v>
      </c>
      <c r="I68" s="208" t="n">
        <f aca="false">G68*E68</f>
        <v>0</v>
      </c>
    </row>
    <row r="69" customFormat="false" ht="14.25" hidden="true" customHeight="false" outlineLevel="0" collapsed="false">
      <c r="A69" s="205" t="s">
        <v>864</v>
      </c>
      <c r="B69" s="205" t="str">
        <f aca="false">VLOOKUP($A69,СписокМатериалов!$A:$D,2,FALSE())</f>
        <v>Плита минераловатная 1200х600х50 мм</v>
      </c>
      <c r="C69" s="205" t="str">
        <f aca="false">VLOOKUP($A69,СписокМатериалов!$A:$E,3,FALSE())</f>
        <v>м2</v>
      </c>
      <c r="D69" s="205" t="n">
        <f aca="false">VLOOKUP($A69,СписокМатериалов!$A:$E,4,FALSE())</f>
        <v>6</v>
      </c>
      <c r="E69" s="205" t="n">
        <f aca="false">VLOOKUP($A69,СписокМатериалов!$A:$E,5,FALSE())</f>
        <v>900</v>
      </c>
      <c r="F69" s="206" t="n">
        <f aca="false">SUMIF(материалы!D:D,$A69,материалы!I:I)</f>
        <v>0</v>
      </c>
      <c r="G69" s="205" t="n">
        <f aca="false">ROUNDUP(F69/D69,0)</f>
        <v>0</v>
      </c>
      <c r="H69" s="207" t="str">
        <f aca="false">G69*D69&amp;" "&amp;C69</f>
        <v>0 м2</v>
      </c>
      <c r="I69" s="208" t="n">
        <f aca="false">G69*E69</f>
        <v>0</v>
      </c>
    </row>
    <row r="70" customFormat="false" ht="14.25" hidden="true" customHeight="false" outlineLevel="0" collapsed="false">
      <c r="A70" s="205" t="s">
        <v>865</v>
      </c>
      <c r="B70" s="205" t="str">
        <f aca="false">VLOOKUP($A70,СписокМатериалов!$A:$D,2,FALSE())</f>
        <v>Плита пенополистирольная 500*500 мм</v>
      </c>
      <c r="C70" s="205" t="str">
        <f aca="false">VLOOKUP($A70,СписокМатериалов!$A:$E,3,FALSE())</f>
        <v>шт</v>
      </c>
      <c r="D70" s="205" t="n">
        <f aca="false">VLOOKUP($A70,СписокМатериалов!$A:$E,4,FALSE())</f>
        <v>2</v>
      </c>
      <c r="E70" s="205" t="n">
        <f aca="false">VLOOKUP($A70,СписокМатериалов!$A:$E,5,FALSE())</f>
        <v>0</v>
      </c>
      <c r="F70" s="206" t="n">
        <f aca="false">SUMIF(материалы!D:D,$A70,материалы!I:I)</f>
        <v>0</v>
      </c>
      <c r="G70" s="205" t="n">
        <f aca="false">ROUNDUP(F70/D70,0)</f>
        <v>0</v>
      </c>
      <c r="H70" s="207" t="str">
        <f aca="false">G70*D70&amp;" "&amp;C70</f>
        <v>0 шт</v>
      </c>
      <c r="I70" s="208" t="n">
        <f aca="false">G70*E70</f>
        <v>0</v>
      </c>
    </row>
    <row r="71" customFormat="false" ht="14.25" hidden="true" customHeight="false" outlineLevel="0" collapsed="false">
      <c r="A71" s="205" t="s">
        <v>866</v>
      </c>
      <c r="B71" s="205" t="str">
        <f aca="false">VLOOKUP($A71,СписокМатериалов!$A:$D,2,FALSE())</f>
        <v>Плиты КНАУФ </v>
      </c>
      <c r="C71" s="205" t="str">
        <f aca="false">VLOOKUP($A71,СписокМатериалов!$A:$E,3,FALSE())</f>
        <v>м2</v>
      </c>
      <c r="D71" s="205" t="n">
        <f aca="false">VLOOKUP($A71,СписокМатериалов!$A:$E,4,FALSE())</f>
        <v>1</v>
      </c>
      <c r="E71" s="205" t="n">
        <f aca="false">VLOOKUP($A71,СписокМатериалов!$A:$E,5,FALSE())</f>
        <v>0</v>
      </c>
      <c r="F71" s="206" t="n">
        <f aca="false">SUMIF(материалы!D:D,$A71,материалы!I:I)*1.1</f>
        <v>0</v>
      </c>
      <c r="G71" s="205" t="n">
        <f aca="false">ROUNDUP(F71/D71,0)</f>
        <v>0</v>
      </c>
      <c r="H71" s="207" t="str">
        <f aca="false">G71*D71&amp;" "&amp;C71</f>
        <v>0 м2</v>
      </c>
      <c r="I71" s="208" t="n">
        <f aca="false">G71*E71</f>
        <v>0</v>
      </c>
    </row>
    <row r="72" customFormat="false" ht="14.25" hidden="true" customHeight="false" outlineLevel="0" collapsed="false">
      <c r="A72" s="205" t="s">
        <v>867</v>
      </c>
      <c r="B72" s="205" t="str">
        <f aca="false">VLOOKUP($A72,СписокМатериалов!$A:$D,2,FALSE())</f>
        <v>Подвес </v>
      </c>
      <c r="C72" s="205" t="str">
        <f aca="false">VLOOKUP($A72,СписокМатериалов!$A:$E,3,FALSE())</f>
        <v>шт</v>
      </c>
      <c r="D72" s="205" t="n">
        <f aca="false">VLOOKUP($A72,СписокМатериалов!$A:$E,4,FALSE())</f>
        <v>3</v>
      </c>
      <c r="E72" s="205" t="n">
        <f aca="false">VLOOKUP($A72,СписокМатериалов!$A:$E,5,FALSE())</f>
        <v>0</v>
      </c>
      <c r="F72" s="206" t="n">
        <f aca="false">SUMIF(материалы!D:D,$A72,материалы!I:I)</f>
        <v>243.2</v>
      </c>
      <c r="G72" s="205" t="n">
        <f aca="false">ROUNDUP(F72/D72,0)</f>
        <v>82</v>
      </c>
      <c r="H72" s="207" t="str">
        <f aca="false">G72*D72&amp;" "&amp;C72</f>
        <v>246 шт</v>
      </c>
      <c r="I72" s="208" t="n">
        <f aca="false">G72*E72</f>
        <v>0</v>
      </c>
    </row>
    <row r="73" customFormat="false" ht="14.25" hidden="true" customHeight="false" outlineLevel="0" collapsed="false">
      <c r="A73" s="205" t="s">
        <v>868</v>
      </c>
      <c r="B73" s="205" t="str">
        <f aca="false">VLOOKUP($A73,СписокМатериалов!$A:$D,2,FALSE())</f>
        <v>Подвес прямой</v>
      </c>
      <c r="C73" s="205" t="str">
        <f aca="false">VLOOKUP($A73,СписокМатериалов!$A:$E,3,FALSE())</f>
        <v>шт</v>
      </c>
      <c r="D73" s="205" t="n">
        <f aca="false">VLOOKUP($A73,СписокМатериалов!$A:$E,4,FALSE())</f>
        <v>1</v>
      </c>
      <c r="E73" s="205" t="n">
        <f aca="false">VLOOKUP($A73,СписокМатериалов!$A:$E,5,FALSE())</f>
        <v>0</v>
      </c>
      <c r="F73" s="206" t="n">
        <f aca="false">SUMIF(материалы!D:D,$A73,материалы!I:I)</f>
        <v>11.62</v>
      </c>
      <c r="G73" s="205" t="n">
        <f aca="false">ROUNDUP(F73/D73,0)</f>
        <v>12</v>
      </c>
      <c r="H73" s="207" t="str">
        <f aca="false">G73*D73&amp;" "&amp;C73</f>
        <v>12 шт</v>
      </c>
      <c r="I73" s="208" t="n">
        <f aca="false">G73*E73</f>
        <v>0</v>
      </c>
    </row>
    <row r="74" customFormat="false" ht="14.25" hidden="true" customHeight="false" outlineLevel="0" collapsed="false">
      <c r="A74" s="205" t="s">
        <v>869</v>
      </c>
      <c r="B74" s="205" t="str">
        <f aca="false">VLOOKUP($A74,СписокМатериалов!$A:$D,2,FALSE())</f>
        <v>Подоконник ( пластик)</v>
      </c>
      <c r="C74" s="205" t="str">
        <f aca="false">VLOOKUP($A74,СписокМатериалов!$A:$E,3,FALSE())</f>
        <v>м2</v>
      </c>
      <c r="D74" s="205" t="n">
        <f aca="false">VLOOKUP($A74,СписокМатериалов!$A:$E,4,FALSE())</f>
        <v>1</v>
      </c>
      <c r="E74" s="205" t="n">
        <f aca="false">VLOOKUP($A74,СписокМатериалов!$A:$E,5,FALSE())</f>
        <v>0</v>
      </c>
      <c r="F74" s="206" t="n">
        <f aca="false">SUMIF(материалы!D:D,$A74,материалы!I:I)</f>
        <v>0</v>
      </c>
      <c r="G74" s="205" t="n">
        <f aca="false">ROUNDUP(F74/D74,0)</f>
        <v>0</v>
      </c>
      <c r="H74" s="207" t="str">
        <f aca="false">G74*D74&amp;" "&amp;C74</f>
        <v>0 м2</v>
      </c>
      <c r="I74" s="208" t="n">
        <f aca="false">G74*E74</f>
        <v>0</v>
      </c>
    </row>
    <row r="75" customFormat="false" ht="14.25" hidden="true" customHeight="false" outlineLevel="0" collapsed="false">
      <c r="A75" s="205" t="s">
        <v>870</v>
      </c>
      <c r="B75" s="205" t="str">
        <f aca="false">VLOOKUP($A75,СписокМатериалов!$A:$D,2,FALSE())</f>
        <v>Пол наливной</v>
      </c>
      <c r="C75" s="205" t="str">
        <f aca="false">VLOOKUP($A75,СписокМатериалов!$A:$E,3,FALSE())</f>
        <v>кг</v>
      </c>
      <c r="D75" s="205" t="n">
        <f aca="false">VLOOKUP($A75,СписокМатериалов!$A:$E,4,FALSE())</f>
        <v>20</v>
      </c>
      <c r="E75" s="205" t="n">
        <f aca="false">VLOOKUP($A75,СписокМатериалов!$A:$E,5,FALSE())</f>
        <v>340</v>
      </c>
      <c r="F75" s="206" t="n">
        <f aca="false">SUMIF(материалы!D:D,$A75,материалы!I:I)</f>
        <v>1680</v>
      </c>
      <c r="G75" s="205" t="n">
        <f aca="false">ROUNDUP(F75/D75,0)</f>
        <v>84</v>
      </c>
      <c r="H75" s="207" t="str">
        <f aca="false">G75*D75&amp;" "&amp;C75</f>
        <v>1680 кг</v>
      </c>
      <c r="I75" s="208" t="n">
        <f aca="false">G75*E75</f>
        <v>28560</v>
      </c>
    </row>
    <row r="76" customFormat="false" ht="14.25" hidden="true" customHeight="false" outlineLevel="0" collapsed="false">
      <c r="A76" s="205" t="s">
        <v>871</v>
      </c>
      <c r="B76" s="205" t="str">
        <f aca="false">VLOOKUP($A76,СписокМатериалов!$A:$D,2,FALSE())</f>
        <v>Полителен</v>
      </c>
      <c r="C76" s="205" t="str">
        <f aca="false">VLOOKUP($A76,СписокМатериалов!$A:$E,3,FALSE())</f>
        <v>м2</v>
      </c>
      <c r="D76" s="205" t="n">
        <f aca="false">VLOOKUP($A76,СписокМатериалов!$A:$E,4,FALSE())</f>
        <v>10</v>
      </c>
      <c r="E76" s="205" t="n">
        <f aca="false">VLOOKUP($A76,СписокМатериалов!$A:$E,5,FALSE())</f>
        <v>0</v>
      </c>
      <c r="F76" s="206" t="n">
        <f aca="false">SUMIF(материалы!D:D,$A76,материалы!I:I)</f>
        <v>0</v>
      </c>
      <c r="G76" s="205" t="n">
        <f aca="false">ROUNDUP(F76/D76,0)</f>
        <v>0</v>
      </c>
      <c r="H76" s="207" t="str">
        <f aca="false">G76*D76&amp;" "&amp;C76</f>
        <v>0 м2</v>
      </c>
      <c r="I76" s="208" t="n">
        <f aca="false">G76*E76</f>
        <v>0</v>
      </c>
    </row>
    <row r="77" customFormat="false" ht="14.25" hidden="true" customHeight="false" outlineLevel="0" collapsed="false">
      <c r="A77" s="205" t="s">
        <v>872</v>
      </c>
      <c r="B77" s="205" t="str">
        <f aca="false">VLOOKUP($A77,СписокМатериалов!$A:$D,2,FALSE())</f>
        <v>Пробка</v>
      </c>
      <c r="C77" s="205" t="str">
        <f aca="false">VLOOKUP($A77,СписокМатериалов!$A:$E,3,FALSE())</f>
        <v>м2</v>
      </c>
      <c r="D77" s="205" t="n">
        <f aca="false">VLOOKUP($A77,СписокМатериалов!$A:$E,4,FALSE())</f>
        <v>10</v>
      </c>
      <c r="E77" s="205" t="n">
        <f aca="false">VLOOKUP($A77,СписокМатериалов!$A:$E,5,FALSE())</f>
        <v>0</v>
      </c>
      <c r="F77" s="206" t="n">
        <f aca="false">SUMIF(материалы!D:D,$A77,материалы!I:I)</f>
        <v>0</v>
      </c>
      <c r="G77" s="205" t="n">
        <f aca="false">ROUNDUP(F77/D77,0)</f>
        <v>0</v>
      </c>
      <c r="H77" s="207" t="str">
        <f aca="false">G77*D77&amp;" "&amp;C77</f>
        <v>0 м2</v>
      </c>
      <c r="I77" s="208" t="n">
        <f aca="false">G77*E77</f>
        <v>0</v>
      </c>
    </row>
    <row r="78" customFormat="false" ht="14.25" hidden="true" customHeight="false" outlineLevel="0" collapsed="false">
      <c r="A78" s="205" t="s">
        <v>873</v>
      </c>
      <c r="B78" s="205" t="str">
        <f aca="false">VLOOKUP($A78,СписокМатериалов!$A:$D,2,FALSE())</f>
        <v>Профиль "мама"</v>
      </c>
      <c r="C78" s="205" t="str">
        <f aca="false">VLOOKUP($A78,СписокМатериалов!$A:$E,3,FALSE())</f>
        <v>пм</v>
      </c>
      <c r="D78" s="205" t="n">
        <f aca="false">VLOOKUP($A78,СписокМатериалов!$A:$E,4,FALSE())</f>
        <v>3</v>
      </c>
      <c r="E78" s="205" t="n">
        <f aca="false">VLOOKUP($A78,СписокМатериалов!$A:$E,5,FALSE())</f>
        <v>0</v>
      </c>
      <c r="F78" s="206" t="n">
        <f aca="false">SUMIF(материалы!D:D,$A78,материалы!I:I)*1.1</f>
        <v>1270.72</v>
      </c>
      <c r="G78" s="205" t="n">
        <f aca="false">ROUNDUP(F78/D78,0)</f>
        <v>424</v>
      </c>
      <c r="H78" s="207" t="str">
        <f aca="false">G78*D78&amp;" "&amp;C78</f>
        <v>1272 пм</v>
      </c>
      <c r="I78" s="208" t="n">
        <f aca="false">G78*E78</f>
        <v>0</v>
      </c>
    </row>
    <row r="79" customFormat="false" ht="14.25" hidden="true" customHeight="false" outlineLevel="0" collapsed="false">
      <c r="A79" s="205" t="s">
        <v>874</v>
      </c>
      <c r="B79" s="205" t="str">
        <f aca="false">VLOOKUP($A79,СписокМатериалов!$A:$D,2,FALSE())</f>
        <v>Профиль "папа"</v>
      </c>
      <c r="C79" s="205" t="str">
        <f aca="false">VLOOKUP($A79,СписокМатериалов!$A:$E,3,FALSE())</f>
        <v>пм</v>
      </c>
      <c r="D79" s="205" t="n">
        <f aca="false">VLOOKUP($A79,СписокМатериалов!$A:$E,4,FALSE())</f>
        <v>1</v>
      </c>
      <c r="E79" s="205" t="n">
        <f aca="false">VLOOKUP($A79,СписокМатериалов!$A:$E,5,FALSE())</f>
        <v>0</v>
      </c>
      <c r="F79" s="206" t="n">
        <f aca="false">SUMIF(материалы!D:D,$A79,материалы!I:I)*1.1</f>
        <v>1270.72</v>
      </c>
      <c r="G79" s="205" t="n">
        <f aca="false">ROUNDUP(F79/D79,0)</f>
        <v>1271</v>
      </c>
      <c r="H79" s="207" t="str">
        <f aca="false">G79*D79&amp;" "&amp;C79</f>
        <v>1271 пм</v>
      </c>
      <c r="I79" s="208" t="n">
        <f aca="false">G79*E79</f>
        <v>0</v>
      </c>
    </row>
    <row r="80" customFormat="false" ht="14.25" hidden="true" customHeight="false" outlineLevel="0" collapsed="false">
      <c r="A80" s="205" t="s">
        <v>875</v>
      </c>
      <c r="B80" s="205" t="str">
        <f aca="false">VLOOKUP($A80,СписокМатериалов!$A:$D,2,FALSE())</f>
        <v>Профиль арочный</v>
      </c>
      <c r="C80" s="205" t="str">
        <f aca="false">VLOOKUP($A80,СписокМатериалов!$A:$E,3,FALSE())</f>
        <v>мп</v>
      </c>
      <c r="D80" s="205" t="n">
        <f aca="false">VLOOKUP($A80,СписокМатериалов!$A:$E,4,FALSE())</f>
        <v>3</v>
      </c>
      <c r="E80" s="205" t="n">
        <f aca="false">VLOOKUP($A80,СписокМатериалов!$A:$E,5,FALSE())</f>
        <v>0</v>
      </c>
      <c r="F80" s="206" t="n">
        <f aca="false">SUMIF(материалы!D:D,$A80,материалы!I:I)*1.1</f>
        <v>0</v>
      </c>
      <c r="G80" s="205" t="n">
        <f aca="false">ROUNDUP(F80/D80,0)</f>
        <v>0</v>
      </c>
      <c r="H80" s="207" t="str">
        <f aca="false">G80*D80&amp;" "&amp;C80</f>
        <v>0 мп</v>
      </c>
      <c r="I80" s="208" t="n">
        <f aca="false">G80*E80</f>
        <v>0</v>
      </c>
    </row>
    <row r="81" customFormat="false" ht="14.25" hidden="true" customHeight="false" outlineLevel="0" collapsed="false">
      <c r="A81" s="205" t="s">
        <v>876</v>
      </c>
      <c r="B81" s="205" t="str">
        <f aca="false">VLOOKUP($A81,СписокМатериалов!$A:$D,2,FALSE())</f>
        <v>Профиль маячковый 10мм</v>
      </c>
      <c r="C81" s="205" t="str">
        <f aca="false">VLOOKUP($A81,СписокМатериалов!$A:$E,3,FALSE())</f>
        <v>мп</v>
      </c>
      <c r="D81" s="205" t="n">
        <f aca="false">VLOOKUP($A81,СписокМатериалов!$A:$E,4,FALSE())</f>
        <v>3</v>
      </c>
      <c r="E81" s="205" t="n">
        <f aca="false">VLOOKUP($A81,СписокМатериалов!$A:$E,5,FALSE())</f>
        <v>55</v>
      </c>
      <c r="F81" s="206" t="n">
        <f aca="false">SUMIF(материалы!D:D,$A81,материалы!I:I)*1.1</f>
        <v>136.4</v>
      </c>
      <c r="G81" s="205" t="n">
        <f aca="false">ROUNDUP(F81/D81,0)</f>
        <v>46</v>
      </c>
      <c r="H81" s="207" t="str">
        <f aca="false">G81*D81&amp;" "&amp;C81</f>
        <v>138 мп</v>
      </c>
      <c r="I81" s="208" t="n">
        <f aca="false">G81*E81</f>
        <v>2530</v>
      </c>
    </row>
    <row r="82" customFormat="false" ht="14.25" hidden="true" customHeight="false" outlineLevel="0" collapsed="false">
      <c r="A82" s="205" t="s">
        <v>877</v>
      </c>
      <c r="B82" s="205" t="str">
        <f aca="false">VLOOKUP($A82,СписокМатериалов!$A:$D,2,FALSE())</f>
        <v>Профиль ПН 27х28</v>
      </c>
      <c r="C82" s="205" t="str">
        <f aca="false">VLOOKUP($A82,СписокМатериалов!$A:$E,3,FALSE())</f>
        <v>пм</v>
      </c>
      <c r="D82" s="205" t="n">
        <f aca="false">VLOOKUP($A82,СписокМатериалов!$A:$E,4,FALSE())</f>
        <v>3</v>
      </c>
      <c r="E82" s="205" t="n">
        <f aca="false">VLOOKUP($A82,СписокМатериалов!$A:$E,5,FALSE())</f>
        <v>230</v>
      </c>
      <c r="F82" s="206" t="n">
        <f aca="false">SUMIF(материалы!D:D,$A82,материалы!I:I)*1.1</f>
        <v>18.1127395314274</v>
      </c>
      <c r="G82" s="205" t="n">
        <f aca="false">ROUNDUP(F82/D82,0)</f>
        <v>7</v>
      </c>
      <c r="H82" s="207" t="str">
        <f aca="false">G82*D82&amp;" "&amp;C82</f>
        <v>21 пм</v>
      </c>
      <c r="I82" s="208" t="n">
        <f aca="false">G82*E82</f>
        <v>1610</v>
      </c>
    </row>
    <row r="83" customFormat="false" ht="14.25" hidden="true" customHeight="false" outlineLevel="0" collapsed="false">
      <c r="A83" s="205" t="s">
        <v>878</v>
      </c>
      <c r="B83" s="205" t="str">
        <f aca="false">VLOOKUP($A83,СписокМатериалов!$A:$D,2,FALSE())</f>
        <v>Профиль ПН 75х40</v>
      </c>
      <c r="C83" s="205" t="str">
        <f aca="false">VLOOKUP($A83,СписокМатериалов!$A:$E,3,FALSE())</f>
        <v>мп</v>
      </c>
      <c r="D83" s="205" t="n">
        <f aca="false">VLOOKUP($A83,СписокМатериалов!$A:$E,4,FALSE())</f>
        <v>3</v>
      </c>
      <c r="E83" s="205" t="n">
        <f aca="false">VLOOKUP($A83,СписокМатериалов!$A:$E,5,FALSE())</f>
        <v>420</v>
      </c>
      <c r="F83" s="206" t="n">
        <f aca="false">SUMIF(материалы!D:D,$A83,материалы!I:I)*1.1</f>
        <v>0</v>
      </c>
      <c r="G83" s="205" t="n">
        <f aca="false">ROUNDUP(F83/D83,0)</f>
        <v>0</v>
      </c>
      <c r="H83" s="207" t="str">
        <f aca="false">G83*D83&amp;" "&amp;C83</f>
        <v>0 мп</v>
      </c>
      <c r="I83" s="208" t="n">
        <f aca="false">G83*E83</f>
        <v>0</v>
      </c>
    </row>
    <row r="84" customFormat="false" ht="14.25" hidden="true" customHeight="false" outlineLevel="0" collapsed="false">
      <c r="A84" s="205" t="s">
        <v>879</v>
      </c>
      <c r="B84" s="205" t="str">
        <f aca="false">VLOOKUP($A84,СписокМатериалов!$A:$D,2,FALSE())</f>
        <v>Профиль ПП 60х27</v>
      </c>
      <c r="C84" s="205" t="str">
        <f aca="false">VLOOKUP($A84,СписокМатериалов!$A:$E,3,FALSE())</f>
        <v>пм</v>
      </c>
      <c r="D84" s="205" t="n">
        <f aca="false">VLOOKUP($A84,СписокМатериалов!$A:$E,4,FALSE())</f>
        <v>3</v>
      </c>
      <c r="E84" s="205" t="n">
        <f aca="false">VLOOKUP($A84,СписокМатериалов!$A:$E,5,FALSE())</f>
        <v>320</v>
      </c>
      <c r="F84" s="206" t="n">
        <f aca="false">SUMIF(материалы!D:D,$A84,материалы!I:I)*1.1</f>
        <v>52.954</v>
      </c>
      <c r="G84" s="205" t="n">
        <f aca="false">ROUNDUP(F84/D84,0)</f>
        <v>18</v>
      </c>
      <c r="H84" s="207" t="str">
        <f aca="false">G84*D84&amp;" "&amp;C84</f>
        <v>54 пм</v>
      </c>
      <c r="I84" s="208" t="n">
        <f aca="false">G84*E84</f>
        <v>5760</v>
      </c>
    </row>
    <row r="85" customFormat="false" ht="14.25" hidden="true" customHeight="false" outlineLevel="0" collapsed="false">
      <c r="A85" s="205" t="s">
        <v>880</v>
      </c>
      <c r="B85" s="205" t="str">
        <f aca="false">VLOOKUP($A85,СписокМатериалов!$A:$D,2,FALSE())</f>
        <v>Профиль пристенный (реечный)</v>
      </c>
      <c r="C85" s="205" t="str">
        <f aca="false">VLOOKUP($A85,СписокМатериалов!$A:$E,3,FALSE())</f>
        <v>пм</v>
      </c>
      <c r="D85" s="205" t="n">
        <f aca="false">VLOOKUP($A85,СписокМатериалов!$A:$E,4,FALSE())</f>
        <v>1</v>
      </c>
      <c r="E85" s="205" t="n">
        <f aca="false">VLOOKUP($A85,СписокМатериалов!$A:$E,5,FALSE())</f>
        <v>0</v>
      </c>
      <c r="F85" s="206" t="n">
        <f aca="false">SUMIF(материалы!D:D,$A85,материалы!I:I)*1.1</f>
        <v>0</v>
      </c>
      <c r="G85" s="205" t="n">
        <f aca="false">ROUNDUP(F85/D85,0)</f>
        <v>0</v>
      </c>
      <c r="H85" s="207" t="str">
        <f aca="false">G85*D85&amp;" "&amp;C85</f>
        <v>0 пм</v>
      </c>
      <c r="I85" s="208" t="n">
        <f aca="false">G85*E85</f>
        <v>0</v>
      </c>
    </row>
    <row r="86" customFormat="false" ht="14.25" hidden="true" customHeight="false" outlineLevel="0" collapsed="false">
      <c r="A86" s="205" t="s">
        <v>881</v>
      </c>
      <c r="B86" s="205" t="str">
        <f aca="false">VLOOKUP($A86,СписокМатериалов!$A:$D,2,FALSE())</f>
        <v>Профиль ПС 75х50</v>
      </c>
      <c r="C86" s="205" t="str">
        <f aca="false">VLOOKUP($A86,СписокМатериалов!$A:$E,3,FALSE())</f>
        <v>мп</v>
      </c>
      <c r="D86" s="205" t="n">
        <f aca="false">VLOOKUP($A86,СписокМатериалов!$A:$E,4,FALSE())</f>
        <v>3</v>
      </c>
      <c r="E86" s="205" t="n">
        <f aca="false">VLOOKUP($A86,СписокМатериалов!$A:$E,5,FALSE())</f>
        <v>450</v>
      </c>
      <c r="F86" s="206" t="n">
        <f aca="false">SUMIF(материалы!D:D,$A86,материалы!I:I)*1.1</f>
        <v>0</v>
      </c>
      <c r="G86" s="205" t="n">
        <f aca="false">ROUNDUP(F86/D86,0)</f>
        <v>0</v>
      </c>
      <c r="H86" s="207" t="str">
        <f aca="false">G86*D86&amp;" "&amp;C86</f>
        <v>0 мп</v>
      </c>
      <c r="I86" s="208" t="n">
        <f aca="false">G86*E86</f>
        <v>0</v>
      </c>
    </row>
    <row r="87" customFormat="false" ht="14.25" hidden="true" customHeight="false" outlineLevel="0" collapsed="false">
      <c r="A87" s="205" t="s">
        <v>882</v>
      </c>
      <c r="B87" s="205" t="str">
        <f aca="false">VLOOKUP($A87,СписокМатериалов!$A:$D,2,FALSE())</f>
        <v>Профиль пристенный (грильято)</v>
      </c>
      <c r="C87" s="205" t="str">
        <f aca="false">VLOOKUP($A87,СписокМатериалов!$A:$E,3,FALSE())</f>
        <v>пм</v>
      </c>
      <c r="D87" s="205" t="n">
        <f aca="false">VLOOKUP($A87,СписокМатериалов!$A:$E,4,FALSE())</f>
        <v>1</v>
      </c>
      <c r="E87" s="205" t="n">
        <f aca="false">VLOOKUP($A87,СписокМатериалов!$A:$E,5,FALSE())</f>
        <v>0</v>
      </c>
      <c r="F87" s="206" t="n">
        <f aca="false">SUMIF(материалы!D:D,$A87,материалы!I:I)*1.1</f>
        <v>34.6642563264621</v>
      </c>
      <c r="G87" s="205" t="n">
        <f aca="false">ROUNDUP(F87/D87,0)</f>
        <v>35</v>
      </c>
      <c r="H87" s="207" t="str">
        <f aca="false">G87*D87&amp;" "&amp;C87</f>
        <v>35 пм</v>
      </c>
      <c r="I87" s="208" t="n">
        <f aca="false">G87*E87</f>
        <v>0</v>
      </c>
    </row>
    <row r="88" customFormat="false" ht="14.25" hidden="true" customHeight="false" outlineLevel="0" collapsed="false">
      <c r="A88" s="205" t="s">
        <v>883</v>
      </c>
      <c r="B88" s="205" t="str">
        <f aca="false">VLOOKUP($A88,СписокМатериалов!$A:$D,2,FALSE())</f>
        <v>Прямой подвес для потолочных профилей ПП 60х27</v>
      </c>
      <c r="C88" s="205" t="str">
        <f aca="false">VLOOKUP($A88,СписокМатериалов!$A:$E,3,FALSE())</f>
        <v>шт</v>
      </c>
      <c r="D88" s="205" t="n">
        <f aca="false">VLOOKUP($A88,СписокМатериалов!$A:$E,4,FALSE())</f>
        <v>1</v>
      </c>
      <c r="E88" s="205" t="n">
        <f aca="false">VLOOKUP($A88,СписокМатериалов!$A:$E,5,FALSE())</f>
        <v>20</v>
      </c>
      <c r="F88" s="206" t="n">
        <f aca="false">SUMIF(материалы!D:D,$A88,материалы!I:I)*1.1</f>
        <v>0</v>
      </c>
      <c r="G88" s="205" t="n">
        <f aca="false">ROUNDUP(F88/D88,0)</f>
        <v>0</v>
      </c>
      <c r="H88" s="207" t="str">
        <f aca="false">G88*D88&amp;" "&amp;C88</f>
        <v>0 шт</v>
      </c>
      <c r="I88" s="208" t="n">
        <f aca="false">G88*E88</f>
        <v>0</v>
      </c>
    </row>
    <row r="89" customFormat="false" ht="14.25" hidden="true" customHeight="false" outlineLevel="0" collapsed="false">
      <c r="A89" s="205" t="s">
        <v>884</v>
      </c>
      <c r="B89" s="205" t="str">
        <f aca="false">VLOOKUP($A89,СписокМатериалов!$A:$D,2,FALSE())</f>
        <v>Реечная панель ш.100мм</v>
      </c>
      <c r="C89" s="205" t="str">
        <f aca="false">VLOOKUP($A89,СписокМатериалов!$A:$E,3,FALSE())</f>
        <v>пм</v>
      </c>
      <c r="D89" s="205" t="n">
        <f aca="false">VLOOKUP($A89,СписокМатериалов!$A:$E,4,FALSE())</f>
        <v>1</v>
      </c>
      <c r="E89" s="205" t="n">
        <f aca="false">VLOOKUP($A89,СписокМатериалов!$A:$E,5,FALSE())</f>
        <v>0</v>
      </c>
      <c r="F89" s="206" t="n">
        <f aca="false">SUMIF(материалы!D:D,$A89,материалы!I:I)</f>
        <v>0</v>
      </c>
      <c r="G89" s="205" t="n">
        <f aca="false">ROUNDUP(F89/D89,0)</f>
        <v>0</v>
      </c>
      <c r="H89" s="207" t="str">
        <f aca="false">G89*D89&amp;" "&amp;C89</f>
        <v>0 пм</v>
      </c>
      <c r="I89" s="208" t="n">
        <f aca="false">G89*E89</f>
        <v>0</v>
      </c>
    </row>
    <row r="90" customFormat="false" ht="14.25" hidden="true" customHeight="false" outlineLevel="0" collapsed="false">
      <c r="A90" s="205" t="s">
        <v>885</v>
      </c>
      <c r="B90" s="205" t="str">
        <f aca="false">VLOOKUP($A90,СписокМатериалов!$A:$D,2,FALSE())</f>
        <v>Саморез 3,5х35</v>
      </c>
      <c r="C90" s="205" t="str">
        <f aca="false">VLOOKUP($A90,СписокМатериалов!$A:$E,3,FALSE())</f>
        <v>кг</v>
      </c>
      <c r="D90" s="205" t="n">
        <f aca="false">VLOOKUP($A90,СписокМатериалов!$A:$E,4,FALSE())</f>
        <v>1</v>
      </c>
      <c r="E90" s="205" t="n">
        <f aca="false">VLOOKUP($A90,СписокМатериалов!$A:$E,5,FALSE())</f>
        <v>440</v>
      </c>
      <c r="F90" s="206" t="n">
        <f aca="false">SUMIF(материалы!D:D,$A90,материалы!I:I)</f>
        <v>0</v>
      </c>
      <c r="G90" s="205" t="n">
        <f aca="false">ROUNDUP(F90/D90,0)</f>
        <v>0</v>
      </c>
      <c r="H90" s="207" t="str">
        <f aca="false">G90*D90&amp;" "&amp;C90</f>
        <v>0 кг</v>
      </c>
      <c r="I90" s="208" t="n">
        <f aca="false">G90*E90</f>
        <v>0</v>
      </c>
    </row>
    <row r="91" customFormat="false" ht="14.25" hidden="true" customHeight="false" outlineLevel="0" collapsed="false">
      <c r="A91" s="205" t="s">
        <v>886</v>
      </c>
      <c r="B91" s="205" t="str">
        <f aca="false">VLOOKUP($A91,СписокМатериалов!$A:$D,2,FALSE())</f>
        <v>Саморез по гипсокартону</v>
      </c>
      <c r="C91" s="205" t="str">
        <f aca="false">VLOOKUP($A91,СписокМатериалов!$A:$E,3,FALSE())</f>
        <v>кг</v>
      </c>
      <c r="D91" s="205" t="n">
        <f aca="false">VLOOKUP($A91,СписокМатериалов!$A:$E,4,FALSE())</f>
        <v>1</v>
      </c>
      <c r="E91" s="205" t="n">
        <f aca="false">VLOOKUP($A91,СписокМатериалов!$A:$E,5,FALSE())</f>
        <v>440</v>
      </c>
      <c r="F91" s="206" t="n">
        <f aca="false">SUMIF(материалы!D:D,$A91,материалы!I:I)</f>
        <v>1.1454</v>
      </c>
      <c r="G91" s="205" t="n">
        <f aca="false">ROUNDUP(F91/D91,0)</f>
        <v>2</v>
      </c>
      <c r="H91" s="207" t="str">
        <f aca="false">G91*D91&amp;" "&amp;C91</f>
        <v>2 кг</v>
      </c>
      <c r="I91" s="208" t="n">
        <f aca="false">G91*E91</f>
        <v>880</v>
      </c>
    </row>
    <row r="92" customFormat="false" ht="14.25" hidden="true" customHeight="false" outlineLevel="0" collapsed="false">
      <c r="A92" s="205" t="s">
        <v>887</v>
      </c>
      <c r="B92" s="205" t="str">
        <f aca="false">VLOOKUP($A92,СписокМатериалов!$A:$D,2,FALSE())</f>
        <v>Саморез по гкл</v>
      </c>
      <c r="C92" s="205" t="str">
        <f aca="false">VLOOKUP($A92,СписокМатериалов!$A:$E,3,FALSE())</f>
        <v>кг</v>
      </c>
      <c r="D92" s="205" t="n">
        <f aca="false">VLOOKUP($A92,СписокМатериалов!$A:$E,4,FALSE())</f>
        <v>1</v>
      </c>
      <c r="E92" s="205" t="n">
        <f aca="false">VLOOKUP($A92,СписокМатериалов!$A:$E,5,FALSE())</f>
        <v>440</v>
      </c>
      <c r="F92" s="206" t="n">
        <f aca="false">SUMIF(материалы!D:D,$A92,материалы!I:I)</f>
        <v>0</v>
      </c>
      <c r="G92" s="205" t="n">
        <f aca="false">ROUNDUP(F92/D92,0)</f>
        <v>0</v>
      </c>
      <c r="H92" s="207" t="str">
        <f aca="false">G92*D92&amp;" "&amp;C92</f>
        <v>0 кг</v>
      </c>
      <c r="I92" s="208" t="n">
        <f aca="false">G92*E92</f>
        <v>0</v>
      </c>
    </row>
    <row r="93" customFormat="false" ht="14.25" hidden="true" customHeight="false" outlineLevel="0" collapsed="false">
      <c r="A93" s="205" t="s">
        <v>888</v>
      </c>
      <c r="B93" s="205" t="str">
        <f aca="false">VLOOKUP($A93,СписокМатериалов!$A:$D,2,FALSE())</f>
        <v>Саморез по металлу</v>
      </c>
      <c r="C93" s="205" t="str">
        <f aca="false">VLOOKUP($A93,СписокМатериалов!$A:$E,3,FALSE())</f>
        <v>кг</v>
      </c>
      <c r="D93" s="205" t="n">
        <f aca="false">VLOOKUP($A93,СписокМатериалов!$A:$E,4,FALSE())</f>
        <v>1</v>
      </c>
      <c r="E93" s="205" t="n">
        <f aca="false">VLOOKUP($A93,СписокМатериалов!$A:$E,5,FALSE())</f>
        <v>850</v>
      </c>
      <c r="F93" s="206" t="n">
        <f aca="false">SUMIF(материалы!D:D,$A93,материалы!I:I)</f>
        <v>0.03486</v>
      </c>
      <c r="G93" s="205" t="n">
        <f aca="false">ROUNDUP(F93/D93,0)</f>
        <v>1</v>
      </c>
      <c r="H93" s="207" t="str">
        <f aca="false">G93*D93&amp;" "&amp;C93</f>
        <v>1 кг</v>
      </c>
      <c r="I93" s="208" t="n">
        <f aca="false">G93*E93</f>
        <v>850</v>
      </c>
    </row>
    <row r="94" customFormat="false" ht="14.25" hidden="true" customHeight="false" outlineLevel="0" collapsed="false">
      <c r="A94" s="205" t="s">
        <v>889</v>
      </c>
      <c r="B94" s="205" t="str">
        <f aca="false">VLOOKUP($A94,СписокМатериалов!$A:$D,2,FALSE())</f>
        <v>Сетка кладочная</v>
      </c>
      <c r="C94" s="205" t="str">
        <f aca="false">VLOOKUP($A94,СписокМатериалов!$A:$E,3,FALSE())</f>
        <v>м2</v>
      </c>
      <c r="D94" s="205" t="n">
        <f aca="false">VLOOKUP($A94,СписокМатериалов!$A:$E,4,FALSE())</f>
        <v>1</v>
      </c>
      <c r="E94" s="205" t="n">
        <f aca="false">VLOOKUP($A94,СписокМатериалов!$A:$E,5,FALSE())</f>
        <v>0</v>
      </c>
      <c r="F94" s="206" t="n">
        <f aca="false">SUMIF(материалы!D:D,$A94,материалы!I:I)</f>
        <v>232.5</v>
      </c>
      <c r="G94" s="205" t="n">
        <f aca="false">ROUNDUP(F94/D94,0)</f>
        <v>233</v>
      </c>
      <c r="H94" s="207" t="str">
        <f aca="false">G94*D94&amp;" "&amp;C94</f>
        <v>233 м2</v>
      </c>
      <c r="I94" s="208" t="n">
        <f aca="false">G94*E94</f>
        <v>0</v>
      </c>
    </row>
    <row r="95" customFormat="false" ht="14.25" hidden="true" customHeight="false" outlineLevel="0" collapsed="false">
      <c r="A95" s="205" t="s">
        <v>890</v>
      </c>
      <c r="B95" s="205" t="str">
        <f aca="false">VLOOKUP($A95,СписокМатериалов!$A:$D,2,FALSE())</f>
        <v>Сетка штукатурная</v>
      </c>
      <c r="C95" s="205" t="str">
        <f aca="false">VLOOKUP($A95,СписокМатериалов!$A:$E,3,FALSE())</f>
        <v>м2</v>
      </c>
      <c r="D95" s="205" t="n">
        <f aca="false">VLOOKUP($A95,СписокМатериалов!$A:$E,4,FALSE())</f>
        <v>50</v>
      </c>
      <c r="E95" s="205" t="n">
        <f aca="false">VLOOKUP($A95,СписокМатериалов!$A:$E,5,FALSE())</f>
        <v>1600</v>
      </c>
      <c r="F95" s="206" t="n">
        <f aca="false">SUMIF(материалы!D:D,$A95,материалы!I:I)</f>
        <v>0</v>
      </c>
      <c r="G95" s="205" t="n">
        <f aca="false">ROUNDUP(F95/D95,0)</f>
        <v>0</v>
      </c>
      <c r="H95" s="207" t="str">
        <f aca="false">G95*D95&amp;" "&amp;C95</f>
        <v>0 м2</v>
      </c>
      <c r="I95" s="208" t="n">
        <f aca="false">G95*E95</f>
        <v>0</v>
      </c>
    </row>
    <row r="96" customFormat="false" ht="14.25" hidden="true" customHeight="false" outlineLevel="0" collapsed="false">
      <c r="A96" s="205" t="s">
        <v>891</v>
      </c>
      <c r="B96" s="205" t="str">
        <f aca="false">VLOOKUP($A96,СписокМатериалов!$A:$D,2,FALSE())</f>
        <v>Скоба</v>
      </c>
      <c r="C96" s="205" t="str">
        <f aca="false">VLOOKUP($A96,СписокМатериалов!$A:$E,3,FALSE())</f>
        <v>шт</v>
      </c>
      <c r="D96" s="205" t="n">
        <f aca="false">VLOOKUP($A96,СписокМатериалов!$A:$E,4,FALSE())</f>
        <v>1</v>
      </c>
      <c r="E96" s="205" t="n">
        <f aca="false">VLOOKUP($A96,СписокМатериалов!$A:$E,5,FALSE())</f>
        <v>20</v>
      </c>
      <c r="F96" s="206" t="n">
        <f aca="false">SUMIF(материалы!D:D,$A96,материалы!I:I)</f>
        <v>225</v>
      </c>
      <c r="G96" s="205" t="n">
        <f aca="false">ROUNDUP(F96/D96,0)</f>
        <v>225</v>
      </c>
      <c r="H96" s="207" t="str">
        <f aca="false">G96*D96&amp;" "&amp;C96</f>
        <v>225 шт</v>
      </c>
      <c r="I96" s="208" t="n">
        <f aca="false">G96*E96</f>
        <v>4500</v>
      </c>
    </row>
    <row r="97" customFormat="false" ht="14.25" hidden="true" customHeight="false" outlineLevel="0" collapsed="false">
      <c r="A97" s="205" t="s">
        <v>892</v>
      </c>
      <c r="B97" s="205" t="str">
        <f aca="false">VLOOKUP($A97,СписокМатериалов!$A:$D,2,FALSE())</f>
        <v>Смесь кладочная</v>
      </c>
      <c r="C97" s="205" t="str">
        <f aca="false">VLOOKUP($A97,СписокМатериалов!$A:$E,3,FALSE())</f>
        <v>кг</v>
      </c>
      <c r="D97" s="205" t="n">
        <f aca="false">VLOOKUP($A97,СписокМатериалов!$A:$E,4,FALSE())</f>
        <v>40</v>
      </c>
      <c r="E97" s="205" t="n">
        <f aca="false">VLOOKUP($A97,СписокМатериалов!$A:$E,5,FALSE())</f>
        <v>0</v>
      </c>
      <c r="F97" s="206" t="n">
        <f aca="false">SUMIF(материалы!D:D,$A97,материалы!I:I)</f>
        <v>0</v>
      </c>
      <c r="G97" s="205" t="n">
        <f aca="false">ROUNDUP(F97/D97,0)</f>
        <v>0</v>
      </c>
      <c r="H97" s="207" t="str">
        <f aca="false">G97*D97&amp;" "&amp;C97</f>
        <v>0 кг</v>
      </c>
      <c r="I97" s="208" t="n">
        <f aca="false">G97*E97</f>
        <v>0</v>
      </c>
    </row>
    <row r="98" customFormat="false" ht="14.25" hidden="true" customHeight="false" outlineLevel="0" collapsed="false">
      <c r="A98" s="205" t="s">
        <v>893</v>
      </c>
      <c r="B98" s="205" t="str">
        <f aca="false">VLOOKUP($A98,СписокМатериалов!$A:$D,2,FALSE())</f>
        <v>Смесь обмазачная</v>
      </c>
      <c r="C98" s="205" t="str">
        <f aca="false">VLOOKUP($A98,СписокМатериалов!$A:$E,3,FALSE())</f>
        <v>кг</v>
      </c>
      <c r="D98" s="205" t="n">
        <f aca="false">VLOOKUP($A98,СписокМатериалов!$A:$E,4,FALSE())</f>
        <v>20</v>
      </c>
      <c r="E98" s="205" t="n">
        <f aca="false">VLOOKUP($A98,СписокМатериалов!$A:$E,5,FALSE())</f>
        <v>0</v>
      </c>
      <c r="F98" s="206" t="n">
        <f aca="false">SUMIF(материалы!D:D,$A98,материалы!I:I)</f>
        <v>141</v>
      </c>
      <c r="G98" s="205" t="n">
        <f aca="false">ROUNDUP(F98/D98,0)</f>
        <v>8</v>
      </c>
      <c r="H98" s="207" t="str">
        <f aca="false">G98*D98&amp;" "&amp;C98</f>
        <v>160 кг</v>
      </c>
      <c r="I98" s="208" t="n">
        <f aca="false">G98*E98</f>
        <v>0</v>
      </c>
    </row>
    <row r="99" customFormat="false" ht="14.25" hidden="true" customHeight="false" outlineLevel="0" collapsed="false">
      <c r="A99" s="205" t="s">
        <v>894</v>
      </c>
      <c r="B99" s="205" t="str">
        <f aca="false">VLOOKUP($A99,СписокМатериалов!$A:$D,2,FALSE())</f>
        <v>Соединитель для потолочного профиля ПП 60х27</v>
      </c>
      <c r="C99" s="205" t="str">
        <f aca="false">VLOOKUP($A99,СписокМатериалов!$A:$E,3,FALSE())</f>
        <v>шт</v>
      </c>
      <c r="D99" s="205" t="n">
        <f aca="false">VLOOKUP($A99,СписокМатериалов!$A:$E,4,FALSE())</f>
        <v>1</v>
      </c>
      <c r="E99" s="205" t="n">
        <f aca="false">VLOOKUP($A99,СписокМатериалов!$A:$E,5,FALSE())</f>
        <v>20</v>
      </c>
      <c r="F99" s="206" t="n">
        <f aca="false">SUMIF(материалы!D:D,$A99,материалы!I:I)</f>
        <v>0</v>
      </c>
      <c r="G99" s="205" t="n">
        <f aca="false">ROUNDUP(F99/D99,0)</f>
        <v>0</v>
      </c>
      <c r="H99" s="207" t="str">
        <f aca="false">G99*D99&amp;" "&amp;C99</f>
        <v>0 шт</v>
      </c>
      <c r="I99" s="208" t="n">
        <f aca="false">G99*E99</f>
        <v>0</v>
      </c>
    </row>
    <row r="100" customFormat="false" ht="14.25" hidden="true" customHeight="false" outlineLevel="0" collapsed="false">
      <c r="A100" s="205" t="s">
        <v>895</v>
      </c>
      <c r="B100" s="205" t="str">
        <f aca="false">VLOOKUP($A100,СписокМатериалов!$A:$D,2,FALSE())</f>
        <v>Соединитель профилей одноуровневый "краб"</v>
      </c>
      <c r="C100" s="205" t="str">
        <f aca="false">VLOOKUP($A100,СписокМатериалов!$A:$E,3,FALSE())</f>
        <v>шт</v>
      </c>
      <c r="D100" s="205" t="n">
        <f aca="false">VLOOKUP($A100,СписокМатериалов!$A:$E,4,FALSE())</f>
        <v>1</v>
      </c>
      <c r="E100" s="205" t="n">
        <f aca="false">VLOOKUP($A100,СписокМатериалов!$A:$E,5,FALSE())</f>
        <v>40</v>
      </c>
      <c r="F100" s="206" t="n">
        <f aca="false">SUMIF(материалы!D:D,$A100,материалы!I:I)</f>
        <v>28.22</v>
      </c>
      <c r="G100" s="205" t="n">
        <f aca="false">ROUNDUP(F100/D100,0)</f>
        <v>29</v>
      </c>
      <c r="H100" s="207" t="str">
        <f aca="false">G100*D100&amp;" "&amp;C100</f>
        <v>29 шт</v>
      </c>
      <c r="I100" s="208" t="n">
        <f aca="false">G100*E100</f>
        <v>1160</v>
      </c>
    </row>
    <row r="101" customFormat="false" ht="14.25" hidden="true" customHeight="false" outlineLevel="0" collapsed="false">
      <c r="A101" s="205" t="s">
        <v>896</v>
      </c>
      <c r="B101" s="205" t="str">
        <f aca="false">VLOOKUP($A101,СписокМатериалов!$A:$D,2,FALSE())</f>
        <v>Соединительный элемент</v>
      </c>
      <c r="C101" s="205" t="str">
        <f aca="false">VLOOKUP($A101,СписокМатериалов!$A:$E,3,FALSE())</f>
        <v>шт</v>
      </c>
      <c r="D101" s="205" t="n">
        <f aca="false">VLOOKUP($A101,СписокМатериалов!$A:$E,4,FALSE())</f>
        <v>1</v>
      </c>
      <c r="E101" s="205" t="n">
        <f aca="false">VLOOKUP($A101,СписокМатериалов!$A:$E,5,FALSE())</f>
        <v>0</v>
      </c>
      <c r="F101" s="206" t="n">
        <f aca="false">SUMIF(материалы!D:D,$A101,материалы!I:I)</f>
        <v>60.8</v>
      </c>
      <c r="G101" s="205" t="n">
        <f aca="false">ROUNDUP(F101/D101,0)</f>
        <v>61</v>
      </c>
      <c r="H101" s="207" t="str">
        <f aca="false">G101*D101&amp;" "&amp;C101</f>
        <v>61 шт</v>
      </c>
      <c r="I101" s="208" t="n">
        <f aca="false">G101*E101</f>
        <v>0</v>
      </c>
    </row>
    <row r="102" customFormat="false" ht="14.25" hidden="true" customHeight="false" outlineLevel="0" collapsed="false">
      <c r="A102" s="205" t="s">
        <v>897</v>
      </c>
      <c r="B102" s="205" t="str">
        <f aca="false">VLOOKUP($A102,СписокМатериалов!$A:$D,2,FALSE())</f>
        <v>Стеклоблоки 190 х 190 х 80 мм</v>
      </c>
      <c r="C102" s="205" t="str">
        <f aca="false">VLOOKUP($A102,СписокМатериалов!$A:$E,3,FALSE())</f>
        <v>шт</v>
      </c>
      <c r="D102" s="205" t="n">
        <f aca="false">VLOOKUP($A102,СписокМатериалов!$A:$E,4,FALSE())</f>
        <v>1</v>
      </c>
      <c r="E102" s="205" t="n">
        <f aca="false">VLOOKUP($A102,СписокМатериалов!$A:$E,5,FALSE())</f>
        <v>0</v>
      </c>
      <c r="F102" s="206" t="n">
        <f aca="false">SUMIF(материалы!D:D,$A102,материалы!I:I)</f>
        <v>375</v>
      </c>
      <c r="G102" s="205" t="n">
        <f aca="false">ROUNDUP(F102/D102,0)</f>
        <v>375</v>
      </c>
      <c r="H102" s="207" t="str">
        <f aca="false">G102*D102&amp;" "&amp;C102</f>
        <v>375 шт</v>
      </c>
      <c r="I102" s="208" t="n">
        <f aca="false">G102*E102</f>
        <v>0</v>
      </c>
    </row>
    <row r="103" customFormat="false" ht="14.25" hidden="true" customHeight="false" outlineLevel="0" collapsed="false">
      <c r="A103" s="205" t="s">
        <v>898</v>
      </c>
      <c r="B103" s="205" t="str">
        <f aca="false">VLOOKUP($A103,СписокМатериалов!$A:$D,2,FALSE())</f>
        <v>Стеклохолст</v>
      </c>
      <c r="C103" s="205" t="str">
        <f aca="false">VLOOKUP($A103,СписокМатериалов!$A:$E,3,FALSE())</f>
        <v>м2</v>
      </c>
      <c r="D103" s="205" t="n">
        <f aca="false">VLOOKUP($A103,СписокМатериалов!$A:$E,4,FALSE())</f>
        <v>50</v>
      </c>
      <c r="E103" s="205" t="n">
        <f aca="false">VLOOKUP($A103,СписокМатериалов!$A:$E,5,FALSE())</f>
        <v>1550</v>
      </c>
      <c r="F103" s="206" t="n">
        <f aca="false">SUMIF(материалы!D:D,$A103,материалы!I:I)</f>
        <v>15</v>
      </c>
      <c r="G103" s="205" t="n">
        <f aca="false">ROUNDUP(F103/D103,0)</f>
        <v>1</v>
      </c>
      <c r="H103" s="207" t="str">
        <f aca="false">G103*D103&amp;" "&amp;C103</f>
        <v>50 м2</v>
      </c>
      <c r="I103" s="208" t="n">
        <f aca="false">G103*E103</f>
        <v>1550</v>
      </c>
    </row>
    <row r="104" customFormat="false" ht="14.25" hidden="true" customHeight="false" outlineLevel="0" collapsed="false">
      <c r="A104" s="205" t="s">
        <v>899</v>
      </c>
      <c r="B104" s="205" t="str">
        <f aca="false">VLOOKUP($A104,СписокМатериалов!$A:$D,2,FALSE())</f>
        <v>Сухая керамзитовая засыпка</v>
      </c>
      <c r="C104" s="205" t="str">
        <f aca="false">VLOOKUP($A104,СписокМатериалов!$A:$E,3,FALSE())</f>
        <v>л</v>
      </c>
      <c r="D104" s="205" t="n">
        <f aca="false">VLOOKUP($A104,СписокМатериалов!$A:$E,4,FALSE())</f>
        <v>40</v>
      </c>
      <c r="E104" s="205" t="n">
        <f aca="false">VLOOKUP($A104,СписокМатериалов!$A:$E,5,FALSE())</f>
        <v>0</v>
      </c>
      <c r="F104" s="206" t="n">
        <f aca="false">SUMIF(материалы!D:D,$A104,материалы!I:I)</f>
        <v>0</v>
      </c>
      <c r="G104" s="205" t="n">
        <f aca="false">ROUNDUP(F104/D104,0)</f>
        <v>0</v>
      </c>
      <c r="H104" s="207" t="str">
        <f aca="false">G104*D104&amp;" "&amp;C104</f>
        <v>0 л</v>
      </c>
      <c r="I104" s="208" t="n">
        <f aca="false">G104*E104</f>
        <v>0</v>
      </c>
    </row>
    <row r="105" customFormat="false" ht="14.25" hidden="true" customHeight="false" outlineLevel="0" collapsed="false">
      <c r="A105" s="205" t="s">
        <v>900</v>
      </c>
      <c r="B105" s="205" t="str">
        <f aca="false">VLOOKUP($A105,СписокМатериалов!$A:$D,2,FALSE())</f>
        <v>Траверс</v>
      </c>
      <c r="C105" s="205" t="str">
        <f aca="false">VLOOKUP($A105,СписокМатериалов!$A:$E,3,FALSE())</f>
        <v>пм</v>
      </c>
      <c r="D105" s="205" t="n">
        <f aca="false">VLOOKUP($A105,СписокМатериалов!$A:$E,4,FALSE())</f>
        <v>1</v>
      </c>
      <c r="E105" s="205" t="n">
        <f aca="false">VLOOKUP($A105,СписокМатериалов!$A:$E,5,FALSE())</f>
        <v>0</v>
      </c>
      <c r="F105" s="206" t="n">
        <f aca="false">SUMIF(материалы!D:D,$A105,материалы!I:I)</f>
        <v>0</v>
      </c>
      <c r="G105" s="205" t="n">
        <f aca="false">ROUNDUP(F105/D105,0)</f>
        <v>0</v>
      </c>
      <c r="H105" s="207" t="str">
        <f aca="false">G105*D105&amp;" "&amp;C105</f>
        <v>0 пм</v>
      </c>
      <c r="I105" s="208" t="n">
        <f aca="false">G105*E105</f>
        <v>0</v>
      </c>
    </row>
    <row r="106" customFormat="false" ht="14.25" hidden="true" customHeight="false" outlineLevel="0" collapsed="false">
      <c r="A106" s="205" t="s">
        <v>901</v>
      </c>
      <c r="B106" s="205" t="str">
        <f aca="false">VLOOKUP($A106,СписокМатериалов!$A:$D,2,FALSE())</f>
        <v>Уголок малярный</v>
      </c>
      <c r="C106" s="205" t="str">
        <f aca="false">VLOOKUP($A106,СписокМатериалов!$A:$E,3,FALSE())</f>
        <v>мп</v>
      </c>
      <c r="D106" s="205" t="n">
        <f aca="false">VLOOKUP($A106,СписокМатериалов!$A:$E,4,FALSE())</f>
        <v>3</v>
      </c>
      <c r="E106" s="205" t="n">
        <f aca="false">VLOOKUP($A106,СписокМатериалов!$A:$E,5,FALSE())</f>
        <v>100</v>
      </c>
      <c r="F106" s="206" t="n">
        <f aca="false">SUMIF(материалы!D:D,$A106,материалы!I:I)*1.1</f>
        <v>0</v>
      </c>
      <c r="G106" s="205" t="n">
        <f aca="false">ROUNDUP(F106/D106,0)</f>
        <v>0</v>
      </c>
      <c r="H106" s="207" t="str">
        <f aca="false">G106*D106&amp;" "&amp;C106</f>
        <v>0 мп</v>
      </c>
      <c r="I106" s="208" t="n">
        <f aca="false">G106*E106</f>
        <v>0</v>
      </c>
    </row>
    <row r="107" customFormat="false" ht="14.25" hidden="true" customHeight="false" outlineLevel="0" collapsed="false">
      <c r="A107" s="205" t="s">
        <v>902</v>
      </c>
      <c r="B107" s="205" t="str">
        <f aca="false">VLOOKUP($A107,СписокМатериалов!$A:$D,2,FALSE())</f>
        <v>Уголок металический</v>
      </c>
      <c r="C107" s="205" t="str">
        <f aca="false">VLOOKUP($A107,СписокМатериалов!$A:$E,3,FALSE())</f>
        <v>мп</v>
      </c>
      <c r="D107" s="205" t="n">
        <f aca="false">VLOOKUP($A107,СписокМатериалов!$A:$E,4,FALSE())</f>
        <v>1</v>
      </c>
      <c r="E107" s="205" t="n">
        <f aca="false">VLOOKUP($A107,СписокМатериалов!$A:$E,5,FALSE())</f>
        <v>220</v>
      </c>
      <c r="F107" s="206" t="n">
        <f aca="false">SUMIF(материалы!D:D,$A107,материалы!I:I)</f>
        <v>7.4</v>
      </c>
      <c r="G107" s="205" t="n">
        <f aca="false">ROUNDUP(F107/D107,0)</f>
        <v>8</v>
      </c>
      <c r="H107" s="207" t="str">
        <f aca="false">G107*D107&amp;" "&amp;C107</f>
        <v>8 мп</v>
      </c>
      <c r="I107" s="208" t="n">
        <f aca="false">G107*E107</f>
        <v>1760</v>
      </c>
    </row>
    <row r="108" customFormat="false" ht="14.25" hidden="true" customHeight="false" outlineLevel="0" collapsed="false">
      <c r="A108" s="205" t="s">
        <v>903</v>
      </c>
      <c r="B108" s="205" t="str">
        <f aca="false">VLOOKUP($A108,СписокМатериалов!$A:$D,2,FALSE())</f>
        <v>Удлинитель профилей 60*27</v>
      </c>
      <c r="C108" s="205" t="str">
        <f aca="false">VLOOKUP($A108,СписокМатериалов!$A:$E,3,FALSE())</f>
        <v>шт</v>
      </c>
      <c r="D108" s="205" t="n">
        <f aca="false">VLOOKUP($A108,СписокМатериалов!$A:$E,4,FALSE())</f>
        <v>1</v>
      </c>
      <c r="E108" s="205" t="n">
        <f aca="false">VLOOKUP($A108,СписокМатериалов!$A:$E,5,FALSE())</f>
        <v>10</v>
      </c>
      <c r="F108" s="206" t="n">
        <f aca="false">SUMIF(материалы!D:D,$A108,материалы!I:I)</f>
        <v>3.32</v>
      </c>
      <c r="G108" s="205" t="n">
        <f aca="false">ROUNDUP(F108/D108,0)</f>
        <v>4</v>
      </c>
      <c r="H108" s="207" t="str">
        <f aca="false">G108*D108&amp;" "&amp;C108</f>
        <v>4 шт</v>
      </c>
      <c r="I108" s="208" t="n">
        <f aca="false">G108*E108</f>
        <v>40</v>
      </c>
    </row>
    <row r="109" customFormat="false" ht="14.25" hidden="true" customHeight="false" outlineLevel="0" collapsed="false">
      <c r="A109" s="205" t="s">
        <v>904</v>
      </c>
      <c r="B109" s="205" t="str">
        <f aca="false">VLOOKUP($A109,СписокМатериалов!$A:$D,2,FALSE())</f>
        <v>Фиброволокно</v>
      </c>
      <c r="C109" s="205" t="str">
        <f aca="false">VLOOKUP($A109,СписокМатериалов!$A:$E,3,FALSE())</f>
        <v>кг</v>
      </c>
      <c r="D109" s="205" t="n">
        <f aca="false">VLOOKUP($A109,СписокМатериалов!$A:$E,4,FALSE())</f>
        <v>1</v>
      </c>
      <c r="E109" s="205" t="n">
        <f aca="false">VLOOKUP($A109,СписокМатериалов!$A:$E,5,FALSE())</f>
        <v>650</v>
      </c>
      <c r="F109" s="206" t="n">
        <f aca="false">SUMIF(материалы!D:D,$A109,материалы!I:I)</f>
        <v>0</v>
      </c>
      <c r="G109" s="205" t="n">
        <f aca="false">ROUNDUP(F109/D109,0)</f>
        <v>0</v>
      </c>
      <c r="H109" s="207" t="str">
        <f aca="false">G109*D109&amp;" "&amp;C109</f>
        <v>0 кг</v>
      </c>
      <c r="I109" s="208" t="n">
        <f aca="false">G109*E109</f>
        <v>0</v>
      </c>
    </row>
    <row r="110" customFormat="false" ht="14.25" hidden="true" customHeight="false" outlineLevel="0" collapsed="false">
      <c r="A110" s="205" t="s">
        <v>905</v>
      </c>
      <c r="B110" s="205" t="str">
        <f aca="false">VLOOKUP($A110,СписокМатериалов!$A:$D,2,FALSE())</f>
        <v>Фотообои</v>
      </c>
      <c r="C110" s="205" t="str">
        <f aca="false">VLOOKUP($A110,СписокМатериалов!$A:$E,3,FALSE())</f>
        <v>м2</v>
      </c>
      <c r="D110" s="205" t="n">
        <f aca="false">VLOOKUP($A110,СписокМатериалов!$A:$E,4,FALSE())</f>
        <v>5</v>
      </c>
      <c r="E110" s="205" t="n">
        <f aca="false">VLOOKUP($A110,СписокМатериалов!$A:$E,5,FALSE())</f>
        <v>0</v>
      </c>
      <c r="F110" s="206" t="n">
        <f aca="false">SUMIF(материалы!D:D,$A110,материалы!I:I)</f>
        <v>0</v>
      </c>
      <c r="G110" s="205" t="n">
        <f aca="false">ROUNDUP(F110/D110,0)</f>
        <v>0</v>
      </c>
      <c r="H110" s="207" t="str">
        <f aca="false">G110*D110&amp;" "&amp;C110</f>
        <v>0 м2</v>
      </c>
      <c r="I110" s="208" t="n">
        <f aca="false">G110*E110</f>
        <v>0</v>
      </c>
    </row>
    <row r="111" customFormat="false" ht="14.25" hidden="true" customHeight="false" outlineLevel="0" collapsed="false">
      <c r="A111" s="205" t="s">
        <v>906</v>
      </c>
      <c r="B111" s="205" t="str">
        <f aca="false">VLOOKUP($A111,СписокМатериалов!$A:$D,2,FALSE())</f>
        <v>Шпаклевка базовая</v>
      </c>
      <c r="C111" s="205" t="str">
        <f aca="false">VLOOKUP($A111,СписокМатериалов!$A:$E,3,FALSE())</f>
        <v>кг</v>
      </c>
      <c r="D111" s="205" t="n">
        <f aca="false">VLOOKUP($A111,СписокМатериалов!$A:$E,4,FALSE())</f>
        <v>25</v>
      </c>
      <c r="E111" s="205" t="n">
        <f aca="false">VLOOKUP($A111,СписокМатериалов!$A:$E,5,FALSE())</f>
        <v>500</v>
      </c>
      <c r="F111" s="206" t="n">
        <f aca="false">SUMIF(материалы!D:D,$A111,материалы!I:I)</f>
        <v>186</v>
      </c>
      <c r="G111" s="205" t="n">
        <f aca="false">ROUNDUP(F111/D111,0)</f>
        <v>8</v>
      </c>
      <c r="H111" s="207" t="str">
        <f aca="false">G111*D111&amp;" "&amp;C111</f>
        <v>200 кг</v>
      </c>
      <c r="I111" s="208" t="n">
        <f aca="false">G111*E111</f>
        <v>4000</v>
      </c>
    </row>
    <row r="112" customFormat="false" ht="14.25" hidden="true" customHeight="false" outlineLevel="0" collapsed="false">
      <c r="A112" s="205" t="s">
        <v>907</v>
      </c>
      <c r="B112" s="205" t="str">
        <f aca="false">VLOOKUP($A112,СписокМатериалов!$A:$D,2,FALSE())</f>
        <v>Шпаклевка гипсовая</v>
      </c>
      <c r="C112" s="205" t="str">
        <f aca="false">VLOOKUP($A112,СписокМатериалов!$A:$E,3,FALSE())</f>
        <v>кг</v>
      </c>
      <c r="D112" s="205" t="n">
        <f aca="false">VLOOKUP($A112,СписокМатериалов!$A:$E,4,FALSE())</f>
        <v>25</v>
      </c>
      <c r="E112" s="205" t="n">
        <f aca="false">VLOOKUP($A112,СписокМатериалов!$A:$E,5,FALSE())</f>
        <v>600</v>
      </c>
      <c r="F112" s="206" t="n">
        <f aca="false">SUMIF(материалы!D:D,$A112,материалы!I:I)</f>
        <v>57.09</v>
      </c>
      <c r="G112" s="205" t="n">
        <f aca="false">ROUNDUP(F112/D112,0)</f>
        <v>3</v>
      </c>
      <c r="H112" s="207" t="str">
        <f aca="false">G112*D112&amp;" "&amp;C112</f>
        <v>75 кг</v>
      </c>
      <c r="I112" s="208" t="n">
        <f aca="false">G112*E112</f>
        <v>1800</v>
      </c>
    </row>
    <row r="113" customFormat="false" ht="14.25" hidden="true" customHeight="false" outlineLevel="0" collapsed="false">
      <c r="A113" s="205" t="s">
        <v>908</v>
      </c>
      <c r="B113" s="205" t="str">
        <f aca="false">VLOOKUP($A113,СписокМатериалов!$A:$D,2,FALSE())</f>
        <v>Штукатурка</v>
      </c>
      <c r="C113" s="205" t="str">
        <f aca="false">VLOOKUP($A113,СписокМатериалов!$A:$E,3,FALSE())</f>
        <v>кг</v>
      </c>
      <c r="D113" s="205" t="n">
        <f aca="false">VLOOKUP($A113,СписокМатериалов!$A:$E,4,FALSE())</f>
        <v>8</v>
      </c>
      <c r="E113" s="205" t="n">
        <f aca="false">VLOOKUP($A113,СписокМатериалов!$A:$E,5,FALSE())</f>
        <v>0</v>
      </c>
      <c r="F113" s="206" t="n">
        <f aca="false">SUMIF(материалы!D:D,$A113,материалы!I:I)</f>
        <v>0</v>
      </c>
      <c r="G113" s="205" t="n">
        <f aca="false">ROUNDUP(F113/D113,0)</f>
        <v>0</v>
      </c>
      <c r="H113" s="207" t="str">
        <f aca="false">G113*D113&amp;" "&amp;C113</f>
        <v>0 кг</v>
      </c>
      <c r="I113" s="208" t="n">
        <f aca="false">G113*E113</f>
        <v>0</v>
      </c>
    </row>
    <row r="114" customFormat="false" ht="14.25" hidden="true" customHeight="false" outlineLevel="0" collapsed="false">
      <c r="A114" s="205" t="s">
        <v>909</v>
      </c>
      <c r="B114" s="205" t="str">
        <f aca="false">VLOOKUP($A114,СписокМатериалов!$A:$D,2,FALSE())</f>
        <v>Штукатурка гипсовая</v>
      </c>
      <c r="C114" s="205" t="str">
        <f aca="false">VLOOKUP($A114,СписокМатериалов!$A:$E,3,FALSE())</f>
        <v>кг</v>
      </c>
      <c r="D114" s="205" t="n">
        <f aca="false">VLOOKUP($A114,СписокМатериалов!$A:$E,4,FALSE())</f>
        <v>30</v>
      </c>
      <c r="E114" s="205" t="n">
        <f aca="false">VLOOKUP($A114,СписокМатериалов!$A:$E,5,FALSE())</f>
        <v>460</v>
      </c>
      <c r="F114" s="206" t="n">
        <f aca="false">SUMIF(материалы!D:D,$A114,материалы!I:I)</f>
        <v>6980.36</v>
      </c>
      <c r="G114" s="205" t="n">
        <f aca="false">ROUNDUP(F114/D114,0)</f>
        <v>233</v>
      </c>
      <c r="H114" s="207" t="str">
        <f aca="false">G114*D114&amp;" "&amp;C114</f>
        <v>6990 кг</v>
      </c>
      <c r="I114" s="208" t="n">
        <f aca="false">G114*E114</f>
        <v>107180</v>
      </c>
    </row>
    <row r="115" customFormat="false" ht="14.25" hidden="true" customHeight="false" outlineLevel="0" collapsed="false">
      <c r="A115" s="205" t="s">
        <v>910</v>
      </c>
      <c r="B115" s="205" t="str">
        <f aca="false">VLOOKUP($A115,СписокМатериалов!$A:$D,2,FALSE())</f>
        <v>Шуманет-100Гидро</v>
      </c>
      <c r="C115" s="205" t="str">
        <f aca="false">VLOOKUP($A115,СписокМатериалов!$A:$E,3,FALSE())</f>
        <v>м2</v>
      </c>
      <c r="D115" s="205" t="n">
        <f aca="false">VLOOKUP($A115,СписокМатериалов!$A:$E,4,FALSE())</f>
        <v>10</v>
      </c>
      <c r="E115" s="205" t="n">
        <f aca="false">VLOOKUP($A115,СписокМатериалов!$A:$E,5,FALSE())</f>
        <v>4000</v>
      </c>
      <c r="F115" s="206" t="n">
        <f aca="false">SUMIF(материалы!D:D,$A115,материалы!I:I)</f>
        <v>77.5</v>
      </c>
      <c r="G115" s="205" t="n">
        <f aca="false">ROUNDUP(F115/D115,0)</f>
        <v>8</v>
      </c>
      <c r="H115" s="207" t="str">
        <f aca="false">G115*D115&amp;" "&amp;C115</f>
        <v>80 м2</v>
      </c>
      <c r="I115" s="208" t="n">
        <f aca="false">G115*E115</f>
        <v>32000</v>
      </c>
    </row>
    <row r="116" customFormat="false" ht="14.25" hidden="true" customHeight="false" outlineLevel="0" collapsed="false">
      <c r="A116" s="205" t="s">
        <v>911</v>
      </c>
      <c r="B116" s="205" t="str">
        <f aca="false">VLOOKUP($A116,СписокМатериалов!$A:$D,2,FALSE())</f>
        <v>Шуруп LN 3,5х9 мм</v>
      </c>
      <c r="C116" s="205" t="str">
        <f aca="false">VLOOKUP($A116,СписокМатериалов!$A:$E,3,FALSE())</f>
        <v>кг</v>
      </c>
      <c r="D116" s="205" t="n">
        <f aca="false">VLOOKUP($A116,СписокМатериалов!$A:$E,4,FALSE())</f>
        <v>1</v>
      </c>
      <c r="E116" s="205" t="n">
        <f aca="false">VLOOKUP($A116,СписокМатериалов!$A:$E,5,FALSE())</f>
        <v>0</v>
      </c>
      <c r="F116" s="206" t="n">
        <f aca="false">SUMIF(материалы!D:D,$A116,материалы!I:I)</f>
        <v>0</v>
      </c>
      <c r="G116" s="205" t="n">
        <f aca="false">ROUNDUP(F116/D116,0)</f>
        <v>0</v>
      </c>
      <c r="H116" s="207" t="str">
        <f aca="false">G116*D116&amp;" "&amp;C116</f>
        <v>0 кг</v>
      </c>
      <c r="I116" s="208" t="n">
        <f aca="false">G116*E116</f>
        <v>0</v>
      </c>
    </row>
    <row r="117" customFormat="false" ht="14.25" hidden="true" customHeight="false" outlineLevel="0" collapsed="false">
      <c r="A117" s="205" t="s">
        <v>912</v>
      </c>
      <c r="B117" s="205" t="str">
        <f aca="false">VLOOKUP($A117,СписокМатериалов!$A:$D,2,FALSE())</f>
        <v>Шурупы с острым концом ТN 3,5х25 мм</v>
      </c>
      <c r="C117" s="205" t="str">
        <f aca="false">VLOOKUP($A117,СписокМатериалов!$A:$E,3,FALSE())</f>
        <v>кг</v>
      </c>
      <c r="D117" s="205" t="n">
        <f aca="false">VLOOKUP($A117,СписокМатериалов!$A:$E,4,FALSE())</f>
        <v>1</v>
      </c>
      <c r="E117" s="205" t="n">
        <f aca="false">VLOOKUP($A117,СписокМатериалов!$A:$E,5,FALSE())</f>
        <v>0</v>
      </c>
      <c r="F117" s="206" t="n">
        <f aca="false">SUMIF(материалы!D:D,$A117,материалы!I:I)</f>
        <v>0</v>
      </c>
      <c r="G117" s="205" t="n">
        <f aca="false">ROUNDUP(F117/D117,0)</f>
        <v>0</v>
      </c>
      <c r="H117" s="207" t="str">
        <f aca="false">G117*D117&amp;" "&amp;C117</f>
        <v>0 кг</v>
      </c>
      <c r="I117" s="208" t="n">
        <f aca="false">G117*E117</f>
        <v>0</v>
      </c>
    </row>
    <row r="118" customFormat="false" ht="14.25" hidden="true" customHeight="false" outlineLevel="0" collapsed="false">
      <c r="A118" s="205" t="s">
        <v>913</v>
      </c>
      <c r="B118" s="205" t="str">
        <f aca="false">VLOOKUP($A118,СписокМатериалов!$A:$D,2,FALSE())</f>
        <v>Шурупы с острым концом ТN 3,5х35 мм</v>
      </c>
      <c r="C118" s="205" t="str">
        <f aca="false">VLOOKUP($A118,СписокМатериалов!$A:$E,3,FALSE())</f>
        <v>кг</v>
      </c>
      <c r="D118" s="205" t="n">
        <f aca="false">VLOOKUP($A118,СписокМатериалов!$A:$E,4,FALSE())</f>
        <v>1</v>
      </c>
      <c r="E118" s="205" t="n">
        <f aca="false">VLOOKUP($A118,СписокМатериалов!$A:$E,5,FALSE())</f>
        <v>0</v>
      </c>
      <c r="F118" s="206" t="n">
        <f aca="false">SUMIF(материалы!D:D,$A118,материалы!I:I)</f>
        <v>0</v>
      </c>
      <c r="G118" s="205" t="n">
        <f aca="false">ROUNDUP(F118/D118,0)</f>
        <v>0</v>
      </c>
      <c r="H118" s="207" t="str">
        <f aca="false">G118*D118&amp;" "&amp;C118</f>
        <v>0 кг</v>
      </c>
      <c r="I118" s="208" t="n">
        <f aca="false">G118*E118</f>
        <v>0</v>
      </c>
    </row>
    <row r="119" customFormat="false" ht="14.25" hidden="true" customHeight="false" outlineLevel="0" collapsed="false">
      <c r="A119" s="205" t="s">
        <v>914</v>
      </c>
      <c r="B119" s="205" t="str">
        <f aca="false">VLOOKUP($A119,СписокМатериалов!$A:$D,2,FALSE())</f>
        <v>Элемент пола (ЭП) 20 мм</v>
      </c>
      <c r="C119" s="205" t="str">
        <f aca="false">VLOOKUP($A119,СписокМатериалов!$A:$E,3,FALSE())</f>
        <v>м2</v>
      </c>
      <c r="D119" s="205" t="n">
        <f aca="false">VLOOKUP($A119,СписокМатериалов!$A:$E,4,FALSE())</f>
        <v>1</v>
      </c>
      <c r="E119" s="205" t="n">
        <f aca="false">VLOOKUP($A119,СписокМатериалов!$A:$E,5,FALSE())</f>
        <v>0</v>
      </c>
      <c r="F119" s="206" t="n">
        <f aca="false">SUMIF(материалы!D:D,$A119,материалы!I:I)*1.1</f>
        <v>0</v>
      </c>
      <c r="G119" s="205" t="n">
        <f aca="false">ROUNDUP(F119/D119,0)</f>
        <v>0</v>
      </c>
      <c r="H119" s="207" t="str">
        <f aca="false">G119*D119&amp;" "&amp;C119</f>
        <v>0 м2</v>
      </c>
      <c r="I119" s="208" t="n">
        <f aca="false">G119*E119</f>
        <v>0</v>
      </c>
    </row>
    <row r="120" customFormat="false" ht="14.25" hidden="true" customHeight="false" outlineLevel="0" collapsed="false">
      <c r="H120" s="0" t="s">
        <v>915</v>
      </c>
      <c r="I120" s="208" t="n">
        <f aca="false">SUM(I14:I119)</f>
        <v>419337</v>
      </c>
    </row>
  </sheetData>
  <autoFilter ref="A13:I120">
    <filterColumn colId="8">
      <customFilters and="true">
        <customFilter operator="greaterThan" val="0"/>
      </customFilters>
    </filterColumn>
  </autoFilter>
  <mergeCells count="9">
    <mergeCell ref="A1:I1"/>
    <mergeCell ref="A2:I2"/>
    <mergeCell ref="A3:I3"/>
    <mergeCell ref="A4:I4"/>
    <mergeCell ref="A5:H5"/>
    <mergeCell ref="A6:I6"/>
    <mergeCell ref="A8:H8"/>
    <mergeCell ref="A9:H9"/>
    <mergeCell ref="A10:H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9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C37" activeCellId="0" sqref="C37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2" min="2" style="209" width="6.11"/>
    <col collapsed="false" customWidth="true" hidden="false" outlineLevel="0" max="3" min="3" style="209" width="77"/>
    <col collapsed="false" customWidth="true" hidden="false" outlineLevel="0" max="4" min="4" style="209" width="9.11"/>
    <col collapsed="false" customWidth="true" hidden="false" outlineLevel="0" max="5" min="5" style="209" width="33.44"/>
    <col collapsed="false" customWidth="true" hidden="false" outlineLevel="0" max="6" min="6" style="210" width="26.33"/>
    <col collapsed="false" customWidth="true" hidden="false" outlineLevel="0" max="7" min="7" style="211" width="19.11"/>
    <col collapsed="false" customWidth="true" hidden="false" outlineLevel="0" max="8" min="8" style="209" width="17.88"/>
    <col collapsed="false" customWidth="true" hidden="false" outlineLevel="0" max="9" min="9" style="209" width="20.33"/>
  </cols>
  <sheetData>
    <row r="1" customFormat="false" ht="14.25" hidden="false" customHeight="false" outlineLevel="0" collapsed="false">
      <c r="A1" s="212" t="s">
        <v>916</v>
      </c>
      <c r="B1" s="32" t="s">
        <v>917</v>
      </c>
      <c r="C1" s="32" t="s">
        <v>918</v>
      </c>
      <c r="D1" s="32" t="s">
        <v>919</v>
      </c>
      <c r="E1" s="32"/>
      <c r="F1" s="213" t="s">
        <v>920</v>
      </c>
      <c r="G1" s="214" t="s">
        <v>921</v>
      </c>
      <c r="H1" s="79" t="s">
        <v>922</v>
      </c>
      <c r="I1" s="79" t="s">
        <v>923</v>
      </c>
    </row>
    <row r="2" customFormat="false" ht="14.25" hidden="false" customHeight="false" outlineLevel="0" collapsed="false">
      <c r="A2" s="31" t="n">
        <v>2</v>
      </c>
      <c r="B2" s="215" t="s">
        <v>22</v>
      </c>
      <c r="C2" s="215"/>
      <c r="D2" s="215"/>
      <c r="E2" s="215"/>
      <c r="F2" s="215"/>
      <c r="G2" s="215"/>
      <c r="H2" s="215"/>
      <c r="I2" s="215"/>
    </row>
    <row r="3" customFormat="false" ht="14.25" hidden="false" customHeight="false" outlineLevel="0" collapsed="false">
      <c r="A3" s="31" t="n">
        <v>2</v>
      </c>
      <c r="B3" s="32" t="s">
        <v>355</v>
      </c>
      <c r="C3" s="32" t="str">
        <f aca="false">VLOOKUP($B3,СписокРабот!B:D,2,FALSE())</f>
        <v>Устройство реечных подвесных потолков</v>
      </c>
      <c r="D3" s="32" t="s">
        <v>880</v>
      </c>
      <c r="E3" s="32" t="str">
        <f aca="false">VLOOKUP($D3,СписокМатериалов!$A:$D,2,FALSE())</f>
        <v>Профиль пристенный (реечный)</v>
      </c>
      <c r="F3" s="216" t="n">
        <v>1</v>
      </c>
      <c r="G3" s="214" t="n">
        <v>1</v>
      </c>
      <c r="H3" s="79" t="n">
        <f aca="false">SQRT(VLOOKUP($B3,Сводная!C:H,5,FALSE())/0.75)*3.5</f>
        <v>0</v>
      </c>
      <c r="I3" s="79" t="n">
        <f aca="false">H3*F3</f>
        <v>0</v>
      </c>
    </row>
    <row r="4" customFormat="false" ht="14.25" hidden="false" customHeight="false" outlineLevel="0" collapsed="false">
      <c r="A4" s="31" t="n">
        <v>2</v>
      </c>
      <c r="B4" s="32" t="s">
        <v>355</v>
      </c>
      <c r="C4" s="32" t="str">
        <f aca="false">VLOOKUP($B4,СписокРабот!B:D,2,FALSE())</f>
        <v>Устройство реечных подвесных потолков</v>
      </c>
      <c r="D4" s="32" t="s">
        <v>867</v>
      </c>
      <c r="E4" s="32" t="str">
        <f aca="false">VLOOKUP($D4,СписокМатериалов!$A:$D,2,FALSE())</f>
        <v>Подвес </v>
      </c>
      <c r="F4" s="216" t="n">
        <v>1</v>
      </c>
      <c r="G4" s="214" t="n">
        <v>3</v>
      </c>
      <c r="H4" s="79" t="n">
        <f aca="false">VLOOKUP($B4,Сводная!C:H,5,FALSE())</f>
        <v>0</v>
      </c>
      <c r="I4" s="79" t="n">
        <f aca="false">H4*F4</f>
        <v>0</v>
      </c>
    </row>
    <row r="5" customFormat="false" ht="14.25" hidden="false" customHeight="false" outlineLevel="0" collapsed="false">
      <c r="A5" s="31" t="n">
        <v>2</v>
      </c>
      <c r="B5" s="32" t="s">
        <v>355</v>
      </c>
      <c r="C5" s="32" t="str">
        <f aca="false">VLOOKUP($B5,СписокРабот!B:D,2,FALSE())</f>
        <v>Устройство реечных подвесных потолков</v>
      </c>
      <c r="D5" s="32" t="s">
        <v>900</v>
      </c>
      <c r="E5" s="32" t="str">
        <f aca="false">VLOOKUP($D5,СписокМатериалов!$A:$D,2,FALSE())</f>
        <v>Траверс</v>
      </c>
      <c r="F5" s="216" t="n">
        <v>0.83</v>
      </c>
      <c r="G5" s="214" t="n">
        <v>1</v>
      </c>
      <c r="H5" s="79" t="n">
        <f aca="false">VLOOKUP($B5,Сводная!C:H,5,FALSE())</f>
        <v>0</v>
      </c>
      <c r="I5" s="79" t="n">
        <f aca="false">H5*F5</f>
        <v>0</v>
      </c>
    </row>
    <row r="6" customFormat="false" ht="14.25" hidden="false" customHeight="false" outlineLevel="0" collapsed="false">
      <c r="A6" s="31" t="n">
        <v>2</v>
      </c>
      <c r="B6" s="32" t="s">
        <v>355</v>
      </c>
      <c r="C6" s="32" t="str">
        <f aca="false">VLOOKUP($B6,СписокРабот!B:D,2,FALSE())</f>
        <v>Устройство реечных подвесных потолков</v>
      </c>
      <c r="D6" s="32" t="s">
        <v>884</v>
      </c>
      <c r="E6" s="32" t="str">
        <f aca="false">VLOOKUP($D6,СписокМатериалов!$A:$D,2,FALSE())</f>
        <v>Реечная панель ш.100мм</v>
      </c>
      <c r="F6" s="216" t="n">
        <v>10</v>
      </c>
      <c r="G6" s="214" t="n">
        <v>1</v>
      </c>
      <c r="H6" s="79" t="n">
        <f aca="false">VLOOKUP($B6,Сводная!C:H,5,FALSE())</f>
        <v>0</v>
      </c>
      <c r="I6" s="79" t="n">
        <f aca="false">H6*F6</f>
        <v>0</v>
      </c>
    </row>
    <row r="7" customFormat="false" ht="14.25" hidden="false" customHeight="false" outlineLevel="0" collapsed="false">
      <c r="A7" s="31" t="n">
        <v>2</v>
      </c>
      <c r="B7" s="32" t="s">
        <v>356</v>
      </c>
      <c r="C7" s="32" t="str">
        <f aca="false">VLOOKUP($B7,СписокРабот!B:D,2,FALSE())</f>
        <v>Устройство теневого профиля</v>
      </c>
      <c r="D7" s="32" t="s">
        <v>816</v>
      </c>
      <c r="E7" s="32" t="str">
        <f aca="false">VLOOKUP($D7,СписокМатериалов!$A:$D,2,FALSE())</f>
        <v>Грунтовка универсальная</v>
      </c>
      <c r="F7" s="216" t="n">
        <v>0.15</v>
      </c>
      <c r="G7" s="214" t="n">
        <v>10</v>
      </c>
      <c r="H7" s="79" t="n">
        <f aca="false">VLOOKUP($B7,Сводная!C:H,5,FALSE())</f>
        <v>0</v>
      </c>
      <c r="I7" s="79" t="n">
        <f aca="false">H7*F7</f>
        <v>0</v>
      </c>
    </row>
    <row r="8" customFormat="false" ht="14.25" hidden="false" customHeight="false" outlineLevel="0" collapsed="false">
      <c r="A8" s="31" t="n">
        <v>2</v>
      </c>
      <c r="B8" s="32" t="s">
        <v>356</v>
      </c>
      <c r="C8" s="32" t="str">
        <f aca="false">VLOOKUP($B8,СписокРабот!B:D,2,FALSE())</f>
        <v>Устройство теневого профиля</v>
      </c>
      <c r="D8" s="32" t="s">
        <v>865</v>
      </c>
      <c r="E8" s="32" t="str">
        <f aca="false">VLOOKUP($D8,СписокМатериалов!$A:$D,2,FALSE())</f>
        <v>Плита пенополистирольная 500*500 мм</v>
      </c>
      <c r="F8" s="216" t="n">
        <v>4</v>
      </c>
      <c r="G8" s="214" t="n">
        <v>2</v>
      </c>
      <c r="H8" s="79" t="n">
        <f aca="false">VLOOKUP($B8,Сводная!C:H,5,FALSE())</f>
        <v>0</v>
      </c>
      <c r="I8" s="79" t="n">
        <f aca="false">H8*F8</f>
        <v>0</v>
      </c>
    </row>
    <row r="9" customFormat="false" ht="14.25" hidden="false" customHeight="false" outlineLevel="0" collapsed="false">
      <c r="A9" s="31" t="n">
        <v>2</v>
      </c>
      <c r="B9" s="32" t="s">
        <v>23</v>
      </c>
      <c r="C9" s="32" t="str">
        <f aca="false">VLOOKUP($B9,СписокРабот!B:D,2,FALSE())</f>
        <v>Базовая шпатлёвка потолка 1 слой</v>
      </c>
      <c r="D9" s="32" t="s">
        <v>882</v>
      </c>
      <c r="E9" s="32" t="str">
        <f aca="false">VLOOKUP($D9,СписокМатериалов!$A:$D,2,FALSE())</f>
        <v>Профиль пристенный (грильято)</v>
      </c>
      <c r="F9" s="216" t="n">
        <v>1</v>
      </c>
      <c r="G9" s="214" t="n">
        <v>1</v>
      </c>
      <c r="H9" s="79" t="n">
        <f aca="false">SQRT(VLOOKUP($B9,Сводная!C:H,5,FALSE())/0.75)*3.5</f>
        <v>31.5129602967837</v>
      </c>
      <c r="I9" s="79" t="n">
        <f aca="false">H9*F9</f>
        <v>31.5129602967837</v>
      </c>
    </row>
    <row r="10" customFormat="false" ht="14.25" hidden="false" customHeight="false" outlineLevel="0" collapsed="false">
      <c r="A10" s="31" t="n">
        <v>2</v>
      </c>
      <c r="B10" s="32" t="s">
        <v>23</v>
      </c>
      <c r="C10" s="32" t="str">
        <f aca="false">VLOOKUP($B10,СписокРабот!B:D,2,FALSE())</f>
        <v>Базовая шпатлёвка потолка 1 слой</v>
      </c>
      <c r="D10" s="32" t="s">
        <v>873</v>
      </c>
      <c r="E10" s="32" t="str">
        <f aca="false">VLOOKUP($D10,СписокМатериалов!$A:$D,2,FALSE())</f>
        <v>Профиль "мама"</v>
      </c>
      <c r="F10" s="216" t="n">
        <v>19</v>
      </c>
      <c r="G10" s="214" t="n">
        <v>3</v>
      </c>
      <c r="H10" s="79" t="n">
        <f aca="false">VLOOKUP($B10,Сводная!C:H,5,FALSE())</f>
        <v>60.8</v>
      </c>
      <c r="I10" s="79" t="n">
        <f aca="false">H10*F10</f>
        <v>1155.2</v>
      </c>
    </row>
    <row r="11" customFormat="false" ht="14.25" hidden="false" customHeight="false" outlineLevel="0" collapsed="false">
      <c r="A11" s="31" t="n">
        <v>2</v>
      </c>
      <c r="B11" s="32" t="s">
        <v>23</v>
      </c>
      <c r="C11" s="32" t="str">
        <f aca="false">VLOOKUP($B11,СписокРабот!B:D,2,FALSE())</f>
        <v>Базовая шпатлёвка потолка 1 слой</v>
      </c>
      <c r="D11" s="32" t="s">
        <v>874</v>
      </c>
      <c r="E11" s="32" t="str">
        <f aca="false">VLOOKUP($D11,СписокМатериалов!$A:$D,2,FALSE())</f>
        <v>Профиль "папа"</v>
      </c>
      <c r="F11" s="216" t="n">
        <v>19</v>
      </c>
      <c r="G11" s="214" t="n">
        <v>1</v>
      </c>
      <c r="H11" s="79" t="n">
        <f aca="false">VLOOKUP($B11,Сводная!C:H,5,FALSE())</f>
        <v>60.8</v>
      </c>
      <c r="I11" s="79" t="n">
        <f aca="false">H11*F11</f>
        <v>1155.2</v>
      </c>
    </row>
    <row r="12" customFormat="false" ht="14.25" hidden="false" customHeight="false" outlineLevel="0" collapsed="false">
      <c r="A12" s="31" t="n">
        <v>2</v>
      </c>
      <c r="B12" s="32" t="s">
        <v>23</v>
      </c>
      <c r="C12" s="32" t="str">
        <f aca="false">VLOOKUP($B12,СписокРабот!B:D,2,FALSE())</f>
        <v>Базовая шпатлёвка потолка 1 слой</v>
      </c>
      <c r="D12" s="32" t="s">
        <v>850</v>
      </c>
      <c r="E12" s="32" t="str">
        <f aca="false">VLOOKUP($D12,СписокМатериалов!$A:$D,2,FALSE())</f>
        <v>Несущая  600 мм</v>
      </c>
      <c r="F12" s="216" t="n">
        <v>2</v>
      </c>
      <c r="G12" s="214" t="n">
        <v>1</v>
      </c>
      <c r="H12" s="79" t="n">
        <f aca="false">VLOOKUP($B12,Сводная!C:H,5,FALSE())</f>
        <v>60.8</v>
      </c>
      <c r="I12" s="79" t="n">
        <f aca="false">H12*F12</f>
        <v>121.6</v>
      </c>
    </row>
    <row r="13" customFormat="false" ht="14.25" hidden="false" customHeight="false" outlineLevel="0" collapsed="false">
      <c r="A13" s="31" t="n">
        <v>2</v>
      </c>
      <c r="B13" s="32" t="s">
        <v>23</v>
      </c>
      <c r="C13" s="32" t="str">
        <f aca="false">VLOOKUP($B13,СписокРабот!B:D,2,FALSE())</f>
        <v>Базовая шпатлёвка потолка 1 слой</v>
      </c>
      <c r="D13" s="32" t="s">
        <v>851</v>
      </c>
      <c r="E13" s="32" t="str">
        <f aca="false">VLOOKUP($D13,СписокМатериалов!$A:$D,2,FALSE())</f>
        <v>Несущая 1800 мм</v>
      </c>
      <c r="F13" s="216" t="n">
        <v>2</v>
      </c>
      <c r="G13" s="214" t="n">
        <v>1</v>
      </c>
      <c r="H13" s="79" t="n">
        <f aca="false">VLOOKUP($B13,Сводная!C:H,5,FALSE())</f>
        <v>60.8</v>
      </c>
      <c r="I13" s="79" t="n">
        <f aca="false">H13*F13</f>
        <v>121.6</v>
      </c>
    </row>
    <row r="14" customFormat="false" ht="14.25" hidden="false" customHeight="false" outlineLevel="0" collapsed="false">
      <c r="A14" s="31" t="n">
        <v>2</v>
      </c>
      <c r="B14" s="32" t="s">
        <v>23</v>
      </c>
      <c r="C14" s="32" t="str">
        <f aca="false">VLOOKUP($B14,СписокРабот!B:D,2,FALSE())</f>
        <v>Базовая шпатлёвка потолка 1 слой</v>
      </c>
      <c r="D14" s="32" t="s">
        <v>896</v>
      </c>
      <c r="E14" s="32" t="str">
        <f aca="false">VLOOKUP($D14,СписокМатериалов!$A:$D,2,FALSE())</f>
        <v>Соединительный элемент</v>
      </c>
      <c r="F14" s="216" t="n">
        <v>1</v>
      </c>
      <c r="G14" s="214" t="n">
        <v>1</v>
      </c>
      <c r="H14" s="79" t="n">
        <f aca="false">VLOOKUP($B14,Сводная!C:H,5,FALSE())</f>
        <v>60.8</v>
      </c>
      <c r="I14" s="79" t="n">
        <f aca="false">H14*F14</f>
        <v>60.8</v>
      </c>
    </row>
    <row r="15" customFormat="false" ht="14.25" hidden="false" customHeight="false" outlineLevel="0" collapsed="false">
      <c r="A15" s="31" t="n">
        <v>2</v>
      </c>
      <c r="B15" s="32" t="s">
        <v>23</v>
      </c>
      <c r="C15" s="32" t="str">
        <f aca="false">VLOOKUP($B15,СписокРабот!B:D,2,FALSE())</f>
        <v>Базовая шпатлёвка потолка 1 слой</v>
      </c>
      <c r="D15" s="32" t="s">
        <v>867</v>
      </c>
      <c r="E15" s="32" t="str">
        <f aca="false">VLOOKUP($D15,СписокМатериалов!$A:$D,2,FALSE())</f>
        <v>Подвес </v>
      </c>
      <c r="F15" s="216" t="n">
        <v>4</v>
      </c>
      <c r="G15" s="214" t="n">
        <v>1</v>
      </c>
      <c r="H15" s="79" t="n">
        <f aca="false">VLOOKUP($B15,Сводная!C:H,5,FALSE())</f>
        <v>60.8</v>
      </c>
      <c r="I15" s="79" t="n">
        <f aca="false">H15*F15</f>
        <v>243.2</v>
      </c>
    </row>
    <row r="16" customFormat="false" ht="14.25" hidden="false" customHeight="false" outlineLevel="0" collapsed="false">
      <c r="A16" s="31" t="n">
        <v>2</v>
      </c>
      <c r="B16" s="32" t="s">
        <v>23</v>
      </c>
      <c r="C16" s="32" t="str">
        <f aca="false">VLOOKUP($B16,СписокРабот!B:D,2,FALSE())</f>
        <v>Базовая шпатлёвка потолка 1 слой</v>
      </c>
      <c r="D16" s="32" t="s">
        <v>809</v>
      </c>
      <c r="E16" s="32" t="str">
        <f aca="false">VLOOKUP($D16,СписокМатериалов!$A:$D,2,FALSE())</f>
        <v>Анкер-клин</v>
      </c>
      <c r="F16" s="216" t="n">
        <v>4</v>
      </c>
      <c r="G16" s="214" t="n">
        <v>1</v>
      </c>
      <c r="H16" s="79" t="n">
        <f aca="false">VLOOKUP($B16,Сводная!C:H,5,FALSE())</f>
        <v>60.8</v>
      </c>
      <c r="I16" s="79" t="n">
        <f aca="false">H16*F16</f>
        <v>243.2</v>
      </c>
    </row>
    <row r="17" customFormat="false" ht="14.25" hidden="false" customHeight="false" outlineLevel="0" collapsed="false">
      <c r="A17" s="31" t="n">
        <v>2</v>
      </c>
      <c r="B17" s="32" t="s">
        <v>357</v>
      </c>
      <c r="C17" s="32" t="str">
        <f aca="false">VLOOKUP($B17,СписокРабот!B:D,2,FALSE())</f>
        <v>Устройство подвесного потолка из гипсокартона (1 слой) одноуровневый</v>
      </c>
      <c r="D17" s="32" t="s">
        <v>833</v>
      </c>
      <c r="E17" s="32" t="str">
        <f aca="false">VLOOKUP($D17,СписокМатериалов!$A:$D,2,FALSE())</f>
        <v>Кнауф-лист (ГКЛ,ГКЛВ,ГКЛО) 1,2*2,5 м  3 квм</v>
      </c>
      <c r="F17" s="216" t="n">
        <v>1</v>
      </c>
      <c r="G17" s="214" t="n">
        <v>3</v>
      </c>
      <c r="H17" s="79" t="n">
        <f aca="false">VLOOKUP($B17,Сводная!C:H,5,FALSE())</f>
        <v>0</v>
      </c>
      <c r="I17" s="79" t="n">
        <f aca="false">H17*F17</f>
        <v>0</v>
      </c>
    </row>
    <row r="18" customFormat="false" ht="14.25" hidden="false" customHeight="false" outlineLevel="0" collapsed="false">
      <c r="A18" s="31" t="n">
        <v>2</v>
      </c>
      <c r="B18" s="32" t="s">
        <v>357</v>
      </c>
      <c r="C18" s="32" t="str">
        <f aca="false">VLOOKUP($B18,СписокРабот!B:D,2,FALSE())</f>
        <v>Устройство подвесного потолка из гипсокартона (1 слой) одноуровневый</v>
      </c>
      <c r="D18" s="32" t="s">
        <v>879</v>
      </c>
      <c r="E18" s="32" t="str">
        <f aca="false">VLOOKUP($D18,СписокМатериалов!$A:$D,2,FALSE())</f>
        <v>Профиль ПП 60х27</v>
      </c>
      <c r="F18" s="216" t="n">
        <v>2.9</v>
      </c>
      <c r="G18" s="214" t="n">
        <v>3</v>
      </c>
      <c r="H18" s="79" t="n">
        <f aca="false">VLOOKUP($B18,Сводная!C:H,5,FALSE())</f>
        <v>0</v>
      </c>
      <c r="I18" s="79" t="n">
        <f aca="false">H18*F18</f>
        <v>0</v>
      </c>
    </row>
    <row r="19" customFormat="false" ht="14.25" hidden="false" customHeight="false" outlineLevel="0" collapsed="false">
      <c r="A19" s="31" t="n">
        <v>2</v>
      </c>
      <c r="B19" s="32" t="s">
        <v>357</v>
      </c>
      <c r="C19" s="32" t="str">
        <f aca="false">VLOOKUP($B19,СписокРабот!B:D,2,FALSE())</f>
        <v>Устройство подвесного потолка из гипсокартона (1 слой) одноуровневый</v>
      </c>
      <c r="D19" s="32" t="s">
        <v>877</v>
      </c>
      <c r="E19" s="32" t="str">
        <f aca="false">VLOOKUP($D19,СписокМатериалов!$A:$D,2,FALSE())</f>
        <v>Профиль ПН 27х28</v>
      </c>
      <c r="F19" s="216" t="n">
        <v>1</v>
      </c>
      <c r="G19" s="214" t="n">
        <v>3</v>
      </c>
      <c r="H19" s="79" t="n">
        <f aca="false">SQRT(VLOOKUP($B19,Сводная!C:H,5,FALSE())/0.75)*3.5</f>
        <v>0</v>
      </c>
      <c r="I19" s="79" t="n">
        <f aca="false">H19*F19</f>
        <v>0</v>
      </c>
    </row>
    <row r="20" customFormat="false" ht="14.25" hidden="false" customHeight="false" outlineLevel="0" collapsed="false">
      <c r="A20" s="31" t="n">
        <v>2</v>
      </c>
      <c r="B20" s="32" t="s">
        <v>357</v>
      </c>
      <c r="C20" s="32" t="str">
        <f aca="false">VLOOKUP($B20,СписокРабот!B:D,2,FALSE())</f>
        <v>Устройство подвесного потолка из гипсокартона (1 слой) одноуровневый</v>
      </c>
      <c r="D20" s="32" t="s">
        <v>903</v>
      </c>
      <c r="E20" s="32" t="str">
        <f aca="false">VLOOKUP($D20,СписокМатериалов!$A:$D,2,FALSE())</f>
        <v>Удлинитель профилей 60*27</v>
      </c>
      <c r="F20" s="216" t="n">
        <v>0.2</v>
      </c>
      <c r="G20" s="214" t="n">
        <v>1</v>
      </c>
      <c r="H20" s="79" t="n">
        <f aca="false">VLOOKUP($B20,Сводная!C:H,5,FALSE())</f>
        <v>0</v>
      </c>
      <c r="I20" s="79" t="n">
        <f aca="false">H20*F20</f>
        <v>0</v>
      </c>
    </row>
    <row r="21" customFormat="false" ht="14.25" hidden="false" customHeight="false" outlineLevel="0" collapsed="false">
      <c r="A21" s="31" t="n">
        <v>2</v>
      </c>
      <c r="B21" s="32" t="s">
        <v>357</v>
      </c>
      <c r="C21" s="32" t="str">
        <f aca="false">VLOOKUP($B21,СписокРабот!B:D,2,FALSE())</f>
        <v>Устройство подвесного потолка из гипсокартона (1 слой) одноуровневый</v>
      </c>
      <c r="D21" s="32" t="s">
        <v>895</v>
      </c>
      <c r="E21" s="32" t="str">
        <f aca="false">VLOOKUP($D21,СписокМатериалов!$A:$D,2,FALSE())</f>
        <v>Соединитель профилей одноуровневый "краб"</v>
      </c>
      <c r="F21" s="216" t="n">
        <v>1.7</v>
      </c>
      <c r="G21" s="214" t="n">
        <v>1</v>
      </c>
      <c r="H21" s="79" t="n">
        <f aca="false">VLOOKUP($B21,Сводная!C:H,5,FALSE())</f>
        <v>0</v>
      </c>
      <c r="I21" s="79" t="n">
        <f aca="false">H21*F21</f>
        <v>0</v>
      </c>
    </row>
    <row r="22" customFormat="false" ht="14.25" hidden="false" customHeight="false" outlineLevel="0" collapsed="false">
      <c r="A22" s="31" t="n">
        <v>2</v>
      </c>
      <c r="B22" s="32" t="s">
        <v>357</v>
      </c>
      <c r="C22" s="32" t="str">
        <f aca="false">VLOOKUP($B22,СписокРабот!B:D,2,FALSE())</f>
        <v>Устройство подвесного потолка из гипсокартона (1 слой) одноуровневый</v>
      </c>
      <c r="D22" s="32" t="s">
        <v>868</v>
      </c>
      <c r="E22" s="32" t="str">
        <f aca="false">VLOOKUP($D22,СписокМатериалов!$A:$D,2,FALSE())</f>
        <v>Подвес прямой</v>
      </c>
      <c r="F22" s="216" t="n">
        <v>0.7</v>
      </c>
      <c r="G22" s="214" t="n">
        <v>1</v>
      </c>
      <c r="H22" s="79" t="n">
        <f aca="false">VLOOKUP($B22,Сводная!C:H,5,FALSE())</f>
        <v>0</v>
      </c>
      <c r="I22" s="79" t="n">
        <f aca="false">H22*F22</f>
        <v>0</v>
      </c>
    </row>
    <row r="23" customFormat="false" ht="14.25" hidden="false" customHeight="false" outlineLevel="0" collapsed="false">
      <c r="A23" s="31" t="n">
        <v>2</v>
      </c>
      <c r="B23" s="32" t="s">
        <v>357</v>
      </c>
      <c r="C23" s="32" t="str">
        <f aca="false">VLOOKUP($B23,СписокРабот!B:D,2,FALSE())</f>
        <v>Устройство подвесного потолка из гипсокартона (1 слой) одноуровневый</v>
      </c>
      <c r="D23" s="32" t="s">
        <v>888</v>
      </c>
      <c r="E23" s="32" t="str">
        <f aca="false">VLOOKUP($D23,СписокМатериалов!$A:$D,2,FALSE())</f>
        <v>Саморез по металлу</v>
      </c>
      <c r="F23" s="217" t="n">
        <f aca="false">0.001*1.5*1.4</f>
        <v>0.0021</v>
      </c>
      <c r="G23" s="214" t="n">
        <v>1</v>
      </c>
      <c r="H23" s="79" t="n">
        <f aca="false">VLOOKUP($B23,Сводная!C:H,5,FALSE())</f>
        <v>0</v>
      </c>
      <c r="I23" s="79" t="n">
        <f aca="false">H23*F23</f>
        <v>0</v>
      </c>
    </row>
    <row r="24" customFormat="false" ht="14.25" hidden="false" customHeight="false" outlineLevel="0" collapsed="false">
      <c r="A24" s="31" t="n">
        <v>2</v>
      </c>
      <c r="B24" s="32" t="s">
        <v>357</v>
      </c>
      <c r="C24" s="32" t="str">
        <f aca="false">VLOOKUP($B24,СписокРабот!B:D,2,FALSE())</f>
        <v>Устройство подвесного потолка из гипсокартона (1 слой) одноуровневый</v>
      </c>
      <c r="D24" s="32" t="s">
        <v>886</v>
      </c>
      <c r="E24" s="32" t="str">
        <f aca="false">VLOOKUP($D24,СписокМатериалов!$A:$D,2,FALSE())</f>
        <v>Саморез по гипсокартону</v>
      </c>
      <c r="F24" s="217" t="n">
        <f aca="false">0.001*1.5*23</f>
        <v>0.0345</v>
      </c>
      <c r="G24" s="214" t="n">
        <v>1</v>
      </c>
      <c r="H24" s="79" t="n">
        <f aca="false">VLOOKUP($B24,Сводная!C:H,5,FALSE())</f>
        <v>0</v>
      </c>
      <c r="I24" s="79" t="n">
        <f aca="false">H24*F24</f>
        <v>0</v>
      </c>
    </row>
    <row r="25" customFormat="false" ht="14.25" hidden="false" customHeight="false" outlineLevel="0" collapsed="false">
      <c r="A25" s="31" t="n">
        <v>2</v>
      </c>
      <c r="B25" s="32" t="s">
        <v>357</v>
      </c>
      <c r="C25" s="32" t="str">
        <f aca="false">VLOOKUP($B25,СписокРабот!B:D,2,FALSE())</f>
        <v>Устройство подвесного потолка из гипсокартона (1 слой) одноуровневый</v>
      </c>
      <c r="D25" s="32" t="s">
        <v>810</v>
      </c>
      <c r="E25" s="32" t="str">
        <f aca="false">VLOOKUP($D25,СписокМатериалов!$A:$D,2,FALSE())</f>
        <v>Анкерный элемент</v>
      </c>
      <c r="F25" s="216" t="n">
        <v>0.7</v>
      </c>
      <c r="G25" s="214" t="n">
        <v>1</v>
      </c>
      <c r="H25" s="79" t="n">
        <f aca="false">VLOOKUP($B25,Сводная!C:H,5,FALSE())</f>
        <v>0</v>
      </c>
      <c r="I25" s="79" t="n">
        <f aca="false">H25*F25</f>
        <v>0</v>
      </c>
    </row>
    <row r="26" customFormat="false" ht="14.25" hidden="false" customHeight="false" outlineLevel="0" collapsed="false">
      <c r="A26" s="31" t="n">
        <v>2</v>
      </c>
      <c r="B26" s="32" t="s">
        <v>357</v>
      </c>
      <c r="C26" s="32" t="str">
        <f aca="false">VLOOKUP($B26,СписокРабот!B:D,2,FALSE())</f>
        <v>Устройство подвесного потолка из гипсокартона (1 слой) одноуровневый</v>
      </c>
      <c r="D26" s="32" t="s">
        <v>820</v>
      </c>
      <c r="E26" s="32" t="str">
        <f aca="false">VLOOKUP($D26,СписокМатериалов!$A:$D,2,FALSE())</f>
        <v>Дюбель-гвоздь 6*40</v>
      </c>
      <c r="F26" s="216" t="n">
        <v>2</v>
      </c>
      <c r="G26" s="214" t="n">
        <v>200</v>
      </c>
      <c r="H26" s="79" t="n">
        <f aca="false">SQRT(VLOOKUP($B26,Сводная!C:H,5,FALSE())/0.75)*3.5</f>
        <v>0</v>
      </c>
      <c r="I26" s="79" t="n">
        <f aca="false">H26*F26</f>
        <v>0</v>
      </c>
    </row>
    <row r="27" customFormat="false" ht="14.25" hidden="false" customHeight="false" outlineLevel="0" collapsed="false">
      <c r="A27" s="31" t="n">
        <v>2</v>
      </c>
      <c r="B27" s="32" t="s">
        <v>357</v>
      </c>
      <c r="C27" s="32" t="str">
        <f aca="false">VLOOKUP($B27,СписокРабот!B:D,2,FALSE())</f>
        <v>Устройство подвесного потолка из гипсокартона (1 слой) одноуровневый</v>
      </c>
      <c r="D27" s="32" t="s">
        <v>837</v>
      </c>
      <c r="E27" s="32" t="str">
        <f aca="false">VLOOKUP($D27,СписокМатериалов!$A:$D,2,FALSE())</f>
        <v>Лента армирующая</v>
      </c>
      <c r="F27" s="216" t="n">
        <v>1.2</v>
      </c>
      <c r="G27" s="214" t="n">
        <v>153</v>
      </c>
      <c r="H27" s="79" t="n">
        <f aca="false">VLOOKUP($B27,Сводная!C:H,5,FALSE())</f>
        <v>0</v>
      </c>
      <c r="I27" s="79" t="n">
        <f aca="false">H27*F27</f>
        <v>0</v>
      </c>
    </row>
    <row r="28" customFormat="false" ht="14.25" hidden="false" customHeight="false" outlineLevel="0" collapsed="false">
      <c r="A28" s="31" t="n">
        <v>2</v>
      </c>
      <c r="B28" s="32" t="s">
        <v>357</v>
      </c>
      <c r="C28" s="32" t="str">
        <f aca="false">VLOOKUP($B28,СписокРабот!B:D,2,FALSE())</f>
        <v>Устройство подвесного потолка из гипсокартона (1 слой) одноуровневый</v>
      </c>
      <c r="D28" s="32" t="s">
        <v>907</v>
      </c>
      <c r="E28" s="32" t="str">
        <f aca="false">VLOOKUP($D28,СписокМатериалов!$A:$D,2,FALSE())</f>
        <v>Шпаклевка гипсовая</v>
      </c>
      <c r="F28" s="216" t="n">
        <v>0.4</v>
      </c>
      <c r="G28" s="214" t="n">
        <v>25</v>
      </c>
      <c r="H28" s="79" t="n">
        <f aca="false">VLOOKUP($B28,Сводная!C:H,5,FALSE())</f>
        <v>0</v>
      </c>
      <c r="I28" s="79" t="n">
        <f aca="false">H28*F28</f>
        <v>0</v>
      </c>
    </row>
    <row r="29" customFormat="false" ht="14.25" hidden="false" customHeight="false" outlineLevel="0" collapsed="false">
      <c r="A29" s="31" t="n">
        <v>2</v>
      </c>
      <c r="B29" s="32" t="s">
        <v>357</v>
      </c>
      <c r="C29" s="32" t="str">
        <f aca="false">VLOOKUP($B29,СписокРабот!B:D,2,FALSE())</f>
        <v>Устройство подвесного потолка из гипсокартона (1 слой) одноуровневый</v>
      </c>
      <c r="D29" s="32" t="s">
        <v>816</v>
      </c>
      <c r="E29" s="32" t="str">
        <f aca="false">VLOOKUP($D29,СписокМатериалов!$A:$D,2,FALSE())</f>
        <v>Грунтовка универсальная</v>
      </c>
      <c r="F29" s="216" t="n">
        <v>0.1</v>
      </c>
      <c r="G29" s="214" t="n">
        <v>10</v>
      </c>
      <c r="H29" s="79" t="n">
        <f aca="false">VLOOKUP($B29,Сводная!C:H,5,FALSE())</f>
        <v>0</v>
      </c>
      <c r="I29" s="79" t="n">
        <f aca="false">H29*F29</f>
        <v>0</v>
      </c>
    </row>
    <row r="30" customFormat="false" ht="14.25" hidden="false" customHeight="false" outlineLevel="0" collapsed="false">
      <c r="A30" s="31" t="n">
        <v>2</v>
      </c>
      <c r="B30" s="32" t="s">
        <v>26</v>
      </c>
      <c r="C30" s="32" t="str">
        <f aca="false">VLOOKUP($B30,СписокРабот!B:D,2,FALSE())</f>
        <v>Устройство подвесного потолка из гипсокартона (2 слоя) одноуровневый</v>
      </c>
      <c r="D30" s="32" t="s">
        <v>833</v>
      </c>
      <c r="E30" s="32" t="str">
        <f aca="false">VLOOKUP($D30,СписокМатериалов!$A:$D,2,FALSE())</f>
        <v>Кнауф-лист (ГКЛ,ГКЛВ,ГКЛО) 1,2*2,5 м  3 квм</v>
      </c>
      <c r="F30" s="216" t="n">
        <v>2</v>
      </c>
      <c r="G30" s="214" t="n">
        <v>3</v>
      </c>
      <c r="H30" s="79" t="n">
        <f aca="false">VLOOKUP($B30,Сводная!C:H,5,FALSE())</f>
        <v>16.6</v>
      </c>
      <c r="I30" s="79" t="n">
        <f aca="false">H30*F30</f>
        <v>33.2</v>
      </c>
    </row>
    <row r="31" customFormat="false" ht="14.25" hidden="false" customHeight="false" outlineLevel="0" collapsed="false">
      <c r="A31" s="31" t="n">
        <v>2</v>
      </c>
      <c r="B31" s="32" t="s">
        <v>26</v>
      </c>
      <c r="C31" s="32" t="str">
        <f aca="false">VLOOKUP($B31,СписокРабот!B:D,2,FALSE())</f>
        <v>Устройство подвесного потолка из гипсокартона (2 слоя) одноуровневый</v>
      </c>
      <c r="D31" s="32" t="s">
        <v>879</v>
      </c>
      <c r="E31" s="32" t="str">
        <f aca="false">VLOOKUP($D31,СписокМатериалов!$A:$D,2,FALSE())</f>
        <v>Профиль ПП 60х27</v>
      </c>
      <c r="F31" s="216" t="n">
        <v>2.9</v>
      </c>
      <c r="G31" s="214" t="n">
        <v>3</v>
      </c>
      <c r="H31" s="79" t="n">
        <f aca="false">VLOOKUP($B31,Сводная!C:H,5,FALSE())</f>
        <v>16.6</v>
      </c>
      <c r="I31" s="79" t="n">
        <f aca="false">H31*F31</f>
        <v>48.14</v>
      </c>
    </row>
    <row r="32" customFormat="false" ht="14.25" hidden="false" customHeight="false" outlineLevel="0" collapsed="false">
      <c r="A32" s="31" t="n">
        <v>2</v>
      </c>
      <c r="B32" s="32" t="s">
        <v>26</v>
      </c>
      <c r="C32" s="32" t="str">
        <f aca="false">VLOOKUP($B32,СписокРабот!B:D,2,FALSE())</f>
        <v>Устройство подвесного потолка из гипсокартона (2 слоя) одноуровневый</v>
      </c>
      <c r="D32" s="32" t="s">
        <v>877</v>
      </c>
      <c r="E32" s="32" t="str">
        <f aca="false">VLOOKUP($D32,СписокМатериалов!$A:$D,2,FALSE())</f>
        <v>Профиль ПН 27х28</v>
      </c>
      <c r="F32" s="216" t="n">
        <v>1</v>
      </c>
      <c r="G32" s="214" t="n">
        <v>3</v>
      </c>
      <c r="H32" s="79" t="n">
        <f aca="false">SQRT(VLOOKUP($B32,Сводная!C:H,5,FALSE())/0.75)*3.5</f>
        <v>16.4661268467522</v>
      </c>
      <c r="I32" s="79" t="n">
        <f aca="false">H32*F32</f>
        <v>16.4661268467522</v>
      </c>
    </row>
    <row r="33" customFormat="false" ht="14.25" hidden="false" customHeight="false" outlineLevel="0" collapsed="false">
      <c r="A33" s="31" t="n">
        <v>2</v>
      </c>
      <c r="B33" s="32" t="s">
        <v>26</v>
      </c>
      <c r="C33" s="32" t="str">
        <f aca="false">VLOOKUP($B33,СписокРабот!B:D,2,FALSE())</f>
        <v>Устройство подвесного потолка из гипсокартона (2 слоя) одноуровневый</v>
      </c>
      <c r="D33" s="32" t="s">
        <v>903</v>
      </c>
      <c r="E33" s="32" t="str">
        <f aca="false">VLOOKUP($D33,СписокМатериалов!$A:$D,2,FALSE())</f>
        <v>Удлинитель профилей 60*27</v>
      </c>
      <c r="F33" s="216" t="n">
        <v>0.2</v>
      </c>
      <c r="G33" s="214" t="n">
        <v>1</v>
      </c>
      <c r="H33" s="79" t="n">
        <f aca="false">VLOOKUP($B33,Сводная!C:H,5,FALSE())</f>
        <v>16.6</v>
      </c>
      <c r="I33" s="79" t="n">
        <f aca="false">H33*F33</f>
        <v>3.32</v>
      </c>
    </row>
    <row r="34" customFormat="false" ht="14.25" hidden="false" customHeight="false" outlineLevel="0" collapsed="false">
      <c r="A34" s="31" t="n">
        <v>2</v>
      </c>
      <c r="B34" s="32" t="s">
        <v>26</v>
      </c>
      <c r="C34" s="32" t="str">
        <f aca="false">VLOOKUP($B34,СписокРабот!B:D,2,FALSE())</f>
        <v>Устройство подвесного потолка из гипсокартона (2 слоя) одноуровневый</v>
      </c>
      <c r="D34" s="32" t="s">
        <v>895</v>
      </c>
      <c r="E34" s="32" t="str">
        <f aca="false">VLOOKUP($D34,СписокМатериалов!$A:$D,2,FALSE())</f>
        <v>Соединитель профилей одноуровневый "краб"</v>
      </c>
      <c r="F34" s="216" t="n">
        <v>1.7</v>
      </c>
      <c r="G34" s="214" t="n">
        <v>1</v>
      </c>
      <c r="H34" s="79" t="n">
        <f aca="false">VLOOKUP($B34,Сводная!C:H,5,FALSE())</f>
        <v>16.6</v>
      </c>
      <c r="I34" s="79" t="n">
        <f aca="false">H34*F34</f>
        <v>28.22</v>
      </c>
    </row>
    <row r="35" customFormat="false" ht="14.25" hidden="false" customHeight="false" outlineLevel="0" collapsed="false">
      <c r="A35" s="31" t="n">
        <v>2</v>
      </c>
      <c r="B35" s="32" t="s">
        <v>26</v>
      </c>
      <c r="C35" s="32" t="str">
        <f aca="false">VLOOKUP($B35,СписокРабот!B:D,2,FALSE())</f>
        <v>Устройство подвесного потолка из гипсокартона (2 слоя) одноуровневый</v>
      </c>
      <c r="D35" s="32" t="s">
        <v>868</v>
      </c>
      <c r="E35" s="32" t="str">
        <f aca="false">VLOOKUP($D35,СписокМатериалов!$A:$D,2,FALSE())</f>
        <v>Подвес прямой</v>
      </c>
      <c r="F35" s="216" t="n">
        <v>0.7</v>
      </c>
      <c r="G35" s="214" t="n">
        <v>1</v>
      </c>
      <c r="H35" s="79" t="n">
        <f aca="false">VLOOKUP($B35,Сводная!C:H,5,FALSE())</f>
        <v>16.6</v>
      </c>
      <c r="I35" s="79" t="n">
        <f aca="false">H35*F35</f>
        <v>11.62</v>
      </c>
    </row>
    <row r="36" customFormat="false" ht="14.25" hidden="false" customHeight="false" outlineLevel="0" collapsed="false">
      <c r="A36" s="31" t="n">
        <v>2</v>
      </c>
      <c r="B36" s="32" t="s">
        <v>26</v>
      </c>
      <c r="C36" s="32" t="str">
        <f aca="false">VLOOKUP($B36,СписокРабот!B:D,2,FALSE())</f>
        <v>Устройство подвесного потолка из гипсокартона (2 слоя) одноуровневый</v>
      </c>
      <c r="D36" s="32" t="s">
        <v>888</v>
      </c>
      <c r="E36" s="32" t="str">
        <f aca="false">VLOOKUP($D36,СписокМатериалов!$A:$D,2,FALSE())</f>
        <v>Саморез по металлу</v>
      </c>
      <c r="F36" s="217" t="n">
        <f aca="false">0.001*1.5*1.4</f>
        <v>0.0021</v>
      </c>
      <c r="G36" s="214" t="n">
        <v>1</v>
      </c>
      <c r="H36" s="79" t="n">
        <f aca="false">VLOOKUP($B36,Сводная!C:H,5,FALSE())</f>
        <v>16.6</v>
      </c>
      <c r="I36" s="79" t="n">
        <f aca="false">H36*F36</f>
        <v>0.03486</v>
      </c>
    </row>
    <row r="37" customFormat="false" ht="14.25" hidden="false" customHeight="false" outlineLevel="0" collapsed="false">
      <c r="A37" s="31" t="n">
        <v>2</v>
      </c>
      <c r="B37" s="32" t="s">
        <v>26</v>
      </c>
      <c r="C37" s="32" t="str">
        <f aca="false">VLOOKUP($B37,СписокРабот!B:D,2,FALSE())</f>
        <v>Устройство подвесного потолка из гипсокартона (2 слоя) одноуровневый</v>
      </c>
      <c r="D37" s="32" t="s">
        <v>886</v>
      </c>
      <c r="E37" s="32" t="str">
        <f aca="false">VLOOKUP($D37,СписокМатериалов!$A:$D,2,FALSE())</f>
        <v>Саморез по гипсокартону</v>
      </c>
      <c r="F37" s="217" t="n">
        <f aca="false">0.001*1.5*46</f>
        <v>0.069</v>
      </c>
      <c r="G37" s="214" t="n">
        <v>1</v>
      </c>
      <c r="H37" s="79" t="n">
        <f aca="false">VLOOKUP($B37,Сводная!C:H,5,FALSE())</f>
        <v>16.6</v>
      </c>
      <c r="I37" s="79" t="n">
        <f aca="false">H37*F37</f>
        <v>1.1454</v>
      </c>
    </row>
    <row r="38" customFormat="false" ht="14.25" hidden="false" customHeight="false" outlineLevel="0" collapsed="false">
      <c r="A38" s="31" t="n">
        <v>2</v>
      </c>
      <c r="B38" s="32" t="s">
        <v>26</v>
      </c>
      <c r="C38" s="32" t="str">
        <f aca="false">VLOOKUP($B38,СписокРабот!B:D,2,FALSE())</f>
        <v>Устройство подвесного потолка из гипсокартона (2 слоя) одноуровневый</v>
      </c>
      <c r="D38" s="32" t="s">
        <v>810</v>
      </c>
      <c r="E38" s="32" t="str">
        <f aca="false">VLOOKUP($D38,СписокМатериалов!$A:$D,2,FALSE())</f>
        <v>Анкерный элемент</v>
      </c>
      <c r="F38" s="216" t="n">
        <v>0.7</v>
      </c>
      <c r="G38" s="214" t="n">
        <v>1</v>
      </c>
      <c r="H38" s="79" t="n">
        <f aca="false">VLOOKUP($B38,Сводная!C:H,5,FALSE())</f>
        <v>16.6</v>
      </c>
      <c r="I38" s="79" t="n">
        <f aca="false">H38*F38</f>
        <v>11.62</v>
      </c>
    </row>
    <row r="39" customFormat="false" ht="14.25" hidden="false" customHeight="false" outlineLevel="0" collapsed="false">
      <c r="A39" s="31" t="n">
        <v>2</v>
      </c>
      <c r="B39" s="32" t="s">
        <v>26</v>
      </c>
      <c r="C39" s="32" t="str">
        <f aca="false">VLOOKUP($B39,СписокРабот!B:D,2,FALSE())</f>
        <v>Устройство подвесного потолка из гипсокартона (2 слоя) одноуровневый</v>
      </c>
      <c r="D39" s="32" t="s">
        <v>820</v>
      </c>
      <c r="E39" s="32" t="str">
        <f aca="false">VLOOKUP($D39,СписокМатериалов!$A:$D,2,FALSE())</f>
        <v>Дюбель-гвоздь 6*40</v>
      </c>
      <c r="F39" s="216" t="n">
        <v>2</v>
      </c>
      <c r="G39" s="214" t="n">
        <v>200</v>
      </c>
      <c r="H39" s="79" t="n">
        <f aca="false">SQRT(VLOOKUP($B32,Сводная!C:H,5,FALSE())/0.75)*3.5</f>
        <v>16.4661268467522</v>
      </c>
      <c r="I39" s="79" t="n">
        <f aca="false">H39*F39</f>
        <v>32.9322536935044</v>
      </c>
    </row>
    <row r="40" customFormat="false" ht="14.25" hidden="false" customHeight="false" outlineLevel="0" collapsed="false">
      <c r="A40" s="31" t="n">
        <v>2</v>
      </c>
      <c r="B40" s="32" t="s">
        <v>26</v>
      </c>
      <c r="C40" s="32" t="str">
        <f aca="false">VLOOKUP($B40,СписокРабот!B:D,2,FALSE())</f>
        <v>Устройство подвесного потолка из гипсокартона (2 слоя) одноуровневый</v>
      </c>
      <c r="D40" s="32" t="s">
        <v>837</v>
      </c>
      <c r="E40" s="32" t="str">
        <f aca="false">VLOOKUP($D40,СписокМатериалов!$A:$D,2,FALSE())</f>
        <v>Лента армирующая</v>
      </c>
      <c r="F40" s="216" t="n">
        <v>1.2</v>
      </c>
      <c r="G40" s="214" t="n">
        <v>153</v>
      </c>
      <c r="H40" s="79" t="n">
        <f aca="false">VLOOKUP($B40,Сводная!C:H,5,FALSE())</f>
        <v>16.6</v>
      </c>
      <c r="I40" s="79" t="n">
        <f aca="false">H40*F40</f>
        <v>19.92</v>
      </c>
    </row>
    <row r="41" customFormat="false" ht="14.25" hidden="false" customHeight="false" outlineLevel="0" collapsed="false">
      <c r="A41" s="31" t="n">
        <v>2</v>
      </c>
      <c r="B41" s="32" t="s">
        <v>26</v>
      </c>
      <c r="C41" s="32" t="str">
        <f aca="false">VLOOKUP($B41,СписокРабот!B:D,2,FALSE())</f>
        <v>Устройство подвесного потолка из гипсокартона (2 слоя) одноуровневый</v>
      </c>
      <c r="D41" s="32" t="s">
        <v>907</v>
      </c>
      <c r="E41" s="32" t="str">
        <f aca="false">VLOOKUP($D41,СписокМатериалов!$A:$D,2,FALSE())</f>
        <v>Шпаклевка гипсовая</v>
      </c>
      <c r="F41" s="216" t="n">
        <v>0.4</v>
      </c>
      <c r="G41" s="214" t="n">
        <v>25</v>
      </c>
      <c r="H41" s="79" t="n">
        <f aca="false">VLOOKUP($B41,Сводная!C:H,5,FALSE())</f>
        <v>16.6</v>
      </c>
      <c r="I41" s="79" t="n">
        <f aca="false">H41*F41</f>
        <v>6.64</v>
      </c>
    </row>
    <row r="42" customFormat="false" ht="14.25" hidden="false" customHeight="false" outlineLevel="0" collapsed="false">
      <c r="A42" s="31" t="n">
        <v>2</v>
      </c>
      <c r="B42" s="32" t="s">
        <v>26</v>
      </c>
      <c r="C42" s="32" t="str">
        <f aca="false">VLOOKUP($B42,СписокРабот!B:D,2,FALSE())</f>
        <v>Устройство подвесного потолка из гипсокартона (2 слоя) одноуровневый</v>
      </c>
      <c r="D42" s="32" t="s">
        <v>816</v>
      </c>
      <c r="E42" s="32" t="str">
        <f aca="false">VLOOKUP($D42,СписокМатериалов!$A:$D,2,FALSE())</f>
        <v>Грунтовка универсальная</v>
      </c>
      <c r="F42" s="216" t="n">
        <v>0.1</v>
      </c>
      <c r="G42" s="214" t="n">
        <v>10</v>
      </c>
      <c r="H42" s="79" t="n">
        <f aca="false">VLOOKUP($B42,Сводная!C:H,5,FALSE())</f>
        <v>16.6</v>
      </c>
      <c r="I42" s="79" t="n">
        <f aca="false">H42*F42</f>
        <v>1.66</v>
      </c>
    </row>
    <row r="43" customFormat="false" ht="14.25" hidden="false" customHeight="false" outlineLevel="0" collapsed="false">
      <c r="A43" s="31" t="n">
        <v>2</v>
      </c>
      <c r="B43" s="32" t="s">
        <v>28</v>
      </c>
      <c r="C43" s="32" t="str">
        <f aca="false">VLOOKUP($B43,СписокРабот!B:D,2,FALSE())</f>
        <v>Грунтовка потолка 1 слой</v>
      </c>
      <c r="D43" s="32" t="s">
        <v>816</v>
      </c>
      <c r="E43" s="32" t="str">
        <f aca="false">VLOOKUP($D43,СписокМатериалов!$A:$D,2,FALSE())</f>
        <v>Грунтовка универсальная</v>
      </c>
      <c r="F43" s="216" t="n">
        <v>0.15</v>
      </c>
      <c r="G43" s="214" t="n">
        <v>10</v>
      </c>
      <c r="H43" s="79" t="n">
        <f aca="false">VLOOKUP($B43,Сводная!C:H,5,FALSE())</f>
        <v>155</v>
      </c>
      <c r="I43" s="79" t="n">
        <f aca="false">H43*F43</f>
        <v>23.25</v>
      </c>
    </row>
    <row r="44" customFormat="false" ht="14.25" hidden="false" customHeight="false" outlineLevel="0" collapsed="false">
      <c r="A44" s="31" t="n">
        <v>2</v>
      </c>
      <c r="B44" s="32" t="s">
        <v>30</v>
      </c>
      <c r="C44" s="32" t="str">
        <f aca="false">VLOOKUP($B44,СписокРабот!B:D,2,FALSE())</f>
        <v>Штукатурка потолка до 20 мм (от 20 до 30 мм - коэффициент 1,5)</v>
      </c>
      <c r="D44" s="32" t="s">
        <v>909</v>
      </c>
      <c r="E44" s="32" t="str">
        <f aca="false">VLOOKUP($D44,СписокМатериалов!$A:$D,2,FALSE())</f>
        <v>Штукатурка гипсовая</v>
      </c>
      <c r="F44" s="216" t="n">
        <v>1.7</v>
      </c>
      <c r="G44" s="214" t="n">
        <v>30</v>
      </c>
      <c r="H44" s="79" t="n">
        <f aca="false">VLOOKUP($B44,Сводная!C:H,5,FALSE())</f>
        <v>60.8</v>
      </c>
      <c r="I44" s="79" t="n">
        <f aca="false">H44*F44</f>
        <v>103.36</v>
      </c>
    </row>
    <row r="45" customFormat="false" ht="14.25" hidden="false" customHeight="false" outlineLevel="0" collapsed="false">
      <c r="A45" s="31" t="n">
        <v>2</v>
      </c>
      <c r="B45" s="32" t="s">
        <v>32</v>
      </c>
      <c r="C45" s="32" t="str">
        <f aca="false">VLOOKUP($B45,СписокРабот!B:D,2,FALSE())</f>
        <v>Шпатлёвка потолка под окраску 2 слоя</v>
      </c>
      <c r="D45" s="32" t="s">
        <v>816</v>
      </c>
      <c r="E45" s="32" t="str">
        <f aca="false">VLOOKUP($D45,СписокМатериалов!$A:$D,2,FALSE())</f>
        <v>Грунтовка универсальная</v>
      </c>
      <c r="F45" s="216" t="n">
        <v>0.15</v>
      </c>
      <c r="G45" s="214" t="n">
        <v>30</v>
      </c>
      <c r="H45" s="79" t="n">
        <f aca="false">VLOOKUP($B45,Сводная!C:H,5,FALSE())</f>
        <v>77.5</v>
      </c>
      <c r="I45" s="79" t="n">
        <f aca="false">H45*F45</f>
        <v>11.625</v>
      </c>
    </row>
    <row r="46" customFormat="false" ht="14.25" hidden="false" customHeight="false" outlineLevel="0" collapsed="false">
      <c r="A46" s="31" t="n">
        <v>2</v>
      </c>
      <c r="B46" s="32" t="s">
        <v>32</v>
      </c>
      <c r="C46" s="32" t="str">
        <f aca="false">VLOOKUP($B46,СписокРабот!B:D,2,FALSE())</f>
        <v>Шпатлёвка потолка под окраску 2 слоя</v>
      </c>
      <c r="D46" s="32" t="s">
        <v>906</v>
      </c>
      <c r="E46" s="32" t="str">
        <f aca="false">VLOOKUP($D46,СписокМатериалов!$A:$D,2,FALSE())</f>
        <v>Шпаклевка базовая</v>
      </c>
      <c r="F46" s="216" t="n">
        <v>2.4</v>
      </c>
      <c r="G46" s="214" t="n">
        <v>25</v>
      </c>
      <c r="H46" s="79" t="n">
        <f aca="false">VLOOKUP($B46,Сводная!C:H,5,FALSE())</f>
        <v>77.5</v>
      </c>
      <c r="I46" s="79" t="n">
        <f aca="false">H46*F46</f>
        <v>186</v>
      </c>
    </row>
    <row r="47" customFormat="false" ht="14.25" hidden="false" customHeight="false" outlineLevel="0" collapsed="false">
      <c r="A47" s="31" t="n">
        <v>2</v>
      </c>
      <c r="B47" s="32" t="s">
        <v>34</v>
      </c>
      <c r="C47" s="32" t="str">
        <f aca="false">VLOOKUP($B47,СписокРабот!B:D,2,FALSE())</f>
        <v>Окраска потолка 2 слоя</v>
      </c>
      <c r="D47" s="32" t="s">
        <v>816</v>
      </c>
      <c r="E47" s="32" t="str">
        <f aca="false">VLOOKUP($D47,СписокМатериалов!$A:$D,2,FALSE())</f>
        <v>Грунтовка универсальная</v>
      </c>
      <c r="F47" s="216" t="n">
        <v>0.15</v>
      </c>
      <c r="G47" s="214" t="n">
        <v>10</v>
      </c>
      <c r="H47" s="79" t="n">
        <f aca="false">VLOOKUP($B47,Сводная!C:H,5,FALSE())</f>
        <v>77.5</v>
      </c>
      <c r="I47" s="79" t="n">
        <f aca="false">H47*F47</f>
        <v>11.625</v>
      </c>
    </row>
    <row r="48" customFormat="false" ht="14.25" hidden="false" customHeight="false" outlineLevel="0" collapsed="false">
      <c r="A48" s="31" t="n">
        <v>2</v>
      </c>
      <c r="B48" s="32" t="s">
        <v>34</v>
      </c>
      <c r="C48" s="32" t="str">
        <f aca="false">VLOOKUP($B48,СписокРабот!B:D,2,FALSE())</f>
        <v>Окраска потолка 2 слоя</v>
      </c>
      <c r="D48" s="32" t="s">
        <v>836</v>
      </c>
      <c r="E48" s="32" t="str">
        <f aca="false">VLOOKUP($D48,СписокМатериалов!$A:$D,2,FALSE())</f>
        <v>Краска потолочная в/э  за 2 раза</v>
      </c>
      <c r="F48" s="216" t="n">
        <v>0.25</v>
      </c>
      <c r="G48" s="214" t="n">
        <v>5</v>
      </c>
      <c r="H48" s="79" t="n">
        <f aca="false">VLOOKUP($B48,Сводная!C:H,5,FALSE())</f>
        <v>77.5</v>
      </c>
      <c r="I48" s="79" t="n">
        <f aca="false">H48*F48</f>
        <v>19.375</v>
      </c>
    </row>
    <row r="49" customFormat="false" ht="14.25" hidden="false" customHeight="false" outlineLevel="0" collapsed="false">
      <c r="A49" s="31" t="n">
        <v>2</v>
      </c>
      <c r="B49" s="32" t="s">
        <v>364</v>
      </c>
      <c r="C49" s="32" t="str">
        <f aca="false">VLOOKUP($B49,СписокРабот!B:D,2,FALSE())</f>
        <v>Устройство полиуретанового карниза h 10- 15 см. (выше коэффициент 2)</v>
      </c>
      <c r="D49" s="32" t="s">
        <v>823</v>
      </c>
      <c r="E49" s="32" t="str">
        <f aca="false">VLOOKUP($D49,СписокМатериалов!$A:$D,2,FALSE())</f>
        <v>Карниз полиуретановый</v>
      </c>
      <c r="F49" s="216" t="n">
        <v>1</v>
      </c>
      <c r="G49" s="214" t="n">
        <v>2.7</v>
      </c>
      <c r="H49" s="79" t="n">
        <f aca="false">VLOOKUP($B49,Сводная!C:H,5,FALSE())</f>
        <v>0</v>
      </c>
      <c r="I49" s="79" t="n">
        <f aca="false">H49*F49</f>
        <v>0</v>
      </c>
    </row>
    <row r="50" customFormat="false" ht="14.25" hidden="false" customHeight="false" outlineLevel="0" collapsed="false">
      <c r="A50" s="31" t="n">
        <v>2</v>
      </c>
      <c r="B50" s="32" t="s">
        <v>364</v>
      </c>
      <c r="C50" s="32" t="str">
        <f aca="false">VLOOKUP($B50,СписокРабот!B:D,2,FALSE())</f>
        <v>Устройство полиуретанового карниза h 10- 15 см. (выше коэффициент 2)</v>
      </c>
      <c r="D50" s="32" t="s">
        <v>830</v>
      </c>
      <c r="E50" s="32" t="str">
        <f aca="false">VLOOKUP($D50,СписокМатериалов!$A:$D,2,FALSE())</f>
        <v>Клей монтажный для изделий из полиуретана</v>
      </c>
      <c r="F50" s="216" t="n">
        <v>0.1</v>
      </c>
      <c r="G50" s="214" t="n">
        <v>1</v>
      </c>
      <c r="H50" s="79" t="n">
        <f aca="false">VLOOKUP($B50,Сводная!C:H,5,FALSE())</f>
        <v>0</v>
      </c>
      <c r="I50" s="79" t="n">
        <f aca="false">H50*F50</f>
        <v>0</v>
      </c>
    </row>
    <row r="51" customFormat="false" ht="14.25" hidden="false" customHeight="false" outlineLevel="0" collapsed="false">
      <c r="A51" s="31" t="n">
        <v>2</v>
      </c>
      <c r="B51" s="32" t="s">
        <v>365</v>
      </c>
      <c r="C51" s="32" t="str">
        <f aca="false">VLOOKUP($B51,СписокРабот!B:D,2,FALSE())</f>
        <v>Устройство  полиуретанового карниза (галтель, молдинг) h до 10см.</v>
      </c>
      <c r="D51" s="32" t="s">
        <v>823</v>
      </c>
      <c r="E51" s="32" t="str">
        <f aca="false">VLOOKUP($D51,СписокМатериалов!$A:$D,2,FALSE())</f>
        <v>Карниз полиуретановый</v>
      </c>
      <c r="F51" s="216" t="n">
        <v>1</v>
      </c>
      <c r="G51" s="214" t="n">
        <v>2.7</v>
      </c>
      <c r="H51" s="79" t="n">
        <f aca="false">VLOOKUP($B51,Сводная!C:H,5,FALSE())</f>
        <v>0</v>
      </c>
      <c r="I51" s="79" t="n">
        <f aca="false">H51*F51</f>
        <v>0</v>
      </c>
    </row>
    <row r="52" customFormat="false" ht="14.25" hidden="false" customHeight="false" outlineLevel="0" collapsed="false">
      <c r="A52" s="31" t="n">
        <v>2</v>
      </c>
      <c r="B52" s="32" t="s">
        <v>365</v>
      </c>
      <c r="C52" s="32" t="str">
        <f aca="false">VLOOKUP($B52,СписокРабот!B:D,2,FALSE())</f>
        <v>Устройство  полиуретанового карниза (галтель, молдинг) h до 10см.</v>
      </c>
      <c r="D52" s="32" t="s">
        <v>830</v>
      </c>
      <c r="E52" s="32" t="str">
        <f aca="false">VLOOKUP($D52,СписокМатериалов!$A:$D,2,FALSE())</f>
        <v>Клей монтажный для изделий из полиуретана</v>
      </c>
      <c r="F52" s="216" t="n">
        <v>0.2</v>
      </c>
      <c r="G52" s="214" t="n">
        <v>1</v>
      </c>
      <c r="H52" s="79" t="n">
        <f aca="false">VLOOKUP($B52,Сводная!C:H,5,FALSE())</f>
        <v>0</v>
      </c>
      <c r="I52" s="79" t="n">
        <f aca="false">H52*F52</f>
        <v>0</v>
      </c>
    </row>
    <row r="53" customFormat="false" ht="14.25" hidden="false" customHeight="false" outlineLevel="0" collapsed="false">
      <c r="A53" s="31" t="n">
        <v>2</v>
      </c>
      <c r="B53" s="32" t="s">
        <v>366</v>
      </c>
      <c r="C53" s="32" t="str">
        <f aca="false">VLOOKUP($B53,СписокРабот!B:D,2,FALSE())</f>
        <v>Шпатлёвка и окраска декоративного карниза (галтель) h до 10см.( выше коэффициент 1,5) </v>
      </c>
      <c r="D53" s="32" t="s">
        <v>816</v>
      </c>
      <c r="E53" s="32" t="str">
        <f aca="false">VLOOKUP($D53,СписокМатериалов!$A:$D,2,FALSE())</f>
        <v>Грунтовка универсальная</v>
      </c>
      <c r="F53" s="216" t="n">
        <v>0.06</v>
      </c>
      <c r="G53" s="214" t="n">
        <v>10</v>
      </c>
      <c r="H53" s="79" t="n">
        <f aca="false">VLOOKUP($B53,Сводная!C:H,5,FALSE())</f>
        <v>0</v>
      </c>
      <c r="I53" s="79" t="n">
        <f aca="false">H53*F53</f>
        <v>0</v>
      </c>
    </row>
    <row r="54" customFormat="false" ht="14.25" hidden="false" customHeight="false" outlineLevel="0" collapsed="false">
      <c r="A54" s="31" t="n">
        <v>2</v>
      </c>
      <c r="B54" s="32" t="s">
        <v>366</v>
      </c>
      <c r="C54" s="32" t="str">
        <f aca="false">VLOOKUP($B54,СписокРабот!B:D,2,FALSE())</f>
        <v>Шпатлёвка и окраска декоративного карниза (галтель) h до 10см.( выше коэффициент 1,5) </v>
      </c>
      <c r="D54" s="32" t="s">
        <v>906</v>
      </c>
      <c r="E54" s="32" t="str">
        <f aca="false">VLOOKUP($D54,СписокМатериалов!$A:$D,2,FALSE())</f>
        <v>Шпаклевка базовая</v>
      </c>
      <c r="F54" s="216" t="n">
        <v>0.1</v>
      </c>
      <c r="G54" s="214" t="n">
        <v>25</v>
      </c>
      <c r="H54" s="79" t="n">
        <f aca="false">VLOOKUP($B54,Сводная!C:H,5,FALSE())</f>
        <v>0</v>
      </c>
      <c r="I54" s="79" t="n">
        <f aca="false">H54*F54</f>
        <v>0</v>
      </c>
    </row>
    <row r="55" customFormat="false" ht="14.25" hidden="false" customHeight="false" outlineLevel="0" collapsed="false">
      <c r="A55" s="31" t="n">
        <v>2</v>
      </c>
      <c r="B55" s="32" t="s">
        <v>366</v>
      </c>
      <c r="C55" s="32" t="str">
        <f aca="false">VLOOKUP($B55,СписокРабот!B:D,2,FALSE())</f>
        <v>Шпатлёвка и окраска декоративного карниза (галтель) h до 10см.( выше коэффициент 1,5) </v>
      </c>
      <c r="D55" s="32" t="s">
        <v>836</v>
      </c>
      <c r="E55" s="32" t="str">
        <f aca="false">VLOOKUP($D55,СписокМатериалов!$A:$D,2,FALSE())</f>
        <v>Краска потолочная в/э  за 2 раза</v>
      </c>
      <c r="F55" s="216" t="n">
        <v>0.03</v>
      </c>
      <c r="G55" s="214" t="n">
        <v>10</v>
      </c>
      <c r="H55" s="79" t="n">
        <f aca="false">VLOOKUP($B55,Сводная!C:H,5,FALSE())</f>
        <v>0</v>
      </c>
      <c r="I55" s="79" t="n">
        <f aca="false">H55*F55</f>
        <v>0</v>
      </c>
    </row>
    <row r="56" customFormat="false" ht="14.25" hidden="false" customHeight="false" outlineLevel="0" collapsed="false">
      <c r="A56" s="31" t="n">
        <v>4</v>
      </c>
      <c r="B56" s="215" t="s">
        <v>924</v>
      </c>
      <c r="C56" s="215"/>
      <c r="D56" s="215"/>
      <c r="E56" s="215"/>
      <c r="F56" s="215"/>
      <c r="G56" s="215"/>
      <c r="H56" s="215"/>
      <c r="I56" s="215"/>
    </row>
    <row r="57" customFormat="false" ht="14.25" hidden="false" customHeight="false" outlineLevel="0" collapsed="false">
      <c r="A57" s="31" t="n">
        <v>4</v>
      </c>
      <c r="B57" s="32" t="s">
        <v>51</v>
      </c>
      <c r="C57" s="32" t="str">
        <f aca="false">VLOOKUP($B57,СписокРабот!B:D,2,FALSE())</f>
        <v>Оклейка стен сеткой «строби», «паутинка», «стеклохолст»/пароизоляция стен</v>
      </c>
      <c r="D57" s="32" t="s">
        <v>829</v>
      </c>
      <c r="E57" s="32" t="str">
        <f aca="false">VLOOKUP($D57,СписокМатериалов!$A:$D,2,FALSE())</f>
        <v>Клей для стеклохолста</v>
      </c>
      <c r="F57" s="216" t="n">
        <v>0.075</v>
      </c>
      <c r="G57" s="214" t="n">
        <v>10</v>
      </c>
      <c r="H57" s="79" t="n">
        <f aca="false">VLOOKUP($B57,Сводная!C:H,5,FALSE())</f>
        <v>15</v>
      </c>
      <c r="I57" s="79" t="n">
        <f aca="false">H57*F57</f>
        <v>1.125</v>
      </c>
    </row>
    <row r="58" customFormat="false" ht="14.25" hidden="false" customHeight="false" outlineLevel="0" collapsed="false">
      <c r="A58" s="31" t="n">
        <v>4</v>
      </c>
      <c r="B58" s="32" t="s">
        <v>51</v>
      </c>
      <c r="C58" s="32" t="str">
        <f aca="false">VLOOKUP($B58,СписокРабот!B:D,2,FALSE())</f>
        <v>Оклейка стен сеткой «строби», «паутинка», «стеклохолст»/пароизоляция стен</v>
      </c>
      <c r="D58" s="32" t="s">
        <v>898</v>
      </c>
      <c r="E58" s="32" t="str">
        <f aca="false">VLOOKUP($D58,СписокМатериалов!$A:$D,2,FALSE())</f>
        <v>Стеклохолст</v>
      </c>
      <c r="F58" s="216" t="n">
        <v>1</v>
      </c>
      <c r="G58" s="214" t="n">
        <v>50</v>
      </c>
      <c r="H58" s="79" t="n">
        <f aca="false">VLOOKUP($B58,Сводная!C:H,5,FALSE())</f>
        <v>15</v>
      </c>
      <c r="I58" s="79" t="n">
        <f aca="false">H58*F58</f>
        <v>15</v>
      </c>
    </row>
    <row r="59" customFormat="false" ht="14.25" hidden="false" customHeight="false" outlineLevel="0" collapsed="false">
      <c r="A59" s="31" t="n">
        <v>4</v>
      </c>
      <c r="B59" s="32" t="s">
        <v>403</v>
      </c>
      <c r="C59" s="32" t="str">
        <f aca="false">VLOOKUP($B59,СписокРабот!B:D,2,FALSE())</f>
        <v>Монтаж скрытого люка под окраску на стены/ на потолок К- 1,3</v>
      </c>
      <c r="D59" s="32" t="s">
        <v>887</v>
      </c>
      <c r="E59" s="32" t="str">
        <f aca="false">VLOOKUP($D59,СписокМатериалов!$A:$D,2,FALSE())</f>
        <v>Саморез по гкл</v>
      </c>
      <c r="F59" s="217" t="n">
        <f aca="false">0.001*1.5*10</f>
        <v>0.015</v>
      </c>
      <c r="G59" s="214" t="n">
        <v>1</v>
      </c>
      <c r="H59" s="79" t="n">
        <f aca="false">VLOOKUP($B59,Сводная!C:H,5,FALSE())</f>
        <v>0</v>
      </c>
      <c r="I59" s="79" t="n">
        <f aca="false">H59*F59</f>
        <v>0</v>
      </c>
    </row>
    <row r="60" customFormat="false" ht="14.25" hidden="false" customHeight="false" outlineLevel="0" collapsed="false">
      <c r="A60" s="31" t="n">
        <v>4</v>
      </c>
      <c r="B60" s="32" t="s">
        <v>53</v>
      </c>
      <c r="C60" s="32" t="str">
        <f aca="false">VLOOKUP($B60,СписокРабот!B:D,2,FALSE())</f>
        <v>Усиление проёмов металлическим уголком с огрунтовкой</v>
      </c>
      <c r="D60" s="32" t="s">
        <v>818</v>
      </c>
      <c r="E60" s="32" t="str">
        <f aca="false">VLOOKUP($D60,СписокМатериалов!$A:$D,2,FALSE())</f>
        <v>Дюбель 8/80</v>
      </c>
      <c r="F60" s="216" t="n">
        <v>5</v>
      </c>
      <c r="G60" s="214" t="n">
        <v>200</v>
      </c>
      <c r="H60" s="79" t="n">
        <f aca="false">VLOOKUP($B60,Сводная!C:H,5,FALSE())</f>
        <v>7.4</v>
      </c>
      <c r="I60" s="79" t="n">
        <f aca="false">H60*F60</f>
        <v>37</v>
      </c>
    </row>
    <row r="61" customFormat="false" ht="14.25" hidden="false" customHeight="false" outlineLevel="0" collapsed="false">
      <c r="A61" s="31" t="n">
        <v>4</v>
      </c>
      <c r="B61" s="32" t="s">
        <v>53</v>
      </c>
      <c r="C61" s="32" t="str">
        <f aca="false">VLOOKUP($B61,СписокРабот!B:D,2,FALSE())</f>
        <v>Усиление проёмов металлическим уголком с огрунтовкой</v>
      </c>
      <c r="D61" s="32" t="s">
        <v>902</v>
      </c>
      <c r="E61" s="32" t="str">
        <f aca="false">VLOOKUP($D61,СписокМатериалов!$A:$D,2,FALSE())</f>
        <v>Уголок металический</v>
      </c>
      <c r="F61" s="216" t="n">
        <v>1</v>
      </c>
      <c r="G61" s="214" t="n">
        <v>1</v>
      </c>
      <c r="H61" s="79" t="n">
        <f aca="false">VLOOKUP($B61,Сводная!C:H,5,FALSE())</f>
        <v>7.4</v>
      </c>
      <c r="I61" s="79" t="n">
        <f aca="false">H61*F61</f>
        <v>7.4</v>
      </c>
    </row>
    <row r="62" customFormat="false" ht="14.25" hidden="false" customHeight="false" outlineLevel="0" collapsed="false">
      <c r="A62" s="31" t="n">
        <v>4</v>
      </c>
      <c r="B62" s="32" t="s">
        <v>407</v>
      </c>
      <c r="C62" s="32" t="str">
        <f aca="false">VLOOKUP($B62,СписокРабот!B:D,2,FALSE())</f>
        <v>Устройство перегородок в ½ кирпича под штукатурку</v>
      </c>
      <c r="D62" s="32" t="s">
        <v>892</v>
      </c>
      <c r="E62" s="32" t="str">
        <f aca="false">VLOOKUP($D62,СписокМатериалов!$A:$D,2,FALSE())</f>
        <v>Смесь кладочная</v>
      </c>
      <c r="F62" s="216" t="n">
        <v>17</v>
      </c>
      <c r="G62" s="214" t="n">
        <v>40</v>
      </c>
      <c r="H62" s="79" t="n">
        <f aca="false">VLOOKUP($B62,Сводная!C:H,5,FALSE())</f>
        <v>0</v>
      </c>
      <c r="I62" s="79" t="n">
        <f aca="false">H62*F62</f>
        <v>0</v>
      </c>
    </row>
    <row r="63" customFormat="false" ht="14.25" hidden="false" customHeight="false" outlineLevel="0" collapsed="false">
      <c r="A63" s="31" t="n">
        <v>4</v>
      </c>
      <c r="B63" s="32" t="s">
        <v>407</v>
      </c>
      <c r="C63" s="32" t="str">
        <f aca="false">VLOOKUP($B63,СписокРабот!B:D,2,FALSE())</f>
        <v>Устройство перегородок в ½ кирпича под штукатурку</v>
      </c>
      <c r="D63" s="32" t="s">
        <v>824</v>
      </c>
      <c r="E63" s="32" t="str">
        <f aca="false">VLOOKUP($D63,СписокМатериалов!$A:$D,2,FALSE())</f>
        <v>Кирпич полнотелый</v>
      </c>
      <c r="F63" s="216" t="n">
        <v>50</v>
      </c>
      <c r="G63" s="214" t="n">
        <v>1</v>
      </c>
      <c r="H63" s="79" t="n">
        <f aca="false">VLOOKUP($B63,Сводная!C:H,5,FALSE())</f>
        <v>0</v>
      </c>
      <c r="I63" s="79" t="n">
        <f aca="false">H63*F63</f>
        <v>0</v>
      </c>
    </row>
    <row r="64" customFormat="false" ht="14.25" hidden="false" customHeight="false" outlineLevel="0" collapsed="false">
      <c r="A64" s="31" t="n">
        <v>4</v>
      </c>
      <c r="B64" s="32" t="s">
        <v>408</v>
      </c>
      <c r="C64" s="32" t="str">
        <f aca="false">VLOOKUP($B64,СписокРабот!B:D,2,FALSE())</f>
        <v>Устройство перегородок в 1 кирпич под штукатурку</v>
      </c>
      <c r="D64" s="32" t="s">
        <v>892</v>
      </c>
      <c r="E64" s="32" t="str">
        <f aca="false">VLOOKUP($D64,СписокМатериалов!$A:$D,2,FALSE())</f>
        <v>Смесь кладочная</v>
      </c>
      <c r="F64" s="216" t="n">
        <v>17</v>
      </c>
      <c r="G64" s="214" t="n">
        <v>40</v>
      </c>
      <c r="H64" s="79" t="n">
        <f aca="false">VLOOKUP($B64,Сводная!C:H,5,FALSE())</f>
        <v>0</v>
      </c>
      <c r="I64" s="79" t="n">
        <f aca="false">H64*F64</f>
        <v>0</v>
      </c>
    </row>
    <row r="65" customFormat="false" ht="14.25" hidden="false" customHeight="false" outlineLevel="0" collapsed="false">
      <c r="A65" s="31" t="n">
        <v>4</v>
      </c>
      <c r="B65" s="32" t="s">
        <v>408</v>
      </c>
      <c r="C65" s="32" t="str">
        <f aca="false">VLOOKUP($B65,СписокРабот!B:D,2,FALSE())</f>
        <v>Устройство перегородок в 1 кирпич под штукатурку</v>
      </c>
      <c r="D65" s="32" t="s">
        <v>824</v>
      </c>
      <c r="E65" s="32" t="str">
        <f aca="false">VLOOKUP($D65,СписокМатериалов!$A:$D,2,FALSE())</f>
        <v>Кирпич полнотелый</v>
      </c>
      <c r="F65" s="216" t="n">
        <v>100</v>
      </c>
      <c r="G65" s="214" t="n">
        <v>1</v>
      </c>
      <c r="H65" s="79" t="n">
        <f aca="false">VLOOKUP($B65,Сводная!C:H,5,FALSE())</f>
        <v>0</v>
      </c>
      <c r="I65" s="79" t="n">
        <f aca="false">H65*F65</f>
        <v>0</v>
      </c>
    </row>
    <row r="66" customFormat="false" ht="14.25" hidden="false" customHeight="false" outlineLevel="0" collapsed="false">
      <c r="A66" s="31" t="n">
        <v>4</v>
      </c>
      <c r="B66" s="32" t="s">
        <v>55</v>
      </c>
      <c r="C66" s="32" t="str">
        <f aca="false">VLOOKUP($B66,СписокРабот!B:D,2,FALSE())</f>
        <v>Устройство перегородок из газо/пеноблоков, пазогребневых блоков</v>
      </c>
      <c r="D66" s="32" t="s">
        <v>827</v>
      </c>
      <c r="E66" s="32" t="str">
        <f aca="false">VLOOKUP($D66,СписокМатериалов!$A:$D,2,FALSE())</f>
        <v>Клей для пгп</v>
      </c>
      <c r="F66" s="216" t="n">
        <v>1.5</v>
      </c>
      <c r="G66" s="214" t="n">
        <v>30</v>
      </c>
      <c r="H66" s="79" t="n">
        <f aca="false">VLOOKUP($B66,Сводная!C:H,5,FALSE())</f>
        <v>75</v>
      </c>
      <c r="I66" s="79" t="n">
        <f aca="false">H66*F66</f>
        <v>112.5</v>
      </c>
    </row>
    <row r="67" customFormat="false" ht="14.25" hidden="false" customHeight="false" outlineLevel="0" collapsed="false">
      <c r="A67" s="31" t="n">
        <v>4</v>
      </c>
      <c r="B67" s="32" t="s">
        <v>55</v>
      </c>
      <c r="C67" s="32" t="str">
        <f aca="false">VLOOKUP($B67,СписокРабот!B:D,2,FALSE())</f>
        <v>Устройство перегородок из газо/пеноблоков, пазогребневых блоков</v>
      </c>
      <c r="D67" s="32" t="s">
        <v>891</v>
      </c>
      <c r="E67" s="32" t="str">
        <f aca="false">VLOOKUP($D67,СписокМатериалов!$A:$D,2,FALSE())</f>
        <v>Скоба</v>
      </c>
      <c r="F67" s="216" t="n">
        <v>3</v>
      </c>
      <c r="G67" s="214" t="n">
        <v>1</v>
      </c>
      <c r="H67" s="79" t="n">
        <f aca="false">VLOOKUP($B67,Сводная!C:H,5,FALSE())</f>
        <v>75</v>
      </c>
      <c r="I67" s="79" t="n">
        <f aca="false">H67*F67</f>
        <v>225</v>
      </c>
    </row>
    <row r="68" customFormat="false" ht="14.25" hidden="false" customHeight="false" outlineLevel="0" collapsed="false">
      <c r="A68" s="31" t="n">
        <v>4</v>
      </c>
      <c r="B68" s="32" t="s">
        <v>55</v>
      </c>
      <c r="C68" s="32" t="str">
        <f aca="false">VLOOKUP($B68,СписокРабот!B:D,2,FALSE())</f>
        <v>Устройство перегородок из газо/пеноблоков, пазогребневых блоков</v>
      </c>
      <c r="D68" s="32" t="s">
        <v>859</v>
      </c>
      <c r="E68" s="32" t="str">
        <f aca="false">VLOOKUP($D68,СписокМатериалов!$A:$D,2,FALSE())</f>
        <v>Пазогребневая плита 80мм</v>
      </c>
      <c r="F68" s="216" t="n">
        <v>3</v>
      </c>
      <c r="G68" s="214" t="n">
        <v>1</v>
      </c>
      <c r="H68" s="79" t="n">
        <f aca="false">VLOOKUP($B68,Сводная!C:H,5,FALSE())</f>
        <v>75</v>
      </c>
      <c r="I68" s="79" t="n">
        <f aca="false">H68*F68</f>
        <v>225</v>
      </c>
    </row>
    <row r="69" customFormat="false" ht="14.25" hidden="false" customHeight="false" outlineLevel="0" collapsed="false">
      <c r="A69" s="31" t="n">
        <v>4</v>
      </c>
      <c r="B69" s="32" t="s">
        <v>409</v>
      </c>
      <c r="C69" s="32" t="str">
        <f aca="false">VLOOKUP($B69,СписокРабот!B:D,2,FALSE())</f>
        <v>Устройство стен из гипсокартона (1 слой) с устройством каркаса прямолинейные конструкции</v>
      </c>
      <c r="D69" s="32" t="s">
        <v>877</v>
      </c>
      <c r="E69" s="32" t="str">
        <f aca="false">VLOOKUP($D69,СписокМатериалов!$A:$D,2,FALSE())</f>
        <v>Профиль ПН 27х28</v>
      </c>
      <c r="F69" s="216" t="n">
        <v>0.81</v>
      </c>
      <c r="G69" s="214" t="n">
        <v>3</v>
      </c>
      <c r="H69" s="79" t="n">
        <f aca="false">VLOOKUP($B69,Сводная!C:H,5,FALSE())</f>
        <v>0</v>
      </c>
      <c r="I69" s="79" t="n">
        <f aca="false">H69*F69</f>
        <v>0</v>
      </c>
    </row>
    <row r="70" customFormat="false" ht="14.25" hidden="false" customHeight="false" outlineLevel="0" collapsed="false">
      <c r="A70" s="31" t="n">
        <v>4</v>
      </c>
      <c r="B70" s="32" t="s">
        <v>409</v>
      </c>
      <c r="C70" s="32" t="str">
        <f aca="false">VLOOKUP($B70,СписокРабот!B:D,2,FALSE())</f>
        <v>Устройство стен из гипсокартона (1 слой) с устройством каркаса прямолинейные конструкции</v>
      </c>
      <c r="D70" s="32" t="s">
        <v>879</v>
      </c>
      <c r="E70" s="32" t="str">
        <f aca="false">VLOOKUP($D70,СписокМатериалов!$A:$D,2,FALSE())</f>
        <v>Профиль ПП 60х27</v>
      </c>
      <c r="F70" s="216" t="n">
        <v>1.7</v>
      </c>
      <c r="G70" s="214" t="n">
        <v>3</v>
      </c>
      <c r="H70" s="79" t="n">
        <f aca="false">VLOOKUP($B70,Сводная!C:H,5,FALSE())</f>
        <v>0</v>
      </c>
      <c r="I70" s="79" t="n">
        <f aca="false">H70*F70</f>
        <v>0</v>
      </c>
    </row>
    <row r="71" customFormat="false" ht="14.25" hidden="false" customHeight="false" outlineLevel="0" collapsed="false">
      <c r="A71" s="31" t="n">
        <v>4</v>
      </c>
      <c r="B71" s="32" t="s">
        <v>409</v>
      </c>
      <c r="C71" s="32" t="str">
        <f aca="false">VLOOKUP($B71,СписокРабот!B:D,2,FALSE())</f>
        <v>Устройство стен из гипсокартона (1 слой) с устройством каркаса прямолинейные конструкции</v>
      </c>
      <c r="D71" s="32" t="s">
        <v>883</v>
      </c>
      <c r="E71" s="32" t="str">
        <f aca="false">VLOOKUP($D71,СписокМатериалов!$A:$D,2,FALSE())</f>
        <v>Прямой подвес для потолочных профилей ПП 60х27</v>
      </c>
      <c r="F71" s="216" t="n">
        <v>2.14</v>
      </c>
      <c r="G71" s="214" t="n">
        <v>1</v>
      </c>
      <c r="H71" s="79" t="n">
        <f aca="false">VLOOKUP($B71,Сводная!C:H,5,FALSE())</f>
        <v>0</v>
      </c>
      <c r="I71" s="79" t="n">
        <f aca="false">H71*F71</f>
        <v>0</v>
      </c>
    </row>
    <row r="72" customFormat="false" ht="14.25" hidden="false" customHeight="false" outlineLevel="0" collapsed="false">
      <c r="A72" s="31" t="n">
        <v>4</v>
      </c>
      <c r="B72" s="32" t="s">
        <v>409</v>
      </c>
      <c r="C72" s="32" t="str">
        <f aca="false">VLOOKUP($B72,СписокРабот!B:D,2,FALSE())</f>
        <v>Устройство стен из гипсокартона (1 слой) с устройством каркаса прямолинейные конструкции</v>
      </c>
      <c r="D72" s="32" t="s">
        <v>894</v>
      </c>
      <c r="E72" s="32" t="str">
        <f aca="false">VLOOKUP($D72,СписокМатериалов!$A:$D,2,FALSE())</f>
        <v>Соединитель для потолочного профиля ПП 60х27</v>
      </c>
      <c r="F72" s="216" t="n">
        <v>0.36</v>
      </c>
      <c r="G72" s="214" t="n">
        <v>1</v>
      </c>
      <c r="H72" s="79" t="n">
        <f aca="false">VLOOKUP($B72,Сводная!C:H,5,FALSE())</f>
        <v>0</v>
      </c>
      <c r="I72" s="79" t="n">
        <f aca="false">H72*F72</f>
        <v>0</v>
      </c>
    </row>
    <row r="73" customFormat="false" ht="14.25" hidden="false" customHeight="false" outlineLevel="0" collapsed="false">
      <c r="A73" s="31" t="n">
        <v>4</v>
      </c>
      <c r="B73" s="32" t="s">
        <v>409</v>
      </c>
      <c r="C73" s="32" t="str">
        <f aca="false">VLOOKUP($B73,СписокРабот!B:D,2,FALSE())</f>
        <v>Устройство стен из гипсокартона (1 слой) с устройством каркаса прямолинейные конструкции</v>
      </c>
      <c r="D73" s="32" t="s">
        <v>819</v>
      </c>
      <c r="E73" s="32" t="str">
        <f aca="false">VLOOKUP($D73,СписокМатериалов!$A:$D,2,FALSE())</f>
        <v>Дюбель анкерный пластмассовый К 6х50 мм</v>
      </c>
      <c r="F73" s="216" t="n">
        <v>3.53</v>
      </c>
      <c r="G73" s="214" t="n">
        <v>200</v>
      </c>
      <c r="H73" s="79" t="n">
        <f aca="false">VLOOKUP($B73,Сводная!C:H,5,FALSE())</f>
        <v>0</v>
      </c>
      <c r="I73" s="79" t="n">
        <f aca="false">H73*F73</f>
        <v>0</v>
      </c>
    </row>
    <row r="74" customFormat="false" ht="14.25" hidden="false" customHeight="false" outlineLevel="0" collapsed="false">
      <c r="A74" s="31" t="n">
        <v>4</v>
      </c>
      <c r="B74" s="32" t="s">
        <v>409</v>
      </c>
      <c r="C74" s="32" t="str">
        <f aca="false">VLOOKUP($B74,СписокРабот!B:D,2,FALSE())</f>
        <v>Устройство стен из гипсокартона (1 слой) с устройством каркаса прямолинейные конструкции</v>
      </c>
      <c r="D74" s="32" t="s">
        <v>842</v>
      </c>
      <c r="E74" s="32" t="str">
        <f aca="false">VLOOKUP($D74,СписокМатериалов!$A:$D,2,FALSE())</f>
        <v>Лента уплотнительная 30х3,2 мм</v>
      </c>
      <c r="F74" s="216" t="n">
        <v>0.94</v>
      </c>
      <c r="G74" s="214" t="n">
        <v>50</v>
      </c>
      <c r="H74" s="79" t="n">
        <f aca="false">VLOOKUP($B74,Сводная!C:H,5,FALSE())</f>
        <v>0</v>
      </c>
      <c r="I74" s="79" t="n">
        <f aca="false">H74*F74</f>
        <v>0</v>
      </c>
    </row>
    <row r="75" customFormat="false" ht="14.25" hidden="false" customHeight="false" outlineLevel="0" collapsed="false">
      <c r="A75" s="31" t="n">
        <v>4</v>
      </c>
      <c r="B75" s="32" t="s">
        <v>409</v>
      </c>
      <c r="C75" s="32" t="str">
        <f aca="false">VLOOKUP($B75,СписокРабот!B:D,2,FALSE())</f>
        <v>Устройство стен из гипсокартона (1 слой) с устройством каркаса прямолинейные конструкции</v>
      </c>
      <c r="D75" s="32" t="s">
        <v>841</v>
      </c>
      <c r="E75" s="32" t="str">
        <f aca="false">VLOOKUP($D75,СписокМатериалов!$A:$D,2,FALSE())</f>
        <v>Лента разделительная 50 мм</v>
      </c>
      <c r="F75" s="216" t="n">
        <v>0.33</v>
      </c>
      <c r="G75" s="214" t="n">
        <v>50</v>
      </c>
      <c r="H75" s="79" t="n">
        <f aca="false">VLOOKUP($B75,Сводная!C:H,5,FALSE())</f>
        <v>0</v>
      </c>
      <c r="I75" s="79" t="n">
        <f aca="false">H75*F75</f>
        <v>0</v>
      </c>
    </row>
    <row r="76" customFormat="false" ht="14.25" hidden="false" customHeight="false" outlineLevel="0" collapsed="false">
      <c r="A76" s="31" t="n">
        <v>4</v>
      </c>
      <c r="B76" s="32" t="s">
        <v>409</v>
      </c>
      <c r="C76" s="32" t="str">
        <f aca="false">VLOOKUP($B76,СписокРабот!B:D,2,FALSE())</f>
        <v>Устройство стен из гипсокартона (1 слой) с устройством каркаса прямолинейные конструкции</v>
      </c>
      <c r="D76" s="32" t="s">
        <v>911</v>
      </c>
      <c r="E76" s="32" t="str">
        <f aca="false">VLOOKUP($D76,СписокМатериалов!$A:$D,2,FALSE())</f>
        <v>Шуруп LN 3,5х9 мм</v>
      </c>
      <c r="F76" s="217" t="n">
        <f aca="false">0.001*1.5*4.29</f>
        <v>0.006435</v>
      </c>
      <c r="G76" s="214" t="n">
        <v>1</v>
      </c>
      <c r="H76" s="79" t="n">
        <f aca="false">VLOOKUP($B76,Сводная!C:H,5,FALSE())</f>
        <v>0</v>
      </c>
      <c r="I76" s="79" t="n">
        <f aca="false">H76*F76</f>
        <v>0</v>
      </c>
    </row>
    <row r="77" customFormat="false" ht="14.25" hidden="false" customHeight="false" outlineLevel="0" collapsed="false">
      <c r="A77" s="31" t="n">
        <v>4</v>
      </c>
      <c r="B77" s="32" t="s">
        <v>409</v>
      </c>
      <c r="C77" s="32" t="str">
        <f aca="false">VLOOKUP($B77,СписокРабот!B:D,2,FALSE())</f>
        <v>Устройство стен из гипсокартона (1 слой) с устройством каркаса прямолинейные конструкции</v>
      </c>
      <c r="D77" s="32" t="s">
        <v>864</v>
      </c>
      <c r="E77" s="32" t="str">
        <f aca="false">VLOOKUP($D77,СписокМатериалов!$A:$D,2,FALSE())</f>
        <v>Плита минераловатная 1200х600х50 мм</v>
      </c>
      <c r="F77" s="216" t="n">
        <v>1</v>
      </c>
      <c r="G77" s="214" t="n">
        <v>6</v>
      </c>
      <c r="H77" s="79" t="n">
        <f aca="false">VLOOKUP($B77,Сводная!C:H,5,FALSE())</f>
        <v>0</v>
      </c>
      <c r="I77" s="79" t="n">
        <f aca="false">H77*F77</f>
        <v>0</v>
      </c>
    </row>
    <row r="78" customFormat="false" ht="14.25" hidden="false" customHeight="false" outlineLevel="0" collapsed="false">
      <c r="A78" s="31" t="n">
        <v>4</v>
      </c>
      <c r="B78" s="32" t="s">
        <v>409</v>
      </c>
      <c r="C78" s="32" t="str">
        <f aca="false">VLOOKUP($B78,СписокРабот!B:D,2,FALSE())</f>
        <v>Устройство стен из гипсокартона (1 слой) с устройством каркаса прямолинейные конструкции</v>
      </c>
      <c r="D78" s="32" t="s">
        <v>814</v>
      </c>
      <c r="E78" s="32" t="str">
        <f aca="false">VLOOKUP($D78,СписокМатериалов!$A:$D,2,FALSE())</f>
        <v>Гипсокартонные листы (ГКЛ, ГКЛВ, ГКЛО) 2500х1200х12,5 мм</v>
      </c>
      <c r="F78" s="216" t="n">
        <v>1</v>
      </c>
      <c r="G78" s="214" t="n">
        <v>3</v>
      </c>
      <c r="H78" s="79" t="n">
        <f aca="false">VLOOKUP($B78,Сводная!C:H,5,FALSE())</f>
        <v>0</v>
      </c>
      <c r="I78" s="79" t="n">
        <f aca="false">H78*F78</f>
        <v>0</v>
      </c>
    </row>
    <row r="79" customFormat="false" ht="14.25" hidden="false" customHeight="false" outlineLevel="0" collapsed="false">
      <c r="A79" s="31" t="n">
        <v>4</v>
      </c>
      <c r="B79" s="32" t="s">
        <v>409</v>
      </c>
      <c r="C79" s="32" t="str">
        <f aca="false">VLOOKUP($B79,СписокРабот!B:D,2,FALSE())</f>
        <v>Устройство стен из гипсокартона (1 слой) с устройством каркаса прямолинейные конструкции</v>
      </c>
      <c r="D79" s="32" t="s">
        <v>912</v>
      </c>
      <c r="E79" s="32" t="str">
        <f aca="false">VLOOKUP($D79,СписокМатериалов!$A:$D,2,FALSE())</f>
        <v>Шурупы с острым концом ТN 3,5х25 мм</v>
      </c>
      <c r="F79" s="217" t="n">
        <f aca="false">0.001*1.5*16.6</f>
        <v>0.0249</v>
      </c>
      <c r="G79" s="214" t="n">
        <v>1</v>
      </c>
      <c r="H79" s="79" t="n">
        <f aca="false">VLOOKUP($B79,Сводная!C:H,5,FALSE())</f>
        <v>0</v>
      </c>
      <c r="I79" s="79" t="n">
        <f aca="false">H79*F79</f>
        <v>0</v>
      </c>
    </row>
    <row r="80" customFormat="false" ht="14.25" hidden="false" customHeight="false" outlineLevel="0" collapsed="false">
      <c r="A80" s="31" t="n">
        <v>4</v>
      </c>
      <c r="B80" s="32" t="s">
        <v>409</v>
      </c>
      <c r="C80" s="32" t="str">
        <f aca="false">VLOOKUP($B80,СписокРабот!B:D,2,FALSE())</f>
        <v>Устройство стен из гипсокартона (1 слой) с устройством каркаса прямолинейные конструкции</v>
      </c>
      <c r="D80" s="32" t="s">
        <v>816</v>
      </c>
      <c r="E80" s="32" t="str">
        <f aca="false">VLOOKUP($D80,СписокМатериалов!$A:$D,2,FALSE())</f>
        <v>Грунтовка универсальная</v>
      </c>
      <c r="F80" s="216" t="n">
        <v>0.05</v>
      </c>
      <c r="G80" s="214" t="n">
        <v>10</v>
      </c>
      <c r="H80" s="79" t="n">
        <f aca="false">VLOOKUP($B80,Сводная!C:H,5,FALSE())</f>
        <v>0</v>
      </c>
      <c r="I80" s="79" t="n">
        <f aca="false">H80*F80</f>
        <v>0</v>
      </c>
    </row>
    <row r="81" customFormat="false" ht="14.25" hidden="false" customHeight="false" outlineLevel="0" collapsed="false">
      <c r="A81" s="31" t="n">
        <v>4</v>
      </c>
      <c r="B81" s="32" t="s">
        <v>409</v>
      </c>
      <c r="C81" s="32" t="str">
        <f aca="false">VLOOKUP($B81,СписокРабот!B:D,2,FALSE())</f>
        <v>Устройство стен из гипсокартона (1 слой) с устройством каркаса прямолинейные конструкции</v>
      </c>
      <c r="D81" s="32" t="s">
        <v>907</v>
      </c>
      <c r="E81" s="32" t="str">
        <f aca="false">VLOOKUP($D81,СписокМатериалов!$A:$D,2,FALSE())</f>
        <v>Шпаклевка гипсовая</v>
      </c>
      <c r="F81" s="216" t="n">
        <v>0.04</v>
      </c>
      <c r="G81" s="214" t="n">
        <v>25</v>
      </c>
      <c r="H81" s="79" t="n">
        <f aca="false">VLOOKUP($B81,Сводная!C:H,5,FALSE())</f>
        <v>0</v>
      </c>
      <c r="I81" s="79" t="n">
        <f aca="false">H81*F81</f>
        <v>0</v>
      </c>
    </row>
    <row r="82" customFormat="false" ht="14.25" hidden="false" customHeight="false" outlineLevel="0" collapsed="false">
      <c r="A82" s="31" t="n">
        <v>4</v>
      </c>
      <c r="B82" s="32" t="s">
        <v>409</v>
      </c>
      <c r="C82" s="32" t="str">
        <f aca="false">VLOOKUP($B82,СписокРабот!B:D,2,FALSE())</f>
        <v>Устройство стен из гипсокартона (1 слой) с устройством каркаса прямолинейные конструкции</v>
      </c>
      <c r="D82" s="32" t="s">
        <v>838</v>
      </c>
      <c r="E82" s="32" t="str">
        <f aca="false">VLOOKUP($D82,СписокМатериалов!$A:$D,2,FALSE())</f>
        <v>Лента армирующая бумажная</v>
      </c>
      <c r="F82" s="216" t="n">
        <v>1.3</v>
      </c>
      <c r="G82" s="214" t="n">
        <v>50</v>
      </c>
      <c r="H82" s="79" t="n">
        <f aca="false">VLOOKUP($B82,Сводная!C:H,5,FALSE())</f>
        <v>0</v>
      </c>
      <c r="I82" s="79" t="n">
        <f aca="false">H82*F82</f>
        <v>0</v>
      </c>
    </row>
    <row r="83" customFormat="false" ht="14.25" hidden="false" customHeight="false" outlineLevel="0" collapsed="false">
      <c r="A83" s="31" t="n">
        <v>4</v>
      </c>
      <c r="B83" s="32" t="s">
        <v>410</v>
      </c>
      <c r="C83" s="32" t="str">
        <f aca="false">VLOOKUP($B83,СписокРабот!B:D,2,FALSE())</f>
        <v>Устройство стен из гипсокартона (2 слоя)с устройством каркаса прямолинейные конструкции</v>
      </c>
      <c r="D83" s="32" t="s">
        <v>878</v>
      </c>
      <c r="E83" s="32" t="str">
        <f aca="false">VLOOKUP($D83,СписокМатериалов!$A:$D,2,FALSE())</f>
        <v>Профиль ПН 75х40</v>
      </c>
      <c r="F83" s="216" t="n">
        <v>0.53</v>
      </c>
      <c r="G83" s="214" t="n">
        <v>3</v>
      </c>
      <c r="H83" s="79" t="n">
        <f aca="false">VLOOKUP($B83,Сводная!C:H,5,FALSE())</f>
        <v>0</v>
      </c>
      <c r="I83" s="79" t="n">
        <f aca="false">H83*F83</f>
        <v>0</v>
      </c>
    </row>
    <row r="84" customFormat="false" ht="14.25" hidden="false" customHeight="false" outlineLevel="0" collapsed="false">
      <c r="A84" s="31" t="n">
        <v>4</v>
      </c>
      <c r="B84" s="32" t="s">
        <v>410</v>
      </c>
      <c r="C84" s="32" t="str">
        <f aca="false">VLOOKUP($B84,СписокРабот!B:D,2,FALSE())</f>
        <v>Устройство стен из гипсокартона (2 слоя)с устройством каркаса прямолинейные конструкции</v>
      </c>
      <c r="D84" s="32" t="s">
        <v>881</v>
      </c>
      <c r="E84" s="32" t="str">
        <f aca="false">VLOOKUP($D84,СписокМатериалов!$A:$D,2,FALSE())</f>
        <v>Профиль ПС 75х50</v>
      </c>
      <c r="F84" s="216" t="n">
        <v>2.06</v>
      </c>
      <c r="G84" s="214" t="n">
        <v>3</v>
      </c>
      <c r="H84" s="79" t="n">
        <f aca="false">VLOOKUP($B84,Сводная!C:H,5,FALSE())</f>
        <v>0</v>
      </c>
      <c r="I84" s="79" t="n">
        <f aca="false">H84*F84</f>
        <v>0</v>
      </c>
    </row>
    <row r="85" customFormat="false" ht="14.25" hidden="false" customHeight="false" outlineLevel="0" collapsed="false">
      <c r="A85" s="31" t="n">
        <v>4</v>
      </c>
      <c r="B85" s="32" t="s">
        <v>410</v>
      </c>
      <c r="C85" s="32" t="str">
        <f aca="false">VLOOKUP($B85,СписокРабот!B:D,2,FALSE())</f>
        <v>Устройство стен из гипсокартона (2 слоя)с устройством каркаса прямолинейные конструкции</v>
      </c>
      <c r="D85" s="32" t="s">
        <v>819</v>
      </c>
      <c r="E85" s="32" t="str">
        <f aca="false">VLOOKUP($D85,СписокМатериалов!$A:$D,2,FALSE())</f>
        <v>Дюбель анкерный пластмассовый К 6х50 мм</v>
      </c>
      <c r="F85" s="216" t="n">
        <v>1.39</v>
      </c>
      <c r="G85" s="214" t="n">
        <v>200</v>
      </c>
      <c r="H85" s="79" t="n">
        <f aca="false">VLOOKUP($B85,Сводная!C:H,5,FALSE())</f>
        <v>0</v>
      </c>
      <c r="I85" s="79" t="n">
        <f aca="false">H85*F85</f>
        <v>0</v>
      </c>
    </row>
    <row r="86" customFormat="false" ht="14.25" hidden="false" customHeight="false" outlineLevel="0" collapsed="false">
      <c r="A86" s="31" t="n">
        <v>4</v>
      </c>
      <c r="B86" s="32" t="s">
        <v>410</v>
      </c>
      <c r="C86" s="32" t="str">
        <f aca="false">VLOOKUP($B86,СписокРабот!B:D,2,FALSE())</f>
        <v>Устройство стен из гипсокартона (2 слоя)с устройством каркаса прямолинейные конструкции</v>
      </c>
      <c r="D86" s="32" t="s">
        <v>843</v>
      </c>
      <c r="E86" s="32" t="str">
        <f aca="false">VLOOKUP($D86,СписокМатериалов!$A:$D,2,FALSE())</f>
        <v>Лента уплотнительная шириной 70 мм</v>
      </c>
      <c r="F86" s="216" t="n">
        <v>0.81</v>
      </c>
      <c r="G86" s="214" t="n">
        <v>30</v>
      </c>
      <c r="H86" s="79" t="n">
        <f aca="false">VLOOKUP($B86,Сводная!C:H,5,FALSE())</f>
        <v>0</v>
      </c>
      <c r="I86" s="79" t="n">
        <f aca="false">H86*F86</f>
        <v>0</v>
      </c>
    </row>
    <row r="87" customFormat="false" ht="14.25" hidden="false" customHeight="false" outlineLevel="0" collapsed="false">
      <c r="A87" s="31" t="n">
        <v>4</v>
      </c>
      <c r="B87" s="32" t="s">
        <v>410</v>
      </c>
      <c r="C87" s="32" t="str">
        <f aca="false">VLOOKUP($B87,СписокРабот!B:D,2,FALSE())</f>
        <v>Устройство стен из гипсокартона (2 слоя)с устройством каркаса прямолинейные конструкции</v>
      </c>
      <c r="D87" s="32" t="s">
        <v>841</v>
      </c>
      <c r="E87" s="32" t="str">
        <f aca="false">VLOOKUP($D87,СписокМатериалов!$A:$D,2,FALSE())</f>
        <v>Лента разделительная 50 мм</v>
      </c>
      <c r="F87" s="216" t="n">
        <v>0.33</v>
      </c>
      <c r="G87" s="214" t="n">
        <v>50</v>
      </c>
      <c r="H87" s="79" t="n">
        <f aca="false">VLOOKUP($B87,Сводная!C:H,5,FALSE())</f>
        <v>0</v>
      </c>
      <c r="I87" s="79" t="n">
        <f aca="false">H87*F87</f>
        <v>0</v>
      </c>
    </row>
    <row r="88" customFormat="false" ht="14.25" hidden="false" customHeight="false" outlineLevel="0" collapsed="false">
      <c r="A88" s="31" t="n">
        <v>4</v>
      </c>
      <c r="B88" s="32" t="s">
        <v>410</v>
      </c>
      <c r="C88" s="32" t="str">
        <f aca="false">VLOOKUP($B88,СписокРабот!B:D,2,FALSE())</f>
        <v>Устройство стен из гипсокартона (2 слоя)с устройством каркаса прямолинейные конструкции</v>
      </c>
      <c r="D88" s="32" t="s">
        <v>864</v>
      </c>
      <c r="E88" s="32" t="str">
        <f aca="false">VLOOKUP($D88,СписокМатериалов!$A:$D,2,FALSE())</f>
        <v>Плита минераловатная 1200х600х50 мм</v>
      </c>
      <c r="F88" s="216" t="n">
        <v>1</v>
      </c>
      <c r="G88" s="214" t="n">
        <v>6</v>
      </c>
      <c r="H88" s="79" t="n">
        <f aca="false">VLOOKUP($B88,Сводная!C:H,5,FALSE())</f>
        <v>0</v>
      </c>
      <c r="I88" s="79" t="n">
        <f aca="false">H88*F88</f>
        <v>0</v>
      </c>
    </row>
    <row r="89" customFormat="false" ht="14.25" hidden="false" customHeight="false" outlineLevel="0" collapsed="false">
      <c r="A89" s="31" t="n">
        <v>4</v>
      </c>
      <c r="B89" s="32" t="s">
        <v>410</v>
      </c>
      <c r="C89" s="32" t="str">
        <f aca="false">VLOOKUP($B89,СписокРабот!B:D,2,FALSE())</f>
        <v>Устройство стен из гипсокартона (2 слоя)с устройством каркаса прямолинейные конструкции</v>
      </c>
      <c r="D89" s="32" t="s">
        <v>814</v>
      </c>
      <c r="E89" s="32" t="str">
        <f aca="false">VLOOKUP($D89,СписокМатериалов!$A:$D,2,FALSE())</f>
        <v>Гипсокартонные листы (ГКЛ, ГКЛВ, ГКЛО) 2500х1200х12,5 мм</v>
      </c>
      <c r="F89" s="216" t="n">
        <v>2</v>
      </c>
      <c r="G89" s="214" t="n">
        <v>3</v>
      </c>
      <c r="H89" s="79" t="n">
        <f aca="false">VLOOKUP($B89,Сводная!C:H,5,FALSE())</f>
        <v>0</v>
      </c>
      <c r="I89" s="79" t="n">
        <f aca="false">H89*F89</f>
        <v>0</v>
      </c>
    </row>
    <row r="90" customFormat="false" ht="14.25" hidden="false" customHeight="false" outlineLevel="0" collapsed="false">
      <c r="A90" s="31" t="n">
        <v>4</v>
      </c>
      <c r="B90" s="32" t="s">
        <v>410</v>
      </c>
      <c r="C90" s="32" t="str">
        <f aca="false">VLOOKUP($B90,СписокРабот!B:D,2,FALSE())</f>
        <v>Устройство стен из гипсокартона (2 слоя)с устройством каркаса прямолинейные конструкции</v>
      </c>
      <c r="D90" s="32" t="s">
        <v>912</v>
      </c>
      <c r="E90" s="32" t="str">
        <f aca="false">VLOOKUP($D90,СписокМатериалов!$A:$D,2,FALSE())</f>
        <v>Шурупы с острым концом ТN 3,5х25 мм</v>
      </c>
      <c r="F90" s="217" t="n">
        <f aca="false">0.001*1.5*5.36</f>
        <v>0.00804</v>
      </c>
      <c r="G90" s="214" t="n">
        <v>1</v>
      </c>
      <c r="H90" s="79" t="n">
        <f aca="false">VLOOKUP($B90,Сводная!C:H,5,FALSE())</f>
        <v>0</v>
      </c>
      <c r="I90" s="79" t="n">
        <f aca="false">H90*F90</f>
        <v>0</v>
      </c>
    </row>
    <row r="91" customFormat="false" ht="14.25" hidden="false" customHeight="false" outlineLevel="0" collapsed="false">
      <c r="A91" s="31" t="n">
        <v>4</v>
      </c>
      <c r="B91" s="32" t="s">
        <v>410</v>
      </c>
      <c r="C91" s="32" t="str">
        <f aca="false">VLOOKUP($B91,СписокРабот!B:D,2,FALSE())</f>
        <v>Устройство стен из гипсокартона (2 слоя)с устройством каркаса прямолинейные конструкции</v>
      </c>
      <c r="D91" s="32" t="s">
        <v>913</v>
      </c>
      <c r="E91" s="32" t="str">
        <f aca="false">VLOOKUP($D91,СписокМатериалов!$A:$D,2,FALSE())</f>
        <v>Шурупы с острым концом ТN 3,5х35 мм</v>
      </c>
      <c r="F91" s="217" t="n">
        <f aca="false">0.001*1.5*15.24</f>
        <v>0.02286</v>
      </c>
      <c r="G91" s="214" t="n">
        <v>1</v>
      </c>
      <c r="H91" s="79" t="n">
        <f aca="false">VLOOKUP($B91,Сводная!C:H,5,FALSE())</f>
        <v>0</v>
      </c>
      <c r="I91" s="79" t="n">
        <f aca="false">H91*F91</f>
        <v>0</v>
      </c>
    </row>
    <row r="92" customFormat="false" ht="14.25" hidden="false" customHeight="false" outlineLevel="0" collapsed="false">
      <c r="A92" s="31" t="n">
        <v>4</v>
      </c>
      <c r="B92" s="32" t="s">
        <v>410</v>
      </c>
      <c r="C92" s="32" t="str">
        <f aca="false">VLOOKUP($B92,СписокРабот!B:D,2,FALSE())</f>
        <v>Устройство стен из гипсокартона (2 слоя)с устройством каркаса прямолинейные конструкции</v>
      </c>
      <c r="D92" s="32" t="s">
        <v>816</v>
      </c>
      <c r="E92" s="32" t="str">
        <f aca="false">VLOOKUP($D92,СписокМатериалов!$A:$D,2,FALSE())</f>
        <v>Грунтовка универсальная</v>
      </c>
      <c r="F92" s="216" t="n">
        <v>0.011</v>
      </c>
      <c r="G92" s="214" t="n">
        <v>10</v>
      </c>
      <c r="H92" s="79" t="n">
        <f aca="false">VLOOKUP($B92,Сводная!C:H,5,FALSE())</f>
        <v>0</v>
      </c>
      <c r="I92" s="79" t="n">
        <f aca="false">H92*F92</f>
        <v>0</v>
      </c>
    </row>
    <row r="93" customFormat="false" ht="14.25" hidden="false" customHeight="false" outlineLevel="0" collapsed="false">
      <c r="A93" s="31" t="n">
        <v>4</v>
      </c>
      <c r="B93" s="32" t="s">
        <v>410</v>
      </c>
      <c r="C93" s="32" t="str">
        <f aca="false">VLOOKUP($B93,СписокРабот!B:D,2,FALSE())</f>
        <v>Устройство стен из гипсокартона (2 слоя)с устройством каркаса прямолинейные конструкции</v>
      </c>
      <c r="D93" s="32" t="s">
        <v>907</v>
      </c>
      <c r="E93" s="32" t="str">
        <f aca="false">VLOOKUP($D93,СписокМатериалов!$A:$D,2,FALSE())</f>
        <v>Шпаклевка гипсовая</v>
      </c>
      <c r="F93" s="216" t="n">
        <v>0.066</v>
      </c>
      <c r="G93" s="214" t="n">
        <v>25</v>
      </c>
      <c r="H93" s="79" t="n">
        <f aca="false">VLOOKUP($B93,Сводная!C:H,5,FALSE())</f>
        <v>0</v>
      </c>
      <c r="I93" s="79" t="n">
        <f aca="false">H93*F93</f>
        <v>0</v>
      </c>
    </row>
    <row r="94" customFormat="false" ht="14.25" hidden="false" customHeight="false" outlineLevel="0" collapsed="false">
      <c r="A94" s="31" t="n">
        <v>4</v>
      </c>
      <c r="B94" s="32" t="s">
        <v>410</v>
      </c>
      <c r="C94" s="32" t="str">
        <f aca="false">VLOOKUP($B94,СписокРабот!B:D,2,FALSE())</f>
        <v>Устройство стен из гипсокартона (2 слоя)с устройством каркаса прямолинейные конструкции</v>
      </c>
      <c r="D94" s="32" t="s">
        <v>838</v>
      </c>
      <c r="E94" s="32" t="str">
        <f aca="false">VLOOKUP($D94,СписокМатериалов!$A:$D,2,FALSE())</f>
        <v>Лента армирующая бумажная</v>
      </c>
      <c r="F94" s="216" t="n">
        <v>1.47</v>
      </c>
      <c r="G94" s="214" t="n">
        <v>50</v>
      </c>
      <c r="H94" s="79" t="n">
        <f aca="false">VLOOKUP($B94,Сводная!C:H,5,FALSE())</f>
        <v>0</v>
      </c>
      <c r="I94" s="79" t="n">
        <f aca="false">H94*F94</f>
        <v>0</v>
      </c>
    </row>
    <row r="95" customFormat="false" ht="14.25" hidden="false" customHeight="false" outlineLevel="0" collapsed="false">
      <c r="A95" s="31" t="n">
        <v>4</v>
      </c>
      <c r="B95" s="32" t="s">
        <v>411</v>
      </c>
      <c r="C95" s="32" t="str">
        <f aca="false">VLOOKUP($B95,СписокРабот!B:D,2,FALSE())</f>
        <v>Устройство стен из ГКЛ (криволинейная конструкция) 1 слой</v>
      </c>
      <c r="D95" s="32" t="s">
        <v>826</v>
      </c>
      <c r="E95" s="32" t="str">
        <f aca="false">VLOOKUP($D95,СписокМатериалов!$A:$D,2,FALSE())</f>
        <v>Клей для гкл</v>
      </c>
      <c r="F95" s="216" t="n">
        <v>5</v>
      </c>
      <c r="G95" s="214" t="n">
        <v>30</v>
      </c>
      <c r="H95" s="79" t="n">
        <f aca="false">VLOOKUP($B95,Сводная!C:H,5,FALSE())</f>
        <v>0</v>
      </c>
      <c r="I95" s="79" t="n">
        <f aca="false">H95*F95</f>
        <v>0</v>
      </c>
    </row>
    <row r="96" customFormat="false" ht="14.25" hidden="false" customHeight="false" outlineLevel="0" collapsed="false">
      <c r="A96" s="31" t="n">
        <v>4</v>
      </c>
      <c r="B96" s="32" t="s">
        <v>411</v>
      </c>
      <c r="C96" s="32" t="str">
        <f aca="false">VLOOKUP($B96,СписокРабот!B:D,2,FALSE())</f>
        <v>Устройство стен из ГКЛ (криволинейная конструкция) 1 слой</v>
      </c>
      <c r="D96" s="32" t="s">
        <v>814</v>
      </c>
      <c r="E96" s="32" t="str">
        <f aca="false">VLOOKUP($D96,СписокМатериалов!$A:$D,2,FALSE())</f>
        <v>Гипсокартонные листы (ГКЛ, ГКЛВ, ГКЛО) 2500х1200х12,5 мм</v>
      </c>
      <c r="F96" s="216" t="n">
        <v>1</v>
      </c>
      <c r="G96" s="214" t="n">
        <v>3</v>
      </c>
      <c r="H96" s="79" t="n">
        <f aca="false">VLOOKUP($B96,Сводная!C:H,5,FALSE())</f>
        <v>0</v>
      </c>
      <c r="I96" s="79" t="n">
        <f aca="false">H96*F96</f>
        <v>0</v>
      </c>
    </row>
    <row r="97" customFormat="false" ht="14.25" hidden="false" customHeight="false" outlineLevel="0" collapsed="false">
      <c r="A97" s="31" t="n">
        <v>4</v>
      </c>
      <c r="B97" s="32" t="s">
        <v>411</v>
      </c>
      <c r="C97" s="32" t="str">
        <f aca="false">VLOOKUP($B97,СписокРабот!B:D,2,FALSE())</f>
        <v>Устройство стен из ГКЛ (криволинейная конструкция) 1 слой</v>
      </c>
      <c r="D97" s="32" t="s">
        <v>816</v>
      </c>
      <c r="E97" s="32" t="str">
        <f aca="false">VLOOKUP($D97,СписокМатериалов!$A:$D,2,FALSE())</f>
        <v>Грунтовка универсальная</v>
      </c>
      <c r="F97" s="216" t="n">
        <v>0.05</v>
      </c>
      <c r="G97" s="214" t="n">
        <v>10</v>
      </c>
      <c r="H97" s="79" t="n">
        <f aca="false">VLOOKUP($B97,Сводная!C:H,5,FALSE())</f>
        <v>0</v>
      </c>
      <c r="I97" s="79" t="n">
        <f aca="false">H97*F97</f>
        <v>0</v>
      </c>
    </row>
    <row r="98" customFormat="false" ht="14.25" hidden="false" customHeight="false" outlineLevel="0" collapsed="false">
      <c r="A98" s="31" t="n">
        <v>4</v>
      </c>
      <c r="B98" s="32" t="s">
        <v>411</v>
      </c>
      <c r="C98" s="32" t="str">
        <f aca="false">VLOOKUP($B98,СписокРабот!B:D,2,FALSE())</f>
        <v>Устройство стен из ГКЛ (криволинейная конструкция) 1 слой</v>
      </c>
      <c r="D98" s="32" t="s">
        <v>907</v>
      </c>
      <c r="E98" s="32" t="str">
        <f aca="false">VLOOKUP($D98,СписокМатериалов!$A:$D,2,FALSE())</f>
        <v>Шпаклевка гипсовая</v>
      </c>
      <c r="F98" s="216" t="n">
        <v>0.04</v>
      </c>
      <c r="G98" s="214" t="n">
        <v>25</v>
      </c>
      <c r="H98" s="79" t="n">
        <f aca="false">VLOOKUP($B98,Сводная!C:H,5,FALSE())</f>
        <v>0</v>
      </c>
      <c r="I98" s="79" t="n">
        <f aca="false">H98*F98</f>
        <v>0</v>
      </c>
    </row>
    <row r="99" customFormat="false" ht="14.25" hidden="false" customHeight="false" outlineLevel="0" collapsed="false">
      <c r="A99" s="31" t="n">
        <v>4</v>
      </c>
      <c r="B99" s="32" t="s">
        <v>411</v>
      </c>
      <c r="C99" s="32" t="str">
        <f aca="false">VLOOKUP($B99,СписокРабот!B:D,2,FALSE())</f>
        <v>Устройство стен из ГКЛ (криволинейная конструкция) 1 слой</v>
      </c>
      <c r="D99" s="32" t="s">
        <v>838</v>
      </c>
      <c r="E99" s="32" t="str">
        <f aca="false">VLOOKUP($D99,СписокМатериалов!$A:$D,2,FALSE())</f>
        <v>Лента армирующая бумажная</v>
      </c>
      <c r="F99" s="216" t="n">
        <v>1.3</v>
      </c>
      <c r="G99" s="214" t="n">
        <v>50</v>
      </c>
      <c r="H99" s="79" t="n">
        <f aca="false">VLOOKUP($B99,Сводная!C:H,5,FALSE())</f>
        <v>0</v>
      </c>
      <c r="I99" s="79" t="n">
        <f aca="false">H99*F99</f>
        <v>0</v>
      </c>
    </row>
    <row r="100" customFormat="false" ht="14.25" hidden="false" customHeight="false" outlineLevel="0" collapsed="false">
      <c r="A100" s="31" t="n">
        <v>4</v>
      </c>
      <c r="B100" s="32" t="s">
        <v>412</v>
      </c>
      <c r="C100" s="32" t="str">
        <f aca="false">VLOOKUP($B100,СписокРабот!B:D,2,FALSE())</f>
        <v>Облицовка стен ГКЛ (1 слой)</v>
      </c>
      <c r="D100" s="32" t="s">
        <v>877</v>
      </c>
      <c r="E100" s="32" t="str">
        <f aca="false">VLOOKUP($D100,СписокМатериалов!$A:$D,2,FALSE())</f>
        <v>Профиль ПН 27х28</v>
      </c>
      <c r="F100" s="216" t="n">
        <v>0.81</v>
      </c>
      <c r="G100" s="214" t="n">
        <v>3</v>
      </c>
      <c r="H100" s="79" t="n">
        <f aca="false">VLOOKUP($B100,Сводная!C:H,5,FALSE())</f>
        <v>0</v>
      </c>
      <c r="I100" s="79" t="n">
        <f aca="false">H100*F100</f>
        <v>0</v>
      </c>
    </row>
    <row r="101" customFormat="false" ht="14.25" hidden="false" customHeight="false" outlineLevel="0" collapsed="false">
      <c r="A101" s="31" t="n">
        <v>4</v>
      </c>
      <c r="B101" s="32" t="s">
        <v>412</v>
      </c>
      <c r="C101" s="32" t="str">
        <f aca="false">VLOOKUP($B101,СписокРабот!B:D,2,FALSE())</f>
        <v>Облицовка стен ГКЛ (1 слой)</v>
      </c>
      <c r="D101" s="32" t="s">
        <v>879</v>
      </c>
      <c r="E101" s="32" t="str">
        <f aca="false">VLOOKUP($D101,СписокМатериалов!$A:$D,2,FALSE())</f>
        <v>Профиль ПП 60х27</v>
      </c>
      <c r="F101" s="216" t="n">
        <v>1.7</v>
      </c>
      <c r="G101" s="214" t="n">
        <v>3</v>
      </c>
      <c r="H101" s="79" t="n">
        <f aca="false">VLOOKUP($B101,Сводная!C:H,5,FALSE())</f>
        <v>0</v>
      </c>
      <c r="I101" s="79" t="n">
        <f aca="false">H101*F101</f>
        <v>0</v>
      </c>
    </row>
    <row r="102" customFormat="false" ht="14.25" hidden="false" customHeight="false" outlineLevel="0" collapsed="false">
      <c r="A102" s="31" t="n">
        <v>4</v>
      </c>
      <c r="B102" s="32" t="s">
        <v>412</v>
      </c>
      <c r="C102" s="32" t="str">
        <f aca="false">VLOOKUP($B102,СписокРабот!B:D,2,FALSE())</f>
        <v>Облицовка стен ГКЛ (1 слой)</v>
      </c>
      <c r="D102" s="32" t="s">
        <v>883</v>
      </c>
      <c r="E102" s="32" t="str">
        <f aca="false">VLOOKUP($D102,СписокМатериалов!$A:$D,2,FALSE())</f>
        <v>Прямой подвес для потолочных профилей ПП 60х27</v>
      </c>
      <c r="F102" s="216" t="n">
        <v>2.14</v>
      </c>
      <c r="G102" s="214" t="n">
        <v>1</v>
      </c>
      <c r="H102" s="79" t="n">
        <f aca="false">VLOOKUP($B102,Сводная!C:H,5,FALSE())</f>
        <v>0</v>
      </c>
      <c r="I102" s="79" t="n">
        <f aca="false">H102*F102</f>
        <v>0</v>
      </c>
    </row>
    <row r="103" customFormat="false" ht="14.25" hidden="false" customHeight="false" outlineLevel="0" collapsed="false">
      <c r="A103" s="31" t="n">
        <v>4</v>
      </c>
      <c r="B103" s="32" t="s">
        <v>412</v>
      </c>
      <c r="C103" s="32" t="str">
        <f aca="false">VLOOKUP($B103,СписокРабот!B:D,2,FALSE())</f>
        <v>Облицовка стен ГКЛ (1 слой)</v>
      </c>
      <c r="D103" s="32" t="s">
        <v>894</v>
      </c>
      <c r="E103" s="32" t="str">
        <f aca="false">VLOOKUP($D103,СписокМатериалов!$A:$D,2,FALSE())</f>
        <v>Соединитель для потолочного профиля ПП 60х27</v>
      </c>
      <c r="F103" s="216" t="n">
        <v>0.36</v>
      </c>
      <c r="G103" s="214" t="n">
        <v>1</v>
      </c>
      <c r="H103" s="79" t="n">
        <f aca="false">VLOOKUP($B103,Сводная!C:H,5,FALSE())</f>
        <v>0</v>
      </c>
      <c r="I103" s="79" t="n">
        <f aca="false">H103*F103</f>
        <v>0</v>
      </c>
    </row>
    <row r="104" customFormat="false" ht="14.25" hidden="false" customHeight="false" outlineLevel="0" collapsed="false">
      <c r="A104" s="31" t="n">
        <v>4</v>
      </c>
      <c r="B104" s="32" t="s">
        <v>412</v>
      </c>
      <c r="C104" s="32" t="str">
        <f aca="false">VLOOKUP($B104,СписокРабот!B:D,2,FALSE())</f>
        <v>Облицовка стен ГКЛ (1 слой)</v>
      </c>
      <c r="D104" s="32" t="s">
        <v>819</v>
      </c>
      <c r="E104" s="32" t="str">
        <f aca="false">VLOOKUP($D104,СписокМатериалов!$A:$D,2,FALSE())</f>
        <v>Дюбель анкерный пластмассовый К 6х50 мм</v>
      </c>
      <c r="F104" s="216" t="n">
        <v>3.53</v>
      </c>
      <c r="G104" s="214" t="n">
        <v>200</v>
      </c>
      <c r="H104" s="79" t="n">
        <f aca="false">VLOOKUP($B104,Сводная!C:H,5,FALSE())</f>
        <v>0</v>
      </c>
      <c r="I104" s="79" t="n">
        <f aca="false">H104*F104</f>
        <v>0</v>
      </c>
    </row>
    <row r="105" customFormat="false" ht="14.25" hidden="false" customHeight="false" outlineLevel="0" collapsed="false">
      <c r="A105" s="31" t="n">
        <v>4</v>
      </c>
      <c r="B105" s="32" t="s">
        <v>412</v>
      </c>
      <c r="C105" s="32" t="str">
        <f aca="false">VLOOKUP($B105,СписокРабот!B:D,2,FALSE())</f>
        <v>Облицовка стен ГКЛ (1 слой)</v>
      </c>
      <c r="D105" s="32" t="s">
        <v>842</v>
      </c>
      <c r="E105" s="32" t="str">
        <f aca="false">VLOOKUP($D105,СписокМатериалов!$A:$D,2,FALSE())</f>
        <v>Лента уплотнительная 30х3,2 мм</v>
      </c>
      <c r="F105" s="216" t="n">
        <v>0.94</v>
      </c>
      <c r="G105" s="214" t="n">
        <v>30</v>
      </c>
      <c r="H105" s="79" t="n">
        <f aca="false">VLOOKUP($B105,Сводная!C:H,5,FALSE())</f>
        <v>0</v>
      </c>
      <c r="I105" s="79" t="n">
        <f aca="false">H105*F105</f>
        <v>0</v>
      </c>
    </row>
    <row r="106" customFormat="false" ht="14.25" hidden="false" customHeight="false" outlineLevel="0" collapsed="false">
      <c r="A106" s="31" t="n">
        <v>4</v>
      </c>
      <c r="B106" s="32" t="s">
        <v>412</v>
      </c>
      <c r="C106" s="32" t="str">
        <f aca="false">VLOOKUP($B106,СписокРабот!B:D,2,FALSE())</f>
        <v>Облицовка стен ГКЛ (1 слой)</v>
      </c>
      <c r="D106" s="32" t="s">
        <v>841</v>
      </c>
      <c r="E106" s="32" t="str">
        <f aca="false">VLOOKUP($D106,СписокМатериалов!$A:$D,2,FALSE())</f>
        <v>Лента разделительная 50 мм</v>
      </c>
      <c r="F106" s="216" t="n">
        <v>0.33</v>
      </c>
      <c r="G106" s="214" t="n">
        <v>50</v>
      </c>
      <c r="H106" s="79" t="n">
        <f aca="false">VLOOKUP($B106,Сводная!C:H,5,FALSE())</f>
        <v>0</v>
      </c>
      <c r="I106" s="79" t="n">
        <f aca="false">H106*F106</f>
        <v>0</v>
      </c>
    </row>
    <row r="107" customFormat="false" ht="14.25" hidden="false" customHeight="false" outlineLevel="0" collapsed="false">
      <c r="A107" s="31" t="n">
        <v>4</v>
      </c>
      <c r="B107" s="32" t="s">
        <v>412</v>
      </c>
      <c r="C107" s="32" t="str">
        <f aca="false">VLOOKUP($B107,СписокРабот!B:D,2,FALSE())</f>
        <v>Облицовка стен ГКЛ (1 слой)</v>
      </c>
      <c r="D107" s="32" t="s">
        <v>911</v>
      </c>
      <c r="E107" s="32" t="str">
        <f aca="false">VLOOKUP($D107,СписокМатериалов!$A:$D,2,FALSE())</f>
        <v>Шуруп LN 3,5х9 мм</v>
      </c>
      <c r="F107" s="217" t="n">
        <f aca="false">0.001*1.5*4.29</f>
        <v>0.006435</v>
      </c>
      <c r="G107" s="214" t="n">
        <v>1</v>
      </c>
      <c r="H107" s="79" t="n">
        <f aca="false">VLOOKUP($B107,Сводная!C:H,5,FALSE())</f>
        <v>0</v>
      </c>
      <c r="I107" s="79" t="n">
        <f aca="false">H107*F107</f>
        <v>0</v>
      </c>
    </row>
    <row r="108" customFormat="false" ht="14.25" hidden="false" customHeight="false" outlineLevel="0" collapsed="false">
      <c r="A108" s="31" t="n">
        <v>4</v>
      </c>
      <c r="B108" s="32" t="s">
        <v>412</v>
      </c>
      <c r="C108" s="32" t="str">
        <f aca="false">VLOOKUP($B108,СписокРабот!B:D,2,FALSE())</f>
        <v>Облицовка стен ГКЛ (1 слой)</v>
      </c>
      <c r="D108" s="32" t="s">
        <v>864</v>
      </c>
      <c r="E108" s="32" t="str">
        <f aca="false">VLOOKUP($D108,СписокМатериалов!$A:$D,2,FALSE())</f>
        <v>Плита минераловатная 1200х600х50 мм</v>
      </c>
      <c r="F108" s="216" t="n">
        <v>1</v>
      </c>
      <c r="G108" s="214" t="n">
        <v>6</v>
      </c>
      <c r="H108" s="79" t="n">
        <f aca="false">VLOOKUP($B108,Сводная!C:H,5,FALSE())</f>
        <v>0</v>
      </c>
      <c r="I108" s="79" t="n">
        <f aca="false">H108*F108</f>
        <v>0</v>
      </c>
    </row>
    <row r="109" customFormat="false" ht="14.25" hidden="false" customHeight="false" outlineLevel="0" collapsed="false">
      <c r="A109" s="31" t="n">
        <v>4</v>
      </c>
      <c r="B109" s="32" t="s">
        <v>412</v>
      </c>
      <c r="C109" s="32" t="str">
        <f aca="false">VLOOKUP($B109,СписокРабот!B:D,2,FALSE())</f>
        <v>Облицовка стен ГКЛ (1 слой)</v>
      </c>
      <c r="D109" s="32" t="s">
        <v>814</v>
      </c>
      <c r="E109" s="32" t="str">
        <f aca="false">VLOOKUP($D109,СписокМатериалов!$A:$D,2,FALSE())</f>
        <v>Гипсокартонные листы (ГКЛ, ГКЛВ, ГКЛО) 2500х1200х12,5 мм</v>
      </c>
      <c r="F109" s="216" t="n">
        <v>1</v>
      </c>
      <c r="G109" s="214" t="n">
        <v>3</v>
      </c>
      <c r="H109" s="79" t="n">
        <f aca="false">VLOOKUP($B109,Сводная!C:H,5,FALSE())</f>
        <v>0</v>
      </c>
      <c r="I109" s="79" t="n">
        <f aca="false">H109*F109</f>
        <v>0</v>
      </c>
    </row>
    <row r="110" customFormat="false" ht="14.25" hidden="false" customHeight="false" outlineLevel="0" collapsed="false">
      <c r="A110" s="31" t="n">
        <v>4</v>
      </c>
      <c r="B110" s="32" t="s">
        <v>412</v>
      </c>
      <c r="C110" s="32" t="str">
        <f aca="false">VLOOKUP($B110,СписокРабот!B:D,2,FALSE())</f>
        <v>Облицовка стен ГКЛ (1 слой)</v>
      </c>
      <c r="D110" s="32" t="s">
        <v>912</v>
      </c>
      <c r="E110" s="32" t="str">
        <f aca="false">VLOOKUP($D110,СписокМатериалов!$A:$D,2,FALSE())</f>
        <v>Шурупы с острым концом ТN 3,5х25 мм</v>
      </c>
      <c r="F110" s="217" t="n">
        <f aca="false">0.001*1.5*16.6</f>
        <v>0.0249</v>
      </c>
      <c r="G110" s="214" t="n">
        <v>1</v>
      </c>
      <c r="H110" s="79" t="n">
        <f aca="false">VLOOKUP($B110,Сводная!C:H,5,FALSE())</f>
        <v>0</v>
      </c>
      <c r="I110" s="79" t="n">
        <f aca="false">H110*F110</f>
        <v>0</v>
      </c>
    </row>
    <row r="111" customFormat="false" ht="14.25" hidden="false" customHeight="false" outlineLevel="0" collapsed="false">
      <c r="A111" s="31" t="n">
        <v>4</v>
      </c>
      <c r="B111" s="32" t="s">
        <v>412</v>
      </c>
      <c r="C111" s="32" t="str">
        <f aca="false">VLOOKUP($B111,СписокРабот!B:D,2,FALSE())</f>
        <v>Облицовка стен ГКЛ (1 слой)</v>
      </c>
      <c r="D111" s="32" t="s">
        <v>816</v>
      </c>
      <c r="E111" s="32" t="str">
        <f aca="false">VLOOKUP($D111,СписокМатериалов!$A:$D,2,FALSE())</f>
        <v>Грунтовка универсальная</v>
      </c>
      <c r="F111" s="216" t="n">
        <v>0.05</v>
      </c>
      <c r="G111" s="214" t="n">
        <v>10</v>
      </c>
      <c r="H111" s="79" t="n">
        <f aca="false">VLOOKUP($B111,Сводная!C:H,5,FALSE())</f>
        <v>0</v>
      </c>
      <c r="I111" s="79" t="n">
        <f aca="false">H111*F111</f>
        <v>0</v>
      </c>
    </row>
    <row r="112" customFormat="false" ht="14.25" hidden="false" customHeight="false" outlineLevel="0" collapsed="false">
      <c r="A112" s="31" t="n">
        <v>4</v>
      </c>
      <c r="B112" s="32" t="s">
        <v>412</v>
      </c>
      <c r="C112" s="32" t="str">
        <f aca="false">VLOOKUP($B112,СписокРабот!B:D,2,FALSE())</f>
        <v>Облицовка стен ГКЛ (1 слой)</v>
      </c>
      <c r="D112" s="32" t="s">
        <v>907</v>
      </c>
      <c r="E112" s="32" t="str">
        <f aca="false">VLOOKUP($D112,СписокМатериалов!$A:$D,2,FALSE())</f>
        <v>Шпаклевка гипсовая</v>
      </c>
      <c r="F112" s="216" t="n">
        <v>0.04</v>
      </c>
      <c r="G112" s="214" t="n">
        <v>25</v>
      </c>
      <c r="H112" s="79" t="n">
        <f aca="false">VLOOKUP($B112,Сводная!C:H,5,FALSE())</f>
        <v>0</v>
      </c>
      <c r="I112" s="79" t="n">
        <f aca="false">H112*F112</f>
        <v>0</v>
      </c>
    </row>
    <row r="113" customFormat="false" ht="14.25" hidden="false" customHeight="false" outlineLevel="0" collapsed="false">
      <c r="A113" s="31" t="n">
        <v>4</v>
      </c>
      <c r="B113" s="32" t="s">
        <v>412</v>
      </c>
      <c r="C113" s="32" t="str">
        <f aca="false">VLOOKUP($B113,СписокРабот!B:D,2,FALSE())</f>
        <v>Облицовка стен ГКЛ (1 слой)</v>
      </c>
      <c r="D113" s="32" t="s">
        <v>838</v>
      </c>
      <c r="E113" s="32" t="str">
        <f aca="false">VLOOKUP($D113,СписокМатериалов!$A:$D,2,FALSE())</f>
        <v>Лента армирующая бумажная</v>
      </c>
      <c r="F113" s="216" t="n">
        <v>1.3</v>
      </c>
      <c r="G113" s="214" t="n">
        <v>50</v>
      </c>
      <c r="H113" s="79" t="n">
        <f aca="false">VLOOKUP($B113,Сводная!C:H,5,FALSE())</f>
        <v>0</v>
      </c>
      <c r="I113" s="79" t="n">
        <f aca="false">H113*F113</f>
        <v>0</v>
      </c>
    </row>
    <row r="114" customFormat="false" ht="14.25" hidden="false" customHeight="false" outlineLevel="0" collapsed="false">
      <c r="A114" s="31" t="n">
        <v>4</v>
      </c>
      <c r="B114" s="32" t="s">
        <v>57</v>
      </c>
      <c r="C114" s="32" t="str">
        <f aca="false">VLOOKUP($B114,СписокРабот!B:D,2,FALSE())</f>
        <v>Базовая шпатлёвка 1 слой</v>
      </c>
      <c r="D114" s="32" t="s">
        <v>897</v>
      </c>
      <c r="E114" s="32" t="str">
        <f aca="false">VLOOKUP($D114,СписокМатериалов!$A:$D,2,FALSE())</f>
        <v>Стеклоблоки 190 х 190 х 80 мм</v>
      </c>
      <c r="F114" s="216" t="n">
        <v>25</v>
      </c>
      <c r="G114" s="214" t="n">
        <v>1</v>
      </c>
      <c r="H114" s="79" t="n">
        <f aca="false">VLOOKUP($B114,Сводная!C:H,5,FALSE())</f>
        <v>15</v>
      </c>
      <c r="I114" s="79" t="n">
        <f aca="false">H114*F114</f>
        <v>375</v>
      </c>
    </row>
    <row r="115" customFormat="false" ht="14.25" hidden="false" customHeight="false" outlineLevel="0" collapsed="false">
      <c r="A115" s="31" t="n">
        <v>4</v>
      </c>
      <c r="B115" s="32" t="s">
        <v>57</v>
      </c>
      <c r="C115" s="32" t="str">
        <f aca="false">VLOOKUP($B115,СписокРабот!B:D,2,FALSE())</f>
        <v>Базовая шпатлёвка 1 слой</v>
      </c>
      <c r="D115" s="32" t="s">
        <v>828</v>
      </c>
      <c r="E115" s="32" t="str">
        <f aca="false">VLOOKUP($D115,СписокМатериалов!$A:$D,2,FALSE())</f>
        <v>Клей для стеклоблоков</v>
      </c>
      <c r="F115" s="216" t="n">
        <v>25</v>
      </c>
      <c r="G115" s="214" t="n">
        <v>25</v>
      </c>
      <c r="H115" s="79" t="n">
        <f aca="false">VLOOKUP($B115,Сводная!C:H,5,FALSE())</f>
        <v>15</v>
      </c>
      <c r="I115" s="79" t="n">
        <f aca="false">H115*F115</f>
        <v>375</v>
      </c>
    </row>
    <row r="116" customFormat="false" ht="14.25" hidden="false" customHeight="false" outlineLevel="0" collapsed="false">
      <c r="A116" s="31" t="n">
        <v>4</v>
      </c>
      <c r="B116" s="32" t="s">
        <v>57</v>
      </c>
      <c r="C116" s="32" t="str">
        <f aca="false">VLOOKUP($B116,СписокРабот!B:D,2,FALSE())</f>
        <v>Базовая шпатлёвка 1 слой</v>
      </c>
      <c r="D116" s="32" t="s">
        <v>848</v>
      </c>
      <c r="E116" s="32" t="str">
        <f aca="false">VLOOKUP($D116,СписокМатериалов!$A:$D,2,FALSE())</f>
        <v>Монтажные крестики</v>
      </c>
      <c r="F116" s="216" t="n">
        <v>36</v>
      </c>
      <c r="G116" s="214" t="n">
        <v>200</v>
      </c>
      <c r="H116" s="79" t="n">
        <f aca="false">VLOOKUP($B116,Сводная!C:H,5,FALSE())</f>
        <v>15</v>
      </c>
      <c r="I116" s="79" t="n">
        <f aca="false">H116*F116</f>
        <v>540</v>
      </c>
    </row>
    <row r="117" customFormat="false" ht="14.25" hidden="false" customHeight="false" outlineLevel="0" collapsed="false">
      <c r="A117" s="31" t="n">
        <v>4</v>
      </c>
      <c r="B117" s="32" t="s">
        <v>57</v>
      </c>
      <c r="C117" s="32" t="str">
        <f aca="false">VLOOKUP($B117,СписокРабот!B:D,2,FALSE())</f>
        <v>Базовая шпатлёвка 1 слой</v>
      </c>
      <c r="D117" s="32" t="s">
        <v>811</v>
      </c>
      <c r="E117" s="32" t="str">
        <f aca="false">VLOOKUP($D117,СписокМатериалов!$A:$D,2,FALSE())</f>
        <v>Арматура из нержавеющей стали диаметром 6мм</v>
      </c>
      <c r="F117" s="216" t="n">
        <v>6</v>
      </c>
      <c r="G117" s="214" t="n">
        <v>1</v>
      </c>
      <c r="H117" s="79" t="n">
        <f aca="false">VLOOKUP($B117,Сводная!C:H,5,FALSE())</f>
        <v>15</v>
      </c>
      <c r="I117" s="79" t="n">
        <f aca="false">H117*F117</f>
        <v>90</v>
      </c>
    </row>
    <row r="118" customFormat="false" ht="14.25" hidden="false" customHeight="false" outlineLevel="0" collapsed="false">
      <c r="A118" s="31" t="n">
        <v>4</v>
      </c>
      <c r="B118" s="32" t="s">
        <v>57</v>
      </c>
      <c r="C118" s="32" t="str">
        <f aca="false">VLOOKUP($B118,СписокРабот!B:D,2,FALSE())</f>
        <v>Базовая шпатлёвка 1 слой</v>
      </c>
      <c r="D118" s="32" t="s">
        <v>858</v>
      </c>
      <c r="E118" s="32" t="str">
        <f aca="false">VLOOKUP($D118,СписокМатериалов!$A:$D,2,FALSE())</f>
        <v>ПВХ-лента</v>
      </c>
      <c r="F118" s="216" t="n">
        <v>1</v>
      </c>
      <c r="G118" s="214" t="n">
        <v>50</v>
      </c>
      <c r="H118" s="79" t="n">
        <f aca="false">VLOOKUP($B118,Сводная!C:H,5,FALSE())</f>
        <v>15</v>
      </c>
      <c r="I118" s="79" t="n">
        <f aca="false">H118*F118</f>
        <v>15</v>
      </c>
    </row>
    <row r="119" customFormat="false" ht="14.25" hidden="false" customHeight="false" outlineLevel="0" collapsed="false">
      <c r="A119" s="31" t="n">
        <v>4</v>
      </c>
      <c r="B119" s="32" t="s">
        <v>417</v>
      </c>
      <c r="C119" s="32" t="str">
        <f aca="false">VLOOKUP($B119,СписокРабот!B:D,2,FALSE())</f>
        <v>Устройство тепло / звукоизоляции стен (минвата, пенополистирол) 1 слой</v>
      </c>
      <c r="D119" s="32" t="s">
        <v>877</v>
      </c>
      <c r="E119" s="32" t="str">
        <f aca="false">VLOOKUP($D119,СписокМатериалов!$A:$D,2,FALSE())</f>
        <v>Профиль ПН 27х28</v>
      </c>
      <c r="F119" s="216" t="n">
        <v>0.81</v>
      </c>
      <c r="G119" s="214" t="n">
        <v>3</v>
      </c>
      <c r="H119" s="79" t="n">
        <f aca="false">VLOOKUP($B119,Сводная!C:H,5,FALSE())</f>
        <v>0</v>
      </c>
      <c r="I119" s="79" t="n">
        <f aca="false">H119*F119</f>
        <v>0</v>
      </c>
    </row>
    <row r="120" customFormat="false" ht="14.25" hidden="false" customHeight="false" outlineLevel="0" collapsed="false">
      <c r="A120" s="31" t="n">
        <v>4</v>
      </c>
      <c r="B120" s="32" t="s">
        <v>417</v>
      </c>
      <c r="C120" s="32" t="str">
        <f aca="false">VLOOKUP($B120,СписокРабот!B:D,2,FALSE())</f>
        <v>Устройство тепло / звукоизоляции стен (минвата, пенополистирол) 1 слой</v>
      </c>
      <c r="D120" s="32" t="s">
        <v>879</v>
      </c>
      <c r="E120" s="32" t="str">
        <f aca="false">VLOOKUP($D120,СписокМатериалов!$A:$D,2,FALSE())</f>
        <v>Профиль ПП 60х27</v>
      </c>
      <c r="F120" s="216" t="n">
        <v>1.7</v>
      </c>
      <c r="G120" s="214" t="n">
        <v>3</v>
      </c>
      <c r="H120" s="79" t="n">
        <f aca="false">VLOOKUP($B120,Сводная!C:H,5,FALSE())</f>
        <v>0</v>
      </c>
      <c r="I120" s="79" t="n">
        <f aca="false">H120*F120</f>
        <v>0</v>
      </c>
    </row>
    <row r="121" customFormat="false" ht="14.25" hidden="false" customHeight="false" outlineLevel="0" collapsed="false">
      <c r="A121" s="31" t="n">
        <v>4</v>
      </c>
      <c r="B121" s="32" t="s">
        <v>417</v>
      </c>
      <c r="C121" s="32" t="str">
        <f aca="false">VLOOKUP($B121,СписокРабот!B:D,2,FALSE())</f>
        <v>Устройство тепло / звукоизоляции стен (минвата, пенополистирол) 1 слой</v>
      </c>
      <c r="D121" s="32" t="s">
        <v>883</v>
      </c>
      <c r="E121" s="32" t="str">
        <f aca="false">VLOOKUP($D121,СписокМатериалов!$A:$D,2,FALSE())</f>
        <v>Прямой подвес для потолочных профилей ПП 60х27</v>
      </c>
      <c r="F121" s="216" t="n">
        <v>2.14</v>
      </c>
      <c r="G121" s="214" t="n">
        <v>1</v>
      </c>
      <c r="H121" s="79" t="n">
        <f aca="false">VLOOKUP($B121,Сводная!C:H,5,FALSE())</f>
        <v>0</v>
      </c>
      <c r="I121" s="79" t="n">
        <f aca="false">H121*F121</f>
        <v>0</v>
      </c>
    </row>
    <row r="122" customFormat="false" ht="14.25" hidden="false" customHeight="false" outlineLevel="0" collapsed="false">
      <c r="A122" s="31" t="n">
        <v>4</v>
      </c>
      <c r="B122" s="32" t="s">
        <v>417</v>
      </c>
      <c r="C122" s="32" t="str">
        <f aca="false">VLOOKUP($B122,СписокРабот!B:D,2,FALSE())</f>
        <v>Устройство тепло / звукоизоляции стен (минвата, пенополистирол) 1 слой</v>
      </c>
      <c r="D122" s="32" t="s">
        <v>894</v>
      </c>
      <c r="E122" s="32" t="str">
        <f aca="false">VLOOKUP($D122,СписокМатериалов!$A:$D,2,FALSE())</f>
        <v>Соединитель для потолочного профиля ПП 60х27</v>
      </c>
      <c r="F122" s="216" t="n">
        <v>0.36</v>
      </c>
      <c r="G122" s="214" t="n">
        <v>1</v>
      </c>
      <c r="H122" s="79" t="n">
        <f aca="false">VLOOKUP($B122,Сводная!C:H,5,FALSE())</f>
        <v>0</v>
      </c>
      <c r="I122" s="79" t="n">
        <f aca="false">H122*F122</f>
        <v>0</v>
      </c>
    </row>
    <row r="123" customFormat="false" ht="14.25" hidden="false" customHeight="false" outlineLevel="0" collapsed="false">
      <c r="A123" s="31" t="n">
        <v>4</v>
      </c>
      <c r="B123" s="32" t="s">
        <v>417</v>
      </c>
      <c r="C123" s="32" t="str">
        <f aca="false">VLOOKUP($B123,СписокРабот!B:D,2,FALSE())</f>
        <v>Устройство тепло / звукоизоляции стен (минвата, пенополистирол) 1 слой</v>
      </c>
      <c r="D123" s="32" t="s">
        <v>819</v>
      </c>
      <c r="E123" s="32" t="str">
        <f aca="false">VLOOKUP($D123,СписокМатериалов!$A:$D,2,FALSE())</f>
        <v>Дюбель анкерный пластмассовый К 6х50 мм</v>
      </c>
      <c r="F123" s="216" t="n">
        <v>3.53</v>
      </c>
      <c r="G123" s="214" t="n">
        <v>200</v>
      </c>
      <c r="H123" s="79" t="n">
        <f aca="false">VLOOKUP($B123,Сводная!C:H,5,FALSE())</f>
        <v>0</v>
      </c>
      <c r="I123" s="79" t="n">
        <f aca="false">H123*F123</f>
        <v>0</v>
      </c>
    </row>
    <row r="124" customFormat="false" ht="14.25" hidden="false" customHeight="false" outlineLevel="0" collapsed="false">
      <c r="A124" s="31" t="n">
        <v>4</v>
      </c>
      <c r="B124" s="32" t="s">
        <v>417</v>
      </c>
      <c r="C124" s="32" t="str">
        <f aca="false">VLOOKUP($B124,СписокРабот!B:D,2,FALSE())</f>
        <v>Устройство тепло / звукоизоляции стен (минвата, пенополистирол) 1 слой</v>
      </c>
      <c r="D124" s="32" t="s">
        <v>842</v>
      </c>
      <c r="E124" s="32" t="str">
        <f aca="false">VLOOKUP($D124,СписокМатериалов!$A:$D,2,FALSE())</f>
        <v>Лента уплотнительная 30х3,2 мм</v>
      </c>
      <c r="F124" s="216" t="n">
        <v>0.94</v>
      </c>
      <c r="G124" s="214" t="n">
        <v>30</v>
      </c>
      <c r="H124" s="79" t="n">
        <f aca="false">VLOOKUP($B124,Сводная!C:H,5,FALSE())</f>
        <v>0</v>
      </c>
      <c r="I124" s="79" t="n">
        <f aca="false">H124*F124</f>
        <v>0</v>
      </c>
    </row>
    <row r="125" customFormat="false" ht="14.25" hidden="false" customHeight="false" outlineLevel="0" collapsed="false">
      <c r="A125" s="31" t="n">
        <v>4</v>
      </c>
      <c r="B125" s="32" t="s">
        <v>417</v>
      </c>
      <c r="C125" s="32" t="str">
        <f aca="false">VLOOKUP($B125,СписокРабот!B:D,2,FALSE())</f>
        <v>Устройство тепло / звукоизоляции стен (минвата, пенополистирол) 1 слой</v>
      </c>
      <c r="D125" s="32" t="s">
        <v>841</v>
      </c>
      <c r="E125" s="32" t="str">
        <f aca="false">VLOOKUP($D125,СписокМатериалов!$A:$D,2,FALSE())</f>
        <v>Лента разделительная 50 мм</v>
      </c>
      <c r="F125" s="216" t="n">
        <v>0.33</v>
      </c>
      <c r="G125" s="214" t="n">
        <v>50</v>
      </c>
      <c r="H125" s="79" t="n">
        <f aca="false">VLOOKUP($B125,Сводная!C:H,5,FALSE())</f>
        <v>0</v>
      </c>
      <c r="I125" s="79" t="n">
        <f aca="false">H125*F125</f>
        <v>0</v>
      </c>
    </row>
    <row r="126" customFormat="false" ht="14.25" hidden="false" customHeight="false" outlineLevel="0" collapsed="false">
      <c r="A126" s="31" t="n">
        <v>4</v>
      </c>
      <c r="B126" s="32" t="s">
        <v>417</v>
      </c>
      <c r="C126" s="32" t="str">
        <f aca="false">VLOOKUP($B126,СписокРабот!B:D,2,FALSE())</f>
        <v>Устройство тепло / звукоизоляции стен (минвата, пенополистирол) 1 слой</v>
      </c>
      <c r="D126" s="32" t="s">
        <v>911</v>
      </c>
      <c r="E126" s="32" t="str">
        <f aca="false">VLOOKUP($D126,СписокМатериалов!$A:$D,2,FALSE())</f>
        <v>Шуруп LN 3,5х9 мм</v>
      </c>
      <c r="F126" s="217" t="n">
        <f aca="false">0.001*1.5*4.29</f>
        <v>0.006435</v>
      </c>
      <c r="G126" s="214" t="n">
        <v>1</v>
      </c>
      <c r="H126" s="79" t="n">
        <f aca="false">VLOOKUP($B126,Сводная!C:H,5,FALSE())</f>
        <v>0</v>
      </c>
      <c r="I126" s="79" t="n">
        <f aca="false">H126*F126</f>
        <v>0</v>
      </c>
    </row>
    <row r="127" customFormat="false" ht="14.25" hidden="false" customHeight="false" outlineLevel="0" collapsed="false">
      <c r="A127" s="31" t="n">
        <v>4</v>
      </c>
      <c r="B127" s="32" t="s">
        <v>417</v>
      </c>
      <c r="C127" s="32" t="str">
        <f aca="false">VLOOKUP($B127,СписокРабот!B:D,2,FALSE())</f>
        <v>Устройство тепло / звукоизоляции стен (минвата, пенополистирол) 1 слой</v>
      </c>
      <c r="D127" s="32" t="s">
        <v>864</v>
      </c>
      <c r="E127" s="32" t="str">
        <f aca="false">VLOOKUP($D127,СписокМатериалов!$A:$D,2,FALSE())</f>
        <v>Плита минераловатная 1200х600х50 мм</v>
      </c>
      <c r="F127" s="216" t="n">
        <v>1</v>
      </c>
      <c r="G127" s="214" t="n">
        <v>6</v>
      </c>
      <c r="H127" s="79" t="n">
        <f aca="false">VLOOKUP($B127,Сводная!C:H,5,FALSE())</f>
        <v>0</v>
      </c>
      <c r="I127" s="79" t="n">
        <f aca="false">H127*F127</f>
        <v>0</v>
      </c>
    </row>
    <row r="128" customFormat="false" ht="14.25" hidden="false" customHeight="false" outlineLevel="0" collapsed="false">
      <c r="A128" s="31" t="n">
        <v>4</v>
      </c>
      <c r="B128" s="32" t="s">
        <v>417</v>
      </c>
      <c r="C128" s="32" t="str">
        <f aca="false">VLOOKUP($B128,СписокРабот!B:D,2,FALSE())</f>
        <v>Устройство тепло / звукоизоляции стен (минвата, пенополистирол) 1 слой</v>
      </c>
      <c r="D128" s="32" t="s">
        <v>814</v>
      </c>
      <c r="E128" s="32" t="str">
        <f aca="false">VLOOKUP($D128,СписокМатериалов!$A:$D,2,FALSE())</f>
        <v>Гипсокартонные листы (ГКЛ, ГКЛВ, ГКЛО) 2500х1200х12,5 мм</v>
      </c>
      <c r="F128" s="216" t="n">
        <v>1</v>
      </c>
      <c r="G128" s="214" t="n">
        <v>3</v>
      </c>
      <c r="H128" s="79" t="n">
        <f aca="false">VLOOKUP($B128,Сводная!C:H,5,FALSE())</f>
        <v>0</v>
      </c>
      <c r="I128" s="79" t="n">
        <f aca="false">H128*F128</f>
        <v>0</v>
      </c>
    </row>
    <row r="129" customFormat="false" ht="14.25" hidden="false" customHeight="false" outlineLevel="0" collapsed="false">
      <c r="A129" s="31" t="n">
        <v>4</v>
      </c>
      <c r="B129" s="32" t="s">
        <v>417</v>
      </c>
      <c r="C129" s="32" t="str">
        <f aca="false">VLOOKUP($B129,СписокРабот!B:D,2,FALSE())</f>
        <v>Устройство тепло / звукоизоляции стен (минвата, пенополистирол) 1 слой</v>
      </c>
      <c r="D129" s="32" t="s">
        <v>912</v>
      </c>
      <c r="E129" s="32" t="str">
        <f aca="false">VLOOKUP($D129,СписокМатериалов!$A:$D,2,FALSE())</f>
        <v>Шурупы с острым концом ТN 3,5х25 мм</v>
      </c>
      <c r="F129" s="217" t="n">
        <f aca="false">0.001*1.5*16.6</f>
        <v>0.0249</v>
      </c>
      <c r="G129" s="214" t="n">
        <v>1</v>
      </c>
      <c r="H129" s="79" t="n">
        <f aca="false">VLOOKUP($B129,Сводная!C:H,5,FALSE())</f>
        <v>0</v>
      </c>
      <c r="I129" s="79" t="n">
        <f aca="false">H129*F129</f>
        <v>0</v>
      </c>
    </row>
    <row r="130" customFormat="false" ht="14.25" hidden="false" customHeight="false" outlineLevel="0" collapsed="false">
      <c r="A130" s="31" t="n">
        <v>4</v>
      </c>
      <c r="B130" s="32" t="s">
        <v>417</v>
      </c>
      <c r="C130" s="32" t="str">
        <f aca="false">VLOOKUP($B130,СписокРабот!B:D,2,FALSE())</f>
        <v>Устройство тепло / звукоизоляции стен (минвата, пенополистирол) 1 слой</v>
      </c>
      <c r="D130" s="32" t="s">
        <v>816</v>
      </c>
      <c r="E130" s="32" t="str">
        <f aca="false">VLOOKUP($D130,СписокМатериалов!$A:$D,2,FALSE())</f>
        <v>Грунтовка универсальная</v>
      </c>
      <c r="F130" s="216" t="n">
        <v>0.05</v>
      </c>
      <c r="G130" s="214" t="n">
        <v>10</v>
      </c>
      <c r="H130" s="79" t="n">
        <f aca="false">VLOOKUP($B130,Сводная!C:H,5,FALSE())</f>
        <v>0</v>
      </c>
      <c r="I130" s="79" t="n">
        <f aca="false">H130*F130</f>
        <v>0</v>
      </c>
    </row>
    <row r="131" customFormat="false" ht="14.25" hidden="false" customHeight="false" outlineLevel="0" collapsed="false">
      <c r="A131" s="31" t="n">
        <v>4</v>
      </c>
      <c r="B131" s="32" t="s">
        <v>417</v>
      </c>
      <c r="C131" s="32" t="str">
        <f aca="false">VLOOKUP($B131,СписокРабот!B:D,2,FALSE())</f>
        <v>Устройство тепло / звукоизоляции стен (минвата, пенополистирол) 1 слой</v>
      </c>
      <c r="D131" s="32" t="s">
        <v>907</v>
      </c>
      <c r="E131" s="32" t="str">
        <f aca="false">VLOOKUP($D131,СписокМатериалов!$A:$D,2,FALSE())</f>
        <v>Шпаклевка гипсовая</v>
      </c>
      <c r="F131" s="216" t="n">
        <v>0.04</v>
      </c>
      <c r="G131" s="214" t="n">
        <v>25</v>
      </c>
      <c r="H131" s="79" t="n">
        <f aca="false">VLOOKUP($B131,Сводная!C:H,5,FALSE())</f>
        <v>0</v>
      </c>
      <c r="I131" s="79" t="n">
        <f aca="false">H131*F131</f>
        <v>0</v>
      </c>
    </row>
    <row r="132" customFormat="false" ht="14.25" hidden="false" customHeight="false" outlineLevel="0" collapsed="false">
      <c r="A132" s="31" t="n">
        <v>4</v>
      </c>
      <c r="B132" s="32" t="s">
        <v>417</v>
      </c>
      <c r="C132" s="32" t="str">
        <f aca="false">VLOOKUP($B132,СписокРабот!B:D,2,FALSE())</f>
        <v>Устройство тепло / звукоизоляции стен (минвата, пенополистирол) 1 слой</v>
      </c>
      <c r="D132" s="32" t="s">
        <v>838</v>
      </c>
      <c r="E132" s="32" t="str">
        <f aca="false">VLOOKUP($D132,СписокМатериалов!$A:$D,2,FALSE())</f>
        <v>Лента армирующая бумажная</v>
      </c>
      <c r="F132" s="216" t="n">
        <v>1.3</v>
      </c>
      <c r="G132" s="214" t="n">
        <v>50</v>
      </c>
      <c r="H132" s="79" t="n">
        <f aca="false">VLOOKUP($B132,Сводная!C:H,5,FALSE())</f>
        <v>0</v>
      </c>
      <c r="I132" s="79" t="n">
        <f aca="false">H132*F132</f>
        <v>0</v>
      </c>
    </row>
    <row r="133" customFormat="false" ht="14.25" hidden="false" customHeight="false" outlineLevel="0" collapsed="false">
      <c r="A133" s="31" t="n">
        <v>4</v>
      </c>
      <c r="B133" s="32" t="s">
        <v>418</v>
      </c>
      <c r="C133" s="32" t="str">
        <f aca="false">VLOOKUP($B133,СписокРабот!B:D,2,FALSE())</f>
        <v>Устройство откосов из ГКЛ (1 слой)</v>
      </c>
      <c r="D133" s="32" t="s">
        <v>815</v>
      </c>
      <c r="E133" s="32" t="str">
        <f aca="false">VLOOKUP($D133,СписокМатериалов!$A:$D,2,FALSE())</f>
        <v>ГКЛ</v>
      </c>
      <c r="F133" s="216" t="n">
        <v>1</v>
      </c>
      <c r="G133" s="214" t="n">
        <v>3</v>
      </c>
      <c r="H133" s="79" t="n">
        <f aca="false">VLOOKUP($B133,Сводная!C:H,5,FALSE())</f>
        <v>0</v>
      </c>
      <c r="I133" s="79" t="n">
        <f aca="false">H133*F133</f>
        <v>0</v>
      </c>
    </row>
    <row r="134" customFormat="false" ht="14.25" hidden="false" customHeight="false" outlineLevel="0" collapsed="false">
      <c r="A134" s="31" t="n">
        <v>4</v>
      </c>
      <c r="B134" s="32" t="s">
        <v>418</v>
      </c>
      <c r="C134" s="32" t="str">
        <f aca="false">VLOOKUP($B134,СписокРабот!B:D,2,FALSE())</f>
        <v>Устройство откосов из ГКЛ (1 слой)</v>
      </c>
      <c r="D134" s="32" t="s">
        <v>826</v>
      </c>
      <c r="E134" s="32" t="str">
        <f aca="false">VLOOKUP($D134,СписокМатериалов!$A:$D,2,FALSE())</f>
        <v>Клей для гкл</v>
      </c>
      <c r="F134" s="216" t="n">
        <v>5</v>
      </c>
      <c r="G134" s="214" t="n">
        <v>30</v>
      </c>
      <c r="H134" s="79" t="n">
        <f aca="false">VLOOKUP($B134,Сводная!C:H,5,FALSE())</f>
        <v>0</v>
      </c>
      <c r="I134" s="79" t="n">
        <f aca="false">H134*F134</f>
        <v>0</v>
      </c>
    </row>
    <row r="135" customFormat="false" ht="14.25" hidden="false" customHeight="false" outlineLevel="0" collapsed="false">
      <c r="A135" s="31" t="n">
        <v>4</v>
      </c>
      <c r="B135" s="32" t="s">
        <v>61</v>
      </c>
      <c r="C135" s="32" t="str">
        <f aca="false">VLOOKUP($B135,СписокРабот!B:D,2,FALSE())</f>
        <v>Гидроизоляция стен (в 2 слоя)</v>
      </c>
      <c r="D135" s="32" t="s">
        <v>893</v>
      </c>
      <c r="E135" s="32" t="str">
        <f aca="false">VLOOKUP($D135,СписокМатериалов!$A:$D,2,FALSE())</f>
        <v>Смесь обмазачная</v>
      </c>
      <c r="F135" s="216" t="n">
        <v>3</v>
      </c>
      <c r="G135" s="214" t="n">
        <v>20</v>
      </c>
      <c r="H135" s="79" t="n">
        <f aca="false">VLOOKUP($B135,Сводная!C:H,5,FALSE())</f>
        <v>47</v>
      </c>
      <c r="I135" s="79" t="n">
        <f aca="false">H135*F135</f>
        <v>141</v>
      </c>
    </row>
    <row r="136" customFormat="false" ht="14.25" hidden="false" customHeight="false" outlineLevel="0" collapsed="false">
      <c r="A136" s="31" t="n">
        <v>4</v>
      </c>
      <c r="B136" s="32" t="s">
        <v>61</v>
      </c>
      <c r="C136" s="32" t="str">
        <f aca="false">VLOOKUP($B136,СписокРабот!B:D,2,FALSE())</f>
        <v>Гидроизоляция стен (в 2 слоя)</v>
      </c>
      <c r="D136" s="32" t="s">
        <v>816</v>
      </c>
      <c r="E136" s="32" t="str">
        <f aca="false">VLOOKUP($D136,СписокМатериалов!$A:$D,2,FALSE())</f>
        <v>Грунтовка универсальная</v>
      </c>
      <c r="F136" s="216" t="n">
        <v>0.1</v>
      </c>
      <c r="G136" s="214" t="n">
        <v>10</v>
      </c>
      <c r="H136" s="79" t="n">
        <f aca="false">VLOOKUP($B136,Сводная!C:H,5,FALSE())</f>
        <v>47</v>
      </c>
      <c r="I136" s="79" t="n">
        <f aca="false">H136*F136</f>
        <v>4.7</v>
      </c>
    </row>
    <row r="137" customFormat="false" ht="14.25" hidden="false" customHeight="false" outlineLevel="0" collapsed="false">
      <c r="A137" s="31" t="n">
        <v>4</v>
      </c>
      <c r="B137" s="32" t="s">
        <v>419</v>
      </c>
      <c r="C137" s="32" t="str">
        <f aca="false">VLOOKUP($B137,СписокРабот!B:D,2,FALSE())</f>
        <v>Армирование стен штукатурной сеткой</v>
      </c>
      <c r="D137" s="32" t="s">
        <v>890</v>
      </c>
      <c r="E137" s="32" t="str">
        <f aca="false">VLOOKUP($D137,СписокМатериалов!$A:$D,2,FALSE())</f>
        <v>Сетка штукатурная</v>
      </c>
      <c r="F137" s="216" t="n">
        <v>1</v>
      </c>
      <c r="G137" s="214" t="n">
        <v>50</v>
      </c>
      <c r="H137" s="79" t="n">
        <f aca="false">VLOOKUP($B137,Сводная!C:H,5,FALSE())</f>
        <v>0</v>
      </c>
      <c r="I137" s="79" t="n">
        <f aca="false">H137*F137</f>
        <v>0</v>
      </c>
    </row>
    <row r="138" customFormat="false" ht="14.25" hidden="false" customHeight="false" outlineLevel="0" collapsed="false">
      <c r="A138" s="31" t="n">
        <v>4</v>
      </c>
      <c r="B138" s="32" t="s">
        <v>63</v>
      </c>
      <c r="C138" s="32" t="str">
        <f aca="false">VLOOKUP($B138,СписокРабот!B:D,2,FALSE())</f>
        <v>Заделка швов ГКЛ стен и потолка</v>
      </c>
      <c r="D138" s="32" t="s">
        <v>816</v>
      </c>
      <c r="E138" s="32" t="str">
        <f aca="false">VLOOKUP($D138,СписокМатериалов!$A:$D,2,FALSE())</f>
        <v>Грунтовка универсальная</v>
      </c>
      <c r="F138" s="216" t="n">
        <v>0.05</v>
      </c>
      <c r="G138" s="214" t="n">
        <v>10</v>
      </c>
      <c r="H138" s="79" t="n">
        <f aca="false">VLOOKUP($B138,Сводная!C:H,5,FALSE())</f>
        <v>15</v>
      </c>
      <c r="I138" s="79" t="n">
        <f aca="false">H138*F138</f>
        <v>0.75</v>
      </c>
    </row>
    <row r="139" customFormat="false" ht="14.25" hidden="false" customHeight="false" outlineLevel="0" collapsed="false">
      <c r="A139" s="31" t="n">
        <v>4</v>
      </c>
      <c r="B139" s="32" t="s">
        <v>63</v>
      </c>
      <c r="C139" s="32" t="str">
        <f aca="false">VLOOKUP($B139,СписокРабот!B:D,2,FALSE())</f>
        <v>Заделка швов ГКЛ стен и потолка</v>
      </c>
      <c r="D139" s="32" t="s">
        <v>907</v>
      </c>
      <c r="E139" s="32" t="str">
        <f aca="false">VLOOKUP($D139,СписокМатериалов!$A:$D,2,FALSE())</f>
        <v>Шпаклевка гипсовая</v>
      </c>
      <c r="F139" s="216" t="n">
        <v>0.04</v>
      </c>
      <c r="G139" s="214" t="n">
        <v>25</v>
      </c>
      <c r="H139" s="79" t="n">
        <f aca="false">VLOOKUP($B139,Сводная!C:H,5,FALSE())</f>
        <v>15</v>
      </c>
      <c r="I139" s="79" t="n">
        <f aca="false">H139*F139</f>
        <v>0.6</v>
      </c>
    </row>
    <row r="140" customFormat="false" ht="14.25" hidden="false" customHeight="false" outlineLevel="0" collapsed="false">
      <c r="A140" s="31" t="n">
        <v>4</v>
      </c>
      <c r="B140" s="32" t="s">
        <v>63</v>
      </c>
      <c r="C140" s="32" t="str">
        <f aca="false">VLOOKUP($B140,СписокРабот!B:D,2,FALSE())</f>
        <v>Заделка швов ГКЛ стен и потолка</v>
      </c>
      <c r="D140" s="32" t="s">
        <v>838</v>
      </c>
      <c r="E140" s="32" t="str">
        <f aca="false">VLOOKUP($D140,СписокМатериалов!$A:$D,2,FALSE())</f>
        <v>Лента армирующая бумажная</v>
      </c>
      <c r="F140" s="216" t="n">
        <v>1.3</v>
      </c>
      <c r="G140" s="214" t="n">
        <v>50</v>
      </c>
      <c r="H140" s="79" t="n">
        <f aca="false">VLOOKUP($B140,Сводная!C:H,5,FALSE())</f>
        <v>15</v>
      </c>
      <c r="I140" s="79" t="n">
        <f aca="false">H140*F140</f>
        <v>19.5</v>
      </c>
    </row>
    <row r="141" customFormat="false" ht="14.25" hidden="false" customHeight="false" outlineLevel="0" collapsed="false">
      <c r="A141" s="31" t="n">
        <v>4</v>
      </c>
      <c r="B141" s="32" t="s">
        <v>65</v>
      </c>
      <c r="C141" s="32" t="str">
        <f aca="false">VLOOKUP($B141,СписокРабот!B:D,2,FALSE())</f>
        <v>Заделка штробы </v>
      </c>
      <c r="D141" s="32" t="s">
        <v>816</v>
      </c>
      <c r="E141" s="32" t="str">
        <f aca="false">VLOOKUP($D141,СписокМатериалов!$A:$D,2,FALSE())</f>
        <v>Грунтовка универсальная</v>
      </c>
      <c r="F141" s="216" t="n">
        <v>0.1</v>
      </c>
      <c r="G141" s="214" t="n">
        <v>10</v>
      </c>
      <c r="H141" s="79" t="n">
        <f aca="false">VLOOKUP($B141,Сводная!C:H,5,FALSE())</f>
        <v>78</v>
      </c>
      <c r="I141" s="79" t="n">
        <f aca="false">H141*F141</f>
        <v>7.8</v>
      </c>
    </row>
    <row r="142" customFormat="false" ht="14.25" hidden="false" customHeight="false" outlineLevel="0" collapsed="false">
      <c r="A142" s="31" t="n">
        <v>4</v>
      </c>
      <c r="B142" s="32" t="s">
        <v>65</v>
      </c>
      <c r="C142" s="32" t="str">
        <f aca="false">VLOOKUP($B142,СписокРабот!B:D,2,FALSE())</f>
        <v>Заделка штробы </v>
      </c>
      <c r="D142" s="32" t="s">
        <v>909</v>
      </c>
      <c r="E142" s="32" t="str">
        <f aca="false">VLOOKUP($D142,СписокМатериалов!$A:$D,2,FALSE())</f>
        <v>Штукатурка гипсовая</v>
      </c>
      <c r="F142" s="216" t="n">
        <v>9</v>
      </c>
      <c r="G142" s="214" t="n">
        <v>30</v>
      </c>
      <c r="H142" s="79" t="n">
        <f aca="false">VLOOKUP($B142,Сводная!C:H,5,FALSE())</f>
        <v>78</v>
      </c>
      <c r="I142" s="79" t="n">
        <f aca="false">H142*F142</f>
        <v>702</v>
      </c>
    </row>
    <row r="143" customFormat="false" ht="14.25" hidden="false" customHeight="false" outlineLevel="0" collapsed="false">
      <c r="A143" s="31" t="n">
        <v>4</v>
      </c>
      <c r="B143" s="32" t="s">
        <v>67</v>
      </c>
      <c r="C143" s="32" t="str">
        <f aca="false">VLOOKUP($B143,СписокРабот!B:D,2,FALSE())</f>
        <v>Штукатурка стен до 30 мм (с учетом монтажа маяков) от 30мм до 40мм применять K-1,5; свыше 40мм К-2 </v>
      </c>
      <c r="D143" s="32" t="s">
        <v>909</v>
      </c>
      <c r="E143" s="32" t="str">
        <f aca="false">VLOOKUP($D143,СписокМатериалов!$A:$D,2,FALSE())</f>
        <v>Штукатурка гипсовая</v>
      </c>
      <c r="F143" s="216" t="n">
        <v>25</v>
      </c>
      <c r="G143" s="214" t="n">
        <v>30</v>
      </c>
      <c r="H143" s="79" t="n">
        <f aca="false">VLOOKUP($B143,Сводная!C:H,5,FALSE())</f>
        <v>247</v>
      </c>
      <c r="I143" s="79" t="n">
        <f aca="false">H143*F143</f>
        <v>6175</v>
      </c>
    </row>
    <row r="144" customFormat="false" ht="14.25" hidden="false" customHeight="false" outlineLevel="0" collapsed="false">
      <c r="A144" s="31" t="n">
        <v>4</v>
      </c>
      <c r="B144" s="32" t="s">
        <v>67</v>
      </c>
      <c r="C144" s="32" t="str">
        <f aca="false">VLOOKUP($B144,СписокРабот!B:D,2,FALSE())</f>
        <v>Штукатурка стен до 30 мм (с учетом монтажа маяков) от 30мм до 40мм применять K-1,5; свыше 40мм К-2 </v>
      </c>
      <c r="D144" s="32" t="s">
        <v>816</v>
      </c>
      <c r="E144" s="32" t="str">
        <f aca="false">VLOOKUP($D144,СписокМатериалов!$A:$D,2,FALSE())</f>
        <v>Грунтовка универсальная</v>
      </c>
      <c r="F144" s="216" t="n">
        <v>0.1</v>
      </c>
      <c r="G144" s="214" t="n">
        <v>10</v>
      </c>
      <c r="H144" s="79" t="n">
        <f aca="false">VLOOKUP($B144,Сводная!C:H,5,FALSE())</f>
        <v>247</v>
      </c>
      <c r="I144" s="79" t="n">
        <f aca="false">H144*F144</f>
        <v>24.7</v>
      </c>
    </row>
    <row r="145" customFormat="false" ht="14.25" hidden="false" customHeight="false" outlineLevel="0" collapsed="false">
      <c r="A145" s="31" t="n">
        <v>4</v>
      </c>
      <c r="B145" s="32" t="s">
        <v>67</v>
      </c>
      <c r="C145" s="32" t="str">
        <f aca="false">VLOOKUP($B145,СписокРабот!B:D,2,FALSE())</f>
        <v>Штукатурка стен до 30 мм (с учетом монтажа маяков) от 30мм до 40мм применять K-1,5; свыше 40мм К-2 </v>
      </c>
      <c r="D145" s="32" t="s">
        <v>812</v>
      </c>
      <c r="E145" s="32" t="str">
        <f aca="false">VLOOKUP($D145,СписокМатериалов!$A:$D,2,FALSE())</f>
        <v>Бетоноконтакт</v>
      </c>
      <c r="F145" s="216" t="n">
        <v>0.5</v>
      </c>
      <c r="G145" s="214" t="n">
        <v>10</v>
      </c>
      <c r="H145" s="79" t="n">
        <f aca="false">VLOOKUP($B145,Сводная!C:H,5,FALSE())</f>
        <v>247</v>
      </c>
      <c r="I145" s="79" t="n">
        <f aca="false">H145*F145</f>
        <v>123.5</v>
      </c>
    </row>
    <row r="146" customFormat="false" ht="14.25" hidden="false" customHeight="false" outlineLevel="0" collapsed="false">
      <c r="A146" s="31" t="n">
        <v>4</v>
      </c>
      <c r="B146" s="32" t="s">
        <v>420</v>
      </c>
      <c r="C146" s="32" t="str">
        <f aca="false">VLOOKUP($B146,СписокРабот!B:D,2,FALSE())</f>
        <v>Штукатурная отделка проёмов (откосов) до 400мм/ Выравнивание основания подоконника</v>
      </c>
      <c r="D146" s="32" t="s">
        <v>909</v>
      </c>
      <c r="E146" s="32" t="str">
        <f aca="false">VLOOKUP($D146,СписокМатериалов!$A:$D,2,FALSE())</f>
        <v>Штукатурка гипсовая</v>
      </c>
      <c r="F146" s="216" t="n">
        <v>12.5</v>
      </c>
      <c r="G146" s="214" t="n">
        <v>30</v>
      </c>
      <c r="H146" s="79" t="n">
        <f aca="false">VLOOKUP($B146,Сводная!C:H,5,FALSE())</f>
        <v>0</v>
      </c>
      <c r="I146" s="79" t="n">
        <f aca="false">H146*F146</f>
        <v>0</v>
      </c>
    </row>
    <row r="147" customFormat="false" ht="14.25" hidden="false" customHeight="false" outlineLevel="0" collapsed="false">
      <c r="A147" s="31" t="n">
        <v>4</v>
      </c>
      <c r="B147" s="32" t="s">
        <v>420</v>
      </c>
      <c r="C147" s="32" t="str">
        <f aca="false">VLOOKUP($B147,СписокРабот!B:D,2,FALSE())</f>
        <v>Штукатурная отделка проёмов (откосов) до 400мм/ Выравнивание основания подоконника</v>
      </c>
      <c r="D147" s="32" t="s">
        <v>816</v>
      </c>
      <c r="E147" s="32" t="str">
        <f aca="false">VLOOKUP($D147,СписокМатериалов!$A:$D,2,FALSE())</f>
        <v>Грунтовка универсальная</v>
      </c>
      <c r="F147" s="216" t="n">
        <v>0.1</v>
      </c>
      <c r="G147" s="214" t="n">
        <v>10</v>
      </c>
      <c r="H147" s="79" t="n">
        <f aca="false">VLOOKUP($B147,Сводная!C:H,5,FALSE())</f>
        <v>0</v>
      </c>
      <c r="I147" s="79" t="n">
        <f aca="false">H147*F147</f>
        <v>0</v>
      </c>
    </row>
    <row r="148" customFormat="false" ht="14.25" hidden="false" customHeight="false" outlineLevel="0" collapsed="false">
      <c r="A148" s="31" t="n">
        <v>4</v>
      </c>
      <c r="B148" s="32" t="s">
        <v>420</v>
      </c>
      <c r="C148" s="32" t="str">
        <f aca="false">VLOOKUP($B148,СписокРабот!B:D,2,FALSE())</f>
        <v>Штукатурная отделка проёмов (откосов) до 400мм/ Выравнивание основания подоконника</v>
      </c>
      <c r="D148" s="32" t="s">
        <v>812</v>
      </c>
      <c r="E148" s="32" t="str">
        <f aca="false">VLOOKUP($D148,СписокМатериалов!$A:$D,2,FALSE())</f>
        <v>Бетоноконтакт</v>
      </c>
      <c r="F148" s="216" t="n">
        <v>0.5</v>
      </c>
      <c r="G148" s="214" t="n">
        <v>10</v>
      </c>
      <c r="H148" s="79" t="n">
        <f aca="false">VLOOKUP($B148,Сводная!C:H,5,FALSE())</f>
        <v>0</v>
      </c>
      <c r="I148" s="79" t="n">
        <f aca="false">H148*F148</f>
        <v>0</v>
      </c>
    </row>
    <row r="149" customFormat="false" ht="14.25" hidden="false" customHeight="false" outlineLevel="0" collapsed="false">
      <c r="A149" s="31" t="n">
        <v>4</v>
      </c>
      <c r="B149" s="32" t="s">
        <v>421</v>
      </c>
      <c r="C149" s="32" t="str">
        <f aca="false">VLOOKUP($B149,СписокРабот!B:D,2,FALSE())</f>
        <v>Штукатурное выравнивание углов (в том числе зоны плинтуса)</v>
      </c>
      <c r="D149" s="32" t="s">
        <v>909</v>
      </c>
      <c r="E149" s="32" t="str">
        <f aca="false">VLOOKUP($D149,СписокМатериалов!$A:$D,2,FALSE())</f>
        <v>Штукатурка гипсовая</v>
      </c>
      <c r="F149" s="216" t="n">
        <v>10</v>
      </c>
      <c r="G149" s="214" t="n">
        <v>30</v>
      </c>
      <c r="H149" s="79" t="n">
        <f aca="false">VLOOKUP($B149,Сводная!C:H,5,FALSE())</f>
        <v>0</v>
      </c>
      <c r="I149" s="79" t="n">
        <f aca="false">H149*F149</f>
        <v>0</v>
      </c>
    </row>
    <row r="150" customFormat="false" ht="14.25" hidden="false" customHeight="false" outlineLevel="0" collapsed="false">
      <c r="A150" s="31" t="n">
        <v>4</v>
      </c>
      <c r="B150" s="32" t="s">
        <v>421</v>
      </c>
      <c r="C150" s="32" t="str">
        <f aca="false">VLOOKUP($B150,СписокРабот!B:D,2,FALSE())</f>
        <v>Штукатурное выравнивание углов (в том числе зоны плинтуса)</v>
      </c>
      <c r="D150" s="32" t="s">
        <v>816</v>
      </c>
      <c r="E150" s="32" t="str">
        <f aca="false">VLOOKUP($D150,СписокМатериалов!$A:$D,2,FALSE())</f>
        <v>Грунтовка универсальная</v>
      </c>
      <c r="F150" s="216" t="n">
        <v>0.1</v>
      </c>
      <c r="G150" s="214" t="n">
        <v>10</v>
      </c>
      <c r="H150" s="79" t="n">
        <f aca="false">VLOOKUP($B150,Сводная!C:H,5,FALSE())</f>
        <v>0</v>
      </c>
      <c r="I150" s="79" t="n">
        <f aca="false">H150*F150</f>
        <v>0</v>
      </c>
    </row>
    <row r="151" customFormat="false" ht="14.25" hidden="false" customHeight="false" outlineLevel="0" collapsed="false">
      <c r="A151" s="31" t="n">
        <v>4</v>
      </c>
      <c r="B151" s="32" t="s">
        <v>421</v>
      </c>
      <c r="C151" s="32" t="str">
        <f aca="false">VLOOKUP($B151,СписокРабот!B:D,2,FALSE())</f>
        <v>Штукатурное выравнивание углов (в том числе зоны плинтуса)</v>
      </c>
      <c r="D151" s="32" t="s">
        <v>812</v>
      </c>
      <c r="E151" s="32" t="str">
        <f aca="false">VLOOKUP($D151,СписокМатериалов!$A:$D,2,FALSE())</f>
        <v>Бетоноконтакт</v>
      </c>
      <c r="F151" s="216" t="n">
        <v>0.5</v>
      </c>
      <c r="G151" s="214" t="n">
        <v>10</v>
      </c>
      <c r="H151" s="79" t="n">
        <f aca="false">VLOOKUP($B151,Сводная!C:H,5,FALSE())</f>
        <v>0</v>
      </c>
      <c r="I151" s="79" t="n">
        <f aca="false">H151*F151</f>
        <v>0</v>
      </c>
    </row>
    <row r="152" customFormat="false" ht="14.25" hidden="false" customHeight="false" outlineLevel="0" collapsed="false">
      <c r="A152" s="31" t="n">
        <v>4</v>
      </c>
      <c r="B152" s="32" t="s">
        <v>422</v>
      </c>
      <c r="C152" s="32" t="str">
        <f aca="false">VLOOKUP($B152,СписокРабот!B:D,2,FALSE())</f>
        <v>Шпатлёвка гипсокартона 1 слой</v>
      </c>
      <c r="D152" s="32" t="s">
        <v>907</v>
      </c>
      <c r="E152" s="32" t="str">
        <f aca="false">VLOOKUP($D152,СписокМатериалов!$A:$D,2,FALSE())</f>
        <v>Шпаклевка гипсовая</v>
      </c>
      <c r="F152" s="216" t="n">
        <v>1</v>
      </c>
      <c r="G152" s="214" t="n">
        <v>25</v>
      </c>
      <c r="H152" s="79" t="n">
        <f aca="false">VLOOKUP($B152,Сводная!C:H,5,FALSE())</f>
        <v>0</v>
      </c>
      <c r="I152" s="79" t="n">
        <f aca="false">H152*F152</f>
        <v>0</v>
      </c>
    </row>
    <row r="153" customFormat="false" ht="14.25" hidden="false" customHeight="false" outlineLevel="0" collapsed="false">
      <c r="A153" s="31" t="n">
        <v>4</v>
      </c>
      <c r="B153" s="32" t="s">
        <v>69</v>
      </c>
      <c r="C153" s="32" t="str">
        <f aca="false">VLOOKUP($B153,СписокРабот!B:D,2,FALSE())</f>
        <v>Шпатлёвка стен под обои 2 слоя </v>
      </c>
      <c r="D153" s="32" t="s">
        <v>907</v>
      </c>
      <c r="E153" s="32" t="str">
        <f aca="false">VLOOKUP($D153,СписокМатериалов!$A:$D,2,FALSE())</f>
        <v>Шпаклевка гипсовая</v>
      </c>
      <c r="F153" s="216" t="n">
        <v>0.25</v>
      </c>
      <c r="G153" s="214" t="n">
        <v>25</v>
      </c>
      <c r="H153" s="79" t="n">
        <f aca="false">VLOOKUP($B153,Сводная!C:H,5,FALSE())</f>
        <v>185</v>
      </c>
      <c r="I153" s="79" t="n">
        <f aca="false">H153*F153</f>
        <v>46.25</v>
      </c>
    </row>
    <row r="154" customFormat="false" ht="14.25" hidden="false" customHeight="false" outlineLevel="0" collapsed="false">
      <c r="A154" s="31" t="n">
        <v>4</v>
      </c>
      <c r="B154" s="32" t="s">
        <v>71</v>
      </c>
      <c r="C154" s="32" t="str">
        <f aca="false">VLOOKUP($B154,СписокРабот!B:D,2,FALSE())</f>
        <v>Шпатлёвка стен под окраску 2 слоя</v>
      </c>
      <c r="D154" s="32" t="s">
        <v>907</v>
      </c>
      <c r="E154" s="32" t="str">
        <f aca="false">VLOOKUP($D154,СписокМатериалов!$A:$D,2,FALSE())</f>
        <v>Шпаклевка гипсовая</v>
      </c>
      <c r="F154" s="216" t="n">
        <v>0.24</v>
      </c>
      <c r="G154" s="214" t="n">
        <v>25</v>
      </c>
      <c r="H154" s="79" t="n">
        <f aca="false">VLOOKUP($B154,Сводная!C:H,5,FALSE())</f>
        <v>15</v>
      </c>
      <c r="I154" s="79" t="n">
        <f aca="false">H154*F154</f>
        <v>3.6</v>
      </c>
    </row>
    <row r="155" customFormat="false" ht="14.25" hidden="false" customHeight="false" outlineLevel="0" collapsed="false">
      <c r="A155" s="31" t="n">
        <v>4</v>
      </c>
      <c r="B155" s="32" t="s">
        <v>73</v>
      </c>
      <c r="C155" s="32" t="str">
        <f aca="false">VLOOKUP($B155,СписокРабот!B:D,2,FALSE())</f>
        <v>Грунтовка стен  1 слой</v>
      </c>
      <c r="D155" s="32" t="s">
        <v>816</v>
      </c>
      <c r="E155" s="32" t="str">
        <f aca="false">VLOOKUP($D155,СписокМатериалов!$A:$D,2,FALSE())</f>
        <v>Грунтовка универсальная</v>
      </c>
      <c r="F155" s="216" t="n">
        <v>0.15</v>
      </c>
      <c r="G155" s="214" t="n">
        <v>10</v>
      </c>
      <c r="H155" s="79" t="n">
        <f aca="false">VLOOKUP($B155,Сводная!C:H,5,FALSE())</f>
        <v>447</v>
      </c>
      <c r="I155" s="79" t="n">
        <f aca="false">H155*F155</f>
        <v>67.05</v>
      </c>
    </row>
    <row r="156" customFormat="false" ht="14.25" hidden="false" customHeight="false" outlineLevel="0" collapsed="false">
      <c r="A156" s="31" t="n">
        <v>4</v>
      </c>
      <c r="B156" s="32" t="s">
        <v>77</v>
      </c>
      <c r="C156" s="32" t="str">
        <f aca="false">VLOOKUP($B156,СписокРабот!B:D,2,FALSE())</f>
        <v>Оклейка стен обоями (без подбора рисунка)</v>
      </c>
      <c r="D156" s="32" t="s">
        <v>832</v>
      </c>
      <c r="E156" s="32" t="str">
        <f aca="false">VLOOKUP($D156,СписокМатериалов!$A:$D,2,FALSE())</f>
        <v>Клей сухой</v>
      </c>
      <c r="F156" s="121" t="n">
        <v>0.01</v>
      </c>
      <c r="G156" s="214" t="n">
        <v>0.5</v>
      </c>
      <c r="H156" s="79" t="n">
        <f aca="false">VLOOKUP($B156,Сводная!C:H,5,FALSE())</f>
        <v>185</v>
      </c>
      <c r="I156" s="79" t="n">
        <f aca="false">H156*F156</f>
        <v>1.85</v>
      </c>
    </row>
    <row r="157" customFormat="false" ht="14.25" hidden="false" customHeight="false" outlineLevel="0" collapsed="false">
      <c r="A157" s="31" t="n">
        <v>4</v>
      </c>
      <c r="B157" s="32" t="s">
        <v>423</v>
      </c>
      <c r="C157" s="32" t="str">
        <f aca="false">VLOOKUP($B157,СписокРабот!B:D,2,FALSE())</f>
        <v>Оклейка стен с (подбором рисунка)</v>
      </c>
      <c r="D157" s="32" t="s">
        <v>832</v>
      </c>
      <c r="E157" s="32" t="str">
        <f aca="false">VLOOKUP($D157,СписокМатериалов!$A:$D,2,FALSE())</f>
        <v>Клей сухой</v>
      </c>
      <c r="F157" s="121" t="n">
        <v>0.01</v>
      </c>
      <c r="G157" s="214" t="n">
        <v>0.5</v>
      </c>
      <c r="H157" s="79" t="n">
        <f aca="false">VLOOKUP($B157,Сводная!C:H,5,FALSE())</f>
        <v>0</v>
      </c>
      <c r="I157" s="79" t="n">
        <f aca="false">H157*F157</f>
        <v>0</v>
      </c>
    </row>
    <row r="158" customFormat="false" ht="14.25" hidden="false" customHeight="false" outlineLevel="0" collapsed="false">
      <c r="A158" s="31" t="n">
        <v>4</v>
      </c>
      <c r="B158" s="32" t="s">
        <v>424</v>
      </c>
      <c r="C158" s="32" t="str">
        <f aca="false">VLOOKUP($B158,СписокРабот!B:D,2,FALSE())</f>
        <v>Оклейка стен обоями под окраску</v>
      </c>
      <c r="D158" s="32" t="s">
        <v>832</v>
      </c>
      <c r="E158" s="32" t="str">
        <f aca="false">VLOOKUP($D158,СписокМатериалов!$A:$D,2,FALSE())</f>
        <v>Клей сухой</v>
      </c>
      <c r="F158" s="121" t="n">
        <v>0.01</v>
      </c>
      <c r="G158" s="214" t="n">
        <v>0.5</v>
      </c>
      <c r="H158" s="79" t="n">
        <f aca="false">VLOOKUP($B158,Сводная!C:H,5,FALSE())</f>
        <v>0</v>
      </c>
      <c r="I158" s="79" t="n">
        <f aca="false">H158*F158</f>
        <v>0</v>
      </c>
    </row>
    <row r="159" customFormat="false" ht="14.25" hidden="false" customHeight="false" outlineLevel="0" collapsed="false">
      <c r="A159" s="31" t="n">
        <v>4</v>
      </c>
      <c r="B159" s="32" t="s">
        <v>425</v>
      </c>
      <c r="C159" s="32" t="str">
        <f aca="false">VLOOKUP($B159,СписокРабот!B:D,2,FALSE())</f>
        <v>Декоративная окраска стен/декоративная штукатурка</v>
      </c>
      <c r="D159" s="32" t="s">
        <v>835</v>
      </c>
      <c r="E159" s="32" t="str">
        <f aca="false">VLOOKUP($D159,СписокМатериалов!$A:$D,2,FALSE())</f>
        <v>Краска</v>
      </c>
      <c r="F159" s="121" t="n">
        <v>0.15</v>
      </c>
      <c r="G159" s="218" t="n">
        <v>10</v>
      </c>
      <c r="H159" s="79" t="n">
        <f aca="false">VLOOKUP($B159,Сводная!C:H,5,FALSE())</f>
        <v>0</v>
      </c>
      <c r="I159" s="79" t="n">
        <f aca="false">H159*F159</f>
        <v>0</v>
      </c>
    </row>
    <row r="160" customFormat="false" ht="14.25" hidden="false" customHeight="false" outlineLevel="0" collapsed="false">
      <c r="A160" s="31" t="n">
        <v>4</v>
      </c>
      <c r="B160" s="32" t="s">
        <v>426</v>
      </c>
      <c r="C160" s="32" t="str">
        <f aca="false">VLOOKUP($B160,СписокРабот!B:D,2,FALSE())</f>
        <v>Монтаж жидких обоев</v>
      </c>
      <c r="D160" s="32" t="s">
        <v>852</v>
      </c>
      <c r="E160" s="32" t="str">
        <f aca="false">VLOOKUP($D160,СписокМатериалов!$A:$D,2,FALSE())</f>
        <v>Обои</v>
      </c>
      <c r="F160" s="121" t="n">
        <v>0.3</v>
      </c>
      <c r="G160" s="218" t="n">
        <v>1</v>
      </c>
      <c r="H160" s="79" t="n">
        <f aca="false">VLOOKUP($B160,Сводная!C:H,5,FALSE())</f>
        <v>0</v>
      </c>
      <c r="I160" s="79" t="n">
        <f aca="false">H160*F160</f>
        <v>0</v>
      </c>
    </row>
    <row r="161" customFormat="false" ht="14.25" hidden="false" customHeight="false" outlineLevel="0" collapsed="false">
      <c r="A161" s="31" t="n">
        <v>4</v>
      </c>
      <c r="B161" s="32" t="s">
        <v>426</v>
      </c>
      <c r="C161" s="32" t="str">
        <f aca="false">VLOOKUP($B161,СписокРабот!B:D,2,FALSE())</f>
        <v>Монтаж жидких обоев</v>
      </c>
      <c r="D161" s="32" t="s">
        <v>816</v>
      </c>
      <c r="E161" s="32" t="str">
        <f aca="false">VLOOKUP($D161,СписокМатериалов!$A:$D,2,FALSE())</f>
        <v>Грунтовка универсальная</v>
      </c>
      <c r="F161" s="121" t="n">
        <v>0.15</v>
      </c>
      <c r="G161" s="218" t="n">
        <v>10</v>
      </c>
      <c r="H161" s="79" t="n">
        <f aca="false">VLOOKUP($B161,Сводная!C:H,5,FALSE())</f>
        <v>0</v>
      </c>
      <c r="I161" s="79" t="n">
        <f aca="false">H161*F161</f>
        <v>0</v>
      </c>
    </row>
    <row r="162" customFormat="false" ht="14.25" hidden="false" customHeight="false" outlineLevel="0" collapsed="false">
      <c r="A162" s="31" t="n">
        <v>4</v>
      </c>
      <c r="B162" s="32" t="s">
        <v>427</v>
      </c>
      <c r="C162" s="32" t="str">
        <f aca="false">VLOOKUP($B162,СписокРабот!B:D,2,FALSE())</f>
        <v>Окраска стен по обоям 2 слоя</v>
      </c>
      <c r="D162" s="32" t="s">
        <v>835</v>
      </c>
      <c r="E162" s="32" t="str">
        <f aca="false">VLOOKUP($D162,СписокМатериалов!$A:$D,2,FALSE())</f>
        <v>Краска</v>
      </c>
      <c r="F162" s="121" t="n">
        <v>0.2</v>
      </c>
      <c r="G162" s="218" t="n">
        <v>10</v>
      </c>
      <c r="H162" s="79" t="n">
        <f aca="false">VLOOKUP($B162,Сводная!C:H,5,FALSE())</f>
        <v>0</v>
      </c>
      <c r="I162" s="79" t="n">
        <f aca="false">H162*F162</f>
        <v>0</v>
      </c>
    </row>
    <row r="163" customFormat="false" ht="14.25" hidden="false" customHeight="false" outlineLevel="0" collapsed="false">
      <c r="A163" s="31" t="n">
        <v>4</v>
      </c>
      <c r="B163" s="32" t="s">
        <v>79</v>
      </c>
      <c r="C163" s="32" t="str">
        <f aca="false">VLOOKUP($B163,СписокРабот!B:D,2,FALSE())</f>
        <v>Окраска стен по шпатлёвке 2 слоя</v>
      </c>
      <c r="D163" s="32" t="s">
        <v>835</v>
      </c>
      <c r="E163" s="32" t="str">
        <f aca="false">VLOOKUP($D163,СписокМатериалов!$A:$D,2,FALSE())</f>
        <v>Краска</v>
      </c>
      <c r="F163" s="121" t="n">
        <v>0.15</v>
      </c>
      <c r="G163" s="218" t="n">
        <v>10</v>
      </c>
      <c r="H163" s="79" t="n">
        <f aca="false">VLOOKUP($B163,Сводная!C:H,5,FALSE())</f>
        <v>15</v>
      </c>
      <c r="I163" s="79" t="n">
        <f aca="false">H163*F163</f>
        <v>2.25</v>
      </c>
    </row>
    <row r="164" customFormat="false" ht="14.25" hidden="false" customHeight="false" outlineLevel="0" collapsed="false">
      <c r="A164" s="31" t="n">
        <v>4</v>
      </c>
      <c r="B164" s="32" t="s">
        <v>79</v>
      </c>
      <c r="C164" s="32" t="str">
        <f aca="false">VLOOKUP($B164,СписокРабот!B:D,2,FALSE())</f>
        <v>Окраска стен по шпатлёвке 2 слоя</v>
      </c>
      <c r="D164" s="32" t="s">
        <v>816</v>
      </c>
      <c r="E164" s="32" t="str">
        <f aca="false">VLOOKUP($D164,СписокМатериалов!$A:$D,2,FALSE())</f>
        <v>Грунтовка универсальная</v>
      </c>
      <c r="F164" s="121" t="n">
        <v>0.15</v>
      </c>
      <c r="G164" s="218" t="n">
        <v>10</v>
      </c>
      <c r="H164" s="79" t="n">
        <f aca="false">VLOOKUP($B164,Сводная!C:H,5,FALSE())</f>
        <v>15</v>
      </c>
      <c r="I164" s="79" t="n">
        <f aca="false">H164*F164</f>
        <v>2.25</v>
      </c>
    </row>
    <row r="165" customFormat="false" ht="14.25" hidden="false" customHeight="false" outlineLevel="0" collapsed="false">
      <c r="A165" s="31" t="n">
        <v>4</v>
      </c>
      <c r="B165" s="32" t="s">
        <v>428</v>
      </c>
      <c r="C165" s="32" t="str">
        <f aca="false">VLOOKUP($B165,СписокРабот!B:D,2,FALSE())</f>
        <v>Грунтовка откосов 1 слой</v>
      </c>
      <c r="D165" s="32" t="s">
        <v>816</v>
      </c>
      <c r="E165" s="32" t="str">
        <f aca="false">VLOOKUP($D165,СписокМатериалов!$A:$D,2,FALSE())</f>
        <v>Грунтовка универсальная</v>
      </c>
      <c r="F165" s="121" t="n">
        <v>0.15</v>
      </c>
      <c r="G165" s="218" t="n">
        <v>10</v>
      </c>
      <c r="H165" s="79" t="n">
        <f aca="false">VLOOKUP($B165,Сводная!C:H,5,FALSE())</f>
        <v>0</v>
      </c>
      <c r="I165" s="79" t="n">
        <f aca="false">H165*F165</f>
        <v>0</v>
      </c>
    </row>
    <row r="166" customFormat="false" ht="14.25" hidden="false" customHeight="false" outlineLevel="0" collapsed="false">
      <c r="A166" s="31" t="n">
        <v>4</v>
      </c>
      <c r="B166" s="32" t="s">
        <v>429</v>
      </c>
      <c r="C166" s="32" t="str">
        <f aca="false">VLOOKUP($B166,СписокРабот!B:D,2,FALSE())</f>
        <v>Шпатлёвка откосов 2 слоя(шириной до 400 мм)</v>
      </c>
      <c r="D166" s="32" t="s">
        <v>907</v>
      </c>
      <c r="E166" s="32" t="str">
        <f aca="false">VLOOKUP($D166,СписокМатериалов!$A:$D,2,FALSE())</f>
        <v>Шпаклевка гипсовая</v>
      </c>
      <c r="F166" s="121" t="n">
        <v>2.4</v>
      </c>
      <c r="G166" s="218" t="n">
        <v>25</v>
      </c>
      <c r="H166" s="79" t="n">
        <f aca="false">VLOOKUP($B166,Сводная!C:H,5,FALSE())</f>
        <v>0</v>
      </c>
      <c r="I166" s="79" t="n">
        <f aca="false">H166*F166</f>
        <v>0</v>
      </c>
    </row>
    <row r="167" customFormat="false" ht="14.25" hidden="false" customHeight="false" outlineLevel="0" collapsed="false">
      <c r="A167" s="31" t="n">
        <v>4</v>
      </c>
      <c r="B167" s="32" t="s">
        <v>430</v>
      </c>
      <c r="C167" s="32" t="str">
        <f aca="false">VLOOKUP($B167,СписокРабот!B:D,2,FALSE())</f>
        <v>Окраска откосов 2 слоя</v>
      </c>
      <c r="D167" s="32" t="s">
        <v>835</v>
      </c>
      <c r="E167" s="32" t="str">
        <f aca="false">VLOOKUP($D167,СписокМатериалов!$A:$D,2,FALSE())</f>
        <v>Краска</v>
      </c>
      <c r="F167" s="121" t="n">
        <v>0.15</v>
      </c>
      <c r="G167" s="218" t="n">
        <v>10</v>
      </c>
      <c r="H167" s="79" t="n">
        <f aca="false">VLOOKUP($B167,Сводная!C:H,5,FALSE())</f>
        <v>0</v>
      </c>
      <c r="I167" s="79" t="n">
        <f aca="false">H167*F167</f>
        <v>0</v>
      </c>
    </row>
    <row r="168" customFormat="false" ht="14.25" hidden="false" customHeight="false" outlineLevel="0" collapsed="false">
      <c r="A168" s="31" t="n">
        <v>4</v>
      </c>
      <c r="B168" s="32" t="s">
        <v>430</v>
      </c>
      <c r="C168" s="32" t="str">
        <f aca="false">VLOOKUP($B168,СписокРабот!B:D,2,FALSE())</f>
        <v>Окраска откосов 2 слоя</v>
      </c>
      <c r="D168" s="32" t="s">
        <v>816</v>
      </c>
      <c r="E168" s="32" t="str">
        <f aca="false">VLOOKUP($D168,СписокМатериалов!$A:$D,2,FALSE())</f>
        <v>Грунтовка универсальная</v>
      </c>
      <c r="F168" s="121" t="n">
        <v>0.15</v>
      </c>
      <c r="G168" s="218" t="n">
        <v>10</v>
      </c>
      <c r="H168" s="79" t="n">
        <f aca="false">VLOOKUP($B168,Сводная!C:H,5,FALSE())</f>
        <v>0</v>
      </c>
      <c r="I168" s="79" t="n">
        <f aca="false">H168*F168</f>
        <v>0</v>
      </c>
    </row>
    <row r="169" customFormat="false" ht="14.25" hidden="false" customHeight="false" outlineLevel="0" collapsed="false">
      <c r="A169" s="31" t="n">
        <v>4</v>
      </c>
      <c r="B169" s="32" t="s">
        <v>431</v>
      </c>
      <c r="C169" s="32" t="str">
        <f aca="false">VLOOKUP($B169,СписокРабот!B:D,2,FALSE())</f>
        <v>Проклейка швов ГКЛ с армированием бумажной лентой</v>
      </c>
      <c r="D169" s="32" t="s">
        <v>907</v>
      </c>
      <c r="E169" s="32" t="str">
        <f aca="false">VLOOKUP($D169,СписокМатериалов!$A:$D,2,FALSE())</f>
        <v>Шпаклевка гипсовая</v>
      </c>
      <c r="F169" s="216" t="n">
        <v>0.04</v>
      </c>
      <c r="G169" s="214" t="n">
        <v>25</v>
      </c>
      <c r="H169" s="79" t="n">
        <f aca="false">VLOOKUP($B169,Сводная!C:H,5,FALSE())</f>
        <v>0</v>
      </c>
      <c r="I169" s="79" t="n">
        <f aca="false">H169*F169</f>
        <v>0</v>
      </c>
    </row>
    <row r="170" customFormat="false" ht="14.25" hidden="false" customHeight="false" outlineLevel="0" collapsed="false">
      <c r="A170" s="31" t="n">
        <v>4</v>
      </c>
      <c r="B170" s="32" t="s">
        <v>431</v>
      </c>
      <c r="C170" s="32" t="str">
        <f aca="false">VLOOKUP($B170,СписокРабот!B:D,2,FALSE())</f>
        <v>Проклейка швов ГКЛ с армированием бумажной лентой</v>
      </c>
      <c r="D170" s="32" t="s">
        <v>838</v>
      </c>
      <c r="E170" s="32" t="str">
        <f aca="false">VLOOKUP($D170,СписокМатериалов!$A:$D,2,FALSE())</f>
        <v>Лента армирующая бумажная</v>
      </c>
      <c r="F170" s="216" t="n">
        <v>1</v>
      </c>
      <c r="G170" s="214" t="n">
        <v>50</v>
      </c>
      <c r="H170" s="79" t="n">
        <f aca="false">VLOOKUP($B170,Сводная!C:H,5,FALSE())</f>
        <v>0</v>
      </c>
      <c r="I170" s="79" t="n">
        <f aca="false">H170*F170</f>
        <v>0</v>
      </c>
    </row>
    <row r="171" customFormat="false" ht="14.25" hidden="false" customHeight="false" outlineLevel="0" collapsed="false">
      <c r="A171" s="31" t="n">
        <v>4</v>
      </c>
      <c r="B171" s="32" t="s">
        <v>432</v>
      </c>
      <c r="C171" s="32" t="str">
        <f aca="false">VLOOKUP($B171,СписокРабот!B:D,2,FALSE())</f>
        <v>Монтаж малярных уголков/ углоформирующей ленты</v>
      </c>
      <c r="D171" s="32" t="s">
        <v>901</v>
      </c>
      <c r="E171" s="32" t="str">
        <f aca="false">VLOOKUP($D171,СписокМатериалов!$A:$D,2,FALSE())</f>
        <v>Уголок малярный</v>
      </c>
      <c r="F171" s="216" t="n">
        <v>1</v>
      </c>
      <c r="G171" s="214" t="n">
        <v>3</v>
      </c>
      <c r="H171" s="79" t="n">
        <f aca="false">VLOOKUP($B171,Сводная!C:H,5,FALSE())</f>
        <v>0</v>
      </c>
      <c r="I171" s="79" t="n">
        <f aca="false">H171*F171</f>
        <v>0</v>
      </c>
    </row>
    <row r="172" customFormat="false" ht="14.25" hidden="false" customHeight="false" outlineLevel="0" collapsed="false">
      <c r="A172" s="31" t="n">
        <v>4</v>
      </c>
      <c r="B172" s="32" t="s">
        <v>433</v>
      </c>
      <c r="C172" s="32" t="str">
        <f aca="false">VLOOKUP($B172,СписокРабот!B:D,2,FALSE())</f>
        <v>Устройство откосов из «панелита»</v>
      </c>
      <c r="D172" s="32" t="s">
        <v>854</v>
      </c>
      <c r="E172" s="32" t="str">
        <f aca="false">VLOOKUP($D172,СписокМатериалов!$A:$D,2,FALSE())</f>
        <v>Откос</v>
      </c>
      <c r="F172" s="216" t="n">
        <v>1</v>
      </c>
      <c r="G172" s="214" t="n">
        <v>1</v>
      </c>
      <c r="H172" s="79" t="n">
        <f aca="false">VLOOKUP($B172,Сводная!C:H,5,FALSE())</f>
        <v>0</v>
      </c>
      <c r="I172" s="79" t="n">
        <f aca="false">H172*F172</f>
        <v>0</v>
      </c>
    </row>
    <row r="173" customFormat="false" ht="14.25" hidden="false" customHeight="false" outlineLevel="0" collapsed="false">
      <c r="A173" s="31" t="n">
        <v>4</v>
      </c>
      <c r="B173" s="32" t="s">
        <v>433</v>
      </c>
      <c r="C173" s="32" t="str">
        <f aca="false">VLOOKUP($B173,СписокРабот!B:D,2,FALSE())</f>
        <v>Устройство откосов из «панелита»</v>
      </c>
      <c r="D173" s="32" t="s">
        <v>821</v>
      </c>
      <c r="E173" s="32" t="str">
        <f aca="false">VLOOKUP($D173,СписокМатериалов!$A:$D,2,FALSE())</f>
        <v>Жидкие гвозди</v>
      </c>
      <c r="F173" s="216" t="n">
        <v>200</v>
      </c>
      <c r="G173" s="214" t="n">
        <v>310</v>
      </c>
      <c r="H173" s="79" t="n">
        <f aca="false">VLOOKUP($B173,Сводная!C:H,5,FALSE())</f>
        <v>0</v>
      </c>
      <c r="I173" s="79" t="n">
        <f aca="false">H173*F173</f>
        <v>0</v>
      </c>
    </row>
    <row r="174" customFormat="false" ht="14.25" hidden="false" customHeight="false" outlineLevel="0" collapsed="false">
      <c r="A174" s="31" t="n">
        <v>4</v>
      </c>
      <c r="B174" s="32" t="s">
        <v>434</v>
      </c>
      <c r="C174" s="32" t="str">
        <f aca="false">VLOOKUP($B174,СписокРабот!B:D,2,FALSE())</f>
        <v>Декоративная штукатурка типа венецианская / артбетон</v>
      </c>
      <c r="D174" s="32" t="s">
        <v>908</v>
      </c>
      <c r="E174" s="32" t="str">
        <f aca="false">VLOOKUP($D174,СписокМатериалов!$A:$D,2,FALSE())</f>
        <v>Штукатурка</v>
      </c>
      <c r="F174" s="216" t="n">
        <v>0.4</v>
      </c>
      <c r="G174" s="214" t="n">
        <v>8</v>
      </c>
      <c r="H174" s="79" t="n">
        <f aca="false">VLOOKUP($B174,Сводная!C:H,5,FALSE())</f>
        <v>0</v>
      </c>
      <c r="I174" s="79" t="n">
        <f aca="false">H174*F174</f>
        <v>0</v>
      </c>
    </row>
    <row r="175" customFormat="false" ht="14.25" hidden="false" customHeight="false" outlineLevel="0" collapsed="false">
      <c r="A175" s="31" t="n">
        <v>4</v>
      </c>
      <c r="B175" s="32" t="s">
        <v>434</v>
      </c>
      <c r="C175" s="32" t="str">
        <f aca="false">VLOOKUP($B175,СписокРабот!B:D,2,FALSE())</f>
        <v>Декоративная штукатурка типа венецианская / артбетон</v>
      </c>
      <c r="D175" s="32" t="s">
        <v>816</v>
      </c>
      <c r="E175" s="32" t="str">
        <f aca="false">VLOOKUP($D175,СписокМатериалов!$A:$D,2,FALSE())</f>
        <v>Грунтовка универсальная</v>
      </c>
      <c r="F175" s="216" t="n">
        <v>0.15</v>
      </c>
      <c r="G175" s="214" t="n">
        <v>10</v>
      </c>
      <c r="H175" s="79" t="n">
        <f aca="false">VLOOKUP($B175,Сводная!C:H,5,FALSE())</f>
        <v>0</v>
      </c>
      <c r="I175" s="79" t="n">
        <f aca="false">H175*F175</f>
        <v>0</v>
      </c>
    </row>
    <row r="176" customFormat="false" ht="14.25" hidden="false" customHeight="false" outlineLevel="0" collapsed="false">
      <c r="A176" s="31" t="n">
        <v>4</v>
      </c>
      <c r="B176" s="32" t="s">
        <v>435</v>
      </c>
      <c r="C176" s="32" t="str">
        <f aca="false">VLOOKUP($B176,СписокРабот!B:D,2,FALSE())</f>
        <v>Ошкуривание откосов стен 1 раз</v>
      </c>
      <c r="D176" s="32" t="s">
        <v>816</v>
      </c>
      <c r="E176" s="32" t="str">
        <f aca="false">VLOOKUP($D176,СписокМатериалов!$A:$D,2,FALSE())</f>
        <v>Грунтовка универсальная</v>
      </c>
      <c r="F176" s="216" t="n">
        <v>0.15</v>
      </c>
      <c r="G176" s="214" t="n">
        <v>10</v>
      </c>
      <c r="H176" s="79" t="n">
        <f aca="false">VLOOKUP($B176,Сводная!C:H,5,FALSE())</f>
        <v>0</v>
      </c>
      <c r="I176" s="79" t="n">
        <f aca="false">H176*F176</f>
        <v>0</v>
      </c>
    </row>
    <row r="177" customFormat="false" ht="14.25" hidden="false" customHeight="false" outlineLevel="0" collapsed="false">
      <c r="A177" s="31" t="n">
        <v>4</v>
      </c>
      <c r="B177" s="32" t="s">
        <v>435</v>
      </c>
      <c r="C177" s="32" t="str">
        <f aca="false">VLOOKUP($B177,СписокРабот!B:D,2,FALSE())</f>
        <v>Ошкуривание откосов стен 1 раз</v>
      </c>
      <c r="D177" s="32" t="s">
        <v>908</v>
      </c>
      <c r="E177" s="32" t="str">
        <f aca="false">VLOOKUP($D177,СписокМатериалов!$A:$D,2,FALSE())</f>
        <v>Штукатурка</v>
      </c>
      <c r="F177" s="216" t="n">
        <v>0.4</v>
      </c>
      <c r="G177" s="214" t="n">
        <v>8</v>
      </c>
      <c r="H177" s="79" t="n">
        <f aca="false">VLOOKUP($B177,Сводная!C:H,5,FALSE())</f>
        <v>0</v>
      </c>
      <c r="I177" s="79" t="n">
        <f aca="false">H177*F177</f>
        <v>0</v>
      </c>
    </row>
    <row r="178" customFormat="false" ht="14.25" hidden="false" customHeight="false" outlineLevel="0" collapsed="false">
      <c r="A178" s="31" t="n">
        <v>4</v>
      </c>
      <c r="B178" s="32" t="s">
        <v>81</v>
      </c>
      <c r="C178" s="32" t="str">
        <f aca="false">VLOOKUP($B178,СписокРабот!B:D,2,FALSE())</f>
        <v>Обработка стен бетоноконтактом 1 слой</v>
      </c>
      <c r="D178" s="32" t="s">
        <v>812</v>
      </c>
      <c r="E178" s="32" t="str">
        <f aca="false">VLOOKUP($D178,СписокМатериалов!$A:$D,2,FALSE())</f>
        <v>Бетоноконтакт</v>
      </c>
      <c r="F178" s="216" t="n">
        <v>0.4</v>
      </c>
      <c r="G178" s="214" t="n">
        <v>10</v>
      </c>
      <c r="H178" s="79" t="n">
        <f aca="false">VLOOKUP($B178,Сводная!C:H,5,FALSE())</f>
        <v>40</v>
      </c>
      <c r="I178" s="79" t="n">
        <f aca="false">H178*F178</f>
        <v>16</v>
      </c>
    </row>
    <row r="179" customFormat="false" ht="14.25" hidden="false" customHeight="false" outlineLevel="0" collapsed="false">
      <c r="A179" s="31" t="n">
        <v>4</v>
      </c>
      <c r="B179" s="32" t="s">
        <v>436</v>
      </c>
      <c r="C179" s="32" t="str">
        <f aca="false">VLOOKUP($B179,СписокРабот!B:D,2,FALSE())</f>
        <v>Монтаж ЗD-панелей из гипса (без покраски)</v>
      </c>
      <c r="D179" s="32" t="s">
        <v>822</v>
      </c>
      <c r="E179" s="32" t="str">
        <f aca="false">VLOOKUP($D179,СписокМатериалов!$A:$D,2,FALSE())</f>
        <v>ЗD панели из гипса </v>
      </c>
      <c r="F179" s="216" t="n">
        <v>2</v>
      </c>
      <c r="G179" s="214" t="n">
        <v>1</v>
      </c>
      <c r="H179" s="79" t="n">
        <f aca="false">VLOOKUP($B179,Сводная!C:H,5,FALSE())</f>
        <v>0</v>
      </c>
      <c r="I179" s="79" t="n">
        <f aca="false">H179*F179</f>
        <v>0</v>
      </c>
    </row>
    <row r="180" customFormat="false" ht="14.25" hidden="false" customHeight="false" outlineLevel="0" collapsed="false">
      <c r="A180" s="31" t="n">
        <v>4</v>
      </c>
      <c r="B180" s="32" t="s">
        <v>436</v>
      </c>
      <c r="C180" s="32" t="str">
        <f aca="false">VLOOKUP($B180,СписокРабот!B:D,2,FALSE())</f>
        <v>Монтаж ЗD-панелей из гипса (без покраски)</v>
      </c>
      <c r="D180" s="32" t="s">
        <v>821</v>
      </c>
      <c r="E180" s="32" t="str">
        <f aca="false">VLOOKUP($D180,СписокМатериалов!$A:$D,2,FALSE())</f>
        <v>Жидкие гвозди</v>
      </c>
      <c r="F180" s="216" t="n">
        <v>200</v>
      </c>
      <c r="G180" s="214" t="n">
        <v>310</v>
      </c>
      <c r="H180" s="79" t="n">
        <f aca="false">VLOOKUP($B180,Сводная!C:H,5,FALSE())</f>
        <v>0</v>
      </c>
      <c r="I180" s="79" t="n">
        <f aca="false">H180*F180</f>
        <v>0</v>
      </c>
    </row>
    <row r="181" customFormat="false" ht="14.25" hidden="false" customHeight="false" outlineLevel="0" collapsed="false">
      <c r="A181" s="31" t="n">
        <v>4</v>
      </c>
      <c r="B181" s="32" t="s">
        <v>437</v>
      </c>
      <c r="C181" s="32" t="str">
        <f aca="false">VLOOKUP($B181,СписокРабот!B:D,2,FALSE())</f>
        <v>Окраска 3D-панелей из гипса 2 слоя</v>
      </c>
      <c r="D181" s="32" t="s">
        <v>835</v>
      </c>
      <c r="E181" s="32" t="str">
        <f aca="false">VLOOKUP($D181,СписокМатериалов!$A:$D,2,FALSE())</f>
        <v>Краска</v>
      </c>
      <c r="F181" s="216" t="n">
        <v>0.15</v>
      </c>
      <c r="G181" s="214" t="n">
        <v>10</v>
      </c>
      <c r="H181" s="79" t="n">
        <f aca="false">VLOOKUP($B181,Сводная!C:H,5,FALSE())</f>
        <v>0</v>
      </c>
      <c r="I181" s="79" t="n">
        <f aca="false">H181*F181</f>
        <v>0</v>
      </c>
    </row>
    <row r="182" customFormat="false" ht="14.25" hidden="false" customHeight="false" outlineLevel="0" collapsed="false">
      <c r="A182" s="31" t="n">
        <v>4</v>
      </c>
      <c r="B182" s="32" t="s">
        <v>437</v>
      </c>
      <c r="C182" s="32" t="str">
        <f aca="false">VLOOKUP($B182,СписокРабот!B:D,2,FALSE())</f>
        <v>Окраска 3D-панелей из гипса 2 слоя</v>
      </c>
      <c r="D182" s="32" t="s">
        <v>816</v>
      </c>
      <c r="E182" s="32" t="str">
        <f aca="false">VLOOKUP($D182,СписокМатериалов!$A:$D,2,FALSE())</f>
        <v>Грунтовка универсальная</v>
      </c>
      <c r="F182" s="216" t="n">
        <v>0.15</v>
      </c>
      <c r="G182" s="214" t="n">
        <v>10</v>
      </c>
      <c r="H182" s="79" t="n">
        <f aca="false">VLOOKUP($B182,Сводная!C:H,5,FALSE())</f>
        <v>0</v>
      </c>
      <c r="I182" s="79" t="n">
        <f aca="false">H182*F182</f>
        <v>0</v>
      </c>
    </row>
    <row r="183" customFormat="false" ht="14.25" hidden="false" customHeight="false" outlineLevel="0" collapsed="false">
      <c r="A183" s="31" t="n">
        <v>4</v>
      </c>
      <c r="B183" s="32" t="s">
        <v>438</v>
      </c>
      <c r="C183" s="32" t="str">
        <f aca="false">VLOOKUP($B183,СписокРабот!B:D,2,FALSE())</f>
        <v>Герметизация примык. стена-стена,потолок,пол. Звукоизол. панели, ГКЛ</v>
      </c>
      <c r="D183" s="32" t="s">
        <v>863</v>
      </c>
      <c r="E183" s="32" t="str">
        <f aca="false">VLOOKUP($D183,СписокМатериалов!$A:$D,2,FALSE())</f>
        <v>плита МДФ</v>
      </c>
      <c r="F183" s="216" t="n">
        <v>1</v>
      </c>
      <c r="G183" s="214" t="n">
        <v>1</v>
      </c>
      <c r="H183" s="79" t="n">
        <f aca="false">VLOOKUP($B183,Сводная!C:H,5,FALSE())</f>
        <v>0</v>
      </c>
      <c r="I183" s="79" t="n">
        <f aca="false">H183*F183</f>
        <v>0</v>
      </c>
    </row>
    <row r="184" customFormat="false" ht="14.25" hidden="false" customHeight="false" outlineLevel="0" collapsed="false">
      <c r="A184" s="31" t="n">
        <v>4</v>
      </c>
      <c r="B184" s="32" t="s">
        <v>438</v>
      </c>
      <c r="C184" s="32" t="str">
        <f aca="false">VLOOKUP($B184,СписокРабот!B:D,2,FALSE())</f>
        <v>Герметизация примык. стена-стена,потолок,пол. Звукоизол. панели, ГКЛ</v>
      </c>
      <c r="D184" s="32" t="s">
        <v>821</v>
      </c>
      <c r="E184" s="32" t="str">
        <f aca="false">VLOOKUP($D184,СписокМатериалов!$A:$D,2,FALSE())</f>
        <v>Жидкие гвозди</v>
      </c>
      <c r="F184" s="216" t="n">
        <v>150</v>
      </c>
      <c r="G184" s="214" t="n">
        <v>310</v>
      </c>
      <c r="H184" s="79" t="n">
        <f aca="false">VLOOKUP($B184,Сводная!C:H,5,FALSE())</f>
        <v>0</v>
      </c>
      <c r="I184" s="79" t="n">
        <f aca="false">H184*F184</f>
        <v>0</v>
      </c>
    </row>
    <row r="185" customFormat="false" ht="14.25" hidden="false" customHeight="false" outlineLevel="0" collapsed="false">
      <c r="A185" s="31" t="n">
        <v>4</v>
      </c>
      <c r="B185" s="32" t="s">
        <v>439</v>
      </c>
      <c r="C185" s="32" t="str">
        <f aca="false">VLOOKUP($B185,СписокРабот!B:D,2,FALSE())</f>
        <v>Монтаж стеновых панелей (типа «панелит»)</v>
      </c>
      <c r="D185" s="32" t="s">
        <v>855</v>
      </c>
      <c r="E185" s="32" t="str">
        <f aca="false">VLOOKUP($D185,СписокМатериалов!$A:$D,2,FALSE())</f>
        <v>Панели панелит</v>
      </c>
      <c r="F185" s="216" t="n">
        <v>1</v>
      </c>
      <c r="G185" s="214" t="n">
        <v>1</v>
      </c>
      <c r="H185" s="79" t="n">
        <f aca="false">VLOOKUP($B185,Сводная!C:H,5,FALSE())</f>
        <v>0</v>
      </c>
      <c r="I185" s="79" t="n">
        <f aca="false">H185*F185</f>
        <v>0</v>
      </c>
    </row>
    <row r="186" customFormat="false" ht="14.25" hidden="false" customHeight="false" outlineLevel="0" collapsed="false">
      <c r="A186" s="31" t="n">
        <v>4</v>
      </c>
      <c r="B186" s="32" t="s">
        <v>439</v>
      </c>
      <c r="C186" s="32" t="str">
        <f aca="false">VLOOKUP($B186,СписокРабот!B:D,2,FALSE())</f>
        <v>Монтаж стеновых панелей (типа «панелит»)</v>
      </c>
      <c r="D186" s="32" t="s">
        <v>821</v>
      </c>
      <c r="E186" s="32" t="str">
        <f aca="false">VLOOKUP($D186,СписокМатериалов!$A:$D,2,FALSE())</f>
        <v>Жидкие гвозди</v>
      </c>
      <c r="F186" s="216" t="n">
        <v>150</v>
      </c>
      <c r="G186" s="214" t="n">
        <v>310</v>
      </c>
      <c r="H186" s="79" t="n">
        <f aca="false">VLOOKUP($B186,Сводная!C:H,5,FALSE())</f>
        <v>0</v>
      </c>
      <c r="I186" s="79" t="n">
        <f aca="false">H186*F186</f>
        <v>0</v>
      </c>
    </row>
    <row r="187" customFormat="false" ht="14.25" hidden="false" customHeight="false" outlineLevel="0" collapsed="false">
      <c r="A187" s="31" t="n">
        <v>4</v>
      </c>
      <c r="B187" s="32" t="s">
        <v>440</v>
      </c>
      <c r="C187" s="32" t="str">
        <f aca="false">VLOOKUP($B187,СписокРабот!B:D,2,FALSE())</f>
        <v>Устройство звукоизоляции стен системой ЗИПС вектор</v>
      </c>
      <c r="D187" s="32" t="s">
        <v>856</v>
      </c>
      <c r="E187" s="32" t="str">
        <f aca="false">VLOOKUP($D187,СписокМатериалов!$A:$D,2,FALSE())</f>
        <v>Панель +крепеж</v>
      </c>
      <c r="F187" s="216" t="n">
        <v>0.72</v>
      </c>
      <c r="G187" s="214" t="n">
        <v>1</v>
      </c>
      <c r="H187" s="79" t="n">
        <f aca="false">VLOOKUP($B187,Сводная!C:H,5,FALSE())</f>
        <v>0</v>
      </c>
      <c r="I187" s="79" t="n">
        <f aca="false">H187*F187</f>
        <v>0</v>
      </c>
    </row>
    <row r="188" customFormat="false" ht="14.25" hidden="false" customHeight="false" outlineLevel="0" collapsed="false">
      <c r="A188" s="31" t="n">
        <v>4</v>
      </c>
      <c r="B188" s="32" t="s">
        <v>441</v>
      </c>
      <c r="C188" s="32" t="str">
        <f aca="false">VLOOKUP($B188,СписокРабот!B:D,2,FALSE())</f>
        <v>Оклейка стен фото обои, фреска/ текстильные обои</v>
      </c>
      <c r="D188" s="32" t="s">
        <v>832</v>
      </c>
      <c r="E188" s="32" t="str">
        <f aca="false">VLOOKUP($D188,СписокМатериалов!$A:$D,2,FALSE())</f>
        <v>Клей сухой</v>
      </c>
      <c r="F188" s="216" t="n">
        <v>0.06</v>
      </c>
      <c r="G188" s="214" t="n">
        <v>0.5</v>
      </c>
      <c r="H188" s="79" t="n">
        <f aca="false">VLOOKUP($B188,Сводная!C:H,5,FALSE())</f>
        <v>0</v>
      </c>
      <c r="I188" s="79" t="n">
        <f aca="false">H188*F188</f>
        <v>0</v>
      </c>
    </row>
    <row r="189" customFormat="false" ht="14.25" hidden="false" customHeight="false" outlineLevel="0" collapsed="false">
      <c r="A189" s="31" t="n">
        <v>4</v>
      </c>
      <c r="B189" s="32" t="s">
        <v>441</v>
      </c>
      <c r="C189" s="32" t="str">
        <f aca="false">VLOOKUP($B189,СписокРабот!B:D,2,FALSE())</f>
        <v>Оклейка стен фото обои, фреска/ текстильные обои</v>
      </c>
      <c r="D189" s="32" t="s">
        <v>905</v>
      </c>
      <c r="E189" s="32" t="str">
        <f aca="false">VLOOKUP($D189,СписокМатериалов!$A:$D,2,FALSE())</f>
        <v>Фотообои</v>
      </c>
      <c r="F189" s="216" t="n">
        <v>1</v>
      </c>
      <c r="G189" s="214" t="n">
        <v>5</v>
      </c>
      <c r="H189" s="79" t="n">
        <f aca="false">VLOOKUP($B189,Сводная!C:H,5,FALSE())</f>
        <v>0</v>
      </c>
      <c r="I189" s="79" t="n">
        <f aca="false">H189*F189</f>
        <v>0</v>
      </c>
    </row>
    <row r="190" customFormat="false" ht="14.25" hidden="false" customHeight="false" outlineLevel="0" collapsed="false">
      <c r="A190" s="31" t="n">
        <v>4</v>
      </c>
      <c r="B190" s="32" t="s">
        <v>442</v>
      </c>
      <c r="C190" s="32" t="str">
        <f aca="false">VLOOKUP($B190,СписокРабот!B:D,2,FALSE())</f>
        <v>Монтаж молдингов на стены полиуретан</v>
      </c>
      <c r="D190" s="32" t="s">
        <v>847</v>
      </c>
      <c r="E190" s="32" t="str">
        <f aca="false">VLOOKUP($D190,СписокМатериалов!$A:$D,2,FALSE())</f>
        <v>Молдинг</v>
      </c>
      <c r="F190" s="216" t="n">
        <v>1</v>
      </c>
      <c r="G190" s="214" t="n">
        <v>2.4</v>
      </c>
      <c r="H190" s="79" t="n">
        <f aca="false">VLOOKUP($B190,Сводная!C:H,5,FALSE())</f>
        <v>0</v>
      </c>
      <c r="I190" s="79" t="n">
        <f aca="false">H190*F190</f>
        <v>0</v>
      </c>
    </row>
    <row r="191" customFormat="false" ht="14.25" hidden="false" customHeight="false" outlineLevel="0" collapsed="false">
      <c r="A191" s="31" t="n">
        <v>4</v>
      </c>
      <c r="B191" s="32" t="s">
        <v>442</v>
      </c>
      <c r="C191" s="32" t="str">
        <f aca="false">VLOOKUP($B191,СписокРабот!B:D,2,FALSE())</f>
        <v>Монтаж молдингов на стены полиуретан</v>
      </c>
      <c r="D191" s="32" t="s">
        <v>821</v>
      </c>
      <c r="E191" s="32" t="str">
        <f aca="false">VLOOKUP($D191,СписокМатериалов!$A:$D,2,FALSE())</f>
        <v>Жидкие гвозди</v>
      </c>
      <c r="F191" s="216" t="n">
        <v>150</v>
      </c>
      <c r="G191" s="214" t="n">
        <v>310</v>
      </c>
      <c r="H191" s="79" t="n">
        <f aca="false">VLOOKUP($B191,Сводная!C:H,5,FALSE())</f>
        <v>0</v>
      </c>
      <c r="I191" s="79" t="n">
        <f aca="false">H191*F191</f>
        <v>0</v>
      </c>
    </row>
    <row r="192" customFormat="false" ht="14.25" hidden="false" customHeight="false" outlineLevel="0" collapsed="false">
      <c r="A192" s="31" t="n">
        <v>4</v>
      </c>
      <c r="B192" s="32" t="s">
        <v>443</v>
      </c>
      <c r="C192" s="32" t="str">
        <f aca="false">VLOOKUP($B192,СписокРабот!B:D,2,FALSE())</f>
        <v>Монтаж колонн капитель</v>
      </c>
      <c r="D192" s="32" t="s">
        <v>834</v>
      </c>
      <c r="E192" s="32" t="str">
        <f aca="false">VLOOKUP($D192,СписокМатериалов!$A:$D,2,FALSE())</f>
        <v>Колоны-капитель</v>
      </c>
      <c r="F192" s="216" t="n">
        <v>1</v>
      </c>
      <c r="G192" s="214" t="n">
        <v>1</v>
      </c>
      <c r="H192" s="79" t="n">
        <f aca="false">VLOOKUP($B192,Сводная!C:H,5,FALSE())</f>
        <v>0</v>
      </c>
      <c r="I192" s="79" t="n">
        <f aca="false">H192*F192</f>
        <v>0</v>
      </c>
    </row>
    <row r="193" customFormat="false" ht="14.25" hidden="false" customHeight="false" outlineLevel="0" collapsed="false">
      <c r="A193" s="31" t="n">
        <v>4</v>
      </c>
      <c r="B193" s="32" t="s">
        <v>443</v>
      </c>
      <c r="C193" s="32" t="str">
        <f aca="false">VLOOKUP($B193,СписокРабот!B:D,2,FALSE())</f>
        <v>Монтаж колонн капитель</v>
      </c>
      <c r="D193" s="32" t="s">
        <v>821</v>
      </c>
      <c r="E193" s="32" t="str">
        <f aca="false">VLOOKUP($D193,СписокМатериалов!$A:$D,2,FALSE())</f>
        <v>Жидкие гвозди</v>
      </c>
      <c r="F193" s="216" t="n">
        <v>150</v>
      </c>
      <c r="G193" s="214" t="n">
        <v>310</v>
      </c>
      <c r="H193" s="79" t="n">
        <f aca="false">VLOOKUP($B193,Сводная!C:H,5,FALSE())</f>
        <v>0</v>
      </c>
      <c r="I193" s="79" t="n">
        <f aca="false">H193*F193</f>
        <v>0</v>
      </c>
    </row>
    <row r="194" customFormat="false" ht="14.25" hidden="false" customHeight="false" outlineLevel="0" collapsed="false">
      <c r="A194" s="31" t="n">
        <v>4</v>
      </c>
      <c r="B194" s="32" t="s">
        <v>444</v>
      </c>
      <c r="C194" s="32" t="str">
        <f aca="false">VLOOKUP($B194,СписокРабот!B:D,2,FALSE())</f>
        <v>Монтаж пробкового покрытия на клею (пол, стены)</v>
      </c>
      <c r="D194" s="32" t="s">
        <v>825</v>
      </c>
      <c r="E194" s="32" t="str">
        <f aca="false">VLOOKUP($D194,СписокМатериалов!$A:$D,2,FALSE())</f>
        <v>Клей</v>
      </c>
      <c r="F194" s="216" t="n">
        <v>3</v>
      </c>
      <c r="G194" s="214" t="n">
        <v>5</v>
      </c>
      <c r="H194" s="79" t="n">
        <f aca="false">VLOOKUP($B194,Сводная!C:H,5,FALSE())</f>
        <v>0</v>
      </c>
      <c r="I194" s="79" t="n">
        <f aca="false">H194*F194</f>
        <v>0</v>
      </c>
    </row>
    <row r="195" customFormat="false" ht="14.25" hidden="false" customHeight="false" outlineLevel="0" collapsed="false">
      <c r="A195" s="31" t="n">
        <v>4</v>
      </c>
      <c r="B195" s="32" t="s">
        <v>444</v>
      </c>
      <c r="C195" s="32" t="str">
        <f aca="false">VLOOKUP($B195,СписокРабот!B:D,2,FALSE())</f>
        <v>Монтаж пробкового покрытия на клею (пол, стены)</v>
      </c>
      <c r="D195" s="32" t="s">
        <v>872</v>
      </c>
      <c r="E195" s="32" t="str">
        <f aca="false">VLOOKUP($D195,СписокМатериалов!$A:$D,2,FALSE())</f>
        <v>Пробка</v>
      </c>
      <c r="F195" s="216" t="n">
        <v>1</v>
      </c>
      <c r="G195" s="214" t="n">
        <v>10</v>
      </c>
      <c r="H195" s="79" t="n">
        <f aca="false">VLOOKUP($B195,Сводная!C:H,5,FALSE())</f>
        <v>0</v>
      </c>
      <c r="I195" s="79" t="n">
        <f aca="false">H195*F195</f>
        <v>0</v>
      </c>
    </row>
    <row r="196" customFormat="false" ht="14.25" hidden="false" customHeight="false" outlineLevel="0" collapsed="false">
      <c r="A196" s="31" t="n">
        <v>4</v>
      </c>
      <c r="B196" s="32" t="s">
        <v>445</v>
      </c>
      <c r="C196" s="32" t="str">
        <f aca="false">VLOOKUP($B196,СписокРабот!B:D,2,FALSE())</f>
        <v>Окраска оконной рамы/ решетчатых конструкций 2 слоя</v>
      </c>
      <c r="D196" s="32" t="s">
        <v>835</v>
      </c>
      <c r="E196" s="32" t="str">
        <f aca="false">VLOOKUP($D196,СписокМатериалов!$A:$D,2,FALSE())</f>
        <v>Краска</v>
      </c>
      <c r="F196" s="216" t="n">
        <v>0.07</v>
      </c>
      <c r="G196" s="214" t="n">
        <v>1</v>
      </c>
      <c r="H196" s="79" t="n">
        <f aca="false">VLOOKUP($B196,Сводная!C:H,5,FALSE())</f>
        <v>0</v>
      </c>
      <c r="I196" s="79" t="n">
        <f aca="false">H196*F196</f>
        <v>0</v>
      </c>
    </row>
    <row r="197" customFormat="false" ht="14.25" hidden="false" customHeight="false" outlineLevel="0" collapsed="false">
      <c r="A197" s="31" t="n">
        <v>4</v>
      </c>
      <c r="B197" s="32" t="s">
        <v>446</v>
      </c>
      <c r="C197" s="32" t="str">
        <f aca="false">VLOOKUP($B197,СписокРабот!B:D,2,FALSE())</f>
        <v>Установка пластик. подоконников. Искуственный камень применять К-2,2</v>
      </c>
      <c r="D197" s="32" t="s">
        <v>860</v>
      </c>
      <c r="E197" s="32" t="str">
        <f aca="false">VLOOKUP($D197,СписокМатериалов!$A:$D,2,FALSE())</f>
        <v>Пена монтажная</v>
      </c>
      <c r="F197" s="216" t="n">
        <v>0.1</v>
      </c>
      <c r="G197" s="214" t="n">
        <v>0.75</v>
      </c>
      <c r="H197" s="79" t="n">
        <f aca="false">VLOOKUP($B197,Сводная!C:H,5,FALSE())</f>
        <v>0</v>
      </c>
      <c r="I197" s="79" t="n">
        <f aca="false">H197*F197</f>
        <v>0</v>
      </c>
    </row>
    <row r="198" customFormat="false" ht="14.25" hidden="false" customHeight="false" outlineLevel="0" collapsed="false">
      <c r="A198" s="31" t="n">
        <v>4</v>
      </c>
      <c r="B198" s="32" t="s">
        <v>446</v>
      </c>
      <c r="C198" s="32" t="str">
        <f aca="false">VLOOKUP($B198,СписокРабот!B:D,2,FALSE())</f>
        <v>Установка пластик. подоконников. Искуственный камень применять К-2,2</v>
      </c>
      <c r="D198" s="32" t="s">
        <v>869</v>
      </c>
      <c r="E198" s="32" t="str">
        <f aca="false">VLOOKUP($D198,СписокМатериалов!$A:$D,2,FALSE())</f>
        <v>Подоконник ( пластик)</v>
      </c>
      <c r="F198" s="216" t="n">
        <v>1</v>
      </c>
      <c r="G198" s="214" t="n">
        <v>1</v>
      </c>
      <c r="H198" s="79" t="n">
        <f aca="false">VLOOKUP($B198,Сводная!C:H,5,FALSE())</f>
        <v>0</v>
      </c>
      <c r="I198" s="79" t="n">
        <f aca="false">H198*F198</f>
        <v>0</v>
      </c>
    </row>
    <row r="199" customFormat="false" ht="14.25" hidden="false" customHeight="false" outlineLevel="0" collapsed="false">
      <c r="A199" s="31" t="n">
        <v>4</v>
      </c>
      <c r="B199" s="32" t="s">
        <v>454</v>
      </c>
      <c r="C199" s="32" t="str">
        <f aca="false">VLOOKUP($B199,СписокРабот!B:D,2,FALSE())</f>
        <v>Изготовление арок из гипсокартона</v>
      </c>
      <c r="D199" s="32" t="s">
        <v>875</v>
      </c>
      <c r="E199" s="32" t="str">
        <f aca="false">VLOOKUP($D199,СписокМатериалов!$A:$D,2,FALSE())</f>
        <v>Профиль арочный</v>
      </c>
      <c r="F199" s="216" t="n">
        <v>1</v>
      </c>
      <c r="G199" s="214" t="n">
        <v>3</v>
      </c>
      <c r="H199" s="79" t="n">
        <f aca="false">VLOOKUP($B199,Сводная!C:H,5,FALSE())</f>
        <v>0</v>
      </c>
      <c r="I199" s="79" t="n">
        <f aca="false">H199*F199</f>
        <v>0</v>
      </c>
    </row>
    <row r="200" customFormat="false" ht="14.25" hidden="false" customHeight="false" outlineLevel="0" collapsed="false">
      <c r="A200" s="31" t="n">
        <v>4</v>
      </c>
      <c r="B200" s="32" t="s">
        <v>454</v>
      </c>
      <c r="C200" s="32" t="str">
        <f aca="false">VLOOKUP($B200,СписокРабот!B:D,2,FALSE())</f>
        <v>Изготовление арок из гипсокартона</v>
      </c>
      <c r="D200" s="32" t="s">
        <v>885</v>
      </c>
      <c r="E200" s="32" t="str">
        <f aca="false">VLOOKUP($D200,СписокМатериалов!$A:$D,2,FALSE())</f>
        <v>Саморез 3,5х35</v>
      </c>
      <c r="F200" s="217" t="n">
        <f aca="false">0.001*1.5*10</f>
        <v>0.015</v>
      </c>
      <c r="G200" s="214" t="n">
        <v>1</v>
      </c>
      <c r="H200" s="79" t="n">
        <f aca="false">VLOOKUP($B200,Сводная!C:H,5,FALSE())</f>
        <v>0</v>
      </c>
      <c r="I200" s="79" t="n">
        <f aca="false">H200*F200</f>
        <v>0</v>
      </c>
    </row>
    <row r="201" customFormat="false" ht="14.25" hidden="false" customHeight="false" outlineLevel="0" collapsed="false">
      <c r="A201" s="31" t="n">
        <v>4</v>
      </c>
      <c r="B201" s="32" t="s">
        <v>456</v>
      </c>
      <c r="C201" s="32" t="str">
        <f aca="false">VLOOKUP($B201,СписокРабот!B:D,2,FALSE())</f>
        <v>Устройство наличника</v>
      </c>
      <c r="D201" s="32" t="s">
        <v>821</v>
      </c>
      <c r="E201" s="32" t="str">
        <f aca="false">VLOOKUP($D201,СписокМатериалов!$A:$D,2,FALSE())</f>
        <v>Жидкие гвозди</v>
      </c>
      <c r="F201" s="216" t="n">
        <v>100</v>
      </c>
      <c r="G201" s="214" t="n">
        <v>350</v>
      </c>
      <c r="H201" s="79" t="n">
        <f aca="false">VLOOKUP($B201,Сводная!C:H,5,FALSE())</f>
        <v>0</v>
      </c>
      <c r="I201" s="79" t="n">
        <f aca="false">H201*F201</f>
        <v>0</v>
      </c>
    </row>
    <row r="202" customFormat="false" ht="14.25" hidden="false" customHeight="false" outlineLevel="0" collapsed="false">
      <c r="A202" s="31" t="n">
        <v>4</v>
      </c>
      <c r="B202" s="32" t="s">
        <v>456</v>
      </c>
      <c r="C202" s="32" t="str">
        <f aca="false">VLOOKUP($B202,СписокРабот!B:D,2,FALSE())</f>
        <v>Устройство наличника</v>
      </c>
      <c r="D202" s="32" t="s">
        <v>849</v>
      </c>
      <c r="E202" s="32" t="str">
        <f aca="false">VLOOKUP($D202,СписокМатериалов!$A:$D,2,FALSE())</f>
        <v>Наличник</v>
      </c>
      <c r="F202" s="216" t="n">
        <v>1</v>
      </c>
      <c r="G202" s="214" t="n">
        <v>1</v>
      </c>
      <c r="H202" s="79" t="n">
        <f aca="false">VLOOKUP($B202,Сводная!C:H,5,FALSE())</f>
        <v>0</v>
      </c>
      <c r="I202" s="79" t="n">
        <f aca="false">H202*F202</f>
        <v>0</v>
      </c>
    </row>
    <row r="203" customFormat="false" ht="14.25" hidden="false" customHeight="false" outlineLevel="0" collapsed="false">
      <c r="A203" s="31" t="n">
        <v>4</v>
      </c>
      <c r="B203" s="32" t="s">
        <v>457</v>
      </c>
      <c r="C203" s="32" t="str">
        <f aca="false">VLOOKUP($B203,СписокРабот!B:D,2,FALSE())</f>
        <v>Устройство добора</v>
      </c>
      <c r="D203" s="32" t="s">
        <v>860</v>
      </c>
      <c r="E203" s="32" t="str">
        <f aca="false">VLOOKUP($D203,СписокМатериалов!$A:$D,2,FALSE())</f>
        <v>Пена монтажная</v>
      </c>
      <c r="F203" s="216" t="n">
        <v>0.1</v>
      </c>
      <c r="G203" s="214" t="n">
        <v>0.75</v>
      </c>
      <c r="H203" s="79" t="n">
        <f aca="false">VLOOKUP($B203,Сводная!C:H,5,FALSE())</f>
        <v>0</v>
      </c>
      <c r="I203" s="79" t="n">
        <f aca="false">H203*F203</f>
        <v>0</v>
      </c>
    </row>
    <row r="204" customFormat="false" ht="14.25" hidden="false" customHeight="false" outlineLevel="0" collapsed="false">
      <c r="A204" s="31" t="n">
        <v>4</v>
      </c>
      <c r="B204" s="32" t="s">
        <v>457</v>
      </c>
      <c r="C204" s="32" t="str">
        <f aca="false">VLOOKUP($B204,СписокРабот!B:D,2,FALSE())</f>
        <v>Устройство добора</v>
      </c>
      <c r="D204" s="32" t="s">
        <v>817</v>
      </c>
      <c r="E204" s="32" t="str">
        <f aca="false">VLOOKUP($D204,СписокМатериалов!$A:$D,2,FALSE())</f>
        <v>Добор</v>
      </c>
      <c r="F204" s="216" t="n">
        <v>1</v>
      </c>
      <c r="G204" s="214" t="n">
        <v>2.2</v>
      </c>
      <c r="H204" s="79" t="n">
        <f aca="false">VLOOKUP($B204,Сводная!C:H,5,FALSE())</f>
        <v>0</v>
      </c>
      <c r="I204" s="79" t="n">
        <f aca="false">H204*F204</f>
        <v>0</v>
      </c>
    </row>
    <row r="205" customFormat="false" ht="14.25" hidden="false" customHeight="false" outlineLevel="0" collapsed="false">
      <c r="A205" s="31" t="n">
        <v>4</v>
      </c>
      <c r="B205" s="32" t="s">
        <v>459</v>
      </c>
      <c r="C205" s="32" t="str">
        <f aca="false">VLOOKUP($B205,СписокРабот!B:D,2,FALSE())</f>
        <v>Установка дверных ограничителей/ декоративных порожков</v>
      </c>
      <c r="D205" s="32" t="s">
        <v>885</v>
      </c>
      <c r="E205" s="32" t="str">
        <f aca="false">VLOOKUP($D205,СписокМатериалов!$A:$D,2,FALSE())</f>
        <v>Саморез 3,5х35</v>
      </c>
      <c r="F205" s="217" t="n">
        <f aca="false">0.001*1.5*5</f>
        <v>0.0075</v>
      </c>
      <c r="G205" s="214" t="n">
        <v>1</v>
      </c>
      <c r="H205" s="79" t="n">
        <f aca="false">VLOOKUP($B205,Сводная!C:H,5,FALSE())</f>
        <v>0</v>
      </c>
      <c r="I205" s="79" t="n">
        <f aca="false">H205*F205</f>
        <v>0</v>
      </c>
    </row>
    <row r="206" customFormat="false" ht="14.25" hidden="false" customHeight="false" outlineLevel="0" collapsed="false">
      <c r="A206" s="31" t="n">
        <v>4</v>
      </c>
      <c r="B206" s="32" t="s">
        <v>459</v>
      </c>
      <c r="C206" s="32" t="str">
        <f aca="false">VLOOKUP($B206,СписокРабот!B:D,2,FALSE())</f>
        <v>Установка дверных ограничителей/ декоративных порожков</v>
      </c>
      <c r="D206" s="32" t="s">
        <v>853</v>
      </c>
      <c r="E206" s="32" t="str">
        <f aca="false">VLOOKUP($D206,СписокМатериалов!$A:$D,2,FALSE())</f>
        <v>Ограничитель</v>
      </c>
      <c r="F206" s="216" t="n">
        <v>1</v>
      </c>
      <c r="G206" s="214" t="n">
        <v>1</v>
      </c>
      <c r="H206" s="79" t="n">
        <f aca="false">VLOOKUP($B206,Сводная!C:H,5,FALSE())</f>
        <v>0</v>
      </c>
      <c r="I206" s="79" t="n">
        <f aca="false">H206*F206</f>
        <v>0</v>
      </c>
    </row>
    <row r="207" customFormat="false" ht="14.25" hidden="false" customHeight="false" outlineLevel="0" collapsed="false">
      <c r="A207" s="31" t="n">
        <v>4</v>
      </c>
      <c r="B207" s="32" t="s">
        <v>464</v>
      </c>
      <c r="C207" s="32" t="str">
        <f aca="false">VLOOKUP($B207,СписокРабот!B:D,2,FALSE())</f>
        <v>Устройство перегородки ГКЛ на мет. каркасе облицов.в 1 слой с каждой стороны </v>
      </c>
      <c r="D207" s="32" t="s">
        <v>857</v>
      </c>
      <c r="E207" s="32" t="str">
        <f aca="false">VLOOKUP($D207,СписокМатериалов!$A:$D,2,FALSE())</f>
        <v>Панель мдф</v>
      </c>
      <c r="F207" s="216" t="n">
        <v>1</v>
      </c>
      <c r="G207" s="214" t="n">
        <v>1</v>
      </c>
      <c r="H207" s="79" t="n">
        <f aca="false">VLOOKUP($B207,Сводная!C:H,5,FALSE())</f>
        <v>0</v>
      </c>
      <c r="I207" s="79" t="n">
        <f aca="false">H207*F207</f>
        <v>0</v>
      </c>
    </row>
    <row r="208" customFormat="false" ht="14.25" hidden="false" customHeight="false" outlineLevel="0" collapsed="false">
      <c r="A208" s="31" t="n">
        <v>4</v>
      </c>
      <c r="B208" s="32" t="s">
        <v>464</v>
      </c>
      <c r="C208" s="32" t="str">
        <f aca="false">VLOOKUP($B208,СписокРабот!B:D,2,FALSE())</f>
        <v>Устройство перегородки ГКЛ на мет. каркасе облицов.в 1 слой с каждой стороны </v>
      </c>
      <c r="D208" s="32" t="s">
        <v>821</v>
      </c>
      <c r="E208" s="32" t="str">
        <f aca="false">VLOOKUP($D208,СписокМатериалов!$A:$D,2,FALSE())</f>
        <v>Жидкие гвозди</v>
      </c>
      <c r="F208" s="216" t="n">
        <v>100</v>
      </c>
      <c r="G208" s="214" t="n">
        <v>310</v>
      </c>
      <c r="H208" s="79" t="n">
        <f aca="false">VLOOKUP($B208,Сводная!C:H,5,FALSE())</f>
        <v>0</v>
      </c>
      <c r="I208" s="79" t="n">
        <f aca="false">H208*F208</f>
        <v>0</v>
      </c>
    </row>
    <row r="209" customFormat="false" ht="14.25" hidden="false" customHeight="false" outlineLevel="0" collapsed="false">
      <c r="A209" s="31" t="n">
        <v>4</v>
      </c>
      <c r="B209" s="32" t="s">
        <v>466</v>
      </c>
      <c r="C209" s="32" t="str">
        <f aca="false">VLOOKUP($B209,СписокРабот!B:D,2,FALSE())</f>
        <v>Штукатурка стен под правило гипсовым раствором визуальное выравнивание</v>
      </c>
      <c r="D209" s="32" t="s">
        <v>816</v>
      </c>
      <c r="E209" s="32" t="str">
        <f aca="false">VLOOKUP($D209,СписокМатериалов!$A:$D,2,FALSE())</f>
        <v>Грунтовка универсальная</v>
      </c>
      <c r="F209" s="216" t="n">
        <v>0.15</v>
      </c>
      <c r="G209" s="214" t="n">
        <v>10</v>
      </c>
      <c r="H209" s="79" t="n">
        <f aca="false">VLOOKUP($B209,Сводная!C:H,5,FALSE())</f>
        <v>0</v>
      </c>
      <c r="I209" s="79" t="n">
        <f aca="false">H209*F209</f>
        <v>0</v>
      </c>
    </row>
    <row r="210" customFormat="false" ht="14.25" hidden="false" customHeight="false" outlineLevel="0" collapsed="false">
      <c r="A210" s="31" t="n">
        <v>4</v>
      </c>
      <c r="B210" s="32" t="s">
        <v>466</v>
      </c>
      <c r="C210" s="32" t="str">
        <f aca="false">VLOOKUP($B210,СписокРабот!B:D,2,FALSE())</f>
        <v>Штукатурка стен под правило гипсовым раствором визуальное выравнивание</v>
      </c>
      <c r="D210" s="32" t="s">
        <v>908</v>
      </c>
      <c r="E210" s="32" t="str">
        <f aca="false">VLOOKUP($D210,СписокМатериалов!$A:$D,2,FALSE())</f>
        <v>Штукатурка</v>
      </c>
      <c r="F210" s="216" t="n">
        <v>17</v>
      </c>
      <c r="G210" s="214" t="n">
        <v>25</v>
      </c>
      <c r="H210" s="79" t="n">
        <f aca="false">VLOOKUP($B210,Сводная!C:H,5,FALSE())</f>
        <v>0</v>
      </c>
      <c r="I210" s="79" t="n">
        <f aca="false">H210*F210</f>
        <v>0</v>
      </c>
    </row>
    <row r="211" customFormat="false" ht="14.25" hidden="false" customHeight="false" outlineLevel="0" collapsed="false">
      <c r="A211" s="31" t="n">
        <v>4</v>
      </c>
      <c r="B211" s="32" t="s">
        <v>467</v>
      </c>
      <c r="C211" s="32" t="str">
        <f aca="false">VLOOKUP($B211,СписокРабот!B:D,2,FALSE())</f>
        <v>Обработка стен антиплесень 1 слой</v>
      </c>
      <c r="D211" s="32" t="s">
        <v>847</v>
      </c>
      <c r="E211" s="32" t="str">
        <f aca="false">VLOOKUP($D211,СписокМатериалов!$A:$D,2,FALSE())</f>
        <v>Молдинг</v>
      </c>
      <c r="F211" s="216" t="n">
        <v>1</v>
      </c>
      <c r="G211" s="214" t="n">
        <v>1</v>
      </c>
      <c r="H211" s="79" t="n">
        <f aca="false">VLOOKUP($B211,Сводная!C:H,5,FALSE())</f>
        <v>0</v>
      </c>
      <c r="I211" s="79" t="n">
        <f aca="false">H211*F211</f>
        <v>0</v>
      </c>
    </row>
    <row r="212" customFormat="false" ht="14.25" hidden="false" customHeight="false" outlineLevel="0" collapsed="false">
      <c r="A212" s="31" t="n">
        <v>4</v>
      </c>
      <c r="B212" s="32" t="s">
        <v>467</v>
      </c>
      <c r="C212" s="32" t="str">
        <f aca="false">VLOOKUP($B212,СписокРабот!B:D,2,FALSE())</f>
        <v>Обработка стен антиплесень 1 слой</v>
      </c>
      <c r="D212" s="32" t="s">
        <v>821</v>
      </c>
      <c r="E212" s="32" t="str">
        <f aca="false">VLOOKUP($D212,СписокМатериалов!$A:$D,2,FALSE())</f>
        <v>Жидкие гвозди</v>
      </c>
      <c r="F212" s="216" t="n">
        <v>100</v>
      </c>
      <c r="G212" s="214" t="n">
        <v>310</v>
      </c>
      <c r="H212" s="79" t="n">
        <f aca="false">VLOOKUP($B212,Сводная!C:H,5,FALSE())</f>
        <v>0</v>
      </c>
      <c r="I212" s="79" t="n">
        <f aca="false">H212*F212</f>
        <v>0</v>
      </c>
    </row>
    <row r="213" customFormat="false" ht="14.25" hidden="false" customHeight="false" outlineLevel="0" collapsed="false">
      <c r="A213" s="31" t="n">
        <v>4</v>
      </c>
      <c r="B213" s="32" t="s">
        <v>468</v>
      </c>
      <c r="C213" s="32" t="str">
        <f aca="false">VLOOKUP($B213,СписокРабот!B:D,2,FALSE())</f>
        <v>Штукатурка стен цементно-песчаным раствором до 30мм</v>
      </c>
      <c r="D213" s="32" t="s">
        <v>816</v>
      </c>
      <c r="E213" s="32" t="str">
        <f aca="false">VLOOKUP($D213,СписокМатериалов!$A:$D,2,FALSE())</f>
        <v>Грунтовка универсальная</v>
      </c>
      <c r="F213" s="216" t="n">
        <v>0.15</v>
      </c>
      <c r="G213" s="214" t="n">
        <v>10</v>
      </c>
      <c r="H213" s="79" t="n">
        <f aca="false">VLOOKUP($B213,Сводная!C:H,5,FALSE())</f>
        <v>0</v>
      </c>
      <c r="I213" s="79" t="n">
        <f aca="false">H213*F213</f>
        <v>0</v>
      </c>
    </row>
    <row r="214" customFormat="false" ht="14.25" hidden="false" customHeight="false" outlineLevel="0" collapsed="false">
      <c r="A214" s="31" t="n">
        <v>4</v>
      </c>
      <c r="B214" s="32" t="s">
        <v>468</v>
      </c>
      <c r="C214" s="32" t="str">
        <f aca="false">VLOOKUP($B214,СписокРабот!B:D,2,FALSE())</f>
        <v>Штукатурка стен цементно-песчаным раствором до 30мм</v>
      </c>
      <c r="D214" s="32" t="s">
        <v>908</v>
      </c>
      <c r="E214" s="32" t="str">
        <f aca="false">VLOOKUP($D214,СписокМатериалов!$A:$D,2,FALSE())</f>
        <v>Штукатурка</v>
      </c>
      <c r="F214" s="216" t="n">
        <v>51</v>
      </c>
      <c r="G214" s="214" t="n">
        <v>30</v>
      </c>
      <c r="H214" s="79" t="n">
        <f aca="false">VLOOKUP($B214,Сводная!C:H,5,FALSE())</f>
        <v>0</v>
      </c>
      <c r="I214" s="79" t="n">
        <f aca="false">H214*F214</f>
        <v>0</v>
      </c>
    </row>
    <row r="215" customFormat="false" ht="14.25" hidden="false" customHeight="false" outlineLevel="0" collapsed="false">
      <c r="A215" s="31" t="n">
        <v>4</v>
      </c>
      <c r="B215" s="32" t="s">
        <v>468</v>
      </c>
      <c r="C215" s="32" t="str">
        <f aca="false">VLOOKUP($B215,СписокРабот!B:D,2,FALSE())</f>
        <v>Штукатурка стен цементно-песчаным раствором до 30мм</v>
      </c>
      <c r="D215" s="32" t="s">
        <v>812</v>
      </c>
      <c r="E215" s="32" t="str">
        <f aca="false">VLOOKUP($D215,СписокМатериалов!$A:$D,2,FALSE())</f>
        <v>Бетоноконтакт</v>
      </c>
      <c r="F215" s="216" t="n">
        <v>0.35</v>
      </c>
      <c r="G215" s="214" t="n">
        <v>10</v>
      </c>
      <c r="H215" s="79" t="n">
        <f aca="false">VLOOKUP($B215,Сводная!C:H,5,FALSE())</f>
        <v>0</v>
      </c>
      <c r="I215" s="79" t="n">
        <f aca="false">H215*F215</f>
        <v>0</v>
      </c>
    </row>
    <row r="216" customFormat="false" ht="14.25" hidden="false" customHeight="false" outlineLevel="0" collapsed="false">
      <c r="A216" s="31" t="n">
        <v>4</v>
      </c>
      <c r="B216" s="32" t="s">
        <v>469</v>
      </c>
      <c r="C216" s="32" t="str">
        <f aca="false">VLOOKUP($B216,СписокРабот!B:D,2,FALSE())</f>
        <v>Штукатурка стен цементно-песчаным раствором от 30мм до 40 мм</v>
      </c>
      <c r="D216" s="32" t="s">
        <v>816</v>
      </c>
      <c r="E216" s="32" t="str">
        <f aca="false">VLOOKUP($D216,СписокМатериалов!$A:$D,2,FALSE())</f>
        <v>Грунтовка универсальная</v>
      </c>
      <c r="F216" s="216" t="n">
        <v>0.15</v>
      </c>
      <c r="G216" s="214" t="n">
        <v>10</v>
      </c>
      <c r="H216" s="79" t="n">
        <f aca="false">VLOOKUP($B216,Сводная!C:H,5,FALSE())</f>
        <v>0</v>
      </c>
      <c r="I216" s="79" t="n">
        <f aca="false">H216*F216</f>
        <v>0</v>
      </c>
    </row>
    <row r="217" customFormat="false" ht="14.25" hidden="false" customHeight="false" outlineLevel="0" collapsed="false">
      <c r="A217" s="31" t="n">
        <v>4</v>
      </c>
      <c r="B217" s="32" t="s">
        <v>469</v>
      </c>
      <c r="C217" s="32" t="str">
        <f aca="false">VLOOKUP($B217,СписокРабот!B:D,2,FALSE())</f>
        <v>Штукатурка стен цементно-песчаным раствором от 30мм до 40 мм</v>
      </c>
      <c r="D217" s="32" t="s">
        <v>908</v>
      </c>
      <c r="E217" s="32" t="str">
        <f aca="false">VLOOKUP($D217,СписокМатериалов!$A:$D,2,FALSE())</f>
        <v>Штукатурка</v>
      </c>
      <c r="F217" s="216" t="n">
        <v>51</v>
      </c>
      <c r="G217" s="214" t="n">
        <v>30</v>
      </c>
      <c r="H217" s="79" t="n">
        <f aca="false">VLOOKUP($B217,Сводная!C:H,5,FALSE())</f>
        <v>0</v>
      </c>
      <c r="I217" s="79" t="n">
        <f aca="false">H217*F217</f>
        <v>0</v>
      </c>
    </row>
    <row r="218" customFormat="false" ht="14.25" hidden="false" customHeight="false" outlineLevel="0" collapsed="false">
      <c r="A218" s="31" t="n">
        <v>4</v>
      </c>
      <c r="B218" s="32" t="s">
        <v>469</v>
      </c>
      <c r="C218" s="32" t="str">
        <f aca="false">VLOOKUP($B218,СписокРабот!B:D,2,FALSE())</f>
        <v>Штукатурка стен цементно-песчаным раствором от 30мм до 40 мм</v>
      </c>
      <c r="D218" s="32" t="s">
        <v>890</v>
      </c>
      <c r="E218" s="32" t="str">
        <f aca="false">VLOOKUP($D218,СписокМатериалов!$A:$D,2,FALSE())</f>
        <v>Сетка штукатурная</v>
      </c>
      <c r="F218" s="216" t="n">
        <v>1</v>
      </c>
      <c r="G218" s="214" t="n">
        <v>50</v>
      </c>
      <c r="H218" s="79" t="n">
        <f aca="false">VLOOKUP($B218,Сводная!C:H,5,FALSE())</f>
        <v>0</v>
      </c>
      <c r="I218" s="79" t="n">
        <f aca="false">H218*F218</f>
        <v>0</v>
      </c>
    </row>
    <row r="219" customFormat="false" ht="14.25" hidden="false" customHeight="false" outlineLevel="0" collapsed="false">
      <c r="A219" s="31" t="n">
        <v>4</v>
      </c>
      <c r="B219" s="32" t="s">
        <v>469</v>
      </c>
      <c r="C219" s="32" t="str">
        <f aca="false">VLOOKUP($B219,СписокРабот!B:D,2,FALSE())</f>
        <v>Штукатурка стен цементно-песчаным раствором от 30мм до 40 мм</v>
      </c>
      <c r="D219" s="32" t="s">
        <v>812</v>
      </c>
      <c r="E219" s="32" t="str">
        <f aca="false">VLOOKUP($D219,СписокМатериалов!$A:$D,2,FALSE())</f>
        <v>Бетоноконтакт</v>
      </c>
      <c r="F219" s="216" t="n">
        <v>0.35</v>
      </c>
      <c r="G219" s="214" t="n">
        <v>10</v>
      </c>
      <c r="H219" s="79" t="n">
        <f aca="false">VLOOKUP($B219,Сводная!C:H,5,FALSE())</f>
        <v>0</v>
      </c>
      <c r="I219" s="79" t="n">
        <f aca="false">H219*F219</f>
        <v>0</v>
      </c>
    </row>
    <row r="220" customFormat="false" ht="14.25" hidden="false" customHeight="false" outlineLevel="0" collapsed="false">
      <c r="A220" s="31" t="n">
        <v>4</v>
      </c>
      <c r="B220" s="32" t="s">
        <v>470</v>
      </c>
      <c r="C220" s="32" t="str">
        <f aca="false">VLOOKUP($B220,СписокРабот!B:D,2,FALSE())</f>
        <v>Подготовка основания перегородок из ц/п р-ра</v>
      </c>
      <c r="D220" s="32" t="s">
        <v>835</v>
      </c>
      <c r="E220" s="32" t="str">
        <f aca="false">VLOOKUP($D220,СписокМатериалов!$A:$D,2,FALSE())</f>
        <v>Краска</v>
      </c>
      <c r="F220" s="216" t="n">
        <v>0.07</v>
      </c>
      <c r="G220" s="214" t="n">
        <v>1</v>
      </c>
      <c r="H220" s="79" t="n">
        <f aca="false">VLOOKUP($B220,Сводная!C:H,5,FALSE())</f>
        <v>0</v>
      </c>
      <c r="I220" s="79" t="n">
        <f aca="false">H220*F220</f>
        <v>0</v>
      </c>
    </row>
    <row r="221" customFormat="false" ht="14.25" hidden="false" customHeight="false" outlineLevel="0" collapsed="false">
      <c r="A221" s="31" t="n">
        <v>6</v>
      </c>
      <c r="B221" s="215" t="s">
        <v>925</v>
      </c>
      <c r="C221" s="215"/>
      <c r="D221" s="215"/>
      <c r="E221" s="215"/>
      <c r="F221" s="215"/>
      <c r="G221" s="215"/>
      <c r="H221" s="215"/>
      <c r="I221" s="215"/>
    </row>
    <row r="222" customFormat="false" ht="14.25" hidden="false" customHeight="false" outlineLevel="0" collapsed="false">
      <c r="A222" s="31" t="n">
        <v>6</v>
      </c>
      <c r="B222" s="32" t="s">
        <v>499</v>
      </c>
      <c r="C222" s="32" t="str">
        <f aca="false">VLOOKUP($B222,СписокРабот!B:D,2,FALSE())</f>
        <v>Стяжка пола до 50 мм с устройством маяков,демпфернойленты</v>
      </c>
      <c r="D222" s="32" t="s">
        <v>816</v>
      </c>
      <c r="E222" s="32" t="str">
        <f aca="false">VLOOKUP($D222,СписокМатериалов!$A:$D,2,FALSE())</f>
        <v>Грунтовка универсальная</v>
      </c>
      <c r="F222" s="79" t="n">
        <v>0.15</v>
      </c>
      <c r="G222" s="79" t="n">
        <v>10</v>
      </c>
      <c r="H222" s="79" t="n">
        <f aca="false">VLOOKUP($B222,Сводная!C:H,5,FALSE())</f>
        <v>0</v>
      </c>
      <c r="I222" s="79" t="n">
        <f aca="false">H222*F222</f>
        <v>0</v>
      </c>
    </row>
    <row r="223" customFormat="false" ht="14.25" hidden="false" customHeight="false" outlineLevel="0" collapsed="false">
      <c r="A223" s="31" t="n">
        <v>6</v>
      </c>
      <c r="B223" s="32" t="s">
        <v>499</v>
      </c>
      <c r="C223" s="32" t="str">
        <f aca="false">VLOOKUP($B223,СписокРабот!B:D,2,FALSE())</f>
        <v>Стяжка пола до 50 мм с устройством маяков,демпфернойленты</v>
      </c>
      <c r="D223" s="32" t="s">
        <v>861</v>
      </c>
      <c r="E223" s="32" t="str">
        <f aca="false">VLOOKUP($D223,СписокМатериалов!$A:$D,2,FALSE())</f>
        <v>Пескобетон м-300</v>
      </c>
      <c r="F223" s="79" t="n">
        <v>100</v>
      </c>
      <c r="G223" s="79" t="n">
        <v>40</v>
      </c>
      <c r="H223" s="79" t="n">
        <f aca="false">VLOOKUP($B223,Сводная!C:H,5,FALSE())</f>
        <v>0</v>
      </c>
      <c r="I223" s="79" t="n">
        <f aca="false">H223*F223</f>
        <v>0</v>
      </c>
    </row>
    <row r="224" customFormat="false" ht="14.25" hidden="false" customHeight="false" outlineLevel="0" collapsed="false">
      <c r="A224" s="31" t="n">
        <v>6</v>
      </c>
      <c r="B224" s="32" t="s">
        <v>499</v>
      </c>
      <c r="C224" s="32" t="str">
        <f aca="false">VLOOKUP($B224,СписокРабот!B:D,2,FALSE())</f>
        <v>Стяжка пола до 50 мм с устройством маяков,демпфернойленты</v>
      </c>
      <c r="D224" s="32" t="s">
        <v>889</v>
      </c>
      <c r="E224" s="32" t="str">
        <f aca="false">VLOOKUP($D224,СписокМатериалов!$A:$D,2,FALSE())</f>
        <v>Сетка кладочная</v>
      </c>
      <c r="F224" s="79" t="n">
        <v>1</v>
      </c>
      <c r="G224" s="79" t="n">
        <v>1</v>
      </c>
      <c r="H224" s="79" t="n">
        <f aca="false">VLOOKUP($B224,Сводная!C:H,5,FALSE())</f>
        <v>0</v>
      </c>
      <c r="I224" s="79" t="n">
        <f aca="false">H224*F224</f>
        <v>0</v>
      </c>
    </row>
    <row r="225" customFormat="false" ht="14.25" hidden="false" customHeight="false" outlineLevel="0" collapsed="false">
      <c r="A225" s="31" t="n">
        <v>6</v>
      </c>
      <c r="B225" s="32" t="s">
        <v>499</v>
      </c>
      <c r="C225" s="32" t="str">
        <f aca="false">VLOOKUP($B225,СписокРабот!B:D,2,FALSE())</f>
        <v>Стяжка пола до 50 мм с устройством маяков,демпфернойленты</v>
      </c>
      <c r="D225" s="32" t="s">
        <v>876</v>
      </c>
      <c r="E225" s="32" t="str">
        <f aca="false">VLOOKUP($D225,СписокМатериалов!$A:$D,2,FALSE())</f>
        <v>Профиль маячковый 10мм</v>
      </c>
      <c r="F225" s="79" t="n">
        <v>0.8</v>
      </c>
      <c r="G225" s="79" t="n">
        <v>3</v>
      </c>
      <c r="H225" s="79" t="n">
        <f aca="false">VLOOKUP($B225,Сводная!C:H,5,FALSE())</f>
        <v>0</v>
      </c>
      <c r="I225" s="79" t="n">
        <f aca="false">H225*F225</f>
        <v>0</v>
      </c>
    </row>
    <row r="226" customFormat="false" ht="14.25" hidden="false" customHeight="false" outlineLevel="0" collapsed="false">
      <c r="A226" s="31" t="n">
        <v>6</v>
      </c>
      <c r="B226" s="32" t="s">
        <v>499</v>
      </c>
      <c r="C226" s="32" t="str">
        <f aca="false">VLOOKUP($B226,СписокРабот!B:D,2,FALSE())</f>
        <v>Стяжка пола до 50 мм с устройством маяков,демпфернойленты</v>
      </c>
      <c r="D226" s="32" t="s">
        <v>839</v>
      </c>
      <c r="E226" s="32" t="str">
        <f aca="false">VLOOKUP($D226,СписокМатериалов!$A:$D,2,FALSE())</f>
        <v>Лента демпферная</v>
      </c>
      <c r="F226" s="79" t="n">
        <v>1</v>
      </c>
      <c r="G226" s="79" t="n">
        <v>20</v>
      </c>
      <c r="H226" s="79" t="n">
        <f aca="false">VLOOKUP($B226,Сводная!C:H,5,FALSE())</f>
        <v>0</v>
      </c>
      <c r="I226" s="79" t="n">
        <f aca="false">H226*F226</f>
        <v>0</v>
      </c>
    </row>
    <row r="227" customFormat="false" ht="14.25" hidden="false" customHeight="false" outlineLevel="0" collapsed="false">
      <c r="A227" s="31" t="n">
        <v>6</v>
      </c>
      <c r="B227" s="32" t="s">
        <v>87</v>
      </c>
      <c r="C227" s="32" t="str">
        <f aca="false">VLOOKUP($B227,СписокРабот!B:D,2,FALSE())</f>
        <v>Обработка пола ,составом антиплесень, гидроизол. Мастиками (1 слой)</v>
      </c>
      <c r="D227" s="32" t="s">
        <v>844</v>
      </c>
      <c r="E227" s="32" t="str">
        <f aca="false">VLOOKUP($D227,СписокМатериалов!$A:$D,2,FALSE())</f>
        <v>Мастика акриловая</v>
      </c>
      <c r="F227" s="79" t="n">
        <v>1</v>
      </c>
      <c r="G227" s="79" t="n">
        <v>5</v>
      </c>
      <c r="H227" s="79" t="n">
        <f aca="false">VLOOKUP($B227,Сводная!C:H,5,FALSE())</f>
        <v>11</v>
      </c>
      <c r="I227" s="79" t="n">
        <f aca="false">H227*F227</f>
        <v>11</v>
      </c>
    </row>
    <row r="228" customFormat="false" ht="14.25" hidden="false" customHeight="false" outlineLevel="0" collapsed="false">
      <c r="A228" s="31" t="n">
        <v>6</v>
      </c>
      <c r="B228" s="32" t="s">
        <v>87</v>
      </c>
      <c r="C228" s="32" t="str">
        <f aca="false">VLOOKUP($B228,СписокРабот!B:D,2,FALSE())</f>
        <v>Обработка пола ,составом антиплесень, гидроизол. Мастиками (1 слой)</v>
      </c>
      <c r="D228" s="32" t="s">
        <v>816</v>
      </c>
      <c r="E228" s="32" t="str">
        <f aca="false">VLOOKUP($D228,СписокМатериалов!$A:$D,2,FALSE())</f>
        <v>Грунтовка универсальная</v>
      </c>
      <c r="F228" s="79" t="n">
        <v>0.15</v>
      </c>
      <c r="G228" s="79" t="n">
        <v>10</v>
      </c>
      <c r="H228" s="79" t="n">
        <f aca="false">VLOOKUP($B228,Сводная!C:H,5,FALSE())</f>
        <v>11</v>
      </c>
      <c r="I228" s="79" t="n">
        <f aca="false">H228*F228</f>
        <v>1.65</v>
      </c>
    </row>
    <row r="229" customFormat="false" ht="14.25" hidden="false" customHeight="false" outlineLevel="0" collapsed="false">
      <c r="A229" s="31" t="n">
        <v>6</v>
      </c>
      <c r="B229" s="32" t="s">
        <v>500</v>
      </c>
      <c r="C229" s="32" t="str">
        <f aca="false">VLOOKUP($B229,СписокРабот!B:D,2,FALSE())</f>
        <v>Звуко-гид-ция пола рулонными материалами  на битумной основе</v>
      </c>
      <c r="D229" s="32" t="s">
        <v>816</v>
      </c>
      <c r="E229" s="32" t="str">
        <f aca="false">VLOOKUP($D229,СписокМатериалов!$A:$D,2,FALSE())</f>
        <v>Грунтовка универсальная</v>
      </c>
      <c r="F229" s="79" t="n">
        <v>0.15</v>
      </c>
      <c r="G229" s="79" t="n">
        <v>10</v>
      </c>
      <c r="H229" s="79" t="n">
        <f aca="false">VLOOKUP($B229,Сводная!C:H,5,FALSE())</f>
        <v>0</v>
      </c>
      <c r="I229" s="79" t="n">
        <f aca="false">H229*F229</f>
        <v>0</v>
      </c>
    </row>
    <row r="230" customFormat="false" ht="14.25" hidden="false" customHeight="false" outlineLevel="0" collapsed="false">
      <c r="A230" s="31" t="n">
        <v>6</v>
      </c>
      <c r="B230" s="32" t="s">
        <v>500</v>
      </c>
      <c r="C230" s="32" t="str">
        <f aca="false">VLOOKUP($B230,СписокРабот!B:D,2,FALSE())</f>
        <v>Звуко-гид-ция пола рулонными материалами  на битумной основе</v>
      </c>
      <c r="D230" s="32" t="s">
        <v>813</v>
      </c>
      <c r="E230" s="32" t="str">
        <f aca="false">VLOOKUP($D230,СписокМатериалов!$A:$D,2,FALSE())</f>
        <v>Гид-ция рулонная</v>
      </c>
      <c r="F230" s="79" t="n">
        <v>1</v>
      </c>
      <c r="G230" s="79" t="n">
        <v>7.5</v>
      </c>
      <c r="H230" s="79" t="n">
        <f aca="false">VLOOKUP($B230,Сводная!C:H,5,FALSE())</f>
        <v>0</v>
      </c>
      <c r="I230" s="79" t="n">
        <f aca="false">H230*F230</f>
        <v>0</v>
      </c>
    </row>
    <row r="231" customFormat="false" ht="14.25" hidden="false" customHeight="false" outlineLevel="0" collapsed="false">
      <c r="A231" s="31" t="n">
        <v>6</v>
      </c>
      <c r="B231" s="32" t="s">
        <v>89</v>
      </c>
      <c r="C231" s="32" t="str">
        <f aca="false">VLOOKUP($B231,СписокРабот!B:D,2,FALSE())</f>
        <v>Устройство стяжки пола самовыравнивающейся до 20мм (от 20мм  до 40мм К-1,5)</v>
      </c>
      <c r="D231" s="32" t="s">
        <v>816</v>
      </c>
      <c r="E231" s="32" t="str">
        <f aca="false">VLOOKUP($D231,СписокМатериалов!$A:$D,2,FALSE())</f>
        <v>Грунтовка универсальная</v>
      </c>
      <c r="F231" s="79" t="n">
        <v>0.15</v>
      </c>
      <c r="G231" s="79" t="n">
        <v>10</v>
      </c>
      <c r="H231" s="79" t="n">
        <f aca="false">VLOOKUP($B231,Сводная!C:H,5,FALSE())</f>
        <v>42</v>
      </c>
      <c r="I231" s="79" t="n">
        <f aca="false">H231*F231</f>
        <v>6.3</v>
      </c>
    </row>
    <row r="232" customFormat="false" ht="14.25" hidden="false" customHeight="false" outlineLevel="0" collapsed="false">
      <c r="A232" s="31" t="n">
        <v>6</v>
      </c>
      <c r="B232" s="32" t="s">
        <v>89</v>
      </c>
      <c r="C232" s="32" t="str">
        <f aca="false">VLOOKUP($B232,СписокРабот!B:D,2,FALSE())</f>
        <v>Устройство стяжки пола самовыравнивающейся до 20мм (от 20мм  до 40мм К-1,5)</v>
      </c>
      <c r="D232" s="32" t="s">
        <v>870</v>
      </c>
      <c r="E232" s="32" t="str">
        <f aca="false">VLOOKUP($D232,СписокМатериалов!$A:$D,2,FALSE())</f>
        <v>Пол наливной</v>
      </c>
      <c r="F232" s="79" t="n">
        <v>40</v>
      </c>
      <c r="G232" s="79" t="n">
        <v>20</v>
      </c>
      <c r="H232" s="79" t="n">
        <f aca="false">VLOOKUP($B232,Сводная!C:H,5,FALSE())</f>
        <v>42</v>
      </c>
      <c r="I232" s="79" t="n">
        <f aca="false">H232*F232</f>
        <v>1680</v>
      </c>
    </row>
    <row r="233" customFormat="false" ht="14.25" hidden="false" customHeight="false" outlineLevel="0" collapsed="false">
      <c r="A233" s="31" t="n">
        <v>6</v>
      </c>
      <c r="B233" s="32" t="s">
        <v>89</v>
      </c>
      <c r="C233" s="32" t="str">
        <f aca="false">VLOOKUP($B233,СписокРабот!B:D,2,FALSE())</f>
        <v>Устройство стяжки пола самовыравнивающейся до 20мм (от 20мм  до 40мм К-1,5)</v>
      </c>
      <c r="D233" s="32" t="s">
        <v>839</v>
      </c>
      <c r="E233" s="32" t="str">
        <f aca="false">VLOOKUP($D233,СписокМатериалов!$A:$D,2,FALSE())</f>
        <v>Лента демпферная</v>
      </c>
      <c r="F233" s="79" t="n">
        <v>1</v>
      </c>
      <c r="G233" s="79" t="n">
        <v>20</v>
      </c>
      <c r="H233" s="79" t="n">
        <f aca="false">VLOOKUP($B233,Сводная!C:H,5,FALSE())</f>
        <v>42</v>
      </c>
      <c r="I233" s="79" t="n">
        <f aca="false">H233*F233</f>
        <v>42</v>
      </c>
    </row>
    <row r="234" customFormat="false" ht="14.25" hidden="false" customHeight="false" outlineLevel="0" collapsed="false">
      <c r="A234" s="31" t="n">
        <v>6</v>
      </c>
      <c r="B234" s="32" t="s">
        <v>501</v>
      </c>
      <c r="C234" s="32" t="str">
        <f aca="false">VLOOKUP($B234,СписокРабот!B:D,2,FALSE())</f>
        <v>Устройство «сухого пола» Авангард – Кнауф (5 cм)</v>
      </c>
      <c r="D234" s="32" t="s">
        <v>914</v>
      </c>
      <c r="E234" s="32" t="str">
        <f aca="false">VLOOKUP($D234,СписокМатериалов!$A:$D,2,FALSE())</f>
        <v>Элемент пола (ЭП) 20 мм</v>
      </c>
      <c r="F234" s="79" t="n">
        <v>1</v>
      </c>
      <c r="G234" s="79" t="n">
        <v>1</v>
      </c>
      <c r="H234" s="79" t="n">
        <f aca="false">VLOOKUP($B234,Сводная!C:H,5,FALSE())</f>
        <v>0</v>
      </c>
      <c r="I234" s="79" t="n">
        <f aca="false">H234*F234</f>
        <v>0</v>
      </c>
    </row>
    <row r="235" customFormat="false" ht="14.25" hidden="false" customHeight="false" outlineLevel="0" collapsed="false">
      <c r="A235" s="31" t="n">
        <v>6</v>
      </c>
      <c r="B235" s="32" t="s">
        <v>501</v>
      </c>
      <c r="C235" s="32" t="str">
        <f aca="false">VLOOKUP($B235,СписокРабот!B:D,2,FALSE())</f>
        <v>Устройство «сухого пола» Авангард – Кнауф (5 cм)</v>
      </c>
      <c r="D235" s="32" t="s">
        <v>845</v>
      </c>
      <c r="E235" s="32" t="str">
        <f aca="false">VLOOKUP($D235,СписокМатериалов!$A:$D,2,FALSE())</f>
        <v>Мастика клеящая</v>
      </c>
      <c r="F235" s="79" t="n">
        <v>0.05</v>
      </c>
      <c r="G235" s="79" t="n">
        <v>5</v>
      </c>
      <c r="H235" s="79" t="n">
        <f aca="false">VLOOKUP($B235,Сводная!C:H,5,FALSE())</f>
        <v>0</v>
      </c>
      <c r="I235" s="79" t="n">
        <f aca="false">H235*F235</f>
        <v>0</v>
      </c>
    </row>
    <row r="236" customFormat="false" ht="14.25" hidden="false" customHeight="false" outlineLevel="0" collapsed="false">
      <c r="A236" s="31" t="n">
        <v>6</v>
      </c>
      <c r="B236" s="32" t="s">
        <v>501</v>
      </c>
      <c r="C236" s="32" t="str">
        <f aca="false">VLOOKUP($B236,СписокРабот!B:D,2,FALSE())</f>
        <v>Устройство «сухого пола» Авангард – Кнауф (5 cм)</v>
      </c>
      <c r="D236" s="32" t="s">
        <v>862</v>
      </c>
      <c r="E236" s="32" t="str">
        <f aca="false">VLOOKUP($D236,СписокМатериалов!$A:$D,2,FALSE())</f>
        <v>Пленка полиэтиленовая</v>
      </c>
      <c r="F236" s="79" t="n">
        <v>1</v>
      </c>
      <c r="G236" s="79" t="n">
        <v>30</v>
      </c>
      <c r="H236" s="79" t="n">
        <f aca="false">VLOOKUP($B236,Сводная!C:H,5,FALSE())</f>
        <v>0</v>
      </c>
      <c r="I236" s="79" t="n">
        <f aca="false">H236*F236</f>
        <v>0</v>
      </c>
    </row>
    <row r="237" customFormat="false" ht="14.25" hidden="false" customHeight="false" outlineLevel="0" collapsed="false">
      <c r="A237" s="31" t="n">
        <v>6</v>
      </c>
      <c r="B237" s="32" t="s">
        <v>501</v>
      </c>
      <c r="C237" s="32" t="str">
        <f aca="false">VLOOKUP($B237,СписокРабот!B:D,2,FALSE())</f>
        <v>Устройство «сухого пола» Авангард – Кнауф (5 cм)</v>
      </c>
      <c r="D237" s="32" t="s">
        <v>907</v>
      </c>
      <c r="E237" s="32" t="str">
        <f aca="false">VLOOKUP($D237,СписокМатериалов!$A:$D,2,FALSE())</f>
        <v>Шпаклевка гипсовая</v>
      </c>
      <c r="F237" s="79" t="n">
        <v>0.5</v>
      </c>
      <c r="G237" s="79" t="n">
        <v>25</v>
      </c>
      <c r="H237" s="79" t="n">
        <f aca="false">VLOOKUP($B237,Сводная!C:H,5,FALSE())</f>
        <v>0</v>
      </c>
      <c r="I237" s="79" t="n">
        <f aca="false">H237*F237</f>
        <v>0</v>
      </c>
    </row>
    <row r="238" customFormat="false" ht="14.25" hidden="false" customHeight="false" outlineLevel="0" collapsed="false">
      <c r="A238" s="31" t="n">
        <v>6</v>
      </c>
      <c r="B238" s="32" t="s">
        <v>501</v>
      </c>
      <c r="C238" s="32" t="str">
        <f aca="false">VLOOKUP($B238,СписокРабот!B:D,2,FALSE())</f>
        <v>Устройство «сухого пола» Авангард – Кнауф (5 cм)</v>
      </c>
      <c r="D238" s="32" t="s">
        <v>840</v>
      </c>
      <c r="E238" s="32" t="str">
        <f aca="false">VLOOKUP($D238,СписокМатериалов!$A:$D,2,FALSE())</f>
        <v>Лента кромочная </v>
      </c>
      <c r="F238" s="79" t="n">
        <v>1</v>
      </c>
      <c r="G238" s="79" t="n">
        <v>40</v>
      </c>
      <c r="H238" s="79" t="n">
        <f aca="false">VLOOKUP($B238,Сводная!C:H,5,FALSE())</f>
        <v>0</v>
      </c>
      <c r="I238" s="79" t="n">
        <f aca="false">H238*F238</f>
        <v>0</v>
      </c>
    </row>
    <row r="239" customFormat="false" ht="14.25" hidden="false" customHeight="false" outlineLevel="0" collapsed="false">
      <c r="A239" s="31" t="n">
        <v>6</v>
      </c>
      <c r="B239" s="32" t="s">
        <v>501</v>
      </c>
      <c r="C239" s="32" t="str">
        <f aca="false">VLOOKUP($B239,СписокРабот!B:D,2,FALSE())</f>
        <v>Устройство «сухого пола» Авангард – Кнауф (5 cм)</v>
      </c>
      <c r="D239" s="32" t="s">
        <v>899</v>
      </c>
      <c r="E239" s="32" t="str">
        <f aca="false">VLOOKUP($D239,СписокМатериалов!$A:$D,2,FALSE())</f>
        <v>Сухая керамзитовая засыпка</v>
      </c>
      <c r="F239" s="79" t="n">
        <v>10</v>
      </c>
      <c r="G239" s="79" t="n">
        <v>40</v>
      </c>
      <c r="H239" s="79" t="n">
        <f aca="false">VLOOKUP($B239,Сводная!C:H,5,FALSE())</f>
        <v>0</v>
      </c>
      <c r="I239" s="79" t="n">
        <f aca="false">H239*F239</f>
        <v>0</v>
      </c>
    </row>
    <row r="240" customFormat="false" ht="14.25" hidden="false" customHeight="false" outlineLevel="0" collapsed="false">
      <c r="A240" s="31" t="n">
        <v>6</v>
      </c>
      <c r="B240" s="32" t="s">
        <v>501</v>
      </c>
      <c r="C240" s="32" t="str">
        <f aca="false">VLOOKUP($B240,СписокРабот!B:D,2,FALSE())</f>
        <v>Устройство «сухого пола» Авангард – Кнауф (5 cм)</v>
      </c>
      <c r="D240" s="32" t="s">
        <v>866</v>
      </c>
      <c r="E240" s="32" t="str">
        <f aca="false">VLOOKUP($D240,СписокМатериалов!$A:$D,2,FALSE())</f>
        <v>Плиты КНАУФ </v>
      </c>
      <c r="F240" s="79" t="n">
        <v>1</v>
      </c>
      <c r="G240" s="79" t="n">
        <v>1</v>
      </c>
      <c r="H240" s="79" t="n">
        <f aca="false">VLOOKUP($B240,Сводная!C:H,5,FALSE())</f>
        <v>0</v>
      </c>
      <c r="I240" s="79" t="n">
        <f aca="false">H240*F240</f>
        <v>0</v>
      </c>
    </row>
    <row r="241" customFormat="false" ht="14.25" hidden="false" customHeight="false" outlineLevel="0" collapsed="false">
      <c r="A241" s="31" t="n">
        <v>6</v>
      </c>
      <c r="B241" s="32" t="s">
        <v>91</v>
      </c>
      <c r="C241" s="32" t="str">
        <f aca="false">VLOOKUP($B241,СписокРабот!B:D,2,FALSE())</f>
        <v>Армирование стяжки пола</v>
      </c>
      <c r="D241" s="32" t="s">
        <v>889</v>
      </c>
      <c r="E241" s="32" t="str">
        <f aca="false">VLOOKUP($D241,СписокМатериалов!$A:$D,2,FALSE())</f>
        <v>Сетка кладочная</v>
      </c>
      <c r="F241" s="79" t="n">
        <v>1</v>
      </c>
      <c r="G241" s="79" t="n">
        <v>1</v>
      </c>
      <c r="H241" s="79" t="n">
        <f aca="false">VLOOKUP($B241,Сводная!C:H,5,FALSE())</f>
        <v>77.5</v>
      </c>
      <c r="I241" s="79" t="n">
        <f aca="false">H241*F241</f>
        <v>77.5</v>
      </c>
    </row>
    <row r="242" customFormat="false" ht="14.25" hidden="false" customHeight="false" outlineLevel="0" collapsed="false">
      <c r="A242" s="31" t="n">
        <v>6</v>
      </c>
      <c r="B242" s="32" t="s">
        <v>96</v>
      </c>
      <c r="C242" s="32" t="str">
        <f aca="false">VLOOKUP($B242,СписокРабот!B:D,2,FALSE())</f>
        <v>Устройство стяжки от 50 мм до 100 мм с устройством маяков,демпферной ленты</v>
      </c>
      <c r="D242" s="32" t="s">
        <v>816</v>
      </c>
      <c r="E242" s="32" t="str">
        <f aca="false">VLOOKUP($D242,СписокМатериалов!$A:$D,2,FALSE())</f>
        <v>Грунтовка универсальная</v>
      </c>
      <c r="F242" s="79" t="n">
        <v>0.15</v>
      </c>
      <c r="G242" s="79" t="n">
        <v>10</v>
      </c>
      <c r="H242" s="79" t="n">
        <f aca="false">VLOOKUP($B242,Сводная!C:H,5,FALSE())</f>
        <v>77.5</v>
      </c>
      <c r="I242" s="79" t="n">
        <f aca="false">H242*F242</f>
        <v>11.625</v>
      </c>
    </row>
    <row r="243" customFormat="false" ht="14.25" hidden="false" customHeight="false" outlineLevel="0" collapsed="false">
      <c r="A243" s="31" t="n">
        <v>6</v>
      </c>
      <c r="B243" s="32" t="s">
        <v>96</v>
      </c>
      <c r="C243" s="32" t="str">
        <f aca="false">VLOOKUP($B243,СписокРабот!B:D,2,FALSE())</f>
        <v>Устройство стяжки от 50 мм до 100 мм с устройством маяков,демпферной ленты</v>
      </c>
      <c r="D243" s="32" t="s">
        <v>861</v>
      </c>
      <c r="E243" s="32" t="str">
        <f aca="false">VLOOKUP($D243,СписокМатериалов!$A:$D,2,FALSE())</f>
        <v>Пескобетон м-300</v>
      </c>
      <c r="F243" s="79" t="n">
        <v>200</v>
      </c>
      <c r="G243" s="79" t="n">
        <v>40</v>
      </c>
      <c r="H243" s="79" t="n">
        <f aca="false">VLOOKUP($B243,Сводная!C:H,5,FALSE())</f>
        <v>77.5</v>
      </c>
      <c r="I243" s="79" t="n">
        <f aca="false">H243*F243</f>
        <v>15500</v>
      </c>
    </row>
    <row r="244" customFormat="false" ht="14.25" hidden="false" customHeight="false" outlineLevel="0" collapsed="false">
      <c r="A244" s="31" t="n">
        <v>6</v>
      </c>
      <c r="B244" s="32" t="s">
        <v>96</v>
      </c>
      <c r="C244" s="32" t="str">
        <f aca="false">VLOOKUP($B244,СписокРабот!B:D,2,FALSE())</f>
        <v>Устройство стяжки от 50 мм до 100 мм с устройством маяков,демпферной ленты</v>
      </c>
      <c r="D244" s="32" t="s">
        <v>889</v>
      </c>
      <c r="E244" s="32" t="str">
        <f aca="false">VLOOKUP($D244,СписокМатериалов!$A:$D,2,FALSE())</f>
        <v>Сетка кладочная</v>
      </c>
      <c r="F244" s="79" t="n">
        <v>1</v>
      </c>
      <c r="G244" s="79" t="n">
        <v>1</v>
      </c>
      <c r="H244" s="79" t="n">
        <f aca="false">VLOOKUP($B244,Сводная!C:H,5,FALSE())</f>
        <v>77.5</v>
      </c>
      <c r="I244" s="79" t="n">
        <f aca="false">H244*F244</f>
        <v>77.5</v>
      </c>
    </row>
    <row r="245" customFormat="false" ht="14.25" hidden="false" customHeight="false" outlineLevel="0" collapsed="false">
      <c r="A245" s="31" t="n">
        <v>6</v>
      </c>
      <c r="B245" s="32" t="s">
        <v>96</v>
      </c>
      <c r="C245" s="32" t="str">
        <f aca="false">VLOOKUP($B245,СписокРабот!B:D,2,FALSE())</f>
        <v>Устройство стяжки от 50 мм до 100 мм с устройством маяков,демпферной ленты</v>
      </c>
      <c r="D245" s="32" t="s">
        <v>876</v>
      </c>
      <c r="E245" s="32" t="str">
        <f aca="false">VLOOKUP($D245,СписокМатериалов!$A:$D,2,FALSE())</f>
        <v>Профиль маячковый 10мм</v>
      </c>
      <c r="F245" s="79" t="n">
        <v>0.8</v>
      </c>
      <c r="G245" s="79" t="n">
        <v>3</v>
      </c>
      <c r="H245" s="79" t="n">
        <f aca="false">VLOOKUP($B245,Сводная!C:H,5,FALSE())</f>
        <v>77.5</v>
      </c>
      <c r="I245" s="79" t="n">
        <f aca="false">H245*F245</f>
        <v>62</v>
      </c>
    </row>
    <row r="246" customFormat="false" ht="14.25" hidden="false" customHeight="false" outlineLevel="0" collapsed="false">
      <c r="A246" s="31" t="n">
        <v>6</v>
      </c>
      <c r="B246" s="32" t="s">
        <v>96</v>
      </c>
      <c r="C246" s="32" t="str">
        <f aca="false">VLOOKUP($B246,СписокРабот!B:D,2,FALSE())</f>
        <v>Устройство стяжки от 50 мм до 100 мм с устройством маяков,демпферной ленты</v>
      </c>
      <c r="D246" s="32" t="s">
        <v>839</v>
      </c>
      <c r="E246" s="32" t="str">
        <f aca="false">VLOOKUP($D246,СписокМатериалов!$A:$D,2,FALSE())</f>
        <v>Лента демпферная</v>
      </c>
      <c r="F246" s="79" t="n">
        <v>1</v>
      </c>
      <c r="G246" s="79" t="n">
        <v>20</v>
      </c>
      <c r="H246" s="79" t="n">
        <f aca="false">VLOOKUP($B246,Сводная!C:H,5,FALSE())</f>
        <v>77.5</v>
      </c>
      <c r="I246" s="79" t="n">
        <f aca="false">H246*F246</f>
        <v>77.5</v>
      </c>
    </row>
    <row r="247" customFormat="false" ht="14.25" hidden="false" customHeight="false" outlineLevel="0" collapsed="false">
      <c r="A247" s="31" t="n">
        <v>6</v>
      </c>
      <c r="B247" s="32" t="s">
        <v>102</v>
      </c>
      <c r="C247" s="32" t="str">
        <f aca="false">VLOOKUP($B247,СписокРабот!B:D,2,FALSE())</f>
        <v>Грунтовка пола, 1 слой, обработка Бетоноконтакт К-1,8</v>
      </c>
      <c r="D247" s="32" t="s">
        <v>816</v>
      </c>
      <c r="E247" s="32" t="str">
        <f aca="false">VLOOKUP($D247,СписокМатериалов!$A:$D,2,FALSE())</f>
        <v>Грунтовка универсальная</v>
      </c>
      <c r="F247" s="79" t="n">
        <v>0.15</v>
      </c>
      <c r="G247" s="79" t="n">
        <v>10</v>
      </c>
      <c r="H247" s="79" t="n">
        <f aca="false">VLOOKUP($B247,Сводная!C:H,5,FALSE())</f>
        <v>77.5</v>
      </c>
      <c r="I247" s="79" t="n">
        <f aca="false">H247*F247</f>
        <v>11.625</v>
      </c>
    </row>
    <row r="248" customFormat="false" ht="14.25" hidden="false" customHeight="false" outlineLevel="0" collapsed="false">
      <c r="A248" s="31" t="n">
        <v>6</v>
      </c>
      <c r="B248" s="32" t="s">
        <v>104</v>
      </c>
      <c r="C248" s="32" t="str">
        <f aca="false">VLOOKUP($B248,СписокРабот!B:D,2,FALSE())</f>
        <v>Устройство тепло / звукоизоляции пола (однослойный)</v>
      </c>
      <c r="D248" s="32" t="s">
        <v>910</v>
      </c>
      <c r="E248" s="32" t="str">
        <f aca="false">VLOOKUP($D248,СписокМатериалов!$A:$D,2,FALSE())</f>
        <v>Шуманет-100Гидро</v>
      </c>
      <c r="F248" s="79" t="n">
        <v>1</v>
      </c>
      <c r="G248" s="79" t="n">
        <v>10</v>
      </c>
      <c r="H248" s="79" t="n">
        <f aca="false">VLOOKUP($B248,Сводная!C:H,5,FALSE())</f>
        <v>77.5</v>
      </c>
      <c r="I248" s="79" t="n">
        <f aca="false">H248*F248</f>
        <v>77.5</v>
      </c>
    </row>
    <row r="249" customFormat="false" ht="14.25" hidden="false" customHeight="false" outlineLevel="0" collapsed="false">
      <c r="A249" s="31" t="n">
        <v>6</v>
      </c>
      <c r="B249" s="32" t="s">
        <v>104</v>
      </c>
      <c r="C249" s="32" t="str">
        <f aca="false">VLOOKUP($B249,СписокРабот!B:D,2,FALSE())</f>
        <v>Устройство тепло / звукоизоляции пола (однослойный)</v>
      </c>
      <c r="D249" s="32" t="s">
        <v>816</v>
      </c>
      <c r="E249" s="32" t="str">
        <f aca="false">VLOOKUP($D249,СписокМатериалов!$A:$D,2,FALSE())</f>
        <v>Грунтовка универсальная</v>
      </c>
      <c r="F249" s="79" t="n">
        <v>0.15</v>
      </c>
      <c r="G249" s="79" t="n">
        <v>10</v>
      </c>
      <c r="H249" s="79" t="n">
        <f aca="false">VLOOKUP($B249,Сводная!C:H,5,FALSE())</f>
        <v>77.5</v>
      </c>
      <c r="I249" s="79" t="n">
        <f aca="false">H249*F249</f>
        <v>11.625</v>
      </c>
    </row>
    <row r="250" customFormat="false" ht="14.25" hidden="false" customHeight="false" outlineLevel="0" collapsed="false">
      <c r="A250" s="31" t="n">
        <v>6</v>
      </c>
      <c r="B250" s="32" t="s">
        <v>104</v>
      </c>
      <c r="C250" s="32" t="str">
        <f aca="false">VLOOKUP($B250,СписокРабот!B:D,2,FALSE())</f>
        <v>Устройство тепло / звукоизоляции пола (однослойный)</v>
      </c>
      <c r="D250" s="32" t="s">
        <v>861</v>
      </c>
      <c r="E250" s="32" t="str">
        <f aca="false">VLOOKUP($D250,СписокМатериалов!$A:$D,2,FALSE())</f>
        <v>Пескобетон м-300</v>
      </c>
      <c r="F250" s="79" t="n">
        <v>100</v>
      </c>
      <c r="G250" s="79" t="n">
        <v>40</v>
      </c>
      <c r="H250" s="79" t="n">
        <f aca="false">VLOOKUP($B250,Сводная!C:H,5,FALSE())</f>
        <v>77.5</v>
      </c>
      <c r="I250" s="79" t="n">
        <f aca="false">H250*F250</f>
        <v>7750</v>
      </c>
    </row>
    <row r="251" customFormat="false" ht="14.25" hidden="false" customHeight="false" outlineLevel="0" collapsed="false">
      <c r="A251" s="31" t="n">
        <v>6</v>
      </c>
      <c r="B251" s="32" t="s">
        <v>104</v>
      </c>
      <c r="C251" s="32" t="str">
        <f aca="false">VLOOKUP($B251,СписокРабот!B:D,2,FALSE())</f>
        <v>Устройство тепло / звукоизоляции пола (однослойный)</v>
      </c>
      <c r="D251" s="32" t="s">
        <v>889</v>
      </c>
      <c r="E251" s="32" t="str">
        <f aca="false">VLOOKUP($D251,СписокМатериалов!$A:$D,2,FALSE())</f>
        <v>Сетка кладочная</v>
      </c>
      <c r="F251" s="79" t="n">
        <v>1</v>
      </c>
      <c r="G251" s="79" t="n">
        <v>1</v>
      </c>
      <c r="H251" s="79" t="n">
        <f aca="false">VLOOKUP($B251,Сводная!C:H,5,FALSE())</f>
        <v>77.5</v>
      </c>
      <c r="I251" s="79" t="n">
        <f aca="false">H251*F251</f>
        <v>77.5</v>
      </c>
    </row>
    <row r="252" customFormat="false" ht="14.25" hidden="false" customHeight="false" outlineLevel="0" collapsed="false">
      <c r="A252" s="31" t="n">
        <v>6</v>
      </c>
      <c r="B252" s="32" t="s">
        <v>104</v>
      </c>
      <c r="C252" s="32" t="str">
        <f aca="false">VLOOKUP($B252,СписокРабот!B:D,2,FALSE())</f>
        <v>Устройство тепло / звукоизоляции пола (однослойный)</v>
      </c>
      <c r="D252" s="32" t="s">
        <v>876</v>
      </c>
      <c r="E252" s="32" t="str">
        <f aca="false">VLOOKUP($D252,СписокМатериалов!$A:$D,2,FALSE())</f>
        <v>Профиль маячковый 10мм</v>
      </c>
      <c r="F252" s="79" t="n">
        <v>0.8</v>
      </c>
      <c r="G252" s="79" t="n">
        <v>3</v>
      </c>
      <c r="H252" s="79" t="n">
        <f aca="false">VLOOKUP($B252,Сводная!C:H,5,FALSE())</f>
        <v>77.5</v>
      </c>
      <c r="I252" s="79" t="n">
        <f aca="false">H252*F252</f>
        <v>62</v>
      </c>
    </row>
    <row r="253" customFormat="false" ht="14.25" hidden="false" customHeight="false" outlineLevel="0" collapsed="false">
      <c r="A253" s="31" t="n">
        <v>6</v>
      </c>
      <c r="B253" s="32" t="s">
        <v>104</v>
      </c>
      <c r="C253" s="32" t="str">
        <f aca="false">VLOOKUP($B253,СписокРабот!B:D,2,FALSE())</f>
        <v>Устройство тепло / звукоизоляции пола (однослойный)</v>
      </c>
      <c r="D253" s="32" t="s">
        <v>839</v>
      </c>
      <c r="E253" s="32" t="str">
        <f aca="false">VLOOKUP($D253,СписокМатериалов!$A:$D,2,FALSE())</f>
        <v>Лента демпферная</v>
      </c>
      <c r="F253" s="79" t="n">
        <v>1</v>
      </c>
      <c r="G253" s="79" t="n">
        <v>20</v>
      </c>
      <c r="H253" s="79" t="n">
        <f aca="false">VLOOKUP($B253,Сводная!C:H,5,FALSE())</f>
        <v>77.5</v>
      </c>
      <c r="I253" s="79" t="n">
        <f aca="false">H253*F253</f>
        <v>77.5</v>
      </c>
    </row>
    <row r="254" customFormat="false" ht="14.25" hidden="false" customHeight="false" outlineLevel="0" collapsed="false">
      <c r="A254" s="31" t="n">
        <v>6</v>
      </c>
      <c r="B254" s="32" t="s">
        <v>519</v>
      </c>
      <c r="C254" s="32" t="str">
        <f aca="false">VLOOKUP($B254,СписокРабот!B:D,2,FALSE())</f>
        <v>Устройство плинтуса скрытой установки на подготовленное основание</v>
      </c>
      <c r="D254" s="32" t="s">
        <v>816</v>
      </c>
      <c r="E254" s="32" t="str">
        <f aca="false">VLOOKUP($D254,СписокМатериалов!$A:$D,2,FALSE())</f>
        <v>Грунтовка универсальная</v>
      </c>
      <c r="F254" s="79" t="n">
        <v>0.15</v>
      </c>
      <c r="G254" s="79" t="n">
        <v>10</v>
      </c>
      <c r="H254" s="79" t="n">
        <f aca="false">VLOOKUP($B254,Сводная!C:H,5,FALSE())</f>
        <v>0</v>
      </c>
      <c r="I254" s="79" t="n">
        <f aca="false">H254*F254</f>
        <v>0</v>
      </c>
    </row>
    <row r="255" customFormat="false" ht="14.25" hidden="false" customHeight="false" outlineLevel="0" collapsed="false">
      <c r="A255" s="31" t="n">
        <v>6</v>
      </c>
      <c r="B255" s="32" t="s">
        <v>519</v>
      </c>
      <c r="C255" s="32" t="str">
        <f aca="false">VLOOKUP($B255,СписокРабот!B:D,2,FALSE())</f>
        <v>Устройство плинтуса скрытой установки на подготовленное основание</v>
      </c>
      <c r="D255" s="32" t="s">
        <v>861</v>
      </c>
      <c r="E255" s="32" t="str">
        <f aca="false">VLOOKUP($D255,СписокМатериалов!$A:$D,2,FALSE())</f>
        <v>Пескобетон м-300</v>
      </c>
      <c r="F255" s="79" t="n">
        <v>100</v>
      </c>
      <c r="G255" s="79" t="n">
        <v>40</v>
      </c>
      <c r="H255" s="79" t="n">
        <f aca="false">VLOOKUP($B255,Сводная!C:H,5,FALSE())</f>
        <v>0</v>
      </c>
      <c r="I255" s="79" t="n">
        <f aca="false">H255*F255</f>
        <v>0</v>
      </c>
    </row>
    <row r="256" customFormat="false" ht="14.25" hidden="false" customHeight="false" outlineLevel="0" collapsed="false">
      <c r="A256" s="31" t="n">
        <v>6</v>
      </c>
      <c r="B256" s="32" t="s">
        <v>519</v>
      </c>
      <c r="C256" s="32" t="str">
        <f aca="false">VLOOKUP($B256,СписокРабот!B:D,2,FALSE())</f>
        <v>Устройство плинтуса скрытой установки на подготовленное основание</v>
      </c>
      <c r="D256" s="32" t="s">
        <v>904</v>
      </c>
      <c r="E256" s="32" t="str">
        <f aca="false">VLOOKUP($D256,СписокМатериалов!$A:$D,2,FALSE())</f>
        <v>Фиброволокно</v>
      </c>
      <c r="F256" s="79" t="n">
        <v>0.04</v>
      </c>
      <c r="G256" s="79" t="n">
        <v>1</v>
      </c>
      <c r="H256" s="79" t="n">
        <f aca="false">VLOOKUP($B256,Сводная!C:H,5,FALSE())</f>
        <v>0</v>
      </c>
      <c r="I256" s="79" t="n">
        <f aca="false">H256*F256</f>
        <v>0</v>
      </c>
    </row>
    <row r="257" customFormat="false" ht="14.25" hidden="false" customHeight="false" outlineLevel="0" collapsed="false">
      <c r="A257" s="31" t="n">
        <v>6</v>
      </c>
      <c r="B257" s="32" t="s">
        <v>519</v>
      </c>
      <c r="C257" s="32" t="str">
        <f aca="false">VLOOKUP($B257,СписокРабот!B:D,2,FALSE())</f>
        <v>Устройство плинтуса скрытой установки на подготовленное основание</v>
      </c>
      <c r="D257" s="32" t="s">
        <v>876</v>
      </c>
      <c r="E257" s="32" t="str">
        <f aca="false">VLOOKUP($D257,СписокМатериалов!$A:$D,2,FALSE())</f>
        <v>Профиль маячковый 10мм</v>
      </c>
      <c r="F257" s="79" t="n">
        <v>0.8</v>
      </c>
      <c r="G257" s="79" t="n">
        <v>3</v>
      </c>
      <c r="H257" s="79" t="n">
        <f aca="false">VLOOKUP($B257,Сводная!C:H,5,FALSE())</f>
        <v>0</v>
      </c>
      <c r="I257" s="79" t="n">
        <f aca="false">H257*F257</f>
        <v>0</v>
      </c>
    </row>
    <row r="258" customFormat="false" ht="14.25" hidden="false" customHeight="false" outlineLevel="0" collapsed="false">
      <c r="A258" s="31" t="n">
        <v>6</v>
      </c>
      <c r="B258" s="32" t="s">
        <v>519</v>
      </c>
      <c r="C258" s="32" t="str">
        <f aca="false">VLOOKUP($B258,СписокРабот!B:D,2,FALSE())</f>
        <v>Устройство плинтуса скрытой установки на подготовленное основание</v>
      </c>
      <c r="D258" s="32" t="s">
        <v>839</v>
      </c>
      <c r="E258" s="32" t="str">
        <f aca="false">VLOOKUP($D258,СписокМатериалов!$A:$D,2,FALSE())</f>
        <v>Лента демпферная</v>
      </c>
      <c r="F258" s="79" t="n">
        <v>1</v>
      </c>
      <c r="G258" s="79" t="n">
        <v>20</v>
      </c>
      <c r="H258" s="79" t="n">
        <f aca="false">VLOOKUP($B258,Сводная!C:H,5,FALSE())</f>
        <v>0</v>
      </c>
      <c r="I258" s="79" t="n">
        <f aca="false">H258*F258</f>
        <v>0</v>
      </c>
    </row>
    <row r="259" customFormat="false" ht="14.25" hidden="false" customHeight="false" outlineLevel="0" collapsed="false">
      <c r="A259" s="31" t="n">
        <v>6</v>
      </c>
      <c r="B259" s="32" t="s">
        <v>519</v>
      </c>
      <c r="C259" s="32" t="str">
        <f aca="false">VLOOKUP($B259,СписокРабот!B:D,2,FALSE())</f>
        <v>Устройство плинтуса скрытой установки на подготовленное основание</v>
      </c>
      <c r="D259" s="32" t="s">
        <v>871</v>
      </c>
      <c r="E259" s="32" t="str">
        <f aca="false">VLOOKUP($D259,СписокМатериалов!$A:$D,2,FALSE())</f>
        <v>Полителен</v>
      </c>
      <c r="F259" s="79" t="n">
        <v>1</v>
      </c>
      <c r="G259" s="79" t="n">
        <v>10</v>
      </c>
      <c r="H259" s="79" t="n">
        <f aca="false">VLOOKUP($B259,Сводная!C:H,5,FALSE())</f>
        <v>0</v>
      </c>
      <c r="I259" s="79" t="n">
        <f aca="false">H259*F259</f>
        <v>0</v>
      </c>
    </row>
    <row r="260" customFormat="false" ht="14.25" hidden="false" customHeight="false" outlineLevel="0" collapsed="false">
      <c r="A260" s="31" t="n">
        <v>12</v>
      </c>
      <c r="B260" s="215" t="s">
        <v>206</v>
      </c>
      <c r="C260" s="215"/>
      <c r="D260" s="215"/>
      <c r="E260" s="215"/>
      <c r="F260" s="215"/>
      <c r="G260" s="215"/>
      <c r="H260" s="215"/>
      <c r="I260" s="215"/>
    </row>
    <row r="261" customFormat="false" ht="14.25" hidden="false" customHeight="false" outlineLevel="0" collapsed="false">
      <c r="A261" s="31" t="n">
        <v>12</v>
      </c>
      <c r="B261" s="32" t="s">
        <v>718</v>
      </c>
      <c r="C261" s="32" t="str">
        <f aca="false">VLOOKUP($B261,СписокРабот!B:D,2,FALSE())</f>
        <v>Подрезка  керамогранитной плитки под 45 гр. </v>
      </c>
      <c r="D261" s="32" t="s">
        <v>816</v>
      </c>
      <c r="E261" s="32" t="str">
        <f aca="false">VLOOKUP($D261,СписокМатериалов!$A:$D,2,FALSE())</f>
        <v>Грунтовка универсальная</v>
      </c>
      <c r="F261" s="79" t="n">
        <v>0.15</v>
      </c>
      <c r="G261" s="79" t="n">
        <v>10</v>
      </c>
      <c r="H261" s="79" t="n">
        <f aca="false">VLOOKUP($B261,Сводная!C:H,5,FALSE())</f>
        <v>0</v>
      </c>
      <c r="I261" s="79" t="n">
        <f aca="false">H261*F261</f>
        <v>0</v>
      </c>
    </row>
    <row r="262" customFormat="false" ht="14.25" hidden="false" customHeight="false" outlineLevel="0" collapsed="false">
      <c r="A262" s="31" t="n">
        <v>12</v>
      </c>
      <c r="B262" s="32" t="s">
        <v>718</v>
      </c>
      <c r="C262" s="32" t="str">
        <f aca="false">VLOOKUP($B262,СписокРабот!B:D,2,FALSE())</f>
        <v>Подрезка  керамогранитной плитки под 45 гр. </v>
      </c>
      <c r="D262" s="32" t="s">
        <v>846</v>
      </c>
      <c r="E262" s="32" t="str">
        <f aca="false">VLOOKUP($D262,СписокМатериалов!$A:$D,2,FALSE())</f>
        <v>Маяк 6 мм</v>
      </c>
      <c r="F262" s="79" t="n">
        <v>0.8</v>
      </c>
      <c r="G262" s="79" t="n">
        <v>3</v>
      </c>
      <c r="H262" s="79" t="n">
        <f aca="false">VLOOKUP($B262,Сводная!C:H,5,FALSE())</f>
        <v>0</v>
      </c>
      <c r="I262" s="79" t="n">
        <f aca="false">H262*F262</f>
        <v>0</v>
      </c>
    </row>
    <row r="263" customFormat="false" ht="14.25" hidden="false" customHeight="false" outlineLevel="0" collapsed="false">
      <c r="A263" s="31" t="n">
        <v>12</v>
      </c>
      <c r="B263" s="32" t="s">
        <v>718</v>
      </c>
      <c r="C263" s="32" t="str">
        <f aca="false">VLOOKUP($B263,СписокРабот!B:D,2,FALSE())</f>
        <v>Подрезка  керамогранитной плитки под 45 гр. </v>
      </c>
      <c r="D263" s="32" t="s">
        <v>908</v>
      </c>
      <c r="E263" s="32" t="str">
        <f aca="false">VLOOKUP($D263,СписокМатериалов!$A:$D,2,FALSE())</f>
        <v>Штукатурка</v>
      </c>
      <c r="F263" s="79" t="n">
        <v>0.85</v>
      </c>
      <c r="G263" s="79" t="n">
        <v>30</v>
      </c>
      <c r="H263" s="79" t="n">
        <f aca="false">VLOOKUP($B263,Сводная!C:H,5,FALSE())</f>
        <v>0</v>
      </c>
      <c r="I263" s="79" t="n">
        <f aca="false">H263*F263</f>
        <v>0</v>
      </c>
    </row>
    <row r="264" customFormat="false" ht="14.25" hidden="false" customHeight="false" outlineLevel="0" collapsed="false">
      <c r="A264" s="31" t="n">
        <v>12</v>
      </c>
      <c r="B264" s="32" t="s">
        <v>719</v>
      </c>
      <c r="C264" s="32" t="str">
        <f aca="false">VLOOKUP($B264,СписокРабот!B:D,2,FALSE())</f>
        <v>Облицовка стен керамической плиткой (по ровной поверхности)р-р от 151 до 399 мм</v>
      </c>
      <c r="D264" s="32" t="s">
        <v>816</v>
      </c>
      <c r="E264" s="32" t="str">
        <f aca="false">VLOOKUP($D264,СписокМатериалов!$A:$D,2,FALSE())</f>
        <v>Грунтовка универсальная</v>
      </c>
      <c r="F264" s="79" t="n">
        <v>0.15</v>
      </c>
      <c r="G264" s="79" t="n">
        <v>10</v>
      </c>
      <c r="H264" s="79" t="n">
        <f aca="false">VLOOKUP($B264,Сводная!C:H,5,FALSE())</f>
        <v>0</v>
      </c>
      <c r="I264" s="79" t="n">
        <f aca="false">H264*F264</f>
        <v>0</v>
      </c>
    </row>
    <row r="265" customFormat="false" ht="14.25" hidden="false" customHeight="false" outlineLevel="0" collapsed="false">
      <c r="A265" s="31" t="n">
        <v>12</v>
      </c>
      <c r="B265" s="32" t="s">
        <v>719</v>
      </c>
      <c r="C265" s="32" t="str">
        <f aca="false">VLOOKUP($B265,СписокРабот!B:D,2,FALSE())</f>
        <v>Облицовка стен керамической плиткой (по ровной поверхности)р-р от 151 до 399 мм</v>
      </c>
      <c r="D265" s="32" t="s">
        <v>831</v>
      </c>
      <c r="E265" s="32" t="str">
        <f aca="false">VLOOKUP($D265,СписокМатериалов!$A:$D,2,FALSE())</f>
        <v>Клей плиточный</v>
      </c>
      <c r="F265" s="79" t="n">
        <v>1.5</v>
      </c>
      <c r="G265" s="79" t="n">
        <v>25</v>
      </c>
      <c r="H265" s="79" t="n">
        <f aca="false">VLOOKUP($B265,Сводная!C:H,5,FALSE())</f>
        <v>0</v>
      </c>
      <c r="I265" s="79" t="n">
        <f aca="false">H265*F265</f>
        <v>0</v>
      </c>
    </row>
    <row r="266" customFormat="false" ht="14.25" hidden="false" customHeight="false" outlineLevel="0" collapsed="false">
      <c r="A266" s="31" t="n">
        <v>12</v>
      </c>
      <c r="B266" s="32" t="s">
        <v>720</v>
      </c>
      <c r="C266" s="32" t="str">
        <f aca="false">VLOOKUP($B266,СписокРабот!B:D,2,FALSE())</f>
        <v>Облицовка стен керамогранитной плиткой (по ровной поверхности) р-р от 151 до 399 мм</v>
      </c>
      <c r="D266" s="32" t="s">
        <v>816</v>
      </c>
      <c r="E266" s="32" t="str">
        <f aca="false">VLOOKUP($D266,СписокМатериалов!$A:$D,2,FALSE())</f>
        <v>Грунтовка универсальная</v>
      </c>
      <c r="F266" s="79" t="n">
        <v>0.15</v>
      </c>
      <c r="G266" s="79" t="n">
        <v>10</v>
      </c>
      <c r="H266" s="79" t="n">
        <f aca="false">VLOOKUP($B266,Сводная!C:H,5,FALSE())</f>
        <v>0</v>
      </c>
      <c r="I266" s="79" t="n">
        <f aca="false">H266*F266</f>
        <v>0</v>
      </c>
    </row>
    <row r="267" customFormat="false" ht="14.25" hidden="false" customHeight="false" outlineLevel="0" collapsed="false">
      <c r="A267" s="31" t="n">
        <v>12</v>
      </c>
      <c r="B267" s="32" t="s">
        <v>720</v>
      </c>
      <c r="C267" s="32" t="str">
        <f aca="false">VLOOKUP($B267,СписокРабот!B:D,2,FALSE())</f>
        <v>Облицовка стен керамогранитной плиткой (по ровной поверхности) р-р от 151 до 399 мм</v>
      </c>
      <c r="D267" s="32" t="s">
        <v>831</v>
      </c>
      <c r="E267" s="32" t="str">
        <f aca="false">VLOOKUP($D267,СписокМатериалов!$A:$D,2,FALSE())</f>
        <v>Клей плиточный</v>
      </c>
      <c r="F267" s="79" t="n">
        <v>1.5</v>
      </c>
      <c r="G267" s="79" t="n">
        <v>25</v>
      </c>
      <c r="H267" s="79" t="n">
        <f aca="false">VLOOKUP($B267,Сводная!C:H,5,FALSE())</f>
        <v>0</v>
      </c>
      <c r="I267" s="79" t="n">
        <f aca="false">H267*F267</f>
        <v>0</v>
      </c>
    </row>
    <row r="268" customFormat="false" ht="14.25" hidden="false" customHeight="false" outlineLevel="0" collapsed="false">
      <c r="A268" s="31" t="n">
        <v>12</v>
      </c>
      <c r="B268" s="32" t="s">
        <v>721</v>
      </c>
      <c r="C268" s="32" t="str">
        <f aca="false">VLOOKUP($B268,СписокРабот!B:D,2,FALSE())</f>
        <v>Облицовка стен и пола мелкой плиткой 10х10 или 15х15</v>
      </c>
      <c r="D268" s="32" t="s">
        <v>816</v>
      </c>
      <c r="E268" s="32" t="str">
        <f aca="false">VLOOKUP($D268,СписокМатериалов!$A:$D,2,FALSE())</f>
        <v>Грунтовка универсальная</v>
      </c>
      <c r="F268" s="79" t="n">
        <v>0.15</v>
      </c>
      <c r="G268" s="79" t="n">
        <v>10</v>
      </c>
      <c r="H268" s="79" t="n">
        <f aca="false">VLOOKUP($B268,Сводная!C:H,5,FALSE())</f>
        <v>0</v>
      </c>
      <c r="I268" s="79" t="n">
        <f aca="false">H268*F268</f>
        <v>0</v>
      </c>
    </row>
    <row r="269" customFormat="false" ht="14.25" hidden="false" customHeight="false" outlineLevel="0" collapsed="false">
      <c r="A269" s="31" t="n">
        <v>12</v>
      </c>
      <c r="B269" s="32" t="s">
        <v>721</v>
      </c>
      <c r="C269" s="32" t="str">
        <f aca="false">VLOOKUP($B269,СписокРабот!B:D,2,FALSE())</f>
        <v>Облицовка стен и пола мелкой плиткой 10х10 или 15х15</v>
      </c>
      <c r="D269" s="32" t="s">
        <v>831</v>
      </c>
      <c r="E269" s="32" t="str">
        <f aca="false">VLOOKUP($D269,СписокМатериалов!$A:$D,2,FALSE())</f>
        <v>Клей плиточный</v>
      </c>
      <c r="F269" s="79" t="n">
        <v>1.5</v>
      </c>
      <c r="G269" s="79" t="n">
        <v>25</v>
      </c>
      <c r="H269" s="79" t="n">
        <f aca="false">VLOOKUP($B269,Сводная!C:H,5,FALSE())</f>
        <v>0</v>
      </c>
      <c r="I269" s="79" t="n">
        <f aca="false">H269*F269</f>
        <v>0</v>
      </c>
    </row>
    <row r="270" customFormat="false" ht="14.25" hidden="false" customHeight="false" outlineLevel="0" collapsed="false">
      <c r="A270" s="31" t="n">
        <v>12</v>
      </c>
      <c r="B270" s="32" t="s">
        <v>723</v>
      </c>
      <c r="C270" s="32" t="str">
        <f aca="false">VLOOKUP($B270,СписокРабот!B:D,2,FALSE())</f>
        <v>Облицовка пола керамической плиткой /керамогранитом(по ровной поверхности) 90 гр. От 151 до 399 мм</v>
      </c>
      <c r="D270" s="32" t="s">
        <v>816</v>
      </c>
      <c r="E270" s="32" t="str">
        <f aca="false">VLOOKUP($D270,СписокМатериалов!$A:$D,2,FALSE())</f>
        <v>Грунтовка универсальная</v>
      </c>
      <c r="F270" s="79" t="n">
        <v>0.15</v>
      </c>
      <c r="G270" s="79" t="n">
        <v>10</v>
      </c>
      <c r="H270" s="79" t="n">
        <f aca="false">VLOOKUP($B270,Сводная!C:H,5,FALSE())</f>
        <v>0</v>
      </c>
      <c r="I270" s="79" t="n">
        <f aca="false">H270*F270</f>
        <v>0</v>
      </c>
    </row>
    <row r="271" customFormat="false" ht="14.25" hidden="false" customHeight="false" outlineLevel="0" collapsed="false">
      <c r="A271" s="31" t="n">
        <v>12</v>
      </c>
      <c r="B271" s="32" t="s">
        <v>723</v>
      </c>
      <c r="C271" s="32" t="str">
        <f aca="false">VLOOKUP($B271,СписокРабот!B:D,2,FALSE())</f>
        <v>Облицовка пола керамической плиткой /керамогранитом(по ровной поверхности) 90 гр. От 151 до 399 мм</v>
      </c>
      <c r="D271" s="32" t="s">
        <v>831</v>
      </c>
      <c r="E271" s="32" t="str">
        <f aca="false">VLOOKUP($D271,СписокМатериалов!$A:$D,2,FALSE())</f>
        <v>Клей плиточный</v>
      </c>
      <c r="F271" s="79" t="n">
        <v>1.5</v>
      </c>
      <c r="G271" s="79" t="n">
        <v>25</v>
      </c>
      <c r="H271" s="79" t="n">
        <f aca="false">VLOOKUP($B271,Сводная!C:H,5,FALSE())</f>
        <v>0</v>
      </c>
      <c r="I271" s="79" t="n">
        <f aca="false">H271*F271</f>
        <v>0</v>
      </c>
    </row>
    <row r="272" customFormat="false" ht="14.25" hidden="false" customHeight="false" outlineLevel="0" collapsed="false">
      <c r="A272" s="31" t="n">
        <v>12</v>
      </c>
      <c r="B272" s="32" t="s">
        <v>724</v>
      </c>
      <c r="C272" s="32" t="str">
        <f aca="false">VLOOKUP($B272,СписокРабот!B:D,2,FALSE())</f>
        <v>Облицовка пола керамической плиткой/кераморанитом (по ровной поверхности) 45 гр.от 151 до 399 мм</v>
      </c>
      <c r="D272" s="32" t="s">
        <v>816</v>
      </c>
      <c r="E272" s="32" t="str">
        <f aca="false">VLOOKUP($D272,СписокМатериалов!$A:$D,2,FALSE())</f>
        <v>Грунтовка универсальная</v>
      </c>
      <c r="F272" s="79" t="n">
        <v>0.15</v>
      </c>
      <c r="G272" s="79" t="n">
        <v>10</v>
      </c>
      <c r="H272" s="79" t="n">
        <f aca="false">VLOOKUP($B272,Сводная!C:H,5,FALSE())</f>
        <v>0</v>
      </c>
      <c r="I272" s="79" t="n">
        <f aca="false">H272*F272</f>
        <v>0</v>
      </c>
    </row>
    <row r="273" customFormat="false" ht="14.25" hidden="false" customHeight="false" outlineLevel="0" collapsed="false">
      <c r="A273" s="31" t="n">
        <v>12</v>
      </c>
      <c r="B273" s="32" t="s">
        <v>724</v>
      </c>
      <c r="C273" s="32" t="str">
        <f aca="false">VLOOKUP($B273,СписокРабот!B:D,2,FALSE())</f>
        <v>Облицовка пола керамической плиткой/кераморанитом (по ровной поверхности) 45 гр.от 151 до 399 мм</v>
      </c>
      <c r="D273" s="32" t="s">
        <v>831</v>
      </c>
      <c r="E273" s="32" t="str">
        <f aca="false">VLOOKUP($D273,СписокМатериалов!$A:$D,2,FALSE())</f>
        <v>Клей плиточный</v>
      </c>
      <c r="F273" s="79" t="n">
        <v>1.5</v>
      </c>
      <c r="G273" s="79" t="n">
        <v>25</v>
      </c>
      <c r="H273" s="79" t="n">
        <f aca="false">VLOOKUP($B273,Сводная!C:H,5,FALSE())</f>
        <v>0</v>
      </c>
      <c r="I273" s="79" t="n">
        <f aca="false">H273*F273</f>
        <v>0</v>
      </c>
    </row>
    <row r="274" customFormat="false" ht="14.25" hidden="false" customHeight="false" outlineLevel="0" collapsed="false">
      <c r="A274" s="31" t="n">
        <v>12</v>
      </c>
      <c r="B274" s="32" t="s">
        <v>725</v>
      </c>
      <c r="C274" s="32" t="str">
        <f aca="false">VLOOKUP($B274,СписокРабот!B:D,2,FALSE())</f>
        <v>Облицовка пола керамической плиткой/керамогранитом (по ровной пов-ти) "Елочкой" от 151 до 399 мм</v>
      </c>
      <c r="D274" s="32" t="s">
        <v>816</v>
      </c>
      <c r="E274" s="32" t="str">
        <f aca="false">VLOOKUP($D274,СписокМатериалов!$A:$D,2,FALSE())</f>
        <v>Грунтовка универсальная</v>
      </c>
      <c r="F274" s="79" t="n">
        <v>0.15</v>
      </c>
      <c r="G274" s="79" t="n">
        <v>10</v>
      </c>
      <c r="H274" s="79" t="n">
        <f aca="false">VLOOKUP($B274,Сводная!C:H,5,FALSE())</f>
        <v>0</v>
      </c>
      <c r="I274" s="79" t="n">
        <f aca="false">H274*F274</f>
        <v>0</v>
      </c>
    </row>
    <row r="275" customFormat="false" ht="14.25" hidden="false" customHeight="false" outlineLevel="0" collapsed="false">
      <c r="A275" s="31" t="n">
        <v>12</v>
      </c>
      <c r="B275" s="32" t="s">
        <v>725</v>
      </c>
      <c r="C275" s="32" t="str">
        <f aca="false">VLOOKUP($B275,СписокРабот!B:D,2,FALSE())</f>
        <v>Облицовка пола керамической плиткой/керамогранитом (по ровной пов-ти) "Елочкой" от 151 до 399 мм</v>
      </c>
      <c r="D275" s="32" t="s">
        <v>831</v>
      </c>
      <c r="E275" s="32" t="str">
        <f aca="false">VLOOKUP($D275,СписокМатериалов!$A:$D,2,FALSE())</f>
        <v>Клей плиточный</v>
      </c>
      <c r="F275" s="79" t="n">
        <v>1.5</v>
      </c>
      <c r="G275" s="79" t="n">
        <v>25</v>
      </c>
      <c r="H275" s="79" t="n">
        <f aca="false">VLOOKUP($B275,Сводная!C:H,5,FALSE())</f>
        <v>0</v>
      </c>
      <c r="I275" s="79" t="n">
        <f aca="false">H275*F275</f>
        <v>0</v>
      </c>
    </row>
    <row r="276" customFormat="false" ht="14.25" hidden="false" customHeight="false" outlineLevel="0" collapsed="false">
      <c r="A276" s="31" t="n">
        <v>12</v>
      </c>
      <c r="B276" s="32" t="s">
        <v>726</v>
      </c>
      <c r="C276" s="32" t="str">
        <f aca="false">VLOOKUP($B276,СписокРабот!B:D,2,FALSE())</f>
        <v>Облицовка пола с подбором рисунка или панно керамической плиткой/керамогранитом (по ровной поверхности)</v>
      </c>
      <c r="D276" s="32" t="s">
        <v>816</v>
      </c>
      <c r="E276" s="32" t="str">
        <f aca="false">VLOOKUP($D276,СписокМатериалов!$A:$D,2,FALSE())</f>
        <v>Грунтовка универсальная</v>
      </c>
      <c r="F276" s="79" t="n">
        <v>0.15</v>
      </c>
      <c r="G276" s="79" t="n">
        <v>10</v>
      </c>
      <c r="H276" s="79" t="n">
        <f aca="false">VLOOKUP($B276,Сводная!C:H,5,FALSE())</f>
        <v>0</v>
      </c>
      <c r="I276" s="79" t="n">
        <f aca="false">H276*F276</f>
        <v>0</v>
      </c>
    </row>
    <row r="277" customFormat="false" ht="14.25" hidden="false" customHeight="false" outlineLevel="0" collapsed="false">
      <c r="A277" s="31" t="n">
        <v>12</v>
      </c>
      <c r="B277" s="32" t="s">
        <v>726</v>
      </c>
      <c r="C277" s="32" t="str">
        <f aca="false">VLOOKUP($B277,СписокРабот!B:D,2,FALSE())</f>
        <v>Облицовка пола с подбором рисунка или панно керамической плиткой/керамогранитом (по ровной поверхности)</v>
      </c>
      <c r="D277" s="32" t="s">
        <v>831</v>
      </c>
      <c r="E277" s="32" t="str">
        <f aca="false">VLOOKUP($D277,СписокМатериалов!$A:$D,2,FALSE())</f>
        <v>Клей плиточный</v>
      </c>
      <c r="F277" s="79" t="n">
        <v>1.5</v>
      </c>
      <c r="G277" s="79" t="n">
        <v>25</v>
      </c>
      <c r="H277" s="79" t="n">
        <f aca="false">VLOOKUP($B277,Сводная!C:H,5,FALSE())</f>
        <v>0</v>
      </c>
      <c r="I277" s="79" t="n">
        <f aca="false">H277*F277</f>
        <v>0</v>
      </c>
    </row>
    <row r="278" customFormat="false" ht="14.25" hidden="false" customHeight="false" outlineLevel="0" collapsed="false">
      <c r="A278" s="31" t="n">
        <v>12</v>
      </c>
      <c r="B278" s="32" t="s">
        <v>738</v>
      </c>
      <c r="C278" s="32" t="str">
        <f aca="false">VLOOKUP($B278,СписокРабот!B:D,2,FALSE())</f>
        <v>Укладка  мозаики на полы и стены</v>
      </c>
      <c r="D278" s="32" t="s">
        <v>816</v>
      </c>
      <c r="E278" s="32" t="str">
        <f aca="false">VLOOKUP($D278,СписокМатериалов!$A:$D,2,FALSE())</f>
        <v>Грунтовка универсальная</v>
      </c>
      <c r="F278" s="79" t="n">
        <v>0.15</v>
      </c>
      <c r="G278" s="79" t="n">
        <v>10</v>
      </c>
      <c r="H278" s="79" t="n">
        <f aca="false">VLOOKUP($B278,Сводная!C:H,5,FALSE())</f>
        <v>0</v>
      </c>
      <c r="I278" s="79" t="n">
        <f aca="false">H278*F278</f>
        <v>0</v>
      </c>
    </row>
    <row r="279" customFormat="false" ht="14.25" hidden="false" customHeight="false" outlineLevel="0" collapsed="false">
      <c r="A279" s="31" t="n">
        <v>12</v>
      </c>
      <c r="B279" s="32" t="s">
        <v>738</v>
      </c>
      <c r="C279" s="32" t="str">
        <f aca="false">VLOOKUP($B279,СписокРабот!B:D,2,FALSE())</f>
        <v>Укладка  мозаики на полы и стены</v>
      </c>
      <c r="D279" s="32" t="s">
        <v>831</v>
      </c>
      <c r="E279" s="32" t="str">
        <f aca="false">VLOOKUP($D279,СписокМатериалов!$A:$D,2,FALSE())</f>
        <v>Клей плиточный</v>
      </c>
      <c r="F279" s="79" t="n">
        <v>1.5</v>
      </c>
      <c r="G279" s="79" t="n">
        <v>25</v>
      </c>
      <c r="H279" s="79" t="n">
        <f aca="false">VLOOKUP($B279,Сводная!C:H,5,FALSE())</f>
        <v>0</v>
      </c>
      <c r="I279" s="79" t="n">
        <f aca="false">H279*F279</f>
        <v>0</v>
      </c>
    </row>
    <row r="280" customFormat="false" ht="14.25" hidden="false" customHeight="false" outlineLevel="0" collapsed="false">
      <c r="A280" s="31" t="n">
        <v>12</v>
      </c>
      <c r="B280" s="32" t="s">
        <v>217</v>
      </c>
      <c r="C280" s="32" t="str">
        <f aca="false">VLOOKUP($B280,СписокРабот!B:D,2,FALSE())</f>
        <v>Укладка плитки/керамогранита полы и стены размер свыше 400 мм, по включительно 600 мм</v>
      </c>
      <c r="D280" s="32" t="s">
        <v>816</v>
      </c>
      <c r="E280" s="32" t="str">
        <f aca="false">VLOOKUP($D280,СписокМатериалов!$A:$D,2,FALSE())</f>
        <v>Грунтовка универсальная</v>
      </c>
      <c r="F280" s="79" t="n">
        <v>0.15</v>
      </c>
      <c r="G280" s="79" t="n">
        <v>10</v>
      </c>
      <c r="H280" s="79" t="n">
        <f aca="false">VLOOKUP($B280,Сводная!C:H,5,FALSE())</f>
        <v>83</v>
      </c>
      <c r="I280" s="79" t="n">
        <f aca="false">H280*F280</f>
        <v>12.45</v>
      </c>
    </row>
    <row r="281" customFormat="false" ht="14.25" hidden="false" customHeight="false" outlineLevel="0" collapsed="false">
      <c r="A281" s="31" t="n">
        <v>12</v>
      </c>
      <c r="B281" s="32" t="s">
        <v>217</v>
      </c>
      <c r="C281" s="32" t="str">
        <f aca="false">VLOOKUP($B281,СписокРабот!B:D,2,FALSE())</f>
        <v>Укладка плитки/керамогранита полы и стены размер свыше 400 мм, по включительно 600 мм</v>
      </c>
      <c r="D281" s="32" t="s">
        <v>831</v>
      </c>
      <c r="E281" s="32" t="str">
        <f aca="false">VLOOKUP($D281,СписокМатериалов!$A:$D,2,FALSE())</f>
        <v>Клей плиточный</v>
      </c>
      <c r="F281" s="79" t="n">
        <v>1.5</v>
      </c>
      <c r="G281" s="79" t="n">
        <v>25</v>
      </c>
      <c r="H281" s="79" t="n">
        <f aca="false">VLOOKUP($B281,Сводная!C:H,5,FALSE())</f>
        <v>83</v>
      </c>
      <c r="I281" s="79" t="n">
        <f aca="false">H281*F281</f>
        <v>124.5</v>
      </c>
    </row>
    <row r="282" customFormat="false" ht="14.25" hidden="false" customHeight="false" outlineLevel="0" collapsed="false">
      <c r="A282" s="31" t="n">
        <v>12</v>
      </c>
      <c r="B282" s="32" t="s">
        <v>741</v>
      </c>
      <c r="C282" s="32" t="str">
        <f aca="false">VLOOKUP($B282,СписокРабот!B:D,2,FALSE())</f>
        <v>Укладка плитки многогранной</v>
      </c>
      <c r="D282" s="32" t="s">
        <v>816</v>
      </c>
      <c r="E282" s="32" t="str">
        <f aca="false">VLOOKUP($D282,СписокМатериалов!$A:$D,2,FALSE())</f>
        <v>Грунтовка универсальная</v>
      </c>
      <c r="F282" s="79" t="n">
        <v>0.15</v>
      </c>
      <c r="G282" s="79" t="n">
        <v>10</v>
      </c>
      <c r="H282" s="79" t="n">
        <f aca="false">VLOOKUP($B282,Сводная!C:H,5,FALSE())</f>
        <v>0</v>
      </c>
      <c r="I282" s="79" t="n">
        <f aca="false">H282*F282</f>
        <v>0</v>
      </c>
    </row>
    <row r="283" customFormat="false" ht="14.25" hidden="false" customHeight="false" outlineLevel="0" collapsed="false">
      <c r="A283" s="31" t="n">
        <v>12</v>
      </c>
      <c r="B283" s="32" t="s">
        <v>741</v>
      </c>
      <c r="C283" s="32" t="str">
        <f aca="false">VLOOKUP($B283,СписокРабот!B:D,2,FALSE())</f>
        <v>Укладка плитки многогранной</v>
      </c>
      <c r="D283" s="32" t="s">
        <v>831</v>
      </c>
      <c r="E283" s="32" t="str">
        <f aca="false">VLOOKUP($D283,СписокМатериалов!$A:$D,2,FALSE())</f>
        <v>Клей плиточный</v>
      </c>
      <c r="F283" s="79" t="n">
        <v>1.5</v>
      </c>
      <c r="G283" s="79" t="n">
        <v>25</v>
      </c>
      <c r="H283" s="79" t="n">
        <f aca="false">VLOOKUP($B283,Сводная!C:H,5,FALSE())</f>
        <v>0</v>
      </c>
      <c r="I283" s="79" t="n">
        <f aca="false">H283*F283</f>
        <v>0</v>
      </c>
    </row>
    <row r="284" customFormat="false" ht="14.25" hidden="false" customHeight="false" outlineLevel="0" collapsed="false">
      <c r="A284" s="31" t="n">
        <v>12</v>
      </c>
      <c r="B284" s="32" t="s">
        <v>742</v>
      </c>
      <c r="C284" s="32" t="str">
        <f aca="false">VLOOKUP($B284,СписокРабот!B:D,2,FALSE())</f>
        <v>Укладка плитки/керамогранита размер от 601 мм, по влючительно 1200 мм пол,стена</v>
      </c>
      <c r="D284" s="32" t="s">
        <v>816</v>
      </c>
      <c r="E284" s="32" t="str">
        <f aca="false">VLOOKUP($D284,СписокМатериалов!$A:$D,2,FALSE())</f>
        <v>Грунтовка универсальная</v>
      </c>
      <c r="F284" s="79" t="n">
        <v>0.15</v>
      </c>
      <c r="G284" s="79" t="n">
        <v>10</v>
      </c>
      <c r="H284" s="79" t="n">
        <f aca="false">VLOOKUP($B284,Сводная!C:H,5,FALSE())</f>
        <v>0</v>
      </c>
      <c r="I284" s="79" t="n">
        <f aca="false">H284*F284</f>
        <v>0</v>
      </c>
    </row>
    <row r="285" customFormat="false" ht="14.25" hidden="false" customHeight="false" outlineLevel="0" collapsed="false">
      <c r="A285" s="31" t="n">
        <v>12</v>
      </c>
      <c r="B285" s="32" t="s">
        <v>742</v>
      </c>
      <c r="C285" s="32" t="str">
        <f aca="false">VLOOKUP($B285,СписокРабот!B:D,2,FALSE())</f>
        <v>Укладка плитки/керамогранита размер от 601 мм, по влючительно 1200 мм пол,стена</v>
      </c>
      <c r="D285" s="32" t="s">
        <v>831</v>
      </c>
      <c r="E285" s="32" t="str">
        <f aca="false">VLOOKUP($D285,СписокМатериалов!$A:$D,2,FALSE())</f>
        <v>Клей плиточный</v>
      </c>
      <c r="F285" s="79" t="n">
        <v>1.5</v>
      </c>
      <c r="G285" s="79" t="n">
        <v>25</v>
      </c>
      <c r="H285" s="79" t="n">
        <f aca="false">VLOOKUP($B285,Сводная!C:H,5,FALSE())</f>
        <v>0</v>
      </c>
      <c r="I285" s="79" t="n">
        <f aca="false">H285*F285</f>
        <v>0</v>
      </c>
    </row>
    <row r="286" customFormat="false" ht="14.25" hidden="false" customHeight="false" outlineLevel="0" collapsed="false">
      <c r="A286" s="31" t="n">
        <v>12</v>
      </c>
      <c r="B286" s="32" t="s">
        <v>743</v>
      </c>
      <c r="C286" s="32" t="str">
        <f aca="false">VLOOKUP($B286,СписокРабот!B:D,2,FALSE())</f>
        <v>Укладка плитки/керамогранита размер от 1201 мм, менее 1 м² / шт. пол,стена</v>
      </c>
      <c r="D286" s="32" t="s">
        <v>816</v>
      </c>
      <c r="E286" s="32" t="str">
        <f aca="false">VLOOKUP($D286,СписокМатериалов!$A:$D,2,FALSE())</f>
        <v>Грунтовка универсальная</v>
      </c>
      <c r="F286" s="79" t="n">
        <v>0.15</v>
      </c>
      <c r="G286" s="79" t="n">
        <v>10</v>
      </c>
      <c r="H286" s="79" t="n">
        <f aca="false">VLOOKUP($B286,Сводная!C:H,5,FALSE())</f>
        <v>0</v>
      </c>
      <c r="I286" s="79" t="n">
        <f aca="false">H286*F286</f>
        <v>0</v>
      </c>
    </row>
    <row r="287" customFormat="false" ht="14.25" hidden="false" customHeight="false" outlineLevel="0" collapsed="false">
      <c r="A287" s="31" t="n">
        <v>12</v>
      </c>
      <c r="B287" s="32" t="s">
        <v>743</v>
      </c>
      <c r="C287" s="32" t="str">
        <f aca="false">VLOOKUP($B287,СписокРабот!B:D,2,FALSE())</f>
        <v>Укладка плитки/керамогранита размер от 1201 мм, менее 1 м² / шт. пол,стена</v>
      </c>
      <c r="D287" s="32" t="s">
        <v>831</v>
      </c>
      <c r="E287" s="32" t="str">
        <f aca="false">VLOOKUP($D287,СписокМатериалов!$A:$D,2,FALSE())</f>
        <v>Клей плиточный</v>
      </c>
      <c r="F287" s="79" t="n">
        <v>1.5</v>
      </c>
      <c r="G287" s="79" t="n">
        <v>25</v>
      </c>
      <c r="H287" s="79" t="n">
        <f aca="false">VLOOKUP($B287,Сводная!C:H,5,FALSE())</f>
        <v>0</v>
      </c>
      <c r="I287" s="79" t="n">
        <f aca="false">H287*F287</f>
        <v>0</v>
      </c>
    </row>
    <row r="288" customFormat="false" ht="14.25" hidden="false" customHeight="false" outlineLevel="0" collapsed="false">
      <c r="A288" s="31" t="n">
        <v>12</v>
      </c>
      <c r="B288" s="32" t="s">
        <v>744</v>
      </c>
      <c r="C288" s="32" t="str">
        <f aca="false">VLOOKUP($B288,СписокРабот!B:D,2,FALSE())</f>
        <v>Укладка плитки/керамогранита размер от 1201 мм, более 1 м² / шт.пол, стена</v>
      </c>
      <c r="D288" s="32" t="s">
        <v>816</v>
      </c>
      <c r="E288" s="32" t="str">
        <f aca="false">VLOOKUP($D288,СписокМатериалов!$A:$D,2,FALSE())</f>
        <v>Грунтовка универсальная</v>
      </c>
      <c r="F288" s="79" t="n">
        <v>0.15</v>
      </c>
      <c r="G288" s="79" t="n">
        <v>10</v>
      </c>
      <c r="H288" s="79" t="n">
        <f aca="false">VLOOKUP($B288,Сводная!C:H,5,FALSE())</f>
        <v>0</v>
      </c>
      <c r="I288" s="79" t="n">
        <f aca="false">H288*F288</f>
        <v>0</v>
      </c>
    </row>
    <row r="289" customFormat="false" ht="14.25" hidden="false" customHeight="false" outlineLevel="0" collapsed="false">
      <c r="A289" s="31" t="n">
        <v>12</v>
      </c>
      <c r="B289" s="32" t="s">
        <v>744</v>
      </c>
      <c r="C289" s="32" t="str">
        <f aca="false">VLOOKUP($B289,СписокРабот!B:D,2,FALSE())</f>
        <v>Укладка плитки/керамогранита размер от 1201 мм, более 1 м² / шт.пол, стена</v>
      </c>
      <c r="D289" s="32" t="s">
        <v>831</v>
      </c>
      <c r="E289" s="32" t="str">
        <f aca="false">VLOOKUP($D289,СписокМатериалов!$A:$D,2,FALSE())</f>
        <v>Клей плиточный</v>
      </c>
      <c r="F289" s="79" t="n">
        <v>1.5</v>
      </c>
      <c r="G289" s="79" t="n">
        <v>25</v>
      </c>
      <c r="H289" s="79" t="n">
        <f aca="false">VLOOKUP($B289,Сводная!C:H,5,FALSE())</f>
        <v>0</v>
      </c>
      <c r="I289" s="79" t="n">
        <f aca="false">H289*F289</f>
        <v>0</v>
      </c>
    </row>
  </sheetData>
  <sheetProtection algorithmName="SHA-512" hashValue="YU0DHYn4YQOn6lKCKc9SXqPaAerR9HjjX16uw3P3AeKOorGszGXlzbxE5Cgc0G3RLNLxVgbHzVnSEHs8pvYBNg==" saltValue="ra7g1EoD6h4LA16+kxteuQ==" spinCount="100000" sheet="true" objects="true" scenarios="true"/>
  <autoFilter ref="A1:I289"/>
  <mergeCells count="4">
    <mergeCell ref="B2:I2"/>
    <mergeCell ref="B56:I56"/>
    <mergeCell ref="B221:I221"/>
    <mergeCell ref="B260:I26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57.11"/>
    <col collapsed="false" customWidth="true" hidden="false" outlineLevel="0" max="3" min="3" style="0" width="22.33"/>
    <col collapsed="false" customWidth="true" hidden="false" outlineLevel="0" max="4" min="4" style="0" width="20.33"/>
  </cols>
  <sheetData>
    <row r="1" customFormat="false" ht="14.25" hidden="false" customHeight="false" outlineLevel="0" collapsed="false">
      <c r="A1" s="20" t="s">
        <v>926</v>
      </c>
      <c r="B1" s="20" t="s">
        <v>927</v>
      </c>
      <c r="C1" s="20" t="s">
        <v>928</v>
      </c>
      <c r="D1" s="20" t="s">
        <v>929</v>
      </c>
      <c r="E1" s="219" t="s">
        <v>797</v>
      </c>
    </row>
    <row r="2" customFormat="false" ht="14.25" hidden="false" customHeight="false" outlineLevel="0" collapsed="false">
      <c r="A2" s="205" t="s">
        <v>809</v>
      </c>
      <c r="B2" s="205" t="s">
        <v>930</v>
      </c>
      <c r="C2" s="205" t="s">
        <v>931</v>
      </c>
      <c r="D2" s="205" t="n">
        <v>1</v>
      </c>
      <c r="E2" s="0" t="n">
        <v>12</v>
      </c>
    </row>
    <row r="3" customFormat="false" ht="14.25" hidden="false" customHeight="false" outlineLevel="0" collapsed="false">
      <c r="A3" s="205" t="s">
        <v>810</v>
      </c>
      <c r="B3" s="205" t="s">
        <v>932</v>
      </c>
      <c r="C3" s="205" t="s">
        <v>931</v>
      </c>
      <c r="D3" s="205" t="n">
        <v>1</v>
      </c>
    </row>
    <row r="4" customFormat="false" ht="14.25" hidden="false" customHeight="false" outlineLevel="0" collapsed="false">
      <c r="A4" s="205" t="s">
        <v>811</v>
      </c>
      <c r="B4" s="205" t="s">
        <v>933</v>
      </c>
      <c r="C4" s="205" t="s">
        <v>934</v>
      </c>
      <c r="D4" s="205" t="n">
        <v>1</v>
      </c>
    </row>
    <row r="5" customFormat="false" ht="14.25" hidden="false" customHeight="false" outlineLevel="0" collapsed="false">
      <c r="A5" s="205" t="s">
        <v>812</v>
      </c>
      <c r="B5" s="205" t="s">
        <v>935</v>
      </c>
      <c r="C5" s="205" t="s">
        <v>936</v>
      </c>
      <c r="D5" s="205" t="n">
        <v>10</v>
      </c>
      <c r="E5" s="0" t="n">
        <v>700</v>
      </c>
    </row>
    <row r="6" customFormat="false" ht="14.25" hidden="false" customHeight="false" outlineLevel="0" collapsed="false">
      <c r="A6" s="205" t="s">
        <v>813</v>
      </c>
      <c r="B6" s="205" t="s">
        <v>937</v>
      </c>
      <c r="C6" s="205" t="s">
        <v>938</v>
      </c>
      <c r="D6" s="205" t="n">
        <v>7.5</v>
      </c>
    </row>
    <row r="7" customFormat="false" ht="14.25" hidden="false" customHeight="false" outlineLevel="0" collapsed="false">
      <c r="A7" s="205" t="s">
        <v>814</v>
      </c>
      <c r="B7" s="205" t="s">
        <v>939</v>
      </c>
      <c r="C7" s="205" t="s">
        <v>938</v>
      </c>
      <c r="D7" s="205" t="n">
        <v>3</v>
      </c>
      <c r="E7" s="0" t="n">
        <v>470</v>
      </c>
    </row>
    <row r="8" customFormat="false" ht="14.25" hidden="false" customHeight="false" outlineLevel="0" collapsed="false">
      <c r="A8" s="205" t="s">
        <v>815</v>
      </c>
      <c r="B8" s="205" t="s">
        <v>940</v>
      </c>
      <c r="C8" s="205" t="s">
        <v>938</v>
      </c>
      <c r="D8" s="205" t="n">
        <v>3</v>
      </c>
      <c r="E8" s="0" t="n">
        <v>470</v>
      </c>
    </row>
    <row r="9" customFormat="false" ht="14.25" hidden="false" customHeight="false" outlineLevel="0" collapsed="false">
      <c r="A9" s="205" t="s">
        <v>816</v>
      </c>
      <c r="B9" s="205" t="s">
        <v>941</v>
      </c>
      <c r="C9" s="205" t="s">
        <v>942</v>
      </c>
      <c r="D9" s="205" t="n">
        <v>10</v>
      </c>
      <c r="E9" s="0" t="n">
        <v>900</v>
      </c>
    </row>
    <row r="10" customFormat="false" ht="14.25" hidden="false" customHeight="false" outlineLevel="0" collapsed="false">
      <c r="A10" s="205" t="s">
        <v>817</v>
      </c>
      <c r="B10" s="205" t="s">
        <v>943</v>
      </c>
      <c r="C10" s="205" t="s">
        <v>934</v>
      </c>
      <c r="D10" s="205" t="n">
        <v>2.2</v>
      </c>
    </row>
    <row r="11" customFormat="false" ht="14.25" hidden="false" customHeight="false" outlineLevel="0" collapsed="false">
      <c r="A11" s="205" t="s">
        <v>818</v>
      </c>
      <c r="B11" s="205" t="s">
        <v>944</v>
      </c>
      <c r="C11" s="205" t="s">
        <v>931</v>
      </c>
      <c r="D11" s="205" t="n">
        <v>200</v>
      </c>
    </row>
    <row r="12" customFormat="false" ht="14.25" hidden="false" customHeight="false" outlineLevel="0" collapsed="false">
      <c r="A12" s="205" t="s">
        <v>819</v>
      </c>
      <c r="B12" s="205" t="s">
        <v>945</v>
      </c>
      <c r="C12" s="205" t="s">
        <v>931</v>
      </c>
      <c r="D12" s="205" t="n">
        <v>200</v>
      </c>
    </row>
    <row r="13" customFormat="false" ht="14.25" hidden="false" customHeight="false" outlineLevel="0" collapsed="false">
      <c r="A13" s="205" t="s">
        <v>820</v>
      </c>
      <c r="B13" s="205" t="s">
        <v>946</v>
      </c>
      <c r="C13" s="205" t="s">
        <v>931</v>
      </c>
      <c r="D13" s="205" t="n">
        <v>200</v>
      </c>
      <c r="E13" s="0" t="n">
        <v>320</v>
      </c>
    </row>
    <row r="14" customFormat="false" ht="14.25" hidden="false" customHeight="false" outlineLevel="0" collapsed="false">
      <c r="A14" s="205" t="s">
        <v>821</v>
      </c>
      <c r="B14" s="205" t="s">
        <v>947</v>
      </c>
      <c r="C14" s="205" t="s">
        <v>948</v>
      </c>
      <c r="D14" s="205" t="n">
        <v>310</v>
      </c>
      <c r="E14" s="0" t="n">
        <v>470</v>
      </c>
    </row>
    <row r="15" customFormat="false" ht="14.25" hidden="false" customHeight="false" outlineLevel="0" collapsed="false">
      <c r="A15" s="205" t="s">
        <v>822</v>
      </c>
      <c r="B15" s="205" t="s">
        <v>949</v>
      </c>
      <c r="C15" s="205" t="s">
        <v>931</v>
      </c>
      <c r="D15" s="205" t="n">
        <v>1</v>
      </c>
    </row>
    <row r="16" customFormat="false" ht="14.25" hidden="false" customHeight="false" outlineLevel="0" collapsed="false">
      <c r="A16" s="205" t="s">
        <v>823</v>
      </c>
      <c r="B16" s="205" t="s">
        <v>950</v>
      </c>
      <c r="C16" s="205" t="s">
        <v>126</v>
      </c>
      <c r="D16" s="205" t="n">
        <v>2.7</v>
      </c>
    </row>
    <row r="17" customFormat="false" ht="14.25" hidden="false" customHeight="false" outlineLevel="0" collapsed="false">
      <c r="A17" s="205" t="s">
        <v>824</v>
      </c>
      <c r="B17" s="205" t="s">
        <v>951</v>
      </c>
      <c r="C17" s="205" t="s">
        <v>931</v>
      </c>
      <c r="D17" s="205" t="n">
        <v>1</v>
      </c>
    </row>
    <row r="18" customFormat="false" ht="14.25" hidden="false" customHeight="false" outlineLevel="0" collapsed="false">
      <c r="A18" s="205" t="s">
        <v>825</v>
      </c>
      <c r="B18" s="205" t="s">
        <v>952</v>
      </c>
      <c r="C18" s="205" t="s">
        <v>942</v>
      </c>
      <c r="D18" s="205" t="n">
        <v>5</v>
      </c>
    </row>
    <row r="19" customFormat="false" ht="14.25" hidden="false" customHeight="false" outlineLevel="0" collapsed="false">
      <c r="A19" s="205" t="s">
        <v>826</v>
      </c>
      <c r="B19" s="205" t="s">
        <v>953</v>
      </c>
      <c r="C19" s="205" t="s">
        <v>936</v>
      </c>
      <c r="D19" s="205" t="n">
        <v>30</v>
      </c>
      <c r="E19" s="0" t="n">
        <v>450</v>
      </c>
    </row>
    <row r="20" customFormat="false" ht="14.25" hidden="false" customHeight="false" outlineLevel="0" collapsed="false">
      <c r="A20" s="205" t="s">
        <v>827</v>
      </c>
      <c r="B20" s="205" t="s">
        <v>954</v>
      </c>
      <c r="C20" s="205" t="s">
        <v>936</v>
      </c>
      <c r="D20" s="205" t="n">
        <v>30</v>
      </c>
      <c r="E20" s="0" t="n">
        <v>450</v>
      </c>
    </row>
    <row r="21" customFormat="false" ht="14.25" hidden="false" customHeight="false" outlineLevel="0" collapsed="false">
      <c r="A21" s="205" t="s">
        <v>828</v>
      </c>
      <c r="B21" s="205" t="s">
        <v>955</v>
      </c>
      <c r="C21" s="205" t="s">
        <v>936</v>
      </c>
      <c r="D21" s="205" t="n">
        <v>25</v>
      </c>
    </row>
    <row r="22" customFormat="false" ht="14.25" hidden="false" customHeight="false" outlineLevel="0" collapsed="false">
      <c r="A22" s="205" t="s">
        <v>829</v>
      </c>
      <c r="B22" s="205" t="s">
        <v>956</v>
      </c>
      <c r="C22" s="205" t="s">
        <v>948</v>
      </c>
      <c r="D22" s="205" t="n">
        <v>10</v>
      </c>
      <c r="E22" s="0" t="n">
        <v>1550</v>
      </c>
    </row>
    <row r="23" customFormat="false" ht="14.25" hidden="false" customHeight="false" outlineLevel="0" collapsed="false">
      <c r="A23" s="205" t="s">
        <v>830</v>
      </c>
      <c r="B23" s="205" t="s">
        <v>957</v>
      </c>
      <c r="C23" s="205" t="s">
        <v>931</v>
      </c>
      <c r="D23" s="205" t="n">
        <v>1</v>
      </c>
    </row>
    <row r="24" customFormat="false" ht="14.25" hidden="false" customHeight="false" outlineLevel="0" collapsed="false">
      <c r="A24" s="205" t="s">
        <v>831</v>
      </c>
      <c r="B24" s="205" t="s">
        <v>958</v>
      </c>
      <c r="C24" s="205" t="s">
        <v>936</v>
      </c>
      <c r="D24" s="205" t="n">
        <v>25</v>
      </c>
      <c r="E24" s="0" t="n">
        <v>450</v>
      </c>
    </row>
    <row r="25" customFormat="false" ht="14.25" hidden="false" customHeight="false" outlineLevel="0" collapsed="false">
      <c r="A25" s="205" t="s">
        <v>832</v>
      </c>
      <c r="B25" s="205" t="s">
        <v>959</v>
      </c>
      <c r="C25" s="205" t="s">
        <v>936</v>
      </c>
      <c r="D25" s="205" t="n">
        <v>0.5</v>
      </c>
      <c r="E25" s="0" t="n">
        <v>800</v>
      </c>
    </row>
    <row r="26" customFormat="false" ht="14.25" hidden="false" customHeight="false" outlineLevel="0" collapsed="false">
      <c r="A26" s="205" t="s">
        <v>833</v>
      </c>
      <c r="B26" s="205" t="s">
        <v>960</v>
      </c>
      <c r="C26" s="205" t="s">
        <v>961</v>
      </c>
      <c r="D26" s="205" t="n">
        <v>3</v>
      </c>
      <c r="E26" s="0" t="n">
        <v>470</v>
      </c>
    </row>
    <row r="27" customFormat="false" ht="14.25" hidden="false" customHeight="false" outlineLevel="0" collapsed="false">
      <c r="A27" s="205" t="s">
        <v>834</v>
      </c>
      <c r="B27" s="205" t="s">
        <v>962</v>
      </c>
      <c r="C27" s="205" t="s">
        <v>95</v>
      </c>
      <c r="D27" s="205" t="n">
        <v>1</v>
      </c>
    </row>
    <row r="28" customFormat="false" ht="14.25" hidden="false" customHeight="false" outlineLevel="0" collapsed="false">
      <c r="A28" s="205" t="s">
        <v>835</v>
      </c>
      <c r="B28" s="205" t="s">
        <v>963</v>
      </c>
      <c r="C28" s="205" t="s">
        <v>942</v>
      </c>
      <c r="D28" s="205" t="n">
        <v>10</v>
      </c>
    </row>
    <row r="29" customFormat="false" ht="14.25" hidden="false" customHeight="false" outlineLevel="0" collapsed="false">
      <c r="A29" s="205" t="s">
        <v>836</v>
      </c>
      <c r="B29" s="205" t="s">
        <v>964</v>
      </c>
      <c r="C29" s="205" t="s">
        <v>942</v>
      </c>
      <c r="D29" s="205" t="n">
        <v>5</v>
      </c>
    </row>
    <row r="30" customFormat="false" ht="14.25" hidden="false" customHeight="false" outlineLevel="0" collapsed="false">
      <c r="A30" s="205" t="s">
        <v>837</v>
      </c>
      <c r="B30" s="205" t="s">
        <v>965</v>
      </c>
      <c r="C30" s="205" t="s">
        <v>126</v>
      </c>
      <c r="D30" s="205" t="n">
        <v>153</v>
      </c>
    </row>
    <row r="31" customFormat="false" ht="14.25" hidden="false" customHeight="false" outlineLevel="0" collapsed="false">
      <c r="A31" s="205" t="s">
        <v>838</v>
      </c>
      <c r="B31" s="205" t="s">
        <v>966</v>
      </c>
      <c r="C31" s="205" t="s">
        <v>934</v>
      </c>
      <c r="D31" s="205" t="n">
        <v>50</v>
      </c>
      <c r="E31" s="0" t="n">
        <v>120</v>
      </c>
    </row>
    <row r="32" customFormat="false" ht="14.25" hidden="false" customHeight="false" outlineLevel="0" collapsed="false">
      <c r="A32" s="205" t="s">
        <v>839</v>
      </c>
      <c r="B32" s="205" t="s">
        <v>967</v>
      </c>
      <c r="C32" s="205" t="s">
        <v>934</v>
      </c>
      <c r="D32" s="205" t="n">
        <v>20</v>
      </c>
      <c r="E32" s="0" t="n">
        <v>220</v>
      </c>
    </row>
    <row r="33" customFormat="false" ht="14.25" hidden="false" customHeight="false" outlineLevel="0" collapsed="false">
      <c r="A33" s="205" t="s">
        <v>840</v>
      </c>
      <c r="B33" s="205" t="s">
        <v>968</v>
      </c>
      <c r="C33" s="205" t="s">
        <v>934</v>
      </c>
      <c r="D33" s="205" t="n">
        <v>40</v>
      </c>
    </row>
    <row r="34" customFormat="false" ht="14.25" hidden="false" customHeight="false" outlineLevel="0" collapsed="false">
      <c r="A34" s="205" t="s">
        <v>841</v>
      </c>
      <c r="B34" s="205" t="s">
        <v>969</v>
      </c>
      <c r="C34" s="205" t="s">
        <v>934</v>
      </c>
      <c r="D34" s="205" t="n">
        <v>50</v>
      </c>
    </row>
    <row r="35" customFormat="false" ht="14.25" hidden="false" customHeight="false" outlineLevel="0" collapsed="false">
      <c r="A35" s="205" t="s">
        <v>842</v>
      </c>
      <c r="B35" s="205" t="s">
        <v>970</v>
      </c>
      <c r="C35" s="205" t="s">
        <v>934</v>
      </c>
      <c r="D35" s="205" t="n">
        <v>50</v>
      </c>
    </row>
    <row r="36" customFormat="false" ht="14.25" hidden="false" customHeight="false" outlineLevel="0" collapsed="false">
      <c r="A36" s="205" t="s">
        <v>843</v>
      </c>
      <c r="B36" s="205" t="s">
        <v>971</v>
      </c>
      <c r="C36" s="205" t="s">
        <v>934</v>
      </c>
      <c r="D36" s="205" t="n">
        <v>30</v>
      </c>
    </row>
    <row r="37" customFormat="false" ht="14.25" hidden="false" customHeight="false" outlineLevel="0" collapsed="false">
      <c r="A37" s="205" t="s">
        <v>844</v>
      </c>
      <c r="B37" s="205" t="s">
        <v>972</v>
      </c>
      <c r="C37" s="205" t="s">
        <v>936</v>
      </c>
      <c r="D37" s="205" t="n">
        <v>5</v>
      </c>
    </row>
    <row r="38" customFormat="false" ht="14.25" hidden="false" customHeight="false" outlineLevel="0" collapsed="false">
      <c r="A38" s="205" t="s">
        <v>845</v>
      </c>
      <c r="B38" s="205" t="s">
        <v>973</v>
      </c>
      <c r="C38" s="205" t="s">
        <v>974</v>
      </c>
      <c r="D38" s="205" t="n">
        <v>5</v>
      </c>
    </row>
    <row r="39" customFormat="false" ht="14.25" hidden="false" customHeight="false" outlineLevel="0" collapsed="false">
      <c r="A39" s="205" t="s">
        <v>846</v>
      </c>
      <c r="B39" s="205" t="s">
        <v>975</v>
      </c>
      <c r="C39" s="205" t="s">
        <v>126</v>
      </c>
      <c r="D39" s="205" t="n">
        <v>3</v>
      </c>
      <c r="E39" s="0" t="n">
        <v>40</v>
      </c>
    </row>
    <row r="40" customFormat="false" ht="14.25" hidden="false" customHeight="false" outlineLevel="0" collapsed="false">
      <c r="A40" s="205" t="s">
        <v>847</v>
      </c>
      <c r="B40" s="205" t="s">
        <v>976</v>
      </c>
      <c r="C40" s="205" t="s">
        <v>934</v>
      </c>
      <c r="D40" s="205" t="n">
        <v>2.4</v>
      </c>
    </row>
    <row r="41" customFormat="false" ht="14.25" hidden="false" customHeight="false" outlineLevel="0" collapsed="false">
      <c r="A41" s="205" t="s">
        <v>848</v>
      </c>
      <c r="B41" s="205" t="s">
        <v>977</v>
      </c>
      <c r="C41" s="205" t="s">
        <v>931</v>
      </c>
      <c r="D41" s="205" t="n">
        <v>200</v>
      </c>
      <c r="E41" s="0" t="n">
        <v>53</v>
      </c>
    </row>
    <row r="42" customFormat="false" ht="14.25" hidden="false" customHeight="false" outlineLevel="0" collapsed="false">
      <c r="A42" s="205" t="s">
        <v>849</v>
      </c>
      <c r="B42" s="205" t="s">
        <v>978</v>
      </c>
      <c r="C42" s="205" t="s">
        <v>934</v>
      </c>
      <c r="D42" s="205" t="n">
        <v>1</v>
      </c>
    </row>
    <row r="43" customFormat="false" ht="14.25" hidden="false" customHeight="false" outlineLevel="0" collapsed="false">
      <c r="A43" s="205" t="s">
        <v>850</v>
      </c>
      <c r="B43" s="205" t="s">
        <v>979</v>
      </c>
      <c r="C43" s="205" t="s">
        <v>931</v>
      </c>
      <c r="D43" s="205" t="n">
        <v>1</v>
      </c>
    </row>
    <row r="44" customFormat="false" ht="14.25" hidden="false" customHeight="false" outlineLevel="0" collapsed="false">
      <c r="A44" s="205" t="s">
        <v>851</v>
      </c>
      <c r="B44" s="205" t="s">
        <v>980</v>
      </c>
      <c r="C44" s="205" t="s">
        <v>931</v>
      </c>
      <c r="D44" s="205" t="n">
        <v>1</v>
      </c>
    </row>
    <row r="45" customFormat="false" ht="14.25" hidden="false" customHeight="false" outlineLevel="0" collapsed="false">
      <c r="A45" s="205" t="s">
        <v>852</v>
      </c>
      <c r="B45" s="205" t="s">
        <v>981</v>
      </c>
      <c r="C45" s="205" t="s">
        <v>936</v>
      </c>
      <c r="D45" s="205" t="n">
        <v>1</v>
      </c>
    </row>
    <row r="46" customFormat="false" ht="14.25" hidden="false" customHeight="false" outlineLevel="0" collapsed="false">
      <c r="A46" s="205" t="s">
        <v>853</v>
      </c>
      <c r="B46" s="205" t="s">
        <v>982</v>
      </c>
      <c r="C46" s="205" t="s">
        <v>931</v>
      </c>
      <c r="D46" s="205" t="n">
        <v>1</v>
      </c>
    </row>
    <row r="47" customFormat="false" ht="14.25" hidden="false" customHeight="false" outlineLevel="0" collapsed="false">
      <c r="A47" s="205" t="s">
        <v>854</v>
      </c>
      <c r="B47" s="205" t="s">
        <v>983</v>
      </c>
      <c r="C47" s="205" t="s">
        <v>938</v>
      </c>
      <c r="D47" s="205" t="n">
        <v>1</v>
      </c>
    </row>
    <row r="48" customFormat="false" ht="14.25" hidden="false" customHeight="false" outlineLevel="0" collapsed="false">
      <c r="A48" s="205" t="s">
        <v>855</v>
      </c>
      <c r="B48" s="205" t="s">
        <v>984</v>
      </c>
      <c r="C48" s="205" t="s">
        <v>938</v>
      </c>
      <c r="D48" s="205" t="n">
        <v>1</v>
      </c>
    </row>
    <row r="49" customFormat="false" ht="14.25" hidden="false" customHeight="false" outlineLevel="0" collapsed="false">
      <c r="A49" s="205" t="s">
        <v>856</v>
      </c>
      <c r="B49" s="205" t="s">
        <v>985</v>
      </c>
      <c r="C49" s="205" t="s">
        <v>938</v>
      </c>
      <c r="D49" s="205" t="n">
        <v>1</v>
      </c>
    </row>
    <row r="50" customFormat="false" ht="14.25" hidden="false" customHeight="false" outlineLevel="0" collapsed="false">
      <c r="A50" s="205" t="s">
        <v>857</v>
      </c>
      <c r="B50" s="205" t="s">
        <v>986</v>
      </c>
      <c r="C50" s="205" t="s">
        <v>938</v>
      </c>
      <c r="D50" s="205" t="n">
        <v>1</v>
      </c>
    </row>
    <row r="51" customFormat="false" ht="14.25" hidden="false" customHeight="false" outlineLevel="0" collapsed="false">
      <c r="A51" s="205" t="s">
        <v>858</v>
      </c>
      <c r="B51" s="205" t="s">
        <v>987</v>
      </c>
      <c r="C51" s="205" t="s">
        <v>934</v>
      </c>
      <c r="D51" s="205" t="n">
        <v>50</v>
      </c>
    </row>
    <row r="52" customFormat="false" ht="14.25" hidden="false" customHeight="false" outlineLevel="0" collapsed="false">
      <c r="A52" s="205" t="s">
        <v>859</v>
      </c>
      <c r="B52" s="205" t="s">
        <v>988</v>
      </c>
      <c r="C52" s="205" t="s">
        <v>931</v>
      </c>
      <c r="D52" s="205" t="n">
        <v>1</v>
      </c>
      <c r="E52" s="0" t="n">
        <v>320</v>
      </c>
    </row>
    <row r="53" customFormat="false" ht="14.25" hidden="false" customHeight="false" outlineLevel="0" collapsed="false">
      <c r="A53" s="205" t="s">
        <v>860</v>
      </c>
      <c r="B53" s="205" t="s">
        <v>989</v>
      </c>
      <c r="C53" s="205" t="s">
        <v>936</v>
      </c>
      <c r="D53" s="205" t="n">
        <v>0.75</v>
      </c>
      <c r="E53" s="0" t="n">
        <v>450</v>
      </c>
    </row>
    <row r="54" customFormat="false" ht="14.25" hidden="false" customHeight="false" outlineLevel="0" collapsed="false">
      <c r="A54" s="205" t="s">
        <v>861</v>
      </c>
      <c r="B54" s="205" t="s">
        <v>990</v>
      </c>
      <c r="C54" s="205" t="s">
        <v>936</v>
      </c>
      <c r="D54" s="205" t="n">
        <v>40</v>
      </c>
      <c r="E54" s="0" t="n">
        <v>165</v>
      </c>
    </row>
    <row r="55" customFormat="false" ht="14.25" hidden="false" customHeight="false" outlineLevel="0" collapsed="false">
      <c r="A55" s="205" t="s">
        <v>862</v>
      </c>
      <c r="B55" s="205" t="s">
        <v>991</v>
      </c>
      <c r="C55" s="205" t="s">
        <v>938</v>
      </c>
      <c r="D55" s="205" t="n">
        <v>30</v>
      </c>
      <c r="E55" s="0" t="n">
        <v>560</v>
      </c>
    </row>
    <row r="56" customFormat="false" ht="14.25" hidden="false" customHeight="false" outlineLevel="0" collapsed="false">
      <c r="A56" s="205" t="s">
        <v>863</v>
      </c>
      <c r="B56" s="205" t="s">
        <v>992</v>
      </c>
      <c r="C56" s="205" t="s">
        <v>938</v>
      </c>
      <c r="D56" s="205" t="n">
        <v>1</v>
      </c>
    </row>
    <row r="57" customFormat="false" ht="14.25" hidden="false" customHeight="false" outlineLevel="0" collapsed="false">
      <c r="A57" s="205" t="s">
        <v>864</v>
      </c>
      <c r="B57" s="205" t="s">
        <v>993</v>
      </c>
      <c r="C57" s="205" t="s">
        <v>938</v>
      </c>
      <c r="D57" s="205" t="n">
        <v>6</v>
      </c>
      <c r="E57" s="0" t="n">
        <v>900</v>
      </c>
    </row>
    <row r="58" customFormat="false" ht="14.25" hidden="false" customHeight="false" outlineLevel="0" collapsed="false">
      <c r="A58" s="205" t="s">
        <v>865</v>
      </c>
      <c r="B58" s="205" t="s">
        <v>994</v>
      </c>
      <c r="C58" s="205" t="s">
        <v>931</v>
      </c>
      <c r="D58" s="205" t="n">
        <v>2</v>
      </c>
    </row>
    <row r="59" customFormat="false" ht="14.25" hidden="false" customHeight="false" outlineLevel="0" collapsed="false">
      <c r="A59" s="205" t="s">
        <v>866</v>
      </c>
      <c r="B59" s="205" t="s">
        <v>995</v>
      </c>
      <c r="C59" s="205" t="s">
        <v>938</v>
      </c>
      <c r="D59" s="205" t="n">
        <v>1</v>
      </c>
    </row>
    <row r="60" customFormat="false" ht="14.25" hidden="false" customHeight="false" outlineLevel="0" collapsed="false">
      <c r="A60" s="205" t="s">
        <v>867</v>
      </c>
      <c r="B60" s="205" t="s">
        <v>996</v>
      </c>
      <c r="C60" s="205" t="s">
        <v>931</v>
      </c>
      <c r="D60" s="205" t="n">
        <v>3</v>
      </c>
    </row>
    <row r="61" customFormat="false" ht="14.25" hidden="false" customHeight="false" outlineLevel="0" collapsed="false">
      <c r="A61" s="205" t="s">
        <v>868</v>
      </c>
      <c r="B61" s="205" t="s">
        <v>997</v>
      </c>
      <c r="C61" s="205" t="s">
        <v>931</v>
      </c>
      <c r="D61" s="205" t="n">
        <v>1</v>
      </c>
    </row>
    <row r="62" customFormat="false" ht="14.25" hidden="false" customHeight="false" outlineLevel="0" collapsed="false">
      <c r="A62" s="205" t="s">
        <v>869</v>
      </c>
      <c r="B62" s="205" t="s">
        <v>998</v>
      </c>
      <c r="C62" s="205" t="s">
        <v>938</v>
      </c>
      <c r="D62" s="205" t="n">
        <v>1</v>
      </c>
    </row>
    <row r="63" customFormat="false" ht="14.25" hidden="false" customHeight="false" outlineLevel="0" collapsed="false">
      <c r="A63" s="205" t="s">
        <v>870</v>
      </c>
      <c r="B63" s="205" t="s">
        <v>999</v>
      </c>
      <c r="C63" s="205" t="s">
        <v>936</v>
      </c>
      <c r="D63" s="205" t="n">
        <v>20</v>
      </c>
      <c r="E63" s="0" t="n">
        <v>340</v>
      </c>
    </row>
    <row r="64" customFormat="false" ht="14.25" hidden="false" customHeight="false" outlineLevel="0" collapsed="false">
      <c r="A64" s="205" t="s">
        <v>871</v>
      </c>
      <c r="B64" s="205" t="s">
        <v>1000</v>
      </c>
      <c r="C64" s="205" t="s">
        <v>938</v>
      </c>
      <c r="D64" s="205" t="n">
        <v>10</v>
      </c>
    </row>
    <row r="65" customFormat="false" ht="14.25" hidden="false" customHeight="false" outlineLevel="0" collapsed="false">
      <c r="A65" s="205" t="s">
        <v>872</v>
      </c>
      <c r="B65" s="205" t="s">
        <v>1001</v>
      </c>
      <c r="C65" s="205" t="s">
        <v>938</v>
      </c>
      <c r="D65" s="205" t="n">
        <v>10</v>
      </c>
    </row>
    <row r="66" customFormat="false" ht="14.25" hidden="false" customHeight="false" outlineLevel="0" collapsed="false">
      <c r="A66" s="205" t="s">
        <v>873</v>
      </c>
      <c r="B66" s="205" t="s">
        <v>1002</v>
      </c>
      <c r="C66" s="205" t="s">
        <v>126</v>
      </c>
      <c r="D66" s="205" t="n">
        <v>3</v>
      </c>
    </row>
    <row r="67" customFormat="false" ht="14.25" hidden="false" customHeight="false" outlineLevel="0" collapsed="false">
      <c r="A67" s="205" t="s">
        <v>874</v>
      </c>
      <c r="B67" s="205" t="s">
        <v>1003</v>
      </c>
      <c r="C67" s="205" t="s">
        <v>126</v>
      </c>
      <c r="D67" s="205" t="n">
        <v>1</v>
      </c>
    </row>
    <row r="68" customFormat="false" ht="14.25" hidden="false" customHeight="false" outlineLevel="0" collapsed="false">
      <c r="A68" s="205" t="s">
        <v>875</v>
      </c>
      <c r="B68" s="205" t="s">
        <v>1004</v>
      </c>
      <c r="C68" s="205" t="s">
        <v>934</v>
      </c>
      <c r="D68" s="205" t="n">
        <v>3</v>
      </c>
    </row>
    <row r="69" customFormat="false" ht="14.25" hidden="false" customHeight="false" outlineLevel="0" collapsed="false">
      <c r="A69" s="205" t="s">
        <v>876</v>
      </c>
      <c r="B69" s="205" t="s">
        <v>1005</v>
      </c>
      <c r="C69" s="205" t="s">
        <v>934</v>
      </c>
      <c r="D69" s="205" t="n">
        <v>3</v>
      </c>
      <c r="E69" s="0" t="n">
        <v>55</v>
      </c>
    </row>
    <row r="70" customFormat="false" ht="14.25" hidden="false" customHeight="false" outlineLevel="0" collapsed="false">
      <c r="A70" s="205" t="s">
        <v>877</v>
      </c>
      <c r="B70" s="205" t="s">
        <v>1006</v>
      </c>
      <c r="C70" s="205" t="s">
        <v>126</v>
      </c>
      <c r="D70" s="205" t="n">
        <v>3</v>
      </c>
      <c r="E70" s="0" t="n">
        <v>230</v>
      </c>
    </row>
    <row r="71" customFormat="false" ht="14.25" hidden="false" customHeight="false" outlineLevel="0" collapsed="false">
      <c r="A71" s="205" t="s">
        <v>878</v>
      </c>
      <c r="B71" s="205" t="s">
        <v>1007</v>
      </c>
      <c r="C71" s="205" t="s">
        <v>934</v>
      </c>
      <c r="D71" s="205" t="n">
        <v>3</v>
      </c>
      <c r="E71" s="0" t="n">
        <v>420</v>
      </c>
    </row>
    <row r="72" customFormat="false" ht="14.25" hidden="false" customHeight="false" outlineLevel="0" collapsed="false">
      <c r="A72" s="205" t="s">
        <v>879</v>
      </c>
      <c r="B72" s="205" t="s">
        <v>1008</v>
      </c>
      <c r="C72" s="205" t="s">
        <v>126</v>
      </c>
      <c r="D72" s="205" t="n">
        <v>3</v>
      </c>
      <c r="E72" s="0" t="n">
        <v>320</v>
      </c>
    </row>
    <row r="73" customFormat="false" ht="14.25" hidden="false" customHeight="false" outlineLevel="0" collapsed="false">
      <c r="A73" s="205" t="s">
        <v>880</v>
      </c>
      <c r="B73" s="205" t="s">
        <v>1009</v>
      </c>
      <c r="C73" s="205" t="s">
        <v>126</v>
      </c>
      <c r="D73" s="205" t="n">
        <v>1</v>
      </c>
    </row>
    <row r="74" customFormat="false" ht="14.25" hidden="false" customHeight="false" outlineLevel="0" collapsed="false">
      <c r="A74" s="205" t="s">
        <v>881</v>
      </c>
      <c r="B74" s="205" t="s">
        <v>1010</v>
      </c>
      <c r="C74" s="205" t="s">
        <v>934</v>
      </c>
      <c r="D74" s="205" t="n">
        <v>3</v>
      </c>
      <c r="E74" s="0" t="n">
        <v>450</v>
      </c>
    </row>
    <row r="75" customFormat="false" ht="14.25" hidden="false" customHeight="false" outlineLevel="0" collapsed="false">
      <c r="A75" s="205" t="s">
        <v>882</v>
      </c>
      <c r="B75" s="205" t="s">
        <v>1011</v>
      </c>
      <c r="C75" s="205" t="s">
        <v>126</v>
      </c>
      <c r="D75" s="205" t="n">
        <v>1</v>
      </c>
    </row>
    <row r="76" customFormat="false" ht="14.25" hidden="false" customHeight="false" outlineLevel="0" collapsed="false">
      <c r="A76" s="205" t="s">
        <v>883</v>
      </c>
      <c r="B76" s="205" t="s">
        <v>1012</v>
      </c>
      <c r="C76" s="205" t="s">
        <v>931</v>
      </c>
      <c r="D76" s="205" t="n">
        <v>1</v>
      </c>
      <c r="E76" s="0" t="n">
        <v>20</v>
      </c>
    </row>
    <row r="77" customFormat="false" ht="14.25" hidden="false" customHeight="false" outlineLevel="0" collapsed="false">
      <c r="A77" s="205" t="s">
        <v>884</v>
      </c>
      <c r="B77" s="205" t="s">
        <v>1013</v>
      </c>
      <c r="C77" s="205" t="s">
        <v>126</v>
      </c>
      <c r="D77" s="205" t="n">
        <v>1</v>
      </c>
    </row>
    <row r="78" customFormat="false" ht="14.25" hidden="false" customHeight="false" outlineLevel="0" collapsed="false">
      <c r="A78" s="205" t="s">
        <v>885</v>
      </c>
      <c r="B78" s="205" t="s">
        <v>1014</v>
      </c>
      <c r="C78" s="205" t="s">
        <v>936</v>
      </c>
      <c r="D78" s="205" t="n">
        <v>1</v>
      </c>
      <c r="E78" s="0" t="n">
        <v>440</v>
      </c>
    </row>
    <row r="79" customFormat="false" ht="14.25" hidden="false" customHeight="false" outlineLevel="0" collapsed="false">
      <c r="A79" s="205" t="s">
        <v>886</v>
      </c>
      <c r="B79" s="205" t="s">
        <v>1015</v>
      </c>
      <c r="C79" s="205" t="s">
        <v>936</v>
      </c>
      <c r="D79" s="205" t="n">
        <v>1</v>
      </c>
      <c r="E79" s="0" t="n">
        <v>440</v>
      </c>
    </row>
    <row r="80" customFormat="false" ht="14.25" hidden="false" customHeight="false" outlineLevel="0" collapsed="false">
      <c r="A80" s="205" t="s">
        <v>887</v>
      </c>
      <c r="B80" s="205" t="s">
        <v>1016</v>
      </c>
      <c r="C80" s="205" t="s">
        <v>936</v>
      </c>
      <c r="D80" s="205" t="n">
        <v>1</v>
      </c>
      <c r="E80" s="0" t="n">
        <v>440</v>
      </c>
    </row>
    <row r="81" customFormat="false" ht="14.25" hidden="false" customHeight="false" outlineLevel="0" collapsed="false">
      <c r="A81" s="205" t="s">
        <v>888</v>
      </c>
      <c r="B81" s="205" t="s">
        <v>1017</v>
      </c>
      <c r="C81" s="205" t="s">
        <v>936</v>
      </c>
      <c r="D81" s="205" t="n">
        <v>1</v>
      </c>
      <c r="E81" s="0" t="n">
        <v>850</v>
      </c>
    </row>
    <row r="82" customFormat="false" ht="14.25" hidden="false" customHeight="false" outlineLevel="0" collapsed="false">
      <c r="A82" s="205" t="s">
        <v>889</v>
      </c>
      <c r="B82" s="205" t="s">
        <v>1018</v>
      </c>
      <c r="C82" s="205" t="s">
        <v>938</v>
      </c>
      <c r="D82" s="205" t="n">
        <v>1</v>
      </c>
    </row>
    <row r="83" customFormat="false" ht="14.25" hidden="false" customHeight="false" outlineLevel="0" collapsed="false">
      <c r="A83" s="205" t="s">
        <v>890</v>
      </c>
      <c r="B83" s="205" t="s">
        <v>1019</v>
      </c>
      <c r="C83" s="205" t="s">
        <v>938</v>
      </c>
      <c r="D83" s="205" t="n">
        <v>50</v>
      </c>
      <c r="E83" s="0" t="n">
        <v>1600</v>
      </c>
    </row>
    <row r="84" customFormat="false" ht="14.25" hidden="false" customHeight="false" outlineLevel="0" collapsed="false">
      <c r="A84" s="205" t="s">
        <v>891</v>
      </c>
      <c r="B84" s="205" t="s">
        <v>1020</v>
      </c>
      <c r="C84" s="205" t="s">
        <v>931</v>
      </c>
      <c r="D84" s="205" t="n">
        <v>1</v>
      </c>
      <c r="E84" s="0" t="n">
        <v>20</v>
      </c>
    </row>
    <row r="85" customFormat="false" ht="14.25" hidden="false" customHeight="false" outlineLevel="0" collapsed="false">
      <c r="A85" s="205" t="s">
        <v>892</v>
      </c>
      <c r="B85" s="205" t="s">
        <v>1021</v>
      </c>
      <c r="C85" s="205" t="s">
        <v>936</v>
      </c>
      <c r="D85" s="205" t="n">
        <v>40</v>
      </c>
    </row>
    <row r="86" customFormat="false" ht="14.25" hidden="false" customHeight="false" outlineLevel="0" collapsed="false">
      <c r="A86" s="205" t="s">
        <v>893</v>
      </c>
      <c r="B86" s="205" t="s">
        <v>1022</v>
      </c>
      <c r="C86" s="205" t="s">
        <v>936</v>
      </c>
      <c r="D86" s="205" t="n">
        <v>20</v>
      </c>
    </row>
    <row r="87" customFormat="false" ht="14.25" hidden="false" customHeight="false" outlineLevel="0" collapsed="false">
      <c r="A87" s="205" t="s">
        <v>894</v>
      </c>
      <c r="B87" s="205" t="s">
        <v>1023</v>
      </c>
      <c r="C87" s="205" t="s">
        <v>931</v>
      </c>
      <c r="D87" s="205" t="n">
        <v>1</v>
      </c>
      <c r="E87" s="0" t="n">
        <v>20</v>
      </c>
    </row>
    <row r="88" customFormat="false" ht="14.25" hidden="false" customHeight="false" outlineLevel="0" collapsed="false">
      <c r="A88" s="205" t="s">
        <v>895</v>
      </c>
      <c r="B88" s="205" t="s">
        <v>1024</v>
      </c>
      <c r="C88" s="205" t="s">
        <v>931</v>
      </c>
      <c r="D88" s="205" t="n">
        <v>1</v>
      </c>
      <c r="E88" s="0" t="n">
        <v>40</v>
      </c>
    </row>
    <row r="89" customFormat="false" ht="14.25" hidden="false" customHeight="false" outlineLevel="0" collapsed="false">
      <c r="A89" s="205" t="s">
        <v>896</v>
      </c>
      <c r="B89" s="205" t="s">
        <v>1025</v>
      </c>
      <c r="C89" s="205" t="s">
        <v>931</v>
      </c>
      <c r="D89" s="205" t="n">
        <v>1</v>
      </c>
    </row>
    <row r="90" customFormat="false" ht="14.25" hidden="false" customHeight="false" outlineLevel="0" collapsed="false">
      <c r="A90" s="205" t="s">
        <v>897</v>
      </c>
      <c r="B90" s="205" t="s">
        <v>1026</v>
      </c>
      <c r="C90" s="205" t="s">
        <v>931</v>
      </c>
      <c r="D90" s="205" t="n">
        <v>1</v>
      </c>
    </row>
    <row r="91" customFormat="false" ht="14.25" hidden="false" customHeight="false" outlineLevel="0" collapsed="false">
      <c r="A91" s="205" t="s">
        <v>898</v>
      </c>
      <c r="B91" s="205" t="s">
        <v>1027</v>
      </c>
      <c r="C91" s="205" t="s">
        <v>938</v>
      </c>
      <c r="D91" s="205" t="n">
        <v>50</v>
      </c>
      <c r="E91" s="0" t="n">
        <v>1550</v>
      </c>
    </row>
    <row r="92" customFormat="false" ht="14.25" hidden="false" customHeight="false" outlineLevel="0" collapsed="false">
      <c r="A92" s="205" t="s">
        <v>899</v>
      </c>
      <c r="B92" s="205" t="s">
        <v>1028</v>
      </c>
      <c r="C92" s="205" t="s">
        <v>942</v>
      </c>
      <c r="D92" s="205" t="n">
        <v>40</v>
      </c>
    </row>
    <row r="93" customFormat="false" ht="14.25" hidden="false" customHeight="false" outlineLevel="0" collapsed="false">
      <c r="A93" s="205" t="s">
        <v>900</v>
      </c>
      <c r="B93" s="205" t="s">
        <v>1029</v>
      </c>
      <c r="C93" s="205" t="s">
        <v>126</v>
      </c>
      <c r="D93" s="205" t="n">
        <v>1</v>
      </c>
    </row>
    <row r="94" customFormat="false" ht="14.25" hidden="false" customHeight="false" outlineLevel="0" collapsed="false">
      <c r="A94" s="205" t="s">
        <v>901</v>
      </c>
      <c r="B94" s="205" t="s">
        <v>1030</v>
      </c>
      <c r="C94" s="205" t="s">
        <v>934</v>
      </c>
      <c r="D94" s="205" t="n">
        <v>3</v>
      </c>
      <c r="E94" s="0" t="n">
        <v>100</v>
      </c>
    </row>
    <row r="95" customFormat="false" ht="14.25" hidden="false" customHeight="false" outlineLevel="0" collapsed="false">
      <c r="A95" s="205" t="s">
        <v>902</v>
      </c>
      <c r="B95" s="205" t="s">
        <v>1031</v>
      </c>
      <c r="C95" s="205" t="s">
        <v>934</v>
      </c>
      <c r="D95" s="205" t="n">
        <v>1</v>
      </c>
      <c r="E95" s="0" t="n">
        <v>220</v>
      </c>
    </row>
    <row r="96" customFormat="false" ht="14.25" hidden="false" customHeight="false" outlineLevel="0" collapsed="false">
      <c r="A96" s="205" t="s">
        <v>903</v>
      </c>
      <c r="B96" s="205" t="s">
        <v>1032</v>
      </c>
      <c r="C96" s="205" t="s">
        <v>931</v>
      </c>
      <c r="D96" s="205" t="n">
        <v>1</v>
      </c>
      <c r="E96" s="0" t="n">
        <v>10</v>
      </c>
    </row>
    <row r="97" customFormat="false" ht="14.25" hidden="false" customHeight="false" outlineLevel="0" collapsed="false">
      <c r="A97" s="205" t="s">
        <v>904</v>
      </c>
      <c r="B97" s="205" t="s">
        <v>1033</v>
      </c>
      <c r="C97" s="205" t="s">
        <v>936</v>
      </c>
      <c r="D97" s="205" t="n">
        <v>1</v>
      </c>
      <c r="E97" s="0" t="n">
        <v>650</v>
      </c>
    </row>
    <row r="98" customFormat="false" ht="14.25" hidden="false" customHeight="false" outlineLevel="0" collapsed="false">
      <c r="A98" s="205" t="s">
        <v>905</v>
      </c>
      <c r="B98" s="205" t="s">
        <v>1034</v>
      </c>
      <c r="C98" s="205" t="s">
        <v>938</v>
      </c>
      <c r="D98" s="205" t="n">
        <v>5</v>
      </c>
    </row>
    <row r="99" customFormat="false" ht="14.25" hidden="false" customHeight="false" outlineLevel="0" collapsed="false">
      <c r="A99" s="205" t="s">
        <v>906</v>
      </c>
      <c r="B99" s="205" t="s">
        <v>1035</v>
      </c>
      <c r="C99" s="205" t="s">
        <v>936</v>
      </c>
      <c r="D99" s="205" t="n">
        <v>25</v>
      </c>
      <c r="E99" s="0" t="n">
        <v>500</v>
      </c>
    </row>
    <row r="100" customFormat="false" ht="14.25" hidden="false" customHeight="false" outlineLevel="0" collapsed="false">
      <c r="A100" s="205" t="s">
        <v>907</v>
      </c>
      <c r="B100" s="205" t="s">
        <v>1036</v>
      </c>
      <c r="C100" s="205" t="s">
        <v>936</v>
      </c>
      <c r="D100" s="205" t="n">
        <v>25</v>
      </c>
      <c r="E100" s="0" t="n">
        <v>600</v>
      </c>
    </row>
    <row r="101" customFormat="false" ht="14.25" hidden="false" customHeight="false" outlineLevel="0" collapsed="false">
      <c r="A101" s="205" t="s">
        <v>908</v>
      </c>
      <c r="B101" s="205" t="s">
        <v>1037</v>
      </c>
      <c r="C101" s="205" t="s">
        <v>936</v>
      </c>
      <c r="D101" s="205" t="n">
        <v>8</v>
      </c>
    </row>
    <row r="102" customFormat="false" ht="14.25" hidden="false" customHeight="false" outlineLevel="0" collapsed="false">
      <c r="A102" s="205" t="s">
        <v>909</v>
      </c>
      <c r="B102" s="205" t="s">
        <v>1038</v>
      </c>
      <c r="C102" s="205" t="s">
        <v>936</v>
      </c>
      <c r="D102" s="205" t="n">
        <v>30</v>
      </c>
      <c r="E102" s="0" t="n">
        <v>460</v>
      </c>
    </row>
    <row r="103" customFormat="false" ht="14.25" hidden="false" customHeight="false" outlineLevel="0" collapsed="false">
      <c r="A103" s="205" t="s">
        <v>910</v>
      </c>
      <c r="B103" s="205" t="s">
        <v>1039</v>
      </c>
      <c r="C103" s="205" t="s">
        <v>938</v>
      </c>
      <c r="D103" s="205" t="n">
        <v>10</v>
      </c>
      <c r="E103" s="0" t="n">
        <v>4000</v>
      </c>
    </row>
    <row r="104" customFormat="false" ht="14.25" hidden="false" customHeight="false" outlineLevel="0" collapsed="false">
      <c r="A104" s="205" t="s">
        <v>911</v>
      </c>
      <c r="B104" s="205" t="s">
        <v>1040</v>
      </c>
      <c r="C104" s="205" t="s">
        <v>936</v>
      </c>
      <c r="D104" s="205" t="n">
        <v>1</v>
      </c>
    </row>
    <row r="105" customFormat="false" ht="14.25" hidden="false" customHeight="false" outlineLevel="0" collapsed="false">
      <c r="A105" s="205" t="s">
        <v>912</v>
      </c>
      <c r="B105" s="205" t="s">
        <v>1041</v>
      </c>
      <c r="C105" s="205" t="s">
        <v>936</v>
      </c>
      <c r="D105" s="205" t="n">
        <v>1</v>
      </c>
    </row>
    <row r="106" customFormat="false" ht="14.25" hidden="false" customHeight="false" outlineLevel="0" collapsed="false">
      <c r="A106" s="205" t="s">
        <v>913</v>
      </c>
      <c r="B106" s="205" t="s">
        <v>1042</v>
      </c>
      <c r="C106" s="205" t="s">
        <v>936</v>
      </c>
      <c r="D106" s="205" t="n">
        <v>1</v>
      </c>
    </row>
    <row r="107" customFormat="false" ht="14.25" hidden="false" customHeight="false" outlineLevel="0" collapsed="false">
      <c r="A107" s="205" t="s">
        <v>914</v>
      </c>
      <c r="B107" s="205" t="s">
        <v>1043</v>
      </c>
      <c r="C107" s="205" t="s">
        <v>938</v>
      </c>
      <c r="D107" s="205" t="n">
        <v>1</v>
      </c>
    </row>
  </sheetData>
  <sheetProtection algorithmName="SHA-512" hashValue="rXu93HahdaD2sykQ2YmkRq4BhOUmeYqI2n13Z/26Q002CBm0WrENITpAtA0yVlaAsxAmmHuXdNvNOXPtryMN6Q==" saltValue="Gavv2WDlo5+HD3q3HyaRXA==" spinCount="100000" sheet="true" objects="true" scenarios="true"/>
  <autoFilter ref="A1:D107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B36" activeCellId="0" sqref="B36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31" width="5"/>
    <col collapsed="false" customWidth="true" hidden="false" outlineLevel="0" max="2" min="2" style="31" width="13"/>
    <col collapsed="false" customWidth="true" hidden="false" outlineLevel="0" max="3" min="3" style="220" width="13.11"/>
    <col collapsed="false" customWidth="true" hidden="false" outlineLevel="0" max="4" min="4" style="31" width="20.33"/>
    <col collapsed="false" customWidth="true" hidden="false" outlineLevel="0" max="5" min="5" style="221" width="20.66"/>
    <col collapsed="false" customWidth="true" hidden="false" outlineLevel="0" max="6" min="6" style="31" width="20.66"/>
    <col collapsed="false" customWidth="true" hidden="true" outlineLevel="0" max="8" min="7" style="31" width="20.66"/>
    <col collapsed="false" customWidth="true" hidden="false" outlineLevel="0" max="12" min="9" style="31" width="20.66"/>
    <col collapsed="false" customWidth="false" hidden="false" outlineLevel="0" max="16384" min="13" style="31" width="9.11"/>
  </cols>
  <sheetData>
    <row r="1" customFormat="false" ht="14.25" hidden="false" customHeight="false" outlineLevel="0" collapsed="false">
      <c r="A1" s="222" t="s">
        <v>1044</v>
      </c>
      <c r="B1" s="222"/>
      <c r="C1" s="222"/>
      <c r="D1" s="223" t="n">
        <f aca="false">Работы!K526</f>
        <v>3622957.5</v>
      </c>
      <c r="F1" s="224" t="s">
        <v>1045</v>
      </c>
      <c r="G1" s="45"/>
      <c r="H1" s="225"/>
      <c r="I1" s="226" t="n">
        <f aca="false">D1+D2</f>
        <v>3622957.5</v>
      </c>
      <c r="J1" s="221"/>
      <c r="K1" s="221"/>
      <c r="L1" s="227"/>
    </row>
    <row r="2" customFormat="false" ht="14.25" hidden="false" customHeight="false" outlineLevel="0" collapsed="false">
      <c r="A2" s="222" t="s">
        <v>1046</v>
      </c>
      <c r="B2" s="222"/>
      <c r="C2" s="222"/>
      <c r="D2" s="223" t="n">
        <f aca="false">Работы!G526-D1</f>
        <v>0</v>
      </c>
      <c r="F2" s="224" t="s">
        <v>1047</v>
      </c>
      <c r="G2" s="45"/>
      <c r="H2" s="225"/>
      <c r="I2" s="226" t="n">
        <f aca="false">I1-D6</f>
        <v>3622957.5</v>
      </c>
      <c r="J2" s="221"/>
      <c r="K2" s="221"/>
      <c r="L2" s="227"/>
    </row>
    <row r="3" customFormat="false" ht="14.25" hidden="false" customHeight="false" outlineLevel="0" collapsed="false">
      <c r="A3" s="224" t="s">
        <v>1048</v>
      </c>
      <c r="B3" s="224"/>
      <c r="C3" s="224"/>
      <c r="D3" s="228" t="n">
        <f aca="false">Работы!F527</f>
        <v>0.15</v>
      </c>
      <c r="G3" s="221"/>
      <c r="H3" s="229"/>
      <c r="J3" s="221"/>
      <c r="K3" s="221"/>
      <c r="L3" s="227"/>
    </row>
    <row r="4" customFormat="false" ht="14.25" hidden="false" customHeight="false" outlineLevel="0" collapsed="false">
      <c r="A4" s="224" t="s">
        <v>1049</v>
      </c>
      <c r="B4" s="224"/>
      <c r="C4" s="224"/>
      <c r="D4" s="230" t="n">
        <f aca="false">D1*D3</f>
        <v>543443.625</v>
      </c>
      <c r="G4" s="227"/>
      <c r="H4" s="227"/>
      <c r="I4" s="231"/>
      <c r="J4" s="221"/>
      <c r="K4" s="221"/>
      <c r="L4" s="227"/>
    </row>
    <row r="5" customFormat="false" ht="14.25" hidden="false" customHeight="false" outlineLevel="0" collapsed="false">
      <c r="A5" s="224" t="s">
        <v>1050</v>
      </c>
      <c r="B5" s="224"/>
      <c r="C5" s="224"/>
      <c r="D5" s="230" t="n">
        <f aca="false">D1-D4</f>
        <v>3079513.875</v>
      </c>
      <c r="G5" s="227"/>
      <c r="H5" s="227"/>
      <c r="I5" s="231"/>
      <c r="J5" s="221"/>
      <c r="K5" s="221"/>
      <c r="L5" s="227"/>
    </row>
    <row r="6" customFormat="false" ht="14.25" hidden="false" customHeight="false" outlineLevel="0" collapsed="false">
      <c r="A6" s="222" t="s">
        <v>1051</v>
      </c>
      <c r="B6" s="222"/>
      <c r="C6" s="222"/>
      <c r="D6" s="232" t="n">
        <f aca="false">SUM(D11:D54)</f>
        <v>0</v>
      </c>
      <c r="G6" s="221"/>
      <c r="H6" s="233"/>
      <c r="J6" s="221"/>
      <c r="K6" s="221"/>
      <c r="L6" s="227"/>
    </row>
    <row r="7" customFormat="false" ht="14.25" hidden="false" customHeight="false" outlineLevel="0" collapsed="false">
      <c r="A7" s="222" t="s">
        <v>1052</v>
      </c>
      <c r="B7" s="222"/>
      <c r="C7" s="222"/>
      <c r="D7" s="232" t="n">
        <f aca="false">SUM(K11:K54)</f>
        <v>0</v>
      </c>
      <c r="G7" s="221"/>
      <c r="H7" s="233"/>
      <c r="J7" s="221"/>
      <c r="K7" s="221"/>
      <c r="L7" s="227"/>
    </row>
    <row r="8" customFormat="false" ht="14.25" hidden="false" customHeight="false" outlineLevel="0" collapsed="false">
      <c r="E8" s="234"/>
      <c r="F8" s="234"/>
      <c r="G8" s="221"/>
      <c r="H8" s="233"/>
      <c r="J8" s="221"/>
      <c r="K8" s="221"/>
      <c r="L8" s="227"/>
    </row>
    <row r="9" s="237" customFormat="true" ht="14.25" hidden="false" customHeight="false" outlineLevel="0" collapsed="false">
      <c r="A9" s="48" t="s">
        <v>804</v>
      </c>
      <c r="B9" s="48" t="s">
        <v>1053</v>
      </c>
      <c r="C9" s="48" t="s">
        <v>1054</v>
      </c>
      <c r="D9" s="235" t="s">
        <v>1055</v>
      </c>
      <c r="E9" s="236" t="s">
        <v>1056</v>
      </c>
      <c r="F9" s="236" t="s">
        <v>1057</v>
      </c>
      <c r="G9" s="235" t="s">
        <v>1058</v>
      </c>
      <c r="H9" s="235" t="s">
        <v>1059</v>
      </c>
      <c r="I9" s="236" t="s">
        <v>1060</v>
      </c>
      <c r="J9" s="236" t="s">
        <v>1061</v>
      </c>
      <c r="K9" s="235" t="s">
        <v>1062</v>
      </c>
    </row>
    <row r="10" customFormat="false" ht="3" hidden="false" customHeight="true" outlineLevel="0" collapsed="false">
      <c r="A10" s="121"/>
      <c r="B10" s="238" t="s">
        <v>1063</v>
      </c>
      <c r="C10" s="239"/>
      <c r="D10" s="240"/>
      <c r="E10" s="241" t="n">
        <f aca="false">D4</f>
        <v>543443.625</v>
      </c>
      <c r="F10" s="242"/>
      <c r="G10" s="242"/>
      <c r="H10" s="241"/>
      <c r="I10" s="241"/>
      <c r="J10" s="241"/>
      <c r="K10" s="240"/>
    </row>
    <row r="11" customFormat="false" ht="14.25" hidden="false" customHeight="false" outlineLevel="0" collapsed="false">
      <c r="A11" s="45" t="n">
        <v>1</v>
      </c>
      <c r="B11" s="243"/>
      <c r="C11" s="244"/>
      <c r="D11" s="245"/>
      <c r="E11" s="246" t="n">
        <f aca="false">E10-F10</f>
        <v>543443.625</v>
      </c>
      <c r="F11" s="246" t="n">
        <f aca="false">IF(D11&gt;0,IF(E11&gt;0,IF(SUM($D$11:D11)&gt;$D$5,IF(SUM($D$11:D11)-$D$5-E11&gt;=0,IF(D11&lt;E11,D11,E11),SUM($D$11:D11)-$D$5-($D$4-E11)),0),0),0)</f>
        <v>0</v>
      </c>
      <c r="G11" s="247" t="n">
        <f aca="false">IF(D11-F11&gt;0,D11-F11,0)</f>
        <v>0</v>
      </c>
      <c r="H11" s="247" t="n">
        <f aca="false">IF(SUM($D$10:D10)&gt;$D$1,G11,IF(SUM($D$11:D11)&gt;$D$1,(SUM($D$11:D11)-$D$1),0))</f>
        <v>0</v>
      </c>
      <c r="I11" s="246" t="n">
        <f aca="false">IF(SUM($D$10:D10)&gt;$D$1,G11*$D$3,IF(SUM($D$11:D11)&gt;$D$1,(SUM($D$11:D11)-$D$1)*$D$3,0))</f>
        <v>0</v>
      </c>
      <c r="J11" s="246" t="n">
        <f aca="false">F11+I11</f>
        <v>0</v>
      </c>
      <c r="K11" s="245" t="n">
        <f aca="false">G11-I11</f>
        <v>0</v>
      </c>
    </row>
    <row r="12" customFormat="false" ht="14.25" hidden="false" customHeight="false" outlineLevel="0" collapsed="false">
      <c r="A12" s="248" t="n">
        <v>2</v>
      </c>
      <c r="B12" s="249"/>
      <c r="C12" s="250"/>
      <c r="D12" s="251"/>
      <c r="E12" s="230" t="n">
        <f aca="false">E11-F11</f>
        <v>543443.625</v>
      </c>
      <c r="F12" s="230" t="n">
        <f aca="false">IF(D12&gt;0,IF(E12&gt;0,IF(SUM($D$11:D12)&gt;$D$5,IF(SUM($D$11:D12)-$D$5-E12&gt;=0,IF(D12&lt;E12,D12,E12),SUM($D$11:D12)-$D$5-($D$4-E12)),0),0),0)</f>
        <v>0</v>
      </c>
      <c r="G12" s="252" t="n">
        <f aca="false">IF(D12-F12&gt;0,D12-F12,0)</f>
        <v>0</v>
      </c>
      <c r="H12" s="252" t="n">
        <f aca="false">IF(SUM($D$10:D11)&gt;$D$1,G12,IF(SUM($D$11:D12)&gt;$D$1,(SUM($D$11:D12)-$D$1),0))</f>
        <v>0</v>
      </c>
      <c r="I12" s="230" t="n">
        <f aca="false">IF(SUM($D$10:D11)&gt;$D$1,G12*$D$3,IF(SUM($D$11:D12)&gt;$D$1,(SUM($D$11:D12)-$D$1)*$D$3,0))</f>
        <v>0</v>
      </c>
      <c r="J12" s="230" t="n">
        <f aca="false">F12+I12</f>
        <v>0</v>
      </c>
      <c r="K12" s="251" t="n">
        <f aca="false">G12-I12</f>
        <v>0</v>
      </c>
    </row>
    <row r="13" customFormat="false" ht="14.25" hidden="false" customHeight="false" outlineLevel="0" collapsed="false">
      <c r="A13" s="45" t="n">
        <v>3</v>
      </c>
      <c r="B13" s="243"/>
      <c r="C13" s="244"/>
      <c r="D13" s="245"/>
      <c r="E13" s="246" t="n">
        <f aca="false">E12-F12</f>
        <v>543443.625</v>
      </c>
      <c r="F13" s="246" t="n">
        <f aca="false">IF(D13&gt;0,IF(E13&gt;0,IF(SUM($D$11:D13)&gt;$D$5,IF(SUM($D$11:D13)-$D$5-E13&gt;=0,IF(D13&lt;E13,D13,E13),SUM($D$11:D13)-$D$5-($D$4-E13)),0),0),0)</f>
        <v>0</v>
      </c>
      <c r="G13" s="247" t="n">
        <f aca="false">IF(D13-F13&gt;0,D13-F13,0)</f>
        <v>0</v>
      </c>
      <c r="H13" s="247" t="n">
        <f aca="false">IF(SUM($D$10:D12)&gt;$D$1,G13,IF(SUM($D$11:D13)&gt;$D$1,(SUM($D$11:D13)-$D$1),0))</f>
        <v>0</v>
      </c>
      <c r="I13" s="246" t="n">
        <f aca="false">IF(SUM($D$10:D12)&gt;$D$1,G13*$D$3,IF(SUM($D$11:D13)&gt;$D$1,(SUM($D$11:D13)-$D$1)*$D$3,0))</f>
        <v>0</v>
      </c>
      <c r="J13" s="246" t="n">
        <f aca="false">F13+I13</f>
        <v>0</v>
      </c>
      <c r="K13" s="245" t="n">
        <f aca="false">G13-I13</f>
        <v>0</v>
      </c>
    </row>
    <row r="14" customFormat="false" ht="14.25" hidden="false" customHeight="false" outlineLevel="0" collapsed="false">
      <c r="A14" s="248" t="n">
        <v>4</v>
      </c>
      <c r="B14" s="249"/>
      <c r="C14" s="250"/>
      <c r="D14" s="251"/>
      <c r="E14" s="230" t="n">
        <f aca="false">E13-F13</f>
        <v>543443.625</v>
      </c>
      <c r="F14" s="230" t="n">
        <f aca="false">IF(D14&gt;0,IF(E14&gt;0,IF(SUM($D$11:D14)&gt;$D$5,IF(SUM($D$11:D14)-$D$5-E14&gt;=0,IF(D14&lt;E14,D14,E14),SUM($D$11:D14)-$D$5-($D$4-E14)),0),0),0)</f>
        <v>0</v>
      </c>
      <c r="G14" s="252" t="n">
        <f aca="false">IF(D14-F14&gt;0,D14-F14,0)</f>
        <v>0</v>
      </c>
      <c r="H14" s="252" t="n">
        <f aca="false">IF(SUM($D$10:D13)&gt;$D$1,G14,IF(SUM($D$11:D14)&gt;$D$1,(SUM($D$11:D14)-$D$1),0))</f>
        <v>0</v>
      </c>
      <c r="I14" s="230" t="n">
        <f aca="false">IF(SUM($D$10:D13)&gt;$D$1,G14*$D$3,IF(SUM($D$11:D14)&gt;$D$1,(SUM($D$11:D14)-$D$1)*$D$3,0))</f>
        <v>0</v>
      </c>
      <c r="J14" s="230" t="n">
        <f aca="false">F14+I14</f>
        <v>0</v>
      </c>
      <c r="K14" s="251" t="n">
        <f aca="false">G14-I14</f>
        <v>0</v>
      </c>
    </row>
    <row r="15" customFormat="false" ht="14.25" hidden="false" customHeight="false" outlineLevel="0" collapsed="false">
      <c r="A15" s="45" t="n">
        <v>5</v>
      </c>
      <c r="B15" s="243"/>
      <c r="C15" s="244"/>
      <c r="D15" s="245"/>
      <c r="E15" s="246" t="n">
        <f aca="false">E14-F14</f>
        <v>543443.625</v>
      </c>
      <c r="F15" s="246" t="n">
        <f aca="false">IF(D15&gt;0,IF(E15&gt;0,IF(SUM($D$11:D15)&gt;$D$5,IF(SUM($D$11:D15)-$D$5-E15&gt;=0,IF(D15&lt;E15,D15,E15),SUM($D$11:D15)-$D$5-($D$4-E15)),0),0),0)</f>
        <v>0</v>
      </c>
      <c r="G15" s="247" t="n">
        <f aca="false">IF(D15-F15&gt;0,D15-F15,0)</f>
        <v>0</v>
      </c>
      <c r="H15" s="247" t="n">
        <f aca="false">IF(SUM($D$10:D14)&gt;$D$1,G15,IF(SUM($D$11:D15)&gt;$D$1,(SUM($D$11:D15)-$D$1),0))</f>
        <v>0</v>
      </c>
      <c r="I15" s="246" t="n">
        <f aca="false">IF(SUM($D$10:D14)&gt;$D$1,G15*$D$3,IF(SUM($D$11:D15)&gt;$D$1,(SUM($D$11:D15)-$D$1)*$D$3,0))</f>
        <v>0</v>
      </c>
      <c r="J15" s="246" t="n">
        <f aca="false">F15+I15</f>
        <v>0</v>
      </c>
      <c r="K15" s="245" t="n">
        <f aca="false">G15-I15</f>
        <v>0</v>
      </c>
    </row>
    <row r="16" customFormat="false" ht="14.25" hidden="false" customHeight="false" outlineLevel="0" collapsed="false">
      <c r="A16" s="248" t="n">
        <v>6</v>
      </c>
      <c r="B16" s="249"/>
      <c r="C16" s="250"/>
      <c r="D16" s="251"/>
      <c r="E16" s="230" t="n">
        <f aca="false">E15-F15</f>
        <v>543443.625</v>
      </c>
      <c r="F16" s="230" t="n">
        <f aca="false">IF(D16&gt;0,IF(E16&gt;0,IF(SUM($D$11:D16)&gt;$D$5,IF(SUM($D$11:D16)-$D$5-E16&gt;=0,IF(D16&lt;E16,D16,E16),SUM($D$11:D16)-$D$5-($D$4-E16)),0),0),0)</f>
        <v>0</v>
      </c>
      <c r="G16" s="252" t="n">
        <f aca="false">IF(D16-F16&gt;0,D16-F16,0)</f>
        <v>0</v>
      </c>
      <c r="H16" s="252" t="n">
        <f aca="false">IF(SUM($D$10:D15)&gt;$D$1,G16,IF(SUM($D$11:D16)&gt;$D$1,(SUM($D$11:D16)-$D$1),0))</f>
        <v>0</v>
      </c>
      <c r="I16" s="230" t="n">
        <f aca="false">IF(SUM($D$10:D15)&gt;$D$1,G16*$D$3,IF(SUM($D$11:D16)&gt;$D$1,(SUM($D$11:D16)-$D$1)*$D$3,0))</f>
        <v>0</v>
      </c>
      <c r="J16" s="230" t="n">
        <f aca="false">F16+I16</f>
        <v>0</v>
      </c>
      <c r="K16" s="251" t="n">
        <f aca="false">G16-I16</f>
        <v>0</v>
      </c>
    </row>
    <row r="17" customFormat="false" ht="14.25" hidden="false" customHeight="false" outlineLevel="0" collapsed="false">
      <c r="A17" s="45" t="n">
        <v>7</v>
      </c>
      <c r="B17" s="243"/>
      <c r="C17" s="244"/>
      <c r="D17" s="245"/>
      <c r="E17" s="246" t="n">
        <f aca="false">E16-F16</f>
        <v>543443.625</v>
      </c>
      <c r="F17" s="246" t="n">
        <f aca="false">IF(D17&gt;0,IF(E17&gt;0,IF(SUM($D$11:D17)&gt;$D$5,IF(SUM($D$11:D17)-$D$5-E17&gt;=0,IF(D17&lt;E17,D17,E17),SUM($D$11:D17)-$D$5-($D$4-E17)),0),0),0)</f>
        <v>0</v>
      </c>
      <c r="G17" s="247" t="n">
        <f aca="false">IF(D17-F17&gt;0,D17-F17,0)</f>
        <v>0</v>
      </c>
      <c r="H17" s="247" t="n">
        <f aca="false">IF(SUM($D$10:D16)&gt;$D$1,G17,IF(SUM($D$11:D17)&gt;$D$1,(SUM($D$11:D17)-$D$1),0))</f>
        <v>0</v>
      </c>
      <c r="I17" s="246" t="n">
        <f aca="false">IF(SUM($D$10:D16)&gt;$D$1,G17*$D$3,IF(SUM($D$11:D17)&gt;$D$1,(SUM($D$11:D17)-$D$1)*$D$3,0))</f>
        <v>0</v>
      </c>
      <c r="J17" s="246" t="n">
        <f aca="false">F17+I17</f>
        <v>0</v>
      </c>
      <c r="K17" s="245" t="n">
        <f aca="false">G17-I17</f>
        <v>0</v>
      </c>
    </row>
    <row r="18" customFormat="false" ht="14.25" hidden="false" customHeight="false" outlineLevel="0" collapsed="false">
      <c r="A18" s="248" t="n">
        <v>8</v>
      </c>
      <c r="B18" s="249"/>
      <c r="C18" s="250"/>
      <c r="D18" s="251"/>
      <c r="E18" s="230" t="n">
        <f aca="false">E17-F17</f>
        <v>543443.625</v>
      </c>
      <c r="F18" s="230" t="n">
        <f aca="false">IF(D18&gt;0,IF(E18&gt;0,IF(SUM($D$11:D18)&gt;$D$5,IF(SUM($D$11:D18)-$D$5-E18&gt;=0,IF(D18&lt;E18,D18,E18),SUM($D$11:D18)-$D$5-($D$4-E18)),0),0),0)</f>
        <v>0</v>
      </c>
      <c r="G18" s="252" t="n">
        <f aca="false">IF(D18-F18&gt;0,D18-F18,0)</f>
        <v>0</v>
      </c>
      <c r="H18" s="252" t="n">
        <f aca="false">IF(SUM($D$10:D17)&gt;$D$1,G18,IF(SUM($D$11:D18)&gt;$D$1,(SUM($D$11:D18)-$D$1),0))</f>
        <v>0</v>
      </c>
      <c r="I18" s="230" t="n">
        <f aca="false">IF(SUM($D$10:D17)&gt;$D$1,G18*$D$3,IF(SUM($D$11:D18)&gt;$D$1,(SUM($D$11:D18)-$D$1)*$D$3,0))</f>
        <v>0</v>
      </c>
      <c r="J18" s="230" t="n">
        <f aca="false">F18+I18</f>
        <v>0</v>
      </c>
      <c r="K18" s="251" t="n">
        <f aca="false">G18-I18</f>
        <v>0</v>
      </c>
    </row>
    <row r="19" customFormat="false" ht="14.25" hidden="false" customHeight="false" outlineLevel="0" collapsed="false">
      <c r="A19" s="45" t="n">
        <v>9</v>
      </c>
      <c r="B19" s="243"/>
      <c r="C19" s="244"/>
      <c r="D19" s="245"/>
      <c r="E19" s="246" t="n">
        <f aca="false">E18-F18</f>
        <v>543443.625</v>
      </c>
      <c r="F19" s="246" t="n">
        <f aca="false">IF(D19&gt;0,IF(E19&gt;0,IF(SUM($D$11:D19)&gt;$D$5,IF(SUM($D$11:D19)-$D$5-E19&gt;=0,IF(D19&lt;E19,D19,E19),SUM($D$11:D19)-$D$5-($D$4-E19)),0),0),0)</f>
        <v>0</v>
      </c>
      <c r="G19" s="247" t="n">
        <f aca="false">IF(D19-F19&gt;0,D19-F19,0)</f>
        <v>0</v>
      </c>
      <c r="H19" s="247" t="n">
        <f aca="false">IF(SUM($D$10:D18)&gt;$D$1,G19,IF(SUM($D$11:D19)&gt;$D$1,(SUM($D$11:D19)-$D$1),0))</f>
        <v>0</v>
      </c>
      <c r="I19" s="246" t="n">
        <f aca="false">IF(SUM($D$10:D18)&gt;$D$1,G19*$D$3,IF(SUM($D$11:D19)&gt;$D$1,(SUM($D$11:D19)-$D$1)*$D$3,0))</f>
        <v>0</v>
      </c>
      <c r="J19" s="246" t="n">
        <f aca="false">F19+I19</f>
        <v>0</v>
      </c>
      <c r="K19" s="245" t="n">
        <f aca="false">G19-I19</f>
        <v>0</v>
      </c>
    </row>
    <row r="20" customFormat="false" ht="14.25" hidden="false" customHeight="false" outlineLevel="0" collapsed="false">
      <c r="A20" s="248" t="n">
        <v>10</v>
      </c>
      <c r="B20" s="249"/>
      <c r="C20" s="250"/>
      <c r="D20" s="251"/>
      <c r="E20" s="230" t="n">
        <f aca="false">E19-F19</f>
        <v>543443.625</v>
      </c>
      <c r="F20" s="230" t="n">
        <f aca="false">IF(D20&gt;0,IF(E20&gt;0,IF(SUM($D$11:D20)&gt;$D$5,IF(SUM($D$11:D20)-$D$5-E20&gt;=0,IF(D20&lt;E20,D20,E20),SUM($D$11:D20)-$D$5-($D$4-E20)),0),0),0)</f>
        <v>0</v>
      </c>
      <c r="G20" s="252" t="n">
        <f aca="false">IF(D20-F20&gt;0,D20-F20,0)</f>
        <v>0</v>
      </c>
      <c r="H20" s="252" t="n">
        <f aca="false">IF(SUM($D$10:D19)&gt;$D$1,G20,IF(SUM($D$11:D20)&gt;$D$1,(SUM($D$11:D20)-$D$1),0))</f>
        <v>0</v>
      </c>
      <c r="I20" s="230" t="n">
        <f aca="false">IF(SUM($D$10:D19)&gt;$D$1,G20*$D$3,IF(SUM($D$11:D20)&gt;$D$1,(SUM($D$11:D20)-$D$1)*$D$3,0))</f>
        <v>0</v>
      </c>
      <c r="J20" s="230" t="n">
        <f aca="false">F20+I20</f>
        <v>0</v>
      </c>
      <c r="K20" s="251" t="n">
        <f aca="false">G20-I20</f>
        <v>0</v>
      </c>
    </row>
    <row r="21" customFormat="false" ht="14.25" hidden="false" customHeight="false" outlineLevel="0" collapsed="false">
      <c r="A21" s="45" t="n">
        <v>11</v>
      </c>
      <c r="B21" s="243"/>
      <c r="C21" s="244"/>
      <c r="D21" s="245"/>
      <c r="E21" s="246" t="n">
        <f aca="false">E20-F20</f>
        <v>543443.625</v>
      </c>
      <c r="F21" s="246" t="n">
        <f aca="false">IF(D21&gt;0,IF(E21&gt;0,IF(SUM($D$11:D21)&gt;$D$5,IF(SUM($D$11:D21)-$D$5-E21&gt;=0,IF(D21&lt;E21,D21,E21),SUM($D$11:D21)-$D$5-($D$4-E21)),0),0),0)</f>
        <v>0</v>
      </c>
      <c r="G21" s="247" t="n">
        <f aca="false">IF(D21-F21&gt;0,D21-F21,0)</f>
        <v>0</v>
      </c>
      <c r="H21" s="247" t="n">
        <f aca="false">IF(SUM($D$10:D20)&gt;$D$1,G21,IF(SUM($D$11:D21)&gt;$D$1,(SUM($D$11:D21)-$D$1),0))</f>
        <v>0</v>
      </c>
      <c r="I21" s="246" t="n">
        <f aca="false">IF(SUM($D$10:D20)&gt;$D$1,G21*$D$3,IF(SUM($D$11:D21)&gt;$D$1,(SUM($D$11:D21)-$D$1)*$D$3,0))</f>
        <v>0</v>
      </c>
      <c r="J21" s="246" t="n">
        <f aca="false">F21+I21</f>
        <v>0</v>
      </c>
      <c r="K21" s="245" t="n">
        <f aca="false">G21-I21</f>
        <v>0</v>
      </c>
    </row>
    <row r="22" customFormat="false" ht="14.25" hidden="false" customHeight="false" outlineLevel="0" collapsed="false">
      <c r="A22" s="248" t="n">
        <v>12</v>
      </c>
      <c r="B22" s="253"/>
      <c r="C22" s="250"/>
      <c r="D22" s="251"/>
      <c r="E22" s="230" t="n">
        <f aca="false">E21-F21</f>
        <v>543443.625</v>
      </c>
      <c r="F22" s="230" t="n">
        <f aca="false">IF(D22&gt;0,IF(E22&gt;0,IF(SUM($D$11:D22)&gt;$D$5,IF(SUM($D$11:D22)-$D$5-E22&gt;=0,IF(D22&lt;E22,D22,E22),SUM($D$11:D22)-$D$5-($D$4-E22)),0),0),0)</f>
        <v>0</v>
      </c>
      <c r="G22" s="252" t="n">
        <f aca="false">IF(D22-F22&gt;0,D22-F22,0)</f>
        <v>0</v>
      </c>
      <c r="H22" s="252" t="n">
        <f aca="false">IF(SUM($D$10:D21)&gt;$D$1,G22,IF(SUM($D$11:D22)&gt;$D$1,(SUM($D$11:D22)-$D$1),0))</f>
        <v>0</v>
      </c>
      <c r="I22" s="230" t="n">
        <f aca="false">IF(SUM($D$10:D21)&gt;$D$1,G22*$D$3,IF(SUM($D$11:D22)&gt;$D$1,(SUM($D$11:D22)-$D$1)*$D$3,0))</f>
        <v>0</v>
      </c>
      <c r="J22" s="230" t="n">
        <f aca="false">F22+I22</f>
        <v>0</v>
      </c>
      <c r="K22" s="251" t="n">
        <f aca="false">G22-I22</f>
        <v>0</v>
      </c>
    </row>
    <row r="23" customFormat="false" ht="14.25" hidden="false" customHeight="false" outlineLevel="0" collapsed="false">
      <c r="A23" s="45" t="n">
        <v>13</v>
      </c>
      <c r="B23" s="49"/>
      <c r="C23" s="244"/>
      <c r="D23" s="245"/>
      <c r="E23" s="246" t="n">
        <f aca="false">E22-F22</f>
        <v>543443.625</v>
      </c>
      <c r="F23" s="246" t="n">
        <f aca="false">IF(D23&gt;0,IF(E23&gt;0,IF(SUM($D$11:D23)&gt;$D$5,IF(SUM($D$11:D23)-$D$5-E23&gt;=0,IF(D23&lt;E23,D23,E23),SUM($D$11:D23)-$D$5-($D$4-E23)),0),0),0)</f>
        <v>0</v>
      </c>
      <c r="G23" s="247" t="n">
        <f aca="false">IF(D23-F23&gt;0,D23-F23,0)</f>
        <v>0</v>
      </c>
      <c r="H23" s="247" t="n">
        <f aca="false">IF(SUM($D$10:D22)&gt;$D$1,G23,IF(SUM($D$11:D23)&gt;$D$1,(SUM($D$11:D23)-$D$1),0))</f>
        <v>0</v>
      </c>
      <c r="I23" s="246" t="n">
        <f aca="false">IF(SUM($D$10:D22)&gt;$D$1,G23*$D$3,IF(SUM($D$11:D23)&gt;$D$1,(SUM($D$11:D23)-$D$1)*$D$3,0))</f>
        <v>0</v>
      </c>
      <c r="J23" s="246" t="n">
        <f aca="false">F23+I23</f>
        <v>0</v>
      </c>
      <c r="K23" s="245" t="n">
        <f aca="false">G23-I23</f>
        <v>0</v>
      </c>
    </row>
    <row r="24" customFormat="false" ht="14.25" hidden="false" customHeight="false" outlineLevel="0" collapsed="false">
      <c r="A24" s="248" t="n">
        <v>14</v>
      </c>
      <c r="B24" s="253"/>
      <c r="C24" s="250"/>
      <c r="D24" s="251"/>
      <c r="E24" s="230" t="n">
        <f aca="false">E23-F23</f>
        <v>543443.625</v>
      </c>
      <c r="F24" s="230" t="n">
        <f aca="false">IF(D24&gt;0,IF(E24&gt;0,IF(SUM($D$11:D24)&gt;$D$5,IF(SUM($D$11:D24)-$D$5-E24&gt;=0,IF(D24&lt;E24,D24,E24),SUM($D$11:D24)-$D$5-($D$4-E24)),0),0),0)</f>
        <v>0</v>
      </c>
      <c r="G24" s="252" t="n">
        <f aca="false">IF(D24-F24&gt;0,D24-F24,0)</f>
        <v>0</v>
      </c>
      <c r="H24" s="252" t="n">
        <f aca="false">IF(SUM($D$10:D23)&gt;$D$1,G24,IF(SUM($D$11:D24)&gt;$D$1,(SUM($D$11:D24)-$D$1),0))</f>
        <v>0</v>
      </c>
      <c r="I24" s="230" t="n">
        <f aca="false">IF(SUM($D$10:D23)&gt;$D$1,G24*$D$3,IF(SUM($D$11:D24)&gt;$D$1,(SUM($D$11:D24)-$D$1)*$D$3,0))</f>
        <v>0</v>
      </c>
      <c r="J24" s="230" t="n">
        <f aca="false">F24+I24</f>
        <v>0</v>
      </c>
      <c r="K24" s="251" t="n">
        <f aca="false">G24-I24</f>
        <v>0</v>
      </c>
    </row>
    <row r="25" customFormat="false" ht="14.25" hidden="false" customHeight="false" outlineLevel="0" collapsed="false">
      <c r="A25" s="45" t="n">
        <v>15</v>
      </c>
      <c r="B25" s="49"/>
      <c r="C25" s="244"/>
      <c r="D25" s="245"/>
      <c r="E25" s="246" t="n">
        <f aca="false">E24-F24</f>
        <v>543443.625</v>
      </c>
      <c r="F25" s="246" t="n">
        <f aca="false">IF(D25&gt;0,IF(E25&gt;0,IF(SUM($D$11:D25)&gt;$D$5,IF(SUM($D$11:D25)-$D$5-E25&gt;=0,IF(D25&lt;E25,D25,E25),SUM($D$11:D25)-$D$5-($D$4-E25)),0),0),0)</f>
        <v>0</v>
      </c>
      <c r="G25" s="247" t="n">
        <f aca="false">IF(D25-F25&gt;0,D25-F25,0)</f>
        <v>0</v>
      </c>
      <c r="H25" s="247" t="n">
        <f aca="false">IF(SUM($D$10:D24)&gt;$D$1,G25,IF(SUM($D$11:D25)&gt;$D$1,(SUM($D$11:D25)-$D$1),0))</f>
        <v>0</v>
      </c>
      <c r="I25" s="246" t="n">
        <f aca="false">IF(SUM($D$10:D24)&gt;$D$1,G25*$D$3,IF(SUM($D$11:D25)&gt;$D$1,(SUM($D$11:D25)-$D$1)*$D$3,0))</f>
        <v>0</v>
      </c>
      <c r="J25" s="246" t="n">
        <f aca="false">F25+I25</f>
        <v>0</v>
      </c>
      <c r="K25" s="245" t="n">
        <f aca="false">G25-I25</f>
        <v>0</v>
      </c>
    </row>
    <row r="26" customFormat="false" ht="14.25" hidden="false" customHeight="false" outlineLevel="0" collapsed="false">
      <c r="A26" s="248" t="n">
        <v>16</v>
      </c>
      <c r="B26" s="253"/>
      <c r="C26" s="250"/>
      <c r="D26" s="251"/>
      <c r="E26" s="230" t="n">
        <f aca="false">E25-F25</f>
        <v>543443.625</v>
      </c>
      <c r="F26" s="230" t="n">
        <f aca="false">IF(D26&gt;0,IF(E26&gt;0,IF(SUM($D$11:D26)&gt;$D$5,IF(SUM($D$11:D26)-$D$5-E26&gt;=0,IF(D26&lt;E26,D26,E26),SUM($D$11:D26)-$D$5-($D$4-E26)),0),0),0)</f>
        <v>0</v>
      </c>
      <c r="G26" s="252" t="n">
        <f aca="false">IF(D26-F26&gt;0,D26-F26,0)</f>
        <v>0</v>
      </c>
      <c r="H26" s="252" t="n">
        <f aca="false">IF(SUM($D$10:D25)&gt;$D$1,G26,IF(SUM($D$11:D26)&gt;$D$1,(SUM($D$11:D26)-$D$1),0))</f>
        <v>0</v>
      </c>
      <c r="I26" s="230" t="n">
        <f aca="false">IF(SUM($D$10:D25)&gt;$D$1,G26*$D$3,IF(SUM($D$11:D26)&gt;$D$1,(SUM($D$11:D26)-$D$1)*$D$3,0))</f>
        <v>0</v>
      </c>
      <c r="J26" s="230" t="n">
        <f aca="false">F26+I26</f>
        <v>0</v>
      </c>
      <c r="K26" s="251" t="n">
        <f aca="false">G26-I26</f>
        <v>0</v>
      </c>
    </row>
    <row r="27" customFormat="false" ht="14.25" hidden="false" customHeight="false" outlineLevel="0" collapsed="false">
      <c r="A27" s="45" t="n">
        <v>17</v>
      </c>
      <c r="B27" s="49"/>
      <c r="C27" s="244"/>
      <c r="D27" s="245"/>
      <c r="E27" s="246" t="n">
        <f aca="false">E26-F26</f>
        <v>543443.625</v>
      </c>
      <c r="F27" s="246" t="n">
        <f aca="false">IF(D27&gt;0,IF(E27&gt;0,IF(SUM($D$11:D27)&gt;$D$5,IF(SUM($D$11:D27)-$D$5-E27&gt;=0,IF(D27&lt;E27,D27,E27),SUM($D$11:D27)-$D$5-($D$4-E27)),0),0),0)</f>
        <v>0</v>
      </c>
      <c r="G27" s="247" t="n">
        <f aca="false">IF(D27-F27&gt;0,D27-F27,0)</f>
        <v>0</v>
      </c>
      <c r="H27" s="247" t="n">
        <f aca="false">IF(SUM($D$10:D26)&gt;$D$1,G27,IF(SUM($D$11:D27)&gt;$D$1,(SUM($D$11:D27)-$D$1),0))</f>
        <v>0</v>
      </c>
      <c r="I27" s="246" t="n">
        <f aca="false">IF(SUM($D$10:D26)&gt;$D$1,G27*$D$3,IF(SUM($D$11:D27)&gt;$D$1,(SUM($D$11:D27)-$D$1)*$D$3,0))</f>
        <v>0</v>
      </c>
      <c r="J27" s="246" t="n">
        <f aca="false">F27+I27</f>
        <v>0</v>
      </c>
      <c r="K27" s="245" t="n">
        <f aca="false">G27-I27</f>
        <v>0</v>
      </c>
    </row>
    <row r="28" customFormat="false" ht="14.25" hidden="false" customHeight="false" outlineLevel="0" collapsed="false">
      <c r="A28" s="248" t="n">
        <v>18</v>
      </c>
      <c r="B28" s="253"/>
      <c r="C28" s="250"/>
      <c r="D28" s="251"/>
      <c r="E28" s="230" t="n">
        <f aca="false">E27-F27</f>
        <v>543443.625</v>
      </c>
      <c r="F28" s="230" t="n">
        <f aca="false">IF(D28&gt;0,IF(E28&gt;0,IF(SUM($D$11:D28)&gt;$D$5,IF(SUM($D$11:D28)-$D$5-E28&gt;=0,IF(D28&lt;E28,D28,E28),SUM($D$11:D28)-$D$5-($D$4-E28)),0),0),0)</f>
        <v>0</v>
      </c>
      <c r="G28" s="252" t="n">
        <f aca="false">IF(D28-F28&gt;0,D28-F28,0)</f>
        <v>0</v>
      </c>
      <c r="H28" s="252" t="n">
        <f aca="false">IF(SUM($D$10:D27)&gt;$D$1,G28,IF(SUM($D$11:D28)&gt;$D$1,(SUM($D$11:D28)-$D$1),0))</f>
        <v>0</v>
      </c>
      <c r="I28" s="230" t="n">
        <f aca="false">IF(SUM($D$10:D27)&gt;$D$1,G28*$D$3,IF(SUM($D$11:D28)&gt;$D$1,(SUM($D$11:D28)-$D$1)*$D$3,0))</f>
        <v>0</v>
      </c>
      <c r="J28" s="230" t="n">
        <f aca="false">F28+I28</f>
        <v>0</v>
      </c>
      <c r="K28" s="251" t="n">
        <f aca="false">G28-I28</f>
        <v>0</v>
      </c>
    </row>
    <row r="29" customFormat="false" ht="14.25" hidden="false" customHeight="false" outlineLevel="0" collapsed="false">
      <c r="A29" s="45" t="n">
        <v>19</v>
      </c>
      <c r="B29" s="49"/>
      <c r="C29" s="244"/>
      <c r="D29" s="245"/>
      <c r="E29" s="246" t="n">
        <f aca="false">E28-F28</f>
        <v>543443.625</v>
      </c>
      <c r="F29" s="246" t="n">
        <f aca="false">IF(D29&gt;0,IF(E29&gt;0,IF(SUM($D$11:D29)&gt;$D$5,IF(SUM($D$11:D29)-$D$5-E29&gt;=0,IF(D29&lt;E29,D29,E29),SUM($D$11:D29)-$D$5-($D$4-E29)),0),0),0)</f>
        <v>0</v>
      </c>
      <c r="G29" s="247" t="n">
        <f aca="false">IF(D29-F29&gt;0,D29-F29,0)</f>
        <v>0</v>
      </c>
      <c r="H29" s="247" t="n">
        <f aca="false">IF(SUM($D$10:D28)&gt;$D$1,G29,IF(SUM($D$11:D29)&gt;$D$1,(SUM($D$11:D29)-$D$1),0))</f>
        <v>0</v>
      </c>
      <c r="I29" s="246" t="n">
        <f aca="false">IF(SUM($D$10:D28)&gt;$D$1,G29*$D$3,IF(SUM($D$11:D29)&gt;$D$1,(SUM($D$11:D29)-$D$1)*$D$3,0))</f>
        <v>0</v>
      </c>
      <c r="J29" s="246" t="n">
        <f aca="false">F29+I29</f>
        <v>0</v>
      </c>
      <c r="K29" s="245" t="n">
        <f aca="false">G29-I29</f>
        <v>0</v>
      </c>
    </row>
    <row r="30" customFormat="false" ht="14.25" hidden="false" customHeight="false" outlineLevel="0" collapsed="false">
      <c r="A30" s="248" t="n">
        <v>20</v>
      </c>
      <c r="B30" s="253"/>
      <c r="C30" s="250"/>
      <c r="D30" s="251"/>
      <c r="E30" s="230" t="n">
        <f aca="false">E29-F29</f>
        <v>543443.625</v>
      </c>
      <c r="F30" s="230" t="n">
        <f aca="false">IF(D30&gt;0,IF(E30&gt;0,IF(SUM($D$11:D30)&gt;$D$5,IF(SUM($D$11:D30)-$D$5-E30&gt;=0,IF(D30&lt;E30,D30,E30),SUM($D$11:D30)-$D$5-($D$4-E30)),0),0),0)</f>
        <v>0</v>
      </c>
      <c r="G30" s="252" t="n">
        <f aca="false">IF(D30-F30&gt;0,D30-F30,0)</f>
        <v>0</v>
      </c>
      <c r="H30" s="252" t="n">
        <f aca="false">IF(SUM($D$10:D29)&gt;$D$1,G30,IF(SUM($D$11:D30)&gt;$D$1,(SUM($D$11:D30)-$D$1),0))</f>
        <v>0</v>
      </c>
      <c r="I30" s="230" t="n">
        <f aca="false">IF(SUM($D$10:D29)&gt;$D$1,G30*$D$3,IF(SUM($D$11:D30)&gt;$D$1,(SUM($D$11:D30)-$D$1)*$D$3,0))</f>
        <v>0</v>
      </c>
      <c r="J30" s="230" t="n">
        <f aca="false">F30+I30</f>
        <v>0</v>
      </c>
      <c r="K30" s="251" t="n">
        <f aca="false">G30-I30</f>
        <v>0</v>
      </c>
    </row>
    <row r="31" customFormat="false" ht="14.25" hidden="false" customHeight="false" outlineLevel="0" collapsed="false">
      <c r="A31" s="45" t="n">
        <v>21</v>
      </c>
      <c r="B31" s="49"/>
      <c r="C31" s="244"/>
      <c r="D31" s="245"/>
      <c r="E31" s="246" t="n">
        <f aca="false">E30-F30</f>
        <v>543443.625</v>
      </c>
      <c r="F31" s="246" t="n">
        <f aca="false">IF(D31&gt;0,IF(E31&gt;0,IF(SUM($D$11:D31)&gt;$D$5,IF(SUM($D$11:D31)-$D$5-E31&gt;=0,IF(D31&lt;E31,D31,E31),SUM($D$11:D31)-$D$5-($D$4-E31)),0),0),0)</f>
        <v>0</v>
      </c>
      <c r="G31" s="247" t="n">
        <f aca="false">IF(D31-F31&gt;0,D31-F31,0)</f>
        <v>0</v>
      </c>
      <c r="H31" s="247" t="n">
        <f aca="false">IF(SUM($D$10:D30)&gt;$D$1,G31,IF(SUM($D$11:D31)&gt;$D$1,(SUM($D$11:D31)-$D$1),0))</f>
        <v>0</v>
      </c>
      <c r="I31" s="246" t="n">
        <f aca="false">IF(SUM($D$10:D30)&gt;$D$1,G31*$D$3,IF(SUM($D$11:D31)&gt;$D$1,(SUM($D$11:D31)-$D$1)*$D$3,0))</f>
        <v>0</v>
      </c>
      <c r="J31" s="246" t="n">
        <f aca="false">F31+I31</f>
        <v>0</v>
      </c>
      <c r="K31" s="245" t="n">
        <f aca="false">G31-I31</f>
        <v>0</v>
      </c>
    </row>
    <row r="32" customFormat="false" ht="14.25" hidden="false" customHeight="false" outlineLevel="0" collapsed="false">
      <c r="A32" s="248" t="n">
        <v>22</v>
      </c>
      <c r="B32" s="253"/>
      <c r="C32" s="250"/>
      <c r="D32" s="251"/>
      <c r="E32" s="230" t="n">
        <f aca="false">E31-F31</f>
        <v>543443.625</v>
      </c>
      <c r="F32" s="230" t="n">
        <f aca="false">IF(D32&gt;0,IF(E32&gt;0,IF(SUM($D$11:D32)&gt;$D$5,IF(SUM($D$11:D32)-$D$5-E32&gt;=0,IF(D32&lt;E32,D32,E32),SUM($D$11:D32)-$D$5-($D$4-E32)),0),0),0)</f>
        <v>0</v>
      </c>
      <c r="G32" s="252" t="n">
        <f aca="false">IF(D32-F32&gt;0,D32-F32,0)</f>
        <v>0</v>
      </c>
      <c r="H32" s="252" t="n">
        <f aca="false">IF(SUM($D$10:D31)&gt;$D$1,G32,IF(SUM($D$11:D32)&gt;$D$1,(SUM($D$11:D32)-$D$1),0))</f>
        <v>0</v>
      </c>
      <c r="I32" s="230" t="n">
        <f aca="false">IF(SUM($D$10:D31)&gt;$D$1,G32*$D$3,IF(SUM($D$11:D32)&gt;$D$1,(SUM($D$11:D32)-$D$1)*$D$3,0))</f>
        <v>0</v>
      </c>
      <c r="J32" s="230" t="n">
        <f aca="false">F32+I32</f>
        <v>0</v>
      </c>
      <c r="K32" s="251" t="n">
        <f aca="false">G32-I32</f>
        <v>0</v>
      </c>
    </row>
    <row r="33" customFormat="false" ht="14.25" hidden="false" customHeight="false" outlineLevel="0" collapsed="false">
      <c r="A33" s="45" t="n">
        <v>23</v>
      </c>
      <c r="B33" s="49"/>
      <c r="C33" s="244"/>
      <c r="D33" s="245"/>
      <c r="E33" s="246" t="n">
        <f aca="false">E32-F32</f>
        <v>543443.625</v>
      </c>
      <c r="F33" s="246" t="n">
        <f aca="false">IF(D33&gt;0,IF(E33&gt;0,IF(SUM($D$11:D33)&gt;$D$5,IF(SUM($D$11:D33)-$D$5-E33&gt;=0,IF(D33&lt;E33,D33,E33),SUM($D$11:D33)-$D$5-($D$4-E33)),0),0),0)</f>
        <v>0</v>
      </c>
      <c r="G33" s="247" t="n">
        <f aca="false">IF(D33-F33&gt;0,D33-F33,0)</f>
        <v>0</v>
      </c>
      <c r="H33" s="247" t="n">
        <f aca="false">IF(SUM($D$10:D32)&gt;$D$1,G33,IF(SUM($D$11:D33)&gt;$D$1,(SUM($D$11:D33)-$D$1),0))</f>
        <v>0</v>
      </c>
      <c r="I33" s="246" t="n">
        <f aca="false">IF(SUM($D$10:D32)&gt;$D$1,G33*$D$3,IF(SUM($D$11:D33)&gt;$D$1,(SUM($D$11:D33)-$D$1)*$D$3,0))</f>
        <v>0</v>
      </c>
      <c r="J33" s="246" t="n">
        <f aca="false">F33+I33</f>
        <v>0</v>
      </c>
      <c r="K33" s="245" t="n">
        <f aca="false">G33-I33</f>
        <v>0</v>
      </c>
    </row>
    <row r="34" customFormat="false" ht="14.25" hidden="false" customHeight="false" outlineLevel="0" collapsed="false">
      <c r="A34" s="45" t="n">
        <v>24</v>
      </c>
      <c r="B34" s="49"/>
      <c r="C34" s="244"/>
      <c r="D34" s="245"/>
      <c r="E34" s="246" t="n">
        <f aca="false">E33-F33</f>
        <v>543443.625</v>
      </c>
      <c r="F34" s="246" t="n">
        <f aca="false">IF(D34&gt;0,IF(E34&gt;0,IF(SUM($D$11:D34)&gt;$D$5,IF(SUM($D$11:D34)-$D$5-E34&gt;=0,IF(D34&lt;E34,D34,E34),SUM($D$11:D34)-$D$5-($D$4-E34)),0),0),0)</f>
        <v>0</v>
      </c>
      <c r="G34" s="247" t="n">
        <f aca="false">IF(D34-F34&gt;0,D34-F34,0)</f>
        <v>0</v>
      </c>
      <c r="H34" s="247" t="n">
        <f aca="false">IF(SUM($D$10:D33)&gt;$D$1,G34,IF(SUM($D$11:D34)&gt;$D$1,(SUM($D$11:D34)-$D$1),0))</f>
        <v>0</v>
      </c>
      <c r="I34" s="246" t="n">
        <f aca="false">IF(SUM($D$10:D33)&gt;$D$1,G34*$D$3,IF(SUM($D$11:D34)&gt;$D$1,(SUM($D$11:D34)-$D$1)*$D$3,0))</f>
        <v>0</v>
      </c>
      <c r="J34" s="246" t="n">
        <f aca="false">F34+I34</f>
        <v>0</v>
      </c>
      <c r="K34" s="245" t="n">
        <f aca="false">G34-I34</f>
        <v>0</v>
      </c>
    </row>
    <row r="35" customFormat="false" ht="14.25" hidden="false" customHeight="false" outlineLevel="0" collapsed="false">
      <c r="A35" s="45" t="n">
        <v>25</v>
      </c>
      <c r="B35" s="49"/>
      <c r="C35" s="244"/>
      <c r="D35" s="245"/>
      <c r="E35" s="246" t="n">
        <f aca="false">E34-F34</f>
        <v>543443.625</v>
      </c>
      <c r="F35" s="246" t="n">
        <f aca="false">IF(D35&gt;0,IF(E35&gt;0,IF(SUM($D$11:D35)&gt;$D$5,IF(SUM($D$11:D35)-$D$5-E35&gt;=0,IF(D35&lt;E35,D35,E35),SUM($D$11:D35)-$D$5-($D$4-E35)),0),0),0)</f>
        <v>0</v>
      </c>
      <c r="G35" s="247" t="n">
        <f aca="false">IF(D35-F35&gt;0,D35-F35,0)</f>
        <v>0</v>
      </c>
      <c r="H35" s="247" t="n">
        <f aca="false">IF(SUM($D$10:D34)&gt;$D$1,G35,IF(SUM($D$11:D35)&gt;$D$1,(SUM($D$11:D35)-$D$1),0))</f>
        <v>0</v>
      </c>
      <c r="I35" s="246" t="n">
        <f aca="false">IF(SUM($D$10:D34)&gt;$D$1,G35*$D$3,IF(SUM($D$11:D35)&gt;$D$1,(SUM($D$11:D35)-$D$1)*$D$3,0))</f>
        <v>0</v>
      </c>
      <c r="J35" s="246" t="n">
        <f aca="false">F35+I35</f>
        <v>0</v>
      </c>
      <c r="K35" s="245" t="n">
        <f aca="false">G35-I35</f>
        <v>0</v>
      </c>
    </row>
    <row r="36" customFormat="false" ht="14.25" hidden="false" customHeight="false" outlineLevel="0" collapsed="false">
      <c r="A36" s="45" t="n">
        <v>26</v>
      </c>
      <c r="B36" s="49"/>
      <c r="C36" s="244"/>
      <c r="D36" s="245"/>
      <c r="E36" s="246" t="n">
        <f aca="false">E35-F35</f>
        <v>543443.625</v>
      </c>
      <c r="F36" s="246" t="n">
        <f aca="false">IF(D36&gt;0,IF(E36&gt;0,IF(SUM($D$11:D36)&gt;$D$5,IF(SUM($D$11:D36)-$D$5-E36&gt;=0,IF(D36&lt;E36,D36,E36),SUM($D$11:D36)-$D$5-($D$4-E36)),0),0),0)</f>
        <v>0</v>
      </c>
      <c r="G36" s="247" t="n">
        <f aca="false">IF(D36-F36&gt;0,D36-F36,0)</f>
        <v>0</v>
      </c>
      <c r="H36" s="247" t="n">
        <f aca="false">IF(SUM($D$10:D35)&gt;$D$1,G36,IF(SUM($D$11:D36)&gt;$D$1,(SUM($D$11:D36)-$D$1),0))</f>
        <v>0</v>
      </c>
      <c r="I36" s="246" t="n">
        <f aca="false">IF(SUM($D$10:D35)&gt;$D$1,G36*$D$3,IF(SUM($D$11:D36)&gt;$D$1,(SUM($D$11:D36)-$D$1)*$D$3,0))</f>
        <v>0</v>
      </c>
      <c r="J36" s="246" t="n">
        <f aca="false">F36+I36</f>
        <v>0</v>
      </c>
      <c r="K36" s="245" t="n">
        <f aca="false">G36-I36</f>
        <v>0</v>
      </c>
    </row>
    <row r="37" customFormat="false" ht="14.25" hidden="false" customHeight="false" outlineLevel="0" collapsed="false">
      <c r="A37" s="45" t="n">
        <v>27</v>
      </c>
      <c r="B37" s="49"/>
      <c r="C37" s="244"/>
      <c r="D37" s="245"/>
      <c r="E37" s="246" t="n">
        <f aca="false">E36-F36</f>
        <v>543443.625</v>
      </c>
      <c r="F37" s="246" t="n">
        <f aca="false">IF(D37&gt;0,IF(E37&gt;0,IF(SUM($D$11:D37)&gt;$D$5,IF(SUM($D$11:D37)-$D$5-E37&gt;=0,IF(D37&lt;E37,D37,E37),SUM($D$11:D37)-$D$5-($D$4-E37)),0),0),0)</f>
        <v>0</v>
      </c>
      <c r="G37" s="247" t="n">
        <f aca="false">IF(D37-F37&gt;0,D37-F37,0)</f>
        <v>0</v>
      </c>
      <c r="H37" s="247" t="n">
        <f aca="false">IF(SUM($D$10:D36)&gt;$D$1,G37,IF(SUM($D$11:D37)&gt;$D$1,(SUM($D$11:D37)-$D$1),0))</f>
        <v>0</v>
      </c>
      <c r="I37" s="246" t="n">
        <f aca="false">IF(SUM($D$10:D36)&gt;$D$1,G37*$D$3,IF(SUM($D$11:D37)&gt;$D$1,(SUM($D$11:D37)-$D$1)*$D$3,0))</f>
        <v>0</v>
      </c>
      <c r="J37" s="246" t="n">
        <f aca="false">F37+I37</f>
        <v>0</v>
      </c>
      <c r="K37" s="245" t="n">
        <f aca="false">G37-I37</f>
        <v>0</v>
      </c>
    </row>
    <row r="38" customFormat="false" ht="14.25" hidden="false" customHeight="false" outlineLevel="0" collapsed="false">
      <c r="A38" s="45" t="n">
        <v>28</v>
      </c>
      <c r="B38" s="49"/>
      <c r="C38" s="244"/>
      <c r="D38" s="245"/>
      <c r="E38" s="246" t="n">
        <f aca="false">E37-F37</f>
        <v>543443.625</v>
      </c>
      <c r="F38" s="246" t="n">
        <f aca="false">IF(D38&gt;0,IF(E38&gt;0,IF(SUM($D$11:D38)&gt;$D$5,IF(SUM($D$11:D38)-$D$5-E38&gt;=0,IF(D38&lt;E38,D38,E38),SUM($D$11:D38)-$D$5-($D$4-E38)),0),0),0)</f>
        <v>0</v>
      </c>
      <c r="G38" s="247" t="n">
        <f aca="false">IF(D38-F38&gt;0,D38-F38,0)</f>
        <v>0</v>
      </c>
      <c r="H38" s="247" t="n">
        <f aca="false">IF(SUM($D$10:D37)&gt;$D$1,G38,IF(SUM($D$11:D38)&gt;$D$1,(SUM($D$11:D38)-$D$1),0))</f>
        <v>0</v>
      </c>
      <c r="I38" s="246" t="n">
        <f aca="false">IF(SUM($D$10:D37)&gt;$D$1,G38*$D$3,IF(SUM($D$11:D38)&gt;$D$1,(SUM($D$11:D38)-$D$1)*$D$3,0))</f>
        <v>0</v>
      </c>
      <c r="J38" s="246" t="n">
        <f aca="false">F38+I38</f>
        <v>0</v>
      </c>
      <c r="K38" s="245" t="n">
        <f aca="false">G38-I38</f>
        <v>0</v>
      </c>
    </row>
    <row r="39" customFormat="false" ht="14.25" hidden="false" customHeight="false" outlineLevel="0" collapsed="false">
      <c r="A39" s="45" t="n">
        <v>29</v>
      </c>
      <c r="B39" s="49"/>
      <c r="C39" s="244"/>
      <c r="D39" s="245"/>
      <c r="E39" s="246" t="n">
        <f aca="false">E38-F38</f>
        <v>543443.625</v>
      </c>
      <c r="F39" s="246" t="n">
        <f aca="false">IF(D39&gt;0,IF(E39&gt;0,IF(SUM($D$11:D39)&gt;$D$5,IF(SUM($D$11:D39)-$D$5-E39&gt;=0,IF(D39&lt;E39,D39,E39),SUM($D$11:D39)-$D$5-($D$4-E39)),0),0),0)</f>
        <v>0</v>
      </c>
      <c r="G39" s="247" t="n">
        <f aca="false">IF(D39-F39&gt;0,D39-F39,0)</f>
        <v>0</v>
      </c>
      <c r="H39" s="247" t="n">
        <f aca="false">IF(SUM($D$10:D38)&gt;$D$1,G39,IF(SUM($D$11:D39)&gt;$D$1,(SUM($D$11:D39)-$D$1),0))</f>
        <v>0</v>
      </c>
      <c r="I39" s="246" t="n">
        <f aca="false">IF(SUM($D$10:D38)&gt;$D$1,G39*$D$3,IF(SUM($D$11:D39)&gt;$D$1,(SUM($D$11:D39)-$D$1)*$D$3,0))</f>
        <v>0</v>
      </c>
      <c r="J39" s="246" t="n">
        <f aca="false">F39+I39</f>
        <v>0</v>
      </c>
      <c r="K39" s="245" t="n">
        <f aca="false">G39-I39</f>
        <v>0</v>
      </c>
    </row>
    <row r="40" customFormat="false" ht="14.25" hidden="false" customHeight="false" outlineLevel="0" collapsed="false">
      <c r="A40" s="45" t="n">
        <v>30</v>
      </c>
      <c r="B40" s="49"/>
      <c r="C40" s="244"/>
      <c r="D40" s="245"/>
      <c r="E40" s="246" t="n">
        <f aca="false">E39-F39</f>
        <v>543443.625</v>
      </c>
      <c r="F40" s="246" t="n">
        <f aca="false">IF(D40&gt;0,IF(E40&gt;0,IF(SUM($D$11:D40)&gt;$D$5,IF(SUM($D$11:D40)-$D$5-E40&gt;=0,IF(D40&lt;E40,D40,E40),SUM($D$11:D40)-$D$5-($D$4-E40)),0),0),0)</f>
        <v>0</v>
      </c>
      <c r="G40" s="247" t="n">
        <f aca="false">IF(D40-F40&gt;0,D40-F40,0)</f>
        <v>0</v>
      </c>
      <c r="H40" s="247" t="n">
        <f aca="false">IF(SUM($D$10:D39)&gt;$D$1,G40,IF(SUM($D$11:D40)&gt;$D$1,(SUM($D$11:D40)-$D$1),0))</f>
        <v>0</v>
      </c>
      <c r="I40" s="246" t="n">
        <f aca="false">IF(SUM($D$10:D39)&gt;$D$1,G40*$D$3,IF(SUM($D$11:D40)&gt;$D$1,(SUM($D$11:D40)-$D$1)*$D$3,0))</f>
        <v>0</v>
      </c>
      <c r="J40" s="246" t="n">
        <f aca="false">F40+I40</f>
        <v>0</v>
      </c>
      <c r="K40" s="245" t="n">
        <f aca="false">G40-I40</f>
        <v>0</v>
      </c>
    </row>
    <row r="41" customFormat="false" ht="14.25" hidden="false" customHeight="false" outlineLevel="0" collapsed="false">
      <c r="A41" s="45" t="n">
        <v>31</v>
      </c>
      <c r="B41" s="49"/>
      <c r="C41" s="244"/>
      <c r="D41" s="245"/>
      <c r="E41" s="246" t="n">
        <f aca="false">E40-F40</f>
        <v>543443.625</v>
      </c>
      <c r="F41" s="246" t="n">
        <f aca="false">IF(D41&gt;0,IF(E41&gt;0,IF(SUM($D$11:D41)&gt;$D$5,IF(SUM($D$11:D41)-$D$5-E41&gt;=0,IF(D41&lt;E41,D41,E41),SUM($D$11:D41)-$D$5-($D$4-E41)),0),0),0)</f>
        <v>0</v>
      </c>
      <c r="G41" s="247" t="n">
        <f aca="false">IF(D41-F41&gt;0,D41-F41,0)</f>
        <v>0</v>
      </c>
      <c r="H41" s="247" t="n">
        <f aca="false">IF(SUM($D$10:D40)&gt;$D$1,G41,IF(SUM($D$11:D41)&gt;$D$1,(SUM($D$11:D41)-$D$1),0))</f>
        <v>0</v>
      </c>
      <c r="I41" s="246" t="n">
        <f aca="false">IF(SUM($D$10:D40)&gt;$D$1,G41*$D$3,IF(SUM($D$11:D41)&gt;$D$1,(SUM($D$11:D41)-$D$1)*$D$3,0))</f>
        <v>0</v>
      </c>
      <c r="J41" s="246" t="n">
        <f aca="false">F41+I41</f>
        <v>0</v>
      </c>
      <c r="K41" s="245" t="n">
        <f aca="false">G41-I41</f>
        <v>0</v>
      </c>
    </row>
    <row r="42" customFormat="false" ht="14.25" hidden="false" customHeight="false" outlineLevel="0" collapsed="false">
      <c r="A42" s="45" t="n">
        <v>32</v>
      </c>
      <c r="B42" s="49"/>
      <c r="C42" s="244"/>
      <c r="D42" s="245"/>
      <c r="E42" s="246" t="n">
        <f aca="false">E41-F41</f>
        <v>543443.625</v>
      </c>
      <c r="F42" s="246" t="n">
        <f aca="false">IF(D42&gt;0,IF(E42&gt;0,IF(SUM($D$11:D42)&gt;$D$5,IF(SUM($D$11:D42)-$D$5-E42&gt;=0,IF(D42&lt;E42,D42,E42),SUM($D$11:D42)-$D$5-($D$4-E42)),0),0),0)</f>
        <v>0</v>
      </c>
      <c r="G42" s="247" t="n">
        <f aca="false">IF(D42-F42&gt;0,D42-F42,0)</f>
        <v>0</v>
      </c>
      <c r="H42" s="247" t="n">
        <f aca="false">IF(SUM($D$10:D41)&gt;$D$1,G42,IF(SUM($D$11:D42)&gt;$D$1,(SUM($D$11:D42)-$D$1),0))</f>
        <v>0</v>
      </c>
      <c r="I42" s="246" t="n">
        <f aca="false">IF(SUM($D$10:D41)&gt;$D$1,G42*$D$3,IF(SUM($D$11:D42)&gt;$D$1,(SUM($D$11:D42)-$D$1)*$D$3,0))</f>
        <v>0</v>
      </c>
      <c r="J42" s="246" t="n">
        <f aca="false">F42+I42</f>
        <v>0</v>
      </c>
      <c r="K42" s="245" t="n">
        <f aca="false">G42-I42</f>
        <v>0</v>
      </c>
    </row>
    <row r="43" customFormat="false" ht="14.25" hidden="false" customHeight="false" outlineLevel="0" collapsed="false">
      <c r="A43" s="45" t="n">
        <v>33</v>
      </c>
      <c r="B43" s="49"/>
      <c r="C43" s="244"/>
      <c r="D43" s="245"/>
      <c r="E43" s="246" t="n">
        <f aca="false">E42-F42</f>
        <v>543443.625</v>
      </c>
      <c r="F43" s="246" t="n">
        <f aca="false">IF(D43&gt;0,IF(E43&gt;0,IF(SUM($D$11:D43)&gt;$D$5,IF(SUM($D$11:D43)-$D$5-E43&gt;=0,IF(D43&lt;E43,D43,E43),SUM($D$11:D43)-$D$5-($D$4-E43)),0),0),0)</f>
        <v>0</v>
      </c>
      <c r="G43" s="247" t="n">
        <f aca="false">IF(D43-F43&gt;0,D43-F43,0)</f>
        <v>0</v>
      </c>
      <c r="H43" s="247" t="n">
        <f aca="false">IF(SUM($D$10:D42)&gt;$D$1,G43,IF(SUM($D$11:D43)&gt;$D$1,(SUM($D$11:D43)-$D$1),0))</f>
        <v>0</v>
      </c>
      <c r="I43" s="246" t="n">
        <f aca="false">IF(SUM($D$10:D42)&gt;$D$1,G43*$D$3,IF(SUM($D$11:D43)&gt;$D$1,(SUM($D$11:D43)-$D$1)*$D$3,0))</f>
        <v>0</v>
      </c>
      <c r="J43" s="246" t="n">
        <f aca="false">F43+I43</f>
        <v>0</v>
      </c>
      <c r="K43" s="245" t="n">
        <f aca="false">G43-I43</f>
        <v>0</v>
      </c>
    </row>
    <row r="44" customFormat="false" ht="14.25" hidden="false" customHeight="false" outlineLevel="0" collapsed="false">
      <c r="A44" s="45" t="n">
        <v>34</v>
      </c>
      <c r="B44" s="49"/>
      <c r="C44" s="244"/>
      <c r="D44" s="245"/>
      <c r="E44" s="246" t="n">
        <f aca="false">E43-F43</f>
        <v>543443.625</v>
      </c>
      <c r="F44" s="246" t="n">
        <f aca="false">IF(D44&gt;0,IF(E44&gt;0,IF(SUM($D$11:D44)&gt;$D$5,IF(SUM($D$11:D44)-$D$5-E44&gt;=0,IF(D44&lt;E44,D44,E44),SUM($D$11:D44)-$D$5-($D$4-E44)),0),0),0)</f>
        <v>0</v>
      </c>
      <c r="G44" s="247" t="n">
        <f aca="false">IF(D44-F44&gt;0,D44-F44,0)</f>
        <v>0</v>
      </c>
      <c r="H44" s="247" t="n">
        <f aca="false">IF(SUM($D$10:D43)&gt;$D$1,G44,IF(SUM($D$11:D44)&gt;$D$1,(SUM($D$11:D44)-$D$1),0))</f>
        <v>0</v>
      </c>
      <c r="I44" s="246" t="n">
        <f aca="false">IF(SUM($D$10:D43)&gt;$D$1,G44*$D$3,IF(SUM($D$11:D44)&gt;$D$1,(SUM($D$11:D44)-$D$1)*$D$3,0))</f>
        <v>0</v>
      </c>
      <c r="J44" s="246" t="n">
        <f aca="false">F44+I44</f>
        <v>0</v>
      </c>
      <c r="K44" s="245" t="n">
        <f aca="false">G44-I44</f>
        <v>0</v>
      </c>
    </row>
    <row r="45" customFormat="false" ht="14.25" hidden="false" customHeight="false" outlineLevel="0" collapsed="false">
      <c r="A45" s="45" t="n">
        <v>35</v>
      </c>
      <c r="B45" s="49"/>
      <c r="C45" s="244"/>
      <c r="D45" s="245"/>
      <c r="E45" s="246" t="n">
        <f aca="false">E44-F44</f>
        <v>543443.625</v>
      </c>
      <c r="F45" s="246" t="n">
        <f aca="false">IF(D45&gt;0,IF(E45&gt;0,IF(SUM($D$11:D45)&gt;$D$5,IF(SUM($D$11:D45)-$D$5-E45&gt;=0,IF(D45&lt;E45,D45,E45),SUM($D$11:D45)-$D$5-($D$4-E45)),0),0),0)</f>
        <v>0</v>
      </c>
      <c r="G45" s="247" t="n">
        <f aca="false">IF(D45-F45&gt;0,D45-F45,0)</f>
        <v>0</v>
      </c>
      <c r="H45" s="247" t="n">
        <f aca="false">IF(SUM($D$10:D44)&gt;$D$1,G45,IF(SUM($D$11:D45)&gt;$D$1,(SUM($D$11:D45)-$D$1),0))</f>
        <v>0</v>
      </c>
      <c r="I45" s="246" t="n">
        <f aca="false">IF(SUM($D$10:D44)&gt;$D$1,G45*$D$3,IF(SUM($D$11:D45)&gt;$D$1,(SUM($D$11:D45)-$D$1)*$D$3,0))</f>
        <v>0</v>
      </c>
      <c r="J45" s="246" t="n">
        <f aca="false">F45+I45</f>
        <v>0</v>
      </c>
      <c r="K45" s="245" t="n">
        <f aca="false">G45-I45</f>
        <v>0</v>
      </c>
    </row>
    <row r="46" customFormat="false" ht="14.25" hidden="false" customHeight="false" outlineLevel="0" collapsed="false">
      <c r="A46" s="45" t="n">
        <v>36</v>
      </c>
      <c r="B46" s="49"/>
      <c r="C46" s="244"/>
      <c r="D46" s="245"/>
      <c r="E46" s="246" t="n">
        <f aca="false">E45-F45</f>
        <v>543443.625</v>
      </c>
      <c r="F46" s="246" t="n">
        <f aca="false">IF(D46&gt;0,IF(E46&gt;0,IF(SUM($D$11:D46)&gt;$D$5,IF(SUM($D$11:D46)-$D$5-E46&gt;=0,IF(D46&lt;E46,D46,E46),SUM($D$11:D46)-$D$5-($D$4-E46)),0),0),0)</f>
        <v>0</v>
      </c>
      <c r="G46" s="247" t="n">
        <f aca="false">IF(D46-F46&gt;0,D46-F46,0)</f>
        <v>0</v>
      </c>
      <c r="H46" s="247" t="n">
        <f aca="false">IF(SUM($D$10:D45)&gt;$D$1,G46,IF(SUM($D$11:D46)&gt;$D$1,(SUM($D$11:D46)-$D$1),0))</f>
        <v>0</v>
      </c>
      <c r="I46" s="246" t="n">
        <f aca="false">IF(SUM($D$10:D45)&gt;$D$1,G46*$D$3,IF(SUM($D$11:D46)&gt;$D$1,(SUM($D$11:D46)-$D$1)*$D$3,0))</f>
        <v>0</v>
      </c>
      <c r="J46" s="246" t="n">
        <f aca="false">F46+I46</f>
        <v>0</v>
      </c>
      <c r="K46" s="245" t="n">
        <f aca="false">G46-I46</f>
        <v>0</v>
      </c>
    </row>
    <row r="47" customFormat="false" ht="14.25" hidden="false" customHeight="false" outlineLevel="0" collapsed="false">
      <c r="A47" s="45" t="n">
        <v>37</v>
      </c>
      <c r="B47" s="49"/>
      <c r="C47" s="244"/>
      <c r="D47" s="245"/>
      <c r="E47" s="246" t="n">
        <f aca="false">E46-F46</f>
        <v>543443.625</v>
      </c>
      <c r="F47" s="246" t="n">
        <f aca="false">IF(D47&gt;0,IF(E47&gt;0,IF(SUM($D$11:D47)&gt;$D$5,IF(SUM($D$11:D47)-$D$5-E47&gt;=0,IF(D47&lt;E47,D47,E47),SUM($D$11:D47)-$D$5-($D$4-E47)),0),0),0)</f>
        <v>0</v>
      </c>
      <c r="G47" s="247" t="n">
        <f aca="false">IF(D47-F47&gt;0,D47-F47,0)</f>
        <v>0</v>
      </c>
      <c r="H47" s="247" t="n">
        <f aca="false">IF(SUM($D$10:D46)&gt;$D$1,G47,IF(SUM($D$11:D47)&gt;$D$1,(SUM($D$11:D47)-$D$1),0))</f>
        <v>0</v>
      </c>
      <c r="I47" s="246" t="n">
        <f aca="false">IF(SUM($D$10:D46)&gt;$D$1,G47*$D$3,IF(SUM($D$11:D47)&gt;$D$1,(SUM($D$11:D47)-$D$1)*$D$3,0))</f>
        <v>0</v>
      </c>
      <c r="J47" s="246" t="n">
        <f aca="false">F47+I47</f>
        <v>0</v>
      </c>
      <c r="K47" s="245" t="n">
        <f aca="false">G47-I47</f>
        <v>0</v>
      </c>
    </row>
    <row r="48" customFormat="false" ht="14.25" hidden="false" customHeight="false" outlineLevel="0" collapsed="false">
      <c r="A48" s="45" t="n">
        <v>38</v>
      </c>
      <c r="B48" s="49"/>
      <c r="C48" s="244"/>
      <c r="D48" s="245"/>
      <c r="E48" s="246" t="n">
        <f aca="false">E47-F47</f>
        <v>543443.625</v>
      </c>
      <c r="F48" s="246" t="n">
        <f aca="false">IF(D48&gt;0,IF(E48&gt;0,IF(SUM($D$11:D48)&gt;$D$5,IF(SUM($D$11:D48)-$D$5-E48&gt;=0,IF(D48&lt;E48,D48,E48),SUM($D$11:D48)-$D$5-($D$4-E48)),0),0),0)</f>
        <v>0</v>
      </c>
      <c r="G48" s="247" t="n">
        <f aca="false">IF(D48-F48&gt;0,D48-F48,0)</f>
        <v>0</v>
      </c>
      <c r="H48" s="247" t="n">
        <f aca="false">IF(SUM($D$10:D47)&gt;$D$1,G48,IF(SUM($D$11:D48)&gt;$D$1,(SUM($D$11:D48)-$D$1),0))</f>
        <v>0</v>
      </c>
      <c r="I48" s="246" t="n">
        <f aca="false">IF(SUM($D$10:D47)&gt;$D$1,G48*$D$3,IF(SUM($D$11:D48)&gt;$D$1,(SUM($D$11:D48)-$D$1)*$D$3,0))</f>
        <v>0</v>
      </c>
      <c r="J48" s="246" t="n">
        <f aca="false">F48+I48</f>
        <v>0</v>
      </c>
      <c r="K48" s="245" t="n">
        <f aca="false">G48-I48</f>
        <v>0</v>
      </c>
    </row>
    <row r="49" customFormat="false" ht="14.25" hidden="false" customHeight="false" outlineLevel="0" collapsed="false">
      <c r="A49" s="45" t="n">
        <v>39</v>
      </c>
      <c r="B49" s="49"/>
      <c r="C49" s="244"/>
      <c r="D49" s="245"/>
      <c r="E49" s="246" t="n">
        <f aca="false">E48-F48</f>
        <v>543443.625</v>
      </c>
      <c r="F49" s="246" t="n">
        <f aca="false">IF(D49&gt;0,IF(E49&gt;0,IF(SUM($D$11:D49)&gt;$D$5,IF(SUM($D$11:D49)-$D$5-E49&gt;=0,IF(D49&lt;E49,D49,E49),SUM($D$11:D49)-$D$5-($D$4-E49)),0),0),0)</f>
        <v>0</v>
      </c>
      <c r="G49" s="247" t="n">
        <f aca="false">IF(D49-F49&gt;0,D49-F49,0)</f>
        <v>0</v>
      </c>
      <c r="H49" s="247" t="n">
        <f aca="false">IF(SUM($D$10:D48)&gt;$D$1,G49,IF(SUM($D$11:D49)&gt;$D$1,(SUM($D$11:D49)-$D$1),0))</f>
        <v>0</v>
      </c>
      <c r="I49" s="246" t="n">
        <f aca="false">IF(SUM($D$10:D48)&gt;$D$1,G49*$D$3,IF(SUM($D$11:D49)&gt;$D$1,(SUM($D$11:D49)-$D$1)*$D$3,0))</f>
        <v>0</v>
      </c>
      <c r="J49" s="246" t="n">
        <f aca="false">F49+I49</f>
        <v>0</v>
      </c>
      <c r="K49" s="245" t="n">
        <f aca="false">G49-I49</f>
        <v>0</v>
      </c>
    </row>
    <row r="50" customFormat="false" ht="14.25" hidden="false" customHeight="false" outlineLevel="0" collapsed="false">
      <c r="A50" s="45" t="n">
        <v>40</v>
      </c>
      <c r="B50" s="49"/>
      <c r="C50" s="244"/>
      <c r="D50" s="245"/>
      <c r="E50" s="246" t="n">
        <f aca="false">E49-F49</f>
        <v>543443.625</v>
      </c>
      <c r="F50" s="246" t="n">
        <f aca="false">IF(D50&gt;0,IF(E50&gt;0,IF(SUM($D$11:D50)&gt;$D$5,IF(SUM($D$11:D50)-$D$5-E50&gt;=0,IF(D50&lt;E50,D50,E50),SUM($D$11:D50)-$D$5-($D$4-E50)),0),0),0)</f>
        <v>0</v>
      </c>
      <c r="G50" s="247" t="n">
        <f aca="false">IF(D50-F50&gt;0,D50-F50,0)</f>
        <v>0</v>
      </c>
      <c r="H50" s="247" t="n">
        <f aca="false">IF(SUM($D$10:D49)&gt;$D$1,G50,IF(SUM($D$11:D50)&gt;$D$1,(SUM($D$11:D50)-$D$1),0))</f>
        <v>0</v>
      </c>
      <c r="I50" s="246" t="n">
        <f aca="false">IF(SUM($D$10:D49)&gt;$D$1,G50*$D$3,IF(SUM($D$11:D50)&gt;$D$1,(SUM($D$11:D50)-$D$1)*$D$3,0))</f>
        <v>0</v>
      </c>
      <c r="J50" s="246" t="n">
        <f aca="false">F50+I50</f>
        <v>0</v>
      </c>
      <c r="K50" s="245" t="n">
        <f aca="false">G50-I50</f>
        <v>0</v>
      </c>
    </row>
    <row r="51" customFormat="false" ht="14.25" hidden="false" customHeight="false" outlineLevel="0" collapsed="false">
      <c r="A51" s="45" t="n">
        <v>41</v>
      </c>
      <c r="B51" s="49"/>
      <c r="C51" s="244"/>
      <c r="D51" s="245"/>
      <c r="E51" s="246" t="n">
        <f aca="false">E50-F50</f>
        <v>543443.625</v>
      </c>
      <c r="F51" s="246" t="n">
        <f aca="false">IF(D51&gt;0,IF(E51&gt;0,IF(SUM($D$11:D51)&gt;$D$5,IF(SUM($D$11:D51)-$D$5-E51&gt;=0,IF(D51&lt;E51,D51,E51),SUM($D$11:D51)-$D$5-($D$4-E51)),0),0),0)</f>
        <v>0</v>
      </c>
      <c r="G51" s="247" t="n">
        <f aca="false">IF(D51-F51&gt;0,D51-F51,0)</f>
        <v>0</v>
      </c>
      <c r="H51" s="247" t="n">
        <f aca="false">IF(SUM($D$10:D50)&gt;$D$1,G51,IF(SUM($D$11:D51)&gt;$D$1,(SUM($D$11:D51)-$D$1),0))</f>
        <v>0</v>
      </c>
      <c r="I51" s="246" t="n">
        <f aca="false">IF(SUM($D$10:D50)&gt;$D$1,G51*$D$3,IF(SUM($D$11:D51)&gt;$D$1,(SUM($D$11:D51)-$D$1)*$D$3,0))</f>
        <v>0</v>
      </c>
      <c r="J51" s="246" t="n">
        <f aca="false">F51+I51</f>
        <v>0</v>
      </c>
      <c r="K51" s="245" t="n">
        <f aca="false">G51-I51</f>
        <v>0</v>
      </c>
    </row>
    <row r="52" customFormat="false" ht="14.25" hidden="false" customHeight="false" outlineLevel="0" collapsed="false">
      <c r="A52" s="45" t="n">
        <v>42</v>
      </c>
      <c r="B52" s="49"/>
      <c r="C52" s="244"/>
      <c r="D52" s="245"/>
      <c r="E52" s="246" t="n">
        <f aca="false">E51-F51</f>
        <v>543443.625</v>
      </c>
      <c r="F52" s="246" t="n">
        <f aca="false">IF(D52&gt;0,IF(E52&gt;0,IF(SUM($D$11:D52)&gt;$D$5,IF(SUM($D$11:D52)-$D$5-E52&gt;=0,IF(D52&lt;E52,D52,E52),SUM($D$11:D52)-$D$5-($D$4-E52)),0),0),0)</f>
        <v>0</v>
      </c>
      <c r="G52" s="247" t="n">
        <f aca="false">IF(D52-F52&gt;0,D52-F52,0)</f>
        <v>0</v>
      </c>
      <c r="H52" s="247" t="n">
        <f aca="false">IF(SUM($D$10:D51)&gt;$D$1,G52,IF(SUM($D$11:D52)&gt;$D$1,(SUM($D$11:D52)-$D$1),0))</f>
        <v>0</v>
      </c>
      <c r="I52" s="246" t="n">
        <f aca="false">IF(SUM($D$10:D51)&gt;$D$1,G52*$D$3,IF(SUM($D$11:D52)&gt;$D$1,(SUM($D$11:D52)-$D$1)*$D$3,0))</f>
        <v>0</v>
      </c>
      <c r="J52" s="246" t="n">
        <f aca="false">F52+I52</f>
        <v>0</v>
      </c>
      <c r="K52" s="245" t="n">
        <f aca="false">G52-I52</f>
        <v>0</v>
      </c>
    </row>
    <row r="53" customFormat="false" ht="14.25" hidden="false" customHeight="false" outlineLevel="0" collapsed="false">
      <c r="A53" s="45" t="n">
        <v>43</v>
      </c>
      <c r="B53" s="49"/>
      <c r="C53" s="244"/>
      <c r="D53" s="245"/>
      <c r="E53" s="246" t="n">
        <f aca="false">E52-F52</f>
        <v>543443.625</v>
      </c>
      <c r="F53" s="246" t="n">
        <f aca="false">IF(D53&gt;0,IF(E53&gt;0,IF(SUM($D$11:D53)&gt;$D$5,IF(SUM($D$11:D53)-$D$5-E53&gt;=0,IF(D53&lt;E53,D53,E53),SUM($D$11:D53)-$D$5-($D$4-E53)),0),0),0)</f>
        <v>0</v>
      </c>
      <c r="G53" s="247" t="n">
        <f aca="false">IF(D53-F53&gt;0,D53-F53,0)</f>
        <v>0</v>
      </c>
      <c r="H53" s="247" t="n">
        <f aca="false">IF(SUM($D$10:D52)&gt;$D$1,G53,IF(SUM($D$11:D53)&gt;$D$1,(SUM($D$11:D53)-$D$1),0))</f>
        <v>0</v>
      </c>
      <c r="I53" s="246" t="n">
        <f aca="false">IF(SUM($D$10:D52)&gt;$D$1,G53*$D$3,IF(SUM($D$11:D53)&gt;$D$1,(SUM($D$11:D53)-$D$1)*$D$3,0))</f>
        <v>0</v>
      </c>
      <c r="J53" s="246" t="n">
        <f aca="false">F53+I53</f>
        <v>0</v>
      </c>
      <c r="K53" s="245" t="n">
        <f aca="false">G53-I53</f>
        <v>0</v>
      </c>
    </row>
    <row r="54" customFormat="false" ht="14.25" hidden="false" customHeight="false" outlineLevel="0" collapsed="false">
      <c r="A54" s="45" t="n">
        <v>44</v>
      </c>
      <c r="B54" s="49"/>
      <c r="C54" s="244"/>
      <c r="D54" s="245"/>
      <c r="E54" s="246" t="n">
        <f aca="false">E53-F53</f>
        <v>543443.625</v>
      </c>
      <c r="F54" s="246" t="n">
        <f aca="false">IF(D54&gt;0,IF(E54&gt;0,IF(SUM($D$11:D54)&gt;$D$5,IF(SUM($D$11:D54)-$D$5-E54&gt;=0,IF(D54&lt;E54,D54,E54),SUM($D$11:D54)-$D$5-($D$4-E54)),0),0),0)</f>
        <v>0</v>
      </c>
      <c r="G54" s="247" t="n">
        <f aca="false">IF(D54-F54&gt;0,D54-F54,0)</f>
        <v>0</v>
      </c>
      <c r="H54" s="247" t="n">
        <f aca="false">IF(SUM($D$10:D53)&gt;$D$1,G54,IF(SUM($D$11:D54)&gt;$D$1,(SUM($D$11:D54)-$D$1),0))</f>
        <v>0</v>
      </c>
      <c r="I54" s="246" t="n">
        <f aca="false">IF(SUM($D$10:D53)&gt;$D$1,G54*$D$3,IF(SUM($D$11:D54)&gt;$D$1,(SUM($D$11:D54)-$D$1)*$D$3,0))</f>
        <v>0</v>
      </c>
      <c r="J54" s="246" t="n">
        <f aca="false">F54+I54</f>
        <v>0</v>
      </c>
      <c r="K54" s="245" t="n">
        <f aca="false">G54-I54</f>
        <v>0</v>
      </c>
    </row>
    <row r="55" customFormat="false" ht="14.25" hidden="false" customHeight="false" outlineLevel="0" collapsed="false">
      <c r="A55" s="45" t="n">
        <v>45</v>
      </c>
      <c r="B55" s="49"/>
      <c r="C55" s="244"/>
      <c r="D55" s="245"/>
      <c r="E55" s="246" t="n">
        <f aca="false">E54-F54</f>
        <v>543443.625</v>
      </c>
      <c r="F55" s="246" t="n">
        <f aca="false">IF(D55&gt;0,IF(E55&gt;0,IF(SUM($D$11:D55)&gt;$D$5,IF(SUM($D$11:D55)-$D$5-E55&gt;=0,IF(D55&lt;E55,D55,E55),SUM($D$11:D55)-$D$5-($D$4-E55)),0),0),0)</f>
        <v>0</v>
      </c>
      <c r="G55" s="247" t="n">
        <f aca="false">IF(D55-F55&gt;0,D55-F55,0)</f>
        <v>0</v>
      </c>
      <c r="H55" s="247" t="n">
        <f aca="false">IF(SUM($D$10:D54)&gt;$D$1,G55,IF(SUM($D$11:D55)&gt;$D$1,(SUM($D$11:D55)-$D$1),0))</f>
        <v>0</v>
      </c>
      <c r="I55" s="246" t="n">
        <f aca="false">IF(SUM($D$10:D54)&gt;$D$1,G55*$D$3,IF(SUM($D$11:D55)&gt;$D$1,(SUM($D$11:D55)-$D$1)*$D$3,0))</f>
        <v>0</v>
      </c>
      <c r="J55" s="246" t="n">
        <f aca="false">F55+I55</f>
        <v>0</v>
      </c>
      <c r="K55" s="245" t="n">
        <f aca="false">G55-I55</f>
        <v>0</v>
      </c>
    </row>
    <row r="56" customFormat="false" ht="14.25" hidden="false" customHeight="false" outlineLevel="0" collapsed="false">
      <c r="A56" s="45" t="n">
        <v>46</v>
      </c>
      <c r="B56" s="49"/>
      <c r="C56" s="244"/>
      <c r="D56" s="245"/>
      <c r="E56" s="246" t="n">
        <f aca="false">E55-F55</f>
        <v>543443.625</v>
      </c>
      <c r="F56" s="246" t="n">
        <f aca="false">IF(D56&gt;0,IF(E56&gt;0,IF(SUM($D$11:D56)&gt;$D$5,IF(SUM($D$11:D56)-$D$5-E56&gt;=0,IF(D56&lt;E56,D56,E56),SUM($D$11:D56)-$D$5-($D$4-E56)),0),0),0)</f>
        <v>0</v>
      </c>
      <c r="G56" s="247" t="n">
        <f aca="false">IF(D56-F56&gt;0,D56-F56,0)</f>
        <v>0</v>
      </c>
      <c r="H56" s="247" t="n">
        <f aca="false">IF(SUM($D$10:D55)&gt;$D$1,G56,IF(SUM($D$11:D56)&gt;$D$1,(SUM($D$11:D56)-$D$1),0))</f>
        <v>0</v>
      </c>
      <c r="I56" s="246" t="n">
        <f aca="false">IF(SUM($D$10:D55)&gt;$D$1,G56*$D$3,IF(SUM($D$11:D56)&gt;$D$1,(SUM($D$11:D56)-$D$1)*$D$3,0))</f>
        <v>0</v>
      </c>
      <c r="J56" s="246" t="n">
        <f aca="false">F56+I56</f>
        <v>0</v>
      </c>
      <c r="K56" s="245" t="n">
        <f aca="false">G56-I56</f>
        <v>0</v>
      </c>
    </row>
    <row r="57" customFormat="false" ht="14.25" hidden="false" customHeight="false" outlineLevel="0" collapsed="false">
      <c r="A57" s="45" t="n">
        <v>47</v>
      </c>
      <c r="B57" s="49"/>
      <c r="C57" s="244"/>
      <c r="D57" s="245"/>
      <c r="E57" s="246" t="n">
        <f aca="false">E56-F56</f>
        <v>543443.625</v>
      </c>
      <c r="F57" s="246" t="n">
        <f aca="false">IF(D57&gt;0,IF(E57&gt;0,IF(SUM($D$11:D57)&gt;$D$5,IF(SUM($D$11:D57)-$D$5-E57&gt;=0,IF(D57&lt;E57,D57,E57),SUM($D$11:D57)-$D$5-($D$4-E57)),0),0),0)</f>
        <v>0</v>
      </c>
      <c r="G57" s="247" t="n">
        <f aca="false">IF(D57-F57&gt;0,D57-F57,0)</f>
        <v>0</v>
      </c>
      <c r="H57" s="247" t="n">
        <f aca="false">IF(SUM($D$10:D56)&gt;$D$1,G57,IF(SUM($D$11:D57)&gt;$D$1,(SUM($D$11:D57)-$D$1),0))</f>
        <v>0</v>
      </c>
      <c r="I57" s="246" t="n">
        <f aca="false">IF(SUM($D$10:D56)&gt;$D$1,G57*$D$3,IF(SUM($D$11:D57)&gt;$D$1,(SUM($D$11:D57)-$D$1)*$D$3,0))</f>
        <v>0</v>
      </c>
      <c r="J57" s="246" t="n">
        <f aca="false">F57+I57</f>
        <v>0</v>
      </c>
      <c r="K57" s="245" t="n">
        <f aca="false">G57-I57</f>
        <v>0</v>
      </c>
    </row>
    <row r="58" customFormat="false" ht="14.25" hidden="false" customHeight="false" outlineLevel="0" collapsed="false">
      <c r="A58" s="45" t="n">
        <v>48</v>
      </c>
      <c r="B58" s="49"/>
      <c r="C58" s="244"/>
      <c r="D58" s="245"/>
      <c r="E58" s="246" t="n">
        <f aca="false">E57-F57</f>
        <v>543443.625</v>
      </c>
      <c r="F58" s="246" t="n">
        <f aca="false">IF(D58&gt;0,IF(E58&gt;0,IF(SUM($D$11:D58)&gt;$D$5,IF(SUM($D$11:D58)-$D$5-E58&gt;=0,IF(D58&lt;E58,D58,E58),SUM($D$11:D58)-$D$5-($D$4-E58)),0),0),0)</f>
        <v>0</v>
      </c>
      <c r="G58" s="247" t="n">
        <f aca="false">IF(D58-F58&gt;0,D58-F58,0)</f>
        <v>0</v>
      </c>
      <c r="H58" s="247" t="n">
        <f aca="false">IF(SUM($D$10:D57)&gt;$D$1,G58,IF(SUM($D$11:D58)&gt;$D$1,(SUM($D$11:D58)-$D$1),0))</f>
        <v>0</v>
      </c>
      <c r="I58" s="246" t="n">
        <f aca="false">IF(SUM($D$10:D57)&gt;$D$1,G58*$D$3,IF(SUM($D$11:D58)&gt;$D$1,(SUM($D$11:D58)-$D$1)*$D$3,0))</f>
        <v>0</v>
      </c>
      <c r="J58" s="246" t="n">
        <f aca="false">F58+I58</f>
        <v>0</v>
      </c>
      <c r="K58" s="245" t="n">
        <f aca="false">G58-I58</f>
        <v>0</v>
      </c>
    </row>
    <row r="59" customFormat="false" ht="14.25" hidden="false" customHeight="false" outlineLevel="0" collapsed="false">
      <c r="A59" s="45" t="n">
        <v>49</v>
      </c>
      <c r="B59" s="49"/>
      <c r="C59" s="244"/>
      <c r="D59" s="245"/>
      <c r="E59" s="246" t="n">
        <f aca="false">E58-F58</f>
        <v>543443.625</v>
      </c>
      <c r="F59" s="246" t="n">
        <f aca="false">IF(D59&gt;0,IF(E59&gt;0,IF(SUM($D$11:D59)&gt;$D$5,IF(SUM($D$11:D59)-$D$5-E59&gt;=0,IF(D59&lt;E59,D59,E59),SUM($D$11:D59)-$D$5-($D$4-E59)),0),0),0)</f>
        <v>0</v>
      </c>
      <c r="G59" s="247" t="n">
        <f aca="false">IF(D59-F59&gt;0,D59-F59,0)</f>
        <v>0</v>
      </c>
      <c r="H59" s="247" t="n">
        <f aca="false">IF(SUM($D$10:D58)&gt;$D$1,G59,IF(SUM($D$11:D59)&gt;$D$1,(SUM($D$11:D59)-$D$1),0))</f>
        <v>0</v>
      </c>
      <c r="I59" s="246" t="n">
        <f aca="false">IF(SUM($D$10:D58)&gt;$D$1,G59*$D$3,IF(SUM($D$11:D59)&gt;$D$1,(SUM($D$11:D59)-$D$1)*$D$3,0))</f>
        <v>0</v>
      </c>
      <c r="J59" s="246" t="n">
        <f aca="false">F59+I59</f>
        <v>0</v>
      </c>
      <c r="K59" s="245" t="n">
        <f aca="false">G59-I59</f>
        <v>0</v>
      </c>
    </row>
    <row r="60" customFormat="false" ht="14.25" hidden="false" customHeight="false" outlineLevel="0" collapsed="false">
      <c r="A60" s="45" t="n">
        <v>50</v>
      </c>
      <c r="B60" s="49"/>
      <c r="C60" s="244"/>
      <c r="D60" s="245"/>
      <c r="E60" s="246" t="n">
        <f aca="false">E59-F59</f>
        <v>543443.625</v>
      </c>
      <c r="F60" s="246" t="n">
        <f aca="false">IF(D60&gt;0,IF(E60&gt;0,IF(SUM($D$11:D60)&gt;$D$5,IF(SUM($D$11:D60)-$D$5-E60&gt;=0,IF(D60&lt;E60,D60,E60),SUM($D$11:D60)-$D$5-($D$4-E60)),0),0),0)</f>
        <v>0</v>
      </c>
      <c r="G60" s="247" t="n">
        <f aca="false">IF(D60-F60&gt;0,D60-F60,0)</f>
        <v>0</v>
      </c>
      <c r="H60" s="247" t="n">
        <f aca="false">IF(SUM($D$10:D59)&gt;$D$1,G60,IF(SUM($D$11:D60)&gt;$D$1,(SUM($D$11:D60)-$D$1),0))</f>
        <v>0</v>
      </c>
      <c r="I60" s="246" t="n">
        <f aca="false">IF(SUM($D$10:D59)&gt;$D$1,G60*$D$3,IF(SUM($D$11:D60)&gt;$D$1,(SUM($D$11:D60)-$D$1)*$D$3,0))</f>
        <v>0</v>
      </c>
      <c r="J60" s="246" t="n">
        <f aca="false">F60+I60</f>
        <v>0</v>
      </c>
      <c r="K60" s="245" t="n">
        <f aca="false">G60-I60</f>
        <v>0</v>
      </c>
    </row>
    <row r="61" customFormat="false" ht="14.25" hidden="false" customHeight="false" outlineLevel="0" collapsed="false">
      <c r="A61" s="45" t="n">
        <v>51</v>
      </c>
      <c r="B61" s="49"/>
      <c r="C61" s="244"/>
      <c r="D61" s="245"/>
      <c r="E61" s="246" t="n">
        <f aca="false">E60-F60</f>
        <v>543443.625</v>
      </c>
      <c r="F61" s="246" t="n">
        <f aca="false">IF(D61&gt;0,IF(E61&gt;0,IF(SUM($D$11:D61)&gt;$D$5,IF(SUM($D$11:D61)-$D$5-E61&gt;=0,IF(D61&lt;E61,D61,E61),SUM($D$11:D61)-$D$5-($D$4-E61)),0),0),0)</f>
        <v>0</v>
      </c>
      <c r="G61" s="247" t="n">
        <f aca="false">IF(D61-F61&gt;0,D61-F61,0)</f>
        <v>0</v>
      </c>
      <c r="H61" s="247" t="n">
        <f aca="false">IF(SUM($D$10:D60)&gt;$D$1,G61,IF(SUM($D$11:D61)&gt;$D$1,(SUM($D$11:D61)-$D$1),0))</f>
        <v>0</v>
      </c>
      <c r="I61" s="246" t="n">
        <f aca="false">IF(SUM($D$10:D60)&gt;$D$1,G61*$D$3,IF(SUM($D$11:D61)&gt;$D$1,(SUM($D$11:D61)-$D$1)*$D$3,0))</f>
        <v>0</v>
      </c>
      <c r="J61" s="246" t="n">
        <f aca="false">F61+I61</f>
        <v>0</v>
      </c>
      <c r="K61" s="245" t="n">
        <f aca="false">G61-I61</f>
        <v>0</v>
      </c>
    </row>
    <row r="62" customFormat="false" ht="14.25" hidden="false" customHeight="false" outlineLevel="0" collapsed="false">
      <c r="A62" s="45" t="n">
        <v>52</v>
      </c>
      <c r="B62" s="49"/>
      <c r="C62" s="244"/>
      <c r="D62" s="245"/>
      <c r="E62" s="246" t="n">
        <f aca="false">E61-F61</f>
        <v>543443.625</v>
      </c>
      <c r="F62" s="246" t="n">
        <f aca="false">IF(D62&gt;0,IF(E62&gt;0,IF(SUM($D$11:D62)&gt;$D$5,IF(SUM($D$11:D62)-$D$5-E62&gt;=0,IF(D62&lt;E62,D62,E62),SUM($D$11:D62)-$D$5-($D$4-E62)),0),0),0)</f>
        <v>0</v>
      </c>
      <c r="G62" s="247" t="n">
        <f aca="false">IF(D62-F62&gt;0,D62-F62,0)</f>
        <v>0</v>
      </c>
      <c r="H62" s="247" t="n">
        <f aca="false">IF(SUM($D$10:D61)&gt;$D$1,G62,IF(SUM($D$11:D62)&gt;$D$1,(SUM($D$11:D62)-$D$1),0))</f>
        <v>0</v>
      </c>
      <c r="I62" s="246" t="n">
        <f aca="false">IF(SUM($D$10:D61)&gt;$D$1,G62*$D$3,IF(SUM($D$11:D62)&gt;$D$1,(SUM($D$11:D62)-$D$1)*$D$3,0))</f>
        <v>0</v>
      </c>
      <c r="J62" s="246" t="n">
        <f aca="false">F62+I62</f>
        <v>0</v>
      </c>
      <c r="K62" s="245" t="n">
        <f aca="false">G62-I62</f>
        <v>0</v>
      </c>
    </row>
    <row r="63" customFormat="false" ht="14.25" hidden="false" customHeight="false" outlineLevel="0" collapsed="false">
      <c r="A63" s="45" t="n">
        <v>53</v>
      </c>
      <c r="B63" s="49"/>
      <c r="C63" s="244"/>
      <c r="D63" s="245"/>
      <c r="E63" s="246" t="n">
        <f aca="false">E62-F62</f>
        <v>543443.625</v>
      </c>
      <c r="F63" s="246" t="n">
        <f aca="false">IF(D63&gt;0,IF(E63&gt;0,IF(SUM($D$11:D63)&gt;$D$5,IF(SUM($D$11:D63)-$D$5-E63&gt;=0,IF(D63&lt;E63,D63,E63),SUM($D$11:D63)-$D$5-($D$4-E63)),0),0),0)</f>
        <v>0</v>
      </c>
      <c r="G63" s="247" t="n">
        <f aca="false">IF(D63-F63&gt;0,D63-F63,0)</f>
        <v>0</v>
      </c>
      <c r="H63" s="247" t="n">
        <f aca="false">IF(SUM($D$10:D62)&gt;$D$1,G63,IF(SUM($D$11:D63)&gt;$D$1,(SUM($D$11:D63)-$D$1),0))</f>
        <v>0</v>
      </c>
      <c r="I63" s="246" t="n">
        <f aca="false">IF(SUM($D$10:D62)&gt;$D$1,G63*$D$3,IF(SUM($D$11:D63)&gt;$D$1,(SUM($D$11:D63)-$D$1)*$D$3,0))</f>
        <v>0</v>
      </c>
      <c r="J63" s="246" t="n">
        <f aca="false">F63+I63</f>
        <v>0</v>
      </c>
      <c r="K63" s="245" t="n">
        <f aca="false">G63-I63</f>
        <v>0</v>
      </c>
    </row>
    <row r="64" customFormat="false" ht="14.25" hidden="false" customHeight="false" outlineLevel="0" collapsed="false">
      <c r="A64" s="45" t="n">
        <v>54</v>
      </c>
      <c r="B64" s="49"/>
      <c r="C64" s="244"/>
      <c r="D64" s="245"/>
      <c r="E64" s="246" t="n">
        <f aca="false">E63-F63</f>
        <v>543443.625</v>
      </c>
      <c r="F64" s="246" t="n">
        <f aca="false">IF(D64&gt;0,IF(E64&gt;0,IF(SUM($D$11:D64)&gt;$D$5,IF(SUM($D$11:D64)-$D$5-E64&gt;=0,IF(D64&lt;E64,D64,E64),SUM($D$11:D64)-$D$5-($D$4-E64)),0),0),0)</f>
        <v>0</v>
      </c>
      <c r="G64" s="247" t="n">
        <f aca="false">IF(D64-F64&gt;0,D64-F64,0)</f>
        <v>0</v>
      </c>
      <c r="H64" s="247" t="n">
        <f aca="false">IF(SUM($D$10:D63)&gt;$D$1,G64,IF(SUM($D$11:D64)&gt;$D$1,(SUM($D$11:D64)-$D$1),0))</f>
        <v>0</v>
      </c>
      <c r="I64" s="246" t="n">
        <f aca="false">IF(SUM($D$10:D63)&gt;$D$1,G64*$D$3,IF(SUM($D$11:D64)&gt;$D$1,(SUM($D$11:D64)-$D$1)*$D$3,0))</f>
        <v>0</v>
      </c>
      <c r="J64" s="246" t="n">
        <f aca="false">F64+I64</f>
        <v>0</v>
      </c>
      <c r="K64" s="245" t="n">
        <f aca="false">G64-I64</f>
        <v>0</v>
      </c>
    </row>
    <row r="65" customFormat="false" ht="14.25" hidden="false" customHeight="false" outlineLevel="0" collapsed="false">
      <c r="A65" s="45" t="n">
        <v>55</v>
      </c>
      <c r="B65" s="49"/>
      <c r="C65" s="244"/>
      <c r="D65" s="245"/>
      <c r="E65" s="246" t="n">
        <f aca="false">E64-F64</f>
        <v>543443.625</v>
      </c>
      <c r="F65" s="246" t="n">
        <f aca="false">IF(D65&gt;0,IF(E65&gt;0,IF(SUM($D$11:D65)&gt;$D$5,IF(SUM($D$11:D65)-$D$5-E65&gt;=0,IF(D65&lt;E65,D65,E65),SUM($D$11:D65)-$D$5-($D$4-E65)),0),0),0)</f>
        <v>0</v>
      </c>
      <c r="G65" s="247" t="n">
        <f aca="false">IF(D65-F65&gt;0,D65-F65,0)</f>
        <v>0</v>
      </c>
      <c r="H65" s="247" t="n">
        <f aca="false">IF(SUM($D$10:D64)&gt;$D$1,G65,IF(SUM($D$11:D65)&gt;$D$1,(SUM($D$11:D65)-$D$1),0))</f>
        <v>0</v>
      </c>
      <c r="I65" s="246" t="n">
        <f aca="false">IF(SUM($D$10:D64)&gt;$D$1,G65*$D$3,IF(SUM($D$11:D65)&gt;$D$1,(SUM($D$11:D65)-$D$1)*$D$3,0))</f>
        <v>0</v>
      </c>
      <c r="J65" s="246" t="n">
        <f aca="false">F65+I65</f>
        <v>0</v>
      </c>
      <c r="K65" s="245" t="n">
        <f aca="false">G65-I65</f>
        <v>0</v>
      </c>
    </row>
    <row r="66" customFormat="false" ht="14.25" hidden="false" customHeight="false" outlineLevel="0" collapsed="false">
      <c r="A66" s="45" t="n">
        <v>56</v>
      </c>
      <c r="B66" s="49"/>
      <c r="C66" s="244"/>
      <c r="D66" s="245"/>
      <c r="E66" s="246" t="n">
        <f aca="false">E65-F65</f>
        <v>543443.625</v>
      </c>
      <c r="F66" s="246" t="n">
        <f aca="false">IF(D66&gt;0,IF(E66&gt;0,IF(SUM($D$11:D66)&gt;$D$5,IF(SUM($D$11:D66)-$D$5-E66&gt;=0,IF(D66&lt;E66,D66,E66),SUM($D$11:D66)-$D$5-($D$4-E66)),0),0),0)</f>
        <v>0</v>
      </c>
      <c r="G66" s="247" t="n">
        <f aca="false">IF(D66-F66&gt;0,D66-F66,0)</f>
        <v>0</v>
      </c>
      <c r="H66" s="247" t="n">
        <f aca="false">IF(SUM($D$10:D65)&gt;$D$1,G66,IF(SUM($D$11:D66)&gt;$D$1,(SUM($D$11:D66)-$D$1),0))</f>
        <v>0</v>
      </c>
      <c r="I66" s="246" t="n">
        <f aca="false">IF(SUM($D$10:D65)&gt;$D$1,G66*$D$3,IF(SUM($D$11:D66)&gt;$D$1,(SUM($D$11:D66)-$D$1)*$D$3,0))</f>
        <v>0</v>
      </c>
      <c r="J66" s="246" t="n">
        <f aca="false">F66+I66</f>
        <v>0</v>
      </c>
      <c r="K66" s="245" t="n">
        <f aca="false">G66-I66</f>
        <v>0</v>
      </c>
    </row>
    <row r="67" customFormat="false" ht="14.25" hidden="false" customHeight="false" outlineLevel="0" collapsed="false">
      <c r="A67" s="45" t="n">
        <v>57</v>
      </c>
      <c r="B67" s="49"/>
      <c r="C67" s="244"/>
      <c r="D67" s="245"/>
      <c r="E67" s="246" t="n">
        <f aca="false">E66-F66</f>
        <v>543443.625</v>
      </c>
      <c r="F67" s="246" t="n">
        <f aca="false">IF(D67&gt;0,IF(E67&gt;0,IF(SUM($D$11:D67)&gt;$D$5,IF(SUM($D$11:D67)-$D$5-E67&gt;=0,IF(D67&lt;E67,D67,E67),SUM($D$11:D67)-$D$5-($D$4-E67)),0),0),0)</f>
        <v>0</v>
      </c>
      <c r="G67" s="247" t="n">
        <f aca="false">IF(D67-F67&gt;0,D67-F67,0)</f>
        <v>0</v>
      </c>
      <c r="H67" s="247" t="n">
        <f aca="false">IF(SUM($D$10:D66)&gt;$D$1,G67,IF(SUM($D$11:D67)&gt;$D$1,(SUM($D$11:D67)-$D$1),0))</f>
        <v>0</v>
      </c>
      <c r="I67" s="246" t="n">
        <f aca="false">IF(SUM($D$10:D66)&gt;$D$1,G67*$D$3,IF(SUM($D$11:D67)&gt;$D$1,(SUM($D$11:D67)-$D$1)*$D$3,0))</f>
        <v>0</v>
      </c>
      <c r="J67" s="246" t="n">
        <f aca="false">F67+I67</f>
        <v>0</v>
      </c>
      <c r="K67" s="245" t="n">
        <f aca="false">G67-I67</f>
        <v>0</v>
      </c>
    </row>
    <row r="68" customFormat="false" ht="14.25" hidden="false" customHeight="false" outlineLevel="0" collapsed="false">
      <c r="A68" s="45" t="n">
        <v>58</v>
      </c>
      <c r="B68" s="49"/>
      <c r="C68" s="244"/>
      <c r="D68" s="245"/>
      <c r="E68" s="246" t="n">
        <f aca="false">E67-F67</f>
        <v>543443.625</v>
      </c>
      <c r="F68" s="246" t="n">
        <f aca="false">IF(D68&gt;0,IF(E68&gt;0,IF(SUM($D$11:D68)&gt;$D$5,IF(SUM($D$11:D68)-$D$5-E68&gt;=0,IF(D68&lt;E68,D68,E68),SUM($D$11:D68)-$D$5-($D$4-E68)),0),0),0)</f>
        <v>0</v>
      </c>
      <c r="G68" s="247" t="n">
        <f aca="false">IF(D68-F68&gt;0,D68-F68,0)</f>
        <v>0</v>
      </c>
      <c r="H68" s="247" t="n">
        <f aca="false">IF(SUM($D$10:D67)&gt;$D$1,G68,IF(SUM($D$11:D68)&gt;$D$1,(SUM($D$11:D68)-$D$1),0))</f>
        <v>0</v>
      </c>
      <c r="I68" s="246" t="n">
        <f aca="false">IF(SUM($D$10:D67)&gt;$D$1,G68*$D$3,IF(SUM($D$11:D68)&gt;$D$1,(SUM($D$11:D68)-$D$1)*$D$3,0))</f>
        <v>0</v>
      </c>
      <c r="J68" s="246" t="n">
        <f aca="false">F68+I68</f>
        <v>0</v>
      </c>
      <c r="K68" s="245" t="n">
        <f aca="false">G68-I68</f>
        <v>0</v>
      </c>
    </row>
    <row r="69" customFormat="false" ht="14.25" hidden="false" customHeight="false" outlineLevel="0" collapsed="false">
      <c r="A69" s="45" t="n">
        <v>59</v>
      </c>
      <c r="B69" s="49"/>
      <c r="C69" s="244"/>
      <c r="D69" s="245"/>
      <c r="E69" s="246" t="n">
        <f aca="false">E68-F68</f>
        <v>543443.625</v>
      </c>
      <c r="F69" s="246" t="n">
        <f aca="false">IF(D69&gt;0,IF(E69&gt;0,IF(SUM($D$11:D69)&gt;$D$5,IF(SUM($D$11:D69)-$D$5-E69&gt;=0,IF(D69&lt;E69,D69,E69),SUM($D$11:D69)-$D$5-($D$4-E69)),0),0),0)</f>
        <v>0</v>
      </c>
      <c r="G69" s="247" t="n">
        <f aca="false">IF(D69-F69&gt;0,D69-F69,0)</f>
        <v>0</v>
      </c>
      <c r="H69" s="247" t="n">
        <f aca="false">IF(SUM($D$10:D68)&gt;$D$1,G69,IF(SUM($D$11:D69)&gt;$D$1,(SUM($D$11:D69)-$D$1),0))</f>
        <v>0</v>
      </c>
      <c r="I69" s="246" t="n">
        <f aca="false">IF(SUM($D$10:D68)&gt;$D$1,G69*$D$3,IF(SUM($D$11:D69)&gt;$D$1,(SUM($D$11:D69)-$D$1)*$D$3,0))</f>
        <v>0</v>
      </c>
      <c r="J69" s="246" t="n">
        <f aca="false">F69+I69</f>
        <v>0</v>
      </c>
      <c r="K69" s="245" t="n">
        <f aca="false">G69-I69</f>
        <v>0</v>
      </c>
    </row>
    <row r="70" customFormat="false" ht="14.25" hidden="false" customHeight="false" outlineLevel="0" collapsed="false">
      <c r="A70" s="45" t="n">
        <v>60</v>
      </c>
      <c r="B70" s="49"/>
      <c r="C70" s="244"/>
      <c r="D70" s="245"/>
      <c r="E70" s="246" t="n">
        <f aca="false">E69-F69</f>
        <v>543443.625</v>
      </c>
      <c r="F70" s="246" t="n">
        <f aca="false">IF(D70&gt;0,IF(E70&gt;0,IF(SUM($D$11:D70)&gt;$D$5,IF(SUM($D$11:D70)-$D$5-E70&gt;=0,IF(D70&lt;E70,D70,E70),SUM($D$11:D70)-$D$5-($D$4-E70)),0),0),0)</f>
        <v>0</v>
      </c>
      <c r="G70" s="247" t="n">
        <f aca="false">IF(D70-F70&gt;0,D70-F70,0)</f>
        <v>0</v>
      </c>
      <c r="H70" s="247" t="n">
        <f aca="false">IF(SUM($D$10:D69)&gt;$D$1,G70,IF(SUM($D$11:D70)&gt;$D$1,(SUM($D$11:D70)-$D$1),0))</f>
        <v>0</v>
      </c>
      <c r="I70" s="246" t="n">
        <f aca="false">IF(SUM($D$10:D69)&gt;$D$1,G70*$D$3,IF(SUM($D$11:D70)&gt;$D$1,(SUM($D$11:D70)-$D$1)*$D$3,0))</f>
        <v>0</v>
      </c>
      <c r="J70" s="246" t="n">
        <f aca="false">F70+I70</f>
        <v>0</v>
      </c>
      <c r="K70" s="245" t="n">
        <f aca="false">G70-I70</f>
        <v>0</v>
      </c>
    </row>
    <row r="71" customFormat="false" ht="14.25" hidden="false" customHeight="false" outlineLevel="0" collapsed="false">
      <c r="A71" s="45" t="n">
        <v>61</v>
      </c>
      <c r="B71" s="49"/>
      <c r="C71" s="244"/>
      <c r="D71" s="245"/>
      <c r="E71" s="246" t="n">
        <f aca="false">E70-F70</f>
        <v>543443.625</v>
      </c>
      <c r="F71" s="246" t="n">
        <f aca="false">IF(D71&gt;0,IF(E71&gt;0,IF(SUM($D$11:D71)&gt;$D$5,IF(SUM($D$11:D71)-$D$5-E71&gt;=0,IF(D71&lt;E71,D71,E71),SUM($D$11:D71)-$D$5-($D$4-E71)),0),0),0)</f>
        <v>0</v>
      </c>
      <c r="G71" s="247" t="n">
        <f aca="false">IF(D71-F71&gt;0,D71-F71,0)</f>
        <v>0</v>
      </c>
      <c r="H71" s="247" t="n">
        <f aca="false">IF(SUM($D$10:D70)&gt;$D$1,G71,IF(SUM($D$11:D71)&gt;$D$1,(SUM($D$11:D71)-$D$1),0))</f>
        <v>0</v>
      </c>
      <c r="I71" s="246" t="n">
        <f aca="false">IF(SUM($D$10:D70)&gt;$D$1,G71*$D$3,IF(SUM($D$11:D71)&gt;$D$1,(SUM($D$11:D71)-$D$1)*$D$3,0))</f>
        <v>0</v>
      </c>
      <c r="J71" s="246" t="n">
        <f aca="false">F71+I71</f>
        <v>0</v>
      </c>
      <c r="K71" s="245" t="n">
        <f aca="false">G71-I71</f>
        <v>0</v>
      </c>
    </row>
    <row r="72" customFormat="false" ht="14.25" hidden="false" customHeight="false" outlineLevel="0" collapsed="false">
      <c r="A72" s="45" t="n">
        <v>62</v>
      </c>
      <c r="B72" s="49"/>
      <c r="C72" s="244"/>
      <c r="D72" s="245"/>
      <c r="E72" s="246" t="n">
        <f aca="false">E71-F71</f>
        <v>543443.625</v>
      </c>
      <c r="F72" s="246" t="n">
        <f aca="false">IF(D72&gt;0,IF(E72&gt;0,IF(SUM($D$11:D72)&gt;$D$5,IF(SUM($D$11:D72)-$D$5-E72&gt;=0,IF(D72&lt;E72,D72,E72),SUM($D$11:D72)-$D$5-($D$4-E72)),0),0),0)</f>
        <v>0</v>
      </c>
      <c r="G72" s="247" t="n">
        <f aca="false">IF(D72-F72&gt;0,D72-F72,0)</f>
        <v>0</v>
      </c>
      <c r="H72" s="247" t="n">
        <f aca="false">IF(SUM($D$10:D71)&gt;$D$1,G72,IF(SUM($D$11:D72)&gt;$D$1,(SUM($D$11:D72)-$D$1),0))</f>
        <v>0</v>
      </c>
      <c r="I72" s="246" t="n">
        <f aca="false">IF(SUM($D$10:D71)&gt;$D$1,G72*$D$3,IF(SUM($D$11:D72)&gt;$D$1,(SUM($D$11:D72)-$D$1)*$D$3,0))</f>
        <v>0</v>
      </c>
      <c r="J72" s="246" t="n">
        <f aca="false">F72+I72</f>
        <v>0</v>
      </c>
      <c r="K72" s="245" t="n">
        <f aca="false">G72-I72</f>
        <v>0</v>
      </c>
    </row>
    <row r="73" customFormat="false" ht="14.25" hidden="false" customHeight="false" outlineLevel="0" collapsed="false">
      <c r="A73" s="45" t="n">
        <v>63</v>
      </c>
      <c r="B73" s="49"/>
      <c r="C73" s="244"/>
      <c r="D73" s="245"/>
      <c r="E73" s="246" t="n">
        <f aca="false">E72-F72</f>
        <v>543443.625</v>
      </c>
      <c r="F73" s="246" t="n">
        <f aca="false">IF(D73&gt;0,IF(E73&gt;0,IF(SUM($D$11:D73)&gt;$D$5,IF(SUM($D$11:D73)-$D$5-E73&gt;=0,IF(D73&lt;E73,D73,E73),SUM($D$11:D73)-$D$5-($D$4-E73)),0),0),0)</f>
        <v>0</v>
      </c>
      <c r="G73" s="247" t="n">
        <f aca="false">IF(D73-F73&gt;0,D73-F73,0)</f>
        <v>0</v>
      </c>
      <c r="H73" s="247" t="n">
        <f aca="false">IF(SUM($D$10:D72)&gt;$D$1,G73,IF(SUM($D$11:D73)&gt;$D$1,(SUM($D$11:D73)-$D$1),0))</f>
        <v>0</v>
      </c>
      <c r="I73" s="246" t="n">
        <f aca="false">IF(SUM($D$10:D72)&gt;$D$1,G73*$D$3,IF(SUM($D$11:D73)&gt;$D$1,(SUM($D$11:D73)-$D$1)*$D$3,0))</f>
        <v>0</v>
      </c>
      <c r="J73" s="246" t="n">
        <f aca="false">F73+I73</f>
        <v>0</v>
      </c>
      <c r="K73" s="245" t="n">
        <f aca="false">G73-I73</f>
        <v>0</v>
      </c>
    </row>
    <row r="74" customFormat="false" ht="14.25" hidden="false" customHeight="false" outlineLevel="0" collapsed="false">
      <c r="A74" s="45" t="n">
        <v>64</v>
      </c>
      <c r="B74" s="49"/>
      <c r="C74" s="244"/>
      <c r="D74" s="245"/>
      <c r="E74" s="246" t="n">
        <f aca="false">E73-F73</f>
        <v>543443.625</v>
      </c>
      <c r="F74" s="246" t="n">
        <f aca="false">IF(D74&gt;0,IF(E74&gt;0,IF(SUM($D$11:D74)&gt;$D$5,IF(SUM($D$11:D74)-$D$5-E74&gt;=0,IF(D74&lt;E74,D74,E74),SUM($D$11:D74)-$D$5-($D$4-E74)),0),0),0)</f>
        <v>0</v>
      </c>
      <c r="G74" s="247" t="n">
        <f aca="false">IF(D74-F74&gt;0,D74-F74,0)</f>
        <v>0</v>
      </c>
      <c r="H74" s="247" t="n">
        <f aca="false">IF(SUM($D$10:D73)&gt;$D$1,G74,IF(SUM($D$11:D74)&gt;$D$1,(SUM($D$11:D74)-$D$1),0))</f>
        <v>0</v>
      </c>
      <c r="I74" s="246" t="n">
        <f aca="false">IF(SUM($D$10:D73)&gt;$D$1,G74*$D$3,IF(SUM($D$11:D74)&gt;$D$1,(SUM($D$11:D74)-$D$1)*$D$3,0))</f>
        <v>0</v>
      </c>
      <c r="J74" s="246" t="n">
        <f aca="false">F74+I74</f>
        <v>0</v>
      </c>
      <c r="K74" s="245" t="n">
        <f aca="false">G74-I74</f>
        <v>0</v>
      </c>
    </row>
    <row r="75" customFormat="false" ht="14.25" hidden="false" customHeight="false" outlineLevel="0" collapsed="false">
      <c r="A75" s="45" t="n">
        <v>65</v>
      </c>
      <c r="B75" s="49"/>
      <c r="C75" s="244"/>
      <c r="D75" s="245"/>
      <c r="E75" s="246" t="n">
        <f aca="false">E74-F74</f>
        <v>543443.625</v>
      </c>
      <c r="F75" s="246" t="n">
        <f aca="false">IF(D75&gt;0,IF(E75&gt;0,IF(SUM($D$11:D75)&gt;$D$5,IF(SUM($D$11:D75)-$D$5-E75&gt;=0,IF(D75&lt;E75,D75,E75),SUM($D$11:D75)-$D$5-($D$4-E75)),0),0),0)</f>
        <v>0</v>
      </c>
      <c r="G75" s="247" t="n">
        <f aca="false">IF(D75-F75&gt;0,D75-F75,0)</f>
        <v>0</v>
      </c>
      <c r="H75" s="247" t="n">
        <f aca="false">IF(SUM($D$10:D74)&gt;$D$1,G75,IF(SUM($D$11:D75)&gt;$D$1,(SUM($D$11:D75)-$D$1),0))</f>
        <v>0</v>
      </c>
      <c r="I75" s="246" t="n">
        <f aca="false">IF(SUM($D$10:D74)&gt;$D$1,G75*$D$3,IF(SUM($D$11:D75)&gt;$D$1,(SUM($D$11:D75)-$D$1)*$D$3,0))</f>
        <v>0</v>
      </c>
      <c r="J75" s="246" t="n">
        <f aca="false">F75+I75</f>
        <v>0</v>
      </c>
      <c r="K75" s="245" t="n">
        <f aca="false">G75-I75</f>
        <v>0</v>
      </c>
    </row>
    <row r="76" customFormat="false" ht="14.25" hidden="false" customHeight="false" outlineLevel="0" collapsed="false">
      <c r="A76" s="45" t="n">
        <v>66</v>
      </c>
      <c r="B76" s="49"/>
      <c r="C76" s="244"/>
      <c r="D76" s="245"/>
      <c r="E76" s="246" t="n">
        <f aca="false">E75-F75</f>
        <v>543443.625</v>
      </c>
      <c r="F76" s="246" t="n">
        <f aca="false">IF(D76&gt;0,IF(E76&gt;0,IF(SUM($D$11:D76)&gt;$D$5,IF(SUM($D$11:D76)-$D$5-E76&gt;=0,IF(D76&lt;E76,D76,E76),SUM($D$11:D76)-$D$5-($D$4-E76)),0),0),0)</f>
        <v>0</v>
      </c>
      <c r="G76" s="247" t="n">
        <f aca="false">IF(D76-F76&gt;0,D76-F76,0)</f>
        <v>0</v>
      </c>
      <c r="H76" s="247" t="n">
        <f aca="false">IF(SUM($D$10:D75)&gt;$D$1,G76,IF(SUM($D$11:D76)&gt;$D$1,(SUM($D$11:D76)-$D$1),0))</f>
        <v>0</v>
      </c>
      <c r="I76" s="246" t="n">
        <f aca="false">IF(SUM($D$10:D75)&gt;$D$1,G76*$D$3,IF(SUM($D$11:D76)&gt;$D$1,(SUM($D$11:D76)-$D$1)*$D$3,0))</f>
        <v>0</v>
      </c>
      <c r="J76" s="246" t="n">
        <f aca="false">F76+I76</f>
        <v>0</v>
      </c>
      <c r="K76" s="245" t="n">
        <f aca="false">G76-I76</f>
        <v>0</v>
      </c>
    </row>
    <row r="77" customFormat="false" ht="14.25" hidden="false" customHeight="false" outlineLevel="0" collapsed="false">
      <c r="A77" s="45" t="n">
        <v>67</v>
      </c>
      <c r="B77" s="49"/>
      <c r="C77" s="244"/>
      <c r="D77" s="245"/>
      <c r="E77" s="246" t="n">
        <f aca="false">E76-F76</f>
        <v>543443.625</v>
      </c>
      <c r="F77" s="246" t="n">
        <f aca="false">IF(D77&gt;0,IF(E77&gt;0,IF(SUM($D$11:D77)&gt;$D$5,IF(SUM($D$11:D77)-$D$5-E77&gt;=0,IF(D77&lt;E77,D77,E77),SUM($D$11:D77)-$D$5-($D$4-E77)),0),0),0)</f>
        <v>0</v>
      </c>
      <c r="G77" s="247" t="n">
        <f aca="false">IF(D77-F77&gt;0,D77-F77,0)</f>
        <v>0</v>
      </c>
      <c r="H77" s="247" t="n">
        <f aca="false">IF(SUM($D$10:D76)&gt;$D$1,G77,IF(SUM($D$11:D77)&gt;$D$1,(SUM($D$11:D77)-$D$1),0))</f>
        <v>0</v>
      </c>
      <c r="I77" s="246" t="n">
        <f aca="false">IF(SUM($D$10:D76)&gt;$D$1,G77*$D$3,IF(SUM($D$11:D77)&gt;$D$1,(SUM($D$11:D77)-$D$1)*$D$3,0))</f>
        <v>0</v>
      </c>
      <c r="J77" s="246" t="n">
        <f aca="false">F77+I77</f>
        <v>0</v>
      </c>
      <c r="K77" s="245" t="n">
        <f aca="false">G77-I77</f>
        <v>0</v>
      </c>
    </row>
    <row r="78" customFormat="false" ht="14.25" hidden="false" customHeight="false" outlineLevel="0" collapsed="false">
      <c r="A78" s="45" t="n">
        <v>68</v>
      </c>
      <c r="B78" s="49"/>
      <c r="C78" s="244"/>
      <c r="D78" s="245"/>
      <c r="E78" s="246" t="n">
        <f aca="false">E77-F77</f>
        <v>543443.625</v>
      </c>
      <c r="F78" s="246" t="n">
        <f aca="false">IF(D78&gt;0,IF(E78&gt;0,IF(SUM($D$11:D78)&gt;$D$5,IF(SUM($D$11:D78)-$D$5-E78&gt;=0,IF(D78&lt;E78,D78,E78),SUM($D$11:D78)-$D$5-($D$4-E78)),0),0),0)</f>
        <v>0</v>
      </c>
      <c r="G78" s="247" t="n">
        <f aca="false">IF(D78-F78&gt;0,D78-F78,0)</f>
        <v>0</v>
      </c>
      <c r="H78" s="247" t="n">
        <f aca="false">IF(SUM($D$10:D77)&gt;$D$1,G78,IF(SUM($D$11:D78)&gt;$D$1,(SUM($D$11:D78)-$D$1),0))</f>
        <v>0</v>
      </c>
      <c r="I78" s="246" t="n">
        <f aca="false">IF(SUM($D$10:D77)&gt;$D$1,G78*$D$3,IF(SUM($D$11:D78)&gt;$D$1,(SUM($D$11:D78)-$D$1)*$D$3,0))</f>
        <v>0</v>
      </c>
      <c r="J78" s="246" t="n">
        <f aca="false">F78+I78</f>
        <v>0</v>
      </c>
      <c r="K78" s="245" t="n">
        <f aca="false">G78-I78</f>
        <v>0</v>
      </c>
    </row>
    <row r="79" customFormat="false" ht="14.25" hidden="false" customHeight="false" outlineLevel="0" collapsed="false">
      <c r="A79" s="45" t="n">
        <v>69</v>
      </c>
      <c r="B79" s="49"/>
      <c r="C79" s="244"/>
      <c r="D79" s="245"/>
      <c r="E79" s="246" t="n">
        <f aca="false">E78-F78</f>
        <v>543443.625</v>
      </c>
      <c r="F79" s="246" t="n">
        <f aca="false">IF(D79&gt;0,IF(E79&gt;0,IF(SUM($D$11:D79)&gt;$D$5,IF(SUM($D$11:D79)-$D$5-E79&gt;=0,IF(D79&lt;E79,D79,E79),SUM($D$11:D79)-$D$5-($D$4-E79)),0),0),0)</f>
        <v>0</v>
      </c>
      <c r="G79" s="247" t="n">
        <f aca="false">IF(D79-F79&gt;0,D79-F79,0)</f>
        <v>0</v>
      </c>
      <c r="H79" s="247" t="n">
        <f aca="false">IF(SUM($D$10:D78)&gt;$D$1,G79,IF(SUM($D$11:D79)&gt;$D$1,(SUM($D$11:D79)-$D$1),0))</f>
        <v>0</v>
      </c>
      <c r="I79" s="246" t="n">
        <f aca="false">IF(SUM($D$10:D78)&gt;$D$1,G79*$D$3,IF(SUM($D$11:D79)&gt;$D$1,(SUM($D$11:D79)-$D$1)*$D$3,0))</f>
        <v>0</v>
      </c>
      <c r="J79" s="246" t="n">
        <f aca="false">F79+I79</f>
        <v>0</v>
      </c>
      <c r="K79" s="245" t="n">
        <f aca="false">G79-I79</f>
        <v>0</v>
      </c>
    </row>
    <row r="80" customFormat="false" ht="14.25" hidden="false" customHeight="false" outlineLevel="0" collapsed="false">
      <c r="A80" s="45" t="n">
        <v>70</v>
      </c>
      <c r="B80" s="49"/>
      <c r="C80" s="244"/>
      <c r="D80" s="245"/>
      <c r="E80" s="246" t="n">
        <f aca="false">E79-F79</f>
        <v>543443.625</v>
      </c>
      <c r="F80" s="246" t="n">
        <f aca="false">IF(D80&gt;0,IF(E80&gt;0,IF(SUM($D$11:D80)&gt;$D$5,IF(SUM($D$11:D80)-$D$5-E80&gt;=0,IF(D80&lt;E80,D80,E80),SUM($D$11:D80)-$D$5-($D$4-E80)),0),0),0)</f>
        <v>0</v>
      </c>
      <c r="G80" s="247" t="n">
        <f aca="false">IF(D80-F80&gt;0,D80-F80,0)</f>
        <v>0</v>
      </c>
      <c r="H80" s="247" t="n">
        <f aca="false">IF(SUM($D$10:D79)&gt;$D$1,G80,IF(SUM($D$11:D80)&gt;$D$1,(SUM($D$11:D80)-$D$1),0))</f>
        <v>0</v>
      </c>
      <c r="I80" s="246" t="n">
        <f aca="false">IF(SUM($D$10:D79)&gt;$D$1,G80*$D$3,IF(SUM($D$11:D80)&gt;$D$1,(SUM($D$11:D80)-$D$1)*$D$3,0))</f>
        <v>0</v>
      </c>
      <c r="J80" s="246" t="n">
        <f aca="false">F80+I80</f>
        <v>0</v>
      </c>
      <c r="K80" s="245" t="n">
        <f aca="false">G80-I80</f>
        <v>0</v>
      </c>
    </row>
    <row r="81" customFormat="false" ht="14.25" hidden="false" customHeight="false" outlineLevel="0" collapsed="false">
      <c r="A81" s="45" t="n">
        <v>71</v>
      </c>
      <c r="B81" s="49"/>
      <c r="C81" s="244"/>
      <c r="D81" s="245"/>
      <c r="E81" s="246" t="n">
        <f aca="false">E80-F80</f>
        <v>543443.625</v>
      </c>
      <c r="F81" s="246" t="n">
        <f aca="false">IF(D81&gt;0,IF(E81&gt;0,IF(SUM($D$11:D81)&gt;$D$5,IF(SUM($D$11:D81)-$D$5-E81&gt;=0,IF(D81&lt;E81,D81,E81),SUM($D$11:D81)-$D$5-($D$4-E81)),0),0),0)</f>
        <v>0</v>
      </c>
      <c r="G81" s="247" t="n">
        <f aca="false">IF(D81-F81&gt;0,D81-F81,0)</f>
        <v>0</v>
      </c>
      <c r="H81" s="247" t="n">
        <f aca="false">IF(SUM($D$10:D80)&gt;$D$1,G81,IF(SUM($D$11:D81)&gt;$D$1,(SUM($D$11:D81)-$D$1),0))</f>
        <v>0</v>
      </c>
      <c r="I81" s="246" t="n">
        <f aca="false">IF(SUM($D$10:D80)&gt;$D$1,G81*$D$3,IF(SUM($D$11:D81)&gt;$D$1,(SUM($D$11:D81)-$D$1)*$D$3,0))</f>
        <v>0</v>
      </c>
      <c r="J81" s="246" t="n">
        <f aca="false">F81+I81</f>
        <v>0</v>
      </c>
      <c r="K81" s="245" t="n">
        <f aca="false">G81-I81</f>
        <v>0</v>
      </c>
    </row>
    <row r="82" customFormat="false" ht="14.25" hidden="false" customHeight="false" outlineLevel="0" collapsed="false">
      <c r="A82" s="45" t="n">
        <v>72</v>
      </c>
      <c r="B82" s="49"/>
      <c r="C82" s="244"/>
      <c r="D82" s="245"/>
      <c r="E82" s="246" t="n">
        <f aca="false">E81-F81</f>
        <v>543443.625</v>
      </c>
      <c r="F82" s="246" t="n">
        <f aca="false">IF(D82&gt;0,IF(E82&gt;0,IF(SUM($D$11:D82)&gt;$D$5,IF(SUM($D$11:D82)-$D$5-E82&gt;=0,IF(D82&lt;E82,D82,E82),SUM($D$11:D82)-$D$5-($D$4-E82)),0),0),0)</f>
        <v>0</v>
      </c>
      <c r="G82" s="247" t="n">
        <f aca="false">IF(D82-F82&gt;0,D82-F82,0)</f>
        <v>0</v>
      </c>
      <c r="H82" s="247" t="n">
        <f aca="false">IF(SUM($D$10:D81)&gt;$D$1,G82,IF(SUM($D$11:D82)&gt;$D$1,(SUM($D$11:D82)-$D$1),0))</f>
        <v>0</v>
      </c>
      <c r="I82" s="246" t="n">
        <f aca="false">IF(SUM($D$10:D81)&gt;$D$1,G82*$D$3,IF(SUM($D$11:D82)&gt;$D$1,(SUM($D$11:D82)-$D$1)*$D$3,0))</f>
        <v>0</v>
      </c>
      <c r="J82" s="246" t="n">
        <f aca="false">F82+I82</f>
        <v>0</v>
      </c>
      <c r="K82" s="245" t="n">
        <f aca="false">G82-I82</f>
        <v>0</v>
      </c>
    </row>
    <row r="83" customFormat="false" ht="14.25" hidden="false" customHeight="false" outlineLevel="0" collapsed="false">
      <c r="A83" s="45" t="n">
        <v>73</v>
      </c>
      <c r="B83" s="49"/>
      <c r="C83" s="244"/>
      <c r="D83" s="245"/>
      <c r="E83" s="246" t="n">
        <f aca="false">E82-F82</f>
        <v>543443.625</v>
      </c>
      <c r="F83" s="246" t="n">
        <f aca="false">IF(D83&gt;0,IF(E83&gt;0,IF(SUM($D$11:D83)&gt;$D$5,IF(SUM($D$11:D83)-$D$5-E83&gt;=0,IF(D83&lt;E83,D83,E83),SUM($D$11:D83)-$D$5-($D$4-E83)),0),0),0)</f>
        <v>0</v>
      </c>
      <c r="G83" s="247" t="n">
        <f aca="false">IF(D83-F83&gt;0,D83-F83,0)</f>
        <v>0</v>
      </c>
      <c r="H83" s="247" t="n">
        <f aca="false">IF(SUM($D$10:D82)&gt;$D$1,G83,IF(SUM($D$11:D83)&gt;$D$1,(SUM($D$11:D83)-$D$1),0))</f>
        <v>0</v>
      </c>
      <c r="I83" s="246" t="n">
        <f aca="false">IF(SUM($D$10:D82)&gt;$D$1,G83*$D$3,IF(SUM($D$11:D83)&gt;$D$1,(SUM($D$11:D83)-$D$1)*$D$3,0))</f>
        <v>0</v>
      </c>
      <c r="J83" s="246" t="n">
        <f aca="false">F83+I83</f>
        <v>0</v>
      </c>
      <c r="K83" s="245" t="n">
        <f aca="false">G83-I83</f>
        <v>0</v>
      </c>
    </row>
    <row r="84" customFormat="false" ht="14.25" hidden="false" customHeight="false" outlineLevel="0" collapsed="false">
      <c r="A84" s="45" t="n">
        <v>74</v>
      </c>
      <c r="B84" s="49"/>
      <c r="C84" s="244"/>
      <c r="D84" s="245"/>
      <c r="E84" s="246" t="n">
        <f aca="false">E83-F83</f>
        <v>543443.625</v>
      </c>
      <c r="F84" s="246" t="n">
        <f aca="false">IF(D84&gt;0,IF(E84&gt;0,IF(SUM($D$11:D84)&gt;$D$5,IF(SUM($D$11:D84)-$D$5-E84&gt;=0,IF(D84&lt;E84,D84,E84),SUM($D$11:D84)-$D$5-($D$4-E84)),0),0),0)</f>
        <v>0</v>
      </c>
      <c r="G84" s="247" t="n">
        <f aca="false">IF(D84-F84&gt;0,D84-F84,0)</f>
        <v>0</v>
      </c>
      <c r="H84" s="247" t="n">
        <f aca="false">IF(SUM($D$10:D83)&gt;$D$1,G84,IF(SUM($D$11:D84)&gt;$D$1,(SUM($D$11:D84)-$D$1),0))</f>
        <v>0</v>
      </c>
      <c r="I84" s="246" t="n">
        <f aca="false">IF(SUM($D$10:D83)&gt;$D$1,G84*$D$3,IF(SUM($D$11:D84)&gt;$D$1,(SUM($D$11:D84)-$D$1)*$D$3,0))</f>
        <v>0</v>
      </c>
      <c r="J84" s="246" t="n">
        <f aca="false">F84+I84</f>
        <v>0</v>
      </c>
      <c r="K84" s="245" t="n">
        <f aca="false">G84-I84</f>
        <v>0</v>
      </c>
    </row>
    <row r="85" customFormat="false" ht="14.25" hidden="false" customHeight="false" outlineLevel="0" collapsed="false">
      <c r="A85" s="45" t="n">
        <v>75</v>
      </c>
      <c r="B85" s="49"/>
      <c r="C85" s="244"/>
      <c r="D85" s="245"/>
      <c r="E85" s="246" t="n">
        <f aca="false">E84-F84</f>
        <v>543443.625</v>
      </c>
      <c r="F85" s="246" t="n">
        <f aca="false">IF(D85&gt;0,IF(E85&gt;0,IF(SUM($D$11:D85)&gt;$D$5,IF(SUM($D$11:D85)-$D$5-E85&gt;=0,IF(D85&lt;E85,D85,E85),SUM($D$11:D85)-$D$5-($D$4-E85)),0),0),0)</f>
        <v>0</v>
      </c>
      <c r="G85" s="247" t="n">
        <f aca="false">IF(D85-F85&gt;0,D85-F85,0)</f>
        <v>0</v>
      </c>
      <c r="H85" s="247" t="n">
        <f aca="false">IF(SUM($D$10:D84)&gt;$D$1,G85,IF(SUM($D$11:D85)&gt;$D$1,(SUM($D$11:D85)-$D$1),0))</f>
        <v>0</v>
      </c>
      <c r="I85" s="246" t="n">
        <f aca="false">IF(SUM($D$10:D84)&gt;$D$1,G85*$D$3,IF(SUM($D$11:D85)&gt;$D$1,(SUM($D$11:D85)-$D$1)*$D$3,0))</f>
        <v>0</v>
      </c>
      <c r="J85" s="246" t="n">
        <f aca="false">F85+I85</f>
        <v>0</v>
      </c>
      <c r="K85" s="245" t="n">
        <f aca="false">G85-I85</f>
        <v>0</v>
      </c>
    </row>
    <row r="86" customFormat="false" ht="14.25" hidden="false" customHeight="false" outlineLevel="0" collapsed="false">
      <c r="A86" s="45" t="n">
        <v>76</v>
      </c>
      <c r="B86" s="49"/>
      <c r="C86" s="244"/>
      <c r="D86" s="245"/>
      <c r="E86" s="246" t="n">
        <f aca="false">E85-F85</f>
        <v>543443.625</v>
      </c>
      <c r="F86" s="246" t="n">
        <f aca="false">IF(D86&gt;0,IF(E86&gt;0,IF(SUM($D$11:D86)&gt;$D$5,IF(SUM($D$11:D86)-$D$5-E86&gt;=0,IF(D86&lt;E86,D86,E86),SUM($D$11:D86)-$D$5-($D$4-E86)),0),0),0)</f>
        <v>0</v>
      </c>
      <c r="G86" s="247" t="n">
        <f aca="false">IF(D86-F86&gt;0,D86-F86,0)</f>
        <v>0</v>
      </c>
      <c r="H86" s="247" t="n">
        <f aca="false">IF(SUM($D$10:D85)&gt;$D$1,G86,IF(SUM($D$11:D86)&gt;$D$1,(SUM($D$11:D86)-$D$1),0))</f>
        <v>0</v>
      </c>
      <c r="I86" s="246" t="n">
        <f aca="false">IF(SUM($D$10:D85)&gt;$D$1,G86*$D$3,IF(SUM($D$11:D86)&gt;$D$1,(SUM($D$11:D86)-$D$1)*$D$3,0))</f>
        <v>0</v>
      </c>
      <c r="J86" s="246" t="n">
        <f aca="false">F86+I86</f>
        <v>0</v>
      </c>
      <c r="K86" s="245" t="n">
        <f aca="false">G86-I86</f>
        <v>0</v>
      </c>
    </row>
    <row r="87" customFormat="false" ht="14.25" hidden="false" customHeight="false" outlineLevel="0" collapsed="false">
      <c r="A87" s="45" t="n">
        <v>77</v>
      </c>
      <c r="B87" s="49"/>
      <c r="C87" s="244"/>
      <c r="D87" s="245"/>
      <c r="E87" s="246" t="n">
        <f aca="false">E86-F86</f>
        <v>543443.625</v>
      </c>
      <c r="F87" s="246" t="n">
        <f aca="false">IF(D87&gt;0,IF(E87&gt;0,IF(SUM($D$11:D87)&gt;$D$5,IF(SUM($D$11:D87)-$D$5-E87&gt;=0,IF(D87&lt;E87,D87,E87),SUM($D$11:D87)-$D$5-($D$4-E87)),0),0),0)</f>
        <v>0</v>
      </c>
      <c r="G87" s="247" t="n">
        <f aca="false">IF(D87-F87&gt;0,D87-F87,0)</f>
        <v>0</v>
      </c>
      <c r="H87" s="247" t="n">
        <f aca="false">IF(SUM($D$10:D86)&gt;$D$1,G87,IF(SUM($D$11:D87)&gt;$D$1,(SUM($D$11:D87)-$D$1),0))</f>
        <v>0</v>
      </c>
      <c r="I87" s="246" t="n">
        <f aca="false">IF(SUM($D$10:D86)&gt;$D$1,G87*$D$3,IF(SUM($D$11:D87)&gt;$D$1,(SUM($D$11:D87)-$D$1)*$D$3,0))</f>
        <v>0</v>
      </c>
      <c r="J87" s="246" t="n">
        <f aca="false">F87+I87</f>
        <v>0</v>
      </c>
      <c r="K87" s="245" t="n">
        <f aca="false">G87-I87</f>
        <v>0</v>
      </c>
    </row>
    <row r="88" customFormat="false" ht="14.25" hidden="false" customHeight="false" outlineLevel="0" collapsed="false">
      <c r="A88" s="45" t="n">
        <v>78</v>
      </c>
      <c r="B88" s="49"/>
      <c r="C88" s="244"/>
      <c r="D88" s="245"/>
      <c r="E88" s="246" t="n">
        <f aca="false">E87-F87</f>
        <v>543443.625</v>
      </c>
      <c r="F88" s="246" t="n">
        <f aca="false">IF(D88&gt;0,IF(E88&gt;0,IF(SUM($D$11:D88)&gt;$D$5,IF(SUM($D$11:D88)-$D$5-E88&gt;=0,IF(D88&lt;E88,D88,E88),SUM($D$11:D88)-$D$5-($D$4-E88)),0),0),0)</f>
        <v>0</v>
      </c>
      <c r="G88" s="247" t="n">
        <f aca="false">IF(D88-F88&gt;0,D88-F88,0)</f>
        <v>0</v>
      </c>
      <c r="H88" s="247" t="n">
        <f aca="false">IF(SUM($D$10:D87)&gt;$D$1,G88,IF(SUM($D$11:D88)&gt;$D$1,(SUM($D$11:D88)-$D$1),0))</f>
        <v>0</v>
      </c>
      <c r="I88" s="246" t="n">
        <f aca="false">IF(SUM($D$10:D87)&gt;$D$1,G88*$D$3,IF(SUM($D$11:D88)&gt;$D$1,(SUM($D$11:D88)-$D$1)*$D$3,0))</f>
        <v>0</v>
      </c>
      <c r="J88" s="246" t="n">
        <f aca="false">F88+I88</f>
        <v>0</v>
      </c>
      <c r="K88" s="245" t="n">
        <f aca="false">G88-I88</f>
        <v>0</v>
      </c>
    </row>
    <row r="89" customFormat="false" ht="14.25" hidden="false" customHeight="false" outlineLevel="0" collapsed="false">
      <c r="A89" s="45" t="n">
        <v>79</v>
      </c>
      <c r="B89" s="49"/>
      <c r="C89" s="244"/>
      <c r="D89" s="245"/>
      <c r="E89" s="246" t="n">
        <f aca="false">E88-F88</f>
        <v>543443.625</v>
      </c>
      <c r="F89" s="246" t="n">
        <f aca="false">IF(D89&gt;0,IF(E89&gt;0,IF(SUM($D$11:D89)&gt;$D$5,IF(SUM($D$11:D89)-$D$5-E89&gt;=0,IF(D89&lt;E89,D89,E89),SUM($D$11:D89)-$D$5-($D$4-E89)),0),0),0)</f>
        <v>0</v>
      </c>
      <c r="G89" s="247" t="n">
        <f aca="false">IF(D89-F89&gt;0,D89-F89,0)</f>
        <v>0</v>
      </c>
      <c r="H89" s="247" t="n">
        <f aca="false">IF(SUM($D$10:D88)&gt;$D$1,G89,IF(SUM($D$11:D89)&gt;$D$1,(SUM($D$11:D89)-$D$1),0))</f>
        <v>0</v>
      </c>
      <c r="I89" s="246" t="n">
        <f aca="false">IF(SUM($D$10:D88)&gt;$D$1,G89*$D$3,IF(SUM($D$11:D89)&gt;$D$1,(SUM($D$11:D89)-$D$1)*$D$3,0))</f>
        <v>0</v>
      </c>
      <c r="J89" s="246" t="n">
        <f aca="false">F89+I89</f>
        <v>0</v>
      </c>
      <c r="K89" s="245" t="n">
        <f aca="false">G89-I89</f>
        <v>0</v>
      </c>
    </row>
    <row r="90" customFormat="false" ht="14.25" hidden="false" customHeight="false" outlineLevel="0" collapsed="false">
      <c r="A90" s="45" t="n">
        <v>80</v>
      </c>
      <c r="B90" s="49"/>
      <c r="C90" s="244"/>
      <c r="D90" s="245"/>
      <c r="E90" s="246" t="n">
        <f aca="false">E89-F89</f>
        <v>543443.625</v>
      </c>
      <c r="F90" s="246" t="n">
        <f aca="false">IF(D90&gt;0,IF(E90&gt;0,IF(SUM($D$11:D90)&gt;$D$5,IF(SUM($D$11:D90)-$D$5-E90&gt;=0,IF(D90&lt;E90,D90,E90),SUM($D$11:D90)-$D$5-($D$4-E90)),0),0),0)</f>
        <v>0</v>
      </c>
      <c r="G90" s="247" t="n">
        <f aca="false">IF(D90-F90&gt;0,D90-F90,0)</f>
        <v>0</v>
      </c>
      <c r="H90" s="247" t="n">
        <f aca="false">IF(SUM($D$10:D89)&gt;$D$1,G90,IF(SUM($D$11:D90)&gt;$D$1,(SUM($D$11:D90)-$D$1),0))</f>
        <v>0</v>
      </c>
      <c r="I90" s="246" t="n">
        <f aca="false">IF(SUM($D$10:D89)&gt;$D$1,G90*$D$3,IF(SUM($D$11:D90)&gt;$D$1,(SUM($D$11:D90)-$D$1)*$D$3,0))</f>
        <v>0</v>
      </c>
      <c r="J90" s="246" t="n">
        <f aca="false">F90+I90</f>
        <v>0</v>
      </c>
      <c r="K90" s="245" t="n">
        <f aca="false">G90-I90</f>
        <v>0</v>
      </c>
    </row>
    <row r="91" customFormat="false" ht="14.25" hidden="false" customHeight="false" outlineLevel="0" collapsed="false">
      <c r="A91" s="45" t="n">
        <v>81</v>
      </c>
      <c r="B91" s="49"/>
      <c r="C91" s="244"/>
      <c r="D91" s="245"/>
      <c r="E91" s="246" t="n">
        <f aca="false">E90-F90</f>
        <v>543443.625</v>
      </c>
      <c r="F91" s="246" t="n">
        <f aca="false">IF(D91&gt;0,IF(E91&gt;0,IF(SUM($D$11:D91)&gt;$D$5,IF(SUM($D$11:D91)-$D$5-E91&gt;=0,IF(D91&lt;E91,D91,E91),SUM($D$11:D91)-$D$5-($D$4-E91)),0),0),0)</f>
        <v>0</v>
      </c>
      <c r="G91" s="247" t="n">
        <f aca="false">IF(D91-F91&gt;0,D91-F91,0)</f>
        <v>0</v>
      </c>
      <c r="H91" s="247" t="n">
        <f aca="false">IF(SUM($D$10:D90)&gt;$D$1,G91,IF(SUM($D$11:D91)&gt;$D$1,(SUM($D$11:D91)-$D$1),0))</f>
        <v>0</v>
      </c>
      <c r="I91" s="246" t="n">
        <f aca="false">IF(SUM($D$10:D90)&gt;$D$1,G91*$D$3,IF(SUM($D$11:D91)&gt;$D$1,(SUM($D$11:D91)-$D$1)*$D$3,0))</f>
        <v>0</v>
      </c>
      <c r="J91" s="246" t="n">
        <f aca="false">F91+I91</f>
        <v>0</v>
      </c>
      <c r="K91" s="245" t="n">
        <f aca="false">G91-I91</f>
        <v>0</v>
      </c>
    </row>
    <row r="92" customFormat="false" ht="14.25" hidden="false" customHeight="false" outlineLevel="0" collapsed="false">
      <c r="A92" s="45" t="n">
        <v>82</v>
      </c>
      <c r="B92" s="49"/>
      <c r="C92" s="244"/>
      <c r="D92" s="245"/>
      <c r="E92" s="246" t="n">
        <f aca="false">E91-F91</f>
        <v>543443.625</v>
      </c>
      <c r="F92" s="246" t="n">
        <f aca="false">IF(D92&gt;0,IF(E92&gt;0,IF(SUM($D$11:D92)&gt;$D$5,IF(SUM($D$11:D92)-$D$5-E92&gt;=0,IF(D92&lt;E92,D92,E92),SUM($D$11:D92)-$D$5-($D$4-E92)),0),0),0)</f>
        <v>0</v>
      </c>
      <c r="G92" s="247" t="n">
        <f aca="false">IF(D92-F92&gt;0,D92-F92,0)</f>
        <v>0</v>
      </c>
      <c r="H92" s="247" t="n">
        <f aca="false">IF(SUM($D$10:D91)&gt;$D$1,G92,IF(SUM($D$11:D92)&gt;$D$1,(SUM($D$11:D92)-$D$1),0))</f>
        <v>0</v>
      </c>
      <c r="I92" s="246" t="n">
        <f aca="false">IF(SUM($D$10:D91)&gt;$D$1,G92*$D$3,IF(SUM($D$11:D92)&gt;$D$1,(SUM($D$11:D92)-$D$1)*$D$3,0))</f>
        <v>0</v>
      </c>
      <c r="J92" s="246" t="n">
        <f aca="false">F92+I92</f>
        <v>0</v>
      </c>
      <c r="K92" s="245" t="n">
        <f aca="false">G92-I92</f>
        <v>0</v>
      </c>
    </row>
    <row r="93" customFormat="false" ht="14.25" hidden="false" customHeight="false" outlineLevel="0" collapsed="false">
      <c r="A93" s="45" t="n">
        <v>83</v>
      </c>
      <c r="B93" s="49"/>
      <c r="C93" s="244"/>
      <c r="D93" s="245"/>
      <c r="E93" s="246" t="n">
        <f aca="false">E92-F92</f>
        <v>543443.625</v>
      </c>
      <c r="F93" s="246" t="n">
        <f aca="false">IF(D93&gt;0,IF(E93&gt;0,IF(SUM($D$11:D93)&gt;$D$5,IF(SUM($D$11:D93)-$D$5-E93&gt;=0,IF(D93&lt;E93,D93,E93),SUM($D$11:D93)-$D$5-($D$4-E93)),0),0),0)</f>
        <v>0</v>
      </c>
      <c r="G93" s="247" t="n">
        <f aca="false">IF(D93-F93&gt;0,D93-F93,0)</f>
        <v>0</v>
      </c>
      <c r="H93" s="247" t="n">
        <f aca="false">IF(SUM($D$10:D92)&gt;$D$1,G93,IF(SUM($D$11:D93)&gt;$D$1,(SUM($D$11:D93)-$D$1),0))</f>
        <v>0</v>
      </c>
      <c r="I93" s="246" t="n">
        <f aca="false">IF(SUM($D$10:D92)&gt;$D$1,G93*$D$3,IF(SUM($D$11:D93)&gt;$D$1,(SUM($D$11:D93)-$D$1)*$D$3,0))</f>
        <v>0</v>
      </c>
      <c r="J93" s="246" t="n">
        <f aca="false">F93+I93</f>
        <v>0</v>
      </c>
      <c r="K93" s="245" t="n">
        <f aca="false">G93-I93</f>
        <v>0</v>
      </c>
    </row>
    <row r="94" customFormat="false" ht="14.25" hidden="false" customHeight="false" outlineLevel="0" collapsed="false">
      <c r="A94" s="45" t="n">
        <v>84</v>
      </c>
      <c r="B94" s="49"/>
      <c r="C94" s="244"/>
      <c r="D94" s="245"/>
      <c r="E94" s="246" t="n">
        <f aca="false">E93-F93</f>
        <v>543443.625</v>
      </c>
      <c r="F94" s="246" t="n">
        <f aca="false">IF(D94&gt;0,IF(E94&gt;0,IF(SUM($D$11:D94)&gt;$D$5,IF(SUM($D$11:D94)-$D$5-E94&gt;=0,IF(D94&lt;E94,D94,E94),SUM($D$11:D94)-$D$5-($D$4-E94)),0),0),0)</f>
        <v>0</v>
      </c>
      <c r="G94" s="247" t="n">
        <f aca="false">IF(D94-F94&gt;0,D94-F94,0)</f>
        <v>0</v>
      </c>
      <c r="H94" s="247" t="n">
        <f aca="false">IF(SUM($D$10:D93)&gt;$D$1,G94,IF(SUM($D$11:D94)&gt;$D$1,(SUM($D$11:D94)-$D$1),0))</f>
        <v>0</v>
      </c>
      <c r="I94" s="246" t="n">
        <f aca="false">IF(SUM($D$10:D93)&gt;$D$1,G94*$D$3,IF(SUM($D$11:D94)&gt;$D$1,(SUM($D$11:D94)-$D$1)*$D$3,0))</f>
        <v>0</v>
      </c>
      <c r="J94" s="246" t="n">
        <f aca="false">F94+I94</f>
        <v>0</v>
      </c>
      <c r="K94" s="245" t="n">
        <f aca="false">G94-I94</f>
        <v>0</v>
      </c>
    </row>
    <row r="95" customFormat="false" ht="14.25" hidden="false" customHeight="false" outlineLevel="0" collapsed="false">
      <c r="A95" s="45" t="n">
        <v>85</v>
      </c>
      <c r="B95" s="49"/>
      <c r="C95" s="244"/>
      <c r="D95" s="245"/>
      <c r="E95" s="246" t="n">
        <f aca="false">E94-F94</f>
        <v>543443.625</v>
      </c>
      <c r="F95" s="246" t="n">
        <f aca="false">IF(D95&gt;0,IF(E95&gt;0,IF(SUM($D$11:D95)&gt;$D$5,IF(SUM($D$11:D95)-$D$5-E95&gt;=0,IF(D95&lt;E95,D95,E95),SUM($D$11:D95)-$D$5-($D$4-E95)),0),0),0)</f>
        <v>0</v>
      </c>
      <c r="G95" s="247" t="n">
        <f aca="false">IF(D95-F95&gt;0,D95-F95,0)</f>
        <v>0</v>
      </c>
      <c r="H95" s="247" t="n">
        <f aca="false">IF(SUM($D$10:D94)&gt;$D$1,G95,IF(SUM($D$11:D95)&gt;$D$1,(SUM($D$11:D95)-$D$1),0))</f>
        <v>0</v>
      </c>
      <c r="I95" s="246" t="n">
        <f aca="false">IF(SUM($D$10:D94)&gt;$D$1,G95*$D$3,IF(SUM($D$11:D95)&gt;$D$1,(SUM($D$11:D95)-$D$1)*$D$3,0))</f>
        <v>0</v>
      </c>
      <c r="J95" s="246" t="n">
        <f aca="false">F95+I95</f>
        <v>0</v>
      </c>
      <c r="K95" s="245" t="n">
        <f aca="false">G95-I95</f>
        <v>0</v>
      </c>
    </row>
    <row r="96" customFormat="false" ht="14.25" hidden="false" customHeight="false" outlineLevel="0" collapsed="false">
      <c r="A96" s="45" t="n">
        <v>86</v>
      </c>
      <c r="B96" s="49"/>
      <c r="C96" s="244"/>
      <c r="D96" s="245"/>
      <c r="E96" s="246" t="n">
        <f aca="false">E95-F95</f>
        <v>543443.625</v>
      </c>
      <c r="F96" s="246" t="n">
        <f aca="false">IF(D96&gt;0,IF(E96&gt;0,IF(SUM($D$11:D96)&gt;$D$5,IF(SUM($D$11:D96)-$D$5-E96&gt;=0,IF(D96&lt;E96,D96,E96),SUM($D$11:D96)-$D$5-($D$4-E96)),0),0),0)</f>
        <v>0</v>
      </c>
      <c r="G96" s="247" t="n">
        <f aca="false">IF(D96-F96&gt;0,D96-F96,0)</f>
        <v>0</v>
      </c>
      <c r="H96" s="247" t="n">
        <f aca="false">IF(SUM($D$10:D95)&gt;$D$1,G96,IF(SUM($D$11:D96)&gt;$D$1,(SUM($D$11:D96)-$D$1),0))</f>
        <v>0</v>
      </c>
      <c r="I96" s="246" t="n">
        <f aca="false">IF(SUM($D$10:D95)&gt;$D$1,G96*$D$3,IF(SUM($D$11:D96)&gt;$D$1,(SUM($D$11:D96)-$D$1)*$D$3,0))</f>
        <v>0</v>
      </c>
      <c r="J96" s="246" t="n">
        <f aca="false">F96+I96</f>
        <v>0</v>
      </c>
      <c r="K96" s="245" t="n">
        <f aca="false">G96-I96</f>
        <v>0</v>
      </c>
    </row>
    <row r="97" customFormat="false" ht="14.25" hidden="false" customHeight="false" outlineLevel="0" collapsed="false">
      <c r="A97" s="45" t="n">
        <v>87</v>
      </c>
      <c r="B97" s="49"/>
      <c r="C97" s="244"/>
      <c r="D97" s="245"/>
      <c r="E97" s="246" t="n">
        <f aca="false">E96-F96</f>
        <v>543443.625</v>
      </c>
      <c r="F97" s="246" t="n">
        <f aca="false">IF(D97&gt;0,IF(E97&gt;0,IF(SUM($D$11:D97)&gt;$D$5,IF(SUM($D$11:D97)-$D$5-E97&gt;=0,IF(D97&lt;E97,D97,E97),SUM($D$11:D97)-$D$5-($D$4-E97)),0),0),0)</f>
        <v>0</v>
      </c>
      <c r="G97" s="247" t="n">
        <f aca="false">IF(D97-F97&gt;0,D97-F97,0)</f>
        <v>0</v>
      </c>
      <c r="H97" s="247" t="n">
        <f aca="false">IF(SUM($D$10:D96)&gt;$D$1,G97,IF(SUM($D$11:D97)&gt;$D$1,(SUM($D$11:D97)-$D$1),0))</f>
        <v>0</v>
      </c>
      <c r="I97" s="246" t="n">
        <f aca="false">IF(SUM($D$10:D96)&gt;$D$1,G97*$D$3,IF(SUM($D$11:D97)&gt;$D$1,(SUM($D$11:D97)-$D$1)*$D$3,0))</f>
        <v>0</v>
      </c>
      <c r="J97" s="246" t="n">
        <f aca="false">F97+I97</f>
        <v>0</v>
      </c>
      <c r="K97" s="245" t="n">
        <f aca="false">G97-I97</f>
        <v>0</v>
      </c>
    </row>
    <row r="98" customFormat="false" ht="14.25" hidden="false" customHeight="false" outlineLevel="0" collapsed="false">
      <c r="A98" s="45" t="n">
        <v>88</v>
      </c>
      <c r="B98" s="49"/>
      <c r="C98" s="244"/>
      <c r="D98" s="245"/>
      <c r="E98" s="246" t="n">
        <f aca="false">E97-F97</f>
        <v>543443.625</v>
      </c>
      <c r="F98" s="246" t="n">
        <f aca="false">IF(D98&gt;0,IF(E98&gt;0,IF(SUM($D$11:D98)&gt;$D$5,IF(SUM($D$11:D98)-$D$5-E98&gt;=0,IF(D98&lt;E98,D98,E98),SUM($D$11:D98)-$D$5-($D$4-E98)),0),0),0)</f>
        <v>0</v>
      </c>
      <c r="G98" s="247" t="n">
        <f aca="false">IF(D98-F98&gt;0,D98-F98,0)</f>
        <v>0</v>
      </c>
      <c r="H98" s="247" t="n">
        <f aca="false">IF(SUM($D$10:D97)&gt;$D$1,G98,IF(SUM($D$11:D98)&gt;$D$1,(SUM($D$11:D98)-$D$1),0))</f>
        <v>0</v>
      </c>
      <c r="I98" s="246" t="n">
        <f aca="false">IF(SUM($D$10:D97)&gt;$D$1,G98*$D$3,IF(SUM($D$11:D98)&gt;$D$1,(SUM($D$11:D98)-$D$1)*$D$3,0))</f>
        <v>0</v>
      </c>
      <c r="J98" s="246" t="n">
        <f aca="false">F98+I98</f>
        <v>0</v>
      </c>
      <c r="K98" s="245" t="n">
        <f aca="false">G98-I98</f>
        <v>0</v>
      </c>
    </row>
    <row r="99" customFormat="false" ht="14.25" hidden="false" customHeight="false" outlineLevel="0" collapsed="false">
      <c r="A99" s="45" t="n">
        <v>89</v>
      </c>
      <c r="B99" s="49"/>
      <c r="C99" s="244"/>
      <c r="D99" s="245"/>
      <c r="E99" s="246" t="n">
        <f aca="false">E98-F98</f>
        <v>543443.625</v>
      </c>
      <c r="F99" s="246" t="n">
        <f aca="false">IF(D99&gt;0,IF(E99&gt;0,IF(SUM($D$11:D99)&gt;$D$5,IF(SUM($D$11:D99)-$D$5-E99&gt;=0,IF(D99&lt;E99,D99,E99),SUM($D$11:D99)-$D$5-($D$4-E99)),0),0),0)</f>
        <v>0</v>
      </c>
      <c r="G99" s="247" t="n">
        <f aca="false">IF(D99-F99&gt;0,D99-F99,0)</f>
        <v>0</v>
      </c>
      <c r="H99" s="247" t="n">
        <f aca="false">IF(SUM($D$10:D98)&gt;$D$1,G99,IF(SUM($D$11:D99)&gt;$D$1,(SUM($D$11:D99)-$D$1),0))</f>
        <v>0</v>
      </c>
      <c r="I99" s="246" t="n">
        <f aca="false">IF(SUM($D$10:D98)&gt;$D$1,G99*$D$3,IF(SUM($D$11:D99)&gt;$D$1,(SUM($D$11:D99)-$D$1)*$D$3,0))</f>
        <v>0</v>
      </c>
      <c r="J99" s="246" t="n">
        <f aca="false">F99+I99</f>
        <v>0</v>
      </c>
      <c r="K99" s="245" t="n">
        <f aca="false">G99-I99</f>
        <v>0</v>
      </c>
    </row>
    <row r="100" customFormat="false" ht="14.25" hidden="false" customHeight="false" outlineLevel="0" collapsed="false">
      <c r="A100" s="45" t="n">
        <v>90</v>
      </c>
      <c r="B100" s="49"/>
      <c r="C100" s="244"/>
      <c r="D100" s="245"/>
      <c r="E100" s="246" t="n">
        <f aca="false">E99-F99</f>
        <v>543443.625</v>
      </c>
      <c r="F100" s="246" t="n">
        <f aca="false">IF(D100&gt;0,IF(E100&gt;0,IF(SUM($D$11:D100)&gt;$D$5,IF(SUM($D$11:D100)-$D$5-E100&gt;=0,IF(D100&lt;E100,D100,E100),SUM($D$11:D100)-$D$5-($D$4-E100)),0),0),0)</f>
        <v>0</v>
      </c>
      <c r="G100" s="247" t="n">
        <f aca="false">IF(D100-F100&gt;0,D100-F100,0)</f>
        <v>0</v>
      </c>
      <c r="H100" s="247" t="n">
        <f aca="false">IF(SUM($D$10:D99)&gt;$D$1,G100,IF(SUM($D$11:D100)&gt;$D$1,(SUM($D$11:D100)-$D$1),0))</f>
        <v>0</v>
      </c>
      <c r="I100" s="246" t="n">
        <f aca="false">IF(SUM($D$10:D99)&gt;$D$1,G100*$D$3,IF(SUM($D$11:D100)&gt;$D$1,(SUM($D$11:D100)-$D$1)*$D$3,0))</f>
        <v>0</v>
      </c>
      <c r="J100" s="246" t="n">
        <f aca="false">F100+I100</f>
        <v>0</v>
      </c>
      <c r="K100" s="245" t="n">
        <f aca="false">G100-I100</f>
        <v>0</v>
      </c>
    </row>
    <row r="101" customFormat="false" ht="14.25" hidden="false" customHeight="false" outlineLevel="0" collapsed="false">
      <c r="A101" s="45" t="n">
        <v>91</v>
      </c>
      <c r="B101" s="49"/>
      <c r="C101" s="244"/>
      <c r="D101" s="245"/>
      <c r="E101" s="246" t="n">
        <f aca="false">E100-F100</f>
        <v>543443.625</v>
      </c>
      <c r="F101" s="246" t="n">
        <f aca="false">IF(D101&gt;0,IF(E101&gt;0,IF(SUM($D$11:D101)&gt;$D$5,IF(SUM($D$11:D101)-$D$5-E101&gt;=0,IF(D101&lt;E101,D101,E101),SUM($D$11:D101)-$D$5-($D$4-E101)),0),0),0)</f>
        <v>0</v>
      </c>
      <c r="G101" s="247" t="n">
        <f aca="false">IF(D101-F101&gt;0,D101-F101,0)</f>
        <v>0</v>
      </c>
      <c r="H101" s="247" t="n">
        <f aca="false">IF(SUM($D$10:D100)&gt;$D$1,G101,IF(SUM($D$11:D101)&gt;$D$1,(SUM($D$11:D101)-$D$1),0))</f>
        <v>0</v>
      </c>
      <c r="I101" s="246" t="n">
        <f aca="false">IF(SUM($D$10:D100)&gt;$D$1,G101*$D$3,IF(SUM($D$11:D101)&gt;$D$1,(SUM($D$11:D101)-$D$1)*$D$3,0))</f>
        <v>0</v>
      </c>
      <c r="J101" s="246" t="n">
        <f aca="false">F101+I101</f>
        <v>0</v>
      </c>
      <c r="K101" s="245" t="n">
        <f aca="false">G101-I101</f>
        <v>0</v>
      </c>
    </row>
    <row r="102" customFormat="false" ht="14.25" hidden="false" customHeight="false" outlineLevel="0" collapsed="false">
      <c r="A102" s="45" t="n">
        <v>92</v>
      </c>
      <c r="B102" s="49"/>
      <c r="C102" s="244"/>
      <c r="D102" s="245"/>
      <c r="E102" s="246" t="n">
        <f aca="false">E101-F101</f>
        <v>543443.625</v>
      </c>
      <c r="F102" s="246" t="n">
        <f aca="false">IF(D102&gt;0,IF(E102&gt;0,IF(SUM($D$11:D102)&gt;$D$5,IF(SUM($D$11:D102)-$D$5-E102&gt;=0,IF(D102&lt;E102,D102,E102),SUM($D$11:D102)-$D$5-($D$4-E102)),0),0),0)</f>
        <v>0</v>
      </c>
      <c r="G102" s="247" t="n">
        <f aca="false">IF(D102-F102&gt;0,D102-F102,0)</f>
        <v>0</v>
      </c>
      <c r="H102" s="247" t="n">
        <f aca="false">IF(SUM($D$10:D101)&gt;$D$1,G102,IF(SUM($D$11:D102)&gt;$D$1,(SUM($D$11:D102)-$D$1),0))</f>
        <v>0</v>
      </c>
      <c r="I102" s="246" t="n">
        <f aca="false">IF(SUM($D$10:D101)&gt;$D$1,G102*$D$3,IF(SUM($D$11:D102)&gt;$D$1,(SUM($D$11:D102)-$D$1)*$D$3,0))</f>
        <v>0</v>
      </c>
      <c r="J102" s="246" t="n">
        <f aca="false">F102+I102</f>
        <v>0</v>
      </c>
      <c r="K102" s="245" t="n">
        <f aca="false">G102-I102</f>
        <v>0</v>
      </c>
    </row>
    <row r="103" customFormat="false" ht="14.25" hidden="false" customHeight="false" outlineLevel="0" collapsed="false">
      <c r="A103" s="45" t="n">
        <v>93</v>
      </c>
      <c r="B103" s="49"/>
      <c r="C103" s="244"/>
      <c r="D103" s="245"/>
      <c r="E103" s="246" t="n">
        <f aca="false">E102-F102</f>
        <v>543443.625</v>
      </c>
      <c r="F103" s="246" t="n">
        <f aca="false">IF(D103&gt;0,IF(E103&gt;0,IF(SUM($D$11:D103)&gt;$D$5,IF(SUM($D$11:D103)-$D$5-E103&gt;=0,IF(D103&lt;E103,D103,E103),SUM($D$11:D103)-$D$5-($D$4-E103)),0),0),0)</f>
        <v>0</v>
      </c>
      <c r="G103" s="247" t="n">
        <f aca="false">IF(D103-F103&gt;0,D103-F103,0)</f>
        <v>0</v>
      </c>
      <c r="H103" s="247" t="n">
        <f aca="false">IF(SUM($D$10:D102)&gt;$D$1,G103,IF(SUM($D$11:D103)&gt;$D$1,(SUM($D$11:D103)-$D$1),0))</f>
        <v>0</v>
      </c>
      <c r="I103" s="246" t="n">
        <f aca="false">IF(SUM($D$10:D102)&gt;$D$1,G103*$D$3,IF(SUM($D$11:D103)&gt;$D$1,(SUM($D$11:D103)-$D$1)*$D$3,0))</f>
        <v>0</v>
      </c>
      <c r="J103" s="246" t="n">
        <f aca="false">F103+I103</f>
        <v>0</v>
      </c>
      <c r="K103" s="245" t="n">
        <f aca="false">G103-I103</f>
        <v>0</v>
      </c>
    </row>
    <row r="104" customFormat="false" ht="14.25" hidden="false" customHeight="false" outlineLevel="0" collapsed="false">
      <c r="A104" s="45" t="n">
        <v>94</v>
      </c>
      <c r="B104" s="49"/>
      <c r="C104" s="244"/>
      <c r="D104" s="245"/>
      <c r="E104" s="246" t="n">
        <f aca="false">E103-F103</f>
        <v>543443.625</v>
      </c>
      <c r="F104" s="246" t="n">
        <f aca="false">IF(D104&gt;0,IF(E104&gt;0,IF(SUM($D$11:D104)&gt;$D$5,IF(SUM($D$11:D104)-$D$5-E104&gt;=0,IF(D104&lt;E104,D104,E104),SUM($D$11:D104)-$D$5-($D$4-E104)),0),0),0)</f>
        <v>0</v>
      </c>
      <c r="G104" s="247" t="n">
        <f aca="false">IF(D104-F104&gt;0,D104-F104,0)</f>
        <v>0</v>
      </c>
      <c r="H104" s="247" t="n">
        <f aca="false">IF(SUM($D$10:D103)&gt;$D$1,G104,IF(SUM($D$11:D104)&gt;$D$1,(SUM($D$11:D104)-$D$1),0))</f>
        <v>0</v>
      </c>
      <c r="I104" s="246" t="n">
        <f aca="false">IF(SUM($D$10:D103)&gt;$D$1,G104*$D$3,IF(SUM($D$11:D104)&gt;$D$1,(SUM($D$11:D104)-$D$1)*$D$3,0))</f>
        <v>0</v>
      </c>
      <c r="J104" s="246" t="n">
        <f aca="false">F104+I104</f>
        <v>0</v>
      </c>
      <c r="K104" s="245" t="n">
        <f aca="false">G104-I104</f>
        <v>0</v>
      </c>
    </row>
    <row r="105" customFormat="false" ht="14.25" hidden="false" customHeight="false" outlineLevel="0" collapsed="false">
      <c r="A105" s="45" t="n">
        <v>95</v>
      </c>
      <c r="B105" s="49"/>
      <c r="C105" s="244"/>
      <c r="D105" s="245"/>
      <c r="E105" s="246" t="n">
        <f aca="false">E104-F104</f>
        <v>543443.625</v>
      </c>
      <c r="F105" s="246" t="n">
        <f aca="false">IF(D105&gt;0,IF(E105&gt;0,IF(SUM($D$11:D105)&gt;$D$5,IF(SUM($D$11:D105)-$D$5-E105&gt;=0,IF(D105&lt;E105,D105,E105),SUM($D$11:D105)-$D$5-($D$4-E105)),0),0),0)</f>
        <v>0</v>
      </c>
      <c r="G105" s="247" t="n">
        <f aca="false">IF(D105-F105&gt;0,D105-F105,0)</f>
        <v>0</v>
      </c>
      <c r="H105" s="247" t="n">
        <f aca="false">IF(SUM($D$10:D104)&gt;$D$1,G105,IF(SUM($D$11:D105)&gt;$D$1,(SUM($D$11:D105)-$D$1),0))</f>
        <v>0</v>
      </c>
      <c r="I105" s="246" t="n">
        <f aca="false">IF(SUM($D$10:D104)&gt;$D$1,G105*$D$3,IF(SUM($D$11:D105)&gt;$D$1,(SUM($D$11:D105)-$D$1)*$D$3,0))</f>
        <v>0</v>
      </c>
      <c r="J105" s="246" t="n">
        <f aca="false">F105+I105</f>
        <v>0</v>
      </c>
      <c r="K105" s="245" t="n">
        <f aca="false">G105-I105</f>
        <v>0</v>
      </c>
    </row>
    <row r="106" customFormat="false" ht="14.25" hidden="false" customHeight="false" outlineLevel="0" collapsed="false">
      <c r="A106" s="45" t="n">
        <v>96</v>
      </c>
      <c r="B106" s="49"/>
      <c r="C106" s="244"/>
      <c r="D106" s="245"/>
      <c r="E106" s="246" t="n">
        <f aca="false">E105-F105</f>
        <v>543443.625</v>
      </c>
      <c r="F106" s="246" t="n">
        <f aca="false">IF(D106&gt;0,IF(E106&gt;0,IF(SUM($D$11:D106)&gt;$D$5,IF(SUM($D$11:D106)-$D$5-E106&gt;=0,IF(D106&lt;E106,D106,E106),SUM($D$11:D106)-$D$5-($D$4-E106)),0),0),0)</f>
        <v>0</v>
      </c>
      <c r="G106" s="247" t="n">
        <f aca="false">IF(D106-F106&gt;0,D106-F106,0)</f>
        <v>0</v>
      </c>
      <c r="H106" s="247" t="n">
        <f aca="false">IF(SUM($D$10:D105)&gt;$D$1,G106,IF(SUM($D$11:D106)&gt;$D$1,(SUM($D$11:D106)-$D$1),0))</f>
        <v>0</v>
      </c>
      <c r="I106" s="246" t="n">
        <f aca="false">IF(SUM($D$10:D105)&gt;$D$1,G106*$D$3,IF(SUM($D$11:D106)&gt;$D$1,(SUM($D$11:D106)-$D$1)*$D$3,0))</f>
        <v>0</v>
      </c>
      <c r="J106" s="246" t="n">
        <f aca="false">F106+I106</f>
        <v>0</v>
      </c>
      <c r="K106" s="245" t="n">
        <f aca="false">G106-I106</f>
        <v>0</v>
      </c>
    </row>
    <row r="107" customFormat="false" ht="14.25" hidden="false" customHeight="false" outlineLevel="0" collapsed="false">
      <c r="A107" s="45" t="n">
        <v>97</v>
      </c>
      <c r="B107" s="49"/>
      <c r="C107" s="244"/>
      <c r="D107" s="245"/>
      <c r="E107" s="246" t="n">
        <f aca="false">E106-F106</f>
        <v>543443.625</v>
      </c>
      <c r="F107" s="246" t="n">
        <f aca="false">IF(D107&gt;0,IF(E107&gt;0,IF(SUM($D$11:D107)&gt;$D$5,IF(SUM($D$11:D107)-$D$5-E107&gt;=0,IF(D107&lt;E107,D107,E107),SUM($D$11:D107)-$D$5-($D$4-E107)),0),0),0)</f>
        <v>0</v>
      </c>
      <c r="G107" s="247" t="n">
        <f aca="false">IF(D107-F107&gt;0,D107-F107,0)</f>
        <v>0</v>
      </c>
      <c r="H107" s="247" t="n">
        <f aca="false">IF(SUM($D$10:D106)&gt;$D$1,G107,IF(SUM($D$11:D107)&gt;$D$1,(SUM($D$11:D107)-$D$1),0))</f>
        <v>0</v>
      </c>
      <c r="I107" s="246" t="n">
        <f aca="false">IF(SUM($D$10:D106)&gt;$D$1,G107*$D$3,IF(SUM($D$11:D107)&gt;$D$1,(SUM($D$11:D107)-$D$1)*$D$3,0))</f>
        <v>0</v>
      </c>
      <c r="J107" s="246" t="n">
        <f aca="false">F107+I107</f>
        <v>0</v>
      </c>
      <c r="K107" s="245" t="n">
        <f aca="false">G107-I107</f>
        <v>0</v>
      </c>
    </row>
    <row r="108" customFormat="false" ht="14.25" hidden="false" customHeight="false" outlineLevel="0" collapsed="false">
      <c r="A108" s="45" t="n">
        <v>98</v>
      </c>
      <c r="B108" s="49"/>
      <c r="C108" s="244"/>
      <c r="D108" s="245"/>
      <c r="E108" s="246" t="n">
        <f aca="false">E107-F107</f>
        <v>543443.625</v>
      </c>
      <c r="F108" s="246" t="n">
        <f aca="false">IF(D108&gt;0,IF(E108&gt;0,IF(SUM($D$11:D108)&gt;$D$5,IF(SUM($D$11:D108)-$D$5-E108&gt;=0,IF(D108&lt;E108,D108,E108),SUM($D$11:D108)-$D$5-($D$4-E108)),0),0),0)</f>
        <v>0</v>
      </c>
      <c r="G108" s="247" t="n">
        <f aca="false">IF(D108-F108&gt;0,D108-F108,0)</f>
        <v>0</v>
      </c>
      <c r="H108" s="247" t="n">
        <f aca="false">IF(SUM($D$10:D107)&gt;$D$1,G108,IF(SUM($D$11:D108)&gt;$D$1,(SUM($D$11:D108)-$D$1),0))</f>
        <v>0</v>
      </c>
      <c r="I108" s="246" t="n">
        <f aca="false">IF(SUM($D$10:D107)&gt;$D$1,G108*$D$3,IF(SUM($D$11:D108)&gt;$D$1,(SUM($D$11:D108)-$D$1)*$D$3,0))</f>
        <v>0</v>
      </c>
      <c r="J108" s="246" t="n">
        <f aca="false">F108+I108</f>
        <v>0</v>
      </c>
      <c r="K108" s="245" t="n">
        <f aca="false">G108-I108</f>
        <v>0</v>
      </c>
    </row>
    <row r="109" customFormat="false" ht="14.25" hidden="false" customHeight="false" outlineLevel="0" collapsed="false">
      <c r="A109" s="45" t="n">
        <v>99</v>
      </c>
      <c r="B109" s="49"/>
      <c r="C109" s="244"/>
      <c r="D109" s="245"/>
      <c r="E109" s="246" t="n">
        <f aca="false">E108-F108</f>
        <v>543443.625</v>
      </c>
      <c r="F109" s="246" t="n">
        <f aca="false">IF(D109&gt;0,IF(E109&gt;0,IF(SUM($D$11:D109)&gt;$D$5,IF(SUM($D$11:D109)-$D$5-E109&gt;=0,IF(D109&lt;E109,D109,E109),SUM($D$11:D109)-$D$5-($D$4-E109)),0),0),0)</f>
        <v>0</v>
      </c>
      <c r="G109" s="247" t="n">
        <f aca="false">IF(D109-F109&gt;0,D109-F109,0)</f>
        <v>0</v>
      </c>
      <c r="H109" s="247" t="n">
        <f aca="false">IF(SUM($D$10:D108)&gt;$D$1,G109,IF(SUM($D$11:D109)&gt;$D$1,(SUM($D$11:D109)-$D$1),0))</f>
        <v>0</v>
      </c>
      <c r="I109" s="246" t="n">
        <f aca="false">IF(SUM($D$10:D108)&gt;$D$1,G109*$D$3,IF(SUM($D$11:D109)&gt;$D$1,(SUM($D$11:D109)-$D$1)*$D$3,0))</f>
        <v>0</v>
      </c>
      <c r="J109" s="246" t="n">
        <f aca="false">F109+I109</f>
        <v>0</v>
      </c>
      <c r="K109" s="245" t="n">
        <f aca="false">G109-I109</f>
        <v>0</v>
      </c>
    </row>
    <row r="110" customFormat="false" ht="14.25" hidden="false" customHeight="false" outlineLevel="0" collapsed="false">
      <c r="A110" s="45" t="n">
        <v>100</v>
      </c>
      <c r="B110" s="49"/>
      <c r="C110" s="244"/>
      <c r="D110" s="245"/>
      <c r="E110" s="246" t="n">
        <f aca="false">E109-F109</f>
        <v>543443.625</v>
      </c>
      <c r="F110" s="246" t="n">
        <f aca="false">IF(D110&gt;0,IF(E110&gt;0,IF(SUM($D$11:D110)&gt;$D$5,IF(SUM($D$11:D110)-$D$5-E110&gt;=0,IF(D110&lt;E110,D110,E110),SUM($D$11:D110)-$D$5-($D$4-E110)),0),0),0)</f>
        <v>0</v>
      </c>
      <c r="G110" s="247" t="n">
        <f aca="false">IF(D110-F110&gt;0,D110-F110,0)</f>
        <v>0</v>
      </c>
      <c r="H110" s="247" t="n">
        <f aca="false">IF(SUM($D$10:D109)&gt;$D$1,G110,IF(SUM($D$11:D110)&gt;$D$1,(SUM($D$11:D110)-$D$1),0))</f>
        <v>0</v>
      </c>
      <c r="I110" s="246" t="n">
        <f aca="false">IF(SUM($D$10:D109)&gt;$D$1,G110*$D$3,IF(SUM($D$11:D110)&gt;$D$1,(SUM($D$11:D110)-$D$1)*$D$3,0))</f>
        <v>0</v>
      </c>
      <c r="J110" s="246" t="n">
        <f aca="false">F110+I110</f>
        <v>0</v>
      </c>
      <c r="K110" s="245" t="n">
        <f aca="false">G110-I110</f>
        <v>0</v>
      </c>
    </row>
  </sheetData>
  <sheetProtection algorithmName="SHA-512" hashValue="UfrSAKvUw0RR51NnCOEdplU+jiricuf/soRlj/vG+J0Ksp2n8c42pbe3uJ7th1rwska4S7cbJ/HnYOyZFLUU2g==" saltValue="OQNea6ZQgAtXChDn2OkdSQ==" spinCount="100000" sheet="true" objects="true" scenarios="true"/>
  <mergeCells count="7">
    <mergeCell ref="A1:C1"/>
    <mergeCell ref="A2:C2"/>
    <mergeCell ref="A3:C3"/>
    <mergeCell ref="A4:C4"/>
    <mergeCell ref="A5:C5"/>
    <mergeCell ref="A6:C6"/>
    <mergeCell ref="A7:C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F8CBAD"/>
    <pageSetUpPr fitToPage="false"/>
  </sheetPr>
  <dimension ref="A1:K5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9" ySplit="6" topLeftCell="J7" activePane="bottomRight" state="frozen"/>
      <selection pane="topLeft" activeCell="A1" activeCellId="0" sqref="A1"/>
      <selection pane="topRight" activeCell="J1" activeCellId="0" sqref="J1"/>
      <selection pane="bottomLeft" activeCell="A7" activeCellId="0" sqref="A7"/>
      <selection pane="bottomRight" activeCell="F9" activeCellId="0" sqref="F9"/>
    </sheetView>
  </sheetViews>
  <sheetFormatPr defaultColWidth="9.109375" defaultRowHeight="13.5" customHeight="false" zeroHeight="false" outlineLevelRow="0" outlineLevelCol="0"/>
  <cols>
    <col collapsed="false" customWidth="true" hidden="false" outlineLevel="0" max="1" min="1" style="254" width="2.88"/>
    <col collapsed="false" customWidth="true" hidden="false" outlineLevel="0" max="2" min="2" style="254" width="6.67"/>
    <col collapsed="false" customWidth="true" hidden="false" outlineLevel="0" max="3" min="3" style="255" width="63.11"/>
    <col collapsed="false" customWidth="true" hidden="false" outlineLevel="0" max="4" min="4" style="254" width="5.11"/>
    <col collapsed="false" customWidth="true" hidden="false" outlineLevel="0" max="5" min="5" style="254" width="11"/>
    <col collapsed="false" customWidth="false" hidden="false" outlineLevel="0" max="6" min="6" style="256" width="9.11"/>
    <col collapsed="false" customWidth="true" hidden="false" outlineLevel="0" max="7" min="7" style="257" width="10.56"/>
    <col collapsed="false" customWidth="true" hidden="true" outlineLevel="0" max="8" min="8" style="256" width="8"/>
    <col collapsed="false" customWidth="true" hidden="true" outlineLevel="0" max="9" min="9" style="258" width="10.56"/>
    <col collapsed="false" customWidth="true" hidden="false" outlineLevel="0" max="10" min="10" style="259" width="8"/>
    <col collapsed="false" customWidth="true" hidden="false" outlineLevel="0" max="11" min="11" style="260" width="10.56"/>
    <col collapsed="false" customWidth="false" hidden="false" outlineLevel="0" max="16384" min="12" style="261" width="9.11"/>
  </cols>
  <sheetData>
    <row r="1" customFormat="false" ht="13.5" hidden="false" customHeight="false" outlineLevel="0" collapsed="false">
      <c r="A1" s="262"/>
      <c r="B1" s="263" t="str">
        <f aca="false">"Список работ по договору №"&amp;Замер!D12&amp;" от "&amp;dateformat(Замер!D13,1)</f>
        <v>Список работ по договору № от «30» Декабря 1899 г.</v>
      </c>
      <c r="C1" s="263"/>
      <c r="F1" s="264" t="n">
        <v>1</v>
      </c>
      <c r="G1" s="265" t="s">
        <v>1064</v>
      </c>
      <c r="H1" s="266"/>
      <c r="I1" s="266"/>
      <c r="J1" s="267" t="s">
        <v>1065</v>
      </c>
      <c r="K1" s="267"/>
    </row>
    <row r="2" customFormat="false" ht="13.5" hidden="false" customHeight="false" outlineLevel="0" collapsed="false">
      <c r="B2" s="263"/>
      <c r="C2" s="263"/>
      <c r="F2" s="268" t="s">
        <v>1065</v>
      </c>
      <c r="G2" s="265" t="s">
        <v>1053</v>
      </c>
      <c r="H2" s="269" t="n">
        <f aca="false">'Доп.Работы'!$H2</f>
        <v>0</v>
      </c>
      <c r="I2" s="269"/>
      <c r="J2" s="269"/>
      <c r="K2" s="269"/>
    </row>
    <row r="3" customFormat="false" ht="13.5" hidden="false" customHeight="false" outlineLevel="0" collapsed="false">
      <c r="B3" s="263"/>
      <c r="C3" s="263"/>
      <c r="F3" s="259"/>
      <c r="G3" s="265" t="s">
        <v>1066</v>
      </c>
      <c r="H3" s="270" t="n">
        <f aca="false">'Доп.Работы'!$H3</f>
        <v>0</v>
      </c>
      <c r="I3" s="270"/>
      <c r="J3" s="270" t="n">
        <f aca="false">Замер!D16</f>
        <v>0</v>
      </c>
      <c r="K3" s="270"/>
    </row>
    <row r="4" customFormat="false" ht="13.5" hidden="false" customHeight="false" outlineLevel="0" collapsed="false">
      <c r="B4" s="263"/>
      <c r="C4" s="263"/>
      <c r="F4" s="259"/>
      <c r="G4" s="265" t="s">
        <v>253</v>
      </c>
      <c r="H4" s="271" t="str">
        <f aca="false">'Доп.Работы'!$H4</f>
        <v>-</v>
      </c>
      <c r="I4" s="271"/>
      <c r="J4" s="272" t="s">
        <v>1067</v>
      </c>
      <c r="K4" s="272"/>
    </row>
    <row r="5" customFormat="false" ht="13.5" hidden="false" customHeight="true" outlineLevel="0" collapsed="false">
      <c r="A5" s="273"/>
      <c r="B5" s="274" t="s">
        <v>13</v>
      </c>
      <c r="C5" s="274"/>
      <c r="D5" s="275" t="s">
        <v>796</v>
      </c>
      <c r="E5" s="276" t="s">
        <v>1068</v>
      </c>
      <c r="F5" s="276"/>
      <c r="G5" s="276"/>
      <c r="H5" s="277"/>
      <c r="I5" s="277"/>
      <c r="J5" s="278"/>
      <c r="K5" s="279"/>
    </row>
    <row r="6" customFormat="false" ht="13.5" hidden="false" customHeight="false" outlineLevel="0" collapsed="false">
      <c r="A6" s="273"/>
      <c r="B6" s="274"/>
      <c r="C6" s="274"/>
      <c r="D6" s="275"/>
      <c r="E6" s="280" t="s">
        <v>797</v>
      </c>
      <c r="F6" s="281" t="s">
        <v>15</v>
      </c>
      <c r="G6" s="282" t="s">
        <v>799</v>
      </c>
      <c r="H6" s="283" t="s">
        <v>15</v>
      </c>
      <c r="I6" s="284" t="s">
        <v>799</v>
      </c>
      <c r="J6" s="283" t="s">
        <v>15</v>
      </c>
      <c r="K6" s="284" t="s">
        <v>799</v>
      </c>
    </row>
    <row r="7" customFormat="false" ht="13.5" hidden="false" customHeight="false" outlineLevel="0" collapsed="false">
      <c r="A7" s="285" t="s">
        <v>338</v>
      </c>
      <c r="B7" s="286" t="s">
        <v>337</v>
      </c>
      <c r="C7" s="286"/>
      <c r="D7" s="286"/>
      <c r="E7" s="286"/>
      <c r="F7" s="287" t="n">
        <f aca="false">F56</f>
        <v>678.7</v>
      </c>
      <c r="G7" s="288" t="n">
        <f aca="false">G56</f>
        <v>558094.6</v>
      </c>
      <c r="H7" s="289"/>
      <c r="I7" s="290" t="n">
        <f aca="false">I56</f>
        <v>0</v>
      </c>
      <c r="J7" s="289"/>
      <c r="K7" s="290" t="n">
        <f aca="false">K56</f>
        <v>558094.6</v>
      </c>
    </row>
    <row r="8" customFormat="false" ht="13.5" hidden="false" customHeight="false" outlineLevel="0" collapsed="false">
      <c r="A8" s="291" t="s">
        <v>344</v>
      </c>
      <c r="B8" s="292" t="s">
        <v>339</v>
      </c>
      <c r="C8" s="292"/>
      <c r="D8" s="292"/>
      <c r="E8" s="292"/>
      <c r="F8" s="293" t="n">
        <f aca="false">F17</f>
        <v>0</v>
      </c>
      <c r="G8" s="294" t="n">
        <f aca="false">G17</f>
        <v>0</v>
      </c>
      <c r="H8" s="295"/>
      <c r="I8" s="296" t="n">
        <f aca="false">I17</f>
        <v>0</v>
      </c>
      <c r="J8" s="295"/>
      <c r="K8" s="296" t="n">
        <f aca="false">K17</f>
        <v>0</v>
      </c>
    </row>
    <row r="9" customFormat="false" ht="13.5" hidden="false" customHeight="false" outlineLevel="0" collapsed="false">
      <c r="A9" s="297"/>
      <c r="B9" s="298" t="s">
        <v>345</v>
      </c>
      <c r="C9" s="299" t="str">
        <f aca="false">VLOOKUP(B9,СписокРабот!B:E,2,FALSE())</f>
        <v>Демонтаж подвесного шкафа (тип - антресоль)</v>
      </c>
      <c r="D9" s="300" t="str">
        <f aca="false">VLOOKUP(B9,СписокРабот!B:E,3,FALSE())</f>
        <v>ед.</v>
      </c>
      <c r="E9" s="301" t="n">
        <f aca="false">VLOOKUP(B9,СписокРабот!B:E,4,FALSE())</f>
        <v>1164</v>
      </c>
      <c r="F9" s="302" t="n">
        <f aca="false">SUMPRODUCT(J9:$CZ9,MOD(COLUMN(J9:$CZ9)+1,2))</f>
        <v>0</v>
      </c>
      <c r="G9" s="303" t="n">
        <f aca="false">SUMPRODUCT(J9:$CZ9,MOD(COLUMN(J9:$CZ9),2))</f>
        <v>0</v>
      </c>
      <c r="H9" s="304" t="n">
        <f aca="false">'Доп.Работы'!$H9</f>
        <v>0</v>
      </c>
      <c r="I9" s="305" t="n">
        <f aca="false">'Доп.Работы'!$I9</f>
        <v>0</v>
      </c>
      <c r="J9" s="304" t="n">
        <f aca="false">Сводная!G13</f>
        <v>0</v>
      </c>
      <c r="K9" s="305" t="n">
        <f aca="false">Сводная!H13</f>
        <v>0</v>
      </c>
    </row>
    <row r="10" customFormat="false" ht="13.5" hidden="false" customHeight="false" outlineLevel="0" collapsed="false">
      <c r="A10" s="297"/>
      <c r="B10" s="298" t="s">
        <v>346</v>
      </c>
      <c r="C10" s="299" t="str">
        <f aca="false">VLOOKUP(B10,СписокРабот!B:E,2,FALSE())</f>
        <v>Демонтаж вентиляционных коробов</v>
      </c>
      <c r="D10" s="300" t="str">
        <f aca="false">VLOOKUP(B10,СписокРабот!B:E,3,FALSE())</f>
        <v>п.м</v>
      </c>
      <c r="E10" s="301" t="n">
        <f aca="false">VLOOKUP(B10,СписокРабот!B:E,4,FALSE())</f>
        <v>459</v>
      </c>
      <c r="F10" s="306" t="n">
        <f aca="false">SUMPRODUCT(J10:$CZ10,MOD(COLUMN(J10:$CZ10)+1,2))</f>
        <v>0</v>
      </c>
      <c r="G10" s="303" t="n">
        <f aca="false">SUMPRODUCT(J10:$CZ10,MOD(COLUMN(J10:$CZ10),2))</f>
        <v>0</v>
      </c>
      <c r="H10" s="307" t="n">
        <f aca="false">'Доп.Работы'!$H10</f>
        <v>0</v>
      </c>
      <c r="I10" s="305" t="n">
        <f aca="false">'Доп.Работы'!$I10</f>
        <v>0</v>
      </c>
      <c r="J10" s="307" t="n">
        <f aca="false">Сводная!G14</f>
        <v>0</v>
      </c>
      <c r="K10" s="305" t="n">
        <f aca="false">Сводная!H14</f>
        <v>0</v>
      </c>
    </row>
    <row r="11" customFormat="false" ht="13.5" hidden="false" customHeight="false" outlineLevel="0" collapsed="false">
      <c r="A11" s="297"/>
      <c r="B11" s="298" t="s">
        <v>347</v>
      </c>
      <c r="C11" s="299" t="str">
        <f aca="false">VLOOKUP(B11,СписокРабот!B:E,2,FALSE())</f>
        <v>Расчистка потолков от старой ВЭ краски / шпаклевки. От штукатурки, масл.краски  К-1,3 </v>
      </c>
      <c r="D11" s="300" t="str">
        <f aca="false">VLOOKUP(B11,СписокРабот!B:E,3,FALSE())</f>
        <v>м²</v>
      </c>
      <c r="E11" s="301" t="n">
        <f aca="false">VLOOKUP(B11,СписокРабот!B:E,4,FALSE())</f>
        <v>832</v>
      </c>
      <c r="F11" s="306" t="n">
        <f aca="false">SUMPRODUCT(J11:$CZ11,MOD(COLUMN(J11:$CZ11)+1,2))</f>
        <v>0</v>
      </c>
      <c r="G11" s="303" t="n">
        <f aca="false">SUMPRODUCT(J11:$CZ11,MOD(COLUMN(J11:$CZ11),2))</f>
        <v>0</v>
      </c>
      <c r="H11" s="307" t="n">
        <f aca="false">'Доп.Работы'!$H11</f>
        <v>0</v>
      </c>
      <c r="I11" s="305" t="n">
        <f aca="false">'Доп.Работы'!$I11</f>
        <v>0</v>
      </c>
      <c r="J11" s="307" t="n">
        <f aca="false">Сводная!G15</f>
        <v>0</v>
      </c>
      <c r="K11" s="305" t="n">
        <f aca="false">Сводная!H15</f>
        <v>0</v>
      </c>
    </row>
    <row r="12" customFormat="false" ht="13.5" hidden="false" customHeight="false" outlineLevel="0" collapsed="false">
      <c r="A12" s="297"/>
      <c r="B12" s="298" t="s">
        <v>348</v>
      </c>
      <c r="C12" s="299" t="str">
        <f aca="false">VLOOKUP(B12,СписокРабот!B:E,2,FALSE())</f>
        <v>Демонтаж  натяжного потолка/ с профилем К-2,2</v>
      </c>
      <c r="D12" s="300" t="str">
        <f aca="false">VLOOKUP(B12,СписокРабот!B:E,3,FALSE())</f>
        <v>м²</v>
      </c>
      <c r="E12" s="301" t="n">
        <f aca="false">VLOOKUP(B12,СписокРабот!B:E,4,FALSE())</f>
        <v>199</v>
      </c>
      <c r="F12" s="306" t="n">
        <f aca="false">SUMPRODUCT(J12:$CZ12,MOD(COLUMN(J12:$CZ12)+1,2))</f>
        <v>0</v>
      </c>
      <c r="G12" s="303" t="n">
        <f aca="false">SUMPRODUCT(J12:$CZ12,MOD(COLUMN(J12:$CZ12),2))</f>
        <v>0</v>
      </c>
      <c r="H12" s="307" t="n">
        <f aca="false">'Доп.Работы'!$H12</f>
        <v>0</v>
      </c>
      <c r="I12" s="305" t="n">
        <f aca="false">'Доп.Работы'!$I12</f>
        <v>0</v>
      </c>
      <c r="J12" s="307" t="n">
        <f aca="false">Сводная!G16</f>
        <v>0</v>
      </c>
      <c r="K12" s="305" t="n">
        <f aca="false">Сводная!H16</f>
        <v>0</v>
      </c>
    </row>
    <row r="13" customFormat="false" ht="13.5" hidden="false" customHeight="false" outlineLevel="0" collapsed="false">
      <c r="A13" s="297"/>
      <c r="B13" s="298" t="s">
        <v>349</v>
      </c>
      <c r="C13" s="299" t="str">
        <f aca="false">VLOOKUP(B13,СписокРабот!B:E,2,FALSE())</f>
        <v>Демонтаж потолка из гипсокартона/ацеида/шифера</v>
      </c>
      <c r="D13" s="300" t="str">
        <f aca="false">VLOOKUP(B13,СписокРабот!B:E,3,FALSE())</f>
        <v>м²</v>
      </c>
      <c r="E13" s="301" t="n">
        <f aca="false">VLOOKUP(B13,СписокРабот!B:E,4,FALSE())</f>
        <v>1033</v>
      </c>
      <c r="F13" s="306" t="n">
        <f aca="false">SUMPRODUCT(J13:$CZ13,MOD(COLUMN(J13:$CZ13)+1,2))</f>
        <v>0</v>
      </c>
      <c r="G13" s="303" t="n">
        <f aca="false">SUMPRODUCT(J13:$CZ13,MOD(COLUMN(J13:$CZ13),2))</f>
        <v>0</v>
      </c>
      <c r="H13" s="307" t="n">
        <f aca="false">'Доп.Работы'!$H13</f>
        <v>0</v>
      </c>
      <c r="I13" s="305" t="n">
        <f aca="false">'Доп.Работы'!$I13</f>
        <v>0</v>
      </c>
      <c r="J13" s="307" t="n">
        <f aca="false">Сводная!G17</f>
        <v>0</v>
      </c>
      <c r="K13" s="305" t="n">
        <f aca="false">Сводная!H17</f>
        <v>0</v>
      </c>
    </row>
    <row r="14" customFormat="false" ht="13.5" hidden="false" customHeight="false" outlineLevel="0" collapsed="false">
      <c r="A14" s="297"/>
      <c r="B14" s="298" t="s">
        <v>350</v>
      </c>
      <c r="C14" s="299" t="str">
        <f aca="false">VLOOKUP(B14,СписокРабот!B:E,2,FALSE())</f>
        <v>Демонтаж потолочных плит из пенополистирола/снятие обоев /реечного/пластиковых панелей</v>
      </c>
      <c r="D14" s="300" t="str">
        <f aca="false">VLOOKUP(B14,СписокРабот!B:E,3,FALSE())</f>
        <v>м²</v>
      </c>
      <c r="E14" s="301" t="n">
        <f aca="false">VLOOKUP(B14,СписокРабот!B:E,4,FALSE())</f>
        <v>704</v>
      </c>
      <c r="F14" s="306" t="n">
        <f aca="false">SUMPRODUCT(J14:$CZ14,MOD(COLUMN(J14:$CZ14)+1,2))</f>
        <v>0</v>
      </c>
      <c r="G14" s="303" t="n">
        <f aca="false">SUMPRODUCT(J14:$CZ14,MOD(COLUMN(J14:$CZ14),2))</f>
        <v>0</v>
      </c>
      <c r="H14" s="307" t="n">
        <f aca="false">'Доп.Работы'!$H14</f>
        <v>0</v>
      </c>
      <c r="I14" s="305" t="n">
        <f aca="false">'Доп.Работы'!$I14</f>
        <v>0</v>
      </c>
      <c r="J14" s="307" t="n">
        <f aca="false">Сводная!G18</f>
        <v>0</v>
      </c>
      <c r="K14" s="305" t="n">
        <f aca="false">Сводная!H18</f>
        <v>0</v>
      </c>
    </row>
    <row r="15" customFormat="false" ht="13.5" hidden="false" customHeight="false" outlineLevel="0" collapsed="false">
      <c r="A15" s="297"/>
      <c r="B15" s="298" t="s">
        <v>351</v>
      </c>
      <c r="C15" s="299" t="str">
        <f aca="false">VLOOKUP(B15,СписокРабот!B:E,2,FALSE())</f>
        <v>Демонтаж дранки или металлической сетки с потолка</v>
      </c>
      <c r="D15" s="300" t="str">
        <f aca="false">VLOOKUP(B15,СписокРабот!B:E,3,FALSE())</f>
        <v>м²</v>
      </c>
      <c r="E15" s="301" t="n">
        <f aca="false">VLOOKUP(B15,СписокРабот!B:E,4,FALSE())</f>
        <v>1085</v>
      </c>
      <c r="F15" s="306" t="n">
        <f aca="false">SUMPRODUCT(J15:$CZ15,MOD(COLUMN(J15:$CZ15)+1,2))</f>
        <v>0</v>
      </c>
      <c r="G15" s="303" t="n">
        <f aca="false">SUMPRODUCT(J15:$CZ15,MOD(COLUMN(J15:$CZ15),2))</f>
        <v>0</v>
      </c>
      <c r="H15" s="307" t="n">
        <f aca="false">'Доп.Работы'!$H15</f>
        <v>0</v>
      </c>
      <c r="I15" s="305" t="n">
        <f aca="false">'Доп.Работы'!$I15</f>
        <v>0</v>
      </c>
      <c r="J15" s="307" t="n">
        <f aca="false">Сводная!G19</f>
        <v>0</v>
      </c>
      <c r="K15" s="305" t="n">
        <f aca="false">Сводная!H19</f>
        <v>0</v>
      </c>
    </row>
    <row r="16" customFormat="false" ht="13.5" hidden="false" customHeight="false" outlineLevel="0" collapsed="false">
      <c r="A16" s="297"/>
      <c r="B16" s="298" t="s">
        <v>352</v>
      </c>
      <c r="C16" s="299" t="str">
        <f aca="false">VLOOKUP(B16,СписокРабот!B:E,2,FALSE())</f>
        <v>Демонтаж потолочного плинтуса из полиуретана, лепнины из гипса К-1,5</v>
      </c>
      <c r="D16" s="300" t="str">
        <f aca="false">VLOOKUP(B16,СписокРабот!B:E,3,FALSE())</f>
        <v>п.м</v>
      </c>
      <c r="E16" s="301" t="n">
        <f aca="false">VLOOKUP(B16,СписокРабот!B:E,4,FALSE())</f>
        <v>128</v>
      </c>
      <c r="F16" s="306" t="n">
        <f aca="false">SUMPRODUCT(J16:$CZ16,MOD(COLUMN(J16:$CZ16)+1,2))</f>
        <v>0</v>
      </c>
      <c r="G16" s="303" t="n">
        <f aca="false">SUMPRODUCT(J16:$CZ16,MOD(COLUMN(J16:$CZ16),2))</f>
        <v>0</v>
      </c>
      <c r="H16" s="307" t="n">
        <f aca="false">'Доп.Работы'!$H16</f>
        <v>0</v>
      </c>
      <c r="I16" s="305" t="n">
        <f aca="false">'Доп.Работы'!$I16</f>
        <v>0</v>
      </c>
      <c r="J16" s="307" t="n">
        <f aca="false">Сводная!G20</f>
        <v>0</v>
      </c>
      <c r="K16" s="305" t="n">
        <f aca="false">Сводная!H20</f>
        <v>0</v>
      </c>
    </row>
    <row r="17" customFormat="false" ht="13.5" hidden="false" customHeight="false" outlineLevel="0" collapsed="false">
      <c r="A17" s="308" t="s">
        <v>354</v>
      </c>
      <c r="B17" s="309" t="s">
        <v>353</v>
      </c>
      <c r="C17" s="310"/>
      <c r="D17" s="311"/>
      <c r="E17" s="312"/>
      <c r="F17" s="313" t="n">
        <f aca="false">SUM(F9:F16)</f>
        <v>0</v>
      </c>
      <c r="G17" s="314" t="n">
        <f aca="false">SUM(G9:G16)</f>
        <v>0</v>
      </c>
      <c r="H17" s="315"/>
      <c r="I17" s="316" t="n">
        <f aca="false">SUM(I9:I16)</f>
        <v>0</v>
      </c>
      <c r="J17" s="315"/>
      <c r="K17" s="316" t="n">
        <f aca="false">SUM(K9:K16)</f>
        <v>0</v>
      </c>
    </row>
    <row r="18" customFormat="false" ht="13.5" hidden="false" customHeight="false" outlineLevel="0" collapsed="false">
      <c r="A18" s="291" t="s">
        <v>344</v>
      </c>
      <c r="B18" s="292" t="s">
        <v>22</v>
      </c>
      <c r="C18" s="292"/>
      <c r="D18" s="292"/>
      <c r="E18" s="292"/>
      <c r="F18" s="293" t="n">
        <f aca="false">F55</f>
        <v>678.7</v>
      </c>
      <c r="G18" s="294" t="n">
        <f aca="false">G55</f>
        <v>558094.6</v>
      </c>
      <c r="H18" s="295"/>
      <c r="I18" s="296" t="n">
        <f aca="false">I55</f>
        <v>0</v>
      </c>
      <c r="J18" s="295"/>
      <c r="K18" s="296" t="n">
        <f aca="false">K55</f>
        <v>558094.6</v>
      </c>
    </row>
    <row r="19" customFormat="false" ht="13.5" hidden="false" customHeight="false" outlineLevel="0" collapsed="false">
      <c r="A19" s="297"/>
      <c r="B19" s="298" t="s">
        <v>355</v>
      </c>
      <c r="C19" s="299" t="str">
        <f aca="false">VLOOKUP(B19,СписокРабот!B:E,2,FALSE())</f>
        <v>Устройство реечных подвесных потолков</v>
      </c>
      <c r="D19" s="300" t="str">
        <f aca="false">VLOOKUP(B19,СписокРабот!B:E,3,FALSE())</f>
        <v>м²</v>
      </c>
      <c r="E19" s="301" t="n">
        <f aca="false">VLOOKUP(B19,СписокРабот!B:E,4,FALSE())</f>
        <v>1880</v>
      </c>
      <c r="F19" s="306" t="n">
        <f aca="false">SUMPRODUCT(J19:$CZ19,MOD(COLUMN(J19:$CZ19)+1,2))</f>
        <v>0</v>
      </c>
      <c r="G19" s="303" t="n">
        <f aca="false">SUMPRODUCT(J19:$CZ19,MOD(COLUMN(J19:$CZ19),2))</f>
        <v>0</v>
      </c>
      <c r="H19" s="307" t="n">
        <f aca="false">'Доп.Работы'!$H19</f>
        <v>0</v>
      </c>
      <c r="I19" s="305" t="n">
        <f aca="false">'Доп.Работы'!$I19</f>
        <v>0</v>
      </c>
      <c r="J19" s="307" t="n">
        <f aca="false">Сводная!G23</f>
        <v>0</v>
      </c>
      <c r="K19" s="305" t="n">
        <f aca="false">Сводная!H23</f>
        <v>0</v>
      </c>
    </row>
    <row r="20" customFormat="false" ht="13.5" hidden="false" customHeight="false" outlineLevel="0" collapsed="false">
      <c r="A20" s="297"/>
      <c r="B20" s="298" t="s">
        <v>356</v>
      </c>
      <c r="C20" s="299" t="str">
        <f aca="false">VLOOKUP(B20,СписокРабот!B:E,2,FALSE())</f>
        <v>Устройство теневого профиля</v>
      </c>
      <c r="D20" s="300" t="str">
        <f aca="false">VLOOKUP(B20,СписокРабот!B:E,3,FALSE())</f>
        <v>п.м.</v>
      </c>
      <c r="E20" s="301" t="n">
        <f aca="false">VLOOKUP(B20,СписокРабот!B:E,4,FALSE())</f>
        <v>1919</v>
      </c>
      <c r="F20" s="306" t="n">
        <f aca="false">SUMPRODUCT(J20:$CZ20,MOD(COLUMN(J20:$CZ20)+1,2))</f>
        <v>0</v>
      </c>
      <c r="G20" s="303" t="n">
        <f aca="false">SUMPRODUCT(J20:$CZ20,MOD(COLUMN(J20:$CZ20),2))</f>
        <v>0</v>
      </c>
      <c r="H20" s="307" t="n">
        <f aca="false">'Доп.Работы'!$H20</f>
        <v>0</v>
      </c>
      <c r="I20" s="305" t="n">
        <f aca="false">'Доп.Работы'!$I20</f>
        <v>0</v>
      </c>
      <c r="J20" s="307" t="n">
        <f aca="false">Сводная!G24</f>
        <v>0</v>
      </c>
      <c r="K20" s="305" t="n">
        <f aca="false">Сводная!H24</f>
        <v>0</v>
      </c>
    </row>
    <row r="21" customFormat="false" ht="13.5" hidden="false" customHeight="false" outlineLevel="0" collapsed="false">
      <c r="A21" s="297"/>
      <c r="B21" s="298" t="s">
        <v>23</v>
      </c>
      <c r="C21" s="299" t="str">
        <f aca="false">VLOOKUP(B21,СписокРабот!B:E,2,FALSE())</f>
        <v>Базовая шпатлёвка потолка 1 слой</v>
      </c>
      <c r="D21" s="300" t="str">
        <f aca="false">VLOOKUP(B21,СписокРабот!B:E,3,FALSE())</f>
        <v>м²</v>
      </c>
      <c r="E21" s="301" t="n">
        <f aca="false">VLOOKUP(B21,СписокРабот!B:E,4,FALSE())</f>
        <v>578</v>
      </c>
      <c r="F21" s="306" t="n">
        <f aca="false">SUMPRODUCT(J21:$CZ21,MOD(COLUMN(J21:$CZ21)+1,2))</f>
        <v>60.8</v>
      </c>
      <c r="G21" s="303" t="n">
        <f aca="false">SUMPRODUCT(J21:$CZ21,MOD(COLUMN(J21:$CZ21),2))</f>
        <v>35142.4</v>
      </c>
      <c r="H21" s="307" t="n">
        <f aca="false">'Доп.Работы'!$H21</f>
        <v>0</v>
      </c>
      <c r="I21" s="305" t="n">
        <f aca="false">'Доп.Работы'!$I21</f>
        <v>0</v>
      </c>
      <c r="J21" s="307" t="n">
        <f aca="false">Сводная!G25</f>
        <v>60.8</v>
      </c>
      <c r="K21" s="305" t="n">
        <f aca="false">Сводная!H25</f>
        <v>35142.4</v>
      </c>
    </row>
    <row r="22" customFormat="false" ht="13.5" hidden="false" customHeight="false" outlineLevel="0" collapsed="false">
      <c r="A22" s="297"/>
      <c r="B22" s="298" t="s">
        <v>357</v>
      </c>
      <c r="C22" s="299" t="str">
        <f aca="false">VLOOKUP(B22,СписокРабот!B:E,2,FALSE())</f>
        <v>Устройство подвесного потолка из гипсокартона (1 слой) одноуровневый</v>
      </c>
      <c r="D22" s="300" t="str">
        <f aca="false">VLOOKUP(B22,СписокРабот!B:E,3,FALSE())</f>
        <v>м²</v>
      </c>
      <c r="E22" s="301" t="n">
        <f aca="false">VLOOKUP(B22,СписокРабот!B:E,4,FALSE())</f>
        <v>3821</v>
      </c>
      <c r="F22" s="306" t="n">
        <f aca="false">SUMPRODUCT(J22:$CZ22,MOD(COLUMN(J22:$CZ22)+1,2))</f>
        <v>0</v>
      </c>
      <c r="G22" s="303" t="n">
        <f aca="false">SUMPRODUCT(J22:$CZ22,MOD(COLUMN(J22:$CZ22),2))</f>
        <v>0</v>
      </c>
      <c r="H22" s="307" t="n">
        <f aca="false">'Доп.Работы'!$H22</f>
        <v>0</v>
      </c>
      <c r="I22" s="305" t="n">
        <f aca="false">'Доп.Работы'!$I22</f>
        <v>0</v>
      </c>
      <c r="J22" s="307" t="n">
        <f aca="false">Сводная!G26</f>
        <v>0</v>
      </c>
      <c r="K22" s="305" t="n">
        <f aca="false">Сводная!H26</f>
        <v>0</v>
      </c>
    </row>
    <row r="23" customFormat="false" ht="13.5" hidden="false" customHeight="false" outlineLevel="0" collapsed="false">
      <c r="A23" s="297"/>
      <c r="B23" s="298" t="s">
        <v>358</v>
      </c>
      <c r="C23" s="299" t="str">
        <f aca="false">VLOOKUP(B23,СписокРабот!B:E,2,FALSE())</f>
        <v>Установка воздуховода</v>
      </c>
      <c r="D23" s="300" t="str">
        <f aca="false">VLOOKUP(B23,СписокРабот!B:E,3,FALSE())</f>
        <v>п.м.</v>
      </c>
      <c r="E23" s="301" t="n">
        <f aca="false">VLOOKUP(B23,СписокРабот!B:E,4,FALSE())</f>
        <v>1194</v>
      </c>
      <c r="F23" s="306" t="n">
        <f aca="false">SUMPRODUCT(J23:$CZ23,MOD(COLUMN(J23:$CZ23)+1,2))</f>
        <v>0</v>
      </c>
      <c r="G23" s="303" t="n">
        <f aca="false">SUMPRODUCT(J23:$CZ23,MOD(COLUMN(J23:$CZ23),2))</f>
        <v>0</v>
      </c>
      <c r="H23" s="307" t="n">
        <f aca="false">'Доп.Работы'!$H23</f>
        <v>0</v>
      </c>
      <c r="I23" s="305" t="n">
        <f aca="false">'Доп.Работы'!$I23</f>
        <v>0</v>
      </c>
      <c r="J23" s="307" t="n">
        <f aca="false">Сводная!G27</f>
        <v>0</v>
      </c>
      <c r="K23" s="305" t="n">
        <f aca="false">Сводная!H27</f>
        <v>0</v>
      </c>
    </row>
    <row r="24" customFormat="false" ht="13.5" hidden="false" customHeight="false" outlineLevel="0" collapsed="false">
      <c r="A24" s="297"/>
      <c r="B24" s="298" t="s">
        <v>26</v>
      </c>
      <c r="C24" s="299" t="str">
        <f aca="false">VLOOKUP(B24,СписокРабот!B:E,2,FALSE())</f>
        <v>Устройство подвесного потолка из гипсокартона (2 слоя) одноуровневый</v>
      </c>
      <c r="D24" s="300" t="str">
        <f aca="false">VLOOKUP(B24,СписокРабот!B:E,3,FALSE())</f>
        <v>м²</v>
      </c>
      <c r="E24" s="301" t="n">
        <f aca="false">VLOOKUP(B24,СписокРабот!B:E,4,FALSE())</f>
        <v>4543</v>
      </c>
      <c r="F24" s="306" t="n">
        <f aca="false">SUMPRODUCT(J24:$CZ24,MOD(COLUMN(J24:$CZ24)+1,2))</f>
        <v>16.6</v>
      </c>
      <c r="G24" s="303" t="n">
        <f aca="false">SUMPRODUCT(J24:$CZ24,MOD(COLUMN(J24:$CZ24),2))</f>
        <v>75413.8</v>
      </c>
      <c r="H24" s="307" t="n">
        <f aca="false">'Доп.Работы'!$H24</f>
        <v>0</v>
      </c>
      <c r="I24" s="305" t="n">
        <f aca="false">'Доп.Работы'!$I24</f>
        <v>0</v>
      </c>
      <c r="J24" s="307" t="n">
        <f aca="false">Сводная!G28</f>
        <v>16.6</v>
      </c>
      <c r="K24" s="305" t="n">
        <f aca="false">Сводная!H28</f>
        <v>75413.8</v>
      </c>
    </row>
    <row r="25" customFormat="false" ht="13.5" hidden="false" customHeight="false" outlineLevel="0" collapsed="false">
      <c r="A25" s="297"/>
      <c r="B25" s="298" t="s">
        <v>359</v>
      </c>
      <c r="C25" s="299" t="str">
        <f aca="false">VLOOKUP(B25,СписокРабот!B:E,2,FALSE())</f>
        <v>Устройство разноуровнего потолка из ГКЛ с прямолинейными элементами 1слой</v>
      </c>
      <c r="D25" s="300" t="str">
        <f aca="false">VLOOKUP(B25,СписокРабот!B:E,3,FALSE())</f>
        <v>м²</v>
      </c>
      <c r="E25" s="301" t="n">
        <f aca="false">VLOOKUP(B25,СписокРабот!B:E,4,FALSE())</f>
        <v>5108</v>
      </c>
      <c r="F25" s="306" t="n">
        <f aca="false">SUMPRODUCT(J25:$CZ25,MOD(COLUMN(J25:$CZ25)+1,2))</f>
        <v>0</v>
      </c>
      <c r="G25" s="303" t="n">
        <f aca="false">SUMPRODUCT(J25:$CZ25,MOD(COLUMN(J25:$CZ25),2))</f>
        <v>0</v>
      </c>
      <c r="H25" s="307" t="n">
        <f aca="false">'Доп.Работы'!$H25</f>
        <v>0</v>
      </c>
      <c r="I25" s="305" t="n">
        <f aca="false">'Доп.Работы'!$I25</f>
        <v>0</v>
      </c>
      <c r="J25" s="307" t="n">
        <f aca="false">Сводная!G29</f>
        <v>0</v>
      </c>
      <c r="K25" s="305" t="n">
        <f aca="false">Сводная!H29</f>
        <v>0</v>
      </c>
    </row>
    <row r="26" customFormat="false" ht="13.5" hidden="false" customHeight="false" outlineLevel="0" collapsed="false">
      <c r="A26" s="297"/>
      <c r="B26" s="298" t="s">
        <v>360</v>
      </c>
      <c r="C26" s="299" t="str">
        <f aca="false">VLOOKUP(B26,СписокРабот!B:E,2,FALSE())</f>
        <v>Устройство разноур. потолка из ГКЛ слож. геометр. форм с криволин. эл-ми 1слой</v>
      </c>
      <c r="D26" s="300" t="str">
        <f aca="false">VLOOKUP(B26,СписокРабот!B:E,3,FALSE())</f>
        <v>м²</v>
      </c>
      <c r="E26" s="301" t="n">
        <f aca="false">VLOOKUP(B26,СписокРабот!B:E,4,FALSE())</f>
        <v>6937</v>
      </c>
      <c r="F26" s="306" t="n">
        <f aca="false">SUMPRODUCT(J26:$CZ26,MOD(COLUMN(J26:$CZ26)+1,2))</f>
        <v>0</v>
      </c>
      <c r="G26" s="303" t="n">
        <f aca="false">SUMPRODUCT(J26:$CZ26,MOD(COLUMN(J26:$CZ26),2))</f>
        <v>0</v>
      </c>
      <c r="H26" s="307" t="n">
        <f aca="false">'Доп.Работы'!$H26</f>
        <v>0</v>
      </c>
      <c r="I26" s="305" t="n">
        <f aca="false">'Доп.Работы'!$I26</f>
        <v>0</v>
      </c>
      <c r="J26" s="307" t="n">
        <f aca="false">Сводная!G30</f>
        <v>0</v>
      </c>
      <c r="K26" s="305" t="n">
        <f aca="false">Сводная!H30</f>
        <v>0</v>
      </c>
    </row>
    <row r="27" customFormat="false" ht="13.5" hidden="false" customHeight="false" outlineLevel="0" collapsed="false">
      <c r="A27" s="297"/>
      <c r="B27" s="298" t="s">
        <v>361</v>
      </c>
      <c r="C27" s="299" t="str">
        <f aca="false">VLOOKUP(B27,СписокРабот!B:E,2,FALSE())</f>
        <v>Монтаж натяжного потолка/ малые обьемы ,с/у и т.п. К-1,8</v>
      </c>
      <c r="D27" s="300" t="str">
        <f aca="false">VLOOKUP(B27,СписокРабот!B:E,3,FALSE())</f>
        <v>м²</v>
      </c>
      <c r="E27" s="301" t="n">
        <f aca="false">VLOOKUP(B27,СписокРабот!B:E,4,FALSE())</f>
        <v>1789</v>
      </c>
      <c r="F27" s="306" t="n">
        <f aca="false">SUMPRODUCT(J27:$CZ27,MOD(COLUMN(J27:$CZ27)+1,2))</f>
        <v>0</v>
      </c>
      <c r="G27" s="303" t="n">
        <f aca="false">SUMPRODUCT(J27:$CZ27,MOD(COLUMN(J27:$CZ27),2))</f>
        <v>0</v>
      </c>
      <c r="H27" s="307" t="n">
        <f aca="false">'Доп.Работы'!$H27</f>
        <v>0</v>
      </c>
      <c r="I27" s="305" t="n">
        <f aca="false">'Доп.Работы'!$I27</f>
        <v>0</v>
      </c>
      <c r="J27" s="307" t="n">
        <f aca="false">Сводная!G31</f>
        <v>0</v>
      </c>
      <c r="K27" s="305" t="n">
        <f aca="false">Сводная!H31</f>
        <v>0</v>
      </c>
    </row>
    <row r="28" customFormat="false" ht="13.5" hidden="false" customHeight="false" outlineLevel="0" collapsed="false">
      <c r="A28" s="297"/>
      <c r="B28" s="298" t="s">
        <v>28</v>
      </c>
      <c r="C28" s="299" t="str">
        <f aca="false">VLOOKUP(B28,СписокРабот!B:E,2,FALSE())</f>
        <v>Грунтовка потолка 1 слой</v>
      </c>
      <c r="D28" s="300" t="str">
        <f aca="false">VLOOKUP(B28,СписокРабот!B:E,3,FALSE())</f>
        <v>м²</v>
      </c>
      <c r="E28" s="301" t="n">
        <f aca="false">VLOOKUP(B28,СписокРабот!B:E,4,FALSE())</f>
        <v>159</v>
      </c>
      <c r="F28" s="306" t="n">
        <f aca="false">SUMPRODUCT(J28:$CZ28,MOD(COLUMN(J28:$CZ28)+1,2))</f>
        <v>155</v>
      </c>
      <c r="G28" s="303" t="n">
        <f aca="false">SUMPRODUCT(J28:$CZ28,MOD(COLUMN(J28:$CZ28),2))</f>
        <v>24645</v>
      </c>
      <c r="H28" s="307" t="n">
        <f aca="false">'Доп.Работы'!$H28</f>
        <v>0</v>
      </c>
      <c r="I28" s="305" t="n">
        <f aca="false">'Доп.Работы'!$I28</f>
        <v>0</v>
      </c>
      <c r="J28" s="307" t="n">
        <f aca="false">Сводная!G32</f>
        <v>155</v>
      </c>
      <c r="K28" s="305" t="n">
        <f aca="false">Сводная!H32</f>
        <v>24645</v>
      </c>
    </row>
    <row r="29" customFormat="false" ht="13.5" hidden="false" customHeight="false" outlineLevel="0" collapsed="false">
      <c r="A29" s="297"/>
      <c r="B29" s="298" t="s">
        <v>30</v>
      </c>
      <c r="C29" s="299" t="str">
        <f aca="false">VLOOKUP(B29,СписокРабот!B:E,2,FALSE())</f>
        <v>Штукатурка потолка до 20 мм (от 20 до 30 мм - коэффициент 1,5)</v>
      </c>
      <c r="D29" s="300" t="str">
        <f aca="false">VLOOKUP(B29,СписокРабот!B:E,3,FALSE())</f>
        <v>м²</v>
      </c>
      <c r="E29" s="301" t="n">
        <f aca="false">VLOOKUP(B29,СписокРабот!B:E,4,FALSE())</f>
        <v>2563</v>
      </c>
      <c r="F29" s="306" t="n">
        <f aca="false">SUMPRODUCT(J29:$CZ29,MOD(COLUMN(J29:$CZ29)+1,2))</f>
        <v>60.8</v>
      </c>
      <c r="G29" s="303" t="n">
        <f aca="false">SUMPRODUCT(J29:$CZ29,MOD(COLUMN(J29:$CZ29),2))</f>
        <v>155830.4</v>
      </c>
      <c r="H29" s="307" t="n">
        <f aca="false">'Доп.Работы'!$H29</f>
        <v>0</v>
      </c>
      <c r="I29" s="305" t="n">
        <f aca="false">'Доп.Работы'!$I29</f>
        <v>0</v>
      </c>
      <c r="J29" s="307" t="n">
        <f aca="false">Сводная!G33</f>
        <v>60.8</v>
      </c>
      <c r="K29" s="305" t="n">
        <f aca="false">Сводная!H33</f>
        <v>155830.4</v>
      </c>
    </row>
    <row r="30" customFormat="false" ht="13.5" hidden="false" customHeight="false" outlineLevel="0" collapsed="false">
      <c r="A30" s="297"/>
      <c r="B30" s="298" t="s">
        <v>32</v>
      </c>
      <c r="C30" s="299" t="str">
        <f aca="false">VLOOKUP(B30,СписокРабот!B:E,2,FALSE())</f>
        <v>Шпатлёвка потолка под окраску 2 слоя</v>
      </c>
      <c r="D30" s="300" t="str">
        <f aca="false">VLOOKUP(B30,СписокРабот!B:E,3,FALSE())</f>
        <v>м²</v>
      </c>
      <c r="E30" s="301" t="n">
        <f aca="false">VLOOKUP(B30,СписокРабот!B:E,4,FALSE())</f>
        <v>1200</v>
      </c>
      <c r="F30" s="306" t="n">
        <f aca="false">SUMPRODUCT(J30:$CZ30,MOD(COLUMN(J30:$CZ30)+1,2))</f>
        <v>77.5</v>
      </c>
      <c r="G30" s="303" t="n">
        <f aca="false">SUMPRODUCT(J30:$CZ30,MOD(COLUMN(J30:$CZ30),2))</f>
        <v>93000</v>
      </c>
      <c r="H30" s="307" t="n">
        <f aca="false">'Доп.Работы'!$H30</f>
        <v>0</v>
      </c>
      <c r="I30" s="305" t="n">
        <f aca="false">'Доп.Работы'!$I30</f>
        <v>0</v>
      </c>
      <c r="J30" s="307" t="n">
        <f aca="false">Сводная!G34</f>
        <v>77.5</v>
      </c>
      <c r="K30" s="305" t="n">
        <f aca="false">Сводная!H34</f>
        <v>93000</v>
      </c>
    </row>
    <row r="31" customFormat="false" ht="13.5" hidden="false" customHeight="false" outlineLevel="0" collapsed="false">
      <c r="A31" s="297"/>
      <c r="B31" s="298" t="s">
        <v>362</v>
      </c>
      <c r="C31" s="299" t="str">
        <f aca="false">VLOOKUP(B31,СписокРабот!B:E,2,FALSE())</f>
        <v>Устройство звукоизоляции потолков минватой /рулонными мат-ми</v>
      </c>
      <c r="D31" s="300" t="str">
        <f aca="false">VLOOKUP(B31,СписокРабот!B:E,3,FALSE())</f>
        <v>м²</v>
      </c>
      <c r="E31" s="301" t="n">
        <f aca="false">VLOOKUP(B31,СписокРабот!B:E,4,FALSE())</f>
        <v>1345</v>
      </c>
      <c r="F31" s="306" t="n">
        <f aca="false">SUMPRODUCT(J31:$CZ31,MOD(COLUMN(J31:$CZ31)+1,2))</f>
        <v>0</v>
      </c>
      <c r="G31" s="303" t="n">
        <f aca="false">SUMPRODUCT(J31:$CZ31,MOD(COLUMN(J31:$CZ31),2))</f>
        <v>0</v>
      </c>
      <c r="H31" s="307" t="n">
        <f aca="false">'Доп.Работы'!$H31</f>
        <v>0</v>
      </c>
      <c r="I31" s="305" t="n">
        <f aca="false">'Доп.Работы'!$I31</f>
        <v>0</v>
      </c>
      <c r="J31" s="307" t="n">
        <f aca="false">Сводная!G35</f>
        <v>0</v>
      </c>
      <c r="K31" s="305" t="n">
        <f aca="false">Сводная!H35</f>
        <v>0</v>
      </c>
    </row>
    <row r="32" customFormat="false" ht="13.5" hidden="false" customHeight="false" outlineLevel="0" collapsed="false">
      <c r="A32" s="297"/>
      <c r="B32" s="298" t="s">
        <v>363</v>
      </c>
      <c r="C32" s="299" t="str">
        <f aca="false">VLOOKUP(B32,СписокРабот!B:E,2,FALSE())</f>
        <v>Грунтовка откосов потолка 1 слой</v>
      </c>
      <c r="D32" s="300" t="str">
        <f aca="false">VLOOKUP(B32,СписокРабот!B:E,3,FALSE())</f>
        <v>п.м.</v>
      </c>
      <c r="E32" s="301" t="n">
        <f aca="false">VLOOKUP(B32,СписокРабот!B:E,4,FALSE())</f>
        <v>159</v>
      </c>
      <c r="F32" s="302" t="n">
        <f aca="false">SUMPRODUCT(J32:$CZ32,MOD(COLUMN(J32:$CZ32)+1,2))</f>
        <v>0</v>
      </c>
      <c r="G32" s="303" t="n">
        <f aca="false">SUMPRODUCT(J32:$CZ32,MOD(COLUMN(J32:$CZ32),2))</f>
        <v>0</v>
      </c>
      <c r="H32" s="304" t="n">
        <f aca="false">'Доп.Работы'!$H32</f>
        <v>0</v>
      </c>
      <c r="I32" s="305" t="n">
        <f aca="false">'Доп.Работы'!$I32</f>
        <v>0</v>
      </c>
      <c r="J32" s="304" t="n">
        <f aca="false">Сводная!G36</f>
        <v>0</v>
      </c>
      <c r="K32" s="305" t="n">
        <f aca="false">Сводная!H36</f>
        <v>0</v>
      </c>
    </row>
    <row r="33" customFormat="false" ht="13.5" hidden="false" customHeight="false" outlineLevel="0" collapsed="false">
      <c r="A33" s="297"/>
      <c r="B33" s="298" t="s">
        <v>34</v>
      </c>
      <c r="C33" s="299" t="str">
        <f aca="false">VLOOKUP(B33,СписокРабот!B:E,2,FALSE())</f>
        <v>Окраска потолка 2 слоя</v>
      </c>
      <c r="D33" s="300" t="str">
        <f aca="false">VLOOKUP(B33,СписокРабот!B:E,3,FALSE())</f>
        <v>м²</v>
      </c>
      <c r="E33" s="301" t="n">
        <f aca="false">VLOOKUP(B33,СписокРабот!B:E,4,FALSE())</f>
        <v>796</v>
      </c>
      <c r="F33" s="306" t="n">
        <f aca="false">SUMPRODUCT(J33:$CZ33,MOD(COLUMN(J33:$CZ33)+1,2))</f>
        <v>77.5</v>
      </c>
      <c r="G33" s="303" t="n">
        <f aca="false">SUMPRODUCT(J33:$CZ33,MOD(COLUMN(J33:$CZ33),2))</f>
        <v>61690</v>
      </c>
      <c r="H33" s="307" t="n">
        <f aca="false">'Доп.Работы'!$H33</f>
        <v>0</v>
      </c>
      <c r="I33" s="305" t="n">
        <f aca="false">'Доп.Работы'!$I33</f>
        <v>0</v>
      </c>
      <c r="J33" s="307" t="n">
        <f aca="false">Сводная!G37</f>
        <v>77.5</v>
      </c>
      <c r="K33" s="305" t="n">
        <f aca="false">Сводная!H37</f>
        <v>61690</v>
      </c>
    </row>
    <row r="34" customFormat="false" ht="13.5" hidden="false" customHeight="false" outlineLevel="0" collapsed="false">
      <c r="A34" s="297"/>
      <c r="B34" s="298" t="s">
        <v>364</v>
      </c>
      <c r="C34" s="299" t="str">
        <f aca="false">VLOOKUP(B34,СписокРабот!B:E,2,FALSE())</f>
        <v>Устройство полиуретанового карниза h 10- 15 см. (выше коэффициент 2)</v>
      </c>
      <c r="D34" s="300" t="str">
        <f aca="false">VLOOKUP(B34,СписокРабот!B:E,3,FALSE())</f>
        <v>п.м</v>
      </c>
      <c r="E34" s="301" t="n">
        <f aca="false">VLOOKUP(B34,СписокРабот!B:E,4,FALSE())</f>
        <v>1386</v>
      </c>
      <c r="F34" s="306" t="n">
        <f aca="false">SUMPRODUCT(J34:$CZ34,MOD(COLUMN(J34:$CZ34)+1,2))</f>
        <v>0</v>
      </c>
      <c r="G34" s="303" t="n">
        <f aca="false">SUMPRODUCT(J34:$CZ34,MOD(COLUMN(J34:$CZ34),2))</f>
        <v>0</v>
      </c>
      <c r="H34" s="307" t="n">
        <f aca="false">'Доп.Работы'!$H34</f>
        <v>0</v>
      </c>
      <c r="I34" s="305" t="n">
        <f aca="false">'Доп.Работы'!$I34</f>
        <v>0</v>
      </c>
      <c r="J34" s="307" t="n">
        <f aca="false">Сводная!G38</f>
        <v>0</v>
      </c>
      <c r="K34" s="305" t="n">
        <f aca="false">Сводная!H38</f>
        <v>0</v>
      </c>
    </row>
    <row r="35" customFormat="false" ht="13.5" hidden="false" customHeight="false" outlineLevel="0" collapsed="false">
      <c r="A35" s="297"/>
      <c r="B35" s="298" t="s">
        <v>365</v>
      </c>
      <c r="C35" s="299" t="str">
        <f aca="false">VLOOKUP(B35,СписокРабот!B:E,2,FALSE())</f>
        <v>Устройство  полиуретанового карниза (галтель, молдинг) h до 10см.</v>
      </c>
      <c r="D35" s="300" t="str">
        <f aca="false">VLOOKUP(B35,СписокРабот!B:E,3,FALSE())</f>
        <v>п.м</v>
      </c>
      <c r="E35" s="301" t="n">
        <f aca="false">VLOOKUP(B35,СписокРабот!B:E,4,FALSE())</f>
        <v>1038</v>
      </c>
      <c r="F35" s="306" t="n">
        <f aca="false">SUMPRODUCT(J35:$CZ35,MOD(COLUMN(J35:$CZ35)+1,2))</f>
        <v>0</v>
      </c>
      <c r="G35" s="303" t="n">
        <f aca="false">SUMPRODUCT(J35:$CZ35,MOD(COLUMN(J35:$CZ35),2))</f>
        <v>0</v>
      </c>
      <c r="H35" s="307" t="n">
        <f aca="false">'Доп.Работы'!$H35</f>
        <v>0</v>
      </c>
      <c r="I35" s="305" t="n">
        <f aca="false">'Доп.Работы'!$I35</f>
        <v>0</v>
      </c>
      <c r="J35" s="307" t="n">
        <f aca="false">Сводная!G39</f>
        <v>0</v>
      </c>
      <c r="K35" s="305" t="n">
        <f aca="false">Сводная!H39</f>
        <v>0</v>
      </c>
    </row>
    <row r="36" customFormat="false" ht="13.5" hidden="false" customHeight="false" outlineLevel="0" collapsed="false">
      <c r="A36" s="297"/>
      <c r="B36" s="298" t="s">
        <v>366</v>
      </c>
      <c r="C36" s="299" t="str">
        <f aca="false">VLOOKUP(B36,СписокРабот!B:E,2,FALSE())</f>
        <v>Шпатлёвка и окраска декоративного карниза (галтель) h до 10см.( выше коэффициент 1,5) </v>
      </c>
      <c r="D36" s="300" t="str">
        <f aca="false">VLOOKUP(B36,СписокРабот!B:E,3,FALSE())</f>
        <v>п.м</v>
      </c>
      <c r="E36" s="301" t="n">
        <f aca="false">VLOOKUP(B36,СписокРабот!B:E,4,FALSE())</f>
        <v>764</v>
      </c>
      <c r="F36" s="306" t="n">
        <f aca="false">SUMPRODUCT(J36:$CZ36,MOD(COLUMN(J36:$CZ36)+1,2))</f>
        <v>0</v>
      </c>
      <c r="G36" s="303" t="n">
        <f aca="false">SUMPRODUCT(J36:$CZ36,MOD(COLUMN(J36:$CZ36),2))</f>
        <v>0</v>
      </c>
      <c r="H36" s="307" t="n">
        <f aca="false">'Доп.Работы'!$H36</f>
        <v>0</v>
      </c>
      <c r="I36" s="305" t="n">
        <f aca="false">'Доп.Работы'!$I36</f>
        <v>0</v>
      </c>
      <c r="J36" s="307" t="n">
        <f aca="false">Сводная!G40</f>
        <v>0</v>
      </c>
      <c r="K36" s="305" t="n">
        <f aca="false">Сводная!H40</f>
        <v>0</v>
      </c>
    </row>
    <row r="37" customFormat="false" ht="13.5" hidden="false" customHeight="false" outlineLevel="0" collapsed="false">
      <c r="A37" s="297"/>
      <c r="B37" s="298" t="s">
        <v>36</v>
      </c>
      <c r="C37" s="299" t="str">
        <f aca="false">VLOOKUP(B37,СписокРабот!B:E,2,FALSE())</f>
        <v>Оклейка потолка сеткой «строби», «паутинка», /пароизоляция потолка/обои,«стеклохолст» К-1,7</v>
      </c>
      <c r="D37" s="300" t="str">
        <f aca="false">VLOOKUP(B37,СписокРабот!B:E,3,FALSE())</f>
        <v>м²</v>
      </c>
      <c r="E37" s="301" t="n">
        <f aca="false">VLOOKUP(B37,СписокРабот!B:E,4,FALSE())</f>
        <v>620</v>
      </c>
      <c r="F37" s="306" t="n">
        <f aca="false">SUMPRODUCT(J37:$CZ37,MOD(COLUMN(J37:$CZ37)+1,2))</f>
        <v>77.5</v>
      </c>
      <c r="G37" s="303" t="n">
        <f aca="false">SUMPRODUCT(J37:$CZ37,MOD(COLUMN(J37:$CZ37),2))</f>
        <v>48050</v>
      </c>
      <c r="H37" s="307" t="n">
        <f aca="false">'Доп.Работы'!$H37</f>
        <v>0</v>
      </c>
      <c r="I37" s="305" t="n">
        <f aca="false">'Доп.Работы'!$I37</f>
        <v>0</v>
      </c>
      <c r="J37" s="307" t="n">
        <f aca="false">Сводная!G41</f>
        <v>77.5</v>
      </c>
      <c r="K37" s="305" t="n">
        <f aca="false">Сводная!H41</f>
        <v>48050</v>
      </c>
    </row>
    <row r="38" customFormat="false" ht="13.5" hidden="false" customHeight="false" outlineLevel="0" collapsed="false">
      <c r="A38" s="297"/>
      <c r="B38" s="298" t="s">
        <v>367</v>
      </c>
      <c r="C38" s="299" t="str">
        <f aca="false">VLOOKUP(B38,СписокРабот!B:E,2,FALSE())</f>
        <v>Расшивка рустов.  Заделка рустов применять К- 2,3</v>
      </c>
      <c r="D38" s="300" t="str">
        <f aca="false">VLOOKUP(B38,СписокРабот!B:E,3,FALSE())</f>
        <v>п.м</v>
      </c>
      <c r="E38" s="301" t="n">
        <f aca="false">VLOOKUP(B38,СписокРабот!B:E,4,FALSE())</f>
        <v>411</v>
      </c>
      <c r="F38" s="306" t="n">
        <f aca="false">SUMPRODUCT(J38:$CZ38,MOD(COLUMN(J38:$CZ38)+1,2))</f>
        <v>0</v>
      </c>
      <c r="G38" s="303" t="n">
        <f aca="false">SUMPRODUCT(J38:$CZ38,MOD(COLUMN(J38:$CZ38),2))</f>
        <v>0</v>
      </c>
      <c r="H38" s="307" t="n">
        <f aca="false">'Доп.Работы'!$H38</f>
        <v>0</v>
      </c>
      <c r="I38" s="305" t="n">
        <f aca="false">'Доп.Работы'!$I38</f>
        <v>0</v>
      </c>
      <c r="J38" s="307" t="n">
        <f aca="false">Сводная!G42</f>
        <v>0</v>
      </c>
      <c r="K38" s="305" t="n">
        <f aca="false">Сводная!H42</f>
        <v>0</v>
      </c>
    </row>
    <row r="39" customFormat="false" ht="13.5" hidden="false" customHeight="false" outlineLevel="0" collapsed="false">
      <c r="A39" s="297"/>
      <c r="B39" s="298" t="s">
        <v>368</v>
      </c>
      <c r="C39" s="299" t="str">
        <f aca="false">VLOOKUP(B39,СписокРабот!B:E,2,FALSE())</f>
        <v>Штукатурная отделка откосов потолка до 400мм</v>
      </c>
      <c r="D39" s="300" t="str">
        <f aca="false">VLOOKUP(B39,СписокРабот!B:E,3,FALSE())</f>
        <v>п.м</v>
      </c>
      <c r="E39" s="301" t="n">
        <f aca="false">VLOOKUP(B39,СписокРабот!B:E,4,FALSE())</f>
        <v>1230</v>
      </c>
      <c r="F39" s="306" t="n">
        <f aca="false">SUMPRODUCT(J39:$CZ39,MOD(COLUMN(J39:$CZ39)+1,2))</f>
        <v>0</v>
      </c>
      <c r="G39" s="303" t="n">
        <f aca="false">SUMPRODUCT(J39:$CZ39,MOD(COLUMN(J39:$CZ39),2))</f>
        <v>0</v>
      </c>
      <c r="H39" s="307" t="n">
        <f aca="false">'Доп.Работы'!$H39</f>
        <v>0</v>
      </c>
      <c r="I39" s="305" t="n">
        <f aca="false">'Доп.Работы'!$I39</f>
        <v>0</v>
      </c>
      <c r="J39" s="307" t="n">
        <f aca="false">Сводная!G43</f>
        <v>0</v>
      </c>
      <c r="K39" s="305" t="n">
        <f aca="false">Сводная!H43</f>
        <v>0</v>
      </c>
    </row>
    <row r="40" customFormat="false" ht="13.5" hidden="false" customHeight="false" outlineLevel="0" collapsed="false">
      <c r="A40" s="297"/>
      <c r="B40" s="298" t="s">
        <v>369</v>
      </c>
      <c r="C40" s="299" t="str">
        <f aca="false">VLOOKUP(B40,СписокРабот!B:E,2,FALSE())</f>
        <v>Отделка откосов потолка сетка "строби"/ паутинка/стеклохолст</v>
      </c>
      <c r="D40" s="300" t="str">
        <f aca="false">VLOOKUP(B40,СписокРабот!B:E,3,FALSE())</f>
        <v>п.м</v>
      </c>
      <c r="E40" s="301" t="n">
        <f aca="false">VLOOKUP(B40,СписокРабот!B:E,4,FALSE())</f>
        <v>620</v>
      </c>
      <c r="F40" s="306" t="n">
        <f aca="false">SUMPRODUCT(J40:$CZ40,MOD(COLUMN(J40:$CZ40)+1,2))</f>
        <v>0</v>
      </c>
      <c r="G40" s="303" t="n">
        <f aca="false">SUMPRODUCT(J40:$CZ40,MOD(COLUMN(J40:$CZ40),2))</f>
        <v>0</v>
      </c>
      <c r="H40" s="307" t="n">
        <f aca="false">'Доп.Работы'!$H40</f>
        <v>0</v>
      </c>
      <c r="I40" s="305" t="n">
        <f aca="false">'Доп.Работы'!$I40</f>
        <v>0</v>
      </c>
      <c r="J40" s="307" t="n">
        <f aca="false">Сводная!G44</f>
        <v>0</v>
      </c>
      <c r="K40" s="305" t="n">
        <f aca="false">Сводная!H44</f>
        <v>0</v>
      </c>
    </row>
    <row r="41" customFormat="false" ht="13.5" hidden="false" customHeight="false" outlineLevel="0" collapsed="false">
      <c r="A41" s="297"/>
      <c r="B41" s="298" t="s">
        <v>370</v>
      </c>
      <c r="C41" s="299" t="str">
        <f aca="false">VLOOKUP(B41,СписокРабот!B:E,2,FALSE())</f>
        <v>Монтаж ГКЛ короба на потолке/готовых декоративных балок</v>
      </c>
      <c r="D41" s="300" t="str">
        <f aca="false">VLOOKUP(B41,СписокРабот!B:E,3,FALSE())</f>
        <v>п.м</v>
      </c>
      <c r="E41" s="301" t="n">
        <f aca="false">VLOOKUP(B41,СписокРабот!B:E,4,FALSE())</f>
        <v>3304</v>
      </c>
      <c r="F41" s="306" t="n">
        <f aca="false">SUMPRODUCT(J41:$CZ41,MOD(COLUMN(J41:$CZ41)+1,2))</f>
        <v>0</v>
      </c>
      <c r="G41" s="303" t="n">
        <f aca="false">SUMPRODUCT(J41:$CZ41,MOD(COLUMN(J41:$CZ41),2))</f>
        <v>0</v>
      </c>
      <c r="H41" s="307" t="n">
        <f aca="false">'Доп.Работы'!$H41</f>
        <v>0</v>
      </c>
      <c r="I41" s="305" t="n">
        <f aca="false">'Доп.Работы'!$I41</f>
        <v>0</v>
      </c>
      <c r="J41" s="307" t="n">
        <f aca="false">Сводная!G45</f>
        <v>0</v>
      </c>
      <c r="K41" s="305" t="n">
        <f aca="false">Сводная!H45</f>
        <v>0</v>
      </c>
    </row>
    <row r="42" customFormat="false" ht="13.5" hidden="false" customHeight="false" outlineLevel="0" collapsed="false">
      <c r="A42" s="297"/>
      <c r="B42" s="298" t="s">
        <v>38</v>
      </c>
      <c r="C42" s="299" t="str">
        <f aca="false">VLOOKUP(B42,СписокРабот!B:E,2,FALSE())</f>
        <v>Ошкуривание потолка 1 раз</v>
      </c>
      <c r="D42" s="300" t="str">
        <f aca="false">VLOOKUP(B42,СписокРабот!B:E,3,FALSE())</f>
        <v>м²</v>
      </c>
      <c r="E42" s="301" t="n">
        <f aca="false">VLOOKUP(B42,СписокРабот!B:E,4,FALSE())</f>
        <v>441</v>
      </c>
      <c r="F42" s="306" t="n">
        <f aca="false">SUMPRODUCT(J42:$CZ42,MOD(COLUMN(J42:$CZ42)+1,2))</f>
        <v>138</v>
      </c>
      <c r="G42" s="303" t="n">
        <f aca="false">SUMPRODUCT(J42:$CZ42,MOD(COLUMN(J42:$CZ42),2))</f>
        <v>60858</v>
      </c>
      <c r="H42" s="307" t="n">
        <f aca="false">'Доп.Работы'!$H42</f>
        <v>0</v>
      </c>
      <c r="I42" s="305" t="n">
        <f aca="false">'Доп.Работы'!$I42</f>
        <v>0</v>
      </c>
      <c r="J42" s="307" t="n">
        <f aca="false">Сводная!G46</f>
        <v>138</v>
      </c>
      <c r="K42" s="305" t="n">
        <f aca="false">Сводная!H46</f>
        <v>60858</v>
      </c>
    </row>
    <row r="43" customFormat="false" ht="13.5" hidden="false" customHeight="false" outlineLevel="0" collapsed="false">
      <c r="A43" s="297"/>
      <c r="B43" s="298" t="s">
        <v>371</v>
      </c>
      <c r="C43" s="299" t="str">
        <f aca="false">VLOOKUP(B43,СписокРабот!B:E,2,FALSE())</f>
        <v>Ошкуривание откосов потолка 1 раз</v>
      </c>
      <c r="D43" s="300" t="str">
        <f aca="false">VLOOKUP(B43,СписокРабот!B:E,3,FALSE())</f>
        <v>п.м.</v>
      </c>
      <c r="E43" s="301" t="n">
        <f aca="false">VLOOKUP(B43,СписокРабот!B:E,4,FALSE())</f>
        <v>441</v>
      </c>
      <c r="F43" s="306" t="n">
        <f aca="false">SUMPRODUCT(J43:$CZ43,MOD(COLUMN(J43:$CZ43)+1,2))</f>
        <v>0</v>
      </c>
      <c r="G43" s="303" t="n">
        <f aca="false">SUMPRODUCT(J43:$CZ43,MOD(COLUMN(J43:$CZ43),2))</f>
        <v>0</v>
      </c>
      <c r="H43" s="307" t="n">
        <f aca="false">'Доп.Работы'!$H43</f>
        <v>0</v>
      </c>
      <c r="I43" s="305" t="n">
        <f aca="false">'Доп.Работы'!$I43</f>
        <v>0</v>
      </c>
      <c r="J43" s="307" t="n">
        <f aca="false">Сводная!G47</f>
        <v>0</v>
      </c>
      <c r="K43" s="305" t="n">
        <f aca="false">Сводная!H47</f>
        <v>0</v>
      </c>
    </row>
    <row r="44" customFormat="false" ht="13.5" hidden="false" customHeight="false" outlineLevel="0" collapsed="false">
      <c r="A44" s="297"/>
      <c r="B44" s="298" t="s">
        <v>372</v>
      </c>
      <c r="C44" s="299" t="str">
        <f aca="false">VLOOKUP(B44,СписокРабот!B:E,2,FALSE())</f>
        <v>Устройство звукоизоляции потолка системой ЗИПС вектор</v>
      </c>
      <c r="D44" s="300" t="str">
        <f aca="false">VLOOKUP(B44,СписокРабот!B:E,3,FALSE())</f>
        <v>м²</v>
      </c>
      <c r="E44" s="301" t="n">
        <f aca="false">VLOOKUP(B44,СписокРабот!B:E,4,FALSE())</f>
        <v>2629</v>
      </c>
      <c r="F44" s="306" t="n">
        <f aca="false">SUMPRODUCT(J44:$CZ44,MOD(COLUMN(J44:$CZ44)+1,2))</f>
        <v>0</v>
      </c>
      <c r="G44" s="303" t="n">
        <f aca="false">SUMPRODUCT(J44:$CZ44,MOD(COLUMN(J44:$CZ44),2))</f>
        <v>0</v>
      </c>
      <c r="H44" s="307" t="n">
        <f aca="false">'Доп.Работы'!$H44</f>
        <v>0</v>
      </c>
      <c r="I44" s="305" t="n">
        <f aca="false">'Доп.Работы'!$I44</f>
        <v>0</v>
      </c>
      <c r="J44" s="307" t="n">
        <f aca="false">Сводная!G48</f>
        <v>0</v>
      </c>
      <c r="K44" s="305" t="n">
        <f aca="false">Сводная!H48</f>
        <v>0</v>
      </c>
    </row>
    <row r="45" customFormat="false" ht="13.5" hidden="false" customHeight="false" outlineLevel="0" collapsed="false">
      <c r="A45" s="297"/>
      <c r="B45" s="298" t="s">
        <v>373</v>
      </c>
      <c r="C45" s="299" t="str">
        <f aca="false">VLOOKUP(B45,СписокРабот!B:E,2,FALSE())</f>
        <v>Обработка потолка антиплесень 1 слой</v>
      </c>
      <c r="D45" s="300" t="str">
        <f aca="false">VLOOKUP(B45,СписокРабот!B:E,3,FALSE())</f>
        <v>м²</v>
      </c>
      <c r="E45" s="301" t="n">
        <f aca="false">VLOOKUP(B45,СписокРабот!B:E,4,FALSE())</f>
        <v>583</v>
      </c>
      <c r="F45" s="306" t="n">
        <f aca="false">SUMPRODUCT(J45:$CZ45,MOD(COLUMN(J45:$CZ45)+1,2))</f>
        <v>0</v>
      </c>
      <c r="G45" s="303" t="n">
        <f aca="false">SUMPRODUCT(J45:$CZ45,MOD(COLUMN(J45:$CZ45),2))</f>
        <v>0</v>
      </c>
      <c r="H45" s="307" t="n">
        <f aca="false">'Доп.Работы'!$H45</f>
        <v>0</v>
      </c>
      <c r="I45" s="305" t="n">
        <f aca="false">'Доп.Работы'!$I45</f>
        <v>0</v>
      </c>
      <c r="J45" s="307" t="n">
        <f aca="false">Сводная!G49</f>
        <v>0</v>
      </c>
      <c r="K45" s="305" t="n">
        <f aca="false">Сводная!H49</f>
        <v>0</v>
      </c>
    </row>
    <row r="46" customFormat="false" ht="13.5" hidden="false" customHeight="false" outlineLevel="0" collapsed="false">
      <c r="A46" s="297"/>
      <c r="B46" s="298" t="s">
        <v>374</v>
      </c>
      <c r="C46" s="299" t="str">
        <f aca="false">VLOOKUP(B46,СписокРабот!B:E,2,FALSE())</f>
        <v>Штукатурка потолка под правило гипсовым раствором визуальное выравнивание</v>
      </c>
      <c r="D46" s="300" t="str">
        <f aca="false">VLOOKUP(B46,СписокРабот!B:E,3,FALSE())</f>
        <v>м²</v>
      </c>
      <c r="E46" s="301" t="n">
        <f aca="false">VLOOKUP(B46,СписокРабот!B:E,4,FALSE())</f>
        <v>1511</v>
      </c>
      <c r="F46" s="306" t="n">
        <f aca="false">SUMPRODUCT(J46:$CZ46,MOD(COLUMN(J46:$CZ46)+1,2))</f>
        <v>0</v>
      </c>
      <c r="G46" s="303" t="n">
        <f aca="false">SUMPRODUCT(J46:$CZ46,MOD(COLUMN(J46:$CZ46),2))</f>
        <v>0</v>
      </c>
      <c r="H46" s="307" t="n">
        <f aca="false">'Доп.Работы'!$H46</f>
        <v>0</v>
      </c>
      <c r="I46" s="305" t="n">
        <f aca="false">'Доп.Работы'!$I46</f>
        <v>0</v>
      </c>
      <c r="J46" s="307" t="n">
        <f aca="false">Сводная!G50</f>
        <v>0</v>
      </c>
      <c r="K46" s="305" t="n">
        <f aca="false">Сводная!H50</f>
        <v>0</v>
      </c>
    </row>
    <row r="47" customFormat="false" ht="13.5" hidden="false" customHeight="false" outlineLevel="0" collapsed="false">
      <c r="A47" s="297"/>
      <c r="B47" s="298" t="s">
        <v>375</v>
      </c>
      <c r="C47" s="299" t="str">
        <f aca="false">VLOOKUP(B47,СписокРабот!B:E,2,FALSE())</f>
        <v>Монтаж панелей МДФ/ дерев. вагонки  на потолок с  устройством каркаса</v>
      </c>
      <c r="D47" s="300" t="str">
        <f aca="false">VLOOKUP(B47,СписокРабот!B:E,3,FALSE())</f>
        <v>м²</v>
      </c>
      <c r="E47" s="301" t="n">
        <f aca="false">VLOOKUP(B47,СписокРабот!B:E,4,FALSE())</f>
        <v>2116</v>
      </c>
      <c r="F47" s="306" t="n">
        <f aca="false">SUMPRODUCT(J47:$CZ47,MOD(COLUMN(J47:$CZ47)+1,2))</f>
        <v>0</v>
      </c>
      <c r="G47" s="303" t="n">
        <f aca="false">SUMPRODUCT(J47:$CZ47,MOD(COLUMN(J47:$CZ47),2))</f>
        <v>0</v>
      </c>
      <c r="H47" s="307" t="n">
        <f aca="false">'Доп.Работы'!$H47</f>
        <v>0</v>
      </c>
      <c r="I47" s="305" t="n">
        <f aca="false">'Доп.Работы'!$I47</f>
        <v>0</v>
      </c>
      <c r="J47" s="307" t="n">
        <f aca="false">Сводная!G51</f>
        <v>0</v>
      </c>
      <c r="K47" s="305" t="n">
        <f aca="false">Сводная!H51</f>
        <v>0</v>
      </c>
    </row>
    <row r="48" customFormat="false" ht="13.5" hidden="false" customHeight="false" outlineLevel="0" collapsed="false">
      <c r="A48" s="297"/>
      <c r="B48" s="298" t="s">
        <v>376</v>
      </c>
      <c r="C48" s="299" t="str">
        <f aca="false">VLOOKUP(B48,СписокРабот!B:E,2,FALSE())</f>
        <v>Устройство перегородки из ГКЛ для ниши скрытого карниза</v>
      </c>
      <c r="D48" s="300" t="str">
        <f aca="false">VLOOKUP(B48,СписокРабот!B:E,3,FALSE())</f>
        <v>п.м</v>
      </c>
      <c r="E48" s="301" t="n">
        <f aca="false">VLOOKUP(B48,СписокРабот!B:E,4,FALSE())</f>
        <v>3911</v>
      </c>
      <c r="F48" s="306" t="n">
        <f aca="false">SUMPRODUCT(J48:$CZ48,MOD(COLUMN(J48:$CZ48)+1,2))</f>
        <v>0</v>
      </c>
      <c r="G48" s="303" t="n">
        <f aca="false">SUMPRODUCT(J48:$CZ48,MOD(COLUMN(J48:$CZ48),2))</f>
        <v>0</v>
      </c>
      <c r="H48" s="307" t="n">
        <f aca="false">'Доп.Работы'!$H48</f>
        <v>0</v>
      </c>
      <c r="I48" s="305" t="n">
        <f aca="false">'Доп.Работы'!$I48</f>
        <v>0</v>
      </c>
      <c r="J48" s="307" t="n">
        <f aca="false">Сводная!G52</f>
        <v>0</v>
      </c>
      <c r="K48" s="305" t="n">
        <f aca="false">Сводная!H52</f>
        <v>0</v>
      </c>
    </row>
    <row r="49" customFormat="false" ht="13.5" hidden="false" customHeight="false" outlineLevel="0" collapsed="false">
      <c r="A49" s="297"/>
      <c r="B49" s="298" t="s">
        <v>377</v>
      </c>
      <c r="C49" s="299" t="str">
        <f aca="false">VLOOKUP(B49,СписокРабот!B:E,2,FALSE())</f>
        <v>Теплоизоляция потолков пенополистирол</v>
      </c>
      <c r="D49" s="300" t="str">
        <f aca="false">VLOOKUP(B49,СписокРабот!B:E,3,FALSE())</f>
        <v>м²</v>
      </c>
      <c r="E49" s="301" t="n">
        <f aca="false">VLOOKUP(B49,СписокРабот!B:E,4,FALSE())</f>
        <v>853</v>
      </c>
      <c r="F49" s="306" t="n">
        <f aca="false">SUMPRODUCT(J49:$CZ49,MOD(COLUMN(J49:$CZ49)+1,2))</f>
        <v>0</v>
      </c>
      <c r="G49" s="303" t="n">
        <f aca="false">SUMPRODUCT(J49:$CZ49,MOD(COLUMN(J49:$CZ49),2))</f>
        <v>0</v>
      </c>
      <c r="H49" s="307" t="n">
        <f aca="false">'Доп.Работы'!$H49</f>
        <v>0</v>
      </c>
      <c r="I49" s="305" t="n">
        <f aca="false">'Доп.Работы'!$I49</f>
        <v>0</v>
      </c>
      <c r="J49" s="307" t="n">
        <f aca="false">Сводная!G53</f>
        <v>0</v>
      </c>
      <c r="K49" s="305" t="n">
        <f aca="false">Сводная!H53</f>
        <v>0</v>
      </c>
    </row>
    <row r="50" customFormat="false" ht="13.5" hidden="false" customHeight="false" outlineLevel="0" collapsed="false">
      <c r="A50" s="297"/>
      <c r="B50" s="298" t="s">
        <v>40</v>
      </c>
      <c r="C50" s="299" t="str">
        <f aca="false">VLOOKUP(B50,СписокРабот!B:E,2,FALSE())</f>
        <v>Проклейка швов ГКЛВ потолка с армированием перфорированной лентой (Кнауф)</v>
      </c>
      <c r="D50" s="300" t="str">
        <f aca="false">VLOOKUP(B50,СписокРабот!B:E,3,FALSE())</f>
        <v>п.м</v>
      </c>
      <c r="E50" s="301" t="n">
        <f aca="false">VLOOKUP(B50,СписокРабот!B:E,4,FALSE())</f>
        <v>231</v>
      </c>
      <c r="F50" s="306" t="n">
        <f aca="false">SUMPRODUCT(J50:$CZ50,MOD(COLUMN(J50:$CZ50)+1,2))</f>
        <v>15</v>
      </c>
      <c r="G50" s="303" t="n">
        <f aca="false">SUMPRODUCT(J50:$CZ50,MOD(COLUMN(J50:$CZ50),2))</f>
        <v>3465</v>
      </c>
      <c r="H50" s="307" t="n">
        <f aca="false">'Доп.Работы'!$H50</f>
        <v>0</v>
      </c>
      <c r="I50" s="305" t="n">
        <f aca="false">'Доп.Работы'!$I50</f>
        <v>0</v>
      </c>
      <c r="J50" s="307" t="n">
        <f aca="false">Сводная!G54</f>
        <v>15</v>
      </c>
      <c r="K50" s="305" t="n">
        <f aca="false">Сводная!H54</f>
        <v>3465</v>
      </c>
    </row>
    <row r="51" customFormat="false" ht="13.5" hidden="false" customHeight="false" outlineLevel="0" collapsed="false">
      <c r="A51" s="297"/>
      <c r="B51" s="298" t="s">
        <v>378</v>
      </c>
      <c r="C51" s="299" t="str">
        <f aca="false">VLOOKUP(B51,СписокРабот!B:E,2,FALSE())</f>
        <v>Монтаж малярных уголков коробов потолка/ углоформирующей ленты</v>
      </c>
      <c r="D51" s="300" t="str">
        <f aca="false">VLOOKUP(B51,СписокРабот!B:E,3,FALSE())</f>
        <v>п.м</v>
      </c>
      <c r="E51" s="301" t="n">
        <f aca="false">VLOOKUP(B51,СписокРабот!B:E,4,FALSE())</f>
        <v>390</v>
      </c>
      <c r="F51" s="306" t="n">
        <f aca="false">SUMPRODUCT(J51:$CZ51,MOD(COLUMN(J51:$CZ51)+1,2))</f>
        <v>0</v>
      </c>
      <c r="G51" s="303" t="n">
        <f aca="false">SUMPRODUCT(J51:$CZ51,MOD(COLUMN(J51:$CZ51),2))</f>
        <v>0</v>
      </c>
      <c r="H51" s="307" t="n">
        <f aca="false">'Доп.Работы'!$H51</f>
        <v>0</v>
      </c>
      <c r="I51" s="305" t="n">
        <f aca="false">'Доп.Работы'!$I51</f>
        <v>0</v>
      </c>
      <c r="J51" s="307" t="n">
        <f aca="false">Сводная!G55</f>
        <v>0</v>
      </c>
      <c r="K51" s="305" t="n">
        <f aca="false">Сводная!H55</f>
        <v>0</v>
      </c>
    </row>
    <row r="52" customFormat="false" ht="13.5" hidden="false" customHeight="false" outlineLevel="0" collapsed="false">
      <c r="A52" s="297"/>
      <c r="B52" s="298" t="s">
        <v>379</v>
      </c>
      <c r="C52" s="299" t="str">
        <f aca="false">VLOOKUP(B52,СписокРабот!B:E,2,FALSE())</f>
        <v>Отделка откосов потолка шпаклевка 2 слоя</v>
      </c>
      <c r="D52" s="300" t="str">
        <f aca="false">VLOOKUP(B52,СписокРабот!B:E,3,FALSE())</f>
        <v>п.м</v>
      </c>
      <c r="E52" s="301" t="n">
        <f aca="false">VLOOKUP(B52,СписокРабот!B:E,4,FALSE())</f>
        <v>1217</v>
      </c>
      <c r="F52" s="306" t="n">
        <f aca="false">SUMPRODUCT(J52:$CZ52,MOD(COLUMN(J52:$CZ52)+1,2))</f>
        <v>0</v>
      </c>
      <c r="G52" s="303" t="n">
        <f aca="false">SUMPRODUCT(J52:$CZ52,MOD(COLUMN(J52:$CZ52),2))</f>
        <v>0</v>
      </c>
      <c r="H52" s="307" t="n">
        <f aca="false">'Доп.Работы'!$H52</f>
        <v>0</v>
      </c>
      <c r="I52" s="305" t="n">
        <f aca="false">'Доп.Работы'!$I52</f>
        <v>0</v>
      </c>
      <c r="J52" s="307" t="n">
        <f aca="false">Сводная!G56</f>
        <v>0</v>
      </c>
      <c r="K52" s="305" t="n">
        <f aca="false">Сводная!H56</f>
        <v>0</v>
      </c>
    </row>
    <row r="53" customFormat="false" ht="13.5" hidden="false" customHeight="false" outlineLevel="0" collapsed="false">
      <c r="A53" s="297"/>
      <c r="B53" s="298" t="s">
        <v>380</v>
      </c>
      <c r="C53" s="299" t="str">
        <f aca="false">VLOOKUP(B53,СписокРабот!B:E,2,FALSE())</f>
        <v>Финишная отделка откосов потолка окраска 2 слоя/ обои итд</v>
      </c>
      <c r="D53" s="300" t="str">
        <f aca="false">VLOOKUP(B53,СписокРабот!B:E,3,FALSE())</f>
        <v>п.м</v>
      </c>
      <c r="E53" s="301" t="n">
        <f aca="false">VLOOKUP(B53,СписокРабот!B:E,4,FALSE())</f>
        <v>652</v>
      </c>
      <c r="F53" s="306" t="n">
        <f aca="false">SUMPRODUCT(J53:$CZ53,MOD(COLUMN(J53:$CZ53)+1,2))</f>
        <v>0</v>
      </c>
      <c r="G53" s="303" t="n">
        <f aca="false">SUMPRODUCT(J53:$CZ53,MOD(COLUMN(J53:$CZ53),2))</f>
        <v>0</v>
      </c>
      <c r="H53" s="307" t="n">
        <f aca="false">'Доп.Работы'!$H53</f>
        <v>0</v>
      </c>
      <c r="I53" s="305" t="n">
        <f aca="false">'Доп.Работы'!$I53</f>
        <v>0</v>
      </c>
      <c r="J53" s="307" t="n">
        <f aca="false">Сводная!G57</f>
        <v>0</v>
      </c>
      <c r="K53" s="305" t="n">
        <f aca="false">Сводная!H57</f>
        <v>0</v>
      </c>
    </row>
    <row r="54" customFormat="false" ht="13.5" hidden="false" customHeight="false" outlineLevel="0" collapsed="false">
      <c r="A54" s="297"/>
      <c r="B54" s="298" t="s">
        <v>381</v>
      </c>
      <c r="C54" s="299" t="str">
        <f aca="false">VLOOKUP(B54,СписокРабот!B:E,2,FALSE())</f>
        <v>Нанесение грунта Беноноконтакт на потолок 1 слой</v>
      </c>
      <c r="D54" s="300" t="str">
        <f aca="false">VLOOKUP(B54,СписокРабот!B:E,3,FALSE())</f>
        <v>м²</v>
      </c>
      <c r="E54" s="301" t="n">
        <f aca="false">VLOOKUP(B54,СписокРабот!B:E,4,FALSE())</f>
        <v>321</v>
      </c>
      <c r="F54" s="306" t="n">
        <f aca="false">SUMPRODUCT(J54:$CZ54,MOD(COLUMN(J54:$CZ54)+1,2))</f>
        <v>0</v>
      </c>
      <c r="G54" s="303" t="n">
        <f aca="false">SUMPRODUCT(J54:$CZ54,MOD(COLUMN(J54:$CZ54),2))</f>
        <v>0</v>
      </c>
      <c r="H54" s="307" t="n">
        <f aca="false">'Доп.Работы'!$H54</f>
        <v>0</v>
      </c>
      <c r="I54" s="305" t="n">
        <f aca="false">'Доп.Работы'!$I54</f>
        <v>0</v>
      </c>
      <c r="J54" s="307" t="n">
        <f aca="false">Сводная!G58</f>
        <v>0</v>
      </c>
      <c r="K54" s="305" t="n">
        <f aca="false">Сводная!H58</f>
        <v>0</v>
      </c>
    </row>
    <row r="55" customFormat="false" ht="13.5" hidden="false" customHeight="false" outlineLevel="0" collapsed="false">
      <c r="A55" s="308" t="s">
        <v>354</v>
      </c>
      <c r="B55" s="309" t="s">
        <v>43</v>
      </c>
      <c r="C55" s="310"/>
      <c r="D55" s="311"/>
      <c r="E55" s="312"/>
      <c r="F55" s="313" t="n">
        <f aca="false">SUM(F19:F54)</f>
        <v>678.7</v>
      </c>
      <c r="G55" s="314" t="n">
        <f aca="false">SUM(G19:G54)</f>
        <v>558094.6</v>
      </c>
      <c r="H55" s="315"/>
      <c r="I55" s="316" t="n">
        <f aca="false">SUM(I19:I54)</f>
        <v>0</v>
      </c>
      <c r="J55" s="315"/>
      <c r="K55" s="316" t="n">
        <f aca="false">SUM(K19:K54)</f>
        <v>558094.6</v>
      </c>
    </row>
    <row r="56" s="326" customFormat="true" ht="13.5" hidden="false" customHeight="false" outlineLevel="0" collapsed="false">
      <c r="A56" s="317" t="s">
        <v>382</v>
      </c>
      <c r="B56" s="318" t="s">
        <v>44</v>
      </c>
      <c r="C56" s="319"/>
      <c r="D56" s="320"/>
      <c r="E56" s="321"/>
      <c r="F56" s="322" t="n">
        <f aca="false">F17+F55</f>
        <v>678.7</v>
      </c>
      <c r="G56" s="323" t="n">
        <f aca="false">G17+G55</f>
        <v>558094.6</v>
      </c>
      <c r="H56" s="324"/>
      <c r="I56" s="325" t="n">
        <f aca="false">I17+I55</f>
        <v>0</v>
      </c>
      <c r="J56" s="324"/>
      <c r="K56" s="325" t="n">
        <f aca="false">K17+K55</f>
        <v>558094.6</v>
      </c>
    </row>
    <row r="57" customFormat="false" ht="13.5" hidden="false" customHeight="false" outlineLevel="0" collapsed="false">
      <c r="A57" s="285" t="s">
        <v>338</v>
      </c>
      <c r="B57" s="286" t="s">
        <v>383</v>
      </c>
      <c r="C57" s="286"/>
      <c r="D57" s="286"/>
      <c r="E57" s="286"/>
      <c r="F57" s="287" t="n">
        <f aca="false">F178</f>
        <v>1602.4</v>
      </c>
      <c r="G57" s="288" t="n">
        <f aca="false">G178</f>
        <v>1103502.4</v>
      </c>
      <c r="H57" s="289"/>
      <c r="I57" s="290" t="n">
        <f aca="false">I178</f>
        <v>0</v>
      </c>
      <c r="J57" s="289"/>
      <c r="K57" s="290" t="n">
        <f aca="false">K178</f>
        <v>1103502.4</v>
      </c>
    </row>
    <row r="58" customFormat="false" ht="13.5" hidden="false" customHeight="false" outlineLevel="0" collapsed="false">
      <c r="A58" s="291" t="s">
        <v>344</v>
      </c>
      <c r="B58" s="292" t="s">
        <v>46</v>
      </c>
      <c r="C58" s="292"/>
      <c r="D58" s="292"/>
      <c r="E58" s="292"/>
      <c r="F58" s="293" t="n">
        <f aca="false">F79</f>
        <v>10</v>
      </c>
      <c r="G58" s="294" t="n">
        <f aca="false">G79</f>
        <v>2570</v>
      </c>
      <c r="H58" s="295"/>
      <c r="I58" s="296" t="n">
        <f aca="false">I79</f>
        <v>0</v>
      </c>
      <c r="J58" s="295"/>
      <c r="K58" s="296" t="n">
        <f aca="false">K79</f>
        <v>2570</v>
      </c>
    </row>
    <row r="59" customFormat="false" ht="13.5" hidden="false" customHeight="false" outlineLevel="0" collapsed="false">
      <c r="A59" s="297"/>
      <c r="B59" s="298" t="s">
        <v>384</v>
      </c>
      <c r="C59" s="299" t="str">
        <f aca="false">VLOOKUP(B59,СписокРабот!B:E,2,FALSE())</f>
        <v>Демонтаж стен деревянных, кирпичных (1/4, 1/2) ПГП при наличии плитки или армирования К-1,6</v>
      </c>
      <c r="D59" s="300" t="str">
        <f aca="false">VLOOKUP(B59,СписокРабот!B:E,3,FALSE())</f>
        <v>м²</v>
      </c>
      <c r="E59" s="301" t="n">
        <f aca="false">VLOOKUP(B59,СписокРабот!B:E,4,FALSE())</f>
        <v>1409</v>
      </c>
      <c r="F59" s="306" t="n">
        <f aca="false">SUMPRODUCT(J59:$CZ59,MOD(COLUMN(J59:$CZ59)+1,2))</f>
        <v>0</v>
      </c>
      <c r="G59" s="303" t="n">
        <f aca="false">SUMPRODUCT(J59:$CZ59,MOD(COLUMN(J59:$CZ59),2))</f>
        <v>0</v>
      </c>
      <c r="H59" s="307" t="n">
        <f aca="false">'Доп.Работы'!$H59</f>
        <v>0</v>
      </c>
      <c r="I59" s="305" t="n">
        <f aca="false">'Доп.Работы'!$I59</f>
        <v>0</v>
      </c>
      <c r="J59" s="307" t="n">
        <f aca="false">Сводная!G63</f>
        <v>0</v>
      </c>
      <c r="K59" s="305" t="n">
        <f aca="false">Сводная!H63</f>
        <v>0</v>
      </c>
    </row>
    <row r="60" customFormat="false" ht="13.5" hidden="false" customHeight="false" outlineLevel="0" collapsed="false">
      <c r="A60" s="297"/>
      <c r="B60" s="298" t="s">
        <v>385</v>
      </c>
      <c r="C60" s="299" t="str">
        <f aca="false">VLOOKUP(B60,СписокРабот!B:E,2,FALSE())</f>
        <v>Демонтаж пластикового откоса/ наличника </v>
      </c>
      <c r="D60" s="300" t="str">
        <f aca="false">VLOOKUP(B60,СписокРабот!B:E,3,FALSE())</f>
        <v>п.м</v>
      </c>
      <c r="E60" s="301" t="n">
        <f aca="false">VLOOKUP(B60,СписокРабот!B:E,4,FALSE())</f>
        <v>74</v>
      </c>
      <c r="F60" s="306" t="n">
        <f aca="false">SUMPRODUCT(J60:$CZ60,MOD(COLUMN(J60:$CZ60)+1,2))</f>
        <v>0</v>
      </c>
      <c r="G60" s="303" t="n">
        <f aca="false">SUMPRODUCT(J60:$CZ60,MOD(COLUMN(J60:$CZ60),2))</f>
        <v>0</v>
      </c>
      <c r="H60" s="307" t="n">
        <f aca="false">'Доп.Работы'!$H60</f>
        <v>0</v>
      </c>
      <c r="I60" s="305" t="n">
        <f aca="false">'Доп.Работы'!$I60</f>
        <v>0</v>
      </c>
      <c r="J60" s="307" t="n">
        <f aca="false">Сводная!G64</f>
        <v>0</v>
      </c>
      <c r="K60" s="305" t="n">
        <f aca="false">Сводная!H64</f>
        <v>0</v>
      </c>
    </row>
    <row r="61" customFormat="false" ht="13.5" hidden="false" customHeight="false" outlineLevel="0" collapsed="false">
      <c r="A61" s="297"/>
      <c r="B61" s="298" t="s">
        <v>386</v>
      </c>
      <c r="C61" s="299" t="str">
        <f aca="false">VLOOKUP(B61,СписокРабот!B:E,2,FALSE())</f>
        <v>Демонтаж существующих кирпичных конструкций</v>
      </c>
      <c r="D61" s="300" t="str">
        <f aca="false">VLOOKUP(B61,СписокРабот!B:E,3,FALSE())</f>
        <v>м3</v>
      </c>
      <c r="E61" s="301" t="n">
        <f aca="false">VLOOKUP(B61,СписокРабот!B:E,4,FALSE())</f>
        <v>23310</v>
      </c>
      <c r="F61" s="306" t="n">
        <f aca="false">SUMPRODUCT(J61:$CZ61,MOD(COLUMN(J61:$CZ61)+1,2))</f>
        <v>0</v>
      </c>
      <c r="G61" s="303" t="n">
        <f aca="false">SUMPRODUCT(J61:$CZ61,MOD(COLUMN(J61:$CZ61),2))</f>
        <v>0</v>
      </c>
      <c r="H61" s="307" t="n">
        <f aca="false">'Доп.Работы'!$H61</f>
        <v>0</v>
      </c>
      <c r="I61" s="305" t="n">
        <f aca="false">'Доп.Работы'!$I61</f>
        <v>0</v>
      </c>
      <c r="J61" s="307" t="n">
        <f aca="false">Сводная!G65</f>
        <v>0</v>
      </c>
      <c r="K61" s="305" t="n">
        <f aca="false">Сводная!H65</f>
        <v>0</v>
      </c>
    </row>
    <row r="62" customFormat="false" ht="13.5" hidden="false" customHeight="false" outlineLevel="0" collapsed="false">
      <c r="A62" s="297"/>
      <c r="B62" s="298" t="s">
        <v>387</v>
      </c>
      <c r="C62" s="299" t="str">
        <f aca="false">VLOOKUP(B62,СписокРабот!B:E,2,FALSE())</f>
        <v>Демонтаж штукатурного покрытия толщ. до 2 см. (от 2см до 6см К-1.5, свыше 6 см К-2)</v>
      </c>
      <c r="D62" s="300" t="str">
        <f aca="false">VLOOKUP(B62,СписокРабот!B:E,3,FALSE())</f>
        <v>м²</v>
      </c>
      <c r="E62" s="301" t="n">
        <f aca="false">VLOOKUP(B62,СписокРабот!B:E,4,FALSE())</f>
        <v>744</v>
      </c>
      <c r="F62" s="306" t="n">
        <f aca="false">SUMPRODUCT(J62:$CZ62,MOD(COLUMN(J62:$CZ62)+1,2))</f>
        <v>0</v>
      </c>
      <c r="G62" s="303" t="n">
        <f aca="false">SUMPRODUCT(J62:$CZ62,MOD(COLUMN(J62:$CZ62),2))</f>
        <v>0</v>
      </c>
      <c r="H62" s="307" t="n">
        <f aca="false">'Доп.Работы'!$H62</f>
        <v>0</v>
      </c>
      <c r="I62" s="305" t="n">
        <f aca="false">'Доп.Работы'!$I62</f>
        <v>0</v>
      </c>
      <c r="J62" s="307" t="n">
        <f aca="false">Сводная!G66</f>
        <v>0</v>
      </c>
      <c r="K62" s="305" t="n">
        <f aca="false">Сводная!H66</f>
        <v>0</v>
      </c>
    </row>
    <row r="63" customFormat="false" ht="13.5" hidden="false" customHeight="false" outlineLevel="0" collapsed="false">
      <c r="A63" s="297"/>
      <c r="B63" s="298" t="s">
        <v>388</v>
      </c>
      <c r="C63" s="299" t="str">
        <f aca="false">VLOOKUP(B63,СписокРабот!B:E,2,FALSE())</f>
        <v>Демонтаж маяка с заделкой шрабы стен, потолка и пола</v>
      </c>
      <c r="D63" s="300" t="str">
        <f aca="false">VLOOKUP(B63,СписокРабот!B:E,3,FALSE())</f>
        <v>п.м</v>
      </c>
      <c r="E63" s="301" t="n">
        <f aca="false">VLOOKUP(B63,СписокРабот!B:E,4,FALSE())</f>
        <v>311</v>
      </c>
      <c r="F63" s="306" t="n">
        <f aca="false">SUMPRODUCT(J63:$CZ63,MOD(COLUMN(J63:$CZ63)+1,2))</f>
        <v>0</v>
      </c>
      <c r="G63" s="303" t="n">
        <f aca="false">SUMPRODUCT(J63:$CZ63,MOD(COLUMN(J63:$CZ63),2))</f>
        <v>0</v>
      </c>
      <c r="H63" s="307" t="n">
        <f aca="false">'Доп.Работы'!$H63</f>
        <v>0</v>
      </c>
      <c r="I63" s="305" t="n">
        <f aca="false">'Доп.Работы'!$I63</f>
        <v>0</v>
      </c>
      <c r="J63" s="307" t="n">
        <f aca="false">Сводная!G67</f>
        <v>0</v>
      </c>
      <c r="K63" s="305" t="n">
        <f aca="false">Сводная!H67</f>
        <v>0</v>
      </c>
    </row>
    <row r="64" customFormat="false" ht="13.5" hidden="false" customHeight="false" outlineLevel="0" collapsed="false">
      <c r="A64" s="297"/>
      <c r="B64" s="298" t="s">
        <v>389</v>
      </c>
      <c r="C64" s="299" t="str">
        <f aca="false">VLOOKUP(B64,СписокРабот!B:E,2,FALSE())</f>
        <v>Демонтаж дверного полотна</v>
      </c>
      <c r="D64" s="300" t="str">
        <f aca="false">VLOOKUP(B64,СписокРабот!B:E,3,FALSE())</f>
        <v>ед.</v>
      </c>
      <c r="E64" s="301" t="n">
        <f aca="false">VLOOKUP(B64,СписокРабот!B:E,4,FALSE())</f>
        <v>450</v>
      </c>
      <c r="F64" s="302" t="n">
        <f aca="false">SUMPRODUCT(J64:$CZ64,MOD(COLUMN(J64:$CZ64)+1,2))</f>
        <v>0</v>
      </c>
      <c r="G64" s="303" t="n">
        <f aca="false">SUMPRODUCT(J64:$CZ64,MOD(COLUMN(J64:$CZ64),2))</f>
        <v>0</v>
      </c>
      <c r="H64" s="304" t="n">
        <f aca="false">'Доп.Работы'!$H64</f>
        <v>0</v>
      </c>
      <c r="I64" s="305" t="n">
        <f aca="false">'Доп.Работы'!$I64</f>
        <v>0</v>
      </c>
      <c r="J64" s="304" t="n">
        <f aca="false">Сводная!G68</f>
        <v>0</v>
      </c>
      <c r="K64" s="305" t="n">
        <f aca="false">Сводная!H68</f>
        <v>0</v>
      </c>
    </row>
    <row r="65" customFormat="false" ht="13.5" hidden="false" customHeight="false" outlineLevel="0" collapsed="false">
      <c r="A65" s="297"/>
      <c r="B65" s="298" t="s">
        <v>390</v>
      </c>
      <c r="C65" s="299" t="str">
        <f aca="false">VLOOKUP(B65,СписокРабот!B:E,2,FALSE())</f>
        <v>Демонтаж подоконника (пластик)</v>
      </c>
      <c r="D65" s="300" t="str">
        <f aca="false">VLOOKUP(B65,СписокРабот!B:E,3,FALSE())</f>
        <v>ед.</v>
      </c>
      <c r="E65" s="301" t="n">
        <f aca="false">VLOOKUP(B65,СписокРабот!B:E,4,FALSE())</f>
        <v>809</v>
      </c>
      <c r="F65" s="302" t="n">
        <f aca="false">SUMPRODUCT(J65:$CZ65,MOD(COLUMN(J65:$CZ65)+1,2))</f>
        <v>0</v>
      </c>
      <c r="G65" s="303" t="n">
        <f aca="false">SUMPRODUCT(J65:$CZ65,MOD(COLUMN(J65:$CZ65),2))</f>
        <v>0</v>
      </c>
      <c r="H65" s="304" t="n">
        <f aca="false">'Доп.Работы'!$H65</f>
        <v>0</v>
      </c>
      <c r="I65" s="305" t="n">
        <f aca="false">'Доп.Работы'!$I65</f>
        <v>0</v>
      </c>
      <c r="J65" s="304" t="n">
        <f aca="false">Сводная!G69</f>
        <v>0</v>
      </c>
      <c r="K65" s="305" t="n">
        <f aca="false">Сводная!H69</f>
        <v>0</v>
      </c>
    </row>
    <row r="66" customFormat="false" ht="13.5" hidden="false" customHeight="false" outlineLevel="0" collapsed="false">
      <c r="A66" s="297"/>
      <c r="B66" s="298" t="s">
        <v>391</v>
      </c>
      <c r="C66" s="299" t="str">
        <f aca="false">VLOOKUP(B66,СписокРабот!B:E,2,FALSE())</f>
        <v>Демонтаж подоконника (камень/бетон)</v>
      </c>
      <c r="D66" s="300" t="str">
        <f aca="false">VLOOKUP(B66,СписокРабот!B:E,3,FALSE())</f>
        <v>ед.</v>
      </c>
      <c r="E66" s="301" t="n">
        <f aca="false">VLOOKUP(B66,СписокРабот!B:E,4,FALSE())</f>
        <v>1466</v>
      </c>
      <c r="F66" s="302" t="n">
        <f aca="false">SUMPRODUCT(J66:$CZ66,MOD(COLUMN(J66:$CZ66)+1,2))</f>
        <v>0</v>
      </c>
      <c r="G66" s="303" t="n">
        <f aca="false">SUMPRODUCT(J66:$CZ66,MOD(COLUMN(J66:$CZ66),2))</f>
        <v>0</v>
      </c>
      <c r="H66" s="304" t="n">
        <f aca="false">'Доп.Работы'!$H66</f>
        <v>0</v>
      </c>
      <c r="I66" s="305" t="n">
        <f aca="false">'Доп.Работы'!$I66</f>
        <v>0</v>
      </c>
      <c r="J66" s="304" t="n">
        <f aca="false">Сводная!G70</f>
        <v>0</v>
      </c>
      <c r="K66" s="305" t="n">
        <f aca="false">Сводная!H70</f>
        <v>0</v>
      </c>
    </row>
    <row r="67" customFormat="false" ht="13.5" hidden="false" customHeight="false" outlineLevel="0" collapsed="false">
      <c r="A67" s="297"/>
      <c r="B67" s="298" t="s">
        <v>392</v>
      </c>
      <c r="C67" s="299" t="str">
        <f aca="false">VLOOKUP(B67,СписокРабот!B:E,2,FALSE())</f>
        <v>Демонтаж дверных блоков</v>
      </c>
      <c r="D67" s="300" t="str">
        <f aca="false">VLOOKUP(B67,СписокРабот!B:E,3,FALSE())</f>
        <v>ед.</v>
      </c>
      <c r="E67" s="301" t="n">
        <f aca="false">VLOOKUP(B67,СписокРабот!B:E,4,FALSE())</f>
        <v>777</v>
      </c>
      <c r="F67" s="302" t="n">
        <f aca="false">SUMPRODUCT(J67:$CZ67,MOD(COLUMN(J67:$CZ67)+1,2))</f>
        <v>0</v>
      </c>
      <c r="G67" s="303" t="n">
        <f aca="false">SUMPRODUCT(J67:$CZ67,MOD(COLUMN(J67:$CZ67),2))</f>
        <v>0</v>
      </c>
      <c r="H67" s="304" t="n">
        <f aca="false">'Доп.Работы'!$H67</f>
        <v>0</v>
      </c>
      <c r="I67" s="305" t="n">
        <f aca="false">'Доп.Работы'!$I67</f>
        <v>0</v>
      </c>
      <c r="J67" s="304" t="n">
        <f aca="false">Сводная!G71</f>
        <v>0</v>
      </c>
      <c r="K67" s="305" t="n">
        <f aca="false">Сводная!H71</f>
        <v>0</v>
      </c>
    </row>
    <row r="68" customFormat="false" ht="13.5" hidden="false" customHeight="false" outlineLevel="0" collapsed="false">
      <c r="A68" s="297"/>
      <c r="B68" s="298" t="s">
        <v>393</v>
      </c>
      <c r="C68" s="299" t="str">
        <f aca="false">VLOOKUP(B68,СписокРабот!B:E,2,FALSE())</f>
        <v>Демонтаж оконных блоков</v>
      </c>
      <c r="D68" s="300" t="str">
        <f aca="false">VLOOKUP(B68,СписокРабот!B:E,3,FALSE())</f>
        <v>м²</v>
      </c>
      <c r="E68" s="301" t="n">
        <f aca="false">VLOOKUP(B68,СписокРабот!B:E,4,FALSE())</f>
        <v>468</v>
      </c>
      <c r="F68" s="302" t="n">
        <f aca="false">SUMPRODUCT(J68:$CZ68,MOD(COLUMN(J68:$CZ68)+1,2))</f>
        <v>0</v>
      </c>
      <c r="G68" s="303" t="n">
        <f aca="false">SUMPRODUCT(J68:$CZ68,MOD(COLUMN(J68:$CZ68),2))</f>
        <v>0</v>
      </c>
      <c r="H68" s="304" t="n">
        <f aca="false">'Доп.Работы'!$H68</f>
        <v>0</v>
      </c>
      <c r="I68" s="305" t="n">
        <f aca="false">'Доп.Работы'!$I68</f>
        <v>0</v>
      </c>
      <c r="J68" s="304" t="n">
        <f aca="false">Сводная!G72</f>
        <v>0</v>
      </c>
      <c r="K68" s="305" t="n">
        <f aca="false">Сводная!H72</f>
        <v>0</v>
      </c>
    </row>
    <row r="69" customFormat="false" ht="13.5" hidden="false" customHeight="false" outlineLevel="0" collapsed="false">
      <c r="A69" s="297"/>
      <c r="B69" s="298" t="s">
        <v>394</v>
      </c>
      <c r="C69" s="299" t="str">
        <f aca="false">VLOOKUP(B69,СписокРабот!B:E,2,FALSE())</f>
        <v>Расчистка стен от старой ВЭ краски / шпаклевки. От масляной краски К-1,3</v>
      </c>
      <c r="D69" s="300" t="str">
        <f aca="false">VLOOKUP(B69,СписокРабот!B:E,3,FALSE())</f>
        <v>м²</v>
      </c>
      <c r="E69" s="301" t="n">
        <f aca="false">VLOOKUP(B69,СписокРабот!B:E,4,FALSE())</f>
        <v>722</v>
      </c>
      <c r="F69" s="306" t="n">
        <f aca="false">SUMPRODUCT(J69:$CZ69,MOD(COLUMN(J69:$CZ69)+1,2))</f>
        <v>0</v>
      </c>
      <c r="G69" s="303" t="n">
        <f aca="false">SUMPRODUCT(J69:$CZ69,MOD(COLUMN(J69:$CZ69),2))</f>
        <v>0</v>
      </c>
      <c r="H69" s="307" t="n">
        <f aca="false">'Доп.Работы'!$H69</f>
        <v>0</v>
      </c>
      <c r="I69" s="305" t="n">
        <f aca="false">'Доп.Работы'!$I69</f>
        <v>0</v>
      </c>
      <c r="J69" s="307" t="n">
        <f aca="false">Сводная!G73</f>
        <v>0</v>
      </c>
      <c r="K69" s="305" t="n">
        <f aca="false">Сводная!H73</f>
        <v>0</v>
      </c>
    </row>
    <row r="70" customFormat="false" ht="13.5" hidden="false" customHeight="false" outlineLevel="0" collapsed="false">
      <c r="A70" s="297"/>
      <c r="B70" s="298" t="s">
        <v>395</v>
      </c>
      <c r="C70" s="299" t="str">
        <f aca="false">VLOOKUP(B70,СписокРабот!B:E,2,FALSE())</f>
        <v>Снятие старых обоев (флизелин,бумажные,текстильные, многослойные )/ утеплителя со стен</v>
      </c>
      <c r="D70" s="300" t="str">
        <f aca="false">VLOOKUP(B70,СписокРабот!B:E,3,FALSE())</f>
        <v>м²</v>
      </c>
      <c r="E70" s="301" t="n">
        <f aca="false">VLOOKUP(B70,СписокРабот!B:E,4,FALSE())</f>
        <v>552</v>
      </c>
      <c r="F70" s="306" t="n">
        <f aca="false">SUMPRODUCT(J70:$CZ70,MOD(COLUMN(J70:$CZ70)+1,2))</f>
        <v>0</v>
      </c>
      <c r="G70" s="303" t="n">
        <f aca="false">SUMPRODUCT(J70:$CZ70,MOD(COLUMN(J70:$CZ70),2))</f>
        <v>0</v>
      </c>
      <c r="H70" s="307" t="n">
        <f aca="false">'Доп.Работы'!$H70</f>
        <v>0</v>
      </c>
      <c r="I70" s="305" t="n">
        <f aca="false">'Доп.Работы'!$I70</f>
        <v>0</v>
      </c>
      <c r="J70" s="307" t="n">
        <f aca="false">Сводная!G74</f>
        <v>0</v>
      </c>
      <c r="K70" s="305" t="n">
        <f aca="false">Сводная!H74</f>
        <v>0</v>
      </c>
    </row>
    <row r="71" customFormat="false" ht="13.5" hidden="false" customHeight="false" outlineLevel="0" collapsed="false">
      <c r="A71" s="297"/>
      <c r="B71" s="298" t="s">
        <v>396</v>
      </c>
      <c r="C71" s="299" t="str">
        <f aca="false">VLOOKUP(B71,СписокРабот!B:E,2,FALSE())</f>
        <v>Снятие старых обоев однослойные</v>
      </c>
      <c r="D71" s="300" t="str">
        <f aca="false">VLOOKUP(B71,СписокРабот!B:E,3,FALSE())</f>
        <v>м²</v>
      </c>
      <c r="E71" s="301" t="n">
        <f aca="false">VLOOKUP(B71,СписокРабот!B:E,4,FALSE())</f>
        <v>214</v>
      </c>
      <c r="F71" s="306" t="n">
        <f aca="false">SUMPRODUCT(J71:$CZ71,MOD(COLUMN(J71:$CZ71)+1,2))</f>
        <v>0</v>
      </c>
      <c r="G71" s="303" t="n">
        <f aca="false">SUMPRODUCT(J71:$CZ71,MOD(COLUMN(J71:$CZ71),2))</f>
        <v>0</v>
      </c>
      <c r="H71" s="307" t="n">
        <f aca="false">'Доп.Работы'!$H71</f>
        <v>0</v>
      </c>
      <c r="I71" s="305" t="n">
        <f aca="false">'Доп.Работы'!$I71</f>
        <v>0</v>
      </c>
      <c r="J71" s="307" t="n">
        <f aca="false">Сводная!G75</f>
        <v>0</v>
      </c>
      <c r="K71" s="305" t="n">
        <f aca="false">Сводная!H75</f>
        <v>0</v>
      </c>
    </row>
    <row r="72" customFormat="false" ht="13.5" hidden="false" customHeight="false" outlineLevel="0" collapsed="false">
      <c r="A72" s="297"/>
      <c r="B72" s="298" t="s">
        <v>397</v>
      </c>
      <c r="C72" s="299" t="str">
        <f aca="false">VLOOKUP(B72,СписокРабот!B:E,2,FALSE())</f>
        <v>Зачистка оконной рамы (с одной стороны)</v>
      </c>
      <c r="D72" s="300" t="str">
        <f aca="false">VLOOKUP(B72,СписокРабот!B:E,3,FALSE())</f>
        <v>ед.</v>
      </c>
      <c r="E72" s="301" t="n">
        <f aca="false">VLOOKUP(B72,СписокРабот!B:E,4,FALSE())</f>
        <v>1834</v>
      </c>
      <c r="F72" s="302" t="n">
        <f aca="false">SUMPRODUCT(J72:$CZ72,MOD(COLUMN(J72:$CZ72)+1,2))</f>
        <v>0</v>
      </c>
      <c r="G72" s="303" t="n">
        <f aca="false">SUMPRODUCT(J72:$CZ72,MOD(COLUMN(J72:$CZ72),2))</f>
        <v>0</v>
      </c>
      <c r="H72" s="304" t="n">
        <f aca="false">'Доп.Работы'!$H72</f>
        <v>0</v>
      </c>
      <c r="I72" s="305" t="n">
        <f aca="false">'Доп.Работы'!$I72</f>
        <v>0</v>
      </c>
      <c r="J72" s="304" t="n">
        <f aca="false">Сводная!G76</f>
        <v>0</v>
      </c>
      <c r="K72" s="305" t="n">
        <f aca="false">Сводная!H76</f>
        <v>0</v>
      </c>
    </row>
    <row r="73" customFormat="false" ht="13.5" hidden="false" customHeight="false" outlineLevel="0" collapsed="false">
      <c r="A73" s="297"/>
      <c r="B73" s="298" t="s">
        <v>398</v>
      </c>
      <c r="C73" s="299" t="str">
        <f aca="false">VLOOKUP(B73,СписокРабот!B:E,2,FALSE())</f>
        <v>Демонтаж стен (перегородок) из ацеида, гипсолита, ГКЛ( при наличии плитки или армирования к-1,6)</v>
      </c>
      <c r="D73" s="300" t="str">
        <f aca="false">VLOOKUP(B73,СписокРабот!B:E,3,FALSE())</f>
        <v>м²</v>
      </c>
      <c r="E73" s="301" t="n">
        <f aca="false">VLOOKUP(B73,СписокРабот!B:E,4,FALSE())</f>
        <v>1009</v>
      </c>
      <c r="F73" s="306" t="n">
        <f aca="false">SUMPRODUCT(J73:$CZ73,MOD(COLUMN(J73:$CZ73)+1,2))</f>
        <v>0</v>
      </c>
      <c r="G73" s="303" t="n">
        <f aca="false">SUMPRODUCT(J73:$CZ73,MOD(COLUMN(J73:$CZ73),2))</f>
        <v>0</v>
      </c>
      <c r="H73" s="307" t="n">
        <f aca="false">'Доп.Работы'!$H73</f>
        <v>0</v>
      </c>
      <c r="I73" s="305" t="n">
        <f aca="false">'Доп.Работы'!$I73</f>
        <v>0</v>
      </c>
      <c r="J73" s="307" t="n">
        <f aca="false">Сводная!G77</f>
        <v>0</v>
      </c>
      <c r="K73" s="305" t="n">
        <f aca="false">Сводная!H77</f>
        <v>0</v>
      </c>
    </row>
    <row r="74" customFormat="false" ht="13.5" hidden="false" customHeight="false" outlineLevel="0" collapsed="false">
      <c r="A74" s="297"/>
      <c r="B74" s="298" t="s">
        <v>399</v>
      </c>
      <c r="C74" s="299" t="str">
        <f aca="false">VLOOKUP(B74,СписокРабот!B:E,2,FALSE())</f>
        <v>Демонтаж мокрый  фасад корроед по сетке/ Демонтаж дранки или метал.сетки </v>
      </c>
      <c r="D74" s="300" t="str">
        <f aca="false">VLOOKUP(B74,СписокРабот!B:E,3,FALSE())</f>
        <v>м²</v>
      </c>
      <c r="E74" s="301" t="n">
        <f aca="false">VLOOKUP(B74,СписокРабот!B:E,4,FALSE())</f>
        <v>1024</v>
      </c>
      <c r="F74" s="306" t="n">
        <f aca="false">SUMPRODUCT(J74:$CZ74,MOD(COLUMN(J74:$CZ74)+1,2))</f>
        <v>0</v>
      </c>
      <c r="G74" s="303" t="n">
        <f aca="false">SUMPRODUCT(J74:$CZ74,MOD(COLUMN(J74:$CZ74),2))</f>
        <v>0</v>
      </c>
      <c r="H74" s="307" t="n">
        <f aca="false">'Доп.Работы'!$H74</f>
        <v>0</v>
      </c>
      <c r="I74" s="305" t="n">
        <f aca="false">'Доп.Работы'!$I74</f>
        <v>0</v>
      </c>
      <c r="J74" s="307" t="n">
        <f aca="false">Сводная!G78</f>
        <v>0</v>
      </c>
      <c r="K74" s="305" t="n">
        <f aca="false">Сводная!H78</f>
        <v>0</v>
      </c>
    </row>
    <row r="75" customFormat="false" ht="13.5" hidden="false" customHeight="false" outlineLevel="0" collapsed="false">
      <c r="A75" s="297"/>
      <c r="B75" s="298" t="s">
        <v>400</v>
      </c>
      <c r="C75" s="299" t="str">
        <f aca="false">VLOOKUP(B75,СписокРабот!B:E,2,FALSE())</f>
        <v>Зачистка подоконника (до 20 см)</v>
      </c>
      <c r="D75" s="300" t="str">
        <f aca="false">VLOOKUP(B75,СписокРабот!B:E,3,FALSE())</f>
        <v>п.м</v>
      </c>
      <c r="E75" s="301" t="n">
        <f aca="false">VLOOKUP(B75,СписокРабот!B:E,4,FALSE())</f>
        <v>2191</v>
      </c>
      <c r="F75" s="306" t="n">
        <f aca="false">SUMPRODUCT(J75:$CZ75,MOD(COLUMN(J75:$CZ75)+1,2))</f>
        <v>0</v>
      </c>
      <c r="G75" s="303" t="n">
        <f aca="false">SUMPRODUCT(J75:$CZ75,MOD(COLUMN(J75:$CZ75),2))</f>
        <v>0</v>
      </c>
      <c r="H75" s="307" t="n">
        <f aca="false">'Доп.Работы'!$H75</f>
        <v>0</v>
      </c>
      <c r="I75" s="305" t="n">
        <f aca="false">'Доп.Работы'!$I75</f>
        <v>0</v>
      </c>
      <c r="J75" s="307" t="n">
        <f aca="false">Сводная!G79</f>
        <v>0</v>
      </c>
      <c r="K75" s="305" t="n">
        <f aca="false">Сводная!H79</f>
        <v>0</v>
      </c>
    </row>
    <row r="76" customFormat="false" ht="13.5" hidden="false" customHeight="false" outlineLevel="0" collapsed="false">
      <c r="A76" s="297"/>
      <c r="B76" s="298" t="s">
        <v>401</v>
      </c>
      <c r="C76" s="299" t="str">
        <f aca="false">VLOOKUP(B76,СписокРабот!B:E,2,FALSE())</f>
        <v>Демонтаж вагонки/ стеновых панелей</v>
      </c>
      <c r="D76" s="300" t="str">
        <f aca="false">VLOOKUP(B76,СписокРабот!B:E,3,FALSE())</f>
        <v>м²</v>
      </c>
      <c r="E76" s="301" t="n">
        <f aca="false">VLOOKUP(B76,СписокРабот!B:E,4,FALSE())</f>
        <v>284</v>
      </c>
      <c r="F76" s="306" t="n">
        <f aca="false">SUMPRODUCT(J76:$CZ76,MOD(COLUMN(J76:$CZ76)+1,2))</f>
        <v>0</v>
      </c>
      <c r="G76" s="303" t="n">
        <f aca="false">SUMPRODUCT(J76:$CZ76,MOD(COLUMN(J76:$CZ76),2))</f>
        <v>0</v>
      </c>
      <c r="H76" s="307" t="n">
        <f aca="false">'Доп.Работы'!$H76</f>
        <v>0</v>
      </c>
      <c r="I76" s="305" t="n">
        <f aca="false">'Доп.Работы'!$I76</f>
        <v>0</v>
      </c>
      <c r="J76" s="307" t="n">
        <f aca="false">Сводная!G80</f>
        <v>0</v>
      </c>
      <c r="K76" s="305" t="n">
        <f aca="false">Сводная!H80</f>
        <v>0</v>
      </c>
    </row>
    <row r="77" customFormat="false" ht="13.5" hidden="false" customHeight="false" outlineLevel="0" collapsed="false">
      <c r="A77" s="297"/>
      <c r="B77" s="298" t="s">
        <v>402</v>
      </c>
      <c r="C77" s="299" t="str">
        <f aca="false">VLOOKUP(B77,СписокРабот!B:E,2,FALSE())</f>
        <v>Расчистка кирпичной кладки</v>
      </c>
      <c r="D77" s="300" t="str">
        <f aca="false">VLOOKUP(B77,СписокРабот!B:E,3,FALSE())</f>
        <v>м²</v>
      </c>
      <c r="E77" s="301" t="n">
        <f aca="false">VLOOKUP(B77,СписокРабот!B:E,4,FALSE())</f>
        <v>1783</v>
      </c>
      <c r="F77" s="306" t="n">
        <f aca="false">SUMPRODUCT(J77:$CZ77,MOD(COLUMN(J77:$CZ77)+1,2))</f>
        <v>0</v>
      </c>
      <c r="G77" s="303" t="n">
        <f aca="false">SUMPRODUCT(J77:$CZ77,MOD(COLUMN(J77:$CZ77),2))</f>
        <v>0</v>
      </c>
      <c r="H77" s="307" t="n">
        <f aca="false">'Доп.Работы'!$H77</f>
        <v>0</v>
      </c>
      <c r="I77" s="305" t="n">
        <f aca="false">'Доп.Работы'!$I77</f>
        <v>0</v>
      </c>
      <c r="J77" s="307" t="n">
        <f aca="false">Сводная!G81</f>
        <v>0</v>
      </c>
      <c r="K77" s="305" t="n">
        <f aca="false">Сводная!H81</f>
        <v>0</v>
      </c>
    </row>
    <row r="78" customFormat="false" ht="13.5" hidden="false" customHeight="false" outlineLevel="0" collapsed="false">
      <c r="A78" s="297"/>
      <c r="B78" s="298" t="s">
        <v>47</v>
      </c>
      <c r="C78" s="299" t="str">
        <f aca="false">VLOOKUP(B78,СписокРабот!B:E,2,FALSE())</f>
        <v>Демонтаж с откосов ВЭ краски/шпаклевки. Штукатурки, масл. Краски К-1,3</v>
      </c>
      <c r="D78" s="300" t="str">
        <f aca="false">VLOOKUP(B78,СписокРабот!B:E,3,FALSE())</f>
        <v>п.м</v>
      </c>
      <c r="E78" s="301" t="n">
        <f aca="false">VLOOKUP(B78,СписокРабот!B:E,4,FALSE())</f>
        <v>257</v>
      </c>
      <c r="F78" s="306" t="n">
        <f aca="false">SUMPRODUCT(J78:$CZ78,MOD(COLUMN(J78:$CZ78)+1,2))</f>
        <v>10</v>
      </c>
      <c r="G78" s="303" t="n">
        <f aca="false">SUMPRODUCT(J78:$CZ78,MOD(COLUMN(J78:$CZ78),2))</f>
        <v>2570</v>
      </c>
      <c r="H78" s="307" t="n">
        <f aca="false">'Доп.Работы'!$H78</f>
        <v>0</v>
      </c>
      <c r="I78" s="305" t="n">
        <f aca="false">'Доп.Работы'!$I78</f>
        <v>0</v>
      </c>
      <c r="J78" s="307" t="n">
        <f aca="false">Сводная!G82</f>
        <v>10</v>
      </c>
      <c r="K78" s="305" t="n">
        <f aca="false">Сводная!H82</f>
        <v>2570</v>
      </c>
    </row>
    <row r="79" customFormat="false" ht="13.5" hidden="false" customHeight="false" outlineLevel="0" collapsed="false">
      <c r="A79" s="308" t="s">
        <v>354</v>
      </c>
      <c r="B79" s="309" t="s">
        <v>49</v>
      </c>
      <c r="C79" s="327"/>
      <c r="D79" s="311"/>
      <c r="E79" s="312"/>
      <c r="F79" s="313" t="n">
        <f aca="false">SUM(F59:F78)</f>
        <v>10</v>
      </c>
      <c r="G79" s="314" t="n">
        <f aca="false">SUM(G59:G78)</f>
        <v>2570</v>
      </c>
      <c r="H79" s="315"/>
      <c r="I79" s="316" t="n">
        <f aca="false">SUM(I59:I78)</f>
        <v>0</v>
      </c>
      <c r="J79" s="315"/>
      <c r="K79" s="316" t="n">
        <f aca="false">SUM(K59:K78)</f>
        <v>2570</v>
      </c>
    </row>
    <row r="80" customFormat="false" ht="13.5" hidden="false" customHeight="false" outlineLevel="0" collapsed="false">
      <c r="A80" s="291" t="s">
        <v>344</v>
      </c>
      <c r="B80" s="292" t="s">
        <v>50</v>
      </c>
      <c r="C80" s="292"/>
      <c r="D80" s="292"/>
      <c r="E80" s="292"/>
      <c r="F80" s="293" t="n">
        <f aca="false">F177</f>
        <v>1592.4</v>
      </c>
      <c r="G80" s="294" t="n">
        <f aca="false">G177</f>
        <v>1100932.4</v>
      </c>
      <c r="H80" s="295"/>
      <c r="I80" s="296" t="n">
        <f aca="false">I177</f>
        <v>0</v>
      </c>
      <c r="J80" s="295"/>
      <c r="K80" s="296" t="n">
        <f aca="false">K177</f>
        <v>1100932.4</v>
      </c>
    </row>
    <row r="81" customFormat="false" ht="13.5" hidden="false" customHeight="false" outlineLevel="0" collapsed="false">
      <c r="A81" s="297"/>
      <c r="B81" s="298" t="s">
        <v>51</v>
      </c>
      <c r="C81" s="299" t="str">
        <f aca="false">VLOOKUP(B81,СписокРабот!B:E,2,FALSE())</f>
        <v>Оклейка стен сеткой «строби», «паутинка», «стеклохолст»/пароизоляция стен</v>
      </c>
      <c r="D81" s="300" t="str">
        <f aca="false">VLOOKUP(B81,СписокРабот!B:E,3,FALSE())</f>
        <v>м²</v>
      </c>
      <c r="E81" s="301" t="n">
        <f aca="false">VLOOKUP(B81,СписокРабот!B:E,4,FALSE())</f>
        <v>496</v>
      </c>
      <c r="F81" s="306" t="n">
        <f aca="false">SUMPRODUCT(J81:$CZ81,MOD(COLUMN(J81:$CZ81)+1,2))</f>
        <v>15</v>
      </c>
      <c r="G81" s="303" t="n">
        <f aca="false">SUMPRODUCT(J81:$CZ81,MOD(COLUMN(J81:$CZ81),2))</f>
        <v>7440</v>
      </c>
      <c r="H81" s="307" t="n">
        <f aca="false">'Доп.Работы'!$H81</f>
        <v>0</v>
      </c>
      <c r="I81" s="305" t="n">
        <f aca="false">'Доп.Работы'!$I81</f>
        <v>0</v>
      </c>
      <c r="J81" s="307" t="n">
        <f aca="false">Сводная!G85</f>
        <v>15</v>
      </c>
      <c r="K81" s="305" t="n">
        <f aca="false">Сводная!H85</f>
        <v>7440</v>
      </c>
    </row>
    <row r="82" customFormat="false" ht="13.5" hidden="false" customHeight="false" outlineLevel="0" collapsed="false">
      <c r="A82" s="297"/>
      <c r="B82" s="298" t="s">
        <v>403</v>
      </c>
      <c r="C82" s="299" t="str">
        <f aca="false">VLOOKUP(B82,СписокРабот!B:E,2,FALSE())</f>
        <v>Монтаж скрытого люка под окраску на стены/ на потолок К- 1,3</v>
      </c>
      <c r="D82" s="300" t="str">
        <f aca="false">VLOOKUP(B82,СписокРабот!B:E,3,FALSE())</f>
        <v>ед</v>
      </c>
      <c r="E82" s="301" t="n">
        <f aca="false">VLOOKUP(B82,СписокРабот!B:E,4,FALSE())</f>
        <v>3706</v>
      </c>
      <c r="F82" s="302" t="n">
        <f aca="false">SUMPRODUCT(J82:$CZ82,MOD(COLUMN(J82:$CZ82)+1,2))</f>
        <v>0</v>
      </c>
      <c r="G82" s="303" t="n">
        <f aca="false">SUMPRODUCT(J82:$CZ82,MOD(COLUMN(J82:$CZ82),2))</f>
        <v>0</v>
      </c>
      <c r="H82" s="304" t="n">
        <f aca="false">'Доп.Работы'!$H82</f>
        <v>0</v>
      </c>
      <c r="I82" s="305" t="n">
        <f aca="false">'Доп.Работы'!$I82</f>
        <v>0</v>
      </c>
      <c r="J82" s="304" t="n">
        <f aca="false">Сводная!G86</f>
        <v>0</v>
      </c>
      <c r="K82" s="305" t="n">
        <f aca="false">Сводная!H86</f>
        <v>0</v>
      </c>
    </row>
    <row r="83" customFormat="false" ht="13.5" hidden="false" customHeight="false" outlineLevel="0" collapsed="false">
      <c r="A83" s="297"/>
      <c r="B83" s="298" t="s">
        <v>53</v>
      </c>
      <c r="C83" s="299" t="str">
        <f aca="false">VLOOKUP(B83,СписокРабот!B:E,2,FALSE())</f>
        <v>Усиление проёмов металлическим уголком с огрунтовкой</v>
      </c>
      <c r="D83" s="300" t="str">
        <f aca="false">VLOOKUP(B83,СписокРабот!B:E,3,FALSE())</f>
        <v>п.м</v>
      </c>
      <c r="E83" s="301" t="n">
        <f aca="false">VLOOKUP(B83,СписокРабот!B:E,4,FALSE())</f>
        <v>1496</v>
      </c>
      <c r="F83" s="306" t="n">
        <f aca="false">SUMPRODUCT(J83:$CZ83,MOD(COLUMN(J83:$CZ83)+1,2))</f>
        <v>7.4</v>
      </c>
      <c r="G83" s="303" t="n">
        <f aca="false">SUMPRODUCT(J83:$CZ83,MOD(COLUMN(J83:$CZ83),2))</f>
        <v>11070.4</v>
      </c>
      <c r="H83" s="307" t="n">
        <f aca="false">'Доп.Работы'!$H83</f>
        <v>0</v>
      </c>
      <c r="I83" s="305" t="n">
        <f aca="false">'Доп.Работы'!$I83</f>
        <v>0</v>
      </c>
      <c r="J83" s="307" t="n">
        <f aca="false">Сводная!G87</f>
        <v>7.4</v>
      </c>
      <c r="K83" s="305" t="n">
        <f aca="false">Сводная!H87</f>
        <v>11070.4</v>
      </c>
    </row>
    <row r="84" customFormat="false" ht="13.5" hidden="false" customHeight="false" outlineLevel="0" collapsed="false">
      <c r="A84" s="297"/>
      <c r="B84" s="298" t="s">
        <v>404</v>
      </c>
      <c r="C84" s="299" t="str">
        <f aca="false">VLOOKUP(B84,СписокРабот!B:E,2,FALSE())</f>
        <v>Устройство ниши до 100х100х10 (в.ш.г.) в бетоне</v>
      </c>
      <c r="D84" s="300" t="str">
        <f aca="false">VLOOKUP(B84,СписокРабот!B:E,3,FALSE())</f>
        <v>ед.</v>
      </c>
      <c r="E84" s="301" t="n">
        <f aca="false">VLOOKUP(B84,СписокРабот!B:E,4,FALSE())</f>
        <v>7475</v>
      </c>
      <c r="F84" s="302" t="n">
        <f aca="false">SUMPRODUCT(J84:$CZ84,MOD(COLUMN(J84:$CZ84)+1,2))</f>
        <v>0</v>
      </c>
      <c r="G84" s="303" t="n">
        <f aca="false">SUMPRODUCT(J84:$CZ84,MOD(COLUMN(J84:$CZ84),2))</f>
        <v>0</v>
      </c>
      <c r="H84" s="304" t="n">
        <f aca="false">'Доп.Работы'!$H84</f>
        <v>0</v>
      </c>
      <c r="I84" s="305" t="n">
        <f aca="false">'Доп.Работы'!$I84</f>
        <v>0</v>
      </c>
      <c r="J84" s="304" t="n">
        <f aca="false">Сводная!G88</f>
        <v>0</v>
      </c>
      <c r="K84" s="305" t="n">
        <f aca="false">Сводная!H88</f>
        <v>0</v>
      </c>
    </row>
    <row r="85" customFormat="false" ht="13.5" hidden="false" customHeight="false" outlineLevel="0" collapsed="false">
      <c r="A85" s="297"/>
      <c r="B85" s="298" t="s">
        <v>405</v>
      </c>
      <c r="C85" s="299" t="str">
        <f aca="false">VLOOKUP(B85,СписокРабот!B:E,2,FALSE())</f>
        <v>Устройство ниши до 100х100х10 (в.ш.г.) в кирпиче,пеноблок</v>
      </c>
      <c r="D85" s="300" t="str">
        <f aca="false">VLOOKUP(B85,СписокРабот!B:E,3,FALSE())</f>
        <v>ед.</v>
      </c>
      <c r="E85" s="301" t="n">
        <f aca="false">VLOOKUP(B85,СписокРабот!B:E,4,FALSE())</f>
        <v>5757</v>
      </c>
      <c r="F85" s="302" t="n">
        <f aca="false">SUMPRODUCT(J85:$CZ85,MOD(COLUMN(J85:$CZ85)+1,2))</f>
        <v>0</v>
      </c>
      <c r="G85" s="303" t="n">
        <f aca="false">SUMPRODUCT(J85:$CZ85,MOD(COLUMN(J85:$CZ85),2))</f>
        <v>0</v>
      </c>
      <c r="H85" s="304" t="n">
        <f aca="false">'Доп.Работы'!$H85</f>
        <v>0</v>
      </c>
      <c r="I85" s="305" t="n">
        <f aca="false">'Доп.Работы'!$I85</f>
        <v>0</v>
      </c>
      <c r="J85" s="304" t="n">
        <f aca="false">Сводная!G89</f>
        <v>0</v>
      </c>
      <c r="K85" s="305" t="n">
        <f aca="false">Сводная!H89</f>
        <v>0</v>
      </c>
    </row>
    <row r="86" customFormat="false" ht="13.5" hidden="false" customHeight="false" outlineLevel="0" collapsed="false">
      <c r="A86" s="297"/>
      <c r="B86" s="298" t="s">
        <v>406</v>
      </c>
      <c r="C86" s="299" t="str">
        <f aca="false">VLOOKUP(B86,СписокРабот!B:E,2,FALSE())</f>
        <v>Устройство ниши до 100х100х10 (в.ш.г.) в фальшстенах,ПГП,гипсолит</v>
      </c>
      <c r="D86" s="300" t="str">
        <f aca="false">VLOOKUP(B86,СписокРабот!B:E,3,FALSE())</f>
        <v>ед.</v>
      </c>
      <c r="E86" s="301" t="n">
        <f aca="false">VLOOKUP(B86,СписокРабот!B:E,4,FALSE())</f>
        <v>4001</v>
      </c>
      <c r="F86" s="302" t="n">
        <f aca="false">SUMPRODUCT(J86:$CZ86,MOD(COLUMN(J86:$CZ86)+1,2))</f>
        <v>0</v>
      </c>
      <c r="G86" s="303" t="n">
        <f aca="false">SUMPRODUCT(J86:$CZ86,MOD(COLUMN(J86:$CZ86),2))</f>
        <v>0</v>
      </c>
      <c r="H86" s="304" t="n">
        <f aca="false">'Доп.Работы'!$H86</f>
        <v>0</v>
      </c>
      <c r="I86" s="305" t="n">
        <f aca="false">'Доп.Работы'!$I86</f>
        <v>0</v>
      </c>
      <c r="J86" s="304" t="n">
        <f aca="false">Сводная!G90</f>
        <v>0</v>
      </c>
      <c r="K86" s="305" t="n">
        <f aca="false">Сводная!H90</f>
        <v>0</v>
      </c>
    </row>
    <row r="87" customFormat="false" ht="13.5" hidden="false" customHeight="false" outlineLevel="0" collapsed="false">
      <c r="A87" s="297"/>
      <c r="B87" s="298" t="s">
        <v>407</v>
      </c>
      <c r="C87" s="299" t="str">
        <f aca="false">VLOOKUP(B87,СписокРабот!B:E,2,FALSE())</f>
        <v>Устройство перегородок в ½ кирпича под штукатурку</v>
      </c>
      <c r="D87" s="300" t="str">
        <f aca="false">VLOOKUP(B87,СписокРабот!B:E,3,FALSE())</f>
        <v>м²</v>
      </c>
      <c r="E87" s="301" t="n">
        <f aca="false">VLOOKUP(B87,СписокРабот!B:E,4,FALSE())</f>
        <v>3256</v>
      </c>
      <c r="F87" s="306" t="n">
        <f aca="false">SUMPRODUCT(J87:$CZ87,MOD(COLUMN(J87:$CZ87)+1,2))</f>
        <v>0</v>
      </c>
      <c r="G87" s="303" t="n">
        <f aca="false">SUMPRODUCT(J87:$CZ87,MOD(COLUMN(J87:$CZ87),2))</f>
        <v>0</v>
      </c>
      <c r="H87" s="307" t="n">
        <f aca="false">'Доп.Работы'!$H87</f>
        <v>0</v>
      </c>
      <c r="I87" s="305" t="n">
        <f aca="false">'Доп.Работы'!$I87</f>
        <v>0</v>
      </c>
      <c r="J87" s="307" t="n">
        <f aca="false">Сводная!G91</f>
        <v>0</v>
      </c>
      <c r="K87" s="305" t="n">
        <f aca="false">Сводная!H91</f>
        <v>0</v>
      </c>
    </row>
    <row r="88" customFormat="false" ht="13.5" hidden="false" customHeight="false" outlineLevel="0" collapsed="false">
      <c r="A88" s="297"/>
      <c r="B88" s="298" t="s">
        <v>408</v>
      </c>
      <c r="C88" s="299" t="str">
        <f aca="false">VLOOKUP(B88,СписокРабот!B:E,2,FALSE())</f>
        <v>Устройство перегородок в 1 кирпич под штукатурку</v>
      </c>
      <c r="D88" s="300" t="str">
        <f aca="false">VLOOKUP(B88,СписокРабот!B:E,3,FALSE())</f>
        <v>м²</v>
      </c>
      <c r="E88" s="301" t="n">
        <f aca="false">VLOOKUP(B88,СписокРабот!B:E,4,FALSE())</f>
        <v>4366</v>
      </c>
      <c r="F88" s="306" t="n">
        <f aca="false">SUMPRODUCT(J88:$CZ88,MOD(COLUMN(J88:$CZ88)+1,2))</f>
        <v>0</v>
      </c>
      <c r="G88" s="303" t="n">
        <f aca="false">SUMPRODUCT(J88:$CZ88,MOD(COLUMN(J88:$CZ88),2))</f>
        <v>0</v>
      </c>
      <c r="H88" s="307" t="n">
        <f aca="false">'Доп.Работы'!$H88</f>
        <v>0</v>
      </c>
      <c r="I88" s="305" t="n">
        <f aca="false">'Доп.Работы'!$I88</f>
        <v>0</v>
      </c>
      <c r="J88" s="307" t="n">
        <f aca="false">Сводная!G92</f>
        <v>0</v>
      </c>
      <c r="K88" s="305" t="n">
        <f aca="false">Сводная!H92</f>
        <v>0</v>
      </c>
    </row>
    <row r="89" customFormat="false" ht="13.5" hidden="false" customHeight="false" outlineLevel="0" collapsed="false">
      <c r="A89" s="297"/>
      <c r="B89" s="298" t="s">
        <v>55</v>
      </c>
      <c r="C89" s="299" t="str">
        <f aca="false">VLOOKUP(B89,СписокРабот!B:E,2,FALSE())</f>
        <v>Устройство перегородок из газо/пеноблоков, пазогребневых блоков</v>
      </c>
      <c r="D89" s="300" t="str">
        <f aca="false">VLOOKUP(B89,СписокРабот!B:E,3,FALSE())</f>
        <v>м²</v>
      </c>
      <c r="E89" s="301" t="n">
        <f aca="false">VLOOKUP(B89,СписокРабот!B:E,4,FALSE())</f>
        <v>1809</v>
      </c>
      <c r="F89" s="306" t="n">
        <f aca="false">SUMPRODUCT(J89:$CZ89,MOD(COLUMN(J89:$CZ89)+1,2))</f>
        <v>75</v>
      </c>
      <c r="G89" s="303" t="n">
        <f aca="false">SUMPRODUCT(J89:$CZ89,MOD(COLUMN(J89:$CZ89),2))</f>
        <v>135675</v>
      </c>
      <c r="H89" s="307" t="n">
        <f aca="false">'Доп.Работы'!$H89</f>
        <v>0</v>
      </c>
      <c r="I89" s="305" t="n">
        <f aca="false">'Доп.Работы'!$I89</f>
        <v>0</v>
      </c>
      <c r="J89" s="307" t="n">
        <f aca="false">Сводная!G93</f>
        <v>75</v>
      </c>
      <c r="K89" s="305" t="n">
        <f aca="false">Сводная!H93</f>
        <v>135675</v>
      </c>
    </row>
    <row r="90" customFormat="false" ht="13.5" hidden="false" customHeight="false" outlineLevel="0" collapsed="false">
      <c r="A90" s="297"/>
      <c r="B90" s="298" t="s">
        <v>409</v>
      </c>
      <c r="C90" s="299" t="str">
        <f aca="false">VLOOKUP(B90,СписокРабот!B:E,2,FALSE())</f>
        <v>Устройство стен из гипсокартона (1 слой) с устройством каркаса прямолинейные конструкции</v>
      </c>
      <c r="D90" s="300" t="str">
        <f aca="false">VLOOKUP(B90,СписокРабот!B:E,3,FALSE())</f>
        <v>м²</v>
      </c>
      <c r="E90" s="301" t="n">
        <f aca="false">VLOOKUP(B90,СписокРабот!B:E,4,FALSE())</f>
        <v>1537</v>
      </c>
      <c r="F90" s="306" t="n">
        <f aca="false">SUMPRODUCT(J90:$CZ90,MOD(COLUMN(J90:$CZ90)+1,2))</f>
        <v>0</v>
      </c>
      <c r="G90" s="303" t="n">
        <f aca="false">SUMPRODUCT(J90:$CZ90,MOD(COLUMN(J90:$CZ90),2))</f>
        <v>0</v>
      </c>
      <c r="H90" s="307" t="n">
        <f aca="false">'Доп.Работы'!$H90</f>
        <v>0</v>
      </c>
      <c r="I90" s="305" t="n">
        <f aca="false">'Доп.Работы'!$I90</f>
        <v>0</v>
      </c>
      <c r="J90" s="307" t="n">
        <f aca="false">Сводная!G94</f>
        <v>0</v>
      </c>
      <c r="K90" s="305" t="n">
        <f aca="false">Сводная!H94</f>
        <v>0</v>
      </c>
    </row>
    <row r="91" customFormat="false" ht="13.5" hidden="false" customHeight="false" outlineLevel="0" collapsed="false">
      <c r="A91" s="297"/>
      <c r="B91" s="298" t="s">
        <v>410</v>
      </c>
      <c r="C91" s="299" t="str">
        <f aca="false">VLOOKUP(B91,СписокРабот!B:E,2,FALSE())</f>
        <v>Устройство стен из гипсокартона (2 слоя)с устройством каркаса прямолинейные конструкции</v>
      </c>
      <c r="D91" s="300" t="str">
        <f aca="false">VLOOKUP(B91,СписокРабот!B:E,3,FALSE())</f>
        <v>м²</v>
      </c>
      <c r="E91" s="301" t="n">
        <f aca="false">VLOOKUP(B91,СписокРабот!B:E,4,FALSE())</f>
        <v>1793</v>
      </c>
      <c r="F91" s="306" t="n">
        <f aca="false">SUMPRODUCT(J91:$CZ91,MOD(COLUMN(J91:$CZ91)+1,2))</f>
        <v>0</v>
      </c>
      <c r="G91" s="303" t="n">
        <f aca="false">SUMPRODUCT(J91:$CZ91,MOD(COLUMN(J91:$CZ91),2))</f>
        <v>0</v>
      </c>
      <c r="H91" s="307" t="n">
        <f aca="false">'Доп.Работы'!$H91</f>
        <v>0</v>
      </c>
      <c r="I91" s="305" t="n">
        <f aca="false">'Доп.Работы'!$I91</f>
        <v>0</v>
      </c>
      <c r="J91" s="307" t="n">
        <f aca="false">Сводная!G95</f>
        <v>0</v>
      </c>
      <c r="K91" s="305" t="n">
        <f aca="false">Сводная!H95</f>
        <v>0</v>
      </c>
    </row>
    <row r="92" customFormat="false" ht="13.5" hidden="false" customHeight="false" outlineLevel="0" collapsed="false">
      <c r="A92" s="297"/>
      <c r="B92" s="298" t="s">
        <v>411</v>
      </c>
      <c r="C92" s="299" t="str">
        <f aca="false">VLOOKUP(B92,СписокРабот!B:E,2,FALSE())</f>
        <v>Устройство стен из ГКЛ (криволинейная конструкция) 1 слой</v>
      </c>
      <c r="D92" s="300" t="str">
        <f aca="false">VLOOKUP(B92,СписокРабот!B:E,3,FALSE())</f>
        <v>п.м</v>
      </c>
      <c r="E92" s="301" t="n">
        <f aca="false">VLOOKUP(B92,СписокРабот!B:E,4,FALSE())</f>
        <v>3232</v>
      </c>
      <c r="F92" s="306" t="n">
        <f aca="false">SUMPRODUCT(J92:$CZ92,MOD(COLUMN(J92:$CZ92)+1,2))</f>
        <v>0</v>
      </c>
      <c r="G92" s="303" t="n">
        <f aca="false">SUMPRODUCT(J92:$CZ92,MOD(COLUMN(J92:$CZ92),2))</f>
        <v>0</v>
      </c>
      <c r="H92" s="307" t="n">
        <f aca="false">'Доп.Работы'!$H92</f>
        <v>0</v>
      </c>
      <c r="I92" s="305" t="n">
        <f aca="false">'Доп.Работы'!$I92</f>
        <v>0</v>
      </c>
      <c r="J92" s="307" t="n">
        <f aca="false">Сводная!G96</f>
        <v>0</v>
      </c>
      <c r="K92" s="305" t="n">
        <f aca="false">Сводная!H96</f>
        <v>0</v>
      </c>
    </row>
    <row r="93" customFormat="false" ht="13.5" hidden="false" customHeight="false" outlineLevel="0" collapsed="false">
      <c r="A93" s="297"/>
      <c r="B93" s="298" t="s">
        <v>412</v>
      </c>
      <c r="C93" s="299" t="str">
        <f aca="false">VLOOKUP(B93,СписокРабот!B:E,2,FALSE())</f>
        <v>Облицовка стен ГКЛ (1 слой)</v>
      </c>
      <c r="D93" s="300" t="str">
        <f aca="false">VLOOKUP(B93,СписокРабот!B:E,3,FALSE())</f>
        <v>м²</v>
      </c>
      <c r="E93" s="301" t="n">
        <f aca="false">VLOOKUP(B93,СписокРабот!B:E,4,FALSE())</f>
        <v>1204</v>
      </c>
      <c r="F93" s="306" t="n">
        <f aca="false">SUMPRODUCT(J93:$CZ93,MOD(COLUMN(J93:$CZ93)+1,2))</f>
        <v>0</v>
      </c>
      <c r="G93" s="303" t="n">
        <f aca="false">SUMPRODUCT(J93:$CZ93,MOD(COLUMN(J93:$CZ93),2))</f>
        <v>0</v>
      </c>
      <c r="H93" s="307" t="n">
        <f aca="false">'Доп.Работы'!$H93</f>
        <v>0</v>
      </c>
      <c r="I93" s="305" t="n">
        <f aca="false">'Доп.Работы'!$I93</f>
        <v>0</v>
      </c>
      <c r="J93" s="307" t="n">
        <f aca="false">Сводная!G97</f>
        <v>0</v>
      </c>
      <c r="K93" s="305" t="n">
        <f aca="false">Сводная!H97</f>
        <v>0</v>
      </c>
    </row>
    <row r="94" customFormat="false" ht="13.5" hidden="false" customHeight="false" outlineLevel="0" collapsed="false">
      <c r="A94" s="297"/>
      <c r="B94" s="298" t="s">
        <v>57</v>
      </c>
      <c r="C94" s="299" t="str">
        <f aca="false">VLOOKUP(B94,СписокРабот!B:E,2,FALSE())</f>
        <v>Базовая шпатлёвка 1 слой</v>
      </c>
      <c r="D94" s="300" t="str">
        <f aca="false">VLOOKUP(B94,СписокРабот!B:E,3,FALSE())</f>
        <v>м²</v>
      </c>
      <c r="E94" s="301" t="n">
        <f aca="false">VLOOKUP(B94,СписокРабот!B:E,4,FALSE())</f>
        <v>565</v>
      </c>
      <c r="F94" s="306" t="n">
        <f aca="false">SUMPRODUCT(J94:$CZ94,MOD(COLUMN(J94:$CZ94)+1,2))</f>
        <v>15</v>
      </c>
      <c r="G94" s="303" t="n">
        <f aca="false">SUMPRODUCT(J94:$CZ94,MOD(COLUMN(J94:$CZ94),2))</f>
        <v>8475</v>
      </c>
      <c r="H94" s="307" t="n">
        <f aca="false">'Доп.Работы'!$H94</f>
        <v>0</v>
      </c>
      <c r="I94" s="305" t="n">
        <f aca="false">'Доп.Работы'!$I94</f>
        <v>0</v>
      </c>
      <c r="J94" s="307" t="n">
        <f aca="false">Сводная!G98</f>
        <v>15</v>
      </c>
      <c r="K94" s="305" t="n">
        <f aca="false">Сводная!H98</f>
        <v>8475</v>
      </c>
    </row>
    <row r="95" customFormat="false" ht="13.5" hidden="false" customHeight="false" outlineLevel="0" collapsed="false">
      <c r="A95" s="297"/>
      <c r="B95" s="298" t="s">
        <v>413</v>
      </c>
      <c r="C95" s="299" t="str">
        <f aca="false">VLOOKUP(B95,СписокРабот!B:E,2,FALSE())</f>
        <v>Устройство короба из ГКЛ слож. геометр. форм с криволин. эл-ми</v>
      </c>
      <c r="D95" s="300" t="str">
        <f aca="false">VLOOKUP(B95,СписокРабот!B:E,3,FALSE())</f>
        <v>п.м</v>
      </c>
      <c r="E95" s="301" t="n">
        <f aca="false">VLOOKUP(B95,СписокРабот!B:E,4,FALSE())</f>
        <v>3723</v>
      </c>
      <c r="F95" s="306" t="n">
        <f aca="false">SUMPRODUCT(J95:$CZ95,MOD(COLUMN(J95:$CZ95)+1,2))</f>
        <v>0</v>
      </c>
      <c r="G95" s="303" t="n">
        <f aca="false">SUMPRODUCT(J95:$CZ95,MOD(COLUMN(J95:$CZ95),2))</f>
        <v>0</v>
      </c>
      <c r="H95" s="307" t="n">
        <f aca="false">'Доп.Работы'!$H95</f>
        <v>0</v>
      </c>
      <c r="I95" s="305" t="n">
        <f aca="false">'Доп.Работы'!$I95</f>
        <v>0</v>
      </c>
      <c r="J95" s="307" t="n">
        <f aca="false">Сводная!G99</f>
        <v>0</v>
      </c>
      <c r="K95" s="305" t="n">
        <f aca="false">Сводная!H99</f>
        <v>0</v>
      </c>
    </row>
    <row r="96" customFormat="false" ht="13.5" hidden="false" customHeight="false" outlineLevel="0" collapsed="false">
      <c r="A96" s="297"/>
      <c r="B96" s="298" t="s">
        <v>414</v>
      </c>
      <c r="C96" s="299" t="str">
        <f aca="false">VLOOKUP(B96,СписокРабот!B:E,2,FALSE())</f>
        <v>Устройство прямолинейного короба из ГКЛ (1 слой) Г-образного сечения</v>
      </c>
      <c r="D96" s="300" t="str">
        <f aca="false">VLOOKUP(B96,СписокРабот!B:E,3,FALSE())</f>
        <v>п.м</v>
      </c>
      <c r="E96" s="301" t="n">
        <f aca="false">VLOOKUP(B96,СписокРабот!B:E,4,FALSE())</f>
        <v>1924</v>
      </c>
      <c r="F96" s="306" t="n">
        <f aca="false">SUMPRODUCT(J96:$CZ96,MOD(COLUMN(J96:$CZ96)+1,2))</f>
        <v>0</v>
      </c>
      <c r="G96" s="303" t="n">
        <f aca="false">SUMPRODUCT(J96:$CZ96,MOD(COLUMN(J96:$CZ96),2))</f>
        <v>0</v>
      </c>
      <c r="H96" s="307" t="n">
        <f aca="false">'Доп.Работы'!$H96</f>
        <v>0</v>
      </c>
      <c r="I96" s="305" t="n">
        <f aca="false">'Доп.Работы'!$I96</f>
        <v>0</v>
      </c>
      <c r="J96" s="307" t="n">
        <f aca="false">Сводная!G100</f>
        <v>0</v>
      </c>
      <c r="K96" s="305" t="n">
        <f aca="false">Сводная!H100</f>
        <v>0</v>
      </c>
    </row>
    <row r="97" customFormat="false" ht="13.5" hidden="false" customHeight="false" outlineLevel="0" collapsed="false">
      <c r="A97" s="297"/>
      <c r="B97" s="298" t="s">
        <v>59</v>
      </c>
      <c r="C97" s="299" t="str">
        <f aca="false">VLOOKUP(B97,СписокРабот!B:E,2,FALSE())</f>
        <v>Устройство прямолинейного короба из ГКЛ (2 слоя) Г-образного сечения</v>
      </c>
      <c r="D97" s="300" t="str">
        <f aca="false">VLOOKUP(B97,СписокРабот!B:E,3,FALSE())</f>
        <v>п.м</v>
      </c>
      <c r="E97" s="301" t="n">
        <f aca="false">VLOOKUP(B97,СписокРабот!B:E,4,FALSE())</f>
        <v>2165</v>
      </c>
      <c r="F97" s="306" t="n">
        <f aca="false">SUMPRODUCT(J97:$CZ97,MOD(COLUMN(J97:$CZ97)+1,2))</f>
        <v>6</v>
      </c>
      <c r="G97" s="303" t="n">
        <f aca="false">SUMPRODUCT(J97:$CZ97,MOD(COLUMN(J97:$CZ97),2))</f>
        <v>12990</v>
      </c>
      <c r="H97" s="307" t="n">
        <f aca="false">'Доп.Работы'!$H97</f>
        <v>0</v>
      </c>
      <c r="I97" s="305" t="n">
        <f aca="false">'Доп.Работы'!$I97</f>
        <v>0</v>
      </c>
      <c r="J97" s="307" t="n">
        <f aca="false">Сводная!G101</f>
        <v>6</v>
      </c>
      <c r="K97" s="305" t="n">
        <f aca="false">Сводная!H101</f>
        <v>12990</v>
      </c>
    </row>
    <row r="98" customFormat="false" ht="13.5" hidden="false" customHeight="false" outlineLevel="0" collapsed="false">
      <c r="A98" s="297"/>
      <c r="B98" s="298" t="s">
        <v>415</v>
      </c>
      <c r="C98" s="299" t="str">
        <f aca="false">VLOOKUP(B98,СписокРабот!B:E,2,FALSE())</f>
        <v>Устройство короба из ГКЛ с прямолинейными нишами 1 слой</v>
      </c>
      <c r="D98" s="300" t="str">
        <f aca="false">VLOOKUP(B98,СписокРабот!B:E,3,FALSE())</f>
        <v>п.м</v>
      </c>
      <c r="E98" s="301" t="n">
        <f aca="false">VLOOKUP(B98,СписокРабот!B:E,4,FALSE())</f>
        <v>2551</v>
      </c>
      <c r="F98" s="306" t="n">
        <f aca="false">SUMPRODUCT(J98:$CZ98,MOD(COLUMN(J98:$CZ98)+1,2))</f>
        <v>0</v>
      </c>
      <c r="G98" s="303" t="n">
        <f aca="false">SUMPRODUCT(J98:$CZ98,MOD(COLUMN(J98:$CZ98),2))</f>
        <v>0</v>
      </c>
      <c r="H98" s="307" t="n">
        <f aca="false">'Доп.Работы'!$H98</f>
        <v>0</v>
      </c>
      <c r="I98" s="305" t="n">
        <f aca="false">'Доп.Работы'!$I98</f>
        <v>0</v>
      </c>
      <c r="J98" s="307" t="n">
        <f aca="false">Сводная!G102</f>
        <v>0</v>
      </c>
      <c r="K98" s="305" t="n">
        <f aca="false">Сводная!H102</f>
        <v>0</v>
      </c>
    </row>
    <row r="99" customFormat="false" ht="13.5" hidden="false" customHeight="false" outlineLevel="0" collapsed="false">
      <c r="A99" s="297"/>
      <c r="B99" s="298" t="s">
        <v>416</v>
      </c>
      <c r="C99" s="299" t="str">
        <f aca="false">VLOOKUP(B99,СписокРабот!B:E,2,FALSE())</f>
        <v>Устройство короба из ГКЛ с криволинейными нишами 1 слой</v>
      </c>
      <c r="D99" s="300" t="str">
        <f aca="false">VLOOKUP(B99,СписокРабот!B:E,3,FALSE())</f>
        <v>п.м</v>
      </c>
      <c r="E99" s="301" t="n">
        <f aca="false">VLOOKUP(B99,СписокРабот!B:E,4,FALSE())</f>
        <v>2911</v>
      </c>
      <c r="F99" s="306" t="n">
        <f aca="false">SUMPRODUCT(J99:$CZ99,MOD(COLUMN(J99:$CZ99)+1,2))</f>
        <v>0</v>
      </c>
      <c r="G99" s="303" t="n">
        <f aca="false">SUMPRODUCT(J99:$CZ99,MOD(COLUMN(J99:$CZ99),2))</f>
        <v>0</v>
      </c>
      <c r="H99" s="307" t="n">
        <f aca="false">'Доп.Работы'!$H99</f>
        <v>0</v>
      </c>
      <c r="I99" s="305" t="n">
        <f aca="false">'Доп.Работы'!$I99</f>
        <v>0</v>
      </c>
      <c r="J99" s="307" t="n">
        <f aca="false">Сводная!G103</f>
        <v>0</v>
      </c>
      <c r="K99" s="305" t="n">
        <f aca="false">Сводная!H103</f>
        <v>0</v>
      </c>
    </row>
    <row r="100" customFormat="false" ht="13.5" hidden="false" customHeight="false" outlineLevel="0" collapsed="false">
      <c r="A100" s="297"/>
      <c r="B100" s="298" t="s">
        <v>417</v>
      </c>
      <c r="C100" s="299" t="str">
        <f aca="false">VLOOKUP(B100,СписокРабот!B:E,2,FALSE())</f>
        <v>Устройство тепло / звукоизоляции стен (минвата, пенополистирол) 1 слой</v>
      </c>
      <c r="D100" s="300" t="str">
        <f aca="false">VLOOKUP(B100,СписокРабот!B:E,3,FALSE())</f>
        <v>м²</v>
      </c>
      <c r="E100" s="301" t="n">
        <f aca="false">VLOOKUP(B100,СписокРабот!B:E,4,FALSE())</f>
        <v>791</v>
      </c>
      <c r="F100" s="306" t="n">
        <f aca="false">SUMPRODUCT(J100:$CZ100,MOD(COLUMN(J100:$CZ100)+1,2))</f>
        <v>0</v>
      </c>
      <c r="G100" s="303" t="n">
        <f aca="false">SUMPRODUCT(J100:$CZ100,MOD(COLUMN(J100:$CZ100),2))</f>
        <v>0</v>
      </c>
      <c r="H100" s="307" t="n">
        <f aca="false">'Доп.Работы'!$H100</f>
        <v>0</v>
      </c>
      <c r="I100" s="305" t="n">
        <f aca="false">'Доп.Работы'!$I100</f>
        <v>0</v>
      </c>
      <c r="J100" s="307" t="n">
        <f aca="false">Сводная!G104</f>
        <v>0</v>
      </c>
      <c r="K100" s="305" t="n">
        <f aca="false">Сводная!H104</f>
        <v>0</v>
      </c>
    </row>
    <row r="101" customFormat="false" ht="13.5" hidden="false" customHeight="false" outlineLevel="0" collapsed="false">
      <c r="A101" s="297"/>
      <c r="B101" s="298" t="s">
        <v>418</v>
      </c>
      <c r="C101" s="299" t="str">
        <f aca="false">VLOOKUP(B101,СписокРабот!B:E,2,FALSE())</f>
        <v>Устройство откосов из ГКЛ (1 слой)</v>
      </c>
      <c r="D101" s="300" t="str">
        <f aca="false">VLOOKUP(B101,СписокРабот!B:E,3,FALSE())</f>
        <v>п.м</v>
      </c>
      <c r="E101" s="301" t="n">
        <f aca="false">VLOOKUP(B101,СписокРабот!B:E,4,FALSE())</f>
        <v>847</v>
      </c>
      <c r="F101" s="306" t="n">
        <f aca="false">SUMPRODUCT(J101:$CZ101,MOD(COLUMN(J101:$CZ101)+1,2))</f>
        <v>0</v>
      </c>
      <c r="G101" s="303" t="n">
        <f aca="false">SUMPRODUCT(J101:$CZ101,MOD(COLUMN(J101:$CZ101),2))</f>
        <v>0</v>
      </c>
      <c r="H101" s="307" t="n">
        <f aca="false">'Доп.Работы'!$H101</f>
        <v>0</v>
      </c>
      <c r="I101" s="305" t="n">
        <f aca="false">'Доп.Работы'!$I101</f>
        <v>0</v>
      </c>
      <c r="J101" s="307" t="n">
        <f aca="false">Сводная!G105</f>
        <v>0</v>
      </c>
      <c r="K101" s="305" t="n">
        <f aca="false">Сводная!H105</f>
        <v>0</v>
      </c>
    </row>
    <row r="102" customFormat="false" ht="13.5" hidden="false" customHeight="false" outlineLevel="0" collapsed="false">
      <c r="A102" s="297"/>
      <c r="B102" s="298" t="s">
        <v>61</v>
      </c>
      <c r="C102" s="299" t="str">
        <f aca="false">VLOOKUP(B102,СписокРабот!B:E,2,FALSE())</f>
        <v>Гидроизоляция стен (в 2 слоя)</v>
      </c>
      <c r="D102" s="300" t="str">
        <f aca="false">VLOOKUP(B102,СписокРабот!B:E,3,FALSE())</f>
        <v>м²</v>
      </c>
      <c r="E102" s="301" t="n">
        <f aca="false">VLOOKUP(B102,СписокРабот!B:E,4,FALSE())</f>
        <v>675</v>
      </c>
      <c r="F102" s="306" t="n">
        <f aca="false">SUMPRODUCT(J102:$CZ102,MOD(COLUMN(J102:$CZ102)+1,2))</f>
        <v>47</v>
      </c>
      <c r="G102" s="303" t="n">
        <f aca="false">SUMPRODUCT(J102:$CZ102,MOD(COLUMN(J102:$CZ102),2))</f>
        <v>31725</v>
      </c>
      <c r="H102" s="307" t="n">
        <f aca="false">'Доп.Работы'!$H102</f>
        <v>0</v>
      </c>
      <c r="I102" s="305" t="n">
        <f aca="false">'Доп.Работы'!$I102</f>
        <v>0</v>
      </c>
      <c r="J102" s="307" t="n">
        <f aca="false">Сводная!G106</f>
        <v>47</v>
      </c>
      <c r="K102" s="305" t="n">
        <f aca="false">Сводная!H106</f>
        <v>31725</v>
      </c>
    </row>
    <row r="103" customFormat="false" ht="13.5" hidden="false" customHeight="false" outlineLevel="0" collapsed="false">
      <c r="A103" s="297"/>
      <c r="B103" s="298" t="s">
        <v>419</v>
      </c>
      <c r="C103" s="299" t="str">
        <f aca="false">VLOOKUP(B103,СписокРабот!B:E,2,FALSE())</f>
        <v>Армирование стен штукатурной сеткой</v>
      </c>
      <c r="D103" s="300" t="str">
        <f aca="false">VLOOKUP(B103,СписокРабот!B:E,3,FALSE())</f>
        <v>м²</v>
      </c>
      <c r="E103" s="301" t="n">
        <f aca="false">VLOOKUP(B103,СписокРабот!B:E,4,FALSE())</f>
        <v>622</v>
      </c>
      <c r="F103" s="306" t="n">
        <f aca="false">SUMPRODUCT(J103:$CZ103,MOD(COLUMN(J103:$CZ103)+1,2))</f>
        <v>0</v>
      </c>
      <c r="G103" s="303" t="n">
        <f aca="false">SUMPRODUCT(J103:$CZ103,MOD(COLUMN(J103:$CZ103),2))</f>
        <v>0</v>
      </c>
      <c r="H103" s="307" t="n">
        <f aca="false">'Доп.Работы'!$H103</f>
        <v>0</v>
      </c>
      <c r="I103" s="305" t="n">
        <f aca="false">'Доп.Работы'!$I103</f>
        <v>0</v>
      </c>
      <c r="J103" s="307" t="n">
        <f aca="false">Сводная!G107</f>
        <v>0</v>
      </c>
      <c r="K103" s="305" t="n">
        <f aca="false">Сводная!H107</f>
        <v>0</v>
      </c>
    </row>
    <row r="104" customFormat="false" ht="13.5" hidden="false" customHeight="false" outlineLevel="0" collapsed="false">
      <c r="A104" s="297"/>
      <c r="B104" s="298" t="s">
        <v>63</v>
      </c>
      <c r="C104" s="299" t="str">
        <f aca="false">VLOOKUP(B104,СписокРабот!B:E,2,FALSE())</f>
        <v>Заделка швов ГКЛ стен и потолка</v>
      </c>
      <c r="D104" s="300" t="str">
        <f aca="false">VLOOKUP(B104,СписокРабот!B:E,3,FALSE())</f>
        <v>п.м</v>
      </c>
      <c r="E104" s="301" t="n">
        <f aca="false">VLOOKUP(B104,СписокРабот!B:E,4,FALSE())</f>
        <v>168</v>
      </c>
      <c r="F104" s="306" t="n">
        <f aca="false">SUMPRODUCT(J104:$CZ104,MOD(COLUMN(J104:$CZ104)+1,2))</f>
        <v>15</v>
      </c>
      <c r="G104" s="303" t="n">
        <f aca="false">SUMPRODUCT(J104:$CZ104,MOD(COLUMN(J104:$CZ104),2))</f>
        <v>2520</v>
      </c>
      <c r="H104" s="307" t="n">
        <f aca="false">'Доп.Работы'!$H104</f>
        <v>0</v>
      </c>
      <c r="I104" s="305" t="n">
        <f aca="false">'Доп.Работы'!$I104</f>
        <v>0</v>
      </c>
      <c r="J104" s="307" t="n">
        <f aca="false">Сводная!G108</f>
        <v>15</v>
      </c>
      <c r="K104" s="305" t="n">
        <f aca="false">Сводная!H108</f>
        <v>2520</v>
      </c>
    </row>
    <row r="105" customFormat="false" ht="13.5" hidden="false" customHeight="false" outlineLevel="0" collapsed="false">
      <c r="A105" s="297"/>
      <c r="B105" s="298" t="s">
        <v>65</v>
      </c>
      <c r="C105" s="299" t="str">
        <f aca="false">VLOOKUP(B105,СписокРабот!B:E,2,FALSE())</f>
        <v>Заделка штробы </v>
      </c>
      <c r="D105" s="300" t="str">
        <f aca="false">VLOOKUP(B105,СписокРабот!B:E,3,FALSE())</f>
        <v>п.м</v>
      </c>
      <c r="E105" s="301" t="n">
        <f aca="false">VLOOKUP(B105,СписокРабот!B:E,4,FALSE())</f>
        <v>311</v>
      </c>
      <c r="F105" s="306" t="n">
        <f aca="false">SUMPRODUCT(J105:$CZ105,MOD(COLUMN(J105:$CZ105)+1,2))</f>
        <v>78</v>
      </c>
      <c r="G105" s="303" t="n">
        <f aca="false">SUMPRODUCT(J105:$CZ105,MOD(COLUMN(J105:$CZ105),2))</f>
        <v>24258</v>
      </c>
      <c r="H105" s="307" t="n">
        <f aca="false">'Доп.Работы'!$H105</f>
        <v>0</v>
      </c>
      <c r="I105" s="305" t="n">
        <f aca="false">'Доп.Работы'!$I105</f>
        <v>0</v>
      </c>
      <c r="J105" s="307" t="n">
        <f aca="false">Сводная!G109</f>
        <v>78</v>
      </c>
      <c r="K105" s="305" t="n">
        <f aca="false">Сводная!H109</f>
        <v>24258</v>
      </c>
    </row>
    <row r="106" customFormat="false" ht="13.5" hidden="false" customHeight="false" outlineLevel="0" collapsed="false">
      <c r="A106" s="297"/>
      <c r="B106" s="298" t="s">
        <v>67</v>
      </c>
      <c r="C106" s="299" t="str">
        <f aca="false">VLOOKUP(B106,СписокРабот!B:E,2,FALSE())</f>
        <v>Штукатурка стен до 30 мм (с учетом монтажа маяков) от 30мм до 40мм применять K-1,5; свыше 40мм К-2 </v>
      </c>
      <c r="D106" s="300" t="str">
        <f aca="false">VLOOKUP(B106,СписокРабот!B:E,3,FALSE())</f>
        <v>м²</v>
      </c>
      <c r="E106" s="301" t="n">
        <f aca="false">VLOOKUP(B106,СписокРабот!B:E,4,FALSE())</f>
        <v>1805</v>
      </c>
      <c r="F106" s="306" t="n">
        <f aca="false">SUMPRODUCT(J106:$CZ106,MOD(COLUMN(J106:$CZ106)+1,2))</f>
        <v>247</v>
      </c>
      <c r="G106" s="303" t="n">
        <f aca="false">SUMPRODUCT(J106:$CZ106,MOD(COLUMN(J106:$CZ106),2))</f>
        <v>445835</v>
      </c>
      <c r="H106" s="307" t="n">
        <f aca="false">'Доп.Работы'!$H106</f>
        <v>0</v>
      </c>
      <c r="I106" s="305" t="n">
        <f aca="false">'Доп.Работы'!$I106</f>
        <v>0</v>
      </c>
      <c r="J106" s="307" t="n">
        <f aca="false">Сводная!G110</f>
        <v>247</v>
      </c>
      <c r="K106" s="305" t="n">
        <f aca="false">Сводная!H110</f>
        <v>445835</v>
      </c>
    </row>
    <row r="107" customFormat="false" ht="13.5" hidden="false" customHeight="false" outlineLevel="0" collapsed="false">
      <c r="A107" s="297"/>
      <c r="B107" s="298" t="s">
        <v>420</v>
      </c>
      <c r="C107" s="299" t="str">
        <f aca="false">VLOOKUP(B107,СписокРабот!B:E,2,FALSE())</f>
        <v>Штукатурная отделка проёмов (откосов) до 400мм/ Выравнивание основания подоконника</v>
      </c>
      <c r="D107" s="300" t="str">
        <f aca="false">VLOOKUP(B107,СписокРабот!B:E,3,FALSE())</f>
        <v>п.м</v>
      </c>
      <c r="E107" s="301" t="n">
        <f aca="false">VLOOKUP(B107,СписокРабот!B:E,4,FALSE())</f>
        <v>947</v>
      </c>
      <c r="F107" s="306" t="n">
        <f aca="false">SUMPRODUCT(J107:$CZ107,MOD(COLUMN(J107:$CZ107)+1,2))</f>
        <v>0</v>
      </c>
      <c r="G107" s="303" t="n">
        <f aca="false">SUMPRODUCT(J107:$CZ107,MOD(COLUMN(J107:$CZ107),2))</f>
        <v>0</v>
      </c>
      <c r="H107" s="307" t="n">
        <f aca="false">'Доп.Работы'!$H107</f>
        <v>0</v>
      </c>
      <c r="I107" s="305" t="n">
        <f aca="false">'Доп.Работы'!$I107</f>
        <v>0</v>
      </c>
      <c r="J107" s="307" t="n">
        <f aca="false">Сводная!G111</f>
        <v>0</v>
      </c>
      <c r="K107" s="305" t="n">
        <f aca="false">Сводная!H111</f>
        <v>0</v>
      </c>
    </row>
    <row r="108" customFormat="false" ht="13.5" hidden="false" customHeight="false" outlineLevel="0" collapsed="false">
      <c r="A108" s="297"/>
      <c r="B108" s="298" t="s">
        <v>421</v>
      </c>
      <c r="C108" s="299" t="str">
        <f aca="false">VLOOKUP(B108,СписокРабот!B:E,2,FALSE())</f>
        <v>Штукатурное выравнивание углов (в том числе зоны плинтуса)</v>
      </c>
      <c r="D108" s="300" t="str">
        <f aca="false">VLOOKUP(B108,СписокРабот!B:E,3,FALSE())</f>
        <v>п.м</v>
      </c>
      <c r="E108" s="301" t="n">
        <f aca="false">VLOOKUP(B108,СписокРабот!B:E,4,FALSE())</f>
        <v>903</v>
      </c>
      <c r="F108" s="306" t="n">
        <f aca="false">SUMPRODUCT(J108:$CZ108,MOD(COLUMN(J108:$CZ108)+1,2))</f>
        <v>0</v>
      </c>
      <c r="G108" s="303" t="n">
        <f aca="false">SUMPRODUCT(J108:$CZ108,MOD(COLUMN(J108:$CZ108),2))</f>
        <v>0</v>
      </c>
      <c r="H108" s="307" t="n">
        <f aca="false">'Доп.Работы'!$H108</f>
        <v>0</v>
      </c>
      <c r="I108" s="305" t="n">
        <f aca="false">'Доп.Работы'!$I108</f>
        <v>0</v>
      </c>
      <c r="J108" s="307" t="n">
        <f aca="false">Сводная!G112</f>
        <v>0</v>
      </c>
      <c r="K108" s="305" t="n">
        <f aca="false">Сводная!H112</f>
        <v>0</v>
      </c>
    </row>
    <row r="109" customFormat="false" ht="13.5" hidden="false" customHeight="false" outlineLevel="0" collapsed="false">
      <c r="A109" s="297"/>
      <c r="B109" s="298" t="s">
        <v>422</v>
      </c>
      <c r="C109" s="299" t="str">
        <f aca="false">VLOOKUP(B109,СписокРабот!B:E,2,FALSE())</f>
        <v>Шпатлёвка гипсокартона 1 слой</v>
      </c>
      <c r="D109" s="300" t="str">
        <f aca="false">VLOOKUP(B109,СписокРабот!B:E,3,FALSE())</f>
        <v>м²</v>
      </c>
      <c r="E109" s="301" t="n">
        <f aca="false">VLOOKUP(B109,СписокРабот!B:E,4,FALSE())</f>
        <v>531</v>
      </c>
      <c r="F109" s="306" t="n">
        <f aca="false">SUMPRODUCT(J109:$CZ109,MOD(COLUMN(J109:$CZ109)+1,2))</f>
        <v>0</v>
      </c>
      <c r="G109" s="303" t="n">
        <f aca="false">SUMPRODUCT(J109:$CZ109,MOD(COLUMN(J109:$CZ109),2))</f>
        <v>0</v>
      </c>
      <c r="H109" s="307" t="n">
        <f aca="false">'Доп.Работы'!$H109</f>
        <v>0</v>
      </c>
      <c r="I109" s="305" t="n">
        <f aca="false">'Доп.Работы'!$I109</f>
        <v>0</v>
      </c>
      <c r="J109" s="307" t="n">
        <f aca="false">Сводная!G113</f>
        <v>0</v>
      </c>
      <c r="K109" s="305" t="n">
        <f aca="false">Сводная!H113</f>
        <v>0</v>
      </c>
    </row>
    <row r="110" customFormat="false" ht="13.5" hidden="false" customHeight="false" outlineLevel="0" collapsed="false">
      <c r="A110" s="297"/>
      <c r="B110" s="298" t="s">
        <v>69</v>
      </c>
      <c r="C110" s="299" t="str">
        <f aca="false">VLOOKUP(B110,СписокРабот!B:E,2,FALSE())</f>
        <v>Шпатлёвка стен под обои 2 слоя </v>
      </c>
      <c r="D110" s="300" t="str">
        <f aca="false">VLOOKUP(B110,СписокРабот!B:E,3,FALSE())</f>
        <v>м²</v>
      </c>
      <c r="E110" s="301" t="n">
        <f aca="false">VLOOKUP(B110,СписокРабот!B:E,4,FALSE())</f>
        <v>754</v>
      </c>
      <c r="F110" s="306" t="n">
        <f aca="false">SUMPRODUCT(J110:$CZ110,MOD(COLUMN(J110:$CZ110)+1,2))</f>
        <v>185</v>
      </c>
      <c r="G110" s="303" t="n">
        <f aca="false">SUMPRODUCT(J110:$CZ110,MOD(COLUMN(J110:$CZ110),2))</f>
        <v>139490</v>
      </c>
      <c r="H110" s="307" t="n">
        <f aca="false">'Доп.Работы'!$H110</f>
        <v>0</v>
      </c>
      <c r="I110" s="305" t="n">
        <f aca="false">'Доп.Работы'!$I110</f>
        <v>0</v>
      </c>
      <c r="J110" s="307" t="n">
        <f aca="false">Сводная!G114</f>
        <v>185</v>
      </c>
      <c r="K110" s="305" t="n">
        <f aca="false">Сводная!H114</f>
        <v>139490</v>
      </c>
    </row>
    <row r="111" customFormat="false" ht="13.5" hidden="false" customHeight="false" outlineLevel="0" collapsed="false">
      <c r="A111" s="297"/>
      <c r="B111" s="298" t="s">
        <v>71</v>
      </c>
      <c r="C111" s="299" t="str">
        <f aca="false">VLOOKUP(B111,СписокРабот!B:E,2,FALSE())</f>
        <v>Шпатлёвка стен под окраску 2 слоя</v>
      </c>
      <c r="D111" s="300" t="str">
        <f aca="false">VLOOKUP(B111,СписокРабот!B:E,3,FALSE())</f>
        <v>м²</v>
      </c>
      <c r="E111" s="301" t="n">
        <f aca="false">VLOOKUP(B111,СписокРабот!B:E,4,FALSE())</f>
        <v>1037</v>
      </c>
      <c r="F111" s="306" t="n">
        <f aca="false">SUMPRODUCT(J111:$CZ111,MOD(COLUMN(J111:$CZ111)+1,2))</f>
        <v>15</v>
      </c>
      <c r="G111" s="303" t="n">
        <f aca="false">SUMPRODUCT(J111:$CZ111,MOD(COLUMN(J111:$CZ111),2))</f>
        <v>15555</v>
      </c>
      <c r="H111" s="307" t="n">
        <f aca="false">'Доп.Работы'!$H111</f>
        <v>0</v>
      </c>
      <c r="I111" s="305" t="n">
        <f aca="false">'Доп.Работы'!$I111</f>
        <v>0</v>
      </c>
      <c r="J111" s="307" t="n">
        <f aca="false">Сводная!G115</f>
        <v>15</v>
      </c>
      <c r="K111" s="305" t="n">
        <f aca="false">Сводная!H115</f>
        <v>15555</v>
      </c>
    </row>
    <row r="112" customFormat="false" ht="13.5" hidden="false" customHeight="false" outlineLevel="0" collapsed="false">
      <c r="A112" s="297"/>
      <c r="B112" s="298" t="s">
        <v>73</v>
      </c>
      <c r="C112" s="299" t="str">
        <f aca="false">VLOOKUP(B112,СписокРабот!B:E,2,FALSE())</f>
        <v>Грунтовка стен  1 слой</v>
      </c>
      <c r="D112" s="300" t="str">
        <f aca="false">VLOOKUP(B112,СписокРабот!B:E,3,FALSE())</f>
        <v>м²</v>
      </c>
      <c r="E112" s="301" t="n">
        <f aca="false">VLOOKUP(B112,СписокРабот!B:E,4,FALSE())</f>
        <v>157</v>
      </c>
      <c r="F112" s="306" t="n">
        <f aca="false">SUMPRODUCT(J112:$CZ112,MOD(COLUMN(J112:$CZ112)+1,2))</f>
        <v>447</v>
      </c>
      <c r="G112" s="303" t="n">
        <f aca="false">SUMPRODUCT(J112:$CZ112,MOD(COLUMN(J112:$CZ112),2))</f>
        <v>70179</v>
      </c>
      <c r="H112" s="307" t="n">
        <f aca="false">'Доп.Работы'!$H112</f>
        <v>0</v>
      </c>
      <c r="I112" s="305" t="n">
        <f aca="false">'Доп.Работы'!$I112</f>
        <v>0</v>
      </c>
      <c r="J112" s="307" t="n">
        <f aca="false">Сводная!G116</f>
        <v>447</v>
      </c>
      <c r="K112" s="305" t="n">
        <f aca="false">Сводная!H116</f>
        <v>70179</v>
      </c>
    </row>
    <row r="113" customFormat="false" ht="13.5" hidden="false" customHeight="false" outlineLevel="0" collapsed="false">
      <c r="A113" s="297"/>
      <c r="B113" s="298" t="s">
        <v>75</v>
      </c>
      <c r="C113" s="299" t="str">
        <f aca="false">VLOOKUP(B113,СписокРабот!B:E,2,FALSE())</f>
        <v>Ошкуривание стен 1 раз</v>
      </c>
      <c r="D113" s="300" t="str">
        <f aca="false">VLOOKUP(B113,СписокРабот!B:E,3,FALSE())</f>
        <v>м²</v>
      </c>
      <c r="E113" s="301" t="n">
        <f aca="false">VLOOKUP(B113,СписокРабот!B:E,4,FALSE())</f>
        <v>241</v>
      </c>
      <c r="F113" s="306" t="n">
        <f aca="false">SUMPRODUCT(J113:$CZ113,MOD(COLUMN(J113:$CZ113)+1,2))</f>
        <v>200</v>
      </c>
      <c r="G113" s="303" t="n">
        <f aca="false">SUMPRODUCT(J113:$CZ113,MOD(COLUMN(J113:$CZ113),2))</f>
        <v>48200</v>
      </c>
      <c r="H113" s="307" t="n">
        <f aca="false">'Доп.Работы'!$H113</f>
        <v>0</v>
      </c>
      <c r="I113" s="305" t="n">
        <f aca="false">'Доп.Работы'!$I113</f>
        <v>0</v>
      </c>
      <c r="J113" s="307" t="n">
        <f aca="false">Сводная!G117</f>
        <v>200</v>
      </c>
      <c r="K113" s="305" t="n">
        <f aca="false">Сводная!H117</f>
        <v>48200</v>
      </c>
    </row>
    <row r="114" customFormat="false" ht="13.5" hidden="false" customHeight="false" outlineLevel="0" collapsed="false">
      <c r="A114" s="297"/>
      <c r="B114" s="298" t="s">
        <v>77</v>
      </c>
      <c r="C114" s="299" t="str">
        <f aca="false">VLOOKUP(B114,СписокРабот!B:E,2,FALSE())</f>
        <v>Оклейка стен обоями (без подбора рисунка)</v>
      </c>
      <c r="D114" s="300" t="str">
        <f aca="false">VLOOKUP(B114,СписокРабот!B:E,3,FALSE())</f>
        <v>м²</v>
      </c>
      <c r="E114" s="301" t="n">
        <f aca="false">VLOOKUP(B114,СписокРабот!B:E,4,FALSE())</f>
        <v>704</v>
      </c>
      <c r="F114" s="306" t="n">
        <f aca="false">SUMPRODUCT(J114:$CZ114,MOD(COLUMN(J114:$CZ114)+1,2))</f>
        <v>185</v>
      </c>
      <c r="G114" s="303" t="n">
        <f aca="false">SUMPRODUCT(J114:$CZ114,MOD(COLUMN(J114:$CZ114),2))</f>
        <v>130240</v>
      </c>
      <c r="H114" s="307" t="n">
        <f aca="false">'Доп.Работы'!$H114</f>
        <v>0</v>
      </c>
      <c r="I114" s="305" t="n">
        <f aca="false">'Доп.Работы'!$I114</f>
        <v>0</v>
      </c>
      <c r="J114" s="307" t="n">
        <f aca="false">Сводная!G118</f>
        <v>185</v>
      </c>
      <c r="K114" s="305" t="n">
        <f aca="false">Сводная!H118</f>
        <v>130240</v>
      </c>
    </row>
    <row r="115" customFormat="false" ht="13.5" hidden="false" customHeight="false" outlineLevel="0" collapsed="false">
      <c r="A115" s="297"/>
      <c r="B115" s="298" t="s">
        <v>423</v>
      </c>
      <c r="C115" s="299" t="str">
        <f aca="false">VLOOKUP(B115,СписокРабот!B:E,2,FALSE())</f>
        <v>Оклейка стен с (подбором рисунка)</v>
      </c>
      <c r="D115" s="300" t="str">
        <f aca="false">VLOOKUP(B115,СписокРабот!B:E,3,FALSE())</f>
        <v>м²</v>
      </c>
      <c r="E115" s="301" t="n">
        <f aca="false">VLOOKUP(B115,СписокРабот!B:E,4,FALSE())</f>
        <v>1073</v>
      </c>
      <c r="F115" s="306" t="n">
        <f aca="false">SUMPRODUCT(J115:$CZ115,MOD(COLUMN(J115:$CZ115)+1,2))</f>
        <v>0</v>
      </c>
      <c r="G115" s="303" t="n">
        <f aca="false">SUMPRODUCT(J115:$CZ115,MOD(COLUMN(J115:$CZ115),2))</f>
        <v>0</v>
      </c>
      <c r="H115" s="307" t="n">
        <f aca="false">'Доп.Работы'!$H115</f>
        <v>0</v>
      </c>
      <c r="I115" s="305" t="n">
        <f aca="false">'Доп.Работы'!$I115</f>
        <v>0</v>
      </c>
      <c r="J115" s="307" t="n">
        <f aca="false">Сводная!G119</f>
        <v>0</v>
      </c>
      <c r="K115" s="305" t="n">
        <f aca="false">Сводная!H119</f>
        <v>0</v>
      </c>
    </row>
    <row r="116" customFormat="false" ht="13.5" hidden="false" customHeight="false" outlineLevel="0" collapsed="false">
      <c r="A116" s="297"/>
      <c r="B116" s="298" t="s">
        <v>424</v>
      </c>
      <c r="C116" s="299" t="str">
        <f aca="false">VLOOKUP(B116,СписокРабот!B:E,2,FALSE())</f>
        <v>Оклейка стен обоями под окраску</v>
      </c>
      <c r="D116" s="300" t="str">
        <f aca="false">VLOOKUP(B116,СписокРабот!B:E,3,FALSE())</f>
        <v>м²</v>
      </c>
      <c r="E116" s="301" t="n">
        <f aca="false">VLOOKUP(B116,СписокРабот!B:E,4,FALSE())</f>
        <v>634</v>
      </c>
      <c r="F116" s="306" t="n">
        <f aca="false">SUMPRODUCT(J116:$CZ116,MOD(COLUMN(J116:$CZ116)+1,2))</f>
        <v>0</v>
      </c>
      <c r="G116" s="303" t="n">
        <f aca="false">SUMPRODUCT(J116:$CZ116,MOD(COLUMN(J116:$CZ116),2))</f>
        <v>0</v>
      </c>
      <c r="H116" s="307" t="n">
        <f aca="false">'Доп.Работы'!$H116</f>
        <v>0</v>
      </c>
      <c r="I116" s="305" t="n">
        <f aca="false">'Доп.Работы'!$I116</f>
        <v>0</v>
      </c>
      <c r="J116" s="307" t="n">
        <f aca="false">Сводная!G120</f>
        <v>0</v>
      </c>
      <c r="K116" s="305" t="n">
        <f aca="false">Сводная!H120</f>
        <v>0</v>
      </c>
    </row>
    <row r="117" customFormat="false" ht="13.5" hidden="false" customHeight="false" outlineLevel="0" collapsed="false">
      <c r="A117" s="297"/>
      <c r="B117" s="298" t="s">
        <v>425</v>
      </c>
      <c r="C117" s="299" t="str">
        <f aca="false">VLOOKUP(B117,СписокРабот!B:E,2,FALSE())</f>
        <v>Декоративная окраска стен/декоративная штукатурка</v>
      </c>
      <c r="D117" s="300" t="str">
        <f aca="false">VLOOKUP(B117,СписокРабот!B:E,3,FALSE())</f>
        <v>м²</v>
      </c>
      <c r="E117" s="301" t="n">
        <f aca="false">VLOOKUP(B117,СписокРабот!B:E,4,FALSE())</f>
        <v>3809</v>
      </c>
      <c r="F117" s="306" t="n">
        <f aca="false">SUMPRODUCT(J117:$CZ117,MOD(COLUMN(J117:$CZ117)+1,2))</f>
        <v>0</v>
      </c>
      <c r="G117" s="303" t="n">
        <f aca="false">SUMPRODUCT(J117:$CZ117,MOD(COLUMN(J117:$CZ117),2))</f>
        <v>0</v>
      </c>
      <c r="H117" s="307" t="n">
        <f aca="false">'Доп.Работы'!$H117</f>
        <v>0</v>
      </c>
      <c r="I117" s="305" t="n">
        <f aca="false">'Доп.Работы'!$I117</f>
        <v>0</v>
      </c>
      <c r="J117" s="307" t="n">
        <f aca="false">Сводная!G121</f>
        <v>0</v>
      </c>
      <c r="K117" s="305" t="n">
        <f aca="false">Сводная!H121</f>
        <v>0</v>
      </c>
    </row>
    <row r="118" customFormat="false" ht="13.5" hidden="false" customHeight="false" outlineLevel="0" collapsed="false">
      <c r="A118" s="297"/>
      <c r="B118" s="298" t="s">
        <v>426</v>
      </c>
      <c r="C118" s="299" t="str">
        <f aca="false">VLOOKUP(B118,СписокРабот!B:E,2,FALSE())</f>
        <v>Монтаж жидких обоев</v>
      </c>
      <c r="D118" s="300" t="str">
        <f aca="false">VLOOKUP(B118,СписокРабот!B:E,3,FALSE())</f>
        <v>м²</v>
      </c>
      <c r="E118" s="301" t="n">
        <f aca="false">VLOOKUP(B118,СписокРабот!B:E,4,FALSE())</f>
        <v>1265</v>
      </c>
      <c r="F118" s="306" t="n">
        <f aca="false">SUMPRODUCT(J118:$CZ118,MOD(COLUMN(J118:$CZ118)+1,2))</f>
        <v>0</v>
      </c>
      <c r="G118" s="303" t="n">
        <f aca="false">SUMPRODUCT(J118:$CZ118,MOD(COLUMN(J118:$CZ118),2))</f>
        <v>0</v>
      </c>
      <c r="H118" s="307" t="n">
        <f aca="false">'Доп.Работы'!$H118</f>
        <v>0</v>
      </c>
      <c r="I118" s="305" t="n">
        <f aca="false">'Доп.Работы'!$I118</f>
        <v>0</v>
      </c>
      <c r="J118" s="307" t="n">
        <f aca="false">Сводная!G122</f>
        <v>0</v>
      </c>
      <c r="K118" s="305" t="n">
        <f aca="false">Сводная!H122</f>
        <v>0</v>
      </c>
    </row>
    <row r="119" customFormat="false" ht="13.5" hidden="false" customHeight="false" outlineLevel="0" collapsed="false">
      <c r="A119" s="297"/>
      <c r="B119" s="298" t="s">
        <v>427</v>
      </c>
      <c r="C119" s="299" t="str">
        <f aca="false">VLOOKUP(B119,СписокРабот!B:E,2,FALSE())</f>
        <v>Окраска стен по обоям 2 слоя</v>
      </c>
      <c r="D119" s="300" t="str">
        <f aca="false">VLOOKUP(B119,СписокРабот!B:E,3,FALSE())</f>
        <v>м²</v>
      </c>
      <c r="E119" s="301" t="n">
        <f aca="false">VLOOKUP(B119,СписокРабот!B:E,4,FALSE())</f>
        <v>452</v>
      </c>
      <c r="F119" s="306" t="n">
        <f aca="false">SUMPRODUCT(J119:$CZ119,MOD(COLUMN(J119:$CZ119)+1,2))</f>
        <v>0</v>
      </c>
      <c r="G119" s="303" t="n">
        <f aca="false">SUMPRODUCT(J119:$CZ119,MOD(COLUMN(J119:$CZ119),2))</f>
        <v>0</v>
      </c>
      <c r="H119" s="307" t="n">
        <f aca="false">'Доп.Работы'!$H119</f>
        <v>0</v>
      </c>
      <c r="I119" s="305" t="n">
        <f aca="false">'Доп.Работы'!$I119</f>
        <v>0</v>
      </c>
      <c r="J119" s="307" t="n">
        <f aca="false">Сводная!G123</f>
        <v>0</v>
      </c>
      <c r="K119" s="305" t="n">
        <f aca="false">Сводная!H123</f>
        <v>0</v>
      </c>
    </row>
    <row r="120" customFormat="false" ht="13.5" hidden="false" customHeight="false" outlineLevel="0" collapsed="false">
      <c r="A120" s="297"/>
      <c r="B120" s="298" t="s">
        <v>79</v>
      </c>
      <c r="C120" s="299" t="str">
        <f aca="false">VLOOKUP(B120,СписокРабот!B:E,2,FALSE())</f>
        <v>Окраска стен по шпатлёвке 2 слоя</v>
      </c>
      <c r="D120" s="300" t="str">
        <f aca="false">VLOOKUP(B120,СписокРабот!B:E,3,FALSE())</f>
        <v>м²</v>
      </c>
      <c r="E120" s="301" t="n">
        <f aca="false">VLOOKUP(B120,СписокРабот!B:E,4,FALSE())</f>
        <v>608</v>
      </c>
      <c r="F120" s="306" t="n">
        <f aca="false">SUMPRODUCT(J120:$CZ120,MOD(COLUMN(J120:$CZ120)+1,2))</f>
        <v>15</v>
      </c>
      <c r="G120" s="303" t="n">
        <f aca="false">SUMPRODUCT(J120:$CZ120,MOD(COLUMN(J120:$CZ120),2))</f>
        <v>9120</v>
      </c>
      <c r="H120" s="307" t="n">
        <f aca="false">'Доп.Работы'!$H120</f>
        <v>0</v>
      </c>
      <c r="I120" s="305" t="n">
        <f aca="false">'Доп.Работы'!$I120</f>
        <v>0</v>
      </c>
      <c r="J120" s="307" t="n">
        <f aca="false">Сводная!G124</f>
        <v>15</v>
      </c>
      <c r="K120" s="305" t="n">
        <f aca="false">Сводная!H124</f>
        <v>9120</v>
      </c>
    </row>
    <row r="121" customFormat="false" ht="13.5" hidden="false" customHeight="false" outlineLevel="0" collapsed="false">
      <c r="A121" s="297"/>
      <c r="B121" s="298" t="s">
        <v>428</v>
      </c>
      <c r="C121" s="299" t="str">
        <f aca="false">VLOOKUP(B121,СписокРабот!B:E,2,FALSE())</f>
        <v>Грунтовка откосов 1 слой</v>
      </c>
      <c r="D121" s="300" t="str">
        <f aca="false">VLOOKUP(B121,СписокРабот!B:E,3,FALSE())</f>
        <v>п.м</v>
      </c>
      <c r="E121" s="301" t="n">
        <f aca="false">VLOOKUP(B121,СписокРабот!B:E,4,FALSE())</f>
        <v>157</v>
      </c>
      <c r="F121" s="306" t="n">
        <f aca="false">SUMPRODUCT(J121:$CZ121,MOD(COLUMN(J121:$CZ121)+1,2))</f>
        <v>0</v>
      </c>
      <c r="G121" s="303" t="n">
        <f aca="false">SUMPRODUCT(J121:$CZ121,MOD(COLUMN(J121:$CZ121),2))</f>
        <v>0</v>
      </c>
      <c r="H121" s="307" t="n">
        <f aca="false">'Доп.Работы'!$H121</f>
        <v>0</v>
      </c>
      <c r="I121" s="305" t="n">
        <f aca="false">'Доп.Работы'!$I121</f>
        <v>0</v>
      </c>
      <c r="J121" s="307" t="n">
        <f aca="false">Сводная!G125</f>
        <v>0</v>
      </c>
      <c r="K121" s="305" t="n">
        <f aca="false">Сводная!H125</f>
        <v>0</v>
      </c>
    </row>
    <row r="122" customFormat="false" ht="13.5" hidden="false" customHeight="false" outlineLevel="0" collapsed="false">
      <c r="A122" s="297"/>
      <c r="B122" s="298" t="s">
        <v>429</v>
      </c>
      <c r="C122" s="299" t="str">
        <f aca="false">VLOOKUP(B122,СписокРабот!B:E,2,FALSE())</f>
        <v>Шпатлёвка откосов 2 слоя(шириной до 400 мм)</v>
      </c>
      <c r="D122" s="300" t="str">
        <f aca="false">VLOOKUP(B122,СписокРабот!B:E,3,FALSE())</f>
        <v>п.м</v>
      </c>
      <c r="E122" s="301" t="n">
        <f aca="false">VLOOKUP(B122,СписокРабот!B:E,4,FALSE())</f>
        <v>1037</v>
      </c>
      <c r="F122" s="306" t="n">
        <f aca="false">SUMPRODUCT(J122:$CZ122,MOD(COLUMN(J122:$CZ122)+1,2))</f>
        <v>0</v>
      </c>
      <c r="G122" s="303" t="n">
        <f aca="false">SUMPRODUCT(J122:$CZ122,MOD(COLUMN(J122:$CZ122),2))</f>
        <v>0</v>
      </c>
      <c r="H122" s="307" t="n">
        <f aca="false">'Доп.Работы'!$H122</f>
        <v>0</v>
      </c>
      <c r="I122" s="305" t="n">
        <f aca="false">'Доп.Работы'!$I122</f>
        <v>0</v>
      </c>
      <c r="J122" s="307" t="n">
        <f aca="false">Сводная!G126</f>
        <v>0</v>
      </c>
      <c r="K122" s="305" t="n">
        <f aca="false">Сводная!H126</f>
        <v>0</v>
      </c>
    </row>
    <row r="123" customFormat="false" ht="13.5" hidden="false" customHeight="false" outlineLevel="0" collapsed="false">
      <c r="A123" s="297"/>
      <c r="B123" s="298" t="s">
        <v>430</v>
      </c>
      <c r="C123" s="299" t="str">
        <f aca="false">VLOOKUP(B123,СписокРабот!B:E,2,FALSE())</f>
        <v>Окраска откосов 2 слоя</v>
      </c>
      <c r="D123" s="300" t="str">
        <f aca="false">VLOOKUP(B123,СписокРабот!B:E,3,FALSE())</f>
        <v>п.м</v>
      </c>
      <c r="E123" s="301" t="n">
        <f aca="false">VLOOKUP(B123,СписокРабот!B:E,4,FALSE())</f>
        <v>608</v>
      </c>
      <c r="F123" s="306" t="n">
        <f aca="false">SUMPRODUCT(J123:$CZ123,MOD(COLUMN(J123:$CZ123)+1,2))</f>
        <v>0</v>
      </c>
      <c r="G123" s="303" t="n">
        <f aca="false">SUMPRODUCT(J123:$CZ123,MOD(COLUMN(J123:$CZ123),2))</f>
        <v>0</v>
      </c>
      <c r="H123" s="307" t="n">
        <f aca="false">'Доп.Работы'!$H123</f>
        <v>0</v>
      </c>
      <c r="I123" s="305" t="n">
        <f aca="false">'Доп.Работы'!$I123</f>
        <v>0</v>
      </c>
      <c r="J123" s="307" t="n">
        <f aca="false">Сводная!G127</f>
        <v>0</v>
      </c>
      <c r="K123" s="305" t="n">
        <f aca="false">Сводная!H127</f>
        <v>0</v>
      </c>
    </row>
    <row r="124" customFormat="false" ht="13.5" hidden="false" customHeight="false" outlineLevel="0" collapsed="false">
      <c r="A124" s="297"/>
      <c r="B124" s="298" t="s">
        <v>431</v>
      </c>
      <c r="C124" s="299" t="str">
        <f aca="false">VLOOKUP(B124,СписокРабот!B:E,2,FALSE())</f>
        <v>Проклейка швов ГКЛ с армированием бумажной лентой</v>
      </c>
      <c r="D124" s="300" t="str">
        <f aca="false">VLOOKUP(B124,СписокРабот!B:E,3,FALSE())</f>
        <v>п.м</v>
      </c>
      <c r="E124" s="301" t="n">
        <f aca="false">VLOOKUP(B124,СписокРабот!B:E,4,FALSE())</f>
        <v>200</v>
      </c>
      <c r="F124" s="306" t="n">
        <f aca="false">SUMPRODUCT(J124:$CZ124,MOD(COLUMN(J124:$CZ124)+1,2))</f>
        <v>0</v>
      </c>
      <c r="G124" s="303" t="n">
        <f aca="false">SUMPRODUCT(J124:$CZ124,MOD(COLUMN(J124:$CZ124),2))</f>
        <v>0</v>
      </c>
      <c r="H124" s="307" t="n">
        <f aca="false">'Доп.Работы'!$H124</f>
        <v>0</v>
      </c>
      <c r="I124" s="305" t="n">
        <f aca="false">'Доп.Работы'!$I124</f>
        <v>0</v>
      </c>
      <c r="J124" s="307" t="n">
        <f aca="false">Сводная!G128</f>
        <v>0</v>
      </c>
      <c r="K124" s="305" t="n">
        <f aca="false">Сводная!H128</f>
        <v>0</v>
      </c>
    </row>
    <row r="125" customFormat="false" ht="13.5" hidden="false" customHeight="false" outlineLevel="0" collapsed="false">
      <c r="A125" s="297"/>
      <c r="B125" s="298" t="s">
        <v>432</v>
      </c>
      <c r="C125" s="299" t="str">
        <f aca="false">VLOOKUP(B125,СписокРабот!B:E,2,FALSE())</f>
        <v>Монтаж малярных уголков/ углоформирующей ленты</v>
      </c>
      <c r="D125" s="300" t="str">
        <f aca="false">VLOOKUP(B125,СписокРабот!B:E,3,FALSE())</f>
        <v>п.м</v>
      </c>
      <c r="E125" s="301" t="n">
        <f aca="false">VLOOKUP(B125,СписокРабот!B:E,4,FALSE())</f>
        <v>329</v>
      </c>
      <c r="F125" s="306" t="n">
        <f aca="false">SUMPRODUCT(J125:$CZ125,MOD(COLUMN(J125:$CZ125)+1,2))</f>
        <v>0</v>
      </c>
      <c r="G125" s="303" t="n">
        <f aca="false">SUMPRODUCT(J125:$CZ125,MOD(COLUMN(J125:$CZ125),2))</f>
        <v>0</v>
      </c>
      <c r="H125" s="307" t="n">
        <f aca="false">'Доп.Работы'!$H125</f>
        <v>0</v>
      </c>
      <c r="I125" s="305" t="n">
        <f aca="false">'Доп.Работы'!$I125</f>
        <v>0</v>
      </c>
      <c r="J125" s="307" t="n">
        <f aca="false">Сводная!G129</f>
        <v>0</v>
      </c>
      <c r="K125" s="305" t="n">
        <f aca="false">Сводная!H129</f>
        <v>0</v>
      </c>
    </row>
    <row r="126" customFormat="false" ht="13.5" hidden="false" customHeight="false" outlineLevel="0" collapsed="false">
      <c r="A126" s="297"/>
      <c r="B126" s="298" t="s">
        <v>433</v>
      </c>
      <c r="C126" s="299" t="str">
        <f aca="false">VLOOKUP(B126,СписокРабот!B:E,2,FALSE())</f>
        <v>Устройство откосов из «панелита»</v>
      </c>
      <c r="D126" s="300" t="str">
        <f aca="false">VLOOKUP(B126,СписокРабот!B:E,3,FALSE())</f>
        <v>п.м</v>
      </c>
      <c r="E126" s="301" t="n">
        <f aca="false">VLOOKUP(B126,СписокРабот!B:E,4,FALSE())</f>
        <v>829</v>
      </c>
      <c r="F126" s="306" t="n">
        <f aca="false">SUMPRODUCT(J126:$CZ126,MOD(COLUMN(J126:$CZ126)+1,2))</f>
        <v>0</v>
      </c>
      <c r="G126" s="303" t="n">
        <f aca="false">SUMPRODUCT(J126:$CZ126,MOD(COLUMN(J126:$CZ126),2))</f>
        <v>0</v>
      </c>
      <c r="H126" s="307" t="n">
        <f aca="false">'Доп.Работы'!$H126</f>
        <v>0</v>
      </c>
      <c r="I126" s="305" t="n">
        <f aca="false">'Доп.Работы'!$I126</f>
        <v>0</v>
      </c>
      <c r="J126" s="307" t="n">
        <f aca="false">Сводная!G130</f>
        <v>0</v>
      </c>
      <c r="K126" s="305" t="n">
        <f aca="false">Сводная!H130</f>
        <v>0</v>
      </c>
    </row>
    <row r="127" customFormat="false" ht="13.5" hidden="false" customHeight="false" outlineLevel="0" collapsed="false">
      <c r="A127" s="297"/>
      <c r="B127" s="298" t="s">
        <v>434</v>
      </c>
      <c r="C127" s="299" t="str">
        <f aca="false">VLOOKUP(B127,СписокРабот!B:E,2,FALSE())</f>
        <v>Декоративная штукатурка типа венецианская / артбетон</v>
      </c>
      <c r="D127" s="300" t="str">
        <f aca="false">VLOOKUP(B127,СписокРабот!B:E,3,FALSE())</f>
        <v>м²</v>
      </c>
      <c r="E127" s="301" t="n">
        <f aca="false">VLOOKUP(B127,СписокРабот!B:E,4,FALSE())</f>
        <v>10085</v>
      </c>
      <c r="F127" s="306" t="n">
        <f aca="false">SUMPRODUCT(J127:$CZ127,MOD(COLUMN(J127:$CZ127)+1,2))</f>
        <v>0</v>
      </c>
      <c r="G127" s="303" t="n">
        <f aca="false">SUMPRODUCT(J127:$CZ127,MOD(COLUMN(J127:$CZ127),2))</f>
        <v>0</v>
      </c>
      <c r="H127" s="307" t="n">
        <f aca="false">'Доп.Работы'!$H127</f>
        <v>0</v>
      </c>
      <c r="I127" s="305" t="n">
        <f aca="false">'Доп.Работы'!$I127</f>
        <v>0</v>
      </c>
      <c r="J127" s="307" t="n">
        <f aca="false">Сводная!G131</f>
        <v>0</v>
      </c>
      <c r="K127" s="305" t="n">
        <f aca="false">Сводная!H131</f>
        <v>0</v>
      </c>
    </row>
    <row r="128" customFormat="false" ht="13.5" hidden="false" customHeight="false" outlineLevel="0" collapsed="false">
      <c r="A128" s="297"/>
      <c r="B128" s="298" t="s">
        <v>435</v>
      </c>
      <c r="C128" s="299" t="str">
        <f aca="false">VLOOKUP(B128,СписокРабот!B:E,2,FALSE())</f>
        <v>Ошкуривание откосов стен 1 раз</v>
      </c>
      <c r="D128" s="300" t="str">
        <f aca="false">VLOOKUP(B128,СписокРабот!B:E,3,FALSE())</f>
        <v>п.м</v>
      </c>
      <c r="E128" s="301" t="n">
        <f aca="false">VLOOKUP(B128,СписокРабот!B:E,4,FALSE())</f>
        <v>241</v>
      </c>
      <c r="F128" s="306" t="n">
        <f aca="false">SUMPRODUCT(J128:$CZ128,MOD(COLUMN(J128:$CZ128)+1,2))</f>
        <v>0</v>
      </c>
      <c r="G128" s="303" t="n">
        <f aca="false">SUMPRODUCT(J128:$CZ128,MOD(COLUMN(J128:$CZ128),2))</f>
        <v>0</v>
      </c>
      <c r="H128" s="307" t="n">
        <f aca="false">'Доп.Работы'!$H128</f>
        <v>0</v>
      </c>
      <c r="I128" s="305" t="n">
        <f aca="false">'Доп.Работы'!$I128</f>
        <v>0</v>
      </c>
      <c r="J128" s="307" t="n">
        <f aca="false">Сводная!G132</f>
        <v>0</v>
      </c>
      <c r="K128" s="305" t="n">
        <f aca="false">Сводная!H132</f>
        <v>0</v>
      </c>
    </row>
    <row r="129" customFormat="false" ht="13.5" hidden="false" customHeight="false" outlineLevel="0" collapsed="false">
      <c r="A129" s="297"/>
      <c r="B129" s="298" t="s">
        <v>81</v>
      </c>
      <c r="C129" s="299" t="str">
        <f aca="false">VLOOKUP(B129,СписокРабот!B:E,2,FALSE())</f>
        <v>Обработка стен бетоноконтактом 1 слой</v>
      </c>
      <c r="D129" s="300" t="str">
        <f aca="false">VLOOKUP(B129,СписокРабот!B:E,3,FALSE())</f>
        <v>м²</v>
      </c>
      <c r="E129" s="301" t="n">
        <f aca="false">VLOOKUP(B129,СписокРабот!B:E,4,FALSE())</f>
        <v>204</v>
      </c>
      <c r="F129" s="306" t="n">
        <f aca="false">SUMPRODUCT(J129:$CZ129,MOD(COLUMN(J129:$CZ129)+1,2))</f>
        <v>40</v>
      </c>
      <c r="G129" s="303" t="n">
        <f aca="false">SUMPRODUCT(J129:$CZ129,MOD(COLUMN(J129:$CZ129),2))</f>
        <v>8160</v>
      </c>
      <c r="H129" s="307" t="n">
        <f aca="false">'Доп.Работы'!$H129</f>
        <v>0</v>
      </c>
      <c r="I129" s="305" t="n">
        <f aca="false">'Доп.Работы'!$I129</f>
        <v>0</v>
      </c>
      <c r="J129" s="307" t="n">
        <f aca="false">Сводная!G133</f>
        <v>40</v>
      </c>
      <c r="K129" s="305" t="n">
        <f aca="false">Сводная!H133</f>
        <v>8160</v>
      </c>
    </row>
    <row r="130" customFormat="false" ht="13.5" hidden="false" customHeight="false" outlineLevel="0" collapsed="false">
      <c r="A130" s="297"/>
      <c r="B130" s="298" t="s">
        <v>436</v>
      </c>
      <c r="C130" s="299" t="str">
        <f aca="false">VLOOKUP(B130,СписокРабот!B:E,2,FALSE())</f>
        <v>Монтаж ЗD-панелей из гипса (без покраски)</v>
      </c>
      <c r="D130" s="300" t="str">
        <f aca="false">VLOOKUP(B130,СписокРабот!B:E,3,FALSE())</f>
        <v>м²</v>
      </c>
      <c r="E130" s="301" t="n">
        <f aca="false">VLOOKUP(B130,СписокРабот!B:E,4,FALSE())</f>
        <v>6322</v>
      </c>
      <c r="F130" s="306" t="n">
        <f aca="false">SUMPRODUCT(J130:$CZ130,MOD(COLUMN(J130:$CZ130)+1,2))</f>
        <v>0</v>
      </c>
      <c r="G130" s="303" t="n">
        <f aca="false">SUMPRODUCT(J130:$CZ130,MOD(COLUMN(J130:$CZ130),2))</f>
        <v>0</v>
      </c>
      <c r="H130" s="307" t="n">
        <f aca="false">'Доп.Работы'!$H130</f>
        <v>0</v>
      </c>
      <c r="I130" s="305" t="n">
        <f aca="false">'Доп.Работы'!$I130</f>
        <v>0</v>
      </c>
      <c r="J130" s="307" t="n">
        <f aca="false">Сводная!G134</f>
        <v>0</v>
      </c>
      <c r="K130" s="305" t="n">
        <f aca="false">Сводная!H134</f>
        <v>0</v>
      </c>
    </row>
    <row r="131" customFormat="false" ht="13.5" hidden="false" customHeight="false" outlineLevel="0" collapsed="false">
      <c r="A131" s="297"/>
      <c r="B131" s="298" t="s">
        <v>437</v>
      </c>
      <c r="C131" s="299" t="str">
        <f aca="false">VLOOKUP(B131,СписокРабот!B:E,2,FALSE())</f>
        <v>Окраска 3D-панелей из гипса 2 слоя</v>
      </c>
      <c r="D131" s="300" t="str">
        <f aca="false">VLOOKUP(B131,СписокРабот!B:E,3,FALSE())</f>
        <v>м²</v>
      </c>
      <c r="E131" s="301" t="n">
        <f aca="false">VLOOKUP(B131,СписокРабот!B:E,4,FALSE())</f>
        <v>1332</v>
      </c>
      <c r="F131" s="306" t="n">
        <f aca="false">SUMPRODUCT(J131:$CZ131,MOD(COLUMN(J131:$CZ131)+1,2))</f>
        <v>0</v>
      </c>
      <c r="G131" s="303" t="n">
        <f aca="false">SUMPRODUCT(J131:$CZ131,MOD(COLUMN(J131:$CZ131),2))</f>
        <v>0</v>
      </c>
      <c r="H131" s="307" t="n">
        <f aca="false">'Доп.Работы'!$H131</f>
        <v>0</v>
      </c>
      <c r="I131" s="305" t="n">
        <f aca="false">'Доп.Работы'!$I131</f>
        <v>0</v>
      </c>
      <c r="J131" s="307" t="n">
        <f aca="false">Сводная!G135</f>
        <v>0</v>
      </c>
      <c r="K131" s="305" t="n">
        <f aca="false">Сводная!H135</f>
        <v>0</v>
      </c>
    </row>
    <row r="132" customFormat="false" ht="13.5" hidden="false" customHeight="false" outlineLevel="0" collapsed="false">
      <c r="A132" s="297"/>
      <c r="B132" s="298" t="s">
        <v>438</v>
      </c>
      <c r="C132" s="299" t="str">
        <f aca="false">VLOOKUP(B132,СписокРабот!B:E,2,FALSE())</f>
        <v>Герметизация примык. стена-стена,потолок,пол. Звукоизол. панели, ГКЛ</v>
      </c>
      <c r="D132" s="300" t="str">
        <f aca="false">VLOOKUP(B132,СписокРабот!B:E,3,FALSE())</f>
        <v>п.м</v>
      </c>
      <c r="E132" s="301" t="n">
        <f aca="false">VLOOKUP(B132,СписокРабот!B:E,4,FALSE())</f>
        <v>270</v>
      </c>
      <c r="F132" s="306" t="n">
        <f aca="false">SUMPRODUCT(J132:$CZ132,MOD(COLUMN(J132:$CZ132)+1,2))</f>
        <v>0</v>
      </c>
      <c r="G132" s="303" t="n">
        <f aca="false">SUMPRODUCT(J132:$CZ132,MOD(COLUMN(J132:$CZ132),2))</f>
        <v>0</v>
      </c>
      <c r="H132" s="307" t="n">
        <f aca="false">'Доп.Работы'!$H132</f>
        <v>0</v>
      </c>
      <c r="I132" s="305" t="n">
        <f aca="false">'Доп.Работы'!$I132</f>
        <v>0</v>
      </c>
      <c r="J132" s="307" t="n">
        <f aca="false">Сводная!G136</f>
        <v>0</v>
      </c>
      <c r="K132" s="305" t="n">
        <f aca="false">Сводная!H136</f>
        <v>0</v>
      </c>
    </row>
    <row r="133" customFormat="false" ht="13.5" hidden="false" customHeight="false" outlineLevel="0" collapsed="false">
      <c r="A133" s="297"/>
      <c r="B133" s="298" t="s">
        <v>439</v>
      </c>
      <c r="C133" s="299" t="str">
        <f aca="false">VLOOKUP(B133,СписокРабот!B:E,2,FALSE())</f>
        <v>Монтаж стеновых панелей (типа «панелит»)</v>
      </c>
      <c r="D133" s="300" t="str">
        <f aca="false">VLOOKUP(B133,СписокРабот!B:E,3,FALSE())</f>
        <v>м²</v>
      </c>
      <c r="E133" s="301" t="n">
        <f aca="false">VLOOKUP(B133,СписокРабот!B:E,4,FALSE())</f>
        <v>693</v>
      </c>
      <c r="F133" s="306" t="n">
        <f aca="false">SUMPRODUCT(J133:$CZ133,MOD(COLUMN(J133:$CZ133)+1,2))</f>
        <v>0</v>
      </c>
      <c r="G133" s="303" t="n">
        <f aca="false">SUMPRODUCT(J133:$CZ133,MOD(COLUMN(J133:$CZ133),2))</f>
        <v>0</v>
      </c>
      <c r="H133" s="307" t="n">
        <f aca="false">'Доп.Работы'!$H133</f>
        <v>0</v>
      </c>
      <c r="I133" s="305" t="n">
        <f aca="false">'Доп.Работы'!$I133</f>
        <v>0</v>
      </c>
      <c r="J133" s="307" t="n">
        <f aca="false">Сводная!G137</f>
        <v>0</v>
      </c>
      <c r="K133" s="305" t="n">
        <f aca="false">Сводная!H137</f>
        <v>0</v>
      </c>
    </row>
    <row r="134" customFormat="false" ht="13.5" hidden="false" customHeight="false" outlineLevel="0" collapsed="false">
      <c r="A134" s="297"/>
      <c r="B134" s="298" t="s">
        <v>440</v>
      </c>
      <c r="C134" s="299" t="str">
        <f aca="false">VLOOKUP(B134,СписокРабот!B:E,2,FALSE())</f>
        <v>Устройство звукоизоляции стен системой ЗИПС вектор</v>
      </c>
      <c r="D134" s="300" t="str">
        <f aca="false">VLOOKUP(B134,СписокРабот!B:E,3,FALSE())</f>
        <v>м²</v>
      </c>
      <c r="E134" s="301" t="n">
        <f aca="false">VLOOKUP(B134,СписокРабот!B:E,4,FALSE())</f>
        <v>2278</v>
      </c>
      <c r="F134" s="306" t="n">
        <f aca="false">SUMPRODUCT(J134:$CZ134,MOD(COLUMN(J134:$CZ134)+1,2))</f>
        <v>0</v>
      </c>
      <c r="G134" s="303" t="n">
        <f aca="false">SUMPRODUCT(J134:$CZ134,MOD(COLUMN(J134:$CZ134),2))</f>
        <v>0</v>
      </c>
      <c r="H134" s="307" t="n">
        <f aca="false">'Доп.Работы'!$H134</f>
        <v>0</v>
      </c>
      <c r="I134" s="305" t="n">
        <f aca="false">'Доп.Работы'!$I134</f>
        <v>0</v>
      </c>
      <c r="J134" s="307" t="n">
        <f aca="false">Сводная!G138</f>
        <v>0</v>
      </c>
      <c r="K134" s="305" t="n">
        <f aca="false">Сводная!H138</f>
        <v>0</v>
      </c>
    </row>
    <row r="135" customFormat="false" ht="13.5" hidden="false" customHeight="false" outlineLevel="0" collapsed="false">
      <c r="A135" s="297"/>
      <c r="B135" s="298" t="s">
        <v>441</v>
      </c>
      <c r="C135" s="299" t="str">
        <f aca="false">VLOOKUP(B135,СписокРабот!B:E,2,FALSE())</f>
        <v>Оклейка стен фото обои, фреска/ текстильные обои</v>
      </c>
      <c r="D135" s="300" t="str">
        <f aca="false">VLOOKUP(B135,СписокРабот!B:E,3,FALSE())</f>
        <v>м²</v>
      </c>
      <c r="E135" s="301" t="n">
        <f aca="false">VLOOKUP(B135,СписокРабот!B:E,4,FALSE())</f>
        <v>6411</v>
      </c>
      <c r="F135" s="306" t="n">
        <f aca="false">SUMPRODUCT(J135:$CZ135,MOD(COLUMN(J135:$CZ135)+1,2))</f>
        <v>0</v>
      </c>
      <c r="G135" s="303" t="n">
        <f aca="false">SUMPRODUCT(J135:$CZ135,MOD(COLUMN(J135:$CZ135),2))</f>
        <v>0</v>
      </c>
      <c r="H135" s="307" t="n">
        <f aca="false">'Доп.Работы'!$H135</f>
        <v>0</v>
      </c>
      <c r="I135" s="305" t="n">
        <f aca="false">'Доп.Работы'!$I135</f>
        <v>0</v>
      </c>
      <c r="J135" s="307" t="n">
        <f aca="false">Сводная!G139</f>
        <v>0</v>
      </c>
      <c r="K135" s="305" t="n">
        <f aca="false">Сводная!H139</f>
        <v>0</v>
      </c>
    </row>
    <row r="136" customFormat="false" ht="13.5" hidden="false" customHeight="false" outlineLevel="0" collapsed="false">
      <c r="A136" s="297"/>
      <c r="B136" s="298" t="s">
        <v>442</v>
      </c>
      <c r="C136" s="299" t="str">
        <f aca="false">VLOOKUP(B136,СписокРабот!B:E,2,FALSE())</f>
        <v>Монтаж молдингов на стены полиуретан</v>
      </c>
      <c r="D136" s="300" t="str">
        <f aca="false">VLOOKUP(B136,СписокРабот!B:E,3,FALSE())</f>
        <v>п.м</v>
      </c>
      <c r="E136" s="301" t="n">
        <f aca="false">VLOOKUP(B136,СписокРабот!B:E,4,FALSE())</f>
        <v>893</v>
      </c>
      <c r="F136" s="306" t="n">
        <f aca="false">SUMPRODUCT(J136:$CZ136,MOD(COLUMN(J136:$CZ136)+1,2))</f>
        <v>0</v>
      </c>
      <c r="G136" s="303" t="n">
        <f aca="false">SUMPRODUCT(J136:$CZ136,MOD(COLUMN(J136:$CZ136),2))</f>
        <v>0</v>
      </c>
      <c r="H136" s="307" t="n">
        <f aca="false">'Доп.Работы'!$H136</f>
        <v>0</v>
      </c>
      <c r="I136" s="305" t="n">
        <f aca="false">'Доп.Работы'!$I136</f>
        <v>0</v>
      </c>
      <c r="J136" s="307" t="n">
        <f aca="false">Сводная!G140</f>
        <v>0</v>
      </c>
      <c r="K136" s="305" t="n">
        <f aca="false">Сводная!H140</f>
        <v>0</v>
      </c>
    </row>
    <row r="137" customFormat="false" ht="13.5" hidden="false" customHeight="false" outlineLevel="0" collapsed="false">
      <c r="A137" s="297"/>
      <c r="B137" s="298" t="s">
        <v>443</v>
      </c>
      <c r="C137" s="299" t="str">
        <f aca="false">VLOOKUP(B137,СписокРабот!B:E,2,FALSE())</f>
        <v>Монтаж колонн капитель</v>
      </c>
      <c r="D137" s="300" t="str">
        <f aca="false">VLOOKUP(B137,СписокРабот!B:E,3,FALSE())</f>
        <v>ед.</v>
      </c>
      <c r="E137" s="301" t="n">
        <f aca="false">VLOOKUP(B137,СписокРабот!B:E,4,FALSE())</f>
        <v>4306</v>
      </c>
      <c r="F137" s="302" t="n">
        <f aca="false">SUMPRODUCT(J137:$CZ137,MOD(COLUMN(J137:$CZ137)+1,2))</f>
        <v>0</v>
      </c>
      <c r="G137" s="303" t="n">
        <f aca="false">SUMPRODUCT(J137:$CZ137,MOD(COLUMN(J137:$CZ137),2))</f>
        <v>0</v>
      </c>
      <c r="H137" s="304" t="n">
        <f aca="false">'Доп.Работы'!$H137</f>
        <v>0</v>
      </c>
      <c r="I137" s="305" t="n">
        <f aca="false">'Доп.Работы'!$I137</f>
        <v>0</v>
      </c>
      <c r="J137" s="304" t="n">
        <f aca="false">Сводная!G141</f>
        <v>0</v>
      </c>
      <c r="K137" s="305" t="n">
        <f aca="false">Сводная!H141</f>
        <v>0</v>
      </c>
    </row>
    <row r="138" customFormat="false" ht="13.5" hidden="false" customHeight="false" outlineLevel="0" collapsed="false">
      <c r="A138" s="297"/>
      <c r="B138" s="298" t="s">
        <v>444</v>
      </c>
      <c r="C138" s="299" t="str">
        <f aca="false">VLOOKUP(B138,СписокРабот!B:E,2,FALSE())</f>
        <v>Монтаж пробкового покрытия на клею (пол, стены)</v>
      </c>
      <c r="D138" s="300" t="str">
        <f aca="false">VLOOKUP(B138,СписокРабот!B:E,3,FALSE())</f>
        <v>м²</v>
      </c>
      <c r="E138" s="301" t="n">
        <f aca="false">VLOOKUP(B138,СписокРабот!B:E,4,FALSE())</f>
        <v>4232</v>
      </c>
      <c r="F138" s="306" t="n">
        <f aca="false">SUMPRODUCT(J138:$CZ138,MOD(COLUMN(J138:$CZ138)+1,2))</f>
        <v>0</v>
      </c>
      <c r="G138" s="303" t="n">
        <f aca="false">SUMPRODUCT(J138:$CZ138,MOD(COLUMN(J138:$CZ138),2))</f>
        <v>0</v>
      </c>
      <c r="H138" s="307" t="n">
        <f aca="false">'Доп.Работы'!$H138</f>
        <v>0</v>
      </c>
      <c r="I138" s="305" t="n">
        <f aca="false">'Доп.Работы'!$I138</f>
        <v>0</v>
      </c>
      <c r="J138" s="307" t="n">
        <f aca="false">Сводная!G142</f>
        <v>0</v>
      </c>
      <c r="K138" s="305" t="n">
        <f aca="false">Сводная!H142</f>
        <v>0</v>
      </c>
    </row>
    <row r="139" customFormat="false" ht="13.5" hidden="false" customHeight="false" outlineLevel="0" collapsed="false">
      <c r="A139" s="297"/>
      <c r="B139" s="298" t="s">
        <v>445</v>
      </c>
      <c r="C139" s="299" t="str">
        <f aca="false">VLOOKUP(B139,СписокРабот!B:E,2,FALSE())</f>
        <v>Окраска оконной рамы/ решетчатых конструкций 2 слоя</v>
      </c>
      <c r="D139" s="300" t="str">
        <f aca="false">VLOOKUP(B139,СписокРабот!B:E,3,FALSE())</f>
        <v>м²</v>
      </c>
      <c r="E139" s="301" t="n">
        <f aca="false">VLOOKUP(B139,СписокРабот!B:E,4,FALSE())</f>
        <v>1525</v>
      </c>
      <c r="F139" s="306" t="n">
        <f aca="false">SUMPRODUCT(J139:$CZ139,MOD(COLUMN(J139:$CZ139)+1,2))</f>
        <v>0</v>
      </c>
      <c r="G139" s="303" t="n">
        <f aca="false">SUMPRODUCT(J139:$CZ139,MOD(COLUMN(J139:$CZ139),2))</f>
        <v>0</v>
      </c>
      <c r="H139" s="307" t="n">
        <f aca="false">'Доп.Работы'!$H139</f>
        <v>0</v>
      </c>
      <c r="I139" s="305" t="n">
        <f aca="false">'Доп.Работы'!$I139</f>
        <v>0</v>
      </c>
      <c r="J139" s="307" t="n">
        <f aca="false">Сводная!G143</f>
        <v>0</v>
      </c>
      <c r="K139" s="305" t="n">
        <f aca="false">Сводная!H143</f>
        <v>0</v>
      </c>
    </row>
    <row r="140" customFormat="false" ht="13.5" hidden="false" customHeight="false" outlineLevel="0" collapsed="false">
      <c r="A140" s="297"/>
      <c r="B140" s="298" t="s">
        <v>446</v>
      </c>
      <c r="C140" s="299" t="str">
        <f aca="false">VLOOKUP(B140,СписокРабот!B:E,2,FALSE())</f>
        <v>Установка пластик. подоконников. Искуственный камень применять К-2,2</v>
      </c>
      <c r="D140" s="300" t="str">
        <f aca="false">VLOOKUP(B140,СписокРабот!B:E,3,FALSE())</f>
        <v>п.м</v>
      </c>
      <c r="E140" s="301" t="n">
        <f aca="false">VLOOKUP(B140,СписокРабот!B:E,4,FALSE())</f>
        <v>2098</v>
      </c>
      <c r="F140" s="302" t="n">
        <f aca="false">SUMPRODUCT(J140:$CZ140,MOD(COLUMN(J140:$CZ140)+1,2))</f>
        <v>0</v>
      </c>
      <c r="G140" s="303" t="n">
        <f aca="false">SUMPRODUCT(J140:$CZ140,MOD(COLUMN(J140:$CZ140),2))</f>
        <v>0</v>
      </c>
      <c r="H140" s="304" t="n">
        <f aca="false">'Доп.Работы'!$H140</f>
        <v>0</v>
      </c>
      <c r="I140" s="305" t="n">
        <f aca="false">'Доп.Работы'!$I140</f>
        <v>0</v>
      </c>
      <c r="J140" s="304" t="n">
        <f aca="false">Сводная!G144</f>
        <v>0</v>
      </c>
      <c r="K140" s="305" t="n">
        <f aca="false">Сводная!H144</f>
        <v>0</v>
      </c>
    </row>
    <row r="141" customFormat="false" ht="13.5" hidden="false" customHeight="false" outlineLevel="0" collapsed="false">
      <c r="A141" s="297"/>
      <c r="B141" s="298" t="s">
        <v>447</v>
      </c>
      <c r="C141" s="299" t="str">
        <f aca="false">VLOOKUP(B141,СписокРабот!B:E,2,FALSE())</f>
        <v>Устр-во демпферной ленты на каркас (стены,потолок, пол)</v>
      </c>
      <c r="D141" s="300" t="str">
        <f aca="false">VLOOKUP(B141,СписокРабот!B:E,3,FALSE())</f>
        <v>п.м</v>
      </c>
      <c r="E141" s="301" t="n">
        <f aca="false">VLOOKUP(B141,СписокРабот!B:E,4,FALSE())</f>
        <v>105</v>
      </c>
      <c r="F141" s="302" t="n">
        <f aca="false">SUMPRODUCT(J141:$CZ141,MOD(COLUMN(J141:$CZ141)+1,2))</f>
        <v>0</v>
      </c>
      <c r="G141" s="303" t="n">
        <f aca="false">SUMPRODUCT(J141:$CZ141,MOD(COLUMN(J141:$CZ141),2))</f>
        <v>0</v>
      </c>
      <c r="H141" s="304" t="n">
        <f aca="false">'Доп.Работы'!$H141</f>
        <v>0</v>
      </c>
      <c r="I141" s="305" t="n">
        <f aca="false">'Доп.Работы'!$I141</f>
        <v>0</v>
      </c>
      <c r="J141" s="304" t="n">
        <f aca="false">Сводная!G145</f>
        <v>0</v>
      </c>
      <c r="K141" s="305" t="n">
        <f aca="false">Сводная!H145</f>
        <v>0</v>
      </c>
    </row>
    <row r="142" customFormat="false" ht="13.5" hidden="false" customHeight="false" outlineLevel="0" collapsed="false">
      <c r="A142" s="297"/>
      <c r="B142" s="298" t="s">
        <v>448</v>
      </c>
      <c r="C142" s="299" t="str">
        <f aca="false">VLOOKUP(B142,СписокРабот!B:E,2,FALSE())</f>
        <v>Подготовка дверного проема, расширение</v>
      </c>
      <c r="D142" s="300" t="str">
        <f aca="false">VLOOKUP(B142,СписокРабот!B:E,3,FALSE())</f>
        <v>п.м</v>
      </c>
      <c r="E142" s="301" t="n">
        <f aca="false">VLOOKUP(B142,СписокРабот!B:E,4,FALSE())</f>
        <v>1552</v>
      </c>
      <c r="F142" s="306" t="n">
        <f aca="false">SUMPRODUCT(J142:$CZ142,MOD(COLUMN(J142:$CZ142)+1,2))</f>
        <v>0</v>
      </c>
      <c r="G142" s="303" t="n">
        <f aca="false">SUMPRODUCT(J142:$CZ142,MOD(COLUMN(J142:$CZ142),2))</f>
        <v>0</v>
      </c>
      <c r="H142" s="307" t="n">
        <f aca="false">'Доп.Работы'!$H142</f>
        <v>0</v>
      </c>
      <c r="I142" s="305" t="n">
        <f aca="false">'Доп.Работы'!$I142</f>
        <v>0</v>
      </c>
      <c r="J142" s="307" t="n">
        <f aca="false">Сводная!G146</f>
        <v>0</v>
      </c>
      <c r="K142" s="305" t="n">
        <f aca="false">Сводная!H146</f>
        <v>0</v>
      </c>
    </row>
    <row r="143" customFormat="false" ht="13.5" hidden="false" customHeight="false" outlineLevel="0" collapsed="false">
      <c r="A143" s="297"/>
      <c r="B143" s="298" t="s">
        <v>449</v>
      </c>
      <c r="C143" s="299" t="str">
        <f aca="false">VLOOKUP(B143,СписокРабот!B:E,2,FALSE())</f>
        <v>Подготовка дверного проема, сужение</v>
      </c>
      <c r="D143" s="300" t="str">
        <f aca="false">VLOOKUP(B143,СписокРабот!B:E,3,FALSE())</f>
        <v>п.м</v>
      </c>
      <c r="E143" s="301" t="n">
        <f aca="false">VLOOKUP(B143,СписокРабот!B:E,4,FALSE())</f>
        <v>1129</v>
      </c>
      <c r="F143" s="306" t="n">
        <f aca="false">SUMPRODUCT(J143:$CZ143,MOD(COLUMN(J143:$CZ143)+1,2))</f>
        <v>0</v>
      </c>
      <c r="G143" s="303" t="n">
        <f aca="false">SUMPRODUCT(J143:$CZ143,MOD(COLUMN(J143:$CZ143),2))</f>
        <v>0</v>
      </c>
      <c r="H143" s="307" t="n">
        <f aca="false">'Доп.Работы'!$H143</f>
        <v>0</v>
      </c>
      <c r="I143" s="305" t="n">
        <f aca="false">'Доп.Работы'!$I143</f>
        <v>0</v>
      </c>
      <c r="J143" s="307" t="n">
        <f aca="false">Сводная!G147</f>
        <v>0</v>
      </c>
      <c r="K143" s="305" t="n">
        <f aca="false">Сводная!H147</f>
        <v>0</v>
      </c>
    </row>
    <row r="144" customFormat="false" ht="13.5" hidden="false" customHeight="false" outlineLevel="0" collapsed="false">
      <c r="A144" s="297"/>
      <c r="B144" s="298" t="s">
        <v>450</v>
      </c>
      <c r="C144" s="299" t="str">
        <f aca="false">VLOOKUP(B144,СписокРабот!B:E,2,FALSE())</f>
        <v>Установка дверных блоков</v>
      </c>
      <c r="D144" s="300" t="str">
        <f aca="false">VLOOKUP(B144,СписокРабот!B:E,3,FALSE())</f>
        <v>ед.</v>
      </c>
      <c r="E144" s="301" t="n">
        <f aca="false">VLOOKUP(B144,СписокРабот!B:E,4,FALSE())</f>
        <v>8799</v>
      </c>
      <c r="F144" s="302" t="n">
        <f aca="false">SUMPRODUCT(J144:$CZ144,MOD(COLUMN(J144:$CZ144)+1,2))</f>
        <v>0</v>
      </c>
      <c r="G144" s="303" t="n">
        <f aca="false">SUMPRODUCT(J144:$CZ144,MOD(COLUMN(J144:$CZ144),2))</f>
        <v>0</v>
      </c>
      <c r="H144" s="304" t="n">
        <f aca="false">'Доп.Работы'!$H144</f>
        <v>0</v>
      </c>
      <c r="I144" s="305" t="n">
        <f aca="false">'Доп.Работы'!$I144</f>
        <v>0</v>
      </c>
      <c r="J144" s="304" t="n">
        <f aca="false">Сводная!G148</f>
        <v>0</v>
      </c>
      <c r="K144" s="305" t="n">
        <f aca="false">Сводная!H148</f>
        <v>0</v>
      </c>
    </row>
    <row r="145" customFormat="false" ht="13.5" hidden="false" customHeight="false" outlineLevel="0" collapsed="false">
      <c r="A145" s="297"/>
      <c r="B145" s="298" t="s">
        <v>451</v>
      </c>
      <c r="C145" s="299" t="str">
        <f aca="false">VLOOKUP(B145,СписокРабот!B:E,2,FALSE())</f>
        <v>Навеска дверных полотен (с врезкой петель)</v>
      </c>
      <c r="D145" s="300" t="str">
        <f aca="false">VLOOKUP(B145,СписокРабот!B:E,3,FALSE())</f>
        <v>ед.</v>
      </c>
      <c r="E145" s="301" t="n">
        <f aca="false">VLOOKUP(B145,СписокРабот!B:E,4,FALSE())</f>
        <v>5385</v>
      </c>
      <c r="F145" s="302" t="n">
        <f aca="false">SUMPRODUCT(J145:$CZ145,MOD(COLUMN(J145:$CZ145)+1,2))</f>
        <v>0</v>
      </c>
      <c r="G145" s="303" t="n">
        <f aca="false">SUMPRODUCT(J145:$CZ145,MOD(COLUMN(J145:$CZ145),2))</f>
        <v>0</v>
      </c>
      <c r="H145" s="304" t="n">
        <f aca="false">'Доп.Работы'!$H145</f>
        <v>0</v>
      </c>
      <c r="I145" s="305" t="n">
        <f aca="false">'Доп.Работы'!$I145</f>
        <v>0</v>
      </c>
      <c r="J145" s="304" t="n">
        <f aca="false">Сводная!G149</f>
        <v>0</v>
      </c>
      <c r="K145" s="305" t="n">
        <f aca="false">Сводная!H149</f>
        <v>0</v>
      </c>
    </row>
    <row r="146" customFormat="false" ht="13.5" hidden="false" customHeight="false" outlineLevel="0" collapsed="false">
      <c r="A146" s="297"/>
      <c r="B146" s="298" t="s">
        <v>452</v>
      </c>
      <c r="C146" s="299" t="str">
        <f aca="false">VLOOKUP(B146,СписокРабот!B:E,2,FALSE())</f>
        <v>Установка замков</v>
      </c>
      <c r="D146" s="300" t="str">
        <f aca="false">VLOOKUP(B146,СписокРабот!B:E,3,FALSE())</f>
        <v>ед.</v>
      </c>
      <c r="E146" s="301" t="n">
        <f aca="false">VLOOKUP(B146,СписокРабот!B:E,4,FALSE())</f>
        <v>2924</v>
      </c>
      <c r="F146" s="302" t="n">
        <f aca="false">SUMPRODUCT(J146:$CZ146,MOD(COLUMN(J146:$CZ146)+1,2))</f>
        <v>0</v>
      </c>
      <c r="G146" s="303" t="n">
        <f aca="false">SUMPRODUCT(J146:$CZ146,MOD(COLUMN(J146:$CZ146),2))</f>
        <v>0</v>
      </c>
      <c r="H146" s="304" t="n">
        <f aca="false">'Доп.Работы'!$H146</f>
        <v>0</v>
      </c>
      <c r="I146" s="305" t="n">
        <f aca="false">'Доп.Работы'!$I146</f>
        <v>0</v>
      </c>
      <c r="J146" s="304" t="n">
        <f aca="false">Сводная!G150</f>
        <v>0</v>
      </c>
      <c r="K146" s="305" t="n">
        <f aca="false">Сводная!H150</f>
        <v>0</v>
      </c>
    </row>
    <row r="147" customFormat="false" ht="13.5" hidden="false" customHeight="false" outlineLevel="0" collapsed="false">
      <c r="A147" s="297"/>
      <c r="B147" s="298" t="s">
        <v>453</v>
      </c>
      <c r="C147" s="299" t="str">
        <f aca="false">VLOOKUP(B147,СписокРабот!B:E,2,FALSE())</f>
        <v>Установка фурнитуры</v>
      </c>
      <c r="D147" s="300" t="str">
        <f aca="false">VLOOKUP(B147,СписокРабот!B:E,3,FALSE())</f>
        <v>ед.</v>
      </c>
      <c r="E147" s="301" t="n">
        <f aca="false">VLOOKUP(B147,СписокРабот!B:E,4,FALSE())</f>
        <v>582</v>
      </c>
      <c r="F147" s="302" t="n">
        <f aca="false">SUMPRODUCT(J147:$CZ147,MOD(COLUMN(J147:$CZ147)+1,2))</f>
        <v>0</v>
      </c>
      <c r="G147" s="303" t="n">
        <f aca="false">SUMPRODUCT(J147:$CZ147,MOD(COLUMN(J147:$CZ147),2))</f>
        <v>0</v>
      </c>
      <c r="H147" s="304" t="n">
        <f aca="false">'Доп.Работы'!$H147</f>
        <v>0</v>
      </c>
      <c r="I147" s="305" t="n">
        <f aca="false">'Доп.Работы'!$I147</f>
        <v>0</v>
      </c>
      <c r="J147" s="304" t="n">
        <f aca="false">Сводная!G151</f>
        <v>0</v>
      </c>
      <c r="K147" s="305" t="n">
        <f aca="false">Сводная!H151</f>
        <v>0</v>
      </c>
    </row>
    <row r="148" customFormat="false" ht="13.5" hidden="false" customHeight="false" outlineLevel="0" collapsed="false">
      <c r="A148" s="297"/>
      <c r="B148" s="298" t="s">
        <v>454</v>
      </c>
      <c r="C148" s="299" t="str">
        <f aca="false">VLOOKUP(B148,СписокРабот!B:E,2,FALSE())</f>
        <v>Изготовление арок из гипсокартона</v>
      </c>
      <c r="D148" s="300" t="str">
        <f aca="false">VLOOKUP(B148,СписокРабот!B:E,3,FALSE())</f>
        <v>ед.</v>
      </c>
      <c r="E148" s="301" t="n">
        <f aca="false">VLOOKUP(B148,СписокРабот!B:E,4,FALSE())</f>
        <v>5052</v>
      </c>
      <c r="F148" s="302" t="n">
        <f aca="false">SUMPRODUCT(J148:$CZ148,MOD(COLUMN(J148:$CZ148)+1,2))</f>
        <v>0</v>
      </c>
      <c r="G148" s="303" t="n">
        <f aca="false">SUMPRODUCT(J148:$CZ148,MOD(COLUMN(J148:$CZ148),2))</f>
        <v>0</v>
      </c>
      <c r="H148" s="304" t="n">
        <f aca="false">'Доп.Работы'!$H148</f>
        <v>0</v>
      </c>
      <c r="I148" s="305" t="n">
        <f aca="false">'Доп.Работы'!$I148</f>
        <v>0</v>
      </c>
      <c r="J148" s="304" t="n">
        <f aca="false">Сводная!G152</f>
        <v>0</v>
      </c>
      <c r="K148" s="305" t="n">
        <f aca="false">Сводная!H152</f>
        <v>0</v>
      </c>
    </row>
    <row r="149" customFormat="false" ht="13.5" hidden="false" customHeight="false" outlineLevel="0" collapsed="false">
      <c r="A149" s="297"/>
      <c r="B149" s="298" t="s">
        <v>455</v>
      </c>
      <c r="C149" s="299" t="str">
        <f aca="false">VLOOKUP(B149,СписокРабот!B:E,2,FALSE())</f>
        <v>Установка готовых арок (стандартных)</v>
      </c>
      <c r="D149" s="300" t="str">
        <f aca="false">VLOOKUP(B149,СписокРабот!B:E,3,FALSE())</f>
        <v>ед.</v>
      </c>
      <c r="E149" s="301" t="n">
        <f aca="false">VLOOKUP(B149,СписокРабот!B:E,4,FALSE())</f>
        <v>5052</v>
      </c>
      <c r="F149" s="302" t="n">
        <f aca="false">SUMPRODUCT(J149:$CZ149,MOD(COLUMN(J149:$CZ149)+1,2))</f>
        <v>0</v>
      </c>
      <c r="G149" s="303" t="n">
        <f aca="false">SUMPRODUCT(J149:$CZ149,MOD(COLUMN(J149:$CZ149),2))</f>
        <v>0</v>
      </c>
      <c r="H149" s="304" t="n">
        <f aca="false">'Доп.Работы'!$H149</f>
        <v>0</v>
      </c>
      <c r="I149" s="305" t="n">
        <f aca="false">'Доп.Работы'!$I149</f>
        <v>0</v>
      </c>
      <c r="J149" s="304" t="n">
        <f aca="false">Сводная!G153</f>
        <v>0</v>
      </c>
      <c r="K149" s="305" t="n">
        <f aca="false">Сводная!H153</f>
        <v>0</v>
      </c>
    </row>
    <row r="150" customFormat="false" ht="13.5" hidden="false" customHeight="false" outlineLevel="0" collapsed="false">
      <c r="A150" s="297"/>
      <c r="B150" s="298" t="s">
        <v>456</v>
      </c>
      <c r="C150" s="299" t="str">
        <f aca="false">VLOOKUP(B150,СписокРабот!B:E,2,FALSE())</f>
        <v>Устройство наличника</v>
      </c>
      <c r="D150" s="300" t="str">
        <f aca="false">VLOOKUP(B150,СписокРабот!B:E,3,FALSE())</f>
        <v>п.м</v>
      </c>
      <c r="E150" s="301" t="n">
        <f aca="false">VLOOKUP(B150,СписокРабот!B:E,4,FALSE())</f>
        <v>749</v>
      </c>
      <c r="F150" s="306" t="n">
        <f aca="false">SUMPRODUCT(J150:$CZ150,MOD(COLUMN(J150:$CZ150)+1,2))</f>
        <v>0</v>
      </c>
      <c r="G150" s="303" t="n">
        <f aca="false">SUMPRODUCT(J150:$CZ150,MOD(COLUMN(J150:$CZ150),2))</f>
        <v>0</v>
      </c>
      <c r="H150" s="307" t="n">
        <f aca="false">'Доп.Работы'!$H150</f>
        <v>0</v>
      </c>
      <c r="I150" s="305" t="n">
        <f aca="false">'Доп.Работы'!$I150</f>
        <v>0</v>
      </c>
      <c r="J150" s="307" t="n">
        <f aca="false">Сводная!G154</f>
        <v>0</v>
      </c>
      <c r="K150" s="305" t="n">
        <f aca="false">Сводная!H154</f>
        <v>0</v>
      </c>
    </row>
    <row r="151" customFormat="false" ht="13.5" hidden="false" customHeight="false" outlineLevel="0" collapsed="false">
      <c r="A151" s="297"/>
      <c r="B151" s="298" t="s">
        <v>457</v>
      </c>
      <c r="C151" s="299" t="str">
        <f aca="false">VLOOKUP(B151,СписокРабот!B:E,2,FALSE())</f>
        <v>Устройство добора</v>
      </c>
      <c r="D151" s="300" t="str">
        <f aca="false">VLOOKUP(B151,СписокРабот!B:E,3,FALSE())</f>
        <v>п.м</v>
      </c>
      <c r="E151" s="301" t="n">
        <f aca="false">VLOOKUP(B151,СписокРабот!B:E,4,FALSE())</f>
        <v>450</v>
      </c>
      <c r="F151" s="306" t="n">
        <f aca="false">SUMPRODUCT(J151:$CZ151,MOD(COLUMN(J151:$CZ151)+1,2))</f>
        <v>0</v>
      </c>
      <c r="G151" s="303" t="n">
        <f aca="false">SUMPRODUCT(J151:$CZ151,MOD(COLUMN(J151:$CZ151),2))</f>
        <v>0</v>
      </c>
      <c r="H151" s="307" t="n">
        <f aca="false">'Доп.Работы'!$H151</f>
        <v>0</v>
      </c>
      <c r="I151" s="305" t="n">
        <f aca="false">'Доп.Работы'!$I151</f>
        <v>0</v>
      </c>
      <c r="J151" s="307" t="n">
        <f aca="false">Сводная!G155</f>
        <v>0</v>
      </c>
      <c r="K151" s="305" t="n">
        <f aca="false">Сводная!H155</f>
        <v>0</v>
      </c>
    </row>
    <row r="152" customFormat="false" ht="13.5" hidden="false" customHeight="false" outlineLevel="0" collapsed="false">
      <c r="A152" s="297"/>
      <c r="B152" s="298" t="s">
        <v>458</v>
      </c>
      <c r="C152" s="299" t="str">
        <f aca="false">VLOOKUP(B152,СписокРабот!B:E,2,FALSE())</f>
        <v>Оклейка примыканий гидроизоляционной лентой </v>
      </c>
      <c r="D152" s="300" t="str">
        <f aca="false">VLOOKUP(B152,СписокРабот!B:E,3,FALSE())</f>
        <v>п.м.</v>
      </c>
      <c r="E152" s="301" t="n">
        <f aca="false">VLOOKUP(B152,СписокРабот!B:E,4,FALSE())</f>
        <v>483</v>
      </c>
      <c r="F152" s="302" t="n">
        <f aca="false">SUMPRODUCT(J152:$CZ152,MOD(COLUMN(J152:$CZ152)+1,2))</f>
        <v>0</v>
      </c>
      <c r="G152" s="303" t="n">
        <f aca="false">SUMPRODUCT(J152:$CZ152,MOD(COLUMN(J152:$CZ152),2))</f>
        <v>0</v>
      </c>
      <c r="H152" s="307" t="n">
        <f aca="false">'Доп.Работы'!$H152</f>
        <v>0</v>
      </c>
      <c r="I152" s="305" t="n">
        <f aca="false">'Доп.Работы'!$I152</f>
        <v>0</v>
      </c>
      <c r="J152" s="307" t="n">
        <f aca="false">Сводная!G156</f>
        <v>0</v>
      </c>
      <c r="K152" s="305" t="n">
        <f aca="false">Сводная!H156</f>
        <v>0</v>
      </c>
    </row>
    <row r="153" customFormat="false" ht="13.5" hidden="false" customHeight="false" outlineLevel="0" collapsed="false">
      <c r="A153" s="297"/>
      <c r="B153" s="298" t="s">
        <v>459</v>
      </c>
      <c r="C153" s="299" t="str">
        <f aca="false">VLOOKUP(B153,СписокРабот!B:E,2,FALSE())</f>
        <v>Установка дверных ограничителей/ декоративных порожков</v>
      </c>
      <c r="D153" s="300" t="str">
        <f aca="false">VLOOKUP(B153,СписокРабот!B:E,3,FALSE())</f>
        <v>ед.</v>
      </c>
      <c r="E153" s="301" t="n">
        <f aca="false">VLOOKUP(B153,СписокРабот!B:E,4,FALSE())</f>
        <v>441</v>
      </c>
      <c r="F153" s="302" t="n">
        <f aca="false">SUMPRODUCT(J153:$CZ153,MOD(COLUMN(J153:$CZ153)+1,2))</f>
        <v>0</v>
      </c>
      <c r="G153" s="303" t="n">
        <f aca="false">SUMPRODUCT(J153:$CZ153,MOD(COLUMN(J153:$CZ153),2))</f>
        <v>0</v>
      </c>
      <c r="H153" s="307" t="n">
        <f aca="false">'Доп.Работы'!$H153</f>
        <v>0</v>
      </c>
      <c r="I153" s="305" t="n">
        <f aca="false">'Доп.Работы'!$I153</f>
        <v>0</v>
      </c>
      <c r="J153" s="307" t="n">
        <f aca="false">Сводная!G157</f>
        <v>0</v>
      </c>
      <c r="K153" s="305" t="n">
        <f aca="false">Сводная!H157</f>
        <v>0</v>
      </c>
    </row>
    <row r="154" customFormat="false" ht="13.5" hidden="false" customHeight="false" outlineLevel="0" collapsed="false">
      <c r="A154" s="297"/>
      <c r="B154" s="298" t="s">
        <v>460</v>
      </c>
      <c r="C154" s="299" t="str">
        <f aca="false">VLOOKUP(B154,СписокРабот!B:E,2,FALSE())</f>
        <v>Монтаж рольставни </v>
      </c>
      <c r="D154" s="300" t="str">
        <f aca="false">VLOOKUP(B154,СписокРабот!B:E,3,FALSE())</f>
        <v>ед.</v>
      </c>
      <c r="E154" s="301" t="n">
        <f aca="false">VLOOKUP(B154,СписокРабот!B:E,4,FALSE())</f>
        <v>5418</v>
      </c>
      <c r="F154" s="302" t="n">
        <f aca="false">SUMPRODUCT(J154:$CZ154,MOD(COLUMN(J154:$CZ154)+1,2))</f>
        <v>0</v>
      </c>
      <c r="G154" s="303" t="n">
        <f aca="false">SUMPRODUCT(J154:$CZ154,MOD(COLUMN(J154:$CZ154),2))</f>
        <v>0</v>
      </c>
      <c r="H154" s="307" t="n">
        <f aca="false">'Доп.Работы'!$H154</f>
        <v>0</v>
      </c>
      <c r="I154" s="305" t="n">
        <f aca="false">'Доп.Работы'!$I154</f>
        <v>0</v>
      </c>
      <c r="J154" s="307" t="n">
        <f aca="false">Сводная!G158</f>
        <v>0</v>
      </c>
      <c r="K154" s="305" t="n">
        <f aca="false">Сводная!H158</f>
        <v>0</v>
      </c>
    </row>
    <row r="155" customFormat="false" ht="13.5" hidden="false" customHeight="false" outlineLevel="0" collapsed="false">
      <c r="A155" s="297"/>
      <c r="B155" s="298" t="s">
        <v>461</v>
      </c>
      <c r="C155" s="299" t="str">
        <f aca="false">VLOOKUP(B155,СписокРабот!B:E,2,FALSE())</f>
        <v>Монтаж каркаса (обрешетка)</v>
      </c>
      <c r="D155" s="300" t="str">
        <f aca="false">VLOOKUP(B155,СписокРабот!B:E,3,FALSE())</f>
        <v>м²</v>
      </c>
      <c r="E155" s="301" t="n">
        <f aca="false">VLOOKUP(B155,СписокРабот!B:E,4,FALSE())</f>
        <v>950</v>
      </c>
      <c r="F155" s="306" t="n">
        <f aca="false">SUMPRODUCT(J155:$CZ155,MOD(COLUMN(J155:$CZ155)+1,2))</f>
        <v>0</v>
      </c>
      <c r="G155" s="303" t="n">
        <f aca="false">SUMPRODUCT(J155:$CZ155,MOD(COLUMN(J155:$CZ155),2))</f>
        <v>0</v>
      </c>
      <c r="H155" s="307" t="n">
        <f aca="false">'Доп.Работы'!$H155</f>
        <v>0</v>
      </c>
      <c r="I155" s="305" t="n">
        <f aca="false">'Доп.Работы'!$I155</f>
        <v>0</v>
      </c>
      <c r="J155" s="307" t="n">
        <f aca="false">Сводная!G159</f>
        <v>0</v>
      </c>
      <c r="K155" s="305" t="n">
        <f aca="false">Сводная!H159</f>
        <v>0</v>
      </c>
    </row>
    <row r="156" customFormat="false" ht="13.5" hidden="false" customHeight="false" outlineLevel="0" collapsed="false">
      <c r="A156" s="297"/>
      <c r="B156" s="298" t="s">
        <v>462</v>
      </c>
      <c r="C156" s="299" t="str">
        <f aca="false">VLOOKUP(B156,СписокРабот!B:E,2,FALSE())</f>
        <v>Монтаж вагонки,панелей МДФ/на клей К-1,5 </v>
      </c>
      <c r="D156" s="300" t="str">
        <f aca="false">VLOOKUP(B156,СписокРабот!B:E,3,FALSE())</f>
        <v>м²</v>
      </c>
      <c r="E156" s="301" t="n">
        <f aca="false">VLOOKUP(B156,СписокРабот!B:E,4,FALSE())</f>
        <v>1457</v>
      </c>
      <c r="F156" s="306" t="n">
        <f aca="false">SUMPRODUCT(J156:$CZ156,MOD(COLUMN(J156:$CZ156)+1,2))</f>
        <v>0</v>
      </c>
      <c r="G156" s="303" t="n">
        <f aca="false">SUMPRODUCT(J156:$CZ156,MOD(COLUMN(J156:$CZ156),2))</f>
        <v>0</v>
      </c>
      <c r="H156" s="307" t="n">
        <f aca="false">'Доп.Работы'!$H156</f>
        <v>0</v>
      </c>
      <c r="I156" s="305" t="n">
        <f aca="false">'Доп.Работы'!$I156</f>
        <v>0</v>
      </c>
      <c r="J156" s="307" t="n">
        <f aca="false">Сводная!G160</f>
        <v>0</v>
      </c>
      <c r="K156" s="305" t="n">
        <f aca="false">Сводная!H160</f>
        <v>0</v>
      </c>
    </row>
    <row r="157" customFormat="false" ht="13.5" hidden="false" customHeight="false" outlineLevel="0" collapsed="false">
      <c r="A157" s="297"/>
      <c r="B157" s="298" t="s">
        <v>463</v>
      </c>
      <c r="C157" s="299" t="str">
        <f aca="false">VLOOKUP(B157,СписокРабот!B:E,2,FALSE())</f>
        <v>Монтаж карниза</v>
      </c>
      <c r="D157" s="300" t="str">
        <f aca="false">VLOOKUP(B157,СписокРабот!B:E,3,FALSE())</f>
        <v>п.м</v>
      </c>
      <c r="E157" s="301" t="n">
        <f aca="false">VLOOKUP(B157,СписокРабот!B:E,4,FALSE())</f>
        <v>1486</v>
      </c>
      <c r="F157" s="306" t="n">
        <f aca="false">SUMPRODUCT(J157:$CZ157,MOD(COLUMN(J157:$CZ157)+1,2))</f>
        <v>0</v>
      </c>
      <c r="G157" s="303" t="n">
        <f aca="false">SUMPRODUCT(J157:$CZ157,MOD(COLUMN(J157:$CZ157),2))</f>
        <v>0</v>
      </c>
      <c r="H157" s="307" t="n">
        <f aca="false">'Доп.Работы'!$H157</f>
        <v>0</v>
      </c>
      <c r="I157" s="305" t="n">
        <f aca="false">'Доп.Работы'!$I157</f>
        <v>0</v>
      </c>
      <c r="J157" s="307" t="n">
        <f aca="false">Сводная!G161</f>
        <v>0</v>
      </c>
      <c r="K157" s="305" t="n">
        <f aca="false">Сводная!H161</f>
        <v>0</v>
      </c>
    </row>
    <row r="158" customFormat="false" ht="13.5" hidden="false" customHeight="false" outlineLevel="0" collapsed="false">
      <c r="A158" s="297"/>
      <c r="B158" s="298" t="s">
        <v>464</v>
      </c>
      <c r="C158" s="299" t="str">
        <f aca="false">VLOOKUP(B158,СписокРабот!B:E,2,FALSE())</f>
        <v>Устройство перегородки ГКЛ на мет. каркасе облицов.в 1 слой с каждой стороны </v>
      </c>
      <c r="D158" s="300" t="str">
        <f aca="false">VLOOKUP(B158,СписокРабот!B:E,3,FALSE())</f>
        <v>м²</v>
      </c>
      <c r="E158" s="301" t="n">
        <f aca="false">VLOOKUP(B158,СписокРабот!B:E,4,FALSE())</f>
        <v>3655</v>
      </c>
      <c r="F158" s="306" t="n">
        <f aca="false">SUMPRODUCT(J158:$CZ158,MOD(COLUMN(J158:$CZ158)+1,2))</f>
        <v>0</v>
      </c>
      <c r="G158" s="303" t="n">
        <f aca="false">SUMPRODUCT(J158:$CZ158,MOD(COLUMN(J158:$CZ158),2))</f>
        <v>0</v>
      </c>
      <c r="H158" s="307" t="n">
        <f aca="false">'Доп.Работы'!$H158</f>
        <v>0</v>
      </c>
      <c r="I158" s="305" t="n">
        <f aca="false">'Доп.Работы'!$I158</f>
        <v>0</v>
      </c>
      <c r="J158" s="307" t="n">
        <f aca="false">Сводная!G162</f>
        <v>0</v>
      </c>
      <c r="K158" s="305" t="n">
        <f aca="false">Сводная!H162</f>
        <v>0</v>
      </c>
    </row>
    <row r="159" customFormat="false" ht="13.5" hidden="false" customHeight="false" outlineLevel="0" collapsed="false">
      <c r="A159" s="297"/>
      <c r="B159" s="298" t="s">
        <v>465</v>
      </c>
      <c r="C159" s="299" t="str">
        <f aca="false">VLOOKUP(B159,СписокРабот!B:E,2,FALSE())</f>
        <v>Разметка стен перед укладкой  плитки /разметка перегородок</v>
      </c>
      <c r="D159" s="300" t="str">
        <f aca="false">VLOOKUP(B159,СписокРабот!B:E,3,FALSE())</f>
        <v>м²</v>
      </c>
      <c r="E159" s="301" t="n">
        <f aca="false">VLOOKUP(B159,СписокРабот!B:E,4,FALSE())</f>
        <v>345</v>
      </c>
      <c r="F159" s="306" t="n">
        <f aca="false">SUMPRODUCT(J159:$CZ159,MOD(COLUMN(J159:$CZ159)+1,2))</f>
        <v>0</v>
      </c>
      <c r="G159" s="303" t="n">
        <f aca="false">SUMPRODUCT(J159:$CZ159,MOD(COLUMN(J159:$CZ159),2))</f>
        <v>0</v>
      </c>
      <c r="H159" s="307" t="n">
        <f aca="false">'Доп.Работы'!$H159</f>
        <v>0</v>
      </c>
      <c r="I159" s="305" t="n">
        <f aca="false">'Доп.Работы'!$I159</f>
        <v>0</v>
      </c>
      <c r="J159" s="307" t="n">
        <f aca="false">Сводная!G163</f>
        <v>0</v>
      </c>
      <c r="K159" s="305" t="n">
        <f aca="false">Сводная!H163</f>
        <v>0</v>
      </c>
    </row>
    <row r="160" customFormat="false" ht="13.5" hidden="false" customHeight="false" outlineLevel="0" collapsed="false">
      <c r="A160" s="297"/>
      <c r="B160" s="298" t="s">
        <v>466</v>
      </c>
      <c r="C160" s="299" t="str">
        <f aca="false">VLOOKUP(B160,СписокРабот!B:E,2,FALSE())</f>
        <v>Штукатурка стен под правило гипсовым раствором визуальное выравнивание</v>
      </c>
      <c r="D160" s="300" t="str">
        <f aca="false">VLOOKUP(B160,СписокРабот!B:E,3,FALSE())</f>
        <v>м²</v>
      </c>
      <c r="E160" s="301" t="n">
        <f aca="false">VLOOKUP(B160,СписокРабот!B:E,4,FALSE())</f>
        <v>988</v>
      </c>
      <c r="F160" s="306" t="n">
        <f aca="false">SUMPRODUCT(J160:$CZ160,MOD(COLUMN(J160:$CZ160)+1,2))</f>
        <v>0</v>
      </c>
      <c r="G160" s="303" t="n">
        <f aca="false">SUMPRODUCT(J160:$CZ160,MOD(COLUMN(J160:$CZ160),2))</f>
        <v>0</v>
      </c>
      <c r="H160" s="307" t="n">
        <f aca="false">'Доп.Работы'!$H160</f>
        <v>0</v>
      </c>
      <c r="I160" s="305" t="n">
        <f aca="false">'Доп.Работы'!$I160</f>
        <v>0</v>
      </c>
      <c r="J160" s="307" t="n">
        <f aca="false">Сводная!G164</f>
        <v>0</v>
      </c>
      <c r="K160" s="305" t="n">
        <f aca="false">Сводная!H164</f>
        <v>0</v>
      </c>
    </row>
    <row r="161" customFormat="false" ht="13.5" hidden="false" customHeight="false" outlineLevel="0" collapsed="false">
      <c r="A161" s="297"/>
      <c r="B161" s="298" t="s">
        <v>467</v>
      </c>
      <c r="C161" s="299" t="str">
        <f aca="false">VLOOKUP(B161,СписокРабот!B:E,2,FALSE())</f>
        <v>Обработка стен антиплесень 1 слой</v>
      </c>
      <c r="D161" s="300" t="str">
        <f aca="false">VLOOKUP(B161,СписокРабот!B:E,3,FALSE())</f>
        <v>м²</v>
      </c>
      <c r="E161" s="301" t="n">
        <f aca="false">VLOOKUP(B161,СписокРабот!B:E,4,FALSE())</f>
        <v>420</v>
      </c>
      <c r="F161" s="306" t="n">
        <f aca="false">SUMPRODUCT(J161:$CZ161,MOD(COLUMN(J161:$CZ161)+1,2))</f>
        <v>0</v>
      </c>
      <c r="G161" s="303" t="n">
        <f aca="false">SUMPRODUCT(J161:$CZ161,MOD(COLUMN(J161:$CZ161),2))</f>
        <v>0</v>
      </c>
      <c r="H161" s="307" t="n">
        <f aca="false">'Доп.Работы'!$H161</f>
        <v>0</v>
      </c>
      <c r="I161" s="305" t="n">
        <f aca="false">'Доп.Работы'!$I161</f>
        <v>0</v>
      </c>
      <c r="J161" s="307" t="n">
        <f aca="false">Сводная!G165</f>
        <v>0</v>
      </c>
      <c r="K161" s="305" t="n">
        <f aca="false">Сводная!H165</f>
        <v>0</v>
      </c>
    </row>
    <row r="162" customFormat="false" ht="13.5" hidden="false" customHeight="false" outlineLevel="0" collapsed="false">
      <c r="A162" s="297"/>
      <c r="B162" s="298" t="s">
        <v>468</v>
      </c>
      <c r="C162" s="299" t="str">
        <f aca="false">VLOOKUP(B162,СписокРабот!B:E,2,FALSE())</f>
        <v>Штукатурка стен цементно-песчаным раствором до 30мм</v>
      </c>
      <c r="D162" s="300" t="str">
        <f aca="false">VLOOKUP(B162,СписокРабот!B:E,3,FALSE())</f>
        <v>м²</v>
      </c>
      <c r="E162" s="301" t="n">
        <f aca="false">VLOOKUP(B162,СписокРабот!B:E,4,FALSE())</f>
        <v>2166</v>
      </c>
      <c r="F162" s="306" t="n">
        <f aca="false">SUMPRODUCT(J162:$CZ162,MOD(COLUMN(J162:$CZ162)+1,2))</f>
        <v>0</v>
      </c>
      <c r="G162" s="303" t="n">
        <f aca="false">SUMPRODUCT(J162:$CZ162,MOD(COLUMN(J162:$CZ162),2))</f>
        <v>0</v>
      </c>
      <c r="H162" s="307" t="n">
        <f aca="false">'Доп.Работы'!$H162</f>
        <v>0</v>
      </c>
      <c r="I162" s="305" t="n">
        <f aca="false">'Доп.Работы'!$I162</f>
        <v>0</v>
      </c>
      <c r="J162" s="307" t="n">
        <f aca="false">Сводная!G166</f>
        <v>0</v>
      </c>
      <c r="K162" s="305" t="n">
        <f aca="false">Сводная!H166</f>
        <v>0</v>
      </c>
    </row>
    <row r="163" customFormat="false" ht="13.5" hidden="false" customHeight="false" outlineLevel="0" collapsed="false">
      <c r="A163" s="297"/>
      <c r="B163" s="298" t="s">
        <v>469</v>
      </c>
      <c r="C163" s="299" t="str">
        <f aca="false">VLOOKUP(B163,СписокРабот!B:E,2,FALSE())</f>
        <v>Штукатурка стен цементно-песчаным раствором от 30мм до 40 мм</v>
      </c>
      <c r="D163" s="300" t="str">
        <f aca="false">VLOOKUP(B163,СписокРабот!B:E,3,FALSE())</f>
        <v>м²</v>
      </c>
      <c r="E163" s="301" t="n">
        <f aca="false">VLOOKUP(B163,СписокРабот!B:E,4,FALSE())</f>
        <v>2815</v>
      </c>
      <c r="F163" s="306" t="n">
        <f aca="false">SUMPRODUCT(J163:$CZ163,MOD(COLUMN(J163:$CZ163)+1,2))</f>
        <v>0</v>
      </c>
      <c r="G163" s="303" t="n">
        <f aca="false">SUMPRODUCT(J163:$CZ163,MOD(COLUMN(J163:$CZ163),2))</f>
        <v>0</v>
      </c>
      <c r="H163" s="307" t="n">
        <f aca="false">'Доп.Работы'!$H163</f>
        <v>0</v>
      </c>
      <c r="I163" s="305" t="n">
        <f aca="false">'Доп.Работы'!$I163</f>
        <v>0</v>
      </c>
      <c r="J163" s="307" t="n">
        <f aca="false">Сводная!G167</f>
        <v>0</v>
      </c>
      <c r="K163" s="305" t="n">
        <f aca="false">Сводная!H167</f>
        <v>0</v>
      </c>
    </row>
    <row r="164" customFormat="false" ht="13.5" hidden="false" customHeight="false" outlineLevel="0" collapsed="false">
      <c r="A164" s="297"/>
      <c r="B164" s="298" t="s">
        <v>470</v>
      </c>
      <c r="C164" s="299" t="str">
        <f aca="false">VLOOKUP(B164,СписокРабот!B:E,2,FALSE())</f>
        <v>Подготовка основания перегородок из ц/п р-ра</v>
      </c>
      <c r="D164" s="300" t="str">
        <f aca="false">VLOOKUP(B164,СписокРабот!B:E,3,FALSE())</f>
        <v>п.м</v>
      </c>
      <c r="E164" s="301" t="n">
        <f aca="false">VLOOKUP(B164,СписокРабот!B:E,4,FALSE())</f>
        <v>1428</v>
      </c>
      <c r="F164" s="306" t="n">
        <f aca="false">SUMPRODUCT(J164:$CZ164,MOD(COLUMN(J164:$CZ164)+1,2))</f>
        <v>0</v>
      </c>
      <c r="G164" s="303" t="n">
        <f aca="false">SUMPRODUCT(J164:$CZ164,MOD(COLUMN(J164:$CZ164),2))</f>
        <v>0</v>
      </c>
      <c r="H164" s="307" t="n">
        <f aca="false">'Доп.Работы'!$H164</f>
        <v>0</v>
      </c>
      <c r="I164" s="305" t="n">
        <f aca="false">'Доп.Работы'!$I164</f>
        <v>0</v>
      </c>
      <c r="J164" s="307" t="n">
        <f aca="false">Сводная!G168</f>
        <v>0</v>
      </c>
      <c r="K164" s="305" t="n">
        <f aca="false">Сводная!H168</f>
        <v>0</v>
      </c>
    </row>
    <row r="165" customFormat="false" ht="13.5" hidden="false" customHeight="false" outlineLevel="0" collapsed="false">
      <c r="A165" s="297"/>
      <c r="B165" s="298" t="s">
        <v>471</v>
      </c>
      <c r="C165" s="299" t="str">
        <f aca="false">VLOOKUP(B165,СписокРабот!B:E,2,FALSE())</f>
        <v>Установка оконных блоков (стандартные)</v>
      </c>
      <c r="D165" s="300" t="str">
        <f aca="false">VLOOKUP(B165,СписокРабот!B:E,3,FALSE())</f>
        <v>ед.</v>
      </c>
      <c r="E165" s="301" t="n">
        <f aca="false">VLOOKUP(B165,СписокРабот!B:E,4,FALSE())</f>
        <v>5501</v>
      </c>
      <c r="F165" s="302" t="n">
        <f aca="false">SUMPRODUCT(J165:$CZ165,MOD(COLUMN(J165:$CZ165)+1,2))</f>
        <v>0</v>
      </c>
      <c r="G165" s="303" t="n">
        <f aca="false">SUMPRODUCT(J165:$CZ165,MOD(COLUMN(J165:$CZ165),2))</f>
        <v>0</v>
      </c>
      <c r="H165" s="307" t="n">
        <f aca="false">'Доп.Работы'!$H165</f>
        <v>0</v>
      </c>
      <c r="I165" s="305" t="n">
        <f aca="false">'Доп.Работы'!$I165</f>
        <v>0</v>
      </c>
      <c r="J165" s="307" t="n">
        <f aca="false">Сводная!G169</f>
        <v>0</v>
      </c>
      <c r="K165" s="305" t="n">
        <f aca="false">Сводная!H169</f>
        <v>0</v>
      </c>
    </row>
    <row r="166" customFormat="false" ht="13.5" hidden="false" customHeight="false" outlineLevel="0" collapsed="false">
      <c r="A166" s="297"/>
      <c r="B166" s="298" t="s">
        <v>472</v>
      </c>
      <c r="C166" s="299" t="str">
        <f aca="false">VLOOKUP(B166,СписокРабот!B:E,2,FALSE())</f>
        <v>Монтаж закладных на потолке и стенах для крепления дверей и карнизов</v>
      </c>
      <c r="D166" s="300" t="str">
        <f aca="false">VLOOKUP(B166,СписокРабот!B:E,3,FALSE())</f>
        <v>п.м</v>
      </c>
      <c r="E166" s="301" t="n">
        <f aca="false">VLOOKUP(B166,СписокРабот!B:E,4,FALSE())</f>
        <v>4232</v>
      </c>
      <c r="F166" s="306" t="n">
        <f aca="false">SUMPRODUCT(J166:$CZ166,MOD(COLUMN(J166:$CZ166)+1,2))</f>
        <v>0</v>
      </c>
      <c r="G166" s="303" t="n">
        <f aca="false">SUMPRODUCT(J166:$CZ166,MOD(COLUMN(J166:$CZ166),2))</f>
        <v>0</v>
      </c>
      <c r="H166" s="307" t="n">
        <f aca="false">'Доп.Работы'!$H166</f>
        <v>0</v>
      </c>
      <c r="I166" s="305" t="n">
        <f aca="false">'Доп.Работы'!$I166</f>
        <v>0</v>
      </c>
      <c r="J166" s="307" t="n">
        <f aca="false">Сводная!G170</f>
        <v>0</v>
      </c>
      <c r="K166" s="305" t="n">
        <f aca="false">Сводная!H170</f>
        <v>0</v>
      </c>
    </row>
    <row r="167" customFormat="false" ht="13.5" hidden="false" customHeight="false" outlineLevel="0" collapsed="false">
      <c r="A167" s="297"/>
      <c r="B167" s="298" t="s">
        <v>473</v>
      </c>
      <c r="C167" s="299" t="str">
        <f aca="false">VLOOKUP(B167,СписокРабот!B:E,2,FALSE())</f>
        <v>Оклейка откосов стен сеткой «строби»/ «паутинка»/ «стеклохолст»</v>
      </c>
      <c r="D167" s="300" t="str">
        <f aca="false">VLOOKUP(B167,СписокРабот!B:E,3,FALSE())</f>
        <v>п.м</v>
      </c>
      <c r="E167" s="301" t="n">
        <f aca="false">VLOOKUP(B167,СписокРабот!B:E,4,FALSE())</f>
        <v>496</v>
      </c>
      <c r="F167" s="306" t="n">
        <f aca="false">SUMPRODUCT(J167:$CZ167,MOD(COLUMN(J167:$CZ167)+1,2))</f>
        <v>0</v>
      </c>
      <c r="G167" s="303" t="n">
        <f aca="false">SUMPRODUCT(J167:$CZ167,MOD(COLUMN(J167:$CZ167),2))</f>
        <v>0</v>
      </c>
      <c r="H167" s="307" t="n">
        <f aca="false">'Доп.Работы'!$H167</f>
        <v>0</v>
      </c>
      <c r="I167" s="305" t="n">
        <f aca="false">'Доп.Работы'!$I167</f>
        <v>0</v>
      </c>
      <c r="J167" s="307" t="n">
        <f aca="false">Сводная!G171</f>
        <v>0</v>
      </c>
      <c r="K167" s="305" t="n">
        <f aca="false">Сводная!H171</f>
        <v>0</v>
      </c>
    </row>
    <row r="168" customFormat="false" ht="13.5" hidden="false" customHeight="false" outlineLevel="0" collapsed="false">
      <c r="A168" s="297"/>
      <c r="B168" s="298" t="s">
        <v>474</v>
      </c>
      <c r="C168" s="299" t="str">
        <f aca="false">VLOOKUP(B168,СписокРабот!B:E,2,FALSE())</f>
        <v>Шпатлёвка и окраска декоративного молдинга</v>
      </c>
      <c r="D168" s="300" t="str">
        <f aca="false">VLOOKUP(B168,СписокРабот!B:E,3,FALSE())</f>
        <v>п.м</v>
      </c>
      <c r="E168" s="301" t="n">
        <f aca="false">VLOOKUP(B168,СписокРабот!B:E,4,FALSE())</f>
        <v>637</v>
      </c>
      <c r="F168" s="306" t="n">
        <f aca="false">SUMPRODUCT(J168:$CZ168,MOD(COLUMN(J168:$CZ168)+1,2))</f>
        <v>0</v>
      </c>
      <c r="G168" s="303" t="n">
        <f aca="false">SUMPRODUCT(J168:$CZ168,MOD(COLUMN(J168:$CZ168),2))</f>
        <v>0</v>
      </c>
      <c r="H168" s="307" t="n">
        <f aca="false">'Доп.Работы'!$H168</f>
        <v>0</v>
      </c>
      <c r="I168" s="305" t="n">
        <f aca="false">'Доп.Работы'!$I168</f>
        <v>0</v>
      </c>
      <c r="J168" s="307" t="n">
        <f aca="false">Сводная!G172</f>
        <v>0</v>
      </c>
      <c r="K168" s="305" t="n">
        <f aca="false">Сводная!H172</f>
        <v>0</v>
      </c>
    </row>
    <row r="169" customFormat="false" ht="13.5" hidden="false" customHeight="false" outlineLevel="0" collapsed="false">
      <c r="A169" s="297"/>
      <c r="B169" s="298" t="s">
        <v>475</v>
      </c>
      <c r="C169" s="299" t="str">
        <f aca="false">VLOOKUP(B169,СписокРабот!B:E,2,FALSE())</f>
        <v>Монтаж декоративного бруса / реек на потолок / стены (40х80х2800)</v>
      </c>
      <c r="D169" s="300" t="str">
        <f aca="false">VLOOKUP(B169,СписокРабот!B:E,3,FALSE())</f>
        <v>ед.</v>
      </c>
      <c r="E169" s="301" t="n">
        <f aca="false">VLOOKUP(B169,СписокРабот!B:E,4,FALSE())</f>
        <v>2642</v>
      </c>
      <c r="F169" s="306" t="n">
        <f aca="false">SUMPRODUCT(J169:$CZ169,MOD(COLUMN(J169:$CZ169)+1,2))</f>
        <v>0</v>
      </c>
      <c r="G169" s="303" t="n">
        <f aca="false">SUMPRODUCT(J169:$CZ169,MOD(COLUMN(J169:$CZ169),2))</f>
        <v>0</v>
      </c>
      <c r="H169" s="307" t="n">
        <f aca="false">'Доп.Работы'!$H169</f>
        <v>0</v>
      </c>
      <c r="I169" s="305" t="n">
        <f aca="false">'Доп.Работы'!$I169</f>
        <v>0</v>
      </c>
      <c r="J169" s="307" t="n">
        <f aca="false">Сводная!G173</f>
        <v>0</v>
      </c>
      <c r="K169" s="305" t="n">
        <f aca="false">Сводная!H173</f>
        <v>0</v>
      </c>
    </row>
    <row r="170" customFormat="false" ht="13.5" hidden="false" customHeight="false" outlineLevel="0" collapsed="false">
      <c r="A170" s="297"/>
      <c r="B170" s="298" t="s">
        <v>476</v>
      </c>
      <c r="C170" s="299" t="str">
        <f aca="false">VLOOKUP(B170,СписокРабот!B:E,2,FALSE())</f>
        <v>Монтаж реечных перегородок (40х60х2800)</v>
      </c>
      <c r="D170" s="300" t="str">
        <f aca="false">VLOOKUP(B170,СписокРабот!B:E,3,FALSE())</f>
        <v>ед.</v>
      </c>
      <c r="E170" s="301" t="n">
        <f aca="false">VLOOKUP(B170,СписокРабот!B:E,4,FALSE())</f>
        <v>3883</v>
      </c>
      <c r="F170" s="306" t="n">
        <f aca="false">SUMPRODUCT(J170:$CZ170,MOD(COLUMN(J170:$CZ170)+1,2))</f>
        <v>0</v>
      </c>
      <c r="G170" s="303" t="n">
        <f aca="false">SUMPRODUCT(J170:$CZ170,MOD(COLUMN(J170:$CZ170),2))</f>
        <v>0</v>
      </c>
      <c r="H170" s="307" t="n">
        <f aca="false">'Доп.Работы'!$H170</f>
        <v>0</v>
      </c>
      <c r="I170" s="305" t="n">
        <f aca="false">'Доп.Работы'!$I170</f>
        <v>0</v>
      </c>
      <c r="J170" s="307" t="n">
        <f aca="false">Сводная!G174</f>
        <v>0</v>
      </c>
      <c r="K170" s="305" t="n">
        <f aca="false">Сводная!H174</f>
        <v>0</v>
      </c>
    </row>
    <row r="171" customFormat="false" ht="13.5" hidden="false" customHeight="false" outlineLevel="0" collapsed="false">
      <c r="A171" s="297"/>
      <c r="B171" s="298" t="s">
        <v>477</v>
      </c>
      <c r="C171" s="299" t="str">
        <f aca="false">VLOOKUP(B171,СписокРабот!B:E,2,FALSE())</f>
        <v>Декоративная шткатурка типа карта мира</v>
      </c>
      <c r="D171" s="300" t="str">
        <f aca="false">VLOOKUP(B171,СписокРабот!B:E,3,FALSE())</f>
        <v>м²</v>
      </c>
      <c r="E171" s="301" t="n">
        <f aca="false">VLOOKUP(B171,СписокРабот!B:E,4,FALSE())</f>
        <v>4892</v>
      </c>
      <c r="F171" s="306" t="n">
        <f aca="false">SUMPRODUCT(J171:$CZ171,MOD(COLUMN(J171:$CZ171)+1,2))</f>
        <v>0</v>
      </c>
      <c r="G171" s="303" t="n">
        <f aca="false">SUMPRODUCT(J171:$CZ171,MOD(COLUMN(J171:$CZ171),2))</f>
        <v>0</v>
      </c>
      <c r="H171" s="307" t="n">
        <f aca="false">'Доп.Работы'!$H171</f>
        <v>0</v>
      </c>
      <c r="I171" s="305" t="n">
        <f aca="false">'Доп.Работы'!$I171</f>
        <v>0</v>
      </c>
      <c r="J171" s="307" t="n">
        <f aca="false">Сводная!G175</f>
        <v>0</v>
      </c>
      <c r="K171" s="305" t="n">
        <f aca="false">Сводная!H175</f>
        <v>0</v>
      </c>
    </row>
    <row r="172" customFormat="false" ht="13.5" hidden="false" customHeight="false" outlineLevel="0" collapsed="false">
      <c r="A172" s="297"/>
      <c r="B172" s="298" t="s">
        <v>478</v>
      </c>
      <c r="C172" s="299" t="str">
        <f aca="false">VLOOKUP(B172,СписокРабот!B:E,2,FALSE())</f>
        <v>Расшивка примыканий стен пол в бетонной плите (межпанельные стыки)</v>
      </c>
      <c r="D172" s="300" t="str">
        <f aca="false">VLOOKUP(B172,СписокРабот!B:E,3,FALSE())</f>
        <v>п.м</v>
      </c>
      <c r="E172" s="301" t="n">
        <f aca="false">VLOOKUP(B172,СписокРабот!B:E,4,FALSE())</f>
        <v>245</v>
      </c>
      <c r="F172" s="306" t="n">
        <f aca="false">SUMPRODUCT(J172:$CZ172,MOD(COLUMN(J172:$CZ172)+1,2))</f>
        <v>0</v>
      </c>
      <c r="G172" s="303" t="n">
        <f aca="false">SUMPRODUCT(J172:$CZ172,MOD(COLUMN(J172:$CZ172),2))</f>
        <v>0</v>
      </c>
      <c r="H172" s="307" t="n">
        <f aca="false">'Доп.Работы'!$H172</f>
        <v>0</v>
      </c>
      <c r="I172" s="305" t="n">
        <f aca="false">'Доп.Работы'!$I172</f>
        <v>0</v>
      </c>
      <c r="J172" s="307" t="n">
        <f aca="false">Сводная!G176</f>
        <v>0</v>
      </c>
      <c r="K172" s="305" t="n">
        <f aca="false">Сводная!H176</f>
        <v>0</v>
      </c>
    </row>
    <row r="173" customFormat="false" ht="13.5" hidden="false" customHeight="false" outlineLevel="0" collapsed="false">
      <c r="A173" s="297"/>
      <c r="B173" s="298" t="s">
        <v>479</v>
      </c>
      <c r="C173" s="299" t="str">
        <f aca="false">VLOOKUP(B173,СписокРабот!B:E,2,FALSE())</f>
        <v>Заделка примыканий стен пол в бетонной плите (межпанельные стыки)</v>
      </c>
      <c r="D173" s="300" t="str">
        <f aca="false">VLOOKUP(B173,СписокРабот!B:E,3,FALSE())</f>
        <v>п.м</v>
      </c>
      <c r="E173" s="301" t="n">
        <f aca="false">VLOOKUP(B173,СписокРабот!B:E,4,FALSE())</f>
        <v>623</v>
      </c>
      <c r="F173" s="306" t="n">
        <f aca="false">SUMPRODUCT(J173:$CZ173,MOD(COLUMN(J173:$CZ173)+1,2))</f>
        <v>0</v>
      </c>
      <c r="G173" s="303" t="n">
        <f aca="false">SUMPRODUCT(J173:$CZ173,MOD(COLUMN(J173:$CZ173),2))</f>
        <v>0</v>
      </c>
      <c r="H173" s="307" t="n">
        <f aca="false">'Доп.Работы'!$H173</f>
        <v>0</v>
      </c>
      <c r="I173" s="305" t="n">
        <f aca="false">'Доп.Работы'!$I173</f>
        <v>0</v>
      </c>
      <c r="J173" s="307" t="n">
        <f aca="false">Сводная!G177</f>
        <v>0</v>
      </c>
      <c r="K173" s="305" t="n">
        <f aca="false">Сводная!H177</f>
        <v>0</v>
      </c>
    </row>
    <row r="174" customFormat="false" ht="13.5" hidden="false" customHeight="false" outlineLevel="0" collapsed="false">
      <c r="A174" s="297"/>
      <c r="B174" s="298" t="s">
        <v>480</v>
      </c>
      <c r="C174" s="299" t="str">
        <f aca="false">VLOOKUP(B174,СписокРабот!B:E,2,FALSE())</f>
        <v>Монтаж дверей скрытого монтажа</v>
      </c>
      <c r="D174" s="300" t="str">
        <f aca="false">VLOOKUP(B174,СписокРабот!B:E,3,FALSE())</f>
        <v>ед.</v>
      </c>
      <c r="E174" s="301" t="n">
        <f aca="false">VLOOKUP(B174,СписокРабот!B:E,4,FALSE())</f>
        <v>12116</v>
      </c>
      <c r="F174" s="306" t="n">
        <f aca="false">SUMPRODUCT(J174:$CZ174,MOD(COLUMN(J174:$CZ174)+1,2))</f>
        <v>0</v>
      </c>
      <c r="G174" s="303" t="n">
        <f aca="false">SUMPRODUCT(J174:$CZ174,MOD(COLUMN(J174:$CZ174),2))</f>
        <v>0</v>
      </c>
      <c r="H174" s="307" t="n">
        <f aca="false">'Доп.Работы'!$H174</f>
        <v>0</v>
      </c>
      <c r="I174" s="305" t="n">
        <f aca="false">'Доп.Работы'!$I174</f>
        <v>0</v>
      </c>
      <c r="J174" s="307" t="n">
        <f aca="false">Сводная!G178</f>
        <v>0</v>
      </c>
      <c r="K174" s="305" t="n">
        <f aca="false">Сводная!H178</f>
        <v>0</v>
      </c>
    </row>
    <row r="175" customFormat="false" ht="13.5" hidden="false" customHeight="false" outlineLevel="0" collapsed="false">
      <c r="A175" s="297"/>
      <c r="B175" s="298" t="s">
        <v>481</v>
      </c>
      <c r="C175" s="299" t="str">
        <f aca="false">VLOOKUP(B175,СписокРабот!B:E,2,FALSE())</f>
        <v>Монтаж антресоли</v>
      </c>
      <c r="D175" s="300" t="str">
        <f aca="false">VLOOKUP(B175,СписокРабот!B:E,3,FALSE())</f>
        <v>м²</v>
      </c>
      <c r="E175" s="301" t="n">
        <f aca="false">VLOOKUP(B175,СписокРабот!B:E,4,FALSE())</f>
        <v>1909</v>
      </c>
      <c r="F175" s="306" t="n">
        <f aca="false">SUMPRODUCT(J175:$CZ175,MOD(COLUMN(J175:$CZ175)+1,2))</f>
        <v>0</v>
      </c>
      <c r="G175" s="303" t="n">
        <f aca="false">SUMPRODUCT(J175:$CZ175,MOD(COLUMN(J175:$CZ175),2))</f>
        <v>0</v>
      </c>
      <c r="H175" s="307" t="n">
        <f aca="false">'Доп.Работы'!$H175</f>
        <v>0</v>
      </c>
      <c r="I175" s="305" t="n">
        <f aca="false">'Доп.Работы'!$I175</f>
        <v>0</v>
      </c>
      <c r="J175" s="307" t="n">
        <f aca="false">Сводная!G179</f>
        <v>0</v>
      </c>
      <c r="K175" s="305" t="n">
        <f aca="false">Сводная!H179</f>
        <v>0</v>
      </c>
    </row>
    <row r="176" customFormat="false" ht="13.5" hidden="false" customHeight="false" outlineLevel="0" collapsed="false">
      <c r="A176" s="297"/>
      <c r="B176" s="298" t="s">
        <v>482</v>
      </c>
      <c r="C176" s="299" t="str">
        <f aca="false">VLOOKUP(B176,СписокРабот!B:E,2,FALSE())</f>
        <v>Монтаж антресольных (сантехнических дверок)</v>
      </c>
      <c r="D176" s="300" t="str">
        <f aca="false">VLOOKUP(B176,СписокРабот!B:E,3,FALSE())</f>
        <v>ед.</v>
      </c>
      <c r="E176" s="301" t="n">
        <f aca="false">VLOOKUP(B176,СписокРабот!B:E,4,FALSE())</f>
        <v>2398</v>
      </c>
      <c r="F176" s="306" t="n">
        <f aca="false">SUMPRODUCT(J176:$CZ176,MOD(COLUMN(J176:$CZ176)+1,2))</f>
        <v>0</v>
      </c>
      <c r="G176" s="303" t="n">
        <f aca="false">SUMPRODUCT(J176:$CZ176,MOD(COLUMN(J176:$CZ176),2))</f>
        <v>0</v>
      </c>
      <c r="H176" s="307" t="n">
        <f aca="false">'Доп.Работы'!$H176</f>
        <v>0</v>
      </c>
      <c r="I176" s="305" t="n">
        <f aca="false">'Доп.Работы'!$I176</f>
        <v>0</v>
      </c>
      <c r="J176" s="307" t="n">
        <f aca="false">Сводная!G180</f>
        <v>0</v>
      </c>
      <c r="K176" s="305" t="n">
        <f aca="false">Сводная!H180</f>
        <v>0</v>
      </c>
    </row>
    <row r="177" customFormat="false" ht="13.5" hidden="false" customHeight="false" outlineLevel="0" collapsed="false">
      <c r="A177" s="308" t="s">
        <v>354</v>
      </c>
      <c r="B177" s="309" t="s">
        <v>83</v>
      </c>
      <c r="C177" s="327"/>
      <c r="D177" s="311"/>
      <c r="E177" s="312"/>
      <c r="F177" s="313" t="n">
        <f aca="false">SUM(F81:F176)</f>
        <v>1592.4</v>
      </c>
      <c r="G177" s="314" t="n">
        <f aca="false">SUM(G81:G176)</f>
        <v>1100932.4</v>
      </c>
      <c r="H177" s="315"/>
      <c r="I177" s="316" t="n">
        <f aca="false">SUM(I81:I176)</f>
        <v>0</v>
      </c>
      <c r="J177" s="315"/>
      <c r="K177" s="316" t="n">
        <f aca="false">SUM(K81:K176)</f>
        <v>1100932.4</v>
      </c>
    </row>
    <row r="178" s="326" customFormat="true" ht="13.5" hidden="false" customHeight="false" outlineLevel="0" collapsed="false">
      <c r="A178" s="328" t="s">
        <v>382</v>
      </c>
      <c r="B178" s="329" t="s">
        <v>84</v>
      </c>
      <c r="C178" s="330"/>
      <c r="D178" s="320"/>
      <c r="E178" s="321"/>
      <c r="F178" s="322" t="n">
        <f aca="false">F79+F177</f>
        <v>1602.4</v>
      </c>
      <c r="G178" s="323" t="n">
        <f aca="false">G79+G177</f>
        <v>1103502.4</v>
      </c>
      <c r="H178" s="324"/>
      <c r="I178" s="325" t="n">
        <f aca="false">I79+I177</f>
        <v>0</v>
      </c>
      <c r="J178" s="324"/>
      <c r="K178" s="325" t="n">
        <f aca="false">K79+K177</f>
        <v>1103502.4</v>
      </c>
    </row>
    <row r="179" customFormat="false" ht="13.5" hidden="false" customHeight="false" outlineLevel="0" collapsed="false">
      <c r="A179" s="285" t="s">
        <v>338</v>
      </c>
      <c r="B179" s="286" t="s">
        <v>483</v>
      </c>
      <c r="C179" s="286"/>
      <c r="D179" s="286"/>
      <c r="E179" s="286"/>
      <c r="F179" s="287" t="n">
        <f aca="false">F231</f>
        <v>498</v>
      </c>
      <c r="G179" s="288" t="n">
        <f aca="false">G231</f>
        <v>386050.5</v>
      </c>
      <c r="H179" s="289"/>
      <c r="I179" s="290" t="n">
        <f aca="false">I231</f>
        <v>0</v>
      </c>
      <c r="J179" s="289"/>
      <c r="K179" s="290" t="n">
        <f aca="false">K231</f>
        <v>386050.5</v>
      </c>
    </row>
    <row r="180" customFormat="false" ht="13.5" hidden="false" customHeight="false" outlineLevel="0" collapsed="false">
      <c r="A180" s="291" t="s">
        <v>344</v>
      </c>
      <c r="B180" s="292" t="s">
        <v>484</v>
      </c>
      <c r="C180" s="292"/>
      <c r="D180" s="292"/>
      <c r="E180" s="292"/>
      <c r="F180" s="293" t="n">
        <f aca="false">F194</f>
        <v>0</v>
      </c>
      <c r="G180" s="294" t="n">
        <f aca="false">G194</f>
        <v>0</v>
      </c>
      <c r="H180" s="295"/>
      <c r="I180" s="296" t="n">
        <f aca="false">I194</f>
        <v>0</v>
      </c>
      <c r="J180" s="295"/>
      <c r="K180" s="296" t="n">
        <f aca="false">K194</f>
        <v>0</v>
      </c>
    </row>
    <row r="181" customFormat="false" ht="13.5" hidden="false" customHeight="false" outlineLevel="0" collapsed="false">
      <c r="A181" s="297"/>
      <c r="B181" s="298" t="s">
        <v>485</v>
      </c>
      <c r="C181" s="299" t="str">
        <f aca="false">VLOOKUP(B181,СписокРабот!B:E,2,FALSE())</f>
        <v>Демонтаж цементной стяжки до 3 см (армированная к-1,2)</v>
      </c>
      <c r="D181" s="300" t="str">
        <f aca="false">VLOOKUP(B181,СписокРабот!B:E,3,FALSE())</f>
        <v>м²</v>
      </c>
      <c r="E181" s="301" t="n">
        <f aca="false">VLOOKUP(B181,СписокРабот!B:E,4,FALSE())</f>
        <v>735</v>
      </c>
      <c r="F181" s="306" t="n">
        <f aca="false">SUMPRODUCT(J181:$CZ181,MOD(COLUMN(J181:$CZ181)+1,2))</f>
        <v>0</v>
      </c>
      <c r="G181" s="303" t="n">
        <f aca="false">SUMPRODUCT(J181:$CZ181,MOD(COLUMN(J181:$CZ181),2))</f>
        <v>0</v>
      </c>
      <c r="H181" s="307" t="n">
        <f aca="false">'Доп.Работы'!$H181</f>
        <v>0</v>
      </c>
      <c r="I181" s="305" t="n">
        <f aca="false">'Доп.Работы'!$I181</f>
        <v>0</v>
      </c>
      <c r="J181" s="307" t="n">
        <f aca="false">Сводная!G185</f>
        <v>0</v>
      </c>
      <c r="K181" s="305" t="n">
        <f aca="false">Сводная!H185</f>
        <v>0</v>
      </c>
    </row>
    <row r="182" customFormat="false" ht="13.5" hidden="false" customHeight="false" outlineLevel="0" collapsed="false">
      <c r="A182" s="297"/>
      <c r="B182" s="298" t="s">
        <v>486</v>
      </c>
      <c r="C182" s="299" t="str">
        <f aca="false">VLOOKUP(B182,СписокРабот!B:E,2,FALSE())</f>
        <v>Расчистка пола, стен от клея</v>
      </c>
      <c r="D182" s="300" t="str">
        <f aca="false">VLOOKUP(B182,СписокРабот!B:E,3,FALSE())</f>
        <v>м²</v>
      </c>
      <c r="E182" s="301" t="n">
        <f aca="false">VLOOKUP(B182,СписокРабот!B:E,4,FALSE())</f>
        <v>1018</v>
      </c>
      <c r="F182" s="306" t="n">
        <f aca="false">SUMPRODUCT(J182:$CZ182,MOD(COLUMN(J182:$CZ182)+1,2))</f>
        <v>0</v>
      </c>
      <c r="G182" s="303" t="n">
        <f aca="false">SUMPRODUCT(J182:$CZ182,MOD(COLUMN(J182:$CZ182),2))</f>
        <v>0</v>
      </c>
      <c r="H182" s="307" t="n">
        <f aca="false">'Доп.Работы'!$H182</f>
        <v>0</v>
      </c>
      <c r="I182" s="305" t="n">
        <f aca="false">'Доп.Работы'!$I182</f>
        <v>0</v>
      </c>
      <c r="J182" s="307" t="n">
        <f aca="false">Сводная!G186</f>
        <v>0</v>
      </c>
      <c r="K182" s="305" t="n">
        <f aca="false">Сводная!H186</f>
        <v>0</v>
      </c>
    </row>
    <row r="183" customFormat="false" ht="13.5" hidden="false" customHeight="false" outlineLevel="0" collapsed="false">
      <c r="A183" s="297"/>
      <c r="B183" s="298" t="s">
        <v>487</v>
      </c>
      <c r="C183" s="299" t="str">
        <f aca="false">VLOOKUP(B183,СписокРабот!B:E,2,FALSE())</f>
        <v>Расчистка пола от засыпки и шумоизоляции толщ. до 50мм</v>
      </c>
      <c r="D183" s="300" t="str">
        <f aca="false">VLOOKUP(B183,СписокРабот!B:E,3,FALSE())</f>
        <v>м²</v>
      </c>
      <c r="E183" s="301" t="n">
        <f aca="false">VLOOKUP(B183,СписокРабот!B:E,4,FALSE())</f>
        <v>369</v>
      </c>
      <c r="F183" s="306" t="n">
        <f aca="false">SUMPRODUCT(J183:$CZ183,MOD(COLUMN(J183:$CZ183)+1,2))</f>
        <v>0</v>
      </c>
      <c r="G183" s="303" t="n">
        <f aca="false">SUMPRODUCT(J183:$CZ183,MOD(COLUMN(J183:$CZ183),2))</f>
        <v>0</v>
      </c>
      <c r="H183" s="307" t="n">
        <f aca="false">'Доп.Работы'!$H183</f>
        <v>0</v>
      </c>
      <c r="I183" s="305" t="n">
        <f aca="false">'Доп.Работы'!$I183</f>
        <v>0</v>
      </c>
      <c r="J183" s="307" t="n">
        <f aca="false">Сводная!G187</f>
        <v>0</v>
      </c>
      <c r="K183" s="305" t="n">
        <f aca="false">Сводная!H187</f>
        <v>0</v>
      </c>
    </row>
    <row r="184" customFormat="false" ht="13.5" hidden="false" customHeight="false" outlineLevel="0" collapsed="false">
      <c r="A184" s="297"/>
      <c r="B184" s="298" t="s">
        <v>488</v>
      </c>
      <c r="C184" s="299" t="str">
        <f aca="false">VLOOKUP(B184,СписокРабот!B:E,2,FALSE())</f>
        <v>Демонтаж битума/ асфальта с пола т. до 7 см (выше К-1,5)</v>
      </c>
      <c r="D184" s="300" t="str">
        <f aca="false">VLOOKUP(B184,СписокРабот!B:E,3,FALSE())</f>
        <v>м²</v>
      </c>
      <c r="E184" s="301" t="n">
        <f aca="false">VLOOKUP(B184,СписокРабот!B:E,4,FALSE())</f>
        <v>1599</v>
      </c>
      <c r="F184" s="306" t="n">
        <f aca="false">SUMPRODUCT(J184:$CZ184,MOD(COLUMN(J184:$CZ184)+1,2))</f>
        <v>0</v>
      </c>
      <c r="G184" s="303" t="n">
        <f aca="false">SUMPRODUCT(J184:$CZ184,MOD(COLUMN(J184:$CZ184),2))</f>
        <v>0</v>
      </c>
      <c r="H184" s="307" t="n">
        <f aca="false">'Доп.Работы'!$H184</f>
        <v>0</v>
      </c>
      <c r="I184" s="305" t="n">
        <f aca="false">'Доп.Работы'!$I184</f>
        <v>0</v>
      </c>
      <c r="J184" s="307" t="n">
        <f aca="false">Сводная!G188</f>
        <v>0</v>
      </c>
      <c r="K184" s="305" t="n">
        <f aca="false">Сводная!H188</f>
        <v>0</v>
      </c>
    </row>
    <row r="185" customFormat="false" ht="13.5" hidden="false" customHeight="false" outlineLevel="0" collapsed="false">
      <c r="A185" s="297"/>
      <c r="B185" s="298" t="s">
        <v>489</v>
      </c>
      <c r="C185" s="299" t="str">
        <f aca="false">VLOOKUP(B185,СписокРабот!B:E,2,FALSE())</f>
        <v>Демонтаж цементной стяжки от 3 см до 7 см (свыше 7 см - коэф. 1,5)(армированная к-1,2)</v>
      </c>
      <c r="D185" s="300" t="str">
        <f aca="false">VLOOKUP(B185,СписокРабот!B:E,3,FALSE())</f>
        <v>м²</v>
      </c>
      <c r="E185" s="301" t="n">
        <f aca="false">VLOOKUP(B185,СписокРабот!B:E,4,FALSE())</f>
        <v>1138</v>
      </c>
      <c r="F185" s="306" t="n">
        <f aca="false">SUMPRODUCT(J185:$CZ185,MOD(COLUMN(J185:$CZ185)+1,2))</f>
        <v>0</v>
      </c>
      <c r="G185" s="303" t="n">
        <f aca="false">SUMPRODUCT(J185:$CZ185,MOD(COLUMN(J185:$CZ185),2))</f>
        <v>0</v>
      </c>
      <c r="H185" s="307" t="n">
        <f aca="false">'Доп.Работы'!$H185</f>
        <v>0</v>
      </c>
      <c r="I185" s="305" t="n">
        <f aca="false">'Доп.Работы'!$I185</f>
        <v>0</v>
      </c>
      <c r="J185" s="307" t="n">
        <f aca="false">Сводная!G189</f>
        <v>0</v>
      </c>
      <c r="K185" s="305" t="n">
        <f aca="false">Сводная!H189</f>
        <v>0</v>
      </c>
    </row>
    <row r="186" customFormat="false" ht="13.5" hidden="false" customHeight="false" outlineLevel="0" collapsed="false">
      <c r="A186" s="297"/>
      <c r="B186" s="298" t="s">
        <v>490</v>
      </c>
      <c r="C186" s="299" t="str">
        <f aca="false">VLOOKUP(B186,СписокРабот!B:E,2,FALSE())</f>
        <v>Демонтаж пола из паркетной доски/ ламината</v>
      </c>
      <c r="D186" s="300" t="str">
        <f aca="false">VLOOKUP(B186,СписокРабот!B:E,3,FALSE())</f>
        <v>м²</v>
      </c>
      <c r="E186" s="301" t="n">
        <f aca="false">VLOOKUP(B186,СписокРабот!B:E,4,FALSE())</f>
        <v>407</v>
      </c>
      <c r="F186" s="306" t="n">
        <f aca="false">SUMPRODUCT(J186:$CZ186,MOD(COLUMN(J186:$CZ186)+1,2))</f>
        <v>0</v>
      </c>
      <c r="G186" s="303" t="n">
        <f aca="false">SUMPRODUCT(J186:$CZ186,MOD(COLUMN(J186:$CZ186),2))</f>
        <v>0</v>
      </c>
      <c r="H186" s="307" t="n">
        <f aca="false">'Доп.Работы'!$H186</f>
        <v>0</v>
      </c>
      <c r="I186" s="305" t="n">
        <f aca="false">'Доп.Работы'!$I186</f>
        <v>0</v>
      </c>
      <c r="J186" s="307" t="n">
        <f aca="false">Сводная!G190</f>
        <v>0</v>
      </c>
      <c r="K186" s="305" t="n">
        <f aca="false">Сводная!H190</f>
        <v>0</v>
      </c>
    </row>
    <row r="187" customFormat="false" ht="13.5" hidden="false" customHeight="false" outlineLevel="0" collapsed="false">
      <c r="A187" s="297"/>
      <c r="B187" s="298" t="s">
        <v>491</v>
      </c>
      <c r="C187" s="299" t="str">
        <f aca="false">VLOOKUP(B187,СписокРабот!B:E,2,FALSE())</f>
        <v>Демонтаж пола из штучного паркета</v>
      </c>
      <c r="D187" s="300" t="str">
        <f aca="false">VLOOKUP(B187,СписокРабот!B:E,3,FALSE())</f>
        <v>м²</v>
      </c>
      <c r="E187" s="301" t="n">
        <f aca="false">VLOOKUP(B187,СписокРабот!B:E,4,FALSE())</f>
        <v>478</v>
      </c>
      <c r="F187" s="306" t="n">
        <f aca="false">SUMPRODUCT(J187:$CZ187,MOD(COLUMN(J187:$CZ187)+1,2))</f>
        <v>0</v>
      </c>
      <c r="G187" s="303" t="n">
        <f aca="false">SUMPRODUCT(J187:$CZ187,MOD(COLUMN(J187:$CZ187),2))</f>
        <v>0</v>
      </c>
      <c r="H187" s="307" t="n">
        <f aca="false">'Доп.Работы'!$H187</f>
        <v>0</v>
      </c>
      <c r="I187" s="305" t="n">
        <f aca="false">'Доп.Работы'!$I187</f>
        <v>0</v>
      </c>
      <c r="J187" s="307" t="n">
        <f aca="false">Сводная!G191</f>
        <v>0</v>
      </c>
      <c r="K187" s="305" t="n">
        <f aca="false">Сводная!H191</f>
        <v>0</v>
      </c>
    </row>
    <row r="188" customFormat="false" ht="13.5" hidden="false" customHeight="false" outlineLevel="0" collapsed="false">
      <c r="A188" s="297"/>
      <c r="B188" s="298" t="s">
        <v>492</v>
      </c>
      <c r="C188" s="299" t="str">
        <f aca="false">VLOOKUP(B188,СписокРабот!B:E,2,FALSE())</f>
        <v>Демонтаж пола из половой доски</v>
      </c>
      <c r="D188" s="300" t="str">
        <f aca="false">VLOOKUP(B188,СписокРабот!B:E,3,FALSE())</f>
        <v>м²</v>
      </c>
      <c r="E188" s="301" t="n">
        <f aca="false">VLOOKUP(B188,СписокРабот!B:E,4,FALSE())</f>
        <v>500</v>
      </c>
      <c r="F188" s="306" t="n">
        <f aca="false">SUMPRODUCT(J188:$CZ188,MOD(COLUMN(J188:$CZ188)+1,2))</f>
        <v>0</v>
      </c>
      <c r="G188" s="303" t="n">
        <f aca="false">SUMPRODUCT(J188:$CZ188,MOD(COLUMN(J188:$CZ188),2))</f>
        <v>0</v>
      </c>
      <c r="H188" s="307" t="n">
        <f aca="false">'Доп.Работы'!$H188</f>
        <v>0</v>
      </c>
      <c r="I188" s="305" t="n">
        <f aca="false">'Доп.Работы'!$I188</f>
        <v>0</v>
      </c>
      <c r="J188" s="307" t="n">
        <f aca="false">Сводная!G192</f>
        <v>0</v>
      </c>
      <c r="K188" s="305" t="n">
        <f aca="false">Сводная!H192</f>
        <v>0</v>
      </c>
    </row>
    <row r="189" customFormat="false" ht="13.5" hidden="false" customHeight="false" outlineLevel="0" collapsed="false">
      <c r="A189" s="297"/>
      <c r="B189" s="298" t="s">
        <v>493</v>
      </c>
      <c r="C189" s="299" t="str">
        <f aca="false">VLOOKUP(B189,СписокРабот!B:E,2,FALSE())</f>
        <v>Демонтаж пола из линолеума / ковролина/ оргалита (за 1 слой)</v>
      </c>
      <c r="D189" s="300" t="str">
        <f aca="false">VLOOKUP(B189,СписокРабот!B:E,3,FALSE())</f>
        <v>м²</v>
      </c>
      <c r="E189" s="301" t="n">
        <f aca="false">VLOOKUP(B189,СписокРабот!B:E,4,FALSE())</f>
        <v>187</v>
      </c>
      <c r="F189" s="306" t="n">
        <f aca="false">SUMPRODUCT(J189:$CZ189,MOD(COLUMN(J189:$CZ189)+1,2))</f>
        <v>0</v>
      </c>
      <c r="G189" s="303" t="n">
        <f aca="false">SUMPRODUCT(J189:$CZ189,MOD(COLUMN(J189:$CZ189),2))</f>
        <v>0</v>
      </c>
      <c r="H189" s="307" t="n">
        <f aca="false">'Доп.Работы'!$H189</f>
        <v>0</v>
      </c>
      <c r="I189" s="305" t="n">
        <f aca="false">'Доп.Работы'!$I189</f>
        <v>0</v>
      </c>
      <c r="J189" s="307" t="n">
        <f aca="false">Сводная!G193</f>
        <v>0</v>
      </c>
      <c r="K189" s="305" t="n">
        <f aca="false">Сводная!H193</f>
        <v>0</v>
      </c>
    </row>
    <row r="190" customFormat="false" ht="13.5" hidden="false" customHeight="false" outlineLevel="0" collapsed="false">
      <c r="A190" s="297"/>
      <c r="B190" s="298" t="s">
        <v>494</v>
      </c>
      <c r="C190" s="299" t="str">
        <f aca="false">VLOOKUP(B190,СписокРабот!B:E,2,FALSE())</f>
        <v>Демонтаж пола Авангард-Кнауф т. 50мм</v>
      </c>
      <c r="D190" s="300" t="str">
        <f aca="false">VLOOKUP(B190,СписокРабот!B:E,3,FALSE())</f>
        <v>м²</v>
      </c>
      <c r="E190" s="301" t="n">
        <f aca="false">VLOOKUP(B190,СписокРабот!B:E,4,FALSE())</f>
        <v>411</v>
      </c>
      <c r="F190" s="306" t="n">
        <f aca="false">SUMPRODUCT(J190:$CZ190,MOD(COLUMN(J190:$CZ190)+1,2))</f>
        <v>0</v>
      </c>
      <c r="G190" s="303" t="n">
        <f aca="false">SUMPRODUCT(J190:$CZ190,MOD(COLUMN(J190:$CZ190),2))</f>
        <v>0</v>
      </c>
      <c r="H190" s="307" t="n">
        <f aca="false">'Доп.Работы'!$H190</f>
        <v>0</v>
      </c>
      <c r="I190" s="305" t="n">
        <f aca="false">'Доп.Работы'!$I190</f>
        <v>0</v>
      </c>
      <c r="J190" s="307" t="n">
        <f aca="false">Сводная!G194</f>
        <v>0</v>
      </c>
      <c r="K190" s="305" t="n">
        <f aca="false">Сводная!H194</f>
        <v>0</v>
      </c>
    </row>
    <row r="191" customFormat="false" ht="13.5" hidden="false" customHeight="false" outlineLevel="0" collapsed="false">
      <c r="A191" s="297"/>
      <c r="B191" s="298" t="s">
        <v>495</v>
      </c>
      <c r="C191" s="299" t="str">
        <f aca="false">VLOOKUP(B191,СписокРабот!B:E,2,FALSE())</f>
        <v>Демонтаж плинтуса</v>
      </c>
      <c r="D191" s="300" t="str">
        <f aca="false">VLOOKUP(B191,СписокРабот!B:E,3,FALSE())</f>
        <v>п.м</v>
      </c>
      <c r="E191" s="301" t="n">
        <f aca="false">VLOOKUP(B191,СписокРабот!B:E,4,FALSE())</f>
        <v>84</v>
      </c>
      <c r="F191" s="306" t="n">
        <f aca="false">SUMPRODUCT(J191:$CZ191,MOD(COLUMN(J191:$CZ191)+1,2))</f>
        <v>0</v>
      </c>
      <c r="G191" s="303" t="n">
        <f aca="false">SUMPRODUCT(J191:$CZ191,MOD(COLUMN(J191:$CZ191),2))</f>
        <v>0</v>
      </c>
      <c r="H191" s="307" t="n">
        <f aca="false">'Доп.Работы'!$H191</f>
        <v>0</v>
      </c>
      <c r="I191" s="305" t="n">
        <f aca="false">'Доп.Работы'!$I191</f>
        <v>0</v>
      </c>
      <c r="J191" s="307" t="n">
        <f aca="false">Сводная!G195</f>
        <v>0</v>
      </c>
      <c r="K191" s="305" t="n">
        <f aca="false">Сводная!H195</f>
        <v>0</v>
      </c>
    </row>
    <row r="192" customFormat="false" ht="13.5" hidden="false" customHeight="false" outlineLevel="0" collapsed="false">
      <c r="A192" s="297"/>
      <c r="B192" s="298" t="s">
        <v>496</v>
      </c>
      <c r="C192" s="299" t="str">
        <f aca="false">VLOOKUP(B192,СписокРабот!B:E,2,FALSE())</f>
        <v>Демонтаж деревянных лаг</v>
      </c>
      <c r="D192" s="300" t="str">
        <f aca="false">VLOOKUP(B192,СписокРабот!B:E,3,FALSE())</f>
        <v>м²</v>
      </c>
      <c r="E192" s="301" t="n">
        <f aca="false">VLOOKUP(B192,СписокРабот!B:E,4,FALSE())</f>
        <v>386</v>
      </c>
      <c r="F192" s="306" t="n">
        <f aca="false">SUMPRODUCT(J192:$CZ192,MOD(COLUMN(J192:$CZ192)+1,2))</f>
        <v>0</v>
      </c>
      <c r="G192" s="303" t="n">
        <f aca="false">SUMPRODUCT(J192:$CZ192,MOD(COLUMN(J192:$CZ192),2))</f>
        <v>0</v>
      </c>
      <c r="H192" s="307" t="n">
        <f aca="false">'Доп.Работы'!$H192</f>
        <v>0</v>
      </c>
      <c r="I192" s="305" t="n">
        <f aca="false">'Доп.Работы'!$I192</f>
        <v>0</v>
      </c>
      <c r="J192" s="307" t="n">
        <f aca="false">Сводная!G196</f>
        <v>0</v>
      </c>
      <c r="K192" s="305" t="n">
        <f aca="false">Сводная!H196</f>
        <v>0</v>
      </c>
    </row>
    <row r="193" customFormat="false" ht="13.5" hidden="false" customHeight="false" outlineLevel="0" collapsed="false">
      <c r="A193" s="297"/>
      <c r="B193" s="298" t="s">
        <v>497</v>
      </c>
      <c r="C193" s="299" t="str">
        <f aca="false">VLOOKUP(B193,СписокРабот!B:E,2,FALSE())</f>
        <v>Демонтаж бетонного поддона сантехнического узла</v>
      </c>
      <c r="D193" s="300" t="str">
        <f aca="false">VLOOKUP(B193,СписокРабот!B:E,3,FALSE())</f>
        <v>ед.</v>
      </c>
      <c r="E193" s="301" t="n">
        <f aca="false">VLOOKUP(B193,СписокРабот!B:E,4,FALSE())</f>
        <v>12834</v>
      </c>
      <c r="F193" s="302" t="n">
        <f aca="false">SUMPRODUCT(J193:$CZ193,MOD(COLUMN(J193:$CZ193)+1,2))</f>
        <v>0</v>
      </c>
      <c r="G193" s="303" t="n">
        <f aca="false">SUMPRODUCT(J193:$CZ193,MOD(COLUMN(J193:$CZ193),2))</f>
        <v>0</v>
      </c>
      <c r="H193" s="304" t="n">
        <f aca="false">'Доп.Работы'!$H193</f>
        <v>0</v>
      </c>
      <c r="I193" s="305" t="n">
        <f aca="false">'Доп.Работы'!$I193</f>
        <v>0</v>
      </c>
      <c r="J193" s="304" t="n">
        <f aca="false">Сводная!G197</f>
        <v>0</v>
      </c>
      <c r="K193" s="305" t="n">
        <f aca="false">Сводная!H197</f>
        <v>0</v>
      </c>
    </row>
    <row r="194" customFormat="false" ht="13.5" hidden="false" customHeight="false" outlineLevel="0" collapsed="false">
      <c r="A194" s="308" t="s">
        <v>354</v>
      </c>
      <c r="B194" s="309" t="s">
        <v>498</v>
      </c>
      <c r="C194" s="327"/>
      <c r="D194" s="311"/>
      <c r="E194" s="312"/>
      <c r="F194" s="313" t="n">
        <f aca="false">SUM(F181:F193)</f>
        <v>0</v>
      </c>
      <c r="G194" s="314" t="n">
        <f aca="false">SUM(G181:G193)</f>
        <v>0</v>
      </c>
      <c r="H194" s="315"/>
      <c r="I194" s="316" t="n">
        <f aca="false">SUM(I181:I193)</f>
        <v>0</v>
      </c>
      <c r="J194" s="315"/>
      <c r="K194" s="316" t="n">
        <f aca="false">SUM(K181:K193)</f>
        <v>0</v>
      </c>
    </row>
    <row r="195" customFormat="false" ht="13.5" hidden="false" customHeight="false" outlineLevel="0" collapsed="false">
      <c r="A195" s="291" t="s">
        <v>344</v>
      </c>
      <c r="B195" s="292" t="s">
        <v>86</v>
      </c>
      <c r="C195" s="292"/>
      <c r="D195" s="292"/>
      <c r="E195" s="292"/>
      <c r="F195" s="293" t="n">
        <f aca="false">F230</f>
        <v>498</v>
      </c>
      <c r="G195" s="294" t="n">
        <f aca="false">G230</f>
        <v>386050.5</v>
      </c>
      <c r="H195" s="295"/>
      <c r="I195" s="296" t="n">
        <f aca="false">I230</f>
        <v>0</v>
      </c>
      <c r="J195" s="295"/>
      <c r="K195" s="296" t="n">
        <f aca="false">K230</f>
        <v>386050.5</v>
      </c>
    </row>
    <row r="196" customFormat="false" ht="13.5" hidden="false" customHeight="false" outlineLevel="0" collapsed="false">
      <c r="A196" s="297"/>
      <c r="B196" s="298" t="s">
        <v>499</v>
      </c>
      <c r="C196" s="299" t="str">
        <f aca="false">VLOOKUP(B196,СписокРабот!B:E,2,FALSE())</f>
        <v>Стяжка пола до 50 мм с устройством маяков,демпфернойленты</v>
      </c>
      <c r="D196" s="300" t="str">
        <f aca="false">VLOOKUP(B196,СписокРабот!B:E,3,FALSE())</f>
        <v>м²</v>
      </c>
      <c r="E196" s="301" t="n">
        <f aca="false">VLOOKUP(B196,СписокРабот!B:E,4,FALSE())</f>
        <v>1428</v>
      </c>
      <c r="F196" s="306" t="n">
        <f aca="false">SUMPRODUCT(J196:$CZ196,MOD(COLUMN(J196:$CZ196)+1,2))</f>
        <v>0</v>
      </c>
      <c r="G196" s="303" t="n">
        <f aca="false">SUMPRODUCT(J196:$CZ196,MOD(COLUMN(J196:$CZ196),2))</f>
        <v>0</v>
      </c>
      <c r="H196" s="307" t="n">
        <f aca="false">'Доп.Работы'!$H196</f>
        <v>0</v>
      </c>
      <c r="I196" s="305" t="n">
        <f aca="false">'Доп.Работы'!$I196</f>
        <v>0</v>
      </c>
      <c r="J196" s="307" t="n">
        <f aca="false">Сводная!G200</f>
        <v>0</v>
      </c>
      <c r="K196" s="305" t="n">
        <f aca="false">Сводная!H200</f>
        <v>0</v>
      </c>
    </row>
    <row r="197" customFormat="false" ht="13.5" hidden="false" customHeight="false" outlineLevel="0" collapsed="false">
      <c r="A197" s="297"/>
      <c r="B197" s="298" t="s">
        <v>87</v>
      </c>
      <c r="C197" s="299" t="str">
        <f aca="false">VLOOKUP(B197,СписокРабот!B:E,2,FALSE())</f>
        <v>Обработка пола ,составом антиплесень, гидроизол. Мастиками (1 слой)</v>
      </c>
      <c r="D197" s="300" t="str">
        <f aca="false">VLOOKUP(B197,СписокРабот!B:E,3,FALSE())</f>
        <v>м²</v>
      </c>
      <c r="E197" s="301" t="n">
        <f aca="false">VLOOKUP(B197,СписокРабот!B:E,4,FALSE())</f>
        <v>386</v>
      </c>
      <c r="F197" s="306" t="n">
        <f aca="false">SUMPRODUCT(J197:$CZ197,MOD(COLUMN(J197:$CZ197)+1,2))</f>
        <v>11</v>
      </c>
      <c r="G197" s="303" t="n">
        <f aca="false">SUMPRODUCT(J197:$CZ197,MOD(COLUMN(J197:$CZ197),2))</f>
        <v>4246</v>
      </c>
      <c r="H197" s="307" t="n">
        <f aca="false">'Доп.Работы'!$H197</f>
        <v>0</v>
      </c>
      <c r="I197" s="305" t="n">
        <f aca="false">'Доп.Работы'!$I197</f>
        <v>0</v>
      </c>
      <c r="J197" s="307" t="n">
        <f aca="false">Сводная!G201</f>
        <v>11</v>
      </c>
      <c r="K197" s="305" t="n">
        <f aca="false">Сводная!H201</f>
        <v>4246</v>
      </c>
    </row>
    <row r="198" customFormat="false" ht="13.5" hidden="false" customHeight="false" outlineLevel="0" collapsed="false">
      <c r="A198" s="297"/>
      <c r="B198" s="298" t="s">
        <v>500</v>
      </c>
      <c r="C198" s="299" t="str">
        <f aca="false">VLOOKUP(B198,СписокРабот!B:E,2,FALSE())</f>
        <v>Звуко-гид-ция пола рулонными материалами  на битумной основе</v>
      </c>
      <c r="D198" s="300" t="str">
        <f aca="false">VLOOKUP(B198,СписокРабот!B:E,3,FALSE())</f>
        <v>м²</v>
      </c>
      <c r="E198" s="301" t="n">
        <f aca="false">VLOOKUP(B198,СписокРабот!B:E,4,FALSE())</f>
        <v>763</v>
      </c>
      <c r="F198" s="306" t="n">
        <f aca="false">SUMPRODUCT(J198:$CZ198,MOD(COLUMN(J198:$CZ198)+1,2))</f>
        <v>0</v>
      </c>
      <c r="G198" s="303" t="n">
        <f aca="false">SUMPRODUCT(J198:$CZ198,MOD(COLUMN(J198:$CZ198),2))</f>
        <v>0</v>
      </c>
      <c r="H198" s="307" t="n">
        <f aca="false">'Доп.Работы'!$H198</f>
        <v>0</v>
      </c>
      <c r="I198" s="305" t="n">
        <f aca="false">'Доп.Работы'!$I198</f>
        <v>0</v>
      </c>
      <c r="J198" s="307" t="n">
        <f aca="false">Сводная!G202</f>
        <v>0</v>
      </c>
      <c r="K198" s="305" t="n">
        <f aca="false">Сводная!H202</f>
        <v>0</v>
      </c>
    </row>
    <row r="199" customFormat="false" ht="13.5" hidden="false" customHeight="false" outlineLevel="0" collapsed="false">
      <c r="A199" s="297"/>
      <c r="B199" s="298" t="s">
        <v>89</v>
      </c>
      <c r="C199" s="299" t="str">
        <f aca="false">VLOOKUP(B199,СписокРабот!B:E,2,FALSE())</f>
        <v>Устройство стяжки пола самовыравнивающейся до 20мм (от 20мм  до 40мм К-1,5)</v>
      </c>
      <c r="D199" s="300" t="str">
        <f aca="false">VLOOKUP(B199,СписокРабот!B:E,3,FALSE())</f>
        <v>м²</v>
      </c>
      <c r="E199" s="301" t="n">
        <f aca="false">VLOOKUP(B199,СписокРабот!B:E,4,FALSE())</f>
        <v>1122</v>
      </c>
      <c r="F199" s="306" t="n">
        <f aca="false">SUMPRODUCT(J199:$CZ199,MOD(COLUMN(J199:$CZ199)+1,2))</f>
        <v>42</v>
      </c>
      <c r="G199" s="303" t="n">
        <f aca="false">SUMPRODUCT(J199:$CZ199,MOD(COLUMN(J199:$CZ199),2))</f>
        <v>47124</v>
      </c>
      <c r="H199" s="307" t="n">
        <f aca="false">'Доп.Работы'!$H199</f>
        <v>0</v>
      </c>
      <c r="I199" s="305" t="n">
        <f aca="false">'Доп.Работы'!$I199</f>
        <v>0</v>
      </c>
      <c r="J199" s="307" t="n">
        <f aca="false">Сводная!G203</f>
        <v>42</v>
      </c>
      <c r="K199" s="305" t="n">
        <f aca="false">Сводная!H203</f>
        <v>47124</v>
      </c>
    </row>
    <row r="200" customFormat="false" ht="13.5" hidden="false" customHeight="false" outlineLevel="0" collapsed="false">
      <c r="A200" s="297"/>
      <c r="B200" s="298" t="s">
        <v>501</v>
      </c>
      <c r="C200" s="299" t="str">
        <f aca="false">VLOOKUP(B200,СписокРабот!B:E,2,FALSE())</f>
        <v>Устройство «сухого пола» Авангард – Кнауф (5 cм)</v>
      </c>
      <c r="D200" s="300" t="str">
        <f aca="false">VLOOKUP(B200,СписокРабот!B:E,3,FALSE())</f>
        <v>м²</v>
      </c>
      <c r="E200" s="301" t="n">
        <f aca="false">VLOOKUP(B200,СписокРабот!B:E,4,FALSE())</f>
        <v>1637</v>
      </c>
      <c r="F200" s="306" t="n">
        <f aca="false">SUMPRODUCT(J200:$CZ200,MOD(COLUMN(J200:$CZ200)+1,2))</f>
        <v>0</v>
      </c>
      <c r="G200" s="303" t="n">
        <f aca="false">SUMPRODUCT(J200:$CZ200,MOD(COLUMN(J200:$CZ200),2))</f>
        <v>0</v>
      </c>
      <c r="H200" s="307" t="n">
        <f aca="false">'Доп.Работы'!$H200</f>
        <v>0</v>
      </c>
      <c r="I200" s="305" t="n">
        <f aca="false">'Доп.Работы'!$I200</f>
        <v>0</v>
      </c>
      <c r="J200" s="307" t="n">
        <f aca="false">Сводная!G204</f>
        <v>0</v>
      </c>
      <c r="K200" s="305" t="n">
        <f aca="false">Сводная!H204</f>
        <v>0</v>
      </c>
    </row>
    <row r="201" customFormat="false" ht="13.5" hidden="false" customHeight="false" outlineLevel="0" collapsed="false">
      <c r="A201" s="297"/>
      <c r="B201" s="298" t="s">
        <v>91</v>
      </c>
      <c r="C201" s="299" t="str">
        <f aca="false">VLOOKUP(B201,СписокРабот!B:E,2,FALSE())</f>
        <v>Армирование стяжки пола</v>
      </c>
      <c r="D201" s="300" t="str">
        <f aca="false">VLOOKUP(B201,СписокРабот!B:E,3,FALSE())</f>
        <v>м²</v>
      </c>
      <c r="E201" s="301" t="n">
        <f aca="false">VLOOKUP(B201,СписокРабот!B:E,4,FALSE())</f>
        <v>546</v>
      </c>
      <c r="F201" s="306" t="n">
        <f aca="false">SUMPRODUCT(J201:$CZ201,MOD(COLUMN(J201:$CZ201)+1,2))</f>
        <v>77.5</v>
      </c>
      <c r="G201" s="303" t="n">
        <f aca="false">SUMPRODUCT(J201:$CZ201,MOD(COLUMN(J201:$CZ201),2))</f>
        <v>42315</v>
      </c>
      <c r="H201" s="307" t="n">
        <f aca="false">'Доп.Работы'!$H201</f>
        <v>0</v>
      </c>
      <c r="I201" s="305" t="n">
        <f aca="false">'Доп.Работы'!$I201</f>
        <v>0</v>
      </c>
      <c r="J201" s="307" t="n">
        <f aca="false">Сводная!G205</f>
        <v>77.5</v>
      </c>
      <c r="K201" s="305" t="n">
        <f aca="false">Сводная!H205</f>
        <v>42315</v>
      </c>
    </row>
    <row r="202" customFormat="false" ht="13.5" hidden="false" customHeight="false" outlineLevel="0" collapsed="false">
      <c r="A202" s="297"/>
      <c r="B202" s="298" t="s">
        <v>93</v>
      </c>
      <c r="C202" s="299" t="str">
        <f aca="false">VLOOKUP(B202,СписокРабот!B:E,2,FALSE())</f>
        <v>Устройство подиума под душевую кабину</v>
      </c>
      <c r="D202" s="300" t="str">
        <f aca="false">VLOOKUP(B202,СписокРабот!B:E,3,FALSE())</f>
        <v>ед.</v>
      </c>
      <c r="E202" s="301" t="n">
        <f aca="false">VLOOKUP(B202,СписокРабот!B:E,4,FALSE())</f>
        <v>6753</v>
      </c>
      <c r="F202" s="302" t="n">
        <f aca="false">SUMPRODUCT(J202:$CZ202,MOD(COLUMN(J202:$CZ202)+1,2))</f>
        <v>1</v>
      </c>
      <c r="G202" s="303" t="n">
        <f aca="false">SUMPRODUCT(J202:$CZ202,MOD(COLUMN(J202:$CZ202),2))</f>
        <v>6753</v>
      </c>
      <c r="H202" s="304" t="n">
        <f aca="false">'Доп.Работы'!$H202</f>
        <v>0</v>
      </c>
      <c r="I202" s="305" t="n">
        <f aca="false">'Доп.Работы'!$I202</f>
        <v>0</v>
      </c>
      <c r="J202" s="304" t="n">
        <f aca="false">Сводная!G206</f>
        <v>1</v>
      </c>
      <c r="K202" s="305" t="n">
        <f aca="false">Сводная!H206</f>
        <v>6753</v>
      </c>
    </row>
    <row r="203" customFormat="false" ht="13.5" hidden="false" customHeight="false" outlineLevel="0" collapsed="false">
      <c r="A203" s="297"/>
      <c r="B203" s="298" t="s">
        <v>502</v>
      </c>
      <c r="C203" s="299" t="str">
        <f aca="false">VLOOKUP(B203,СписокРабот!B:E,2,FALSE())</f>
        <v>Полимерные наливные полы (без эффекта 3D)</v>
      </c>
      <c r="D203" s="300" t="str">
        <f aca="false">VLOOKUP(B203,СписокРабот!B:E,3,FALSE())</f>
        <v>м²</v>
      </c>
      <c r="E203" s="301" t="n">
        <f aca="false">VLOOKUP(B203,СписокРабот!B:E,4,FALSE())</f>
        <v>3319</v>
      </c>
      <c r="F203" s="306" t="n">
        <f aca="false">SUMPRODUCT(J203:$CZ203,MOD(COLUMN(J203:$CZ203)+1,2))</f>
        <v>0</v>
      </c>
      <c r="G203" s="303" t="n">
        <f aca="false">SUMPRODUCT(J203:$CZ203,MOD(COLUMN(J203:$CZ203),2))</f>
        <v>0</v>
      </c>
      <c r="H203" s="307" t="n">
        <f aca="false">'Доп.Работы'!$H203</f>
        <v>0</v>
      </c>
      <c r="I203" s="305" t="n">
        <f aca="false">'Доп.Работы'!$I203</f>
        <v>0</v>
      </c>
      <c r="J203" s="307" t="n">
        <f aca="false">Сводная!G207</f>
        <v>0</v>
      </c>
      <c r="K203" s="305" t="n">
        <f aca="false">Сводная!H207</f>
        <v>0</v>
      </c>
    </row>
    <row r="204" customFormat="false" ht="13.5" hidden="false" customHeight="false" outlineLevel="0" collapsed="false">
      <c r="A204" s="297"/>
      <c r="B204" s="298" t="s">
        <v>96</v>
      </c>
      <c r="C204" s="299" t="str">
        <f aca="false">VLOOKUP(B204,СписокРабот!B:E,2,FALSE())</f>
        <v>Устройство стяжки от 50 мм до 100 мм с устройством маяков,демпферной ленты</v>
      </c>
      <c r="D204" s="300" t="str">
        <f aca="false">VLOOKUP(B204,СписокРабот!B:E,3,FALSE())</f>
        <v>м²</v>
      </c>
      <c r="E204" s="301" t="n">
        <f aca="false">VLOOKUP(B204,СписокРабот!B:E,4,FALSE())</f>
        <v>2001</v>
      </c>
      <c r="F204" s="306" t="n">
        <f aca="false">SUMPRODUCT(J204:$CZ204,MOD(COLUMN(J204:$CZ204)+1,2))</f>
        <v>77.5</v>
      </c>
      <c r="G204" s="303" t="n">
        <f aca="false">SUMPRODUCT(J204:$CZ204,MOD(COLUMN(J204:$CZ204),2))</f>
        <v>155077.5</v>
      </c>
      <c r="H204" s="307" t="n">
        <f aca="false">'Доп.Работы'!$H204</f>
        <v>0</v>
      </c>
      <c r="I204" s="305" t="n">
        <f aca="false">'Доп.Работы'!$I204</f>
        <v>0</v>
      </c>
      <c r="J204" s="307" t="n">
        <f aca="false">Сводная!G208</f>
        <v>77.5</v>
      </c>
      <c r="K204" s="305" t="n">
        <f aca="false">Сводная!H208</f>
        <v>155077.5</v>
      </c>
    </row>
    <row r="205" customFormat="false" ht="13.5" hidden="false" customHeight="false" outlineLevel="0" collapsed="false">
      <c r="A205" s="297"/>
      <c r="B205" s="298" t="s">
        <v>503</v>
      </c>
      <c r="C205" s="299" t="str">
        <f aca="false">VLOOKUP(B205,СписокРабот!B:E,2,FALSE())</f>
        <v>Устройство пола из ковролина / линолеума</v>
      </c>
      <c r="D205" s="300" t="str">
        <f aca="false">VLOOKUP(B205,СписокРабот!B:E,3,FALSE())</f>
        <v>м²</v>
      </c>
      <c r="E205" s="301" t="n">
        <f aca="false">VLOOKUP(B205,СписокРабот!B:E,4,FALSE())</f>
        <v>873</v>
      </c>
      <c r="F205" s="306" t="n">
        <f aca="false">SUMPRODUCT(J205:$CZ205,MOD(COLUMN(J205:$CZ205)+1,2))</f>
        <v>0</v>
      </c>
      <c r="G205" s="303" t="n">
        <f aca="false">SUMPRODUCT(J205:$CZ205,MOD(COLUMN(J205:$CZ205),2))</f>
        <v>0</v>
      </c>
      <c r="H205" s="307" t="n">
        <f aca="false">'Доп.Работы'!$H205</f>
        <v>0</v>
      </c>
      <c r="I205" s="305" t="n">
        <f aca="false">'Доп.Работы'!$I205</f>
        <v>0</v>
      </c>
      <c r="J205" s="307" t="n">
        <f aca="false">Сводная!G209</f>
        <v>0</v>
      </c>
      <c r="K205" s="305" t="n">
        <f aca="false">Сводная!H209</f>
        <v>0</v>
      </c>
    </row>
    <row r="206" customFormat="false" ht="13.5" hidden="false" customHeight="false" outlineLevel="0" collapsed="false">
      <c r="A206" s="297"/>
      <c r="B206" s="298" t="s">
        <v>98</v>
      </c>
      <c r="C206" s="299" t="str">
        <f aca="false">VLOOKUP(B206,СписокРабот!B:E,2,FALSE())</f>
        <v>Настилка подложки под ламинат / паркетную доску</v>
      </c>
      <c r="D206" s="300" t="str">
        <f aca="false">VLOOKUP(B206,СписокРабот!B:E,3,FALSE())</f>
        <v>м²</v>
      </c>
      <c r="E206" s="301" t="n">
        <f aca="false">VLOOKUP(B206,СписокРабот!B:E,4,FALSE())</f>
        <v>140</v>
      </c>
      <c r="F206" s="306" t="n">
        <f aca="false">SUMPRODUCT(J206:$CZ206,MOD(COLUMN(J206:$CZ206)+1,2))</f>
        <v>42</v>
      </c>
      <c r="G206" s="303" t="n">
        <f aca="false">SUMPRODUCT(J206:$CZ206,MOD(COLUMN(J206:$CZ206),2))</f>
        <v>5880</v>
      </c>
      <c r="H206" s="307" t="n">
        <f aca="false">'Доп.Работы'!$H206</f>
        <v>0</v>
      </c>
      <c r="I206" s="305" t="n">
        <f aca="false">'Доп.Работы'!$I206</f>
        <v>0</v>
      </c>
      <c r="J206" s="307" t="n">
        <f aca="false">Сводная!G210</f>
        <v>42</v>
      </c>
      <c r="K206" s="305" t="n">
        <f aca="false">Сводная!H210</f>
        <v>5880</v>
      </c>
    </row>
    <row r="207" customFormat="false" ht="13.5" hidden="false" customHeight="false" outlineLevel="0" collapsed="false">
      <c r="A207" s="297"/>
      <c r="B207" s="298" t="s">
        <v>504</v>
      </c>
      <c r="C207" s="299" t="str">
        <f aca="false">VLOOKUP(B207,СписокРабот!B:E,2,FALSE())</f>
        <v>Устройство пола из ламината винилового ( укладка по диагонали применять К-1,5 , "елочкой" К- 2,0)</v>
      </c>
      <c r="D207" s="300" t="str">
        <f aca="false">VLOOKUP(B207,СписокРабот!B:E,3,FALSE())</f>
        <v>м²</v>
      </c>
      <c r="E207" s="301" t="n">
        <f aca="false">VLOOKUP(B207,СписокРабот!B:E,4,FALSE())</f>
        <v>1217</v>
      </c>
      <c r="F207" s="306" t="n">
        <f aca="false">SUMPRODUCT(J207:$CZ207,MOD(COLUMN(J207:$CZ207)+1,2))</f>
        <v>0</v>
      </c>
      <c r="G207" s="303" t="n">
        <f aca="false">SUMPRODUCT(J207:$CZ207,MOD(COLUMN(J207:$CZ207),2))</f>
        <v>0</v>
      </c>
      <c r="H207" s="307" t="n">
        <f aca="false">'Доп.Работы'!$H207</f>
        <v>0</v>
      </c>
      <c r="I207" s="305" t="n">
        <f aca="false">'Доп.Работы'!$I207</f>
        <v>0</v>
      </c>
      <c r="J207" s="307" t="n">
        <f aca="false">Сводная!G211</f>
        <v>0</v>
      </c>
      <c r="K207" s="305" t="n">
        <f aca="false">Сводная!H211</f>
        <v>0</v>
      </c>
    </row>
    <row r="208" customFormat="false" ht="13.5" hidden="false" customHeight="false" outlineLevel="0" collapsed="false">
      <c r="A208" s="297"/>
      <c r="B208" s="298" t="s">
        <v>100</v>
      </c>
      <c r="C208" s="299" t="str">
        <f aca="false">VLOOKUP(B208,СписокРабот!B:E,2,FALSE())</f>
        <v>Устройство пола из ламината с замком ( укладка по диагонали применять К-1,5 , "елочкой" К- 2,0)</v>
      </c>
      <c r="D208" s="300" t="str">
        <f aca="false">VLOOKUP(B208,СписокРабот!B:E,3,FALSE())</f>
        <v>м²</v>
      </c>
      <c r="E208" s="301" t="n">
        <f aca="false">VLOOKUP(B208,СписокРабот!B:E,4,FALSE())</f>
        <v>1270</v>
      </c>
      <c r="F208" s="306" t="n">
        <f aca="false">SUMPRODUCT(J208:$CZ208,MOD(COLUMN(J208:$CZ208)+1,2))</f>
        <v>42</v>
      </c>
      <c r="G208" s="303" t="n">
        <f aca="false">SUMPRODUCT(J208:$CZ208,MOD(COLUMN(J208:$CZ208),2))</f>
        <v>53340</v>
      </c>
      <c r="H208" s="307" t="n">
        <f aca="false">'Доп.Работы'!$H208</f>
        <v>0</v>
      </c>
      <c r="I208" s="305" t="n">
        <f aca="false">'Доп.Работы'!$I208</f>
        <v>0</v>
      </c>
      <c r="J208" s="307" t="n">
        <f aca="false">Сводная!G212</f>
        <v>42</v>
      </c>
      <c r="K208" s="305" t="n">
        <f aca="false">Сводная!H212</f>
        <v>53340</v>
      </c>
    </row>
    <row r="209" customFormat="false" ht="13.5" hidden="false" customHeight="false" outlineLevel="0" collapsed="false">
      <c r="A209" s="297"/>
      <c r="B209" s="298" t="s">
        <v>505</v>
      </c>
      <c r="C209" s="299" t="str">
        <f aca="false">VLOOKUP(B209,СписокРабот!B:E,2,FALSE())</f>
        <v>Устройство пола из паркетной доски с замком (укладка по диагонали применять К-1,5 , "елочкой" К- 2,0)</v>
      </c>
      <c r="D209" s="300" t="str">
        <f aca="false">VLOOKUP(B209,СписокРабот!B:E,3,FALSE())</f>
        <v>м²</v>
      </c>
      <c r="E209" s="301" t="n">
        <f aca="false">VLOOKUP(B209,СписокРабот!B:E,4,FALSE())</f>
        <v>1371</v>
      </c>
      <c r="F209" s="306" t="n">
        <f aca="false">SUMPRODUCT(J209:$CZ209,MOD(COLUMN(J209:$CZ209)+1,2))</f>
        <v>0</v>
      </c>
      <c r="G209" s="303" t="n">
        <f aca="false">SUMPRODUCT(J209:$CZ209,MOD(COLUMN(J209:$CZ209),2))</f>
        <v>0</v>
      </c>
      <c r="H209" s="307" t="n">
        <f aca="false">'Доп.Работы'!$H209</f>
        <v>0</v>
      </c>
      <c r="I209" s="305" t="n">
        <f aca="false">'Доп.Работы'!$I209</f>
        <v>0</v>
      </c>
      <c r="J209" s="307" t="n">
        <f aca="false">Сводная!G213</f>
        <v>0</v>
      </c>
      <c r="K209" s="305" t="n">
        <f aca="false">Сводная!H213</f>
        <v>0</v>
      </c>
    </row>
    <row r="210" customFormat="false" ht="13.5" hidden="false" customHeight="false" outlineLevel="0" collapsed="false">
      <c r="A210" s="297"/>
      <c r="B210" s="298" t="s">
        <v>102</v>
      </c>
      <c r="C210" s="299" t="str">
        <f aca="false">VLOOKUP(B210,СписокРабот!B:E,2,FALSE())</f>
        <v>Грунтовка пола, 1 слой, обработка Бетоноконтакт К-1,8</v>
      </c>
      <c r="D210" s="300" t="str">
        <f aca="false">VLOOKUP(B210,СписокРабот!B:E,3,FALSE())</f>
        <v>м²</v>
      </c>
      <c r="E210" s="301" t="n">
        <f aca="false">VLOOKUP(B210,СписокРабот!B:E,4,FALSE())</f>
        <v>97</v>
      </c>
      <c r="F210" s="306" t="n">
        <f aca="false">SUMPRODUCT(J210:$CZ210,MOD(COLUMN(J210:$CZ210)+1,2))</f>
        <v>77.5</v>
      </c>
      <c r="G210" s="303" t="n">
        <f aca="false">SUMPRODUCT(J210:$CZ210,MOD(COLUMN(J210:$CZ210),2))</f>
        <v>7517.5</v>
      </c>
      <c r="H210" s="307" t="n">
        <f aca="false">'Доп.Работы'!$H210</f>
        <v>0</v>
      </c>
      <c r="I210" s="305" t="n">
        <f aca="false">'Доп.Работы'!$I210</f>
        <v>0</v>
      </c>
      <c r="J210" s="307" t="n">
        <f aca="false">Сводная!G214</f>
        <v>77.5</v>
      </c>
      <c r="K210" s="305" t="n">
        <f aca="false">Сводная!H214</f>
        <v>7517.5</v>
      </c>
    </row>
    <row r="211" customFormat="false" ht="13.5" hidden="false" customHeight="false" outlineLevel="0" collapsed="false">
      <c r="A211" s="297"/>
      <c r="B211" s="298" t="s">
        <v>104</v>
      </c>
      <c r="C211" s="299" t="str">
        <f aca="false">VLOOKUP(B211,СписокРабот!B:E,2,FALSE())</f>
        <v>Устройство тепло / звукоизоляции пола (однослойный)</v>
      </c>
      <c r="D211" s="300" t="str">
        <f aca="false">VLOOKUP(B211,СписокРабот!B:E,3,FALSE())</f>
        <v>м²</v>
      </c>
      <c r="E211" s="301" t="n">
        <f aca="false">VLOOKUP(B211,СписокРабот!B:E,4,FALSE())</f>
        <v>589</v>
      </c>
      <c r="F211" s="306" t="n">
        <f aca="false">SUMPRODUCT(J211:$CZ211,MOD(COLUMN(J211:$CZ211)+1,2))</f>
        <v>77.5</v>
      </c>
      <c r="G211" s="303" t="n">
        <f aca="false">SUMPRODUCT(J211:$CZ211,MOD(COLUMN(J211:$CZ211),2))</f>
        <v>45647.5</v>
      </c>
      <c r="H211" s="307" t="n">
        <f aca="false">'Доп.Работы'!$H211</f>
        <v>0</v>
      </c>
      <c r="I211" s="305" t="n">
        <f aca="false">'Доп.Работы'!$I211</f>
        <v>0</v>
      </c>
      <c r="J211" s="307" t="n">
        <f aca="false">Сводная!G215</f>
        <v>77.5</v>
      </c>
      <c r="K211" s="305" t="n">
        <f aca="false">Сводная!H215</f>
        <v>45647.5</v>
      </c>
    </row>
    <row r="212" customFormat="false" ht="13.5" hidden="false" customHeight="false" outlineLevel="0" collapsed="false">
      <c r="A212" s="297"/>
      <c r="B212" s="298" t="s">
        <v>506</v>
      </c>
      <c r="C212" s="299" t="str">
        <f aca="false">VLOOKUP(B212,СписокРабот!B:E,2,FALSE())</f>
        <v>Шпаклевка, окраска плинтуса (комплекс)</v>
      </c>
      <c r="D212" s="300" t="str">
        <f aca="false">VLOOKUP(B212,СписокРабот!B:E,3,FALSE())</f>
        <v>п.м</v>
      </c>
      <c r="E212" s="301" t="n">
        <f aca="false">VLOOKUP(B212,СписокРабот!B:E,4,FALSE())</f>
        <v>637</v>
      </c>
      <c r="F212" s="306" t="n">
        <f aca="false">SUMPRODUCT(J212:$CZ212,MOD(COLUMN(J212:$CZ212)+1,2))</f>
        <v>0</v>
      </c>
      <c r="G212" s="303" t="n">
        <f aca="false">SUMPRODUCT(J212:$CZ212,MOD(COLUMN(J212:$CZ212),2))</f>
        <v>0</v>
      </c>
      <c r="H212" s="307" t="n">
        <f aca="false">'Доп.Работы'!$H212</f>
        <v>0</v>
      </c>
      <c r="I212" s="305" t="n">
        <f aca="false">'Доп.Работы'!$I212</f>
        <v>0</v>
      </c>
      <c r="J212" s="307" t="n">
        <f aca="false">Сводная!G216</f>
        <v>0</v>
      </c>
      <c r="K212" s="305" t="n">
        <f aca="false">Сводная!H216</f>
        <v>0</v>
      </c>
    </row>
    <row r="213" customFormat="false" ht="13.5" hidden="false" customHeight="false" outlineLevel="0" collapsed="false">
      <c r="A213" s="297"/>
      <c r="B213" s="298" t="s">
        <v>507</v>
      </c>
      <c r="C213" s="299" t="str">
        <f aca="false">VLOOKUP(B213,СписокРабот!B:E,2,FALSE())</f>
        <v>Устройство плинтуса дюрополимер,полиуретан, деревянного, МДФ</v>
      </c>
      <c r="D213" s="300" t="str">
        <f aca="false">VLOOKUP(B213,СписокРабот!B:E,3,FALSE())</f>
        <v>п.м</v>
      </c>
      <c r="E213" s="301" t="n">
        <f aca="false">VLOOKUP(B213,СписокРабот!B:E,4,FALSE())</f>
        <v>893</v>
      </c>
      <c r="F213" s="306" t="n">
        <f aca="false">SUMPRODUCT(J213:$CZ213,MOD(COLUMN(J213:$CZ213)+1,2))</f>
        <v>0</v>
      </c>
      <c r="G213" s="303" t="n">
        <f aca="false">SUMPRODUCT(J213:$CZ213,MOD(COLUMN(J213:$CZ213),2))</f>
        <v>0</v>
      </c>
      <c r="H213" s="307" t="n">
        <f aca="false">'Доп.Работы'!$H213</f>
        <v>0</v>
      </c>
      <c r="I213" s="305" t="n">
        <f aca="false">'Доп.Работы'!$I213</f>
        <v>0</v>
      </c>
      <c r="J213" s="307" t="n">
        <f aca="false">Сводная!G217</f>
        <v>0</v>
      </c>
      <c r="K213" s="305" t="n">
        <f aca="false">Сводная!H217</f>
        <v>0</v>
      </c>
    </row>
    <row r="214" customFormat="false" ht="13.5" hidden="false" customHeight="false" outlineLevel="0" collapsed="false">
      <c r="A214" s="297"/>
      <c r="B214" s="298" t="s">
        <v>106</v>
      </c>
      <c r="C214" s="299" t="str">
        <f aca="false">VLOOKUP(B214,СписокРабот!B:E,2,FALSE())</f>
        <v>Устройство плинтуса на бетонное / кирпичное/деревянное  основание </v>
      </c>
      <c r="D214" s="300" t="str">
        <f aca="false">VLOOKUP(B214,СписокРабот!B:E,3,FALSE())</f>
        <v>п.м</v>
      </c>
      <c r="E214" s="301" t="n">
        <f aca="false">VLOOKUP(B214,СписокРабот!B:E,4,FALSE())</f>
        <v>363</v>
      </c>
      <c r="F214" s="306" t="n">
        <f aca="false">SUMPRODUCT(J214:$CZ214,MOD(COLUMN(J214:$CZ214)+1,2))</f>
        <v>50</v>
      </c>
      <c r="G214" s="303" t="n">
        <f aca="false">SUMPRODUCT(J214:$CZ214,MOD(COLUMN(J214:$CZ214),2))</f>
        <v>18150</v>
      </c>
      <c r="H214" s="307" t="n">
        <f aca="false">'Доп.Работы'!$H214</f>
        <v>0</v>
      </c>
      <c r="I214" s="305" t="n">
        <f aca="false">'Доп.Работы'!$I214</f>
        <v>0</v>
      </c>
      <c r="J214" s="307" t="n">
        <f aca="false">Сводная!G218</f>
        <v>50</v>
      </c>
      <c r="K214" s="305" t="n">
        <f aca="false">Сводная!H218</f>
        <v>18150</v>
      </c>
    </row>
    <row r="215" customFormat="false" ht="13.5" hidden="false" customHeight="false" outlineLevel="0" collapsed="false">
      <c r="A215" s="297"/>
      <c r="B215" s="298" t="s">
        <v>508</v>
      </c>
      <c r="C215" s="299" t="str">
        <f aca="false">VLOOKUP(B215,СписокРабот!B:E,2,FALSE())</f>
        <v>Подрезка ламината, паркетной,массивной,инженерной доски(по диагонали К-1,5)</v>
      </c>
      <c r="D215" s="300" t="str">
        <f aca="false">VLOOKUP(B215,СписокРабот!B:E,3,FALSE())</f>
        <v>п.м</v>
      </c>
      <c r="E215" s="301" t="n">
        <f aca="false">VLOOKUP(B215,СписокРабот!B:E,4,FALSE())</f>
        <v>795</v>
      </c>
      <c r="F215" s="306" t="n">
        <f aca="false">SUMPRODUCT(J215:$CZ215,MOD(COLUMN(J215:$CZ215)+1,2))</f>
        <v>0</v>
      </c>
      <c r="G215" s="303" t="n">
        <f aca="false">SUMPRODUCT(J215:$CZ215,MOD(COLUMN(J215:$CZ215),2))</f>
        <v>0</v>
      </c>
      <c r="H215" s="307" t="n">
        <f aca="false">'Доп.Работы'!$H215</f>
        <v>0</v>
      </c>
      <c r="I215" s="305" t="n">
        <f aca="false">'Доп.Работы'!$I215</f>
        <v>0</v>
      </c>
      <c r="J215" s="307" t="n">
        <f aca="false">Сводная!G219</f>
        <v>0</v>
      </c>
      <c r="K215" s="305" t="n">
        <f aca="false">Сводная!H219</f>
        <v>0</v>
      </c>
    </row>
    <row r="216" customFormat="false" ht="13.5" hidden="false" customHeight="false" outlineLevel="0" collapsed="false">
      <c r="A216" s="297"/>
      <c r="B216" s="298" t="s">
        <v>509</v>
      </c>
      <c r="C216" s="299" t="str">
        <f aca="false">VLOOKUP(B216,СписокРабот!B:E,2,FALSE())</f>
        <v>Подрезка плинтуса, запил углов плинтуса</v>
      </c>
      <c r="D216" s="300" t="str">
        <f aca="false">VLOOKUP(B216,СписокРабот!B:E,3,FALSE())</f>
        <v>п.м</v>
      </c>
      <c r="E216" s="301" t="n">
        <f aca="false">VLOOKUP(B216,СписокРабот!B:E,4,FALSE())</f>
        <v>373</v>
      </c>
      <c r="F216" s="306" t="n">
        <f aca="false">SUMPRODUCT(J216:$CZ216,MOD(COLUMN(J216:$CZ216)+1,2))</f>
        <v>0</v>
      </c>
      <c r="G216" s="303" t="n">
        <f aca="false">SUMPRODUCT(J216:$CZ216,MOD(COLUMN(J216:$CZ216),2))</f>
        <v>0</v>
      </c>
      <c r="H216" s="307" t="n">
        <f aca="false">'Доп.Работы'!$H216</f>
        <v>0</v>
      </c>
      <c r="I216" s="305" t="n">
        <f aca="false">'Доп.Работы'!$I216</f>
        <v>0</v>
      </c>
      <c r="J216" s="307" t="n">
        <f aca="false">Сводная!G220</f>
        <v>0</v>
      </c>
      <c r="K216" s="305" t="n">
        <f aca="false">Сводная!H220</f>
        <v>0</v>
      </c>
    </row>
    <row r="217" customFormat="false" ht="13.5" hidden="false" customHeight="false" outlineLevel="0" collapsed="false">
      <c r="A217" s="297"/>
      <c r="B217" s="298" t="s">
        <v>510</v>
      </c>
      <c r="C217" s="299" t="str">
        <f aca="false">VLOOKUP(B217,СписокРабот!B:E,2,FALSE())</f>
        <v>Устройство пола из половой доски ( укладка по диагонали применять К-1,5 , "елочкой" К- 2,0)</v>
      </c>
      <c r="D217" s="300" t="str">
        <f aca="false">VLOOKUP(B217,СписокРабот!B:E,3,FALSE())</f>
        <v>м²</v>
      </c>
      <c r="E217" s="301" t="n">
        <f aca="false">VLOOKUP(B217,СписокРабот!B:E,4,FALSE())</f>
        <v>1371</v>
      </c>
      <c r="F217" s="306" t="n">
        <f aca="false">SUMPRODUCT(J217:$CZ217,MOD(COLUMN(J217:$CZ217)+1,2))</f>
        <v>0</v>
      </c>
      <c r="G217" s="303" t="n">
        <f aca="false">SUMPRODUCT(J217:$CZ217,MOD(COLUMN(J217:$CZ217),2))</f>
        <v>0</v>
      </c>
      <c r="H217" s="307" t="n">
        <f aca="false">'Доп.Работы'!$H217</f>
        <v>0</v>
      </c>
      <c r="I217" s="305" t="n">
        <f aca="false">'Доп.Работы'!$I217</f>
        <v>0</v>
      </c>
      <c r="J217" s="307" t="n">
        <f aca="false">Сводная!G221</f>
        <v>0</v>
      </c>
      <c r="K217" s="305" t="n">
        <f aca="false">Сводная!H221</f>
        <v>0</v>
      </c>
    </row>
    <row r="218" customFormat="false" ht="13.5" hidden="false" customHeight="false" outlineLevel="0" collapsed="false">
      <c r="A218" s="297"/>
      <c r="B218" s="298" t="s">
        <v>511</v>
      </c>
      <c r="C218" s="299" t="str">
        <f aca="false">VLOOKUP(B218,СписокРабот!B:E,2,FALSE())</f>
        <v>Устройство лаг под половую доску</v>
      </c>
      <c r="D218" s="300" t="str">
        <f aca="false">VLOOKUP(B218,СписокРабот!B:E,3,FALSE())</f>
        <v>п.м</v>
      </c>
      <c r="E218" s="301" t="n">
        <f aca="false">VLOOKUP(B218,СписокРабот!B:E,4,FALSE())</f>
        <v>898</v>
      </c>
      <c r="F218" s="306" t="n">
        <f aca="false">SUMPRODUCT(J218:$CZ218,MOD(COLUMN(J218:$CZ218)+1,2))</f>
        <v>0</v>
      </c>
      <c r="G218" s="303" t="n">
        <f aca="false">SUMPRODUCT(J218:$CZ218,MOD(COLUMN(J218:$CZ218),2))</f>
        <v>0</v>
      </c>
      <c r="H218" s="307" t="n">
        <f aca="false">'Доп.Работы'!$H218</f>
        <v>0</v>
      </c>
      <c r="I218" s="305" t="n">
        <f aca="false">'Доп.Работы'!$I218</f>
        <v>0</v>
      </c>
      <c r="J218" s="307" t="n">
        <f aca="false">Сводная!G222</f>
        <v>0</v>
      </c>
      <c r="K218" s="305" t="n">
        <f aca="false">Сводная!H222</f>
        <v>0</v>
      </c>
    </row>
    <row r="219" customFormat="false" ht="13.5" hidden="false" customHeight="false" outlineLevel="0" collapsed="false">
      <c r="A219" s="297"/>
      <c r="B219" s="298" t="s">
        <v>512</v>
      </c>
      <c r="C219" s="299" t="str">
        <f aca="false">VLOOKUP(B219,СписокРабот!B:E,2,FALSE())</f>
        <v>Шлифовка фанеры под массивную доску / шлифовка стяжки</v>
      </c>
      <c r="D219" s="300" t="str">
        <f aca="false">VLOOKUP(B219,СписокРабот!B:E,3,FALSE())</f>
        <v>м²</v>
      </c>
      <c r="E219" s="301" t="n">
        <f aca="false">VLOOKUP(B219,СписокРабот!B:E,4,FALSE())</f>
        <v>1015</v>
      </c>
      <c r="F219" s="306" t="n">
        <f aca="false">SUMPRODUCT(J219:$CZ219,MOD(COLUMN(J219:$CZ219)+1,2))</f>
        <v>0</v>
      </c>
      <c r="G219" s="303" t="n">
        <f aca="false">SUMPRODUCT(J219:$CZ219,MOD(COLUMN(J219:$CZ219),2))</f>
        <v>0</v>
      </c>
      <c r="H219" s="307" t="n">
        <f aca="false">'Доп.Работы'!$H219</f>
        <v>0</v>
      </c>
      <c r="I219" s="305" t="n">
        <f aca="false">'Доп.Работы'!$I219</f>
        <v>0</v>
      </c>
      <c r="J219" s="307" t="n">
        <f aca="false">Сводная!G223</f>
        <v>0</v>
      </c>
      <c r="K219" s="305" t="n">
        <f aca="false">Сводная!H223</f>
        <v>0</v>
      </c>
    </row>
    <row r="220" customFormat="false" ht="13.5" hidden="false" customHeight="false" outlineLevel="0" collapsed="false">
      <c r="A220" s="297"/>
      <c r="B220" s="298" t="s">
        <v>513</v>
      </c>
      <c r="C220" s="299" t="str">
        <f aca="false">VLOOKUP(B220,СписокРабот!B:E,2,FALSE())</f>
        <v>Устройство пола из массивной доски ( укладка по диагонали применять К-1,5 , "елочкой" К- 2,0)</v>
      </c>
      <c r="D220" s="300" t="str">
        <f aca="false">VLOOKUP(B220,СписокРабот!B:E,3,FALSE())</f>
        <v>м²</v>
      </c>
      <c r="E220" s="301" t="n">
        <f aca="false">VLOOKUP(B220,СписокРабот!B:E,4,FALSE())</f>
        <v>2214</v>
      </c>
      <c r="F220" s="306" t="n">
        <f aca="false">SUMPRODUCT(J220:$CZ220,MOD(COLUMN(J220:$CZ220)+1,2))</f>
        <v>0</v>
      </c>
      <c r="G220" s="303" t="n">
        <f aca="false">SUMPRODUCT(J220:$CZ220,MOD(COLUMN(J220:$CZ220),2))</f>
        <v>0</v>
      </c>
      <c r="H220" s="307" t="n">
        <f aca="false">'Доп.Работы'!$H220</f>
        <v>0</v>
      </c>
      <c r="I220" s="305" t="n">
        <f aca="false">'Доп.Работы'!$I220</f>
        <v>0</v>
      </c>
      <c r="J220" s="307" t="n">
        <f aca="false">Сводная!G224</f>
        <v>0</v>
      </c>
      <c r="K220" s="305" t="n">
        <f aca="false">Сводная!H224</f>
        <v>0</v>
      </c>
    </row>
    <row r="221" customFormat="false" ht="13.5" hidden="false" customHeight="false" outlineLevel="0" collapsed="false">
      <c r="A221" s="297"/>
      <c r="B221" s="298" t="s">
        <v>514</v>
      </c>
      <c r="C221" s="299" t="str">
        <f aca="false">VLOOKUP(B221,СписокРабот!B:E,2,FALSE())</f>
        <v>Настил фанеры на пол. Плиты ДСП Quick Deck применять К-1,5</v>
      </c>
      <c r="D221" s="300" t="str">
        <f aca="false">VLOOKUP(B221,СписокРабот!B:E,3,FALSE())</f>
        <v>м²</v>
      </c>
      <c r="E221" s="301" t="n">
        <f aca="false">VLOOKUP(B221,СписокРабот!B:E,4,FALSE())</f>
        <v>1107</v>
      </c>
      <c r="F221" s="306" t="n">
        <f aca="false">SUMPRODUCT(J221:$CZ221,MOD(COLUMN(J221:$CZ221)+1,2))</f>
        <v>0</v>
      </c>
      <c r="G221" s="303" t="n">
        <f aca="false">SUMPRODUCT(J221:$CZ221,MOD(COLUMN(J221:$CZ221),2))</f>
        <v>0</v>
      </c>
      <c r="H221" s="307" t="n">
        <f aca="false">'Доп.Работы'!$H221</f>
        <v>0</v>
      </c>
      <c r="I221" s="305" t="n">
        <f aca="false">'Доп.Работы'!$I221</f>
        <v>0</v>
      </c>
      <c r="J221" s="307" t="n">
        <f aca="false">Сводная!G225</f>
        <v>0</v>
      </c>
      <c r="K221" s="305" t="n">
        <f aca="false">Сводная!H225</f>
        <v>0</v>
      </c>
    </row>
    <row r="222" customFormat="false" ht="13.5" hidden="false" customHeight="false" outlineLevel="0" collapsed="false">
      <c r="A222" s="297"/>
      <c r="B222" s="298" t="s">
        <v>515</v>
      </c>
      <c r="C222" s="299" t="str">
        <f aca="false">VLOOKUP(B222,СписокРабот!B:E,2,FALSE())</f>
        <v>Укладка инженерной доски  ( укладка длинной от 1,5м или  по диагонали применять К-1,5 ,  "елочкой"  К- 2,0)</v>
      </c>
      <c r="D222" s="300" t="str">
        <f aca="false">VLOOKUP(B222,СписокРабот!B:E,3,FALSE())</f>
        <v>м²</v>
      </c>
      <c r="E222" s="301" t="n">
        <f aca="false">VLOOKUP(B222,СписокРабот!B:E,4,FALSE())</f>
        <v>6347</v>
      </c>
      <c r="F222" s="306" t="n">
        <f aca="false">SUMPRODUCT(J222:$CZ222,MOD(COLUMN(J222:$CZ222)+1,2))</f>
        <v>0</v>
      </c>
      <c r="G222" s="303" t="n">
        <f aca="false">SUMPRODUCT(J222:$CZ222,MOD(COLUMN(J222:$CZ222),2))</f>
        <v>0</v>
      </c>
      <c r="H222" s="307" t="n">
        <f aca="false">'Доп.Работы'!$H222</f>
        <v>0</v>
      </c>
      <c r="I222" s="305" t="n">
        <f aca="false">'Доп.Работы'!$I222</f>
        <v>0</v>
      </c>
      <c r="J222" s="307" t="n">
        <f aca="false">Сводная!G226</f>
        <v>0</v>
      </c>
      <c r="K222" s="305" t="n">
        <f aca="false">Сводная!H226</f>
        <v>0</v>
      </c>
    </row>
    <row r="223" customFormat="false" ht="13.5" hidden="false" customHeight="false" outlineLevel="0" collapsed="false">
      <c r="A223" s="297"/>
      <c r="B223" s="298" t="s">
        <v>516</v>
      </c>
      <c r="C223" s="299" t="str">
        <f aca="false">VLOOKUP(B223,СписокРабот!B:E,2,FALSE())</f>
        <v>Монтаж кварц-винила на пол ( укладка по диагонали применять К-1,5 , "елочкой" К- 2,0)</v>
      </c>
      <c r="D223" s="300" t="str">
        <f aca="false">VLOOKUP(B223,СписокРабот!B:E,3,FALSE())</f>
        <v>м²</v>
      </c>
      <c r="E223" s="301" t="n">
        <f aca="false">VLOOKUP(B223,СписокРабот!B:E,4,FALSE())</f>
        <v>1911</v>
      </c>
      <c r="F223" s="306" t="n">
        <f aca="false">SUMPRODUCT(J223:$CZ223,MOD(COLUMN(J223:$CZ223)+1,2))</f>
        <v>0</v>
      </c>
      <c r="G223" s="303" t="n">
        <f aca="false">SUMPRODUCT(J223:$CZ223,MOD(COLUMN(J223:$CZ223),2))</f>
        <v>0</v>
      </c>
      <c r="H223" s="307" t="n">
        <f aca="false">'Доп.Работы'!$H223</f>
        <v>0</v>
      </c>
      <c r="I223" s="305" t="n">
        <f aca="false">'Доп.Работы'!$I223</f>
        <v>0</v>
      </c>
      <c r="J223" s="307" t="n">
        <f aca="false">Сводная!G227</f>
        <v>0</v>
      </c>
      <c r="K223" s="305" t="n">
        <f aca="false">Сводная!H227</f>
        <v>0</v>
      </c>
    </row>
    <row r="224" customFormat="false" ht="13.5" hidden="false" customHeight="false" outlineLevel="0" collapsed="false">
      <c r="A224" s="297"/>
      <c r="B224" s="298" t="s">
        <v>517</v>
      </c>
      <c r="C224" s="299" t="str">
        <f aca="false">VLOOKUP(B224,СписокРабот!B:E,2,FALSE())</f>
        <v>Утепление пола утеплителем типа "Пеноплекс"</v>
      </c>
      <c r="D224" s="300" t="str">
        <f aca="false">VLOOKUP(B224,СписокРабот!B:E,3,FALSE())</f>
        <v>м²</v>
      </c>
      <c r="E224" s="301" t="n">
        <f aca="false">VLOOKUP(B224,СписокРабот!B:E,4,FALSE())</f>
        <v>719</v>
      </c>
      <c r="F224" s="306" t="n">
        <f aca="false">SUMPRODUCT(J224:$CZ224,MOD(COLUMN(J224:$CZ224)+1,2))</f>
        <v>0</v>
      </c>
      <c r="G224" s="303" t="n">
        <f aca="false">SUMPRODUCT(J224:$CZ224,MOD(COLUMN(J224:$CZ224),2))</f>
        <v>0</v>
      </c>
      <c r="H224" s="307" t="n">
        <f aca="false">'Доп.Работы'!$H224</f>
        <v>0</v>
      </c>
      <c r="I224" s="305" t="n">
        <f aca="false">'Доп.Работы'!$I224</f>
        <v>0</v>
      </c>
      <c r="J224" s="307" t="n">
        <f aca="false">Сводная!G228</f>
        <v>0</v>
      </c>
      <c r="K224" s="305" t="n">
        <f aca="false">Сводная!H228</f>
        <v>0</v>
      </c>
    </row>
    <row r="225" customFormat="false" ht="13.5" hidden="false" customHeight="false" outlineLevel="0" collapsed="false">
      <c r="A225" s="297"/>
      <c r="B225" s="298" t="s">
        <v>518</v>
      </c>
      <c r="C225" s="299" t="str">
        <f aca="false">VLOOKUP(B225,СписокРабот!B:E,2,FALSE())</f>
        <v>Стяжка пола керамзитом</v>
      </c>
      <c r="D225" s="300" t="str">
        <f aca="false">VLOOKUP(B225,СписокРабот!B:E,3,FALSE())</f>
        <v>м²</v>
      </c>
      <c r="E225" s="301" t="n">
        <f aca="false">VLOOKUP(B225,СписокРабот!B:E,4,FALSE())</f>
        <v>775</v>
      </c>
      <c r="F225" s="306" t="n">
        <f aca="false">SUMPRODUCT(J225:$CZ225,MOD(COLUMN(J225:$CZ225)+1,2))</f>
        <v>0</v>
      </c>
      <c r="G225" s="303" t="n">
        <f aca="false">SUMPRODUCT(J225:$CZ225,MOD(COLUMN(J225:$CZ225),2))</f>
        <v>0</v>
      </c>
      <c r="H225" s="307" t="n">
        <f aca="false">'Доп.Работы'!$H225</f>
        <v>0</v>
      </c>
      <c r="I225" s="305" t="n">
        <f aca="false">'Доп.Работы'!$I225</f>
        <v>0</v>
      </c>
      <c r="J225" s="307" t="n">
        <f aca="false">Сводная!G229</f>
        <v>0</v>
      </c>
      <c r="K225" s="305" t="n">
        <f aca="false">Сводная!H229</f>
        <v>0</v>
      </c>
    </row>
    <row r="226" customFormat="false" ht="13.5" hidden="false" customHeight="false" outlineLevel="0" collapsed="false">
      <c r="A226" s="297"/>
      <c r="B226" s="298" t="s">
        <v>519</v>
      </c>
      <c r="C226" s="299" t="str">
        <f aca="false">VLOOKUP(B226,СписокРабот!B:E,2,FALSE())</f>
        <v>Устройство плинтуса скрытой установки на подготовленное основание</v>
      </c>
      <c r="D226" s="300" t="str">
        <f aca="false">VLOOKUP(B226,СписокРабот!B:E,3,FALSE())</f>
        <v>п.м</v>
      </c>
      <c r="E226" s="301" t="n">
        <f aca="false">VLOOKUP(B226,СписокРабот!B:E,4,FALSE())</f>
        <v>1527</v>
      </c>
      <c r="F226" s="306" t="n">
        <f aca="false">SUMPRODUCT(J226:$CZ226,MOD(COLUMN(J226:$CZ226)+1,2))</f>
        <v>0</v>
      </c>
      <c r="G226" s="303" t="n">
        <f aca="false">SUMPRODUCT(J226:$CZ226,MOD(COLUMN(J226:$CZ226),2))</f>
        <v>0</v>
      </c>
      <c r="H226" s="307" t="n">
        <f aca="false">'Доп.Работы'!$H226</f>
        <v>0</v>
      </c>
      <c r="I226" s="305" t="n">
        <f aca="false">'Доп.Работы'!$I226</f>
        <v>0</v>
      </c>
      <c r="J226" s="307" t="n">
        <f aca="false">Сводная!G230</f>
        <v>0</v>
      </c>
      <c r="K226" s="305" t="n">
        <f aca="false">Сводная!H230</f>
        <v>0</v>
      </c>
    </row>
    <row r="227" customFormat="false" ht="13.5" hidden="false" customHeight="false" outlineLevel="0" collapsed="false">
      <c r="A227" s="297"/>
      <c r="B227" s="298" t="s">
        <v>520</v>
      </c>
      <c r="C227" s="299" t="str">
        <f aca="false">VLOOKUP(B227,СписокРабот!B:E,2,FALSE())</f>
        <v>Монтаж пробкового компенсатора</v>
      </c>
      <c r="D227" s="300" t="str">
        <f aca="false">VLOOKUP(B227,СписокРабот!B:E,3,FALSE())</f>
        <v>п.м</v>
      </c>
      <c r="E227" s="301" t="n">
        <f aca="false">VLOOKUP(B227,СписокРабот!B:E,4,FALSE())</f>
        <v>1283</v>
      </c>
      <c r="F227" s="306" t="n">
        <f aca="false">SUMPRODUCT(J227:$CZ227,MOD(COLUMN(J227:$CZ227)+1,2))</f>
        <v>0</v>
      </c>
      <c r="G227" s="303" t="n">
        <f aca="false">SUMPRODUCT(J227:$CZ227,MOD(COLUMN(J227:$CZ227),2))</f>
        <v>0</v>
      </c>
      <c r="H227" s="307" t="n">
        <f aca="false">'Доп.Работы'!$H227</f>
        <v>0</v>
      </c>
      <c r="I227" s="305" t="n">
        <f aca="false">'Доп.Работы'!$I227</f>
        <v>0</v>
      </c>
      <c r="J227" s="307" t="n">
        <f aca="false">Сводная!G231</f>
        <v>0</v>
      </c>
      <c r="K227" s="305" t="n">
        <f aca="false">Сводная!H231</f>
        <v>0</v>
      </c>
    </row>
    <row r="228" customFormat="false" ht="13.5" hidden="false" customHeight="false" outlineLevel="0" collapsed="false">
      <c r="A228" s="297"/>
      <c r="B228" s="298" t="s">
        <v>521</v>
      </c>
      <c r="C228" s="299" t="str">
        <f aca="false">VLOOKUP(B228,СписокРабот!B:E,2,FALSE())</f>
        <v>Стяжка полусухая до 10см</v>
      </c>
      <c r="D228" s="300" t="str">
        <f aca="false">VLOOKUP(B228,СписокРабот!B:E,3,FALSE())</f>
        <v>м²</v>
      </c>
      <c r="E228" s="301" t="n">
        <f aca="false">VLOOKUP(B228,СписокРабот!B:E,4,FALSE())</f>
        <v>2001</v>
      </c>
      <c r="F228" s="306" t="n">
        <f aca="false">SUMPRODUCT(J228:$CZ228,MOD(COLUMN(J228:$CZ228)+1,2))</f>
        <v>0</v>
      </c>
      <c r="G228" s="303" t="n">
        <f aca="false">SUMPRODUCT(J228:$CZ228,MOD(COLUMN(J228:$CZ228),2))</f>
        <v>0</v>
      </c>
      <c r="H228" s="307" t="n">
        <f aca="false">'Доп.Работы'!$H228</f>
        <v>0</v>
      </c>
      <c r="I228" s="305" t="n">
        <f aca="false">'Доп.Работы'!$I228</f>
        <v>0</v>
      </c>
      <c r="J228" s="307" t="n">
        <f aca="false">Сводная!G232</f>
        <v>0</v>
      </c>
      <c r="K228" s="305" t="n">
        <f aca="false">Сводная!H232</f>
        <v>0</v>
      </c>
    </row>
    <row r="229" customFormat="false" ht="13.5" hidden="false" customHeight="false" outlineLevel="0" collapsed="false">
      <c r="A229" s="297"/>
      <c r="B229" s="298" t="s">
        <v>522</v>
      </c>
      <c r="C229" s="299" t="str">
        <f aca="false">VLOOKUP(B229,СписокРабот!B:E,2,FALSE())</f>
        <v>Стяжка полусухая 10-15см</v>
      </c>
      <c r="D229" s="300" t="str">
        <f aca="false">VLOOKUP(B229,СписокРабот!B:E,3,FALSE())</f>
        <v>м²</v>
      </c>
      <c r="E229" s="301" t="n">
        <f aca="false">VLOOKUP(B229,СписокРабот!B:E,4,FALSE())</f>
        <v>2458</v>
      </c>
      <c r="F229" s="306" t="n">
        <f aca="false">SUMPRODUCT(J229:$CZ229,MOD(COLUMN(J229:$CZ229)+1,2))</f>
        <v>0</v>
      </c>
      <c r="G229" s="303" t="n">
        <f aca="false">SUMPRODUCT(J229:$CZ229,MOD(COLUMN(J229:$CZ229),2))</f>
        <v>0</v>
      </c>
      <c r="H229" s="307" t="n">
        <f aca="false">'Доп.Работы'!$H229</f>
        <v>0</v>
      </c>
      <c r="I229" s="305" t="n">
        <f aca="false">'Доп.Работы'!$I229</f>
        <v>0</v>
      </c>
      <c r="J229" s="307" t="n">
        <f aca="false">Сводная!G233</f>
        <v>0</v>
      </c>
      <c r="K229" s="305" t="n">
        <f aca="false">Сводная!H233</f>
        <v>0</v>
      </c>
    </row>
    <row r="230" customFormat="false" ht="13.5" hidden="false" customHeight="false" outlineLevel="0" collapsed="false">
      <c r="A230" s="308" t="s">
        <v>354</v>
      </c>
      <c r="B230" s="309" t="s">
        <v>108</v>
      </c>
      <c r="C230" s="327"/>
      <c r="D230" s="311"/>
      <c r="E230" s="312"/>
      <c r="F230" s="313" t="n">
        <f aca="false">SUM(F196:F227)</f>
        <v>498</v>
      </c>
      <c r="G230" s="314" t="n">
        <f aca="false">SUM(G196:G229)</f>
        <v>386050.5</v>
      </c>
      <c r="H230" s="315"/>
      <c r="I230" s="316" t="n">
        <f aca="false">SUM(I196:I229)</f>
        <v>0</v>
      </c>
      <c r="J230" s="315"/>
      <c r="K230" s="316" t="n">
        <f aca="false">SUM(K196:K229)</f>
        <v>386050.5</v>
      </c>
    </row>
    <row r="231" s="326" customFormat="true" ht="13.5" hidden="false" customHeight="false" outlineLevel="0" collapsed="false">
      <c r="A231" s="328" t="s">
        <v>382</v>
      </c>
      <c r="B231" s="329" t="s">
        <v>109</v>
      </c>
      <c r="C231" s="330"/>
      <c r="D231" s="320"/>
      <c r="E231" s="321"/>
      <c r="F231" s="322" t="n">
        <f aca="false">F194+F230</f>
        <v>498</v>
      </c>
      <c r="G231" s="323" t="n">
        <f aca="false">G194+G230</f>
        <v>386050.5</v>
      </c>
      <c r="H231" s="324"/>
      <c r="I231" s="325" t="n">
        <f aca="false">I194+I230</f>
        <v>0</v>
      </c>
      <c r="J231" s="324"/>
      <c r="K231" s="325" t="n">
        <f aca="false">K194+K230</f>
        <v>386050.5</v>
      </c>
    </row>
    <row r="232" customFormat="false" ht="13.5" hidden="false" customHeight="false" outlineLevel="0" collapsed="false">
      <c r="A232" s="285" t="s">
        <v>338</v>
      </c>
      <c r="B232" s="286" t="s">
        <v>523</v>
      </c>
      <c r="C232" s="286"/>
      <c r="D232" s="286"/>
      <c r="E232" s="286"/>
      <c r="F232" s="287" t="n">
        <f aca="false">F341</f>
        <v>443</v>
      </c>
      <c r="G232" s="288" t="n">
        <f aca="false">G341</f>
        <v>474064</v>
      </c>
      <c r="H232" s="289"/>
      <c r="I232" s="290" t="n">
        <f aca="false">I341</f>
        <v>0</v>
      </c>
      <c r="J232" s="289"/>
      <c r="K232" s="290" t="n">
        <f aca="false">K341</f>
        <v>474064</v>
      </c>
    </row>
    <row r="233" customFormat="false" ht="13.5" hidden="false" customHeight="false" outlineLevel="0" collapsed="false">
      <c r="A233" s="291" t="s">
        <v>344</v>
      </c>
      <c r="B233" s="292" t="s">
        <v>111</v>
      </c>
      <c r="C233" s="292"/>
      <c r="D233" s="292"/>
      <c r="E233" s="292"/>
      <c r="F233" s="293" t="n">
        <f aca="false">F262</f>
        <v>56</v>
      </c>
      <c r="G233" s="294" t="n">
        <f aca="false">G262</f>
        <v>14478</v>
      </c>
      <c r="H233" s="295"/>
      <c r="I233" s="296" t="n">
        <f aca="false">I262</f>
        <v>0</v>
      </c>
      <c r="J233" s="295"/>
      <c r="K233" s="296" t="n">
        <f aca="false">K262</f>
        <v>14478</v>
      </c>
    </row>
    <row r="234" customFormat="false" ht="13.5" hidden="false" customHeight="false" outlineLevel="0" collapsed="false">
      <c r="A234" s="297"/>
      <c r="B234" s="298" t="s">
        <v>524</v>
      </c>
      <c r="C234" s="299" t="str">
        <f aca="false">VLOOKUP(B234,СписокРабот!B:E,2,FALSE())</f>
        <v>Демонтаж смесителя для ванны( встроенного применять К-4)</v>
      </c>
      <c r="D234" s="300" t="str">
        <f aca="false">VLOOKUP(B234,СписокРабот!B:E,3,FALSE())</f>
        <v>ед.</v>
      </c>
      <c r="E234" s="301" t="n">
        <f aca="false">VLOOKUP(B234,СписокРабот!B:E,4,FALSE())</f>
        <v>312</v>
      </c>
      <c r="F234" s="302" t="n">
        <f aca="false">SUMPRODUCT(J234:$CZ234,MOD(COLUMN(J234:$CZ234)+1,2))</f>
        <v>0</v>
      </c>
      <c r="G234" s="303" t="n">
        <f aca="false">SUMPRODUCT(J234:$CZ234,MOD(COLUMN(J234:$CZ234),2))</f>
        <v>0</v>
      </c>
      <c r="H234" s="304" t="n">
        <f aca="false">'Доп.Работы'!$H234</f>
        <v>0</v>
      </c>
      <c r="I234" s="305" t="n">
        <f aca="false">'Доп.Работы'!$I234</f>
        <v>0</v>
      </c>
      <c r="J234" s="304" t="n">
        <f aca="false">Сводная!G238</f>
        <v>0</v>
      </c>
      <c r="K234" s="305" t="n">
        <f aca="false">Сводная!H238</f>
        <v>0</v>
      </c>
    </row>
    <row r="235" customFormat="false" ht="13.5" hidden="false" customHeight="false" outlineLevel="0" collapsed="false">
      <c r="A235" s="297"/>
      <c r="B235" s="298" t="s">
        <v>525</v>
      </c>
      <c r="C235" s="299" t="str">
        <f aca="false">VLOOKUP(B235,СписокРабот!B:E,2,FALSE())</f>
        <v>Демонтаж смесителя для мойки, раковины и т.п.</v>
      </c>
      <c r="D235" s="300" t="str">
        <f aca="false">VLOOKUP(B235,СписокРабот!B:E,3,FALSE())</f>
        <v>ед.</v>
      </c>
      <c r="E235" s="301" t="n">
        <f aca="false">VLOOKUP(B235,СписокРабот!B:E,4,FALSE())</f>
        <v>468</v>
      </c>
      <c r="F235" s="302" t="n">
        <f aca="false">SUMPRODUCT(J235:$CZ235,MOD(COLUMN(J235:$CZ235)+1,2))</f>
        <v>0</v>
      </c>
      <c r="G235" s="303" t="n">
        <f aca="false">SUMPRODUCT(J235:$CZ235,MOD(COLUMN(J235:$CZ235),2))</f>
        <v>0</v>
      </c>
      <c r="H235" s="304" t="n">
        <f aca="false">'Доп.Работы'!$H235</f>
        <v>0</v>
      </c>
      <c r="I235" s="305" t="n">
        <f aca="false">'Доп.Работы'!$I235</f>
        <v>0</v>
      </c>
      <c r="J235" s="304" t="n">
        <f aca="false">Сводная!G239</f>
        <v>0</v>
      </c>
      <c r="K235" s="305" t="n">
        <f aca="false">Сводная!H239</f>
        <v>0</v>
      </c>
    </row>
    <row r="236" customFormat="false" ht="13.5" hidden="false" customHeight="false" outlineLevel="0" collapsed="false">
      <c r="A236" s="297"/>
      <c r="B236" s="298" t="s">
        <v>112</v>
      </c>
      <c r="C236" s="299" t="str">
        <f aca="false">VLOOKUP(B236,СписокРабот!B:E,2,FALSE())</f>
        <v>Демонтаж пластиковых труб отопления в свободном доступе</v>
      </c>
      <c r="D236" s="300" t="str">
        <f aca="false">VLOOKUP(B236,СписокРабот!B:E,3,FALSE())</f>
        <v>п.м</v>
      </c>
      <c r="E236" s="301" t="n">
        <f aca="false">VLOOKUP(B236,СписокРабот!B:E,4,FALSE())</f>
        <v>129</v>
      </c>
      <c r="F236" s="302" t="n">
        <f aca="false">SUMPRODUCT(J236:$CZ236,MOD(COLUMN(J236:$CZ236)+1,2))</f>
        <v>50</v>
      </c>
      <c r="G236" s="303" t="n">
        <f aca="false">SUMPRODUCT(J236:$CZ236,MOD(COLUMN(J236:$CZ236),2))</f>
        <v>6450</v>
      </c>
      <c r="H236" s="304" t="n">
        <f aca="false">'Доп.Работы'!$H236</f>
        <v>0</v>
      </c>
      <c r="I236" s="305" t="n">
        <f aca="false">'Доп.Работы'!$I236</f>
        <v>0</v>
      </c>
      <c r="J236" s="304" t="n">
        <f aca="false">Сводная!G240</f>
        <v>50</v>
      </c>
      <c r="K236" s="305" t="n">
        <f aca="false">Сводная!H240</f>
        <v>6450</v>
      </c>
    </row>
    <row r="237" customFormat="false" ht="13.5" hidden="false" customHeight="false" outlineLevel="0" collapsed="false">
      <c r="A237" s="297"/>
      <c r="B237" s="298" t="s">
        <v>526</v>
      </c>
      <c r="C237" s="299" t="str">
        <f aca="false">VLOOKUP(B237,СписокРабот!B:E,2,FALSE())</f>
        <v>Демонтаж унитаза / биде</v>
      </c>
      <c r="D237" s="300" t="str">
        <f aca="false">VLOOKUP(B237,СписокРабот!B:E,3,FALSE())</f>
        <v>ед.</v>
      </c>
      <c r="E237" s="301" t="n">
        <f aca="false">VLOOKUP(B237,СписокРабот!B:E,4,FALSE())</f>
        <v>758</v>
      </c>
      <c r="F237" s="302" t="n">
        <f aca="false">SUMPRODUCT(J237:$CZ237,MOD(COLUMN(J237:$CZ237)+1,2))</f>
        <v>0</v>
      </c>
      <c r="G237" s="303" t="n">
        <f aca="false">SUMPRODUCT(J237:$CZ237,MOD(COLUMN(J237:$CZ237),2))</f>
        <v>0</v>
      </c>
      <c r="H237" s="304" t="n">
        <f aca="false">'Доп.Работы'!$H237</f>
        <v>0</v>
      </c>
      <c r="I237" s="305" t="n">
        <f aca="false">'Доп.Работы'!$I237</f>
        <v>0</v>
      </c>
      <c r="J237" s="304" t="n">
        <f aca="false">Сводная!G241</f>
        <v>0</v>
      </c>
      <c r="K237" s="305" t="n">
        <f aca="false">Сводная!H241</f>
        <v>0</v>
      </c>
    </row>
    <row r="238" customFormat="false" ht="13.5" hidden="false" customHeight="false" outlineLevel="0" collapsed="false">
      <c r="A238" s="297"/>
      <c r="B238" s="298" t="s">
        <v>527</v>
      </c>
      <c r="C238" s="299" t="str">
        <f aca="false">VLOOKUP(B238,СписокРабот!B:E,2,FALSE())</f>
        <v>Демонтаж чаши инсталяции</v>
      </c>
      <c r="D238" s="300" t="str">
        <f aca="false">VLOOKUP(B238,СписокРабот!B:E,3,FALSE())</f>
        <v>ед.</v>
      </c>
      <c r="E238" s="301" t="n">
        <f aca="false">VLOOKUP(B238,СписокРабот!B:E,4,FALSE())</f>
        <v>706</v>
      </c>
      <c r="F238" s="302" t="n">
        <f aca="false">SUMPRODUCT(J238:$CZ238,MOD(COLUMN(J238:$CZ238)+1,2))</f>
        <v>0</v>
      </c>
      <c r="G238" s="303" t="n">
        <f aca="false">SUMPRODUCT(J238:$CZ238,MOD(COLUMN(J238:$CZ238),2))</f>
        <v>0</v>
      </c>
      <c r="H238" s="304" t="n">
        <f aca="false">'Доп.Работы'!$H238</f>
        <v>0</v>
      </c>
      <c r="I238" s="305" t="n">
        <f aca="false">'Доп.Работы'!$I238</f>
        <v>0</v>
      </c>
      <c r="J238" s="304" t="n">
        <f aca="false">Сводная!G242</f>
        <v>0</v>
      </c>
      <c r="K238" s="305" t="n">
        <f aca="false">Сводная!H242</f>
        <v>0</v>
      </c>
    </row>
    <row r="239" customFormat="false" ht="13.5" hidden="false" customHeight="false" outlineLevel="0" collapsed="false">
      <c r="A239" s="297"/>
      <c r="B239" s="298" t="s">
        <v>528</v>
      </c>
      <c r="C239" s="299" t="str">
        <f aca="false">VLOOKUP(B239,СписокРабот!B:E,2,FALSE())</f>
        <v>Демонтаж раковины</v>
      </c>
      <c r="D239" s="300" t="str">
        <f aca="false">VLOOKUP(B239,СписокРабот!B:E,3,FALSE())</f>
        <v>ед.</v>
      </c>
      <c r="E239" s="301" t="n">
        <f aca="false">VLOOKUP(B239,СписокРабот!B:E,4,FALSE())</f>
        <v>436</v>
      </c>
      <c r="F239" s="302" t="n">
        <f aca="false">SUMPRODUCT(J239:$CZ239,MOD(COLUMN(J239:$CZ239)+1,2))</f>
        <v>0</v>
      </c>
      <c r="G239" s="303" t="n">
        <f aca="false">SUMPRODUCT(J239:$CZ239,MOD(COLUMN(J239:$CZ239),2))</f>
        <v>0</v>
      </c>
      <c r="H239" s="304" t="n">
        <f aca="false">'Доп.Работы'!$H239</f>
        <v>0</v>
      </c>
      <c r="I239" s="305" t="n">
        <f aca="false">'Доп.Работы'!$I239</f>
        <v>0</v>
      </c>
      <c r="J239" s="304" t="n">
        <f aca="false">Сводная!G243</f>
        <v>0</v>
      </c>
      <c r="K239" s="305" t="n">
        <f aca="false">Сводная!H243</f>
        <v>0</v>
      </c>
    </row>
    <row r="240" customFormat="false" ht="13.5" hidden="false" customHeight="false" outlineLevel="0" collapsed="false">
      <c r="A240" s="297"/>
      <c r="B240" s="298" t="s">
        <v>529</v>
      </c>
      <c r="C240" s="299" t="str">
        <f aca="false">VLOOKUP(B240,СписокРабот!B:E,2,FALSE())</f>
        <v>Демонтаж раковины с подстольем</v>
      </c>
      <c r="D240" s="300" t="str">
        <f aca="false">VLOOKUP(B240,СписокРабот!B:E,3,FALSE())</f>
        <v>ед.</v>
      </c>
      <c r="E240" s="301" t="n">
        <f aca="false">VLOOKUP(B240,СписокРабот!B:E,4,FALSE())</f>
        <v>499</v>
      </c>
      <c r="F240" s="302" t="n">
        <f aca="false">SUMPRODUCT(J240:$CZ240,MOD(COLUMN(J240:$CZ240)+1,2))</f>
        <v>0</v>
      </c>
      <c r="G240" s="303" t="n">
        <f aca="false">SUMPRODUCT(J240:$CZ240,MOD(COLUMN(J240:$CZ240),2))</f>
        <v>0</v>
      </c>
      <c r="H240" s="304" t="n">
        <f aca="false">'Доп.Работы'!$H240</f>
        <v>0</v>
      </c>
      <c r="I240" s="305" t="n">
        <f aca="false">'Доп.Работы'!$I240</f>
        <v>0</v>
      </c>
      <c r="J240" s="304" t="n">
        <f aca="false">Сводная!G244</f>
        <v>0</v>
      </c>
      <c r="K240" s="305" t="n">
        <f aca="false">Сводная!H244</f>
        <v>0</v>
      </c>
    </row>
    <row r="241" customFormat="false" ht="13.5" hidden="false" customHeight="false" outlineLevel="0" collapsed="false">
      <c r="A241" s="297"/>
      <c r="B241" s="298" t="s">
        <v>530</v>
      </c>
      <c r="C241" s="299" t="str">
        <f aca="false">VLOOKUP(B241,СписокРабот!B:E,2,FALSE())</f>
        <v>Демонтаж «Мойдодыра»</v>
      </c>
      <c r="D241" s="300" t="str">
        <f aca="false">VLOOKUP(B241,СписокРабот!B:E,3,FALSE())</f>
        <v>ед.</v>
      </c>
      <c r="E241" s="301" t="n">
        <f aca="false">VLOOKUP(B241,СписокРабот!B:E,4,FALSE())</f>
        <v>482</v>
      </c>
      <c r="F241" s="302" t="n">
        <f aca="false">SUMPRODUCT(J241:$CZ241,MOD(COLUMN(J241:$CZ241)+1,2))</f>
        <v>0</v>
      </c>
      <c r="G241" s="303" t="n">
        <f aca="false">SUMPRODUCT(J241:$CZ241,MOD(COLUMN(J241:$CZ241),2))</f>
        <v>0</v>
      </c>
      <c r="H241" s="304" t="n">
        <f aca="false">'Доп.Работы'!$H241</f>
        <v>0</v>
      </c>
      <c r="I241" s="305" t="n">
        <f aca="false">'Доп.Работы'!$I241</f>
        <v>0</v>
      </c>
      <c r="J241" s="304" t="n">
        <f aca="false">Сводная!G245</f>
        <v>0</v>
      </c>
      <c r="K241" s="305" t="n">
        <f aca="false">Сводная!H245</f>
        <v>0</v>
      </c>
    </row>
    <row r="242" customFormat="false" ht="13.5" hidden="false" customHeight="false" outlineLevel="0" collapsed="false">
      <c r="A242" s="297"/>
      <c r="B242" s="298" t="s">
        <v>531</v>
      </c>
      <c r="C242" s="299" t="str">
        <f aca="false">VLOOKUP(B242,СписокРабот!B:E,2,FALSE())</f>
        <v>Демонтаж ванны (чугун, акрил, камень)</v>
      </c>
      <c r="D242" s="300" t="str">
        <f aca="false">VLOOKUP(B242,СписокРабот!B:E,3,FALSE())</f>
        <v>ед.</v>
      </c>
      <c r="E242" s="301" t="n">
        <f aca="false">VLOOKUP(B242,СписокРабот!B:E,4,FALSE())</f>
        <v>3880</v>
      </c>
      <c r="F242" s="302" t="n">
        <f aca="false">SUMPRODUCT(J242:$CZ242,MOD(COLUMN(J242:$CZ242)+1,2))</f>
        <v>0</v>
      </c>
      <c r="G242" s="303" t="n">
        <f aca="false">SUMPRODUCT(J242:$CZ242,MOD(COLUMN(J242:$CZ242),2))</f>
        <v>0</v>
      </c>
      <c r="H242" s="304" t="n">
        <f aca="false">'Доп.Работы'!$H242</f>
        <v>0</v>
      </c>
      <c r="I242" s="305" t="n">
        <f aca="false">'Доп.Работы'!$I242</f>
        <v>0</v>
      </c>
      <c r="J242" s="304" t="n">
        <f aca="false">Сводная!G246</f>
        <v>0</v>
      </c>
      <c r="K242" s="305" t="n">
        <f aca="false">Сводная!H246</f>
        <v>0</v>
      </c>
    </row>
    <row r="243" customFormat="false" ht="13.5" hidden="false" customHeight="false" outlineLevel="0" collapsed="false">
      <c r="A243" s="297"/>
      <c r="B243" s="298" t="s">
        <v>532</v>
      </c>
      <c r="C243" s="299" t="str">
        <f aca="false">VLOOKUP(B243,СписокРабот!B:E,2,FALSE())</f>
        <v>Демонтаж ванны (сталь)</v>
      </c>
      <c r="D243" s="300" t="str">
        <f aca="false">VLOOKUP(B243,СписокРабот!B:E,3,FALSE())</f>
        <v>ед.</v>
      </c>
      <c r="E243" s="301" t="n">
        <f aca="false">VLOOKUP(B243,СписокРабот!B:E,4,FALSE())</f>
        <v>1411</v>
      </c>
      <c r="F243" s="302" t="n">
        <f aca="false">SUMPRODUCT(J243:$CZ243,MOD(COLUMN(J243:$CZ243)+1,2))</f>
        <v>0</v>
      </c>
      <c r="G243" s="303" t="n">
        <f aca="false">SUMPRODUCT(J243:$CZ243,MOD(COLUMN(J243:$CZ243),2))</f>
        <v>0</v>
      </c>
      <c r="H243" s="304" t="n">
        <f aca="false">'Доп.Работы'!$H243</f>
        <v>0</v>
      </c>
      <c r="I243" s="305" t="n">
        <f aca="false">'Доп.Работы'!$I243</f>
        <v>0</v>
      </c>
      <c r="J243" s="304" t="n">
        <f aca="false">Сводная!G247</f>
        <v>0</v>
      </c>
      <c r="K243" s="305" t="n">
        <f aca="false">Сводная!H247</f>
        <v>0</v>
      </c>
    </row>
    <row r="244" customFormat="false" ht="13.5" hidden="false" customHeight="false" outlineLevel="0" collapsed="false">
      <c r="A244" s="297"/>
      <c r="B244" s="298" t="s">
        <v>533</v>
      </c>
      <c r="C244" s="299" t="str">
        <f aca="false">VLOOKUP(B244,СписокРабот!B:E,2,FALSE())</f>
        <v>Демонтаж поддона</v>
      </c>
      <c r="D244" s="300" t="str">
        <f aca="false">VLOOKUP(B244,СписокРабот!B:E,3,FALSE())</f>
        <v>ед.</v>
      </c>
      <c r="E244" s="301" t="n">
        <f aca="false">VLOOKUP(B244,СписокРабот!B:E,4,FALSE())</f>
        <v>1668</v>
      </c>
      <c r="F244" s="302" t="n">
        <f aca="false">SUMPRODUCT(J244:$CZ244,MOD(COLUMN(J244:$CZ244)+1,2))</f>
        <v>0</v>
      </c>
      <c r="G244" s="303" t="n">
        <f aca="false">SUMPRODUCT(J244:$CZ244,MOD(COLUMN(J244:$CZ244),2))</f>
        <v>0</v>
      </c>
      <c r="H244" s="304" t="n">
        <f aca="false">'Доп.Работы'!$H244</f>
        <v>0</v>
      </c>
      <c r="I244" s="305" t="n">
        <f aca="false">'Доп.Работы'!$I244</f>
        <v>0</v>
      </c>
      <c r="J244" s="304" t="n">
        <f aca="false">Сводная!G248</f>
        <v>0</v>
      </c>
      <c r="K244" s="305" t="n">
        <f aca="false">Сводная!H248</f>
        <v>0</v>
      </c>
    </row>
    <row r="245" customFormat="false" ht="13.5" hidden="false" customHeight="false" outlineLevel="0" collapsed="false">
      <c r="A245" s="297"/>
      <c r="B245" s="298" t="s">
        <v>534</v>
      </c>
      <c r="C245" s="299" t="str">
        <f aca="false">VLOOKUP(B245,СписокРабот!B:E,2,FALSE())</f>
        <v>Демонтаж фильтра ТО на американках</v>
      </c>
      <c r="D245" s="300" t="str">
        <f aca="false">VLOOKUP(B245,СписокРабот!B:E,3,FALSE())</f>
        <v>ед.</v>
      </c>
      <c r="E245" s="301" t="n">
        <f aca="false">VLOOKUP(B245,СписокРабот!B:E,4,FALSE())</f>
        <v>238</v>
      </c>
      <c r="F245" s="302" t="n">
        <f aca="false">SUMPRODUCT(J245:$CZ245,MOD(COLUMN(J245:$CZ245)+1,2))</f>
        <v>0</v>
      </c>
      <c r="G245" s="303" t="n">
        <f aca="false">SUMPRODUCT(J245:$CZ245,MOD(COLUMN(J245:$CZ245),2))</f>
        <v>0</v>
      </c>
      <c r="H245" s="304" t="n">
        <f aca="false">'Доп.Работы'!$H245</f>
        <v>0</v>
      </c>
      <c r="I245" s="305" t="n">
        <f aca="false">'Доп.Работы'!$I245</f>
        <v>0</v>
      </c>
      <c r="J245" s="304" t="n">
        <f aca="false">Сводная!G249</f>
        <v>0</v>
      </c>
      <c r="K245" s="305" t="n">
        <f aca="false">Сводная!H249</f>
        <v>0</v>
      </c>
    </row>
    <row r="246" customFormat="false" ht="13.5" hidden="false" customHeight="false" outlineLevel="0" collapsed="false">
      <c r="A246" s="297"/>
      <c r="B246" s="298" t="s">
        <v>535</v>
      </c>
      <c r="C246" s="299" t="str">
        <f aca="false">VLOOKUP(B246,СписокРабот!B:E,2,FALSE())</f>
        <v>Демонтаж фильтра ТО в жёстком соединении</v>
      </c>
      <c r="D246" s="300" t="str">
        <f aca="false">VLOOKUP(B246,СписокРабот!B:E,3,FALSE())</f>
        <v>ед.</v>
      </c>
      <c r="E246" s="301" t="n">
        <f aca="false">VLOOKUP(B246,СписокРабот!B:E,4,FALSE())</f>
        <v>511</v>
      </c>
      <c r="F246" s="302" t="n">
        <f aca="false">SUMPRODUCT(J246:$CZ246,MOD(COLUMN(J246:$CZ246)+1,2))</f>
        <v>0</v>
      </c>
      <c r="G246" s="303" t="n">
        <f aca="false">SUMPRODUCT(J246:$CZ246,MOD(COLUMN(J246:$CZ246),2))</f>
        <v>0</v>
      </c>
      <c r="H246" s="304" t="n">
        <f aca="false">'Доп.Работы'!$H246</f>
        <v>0</v>
      </c>
      <c r="I246" s="305" t="n">
        <f aca="false">'Доп.Работы'!$I246</f>
        <v>0</v>
      </c>
      <c r="J246" s="304" t="n">
        <f aca="false">Сводная!G250</f>
        <v>0</v>
      </c>
      <c r="K246" s="305" t="n">
        <f aca="false">Сводная!H250</f>
        <v>0</v>
      </c>
    </row>
    <row r="247" customFormat="false" ht="13.5" hidden="false" customHeight="false" outlineLevel="0" collapsed="false">
      <c r="A247" s="297"/>
      <c r="B247" s="298" t="s">
        <v>536</v>
      </c>
      <c r="C247" s="299" t="str">
        <f aca="false">VLOOKUP(B247,СписокРабот!B:E,2,FALSE())</f>
        <v>Демонтаж шарового крана</v>
      </c>
      <c r="D247" s="300" t="str">
        <f aca="false">VLOOKUP(B247,СписокРабот!B:E,3,FALSE())</f>
        <v>ед.</v>
      </c>
      <c r="E247" s="301" t="n">
        <f aca="false">VLOOKUP(B247,СписокРабот!B:E,4,FALSE())</f>
        <v>312</v>
      </c>
      <c r="F247" s="302" t="n">
        <f aca="false">SUMPRODUCT(J247:$CZ247,MOD(COLUMN(J247:$CZ247)+1,2))</f>
        <v>0</v>
      </c>
      <c r="G247" s="303" t="n">
        <f aca="false">SUMPRODUCT(J247:$CZ247,MOD(COLUMN(J247:$CZ247),2))</f>
        <v>0</v>
      </c>
      <c r="H247" s="304" t="n">
        <f aca="false">'Доп.Работы'!$H247</f>
        <v>0</v>
      </c>
      <c r="I247" s="305" t="n">
        <f aca="false">'Доп.Работы'!$I247</f>
        <v>0</v>
      </c>
      <c r="J247" s="304" t="n">
        <f aca="false">Сводная!G251</f>
        <v>0</v>
      </c>
      <c r="K247" s="305" t="n">
        <f aca="false">Сводная!H251</f>
        <v>0</v>
      </c>
    </row>
    <row r="248" customFormat="false" ht="13.5" hidden="false" customHeight="false" outlineLevel="0" collapsed="false">
      <c r="A248" s="297"/>
      <c r="B248" s="298" t="s">
        <v>537</v>
      </c>
      <c r="C248" s="299" t="str">
        <f aca="false">VLOOKUP(B248,СписокРабот!B:E,2,FALSE())</f>
        <v>Демонтаж шарового крана на стояке</v>
      </c>
      <c r="D248" s="300" t="str">
        <f aca="false">VLOOKUP(B248,СписокРабот!B:E,3,FALSE())</f>
        <v>ед.</v>
      </c>
      <c r="E248" s="301" t="n">
        <f aca="false">VLOOKUP(B248,СписокРабот!B:E,4,FALSE())</f>
        <v>353</v>
      </c>
      <c r="F248" s="302" t="n">
        <f aca="false">SUMPRODUCT(J248:$CZ248,MOD(COLUMN(J248:$CZ248)+1,2))</f>
        <v>0</v>
      </c>
      <c r="G248" s="303" t="n">
        <f aca="false">SUMPRODUCT(J248:$CZ248,MOD(COLUMN(J248:$CZ248),2))</f>
        <v>0</v>
      </c>
      <c r="H248" s="304" t="n">
        <f aca="false">'Доп.Работы'!$H248</f>
        <v>0</v>
      </c>
      <c r="I248" s="305" t="n">
        <f aca="false">'Доп.Работы'!$I248</f>
        <v>0</v>
      </c>
      <c r="J248" s="304" t="n">
        <f aca="false">Сводная!G252</f>
        <v>0</v>
      </c>
      <c r="K248" s="305" t="n">
        <f aca="false">Сводная!H252</f>
        <v>0</v>
      </c>
    </row>
    <row r="249" customFormat="false" ht="13.5" hidden="false" customHeight="false" outlineLevel="0" collapsed="false">
      <c r="A249" s="297"/>
      <c r="B249" s="298" t="s">
        <v>538</v>
      </c>
      <c r="C249" s="299" t="str">
        <f aca="false">VLOOKUP(B249,СписокРабот!B:E,2,FALSE())</f>
        <v>Демонтаж регулятора давления</v>
      </c>
      <c r="D249" s="300" t="str">
        <f aca="false">VLOOKUP(B249,СписокРабот!B:E,3,FALSE())</f>
        <v>ед.</v>
      </c>
      <c r="E249" s="301" t="n">
        <f aca="false">VLOOKUP(B249,СписокРабот!B:E,4,FALSE())</f>
        <v>312</v>
      </c>
      <c r="F249" s="302" t="n">
        <f aca="false">SUMPRODUCT(J249:$CZ249,MOD(COLUMN(J249:$CZ249)+1,2))</f>
        <v>0</v>
      </c>
      <c r="G249" s="303" t="n">
        <f aca="false">SUMPRODUCT(J249:$CZ249,MOD(COLUMN(J249:$CZ249),2))</f>
        <v>0</v>
      </c>
      <c r="H249" s="304" t="n">
        <f aca="false">'Доп.Работы'!$H249</f>
        <v>0</v>
      </c>
      <c r="I249" s="305" t="n">
        <f aca="false">'Доп.Работы'!$I249</f>
        <v>0</v>
      </c>
      <c r="J249" s="304" t="n">
        <f aca="false">Сводная!G253</f>
        <v>0</v>
      </c>
      <c r="K249" s="305" t="n">
        <f aca="false">Сводная!H253</f>
        <v>0</v>
      </c>
    </row>
    <row r="250" customFormat="false" ht="13.5" hidden="false" customHeight="false" outlineLevel="0" collapsed="false">
      <c r="A250" s="297"/>
      <c r="B250" s="298" t="s">
        <v>539</v>
      </c>
      <c r="C250" s="299" t="str">
        <f aca="false">VLOOKUP(B250,СписокРабот!B:E,2,FALSE())</f>
        <v>Демонтаж фильтра ГО</v>
      </c>
      <c r="D250" s="300" t="str">
        <f aca="false">VLOOKUP(B250,СписокРабот!B:E,3,FALSE())</f>
        <v>ед.</v>
      </c>
      <c r="E250" s="301" t="n">
        <f aca="false">VLOOKUP(B250,СписокРабот!B:E,4,FALSE())</f>
        <v>325</v>
      </c>
      <c r="F250" s="302" t="n">
        <f aca="false">SUMPRODUCT(J250:$CZ250,MOD(COLUMN(J250:$CZ250)+1,2))</f>
        <v>0</v>
      </c>
      <c r="G250" s="303" t="n">
        <f aca="false">SUMPRODUCT(J250:$CZ250,MOD(COLUMN(J250:$CZ250),2))</f>
        <v>0</v>
      </c>
      <c r="H250" s="304" t="n">
        <f aca="false">'Доп.Работы'!$H250</f>
        <v>0</v>
      </c>
      <c r="I250" s="305" t="n">
        <f aca="false">'Доп.Работы'!$I250</f>
        <v>0</v>
      </c>
      <c r="J250" s="304" t="n">
        <f aca="false">Сводная!G254</f>
        <v>0</v>
      </c>
      <c r="K250" s="305" t="n">
        <f aca="false">Сводная!H254</f>
        <v>0</v>
      </c>
    </row>
    <row r="251" customFormat="false" ht="13.5" hidden="false" customHeight="false" outlineLevel="0" collapsed="false">
      <c r="A251" s="297"/>
      <c r="B251" s="298" t="s">
        <v>540</v>
      </c>
      <c r="C251" s="299" t="str">
        <f aca="false">VLOOKUP(B251,СписокРабот!B:E,2,FALSE())</f>
        <v>Демонтаж гребёнки</v>
      </c>
      <c r="D251" s="300" t="str">
        <f aca="false">VLOOKUP(B251,СписокРабот!B:E,3,FALSE())</f>
        <v>ед.</v>
      </c>
      <c r="E251" s="301" t="n">
        <f aca="false">VLOOKUP(B251,СписокРабот!B:E,4,FALSE())</f>
        <v>674</v>
      </c>
      <c r="F251" s="302" t="n">
        <f aca="false">SUMPRODUCT(J251:$CZ251,MOD(COLUMN(J251:$CZ251)+1,2))</f>
        <v>0</v>
      </c>
      <c r="G251" s="303" t="n">
        <f aca="false">SUMPRODUCT(J251:$CZ251,MOD(COLUMN(J251:$CZ251),2))</f>
        <v>0</v>
      </c>
      <c r="H251" s="304" t="n">
        <f aca="false">'Доп.Работы'!$H251</f>
        <v>0</v>
      </c>
      <c r="I251" s="305" t="n">
        <f aca="false">'Доп.Работы'!$I251</f>
        <v>0</v>
      </c>
      <c r="J251" s="304" t="n">
        <f aca="false">Сводная!G255</f>
        <v>0</v>
      </c>
      <c r="K251" s="305" t="n">
        <f aca="false">Сводная!H255</f>
        <v>0</v>
      </c>
    </row>
    <row r="252" customFormat="false" ht="13.5" hidden="false" customHeight="false" outlineLevel="0" collapsed="false">
      <c r="A252" s="297"/>
      <c r="B252" s="298" t="s">
        <v>541</v>
      </c>
      <c r="C252" s="299" t="str">
        <f aca="false">VLOOKUP(B252,СписокРабот!B:E,2,FALSE())</f>
        <v>Демонтаж счётчика</v>
      </c>
      <c r="D252" s="300" t="str">
        <f aca="false">VLOOKUP(B252,СписокРабот!B:E,3,FALSE())</f>
        <v>ед.</v>
      </c>
      <c r="E252" s="301" t="n">
        <f aca="false">VLOOKUP(B252,СписокРабот!B:E,4,FALSE())</f>
        <v>312</v>
      </c>
      <c r="F252" s="302" t="n">
        <f aca="false">SUMPRODUCT(J252:$CZ252,MOD(COLUMN(J252:$CZ252)+1,2))</f>
        <v>0</v>
      </c>
      <c r="G252" s="303" t="n">
        <f aca="false">SUMPRODUCT(J252:$CZ252,MOD(COLUMN(J252:$CZ252),2))</f>
        <v>0</v>
      </c>
      <c r="H252" s="304" t="n">
        <f aca="false">'Доп.Работы'!$H252</f>
        <v>0</v>
      </c>
      <c r="I252" s="305" t="n">
        <f aca="false">'Доп.Работы'!$I252</f>
        <v>0</v>
      </c>
      <c r="J252" s="304" t="n">
        <f aca="false">Сводная!G256</f>
        <v>0</v>
      </c>
      <c r="K252" s="305" t="n">
        <f aca="false">Сводная!H256</f>
        <v>0</v>
      </c>
    </row>
    <row r="253" customFormat="false" ht="13.5" hidden="false" customHeight="false" outlineLevel="0" collapsed="false">
      <c r="A253" s="297"/>
      <c r="B253" s="298" t="s">
        <v>542</v>
      </c>
      <c r="C253" s="299" t="str">
        <f aca="false">VLOOKUP(B253,СписокРабот!B:E,2,FALSE())</f>
        <v>Демонтаж полотенцесушителя</v>
      </c>
      <c r="D253" s="300" t="str">
        <f aca="false">VLOOKUP(B253,СписокРабот!B:E,3,FALSE())</f>
        <v>ед.</v>
      </c>
      <c r="E253" s="301" t="n">
        <f aca="false">VLOOKUP(B253,СписокРабот!B:E,4,FALSE())</f>
        <v>1152</v>
      </c>
      <c r="F253" s="302" t="n">
        <f aca="false">SUMPRODUCT(J253:$CZ253,MOD(COLUMN(J253:$CZ253)+1,2))</f>
        <v>0</v>
      </c>
      <c r="G253" s="303" t="n">
        <f aca="false">SUMPRODUCT(J253:$CZ253,MOD(COLUMN(J253:$CZ253),2))</f>
        <v>0</v>
      </c>
      <c r="H253" s="304" t="n">
        <f aca="false">'Доп.Работы'!$H253</f>
        <v>0</v>
      </c>
      <c r="I253" s="305" t="n">
        <f aca="false">'Доп.Работы'!$I253</f>
        <v>0</v>
      </c>
      <c r="J253" s="304" t="n">
        <f aca="false">Сводная!G257</f>
        <v>0</v>
      </c>
      <c r="K253" s="305" t="n">
        <f aca="false">Сводная!H257</f>
        <v>0</v>
      </c>
    </row>
    <row r="254" customFormat="false" ht="13.5" hidden="false" customHeight="false" outlineLevel="0" collapsed="false">
      <c r="A254" s="297"/>
      <c r="B254" s="298" t="s">
        <v>543</v>
      </c>
      <c r="C254" s="299" t="str">
        <f aca="false">VLOOKUP(B254,СписокРабот!B:E,2,FALSE())</f>
        <v>Демонтаж стиральной машины</v>
      </c>
      <c r="D254" s="300" t="str">
        <f aca="false">VLOOKUP(B254,СписокРабот!B:E,3,FALSE())</f>
        <v>ед.</v>
      </c>
      <c r="E254" s="301" t="n">
        <f aca="false">VLOOKUP(B254,СписокРабот!B:E,4,FALSE())</f>
        <v>736</v>
      </c>
      <c r="F254" s="302" t="n">
        <f aca="false">SUMPRODUCT(J254:$CZ254,MOD(COLUMN(J254:$CZ254)+1,2))</f>
        <v>0</v>
      </c>
      <c r="G254" s="303" t="n">
        <f aca="false">SUMPRODUCT(J254:$CZ254,MOD(COLUMN(J254:$CZ254),2))</f>
        <v>0</v>
      </c>
      <c r="H254" s="304" t="n">
        <f aca="false">'Доп.Работы'!$H254</f>
        <v>0</v>
      </c>
      <c r="I254" s="305" t="n">
        <f aca="false">'Доп.Работы'!$I254</f>
        <v>0</v>
      </c>
      <c r="J254" s="304" t="n">
        <f aca="false">Сводная!G258</f>
        <v>0</v>
      </c>
      <c r="K254" s="305" t="n">
        <f aca="false">Сводная!H258</f>
        <v>0</v>
      </c>
    </row>
    <row r="255" customFormat="false" ht="13.5" hidden="false" customHeight="false" outlineLevel="0" collapsed="false">
      <c r="A255" s="297"/>
      <c r="B255" s="298" t="s">
        <v>544</v>
      </c>
      <c r="C255" s="299" t="str">
        <f aca="false">VLOOKUP(B255,СписокРабот!B:E,2,FALSE())</f>
        <v>Демонтаж душевой кабины</v>
      </c>
      <c r="D255" s="300" t="str">
        <f aca="false">VLOOKUP(B255,СписокРабот!B:E,3,FALSE())</f>
        <v>ед.</v>
      </c>
      <c r="E255" s="301" t="n">
        <f aca="false">VLOOKUP(B255,СписокРабот!B:E,4,FALSE())</f>
        <v>3950</v>
      </c>
      <c r="F255" s="302" t="n">
        <f aca="false">SUMPRODUCT(J255:$CZ255,MOD(COLUMN(J255:$CZ255)+1,2))</f>
        <v>0</v>
      </c>
      <c r="G255" s="303" t="n">
        <f aca="false">SUMPRODUCT(J255:$CZ255,MOD(COLUMN(J255:$CZ255),2))</f>
        <v>0</v>
      </c>
      <c r="H255" s="304" t="n">
        <f aca="false">'Доп.Работы'!$H255</f>
        <v>0</v>
      </c>
      <c r="I255" s="305" t="n">
        <f aca="false">'Доп.Работы'!$I255</f>
        <v>0</v>
      </c>
      <c r="J255" s="304" t="n">
        <f aca="false">Сводная!G259</f>
        <v>0</v>
      </c>
      <c r="K255" s="305" t="n">
        <f aca="false">Сводная!H259</f>
        <v>0</v>
      </c>
    </row>
    <row r="256" customFormat="false" ht="13.5" hidden="false" customHeight="false" outlineLevel="0" collapsed="false">
      <c r="A256" s="297"/>
      <c r="B256" s="298" t="s">
        <v>545</v>
      </c>
      <c r="C256" s="299" t="str">
        <f aca="false">VLOOKUP(B256,СписокРабот!B:E,2,FALSE())</f>
        <v>Демонтаж фартука под ванной</v>
      </c>
      <c r="D256" s="300" t="str">
        <f aca="false">VLOOKUP(B256,СписокРабот!B:E,3,FALSE())</f>
        <v>ед.</v>
      </c>
      <c r="E256" s="301" t="n">
        <f aca="false">VLOOKUP(B256,СписокРабот!B:E,4,FALSE())</f>
        <v>1204</v>
      </c>
      <c r="F256" s="302" t="n">
        <f aca="false">SUMPRODUCT(J256:$CZ256,MOD(COLUMN(J256:$CZ256)+1,2))</f>
        <v>0</v>
      </c>
      <c r="G256" s="303" t="n">
        <f aca="false">SUMPRODUCT(J256:$CZ256,MOD(COLUMN(J256:$CZ256),2))</f>
        <v>0</v>
      </c>
      <c r="H256" s="304" t="n">
        <f aca="false">'Доп.Работы'!$H256</f>
        <v>0</v>
      </c>
      <c r="I256" s="305" t="n">
        <f aca="false">'Доп.Работы'!$I256</f>
        <v>0</v>
      </c>
      <c r="J256" s="304" t="n">
        <f aca="false">Сводная!G260</f>
        <v>0</v>
      </c>
      <c r="K256" s="305" t="n">
        <f aca="false">Сводная!H260</f>
        <v>0</v>
      </c>
    </row>
    <row r="257" customFormat="false" ht="13.5" hidden="false" customHeight="false" outlineLevel="0" collapsed="false">
      <c r="A257" s="297"/>
      <c r="B257" s="298" t="s">
        <v>546</v>
      </c>
      <c r="C257" s="299" t="str">
        <f aca="false">VLOOKUP(B257,СписокРабот!B:E,2,FALSE())</f>
        <v>Демонтаж подиума под ванну, душевую кабину. </v>
      </c>
      <c r="D257" s="300" t="str">
        <f aca="false">VLOOKUP(B257,СписокРабот!B:E,3,FALSE())</f>
        <v>ед</v>
      </c>
      <c r="E257" s="301" t="n">
        <f aca="false">VLOOKUP(B257,СписокРабот!B:E,4,FALSE())</f>
        <v>4373</v>
      </c>
      <c r="F257" s="302" t="n">
        <f aca="false">SUMPRODUCT(J257:$CZ257,MOD(COLUMN(J257:$CZ257)+1,2))</f>
        <v>0</v>
      </c>
      <c r="G257" s="303" t="n">
        <f aca="false">SUMPRODUCT(J257:$CZ257,MOD(COLUMN(J257:$CZ257),2))</f>
        <v>0</v>
      </c>
      <c r="H257" s="304" t="n">
        <f aca="false">'Доп.Работы'!$H257</f>
        <v>0</v>
      </c>
      <c r="I257" s="305" t="n">
        <f aca="false">'Доп.Работы'!$I257</f>
        <v>0</v>
      </c>
      <c r="J257" s="304" t="n">
        <f aca="false">Сводная!G261</f>
        <v>0</v>
      </c>
      <c r="K257" s="305" t="n">
        <f aca="false">Сводная!H261</f>
        <v>0</v>
      </c>
    </row>
    <row r="258" customFormat="false" ht="13.5" hidden="false" customHeight="false" outlineLevel="0" collapsed="false">
      <c r="A258" s="297"/>
      <c r="B258" s="298" t="s">
        <v>547</v>
      </c>
      <c r="C258" s="299" t="str">
        <f aca="false">VLOOKUP(B258,СписокРабот!B:E,2,FALSE())</f>
        <v>Демонтаж водонагревателя</v>
      </c>
      <c r="D258" s="300" t="str">
        <f aca="false">VLOOKUP(B258,СписокРабот!B:E,3,FALSE())</f>
        <v>ед.</v>
      </c>
      <c r="E258" s="301" t="n">
        <f aca="false">VLOOKUP(B258,СписокРабот!B:E,4,FALSE())</f>
        <v>809</v>
      </c>
      <c r="F258" s="302" t="n">
        <f aca="false">SUMPRODUCT(J258:$CZ258,MOD(COLUMN(J258:$CZ258)+1,2))</f>
        <v>0</v>
      </c>
      <c r="G258" s="303" t="n">
        <f aca="false">SUMPRODUCT(J258:$CZ258,MOD(COLUMN(J258:$CZ258),2))</f>
        <v>0</v>
      </c>
      <c r="H258" s="304" t="n">
        <f aca="false">'Доп.Работы'!$H258</f>
        <v>0</v>
      </c>
      <c r="I258" s="305" t="n">
        <f aca="false">'Доп.Работы'!$I258</f>
        <v>0</v>
      </c>
      <c r="J258" s="304" t="n">
        <f aca="false">Сводная!G262</f>
        <v>0</v>
      </c>
      <c r="K258" s="305" t="n">
        <f aca="false">Сводная!H262</f>
        <v>0</v>
      </c>
    </row>
    <row r="259" customFormat="false" ht="13.5" hidden="false" customHeight="false" outlineLevel="0" collapsed="false">
      <c r="A259" s="297"/>
      <c r="B259" s="298" t="s">
        <v>548</v>
      </c>
      <c r="C259" s="299" t="str">
        <f aca="false">VLOOKUP(B259,СписокРабот!B:E,2,FALSE())</f>
        <v>Демонтаж стальных труб г/х воды, канализации</v>
      </c>
      <c r="D259" s="300" t="str">
        <f aca="false">VLOOKUP(B259,СписокРабот!B:E,3,FALSE())</f>
        <v>п.м</v>
      </c>
      <c r="E259" s="301" t="n">
        <f aca="false">VLOOKUP(B259,СписокРабот!B:E,4,FALSE())</f>
        <v>736</v>
      </c>
      <c r="F259" s="306" t="n">
        <f aca="false">SUMPRODUCT(J259:$CZ259,MOD(COLUMN(J259:$CZ259)+1,2))</f>
        <v>0</v>
      </c>
      <c r="G259" s="303" t="n">
        <f aca="false">SUMPRODUCT(J259:$CZ259,MOD(COLUMN(J259:$CZ259),2))</f>
        <v>0</v>
      </c>
      <c r="H259" s="307" t="n">
        <f aca="false">'Доп.Работы'!$H259</f>
        <v>0</v>
      </c>
      <c r="I259" s="305" t="n">
        <f aca="false">'Доп.Работы'!$I259</f>
        <v>0</v>
      </c>
      <c r="J259" s="307" t="n">
        <f aca="false">Сводная!G263</f>
        <v>0</v>
      </c>
      <c r="K259" s="305" t="n">
        <f aca="false">Сводная!H263</f>
        <v>0</v>
      </c>
    </row>
    <row r="260" customFormat="false" ht="13.5" hidden="false" customHeight="false" outlineLevel="0" collapsed="false">
      <c r="A260" s="297"/>
      <c r="B260" s="298" t="s">
        <v>549</v>
      </c>
      <c r="C260" s="299" t="str">
        <f aca="false">VLOOKUP(B260,СписокРабот!B:E,2,FALSE())</f>
        <v>Демонтаж пластиковых труб г/х водоснабжения</v>
      </c>
      <c r="D260" s="300" t="str">
        <f aca="false">VLOOKUP(B260,СписокРабот!B:E,3,FALSE())</f>
        <v>п.м</v>
      </c>
      <c r="E260" s="301" t="n">
        <f aca="false">VLOOKUP(B260,СписокРабот!B:E,4,FALSE())</f>
        <v>370</v>
      </c>
      <c r="F260" s="306" t="n">
        <f aca="false">SUMPRODUCT(J260:$CZ260,MOD(COLUMN(J260:$CZ260)+1,2))</f>
        <v>0</v>
      </c>
      <c r="G260" s="303" t="n">
        <f aca="false">SUMPRODUCT(J260:$CZ260,MOD(COLUMN(J260:$CZ260),2))</f>
        <v>0</v>
      </c>
      <c r="H260" s="307" t="n">
        <f aca="false">'Доп.Работы'!$H260</f>
        <v>0</v>
      </c>
      <c r="I260" s="305" t="n">
        <f aca="false">'Доп.Работы'!$I260</f>
        <v>0</v>
      </c>
      <c r="J260" s="307" t="n">
        <f aca="false">Сводная!G264</f>
        <v>0</v>
      </c>
      <c r="K260" s="305" t="n">
        <f aca="false">Сводная!H264</f>
        <v>0</v>
      </c>
    </row>
    <row r="261" customFormat="false" ht="13.5" hidden="false" customHeight="false" outlineLevel="0" collapsed="false">
      <c r="A261" s="297"/>
      <c r="B261" s="298" t="s">
        <v>114</v>
      </c>
      <c r="C261" s="299" t="str">
        <f aca="false">VLOOKUP(B261,СписокРабот!B:E,2,FALSE())</f>
        <v>Демонтаж радиатора отопления</v>
      </c>
      <c r="D261" s="300" t="str">
        <f aca="false">VLOOKUP(B261,СписокРабот!B:E,3,FALSE())</f>
        <v>ед.</v>
      </c>
      <c r="E261" s="301" t="n">
        <f aca="false">VLOOKUP(B261,СписокРабот!B:E,4,FALSE())</f>
        <v>1338</v>
      </c>
      <c r="F261" s="302" t="n">
        <f aca="false">SUMPRODUCT(J261:$CZ261,MOD(COLUMN(J261:$CZ261)+1,2))</f>
        <v>6</v>
      </c>
      <c r="G261" s="303" t="n">
        <f aca="false">SUMPRODUCT(J261:$CZ261,MOD(COLUMN(J261:$CZ261),2))</f>
        <v>8028</v>
      </c>
      <c r="H261" s="304" t="n">
        <f aca="false">'Доп.Работы'!$H261</f>
        <v>0</v>
      </c>
      <c r="I261" s="305" t="n">
        <f aca="false">'Доп.Работы'!$I261</f>
        <v>0</v>
      </c>
      <c r="J261" s="304" t="n">
        <f aca="false">Сводная!G265</f>
        <v>6</v>
      </c>
      <c r="K261" s="305" t="n">
        <f aca="false">Сводная!H265</f>
        <v>8028</v>
      </c>
    </row>
    <row r="262" customFormat="false" ht="13.5" hidden="false" customHeight="false" outlineLevel="0" collapsed="false">
      <c r="A262" s="308" t="s">
        <v>354</v>
      </c>
      <c r="B262" s="309" t="s">
        <v>116</v>
      </c>
      <c r="C262" s="327"/>
      <c r="D262" s="311"/>
      <c r="E262" s="312"/>
      <c r="F262" s="313" t="n">
        <f aca="false">SUM(F234:F261)</f>
        <v>56</v>
      </c>
      <c r="G262" s="314" t="n">
        <f aca="false">SUM(G234:G261)</f>
        <v>14478</v>
      </c>
      <c r="H262" s="315"/>
      <c r="I262" s="316" t="n">
        <f aca="false">SUM(I234:I261)</f>
        <v>0</v>
      </c>
      <c r="J262" s="315"/>
      <c r="K262" s="316" t="n">
        <f aca="false">SUM(K234:K261)</f>
        <v>14478</v>
      </c>
    </row>
    <row r="263" customFormat="false" ht="13.5" hidden="false" customHeight="false" outlineLevel="0" collapsed="false">
      <c r="A263" s="291" t="s">
        <v>344</v>
      </c>
      <c r="B263" s="292" t="s">
        <v>117</v>
      </c>
      <c r="C263" s="292"/>
      <c r="D263" s="292"/>
      <c r="E263" s="292"/>
      <c r="F263" s="293" t="n">
        <f aca="false">F340</f>
        <v>387</v>
      </c>
      <c r="G263" s="294" t="n">
        <f aca="false">G340</f>
        <v>459586</v>
      </c>
      <c r="H263" s="295"/>
      <c r="I263" s="296" t="n">
        <f aca="false">I340</f>
        <v>0</v>
      </c>
      <c r="J263" s="295"/>
      <c r="K263" s="296" t="n">
        <f aca="false">K340</f>
        <v>459586</v>
      </c>
    </row>
    <row r="264" customFormat="false" ht="13.5" hidden="false" customHeight="false" outlineLevel="0" collapsed="false">
      <c r="A264" s="297"/>
      <c r="B264" s="298" t="s">
        <v>118</v>
      </c>
      <c r="C264" s="299" t="str">
        <f aca="false">VLOOKUP(B264,СписокРабот!B:E,2,FALSE())</f>
        <v>Монтаж и подключение раковины (без смесителя)</v>
      </c>
      <c r="D264" s="300" t="str">
        <f aca="false">VLOOKUP(B264,СписокРабот!B:E,3,FALSE())</f>
        <v>ед.</v>
      </c>
      <c r="E264" s="301" t="n">
        <f aca="false">VLOOKUP(B264,СписокРабот!B:E,4,FALSE())</f>
        <v>2936</v>
      </c>
      <c r="F264" s="302" t="n">
        <f aca="false">SUMPRODUCT(J264:$CZ264,MOD(COLUMN(J264:$CZ264)+1,2))</f>
        <v>2</v>
      </c>
      <c r="G264" s="303" t="n">
        <f aca="false">SUMPRODUCT(J264:$CZ264,MOD(COLUMN(J264:$CZ264),2))</f>
        <v>5872</v>
      </c>
      <c r="H264" s="304" t="n">
        <f aca="false">'Доп.Работы'!$H264</f>
        <v>0</v>
      </c>
      <c r="I264" s="305" t="n">
        <f aca="false">'Доп.Работы'!$I264</f>
        <v>0</v>
      </c>
      <c r="J264" s="304" t="n">
        <f aca="false">Сводная!G268</f>
        <v>2</v>
      </c>
      <c r="K264" s="305" t="n">
        <f aca="false">Сводная!H268</f>
        <v>5872</v>
      </c>
    </row>
    <row r="265" customFormat="false" ht="13.5" hidden="false" customHeight="false" outlineLevel="0" collapsed="false">
      <c r="A265" s="297"/>
      <c r="B265" s="298" t="s">
        <v>550</v>
      </c>
      <c r="C265" s="299" t="str">
        <f aca="false">VLOOKUP(B265,СписокРабот!B:E,2,FALSE())</f>
        <v>Монтаж и подключение раковины с мебелью (без смесителя)</v>
      </c>
      <c r="D265" s="300" t="str">
        <f aca="false">VLOOKUP(B265,СписокРабот!B:E,3,FALSE())</f>
        <v>к-т</v>
      </c>
      <c r="E265" s="301" t="n">
        <f aca="false">VLOOKUP(B265,СписокРабот!B:E,4,FALSE())</f>
        <v>4398</v>
      </c>
      <c r="F265" s="302" t="n">
        <f aca="false">SUMPRODUCT(J265:$CZ265,MOD(COLUMN(J265:$CZ265)+1,2))</f>
        <v>0</v>
      </c>
      <c r="G265" s="303" t="n">
        <f aca="false">SUMPRODUCT(J265:$CZ265,MOD(COLUMN(J265:$CZ265),2))</f>
        <v>0</v>
      </c>
      <c r="H265" s="304" t="n">
        <f aca="false">'Доп.Работы'!$H265</f>
        <v>0</v>
      </c>
      <c r="I265" s="305" t="n">
        <f aca="false">'Доп.Работы'!$I265</f>
        <v>0</v>
      </c>
      <c r="J265" s="304" t="n">
        <f aca="false">Сводная!G269</f>
        <v>0</v>
      </c>
      <c r="K265" s="305" t="n">
        <f aca="false">Сводная!H269</f>
        <v>0</v>
      </c>
    </row>
    <row r="266" customFormat="false" ht="13.5" hidden="false" customHeight="false" outlineLevel="0" collapsed="false">
      <c r="A266" s="297"/>
      <c r="B266" s="298" t="s">
        <v>551</v>
      </c>
      <c r="C266" s="299" t="str">
        <f aca="false">VLOOKUP(B266,СписокРабот!B:E,2,FALSE())</f>
        <v>Монтаж и подключение раковины с мебелью, с подсветкой (без смесителя)</v>
      </c>
      <c r="D266" s="300" t="str">
        <f aca="false">VLOOKUP(B266,СписокРабот!B:E,3,FALSE())</f>
        <v>к-т</v>
      </c>
      <c r="E266" s="301" t="n">
        <f aca="false">VLOOKUP(B266,СписокРабот!B:E,4,FALSE())</f>
        <v>4488</v>
      </c>
      <c r="F266" s="302" t="n">
        <f aca="false">SUMPRODUCT(J266:$CZ266,MOD(COLUMN(J266:$CZ266)+1,2))</f>
        <v>0</v>
      </c>
      <c r="G266" s="303" t="n">
        <f aca="false">SUMPRODUCT(J266:$CZ266,MOD(COLUMN(J266:$CZ266),2))</f>
        <v>0</v>
      </c>
      <c r="H266" s="304" t="n">
        <f aca="false">'Доп.Работы'!$H266</f>
        <v>0</v>
      </c>
      <c r="I266" s="305" t="n">
        <f aca="false">'Доп.Работы'!$I266</f>
        <v>0</v>
      </c>
      <c r="J266" s="304" t="n">
        <f aca="false">Сводная!G270</f>
        <v>0</v>
      </c>
      <c r="K266" s="305" t="n">
        <f aca="false">Сводная!H270</f>
        <v>0</v>
      </c>
    </row>
    <row r="267" customFormat="false" ht="13.5" hidden="false" customHeight="false" outlineLevel="0" collapsed="false">
      <c r="A267" s="297"/>
      <c r="B267" s="298" t="s">
        <v>552</v>
      </c>
      <c r="C267" s="299" t="str">
        <f aca="false">VLOOKUP(B267,СписокРабот!B:E,2,FALSE())</f>
        <v>Монтаж и подключение унитаза на существующие посадочные места стоимостью до 50 000 руб.</v>
      </c>
      <c r="D267" s="300" t="str">
        <f aca="false">VLOOKUP(B267,СписокРабот!B:E,3,FALSE())</f>
        <v>ед.</v>
      </c>
      <c r="E267" s="301" t="n">
        <f aca="false">VLOOKUP(B267,СписокРабот!B:E,4,FALSE())</f>
        <v>3809</v>
      </c>
      <c r="F267" s="302" t="n">
        <f aca="false">SUMPRODUCT(J267:$CZ267,MOD(COLUMN(J267:$CZ267)+1,2))</f>
        <v>0</v>
      </c>
      <c r="G267" s="303" t="n">
        <f aca="false">SUMPRODUCT(J267:$CZ267,MOD(COLUMN(J267:$CZ267),2))</f>
        <v>0</v>
      </c>
      <c r="H267" s="304" t="n">
        <f aca="false">'Доп.Работы'!$H267</f>
        <v>0</v>
      </c>
      <c r="I267" s="305" t="n">
        <f aca="false">'Доп.Работы'!$I267</f>
        <v>0</v>
      </c>
      <c r="J267" s="304" t="n">
        <f aca="false">Сводная!G271</f>
        <v>0</v>
      </c>
      <c r="K267" s="305" t="n">
        <f aca="false">Сводная!H271</f>
        <v>0</v>
      </c>
    </row>
    <row r="268" customFormat="false" ht="13.5" hidden="false" customHeight="false" outlineLevel="0" collapsed="false">
      <c r="A268" s="297"/>
      <c r="B268" s="298" t="s">
        <v>120</v>
      </c>
      <c r="C268" s="299" t="str">
        <f aca="false">VLOOKUP(B268,СписокРабот!B:E,2,FALSE())</f>
        <v>Монтаж и подключение унитаза на новое место стоимостью до 50 000 руб.</v>
      </c>
      <c r="D268" s="300" t="str">
        <f aca="false">VLOOKUP(B268,СписокРабот!B:E,3,FALSE())</f>
        <v>ед.</v>
      </c>
      <c r="E268" s="301" t="n">
        <f aca="false">VLOOKUP(B268,СписокРабот!B:E,4,FALSE())</f>
        <v>4179</v>
      </c>
      <c r="F268" s="302" t="n">
        <f aca="false">SUMPRODUCT(J268:$CZ268,MOD(COLUMN(J268:$CZ268)+1,2))</f>
        <v>2</v>
      </c>
      <c r="G268" s="303" t="n">
        <f aca="false">SUMPRODUCT(J268:$CZ268,MOD(COLUMN(J268:$CZ268),2))</f>
        <v>8358</v>
      </c>
      <c r="H268" s="304" t="n">
        <f aca="false">'Доп.Работы'!$H268</f>
        <v>0</v>
      </c>
      <c r="I268" s="305" t="n">
        <f aca="false">'Доп.Работы'!$I268</f>
        <v>0</v>
      </c>
      <c r="J268" s="304" t="n">
        <f aca="false">Сводная!G272</f>
        <v>2</v>
      </c>
      <c r="K268" s="305" t="n">
        <f aca="false">Сводная!H272</f>
        <v>8358</v>
      </c>
    </row>
    <row r="269" customFormat="false" ht="13.5" hidden="false" customHeight="false" outlineLevel="0" collapsed="false">
      <c r="A269" s="297"/>
      <c r="B269" s="298" t="s">
        <v>553</v>
      </c>
      <c r="C269" s="299" t="str">
        <f aca="false">VLOOKUP(B269,СписокРабот!B:E,2,FALSE())</f>
        <v>Монтаж инсталяции</v>
      </c>
      <c r="D269" s="300" t="str">
        <f aca="false">VLOOKUP(B269,СписокРабот!B:E,3,FALSE())</f>
        <v>ед.</v>
      </c>
      <c r="E269" s="301" t="n">
        <f aca="false">VLOOKUP(B269,СписокРабот!B:E,4,FALSE())</f>
        <v>6517</v>
      </c>
      <c r="F269" s="302" t="n">
        <f aca="false">SUMPRODUCT(J269:$CZ269,MOD(COLUMN(J269:$CZ269)+1,2))</f>
        <v>0</v>
      </c>
      <c r="G269" s="303" t="n">
        <f aca="false">SUMPRODUCT(J269:$CZ269,MOD(COLUMN(J269:$CZ269),2))</f>
        <v>0</v>
      </c>
      <c r="H269" s="304" t="n">
        <f aca="false">'Доп.Работы'!$H269</f>
        <v>0</v>
      </c>
      <c r="I269" s="305" t="n">
        <f aca="false">'Доп.Работы'!$I269</f>
        <v>0</v>
      </c>
      <c r="J269" s="304" t="n">
        <f aca="false">Сводная!G273</f>
        <v>0</v>
      </c>
      <c r="K269" s="305" t="n">
        <f aca="false">Сводная!H273</f>
        <v>0</v>
      </c>
    </row>
    <row r="270" customFormat="false" ht="13.5" hidden="false" customHeight="false" outlineLevel="0" collapsed="false">
      <c r="A270" s="297"/>
      <c r="B270" s="298" t="s">
        <v>554</v>
      </c>
      <c r="C270" s="299" t="str">
        <f aca="false">VLOOKUP(B270,СписокРабот!B:E,2,FALSE())</f>
        <v>Монтаж чаши инсталяции</v>
      </c>
      <c r="D270" s="300" t="str">
        <f aca="false">VLOOKUP(B270,СписокРабот!B:E,3,FALSE())</f>
        <v>ед.</v>
      </c>
      <c r="E270" s="301" t="n">
        <f aca="false">VLOOKUP(B270,СписокРабот!B:E,4,FALSE())</f>
        <v>4018</v>
      </c>
      <c r="F270" s="302" t="n">
        <f aca="false">SUMPRODUCT(J270:$CZ270,MOD(COLUMN(J270:$CZ270)+1,2))</f>
        <v>0</v>
      </c>
      <c r="G270" s="303" t="n">
        <f aca="false">SUMPRODUCT(J270:$CZ270,MOD(COLUMN(J270:$CZ270),2))</f>
        <v>0</v>
      </c>
      <c r="H270" s="304" t="n">
        <f aca="false">'Доп.Работы'!$H270</f>
        <v>0</v>
      </c>
      <c r="I270" s="305" t="n">
        <f aca="false">'Доп.Работы'!$I270</f>
        <v>0</v>
      </c>
      <c r="J270" s="304" t="n">
        <f aca="false">Сводная!G274</f>
        <v>0</v>
      </c>
      <c r="K270" s="305" t="n">
        <f aca="false">Сводная!H274</f>
        <v>0</v>
      </c>
    </row>
    <row r="271" customFormat="false" ht="13.5" hidden="false" customHeight="false" outlineLevel="0" collapsed="false">
      <c r="A271" s="297"/>
      <c r="B271" s="298" t="s">
        <v>555</v>
      </c>
      <c r="C271" s="299" t="str">
        <f aca="false">VLOOKUP(B271,СписокРабот!B:E,2,FALSE())</f>
        <v>Установка биде со смесителем и инсталяцией стоимостью до 50 000 руб.</v>
      </c>
      <c r="D271" s="300" t="str">
        <f aca="false">VLOOKUP(B271,СписокРабот!B:E,3,FALSE())</f>
        <v>ед.</v>
      </c>
      <c r="E271" s="301" t="n">
        <f aca="false">VLOOKUP(B271,СписокРабот!B:E,4,FALSE())</f>
        <v>7898</v>
      </c>
      <c r="F271" s="302" t="n">
        <f aca="false">SUMPRODUCT(J271:$CZ271,MOD(COLUMN(J271:$CZ271)+1,2))</f>
        <v>0</v>
      </c>
      <c r="G271" s="303" t="n">
        <f aca="false">SUMPRODUCT(J271:$CZ271,MOD(COLUMN(J271:$CZ271),2))</f>
        <v>0</v>
      </c>
      <c r="H271" s="304" t="n">
        <f aca="false">'Доп.Работы'!$H271</f>
        <v>0</v>
      </c>
      <c r="I271" s="305" t="n">
        <f aca="false">'Доп.Работы'!$I271</f>
        <v>0</v>
      </c>
      <c r="J271" s="304" t="n">
        <f aca="false">Сводная!G275</f>
        <v>0</v>
      </c>
      <c r="K271" s="305" t="n">
        <f aca="false">Сводная!H275</f>
        <v>0</v>
      </c>
    </row>
    <row r="272" customFormat="false" ht="13.5" hidden="false" customHeight="false" outlineLevel="0" collapsed="false">
      <c r="A272" s="297"/>
      <c r="B272" s="298" t="s">
        <v>122</v>
      </c>
      <c r="C272" s="299" t="str">
        <f aca="false">VLOOKUP(B272,СписокРабот!B:E,2,FALSE())</f>
        <v>Монтаж и подключение ванны без гидромассажа (чугун, акрил, камень) стоимостью до 50 000 руб.</v>
      </c>
      <c r="D272" s="300" t="str">
        <f aca="false">VLOOKUP(B272,СписокРабот!B:E,3,FALSE())</f>
        <v>ед.</v>
      </c>
      <c r="E272" s="301" t="n">
        <f aca="false">VLOOKUP(B272,СписокРабот!B:E,4,FALSE())</f>
        <v>6289</v>
      </c>
      <c r="F272" s="302" t="n">
        <f aca="false">SUMPRODUCT(J272:$CZ272,MOD(COLUMN(J272:$CZ272)+1,2))</f>
        <v>1</v>
      </c>
      <c r="G272" s="303" t="n">
        <f aca="false">SUMPRODUCT(J272:$CZ272,MOD(COLUMN(J272:$CZ272),2))</f>
        <v>6289</v>
      </c>
      <c r="H272" s="304" t="n">
        <f aca="false">'Доп.Работы'!$H272</f>
        <v>0</v>
      </c>
      <c r="I272" s="305" t="n">
        <f aca="false">'Доп.Работы'!$I272</f>
        <v>0</v>
      </c>
      <c r="J272" s="304" t="n">
        <f aca="false">Сводная!G276</f>
        <v>1</v>
      </c>
      <c r="K272" s="305" t="n">
        <f aca="false">Сводная!H276</f>
        <v>6289</v>
      </c>
    </row>
    <row r="273" customFormat="false" ht="13.5" hidden="false" customHeight="false" outlineLevel="0" collapsed="false">
      <c r="A273" s="297"/>
      <c r="B273" s="298" t="s">
        <v>556</v>
      </c>
      <c r="C273" s="299" t="str">
        <f aca="false">VLOOKUP(B273,СписокРабот!B:E,2,FALSE())</f>
        <v>Монтаж и подключение ванны без гидромассажа (сталь) стоимостью до 50 000 руб.</v>
      </c>
      <c r="D273" s="300" t="str">
        <f aca="false">VLOOKUP(B273,СписокРабот!B:E,3,FALSE())</f>
        <v>ед.</v>
      </c>
      <c r="E273" s="301" t="n">
        <f aca="false">VLOOKUP(B273,СписокРабот!B:E,4,FALSE())</f>
        <v>4656</v>
      </c>
      <c r="F273" s="302" t="n">
        <f aca="false">SUMPRODUCT(J273:$CZ273,MOD(COLUMN(J273:$CZ273)+1,2))</f>
        <v>0</v>
      </c>
      <c r="G273" s="303" t="n">
        <f aca="false">SUMPRODUCT(J273:$CZ273,MOD(COLUMN(J273:$CZ273),2))</f>
        <v>0</v>
      </c>
      <c r="H273" s="304" t="n">
        <f aca="false">'Доп.Работы'!$H273</f>
        <v>0</v>
      </c>
      <c r="I273" s="305" t="n">
        <f aca="false">'Доп.Работы'!$I273</f>
        <v>0</v>
      </c>
      <c r="J273" s="304" t="n">
        <f aca="false">Сводная!G277</f>
        <v>0</v>
      </c>
      <c r="K273" s="305" t="n">
        <f aca="false">Сводная!H277</f>
        <v>0</v>
      </c>
    </row>
    <row r="274" customFormat="false" ht="13.5" hidden="false" customHeight="false" outlineLevel="0" collapsed="false">
      <c r="A274" s="297"/>
      <c r="B274" s="298" t="s">
        <v>557</v>
      </c>
      <c r="C274" s="299" t="str">
        <f aca="false">VLOOKUP(B274,СписокРабот!B:E,2,FALSE())</f>
        <v>Монтаж и подключение ванны с гидромассажом</v>
      </c>
      <c r="D274" s="300" t="str">
        <f aca="false">VLOOKUP(B274,СписокРабот!B:E,3,FALSE())</f>
        <v>дог</v>
      </c>
      <c r="E274" s="301" t="n">
        <f aca="false">VLOOKUP(B274,СписокРабот!B:E,4,FALSE())</f>
        <v>14809</v>
      </c>
      <c r="F274" s="331" t="n">
        <f aca="false">SUMPRODUCT(J274:$CZ274,MOD(COLUMN(J274:$CZ274)+1,2))</f>
        <v>0</v>
      </c>
      <c r="G274" s="303" t="n">
        <f aca="false">SUMPRODUCT(J274:$CZ274,MOD(COLUMN(J274:$CZ274),2))</f>
        <v>0</v>
      </c>
      <c r="H274" s="332" t="n">
        <f aca="false">'Доп.Работы'!$H274</f>
        <v>0</v>
      </c>
      <c r="I274" s="305" t="n">
        <f aca="false">'Доп.Работы'!$I274</f>
        <v>0</v>
      </c>
      <c r="J274" s="332" t="n">
        <f aca="false">Сводная!G278</f>
        <v>0</v>
      </c>
      <c r="K274" s="305" t="n">
        <f aca="false">Сводная!H278</f>
        <v>0</v>
      </c>
    </row>
    <row r="275" customFormat="false" ht="13.5" hidden="false" customHeight="false" outlineLevel="0" collapsed="false">
      <c r="A275" s="297"/>
      <c r="B275" s="298" t="s">
        <v>124</v>
      </c>
      <c r="C275" s="299" t="str">
        <f aca="false">VLOOKUP(B275,СписокРабот!B:E,2,FALSE())</f>
        <v>Гидроизоляция швов ванны/ сантех приборов</v>
      </c>
      <c r="D275" s="300" t="str">
        <f aca="false">VLOOKUP(B275,СписокРабот!B:E,3,FALSE())</f>
        <v>пм</v>
      </c>
      <c r="E275" s="301" t="n">
        <f aca="false">VLOOKUP(B275,СписокРабот!B:E,4,FALSE())</f>
        <v>764</v>
      </c>
      <c r="F275" s="306" t="n">
        <f aca="false">SUMPRODUCT(J275:$CZ275,MOD(COLUMN(J275:$CZ275)+1,2))</f>
        <v>3</v>
      </c>
      <c r="G275" s="303" t="n">
        <f aca="false">SUMPRODUCT(J275:$CZ275,MOD(COLUMN(J275:$CZ275),2))</f>
        <v>2292</v>
      </c>
      <c r="H275" s="307" t="n">
        <f aca="false">'Доп.Работы'!$H275</f>
        <v>0</v>
      </c>
      <c r="I275" s="305" t="n">
        <f aca="false">'Доп.Работы'!$I275</f>
        <v>0</v>
      </c>
      <c r="J275" s="307" t="n">
        <f aca="false">Сводная!G279</f>
        <v>3</v>
      </c>
      <c r="K275" s="305" t="n">
        <f aca="false">Сводная!H279</f>
        <v>2292</v>
      </c>
    </row>
    <row r="276" customFormat="false" ht="13.5" hidden="false" customHeight="false" outlineLevel="0" collapsed="false">
      <c r="A276" s="297"/>
      <c r="B276" s="298" t="s">
        <v>127</v>
      </c>
      <c r="C276" s="299" t="str">
        <f aca="false">VLOOKUP(B276,СписокРабот!B:E,2,FALSE())</f>
        <v>Подключение стиральной или посудомоечной машины без прокл. кабеля</v>
      </c>
      <c r="D276" s="300" t="str">
        <f aca="false">VLOOKUP(B276,СписокРабот!B:E,3,FALSE())</f>
        <v>ед.</v>
      </c>
      <c r="E276" s="301" t="n">
        <f aca="false">VLOOKUP(B276,СписокРабот!B:E,4,FALSE())</f>
        <v>2638</v>
      </c>
      <c r="F276" s="302" t="n">
        <f aca="false">SUMPRODUCT(J276:$CZ276,MOD(COLUMN(J276:$CZ276)+1,2))</f>
        <v>1</v>
      </c>
      <c r="G276" s="303" t="n">
        <f aca="false">SUMPRODUCT(J276:$CZ276,MOD(COLUMN(J276:$CZ276),2))</f>
        <v>2638</v>
      </c>
      <c r="H276" s="304" t="n">
        <f aca="false">'Доп.Работы'!$H276</f>
        <v>0</v>
      </c>
      <c r="I276" s="305" t="n">
        <f aca="false">'Доп.Работы'!$I276</f>
        <v>0</v>
      </c>
      <c r="J276" s="304" t="n">
        <f aca="false">Сводная!G280</f>
        <v>1</v>
      </c>
      <c r="K276" s="305" t="n">
        <f aca="false">Сводная!H280</f>
        <v>2638</v>
      </c>
    </row>
    <row r="277" customFormat="false" ht="13.5" hidden="false" customHeight="false" outlineLevel="0" collapsed="false">
      <c r="A277" s="297"/>
      <c r="B277" s="298" t="s">
        <v>129</v>
      </c>
      <c r="C277" s="299" t="str">
        <f aca="false">VLOOKUP(B277,СписокРабот!B:E,2,FALSE())</f>
        <v>Монтаж и подключение смесителя стоимостью до 50 000 руб.</v>
      </c>
      <c r="D277" s="300" t="str">
        <f aca="false">VLOOKUP(B277,СписокРабот!B:E,3,FALSE())</f>
        <v>ед.</v>
      </c>
      <c r="E277" s="301" t="n">
        <f aca="false">VLOOKUP(B277,СписокРабот!B:E,4,FALSE())</f>
        <v>2565</v>
      </c>
      <c r="F277" s="302" t="n">
        <f aca="false">SUMPRODUCT(J277:$CZ277,MOD(COLUMN(J277:$CZ277)+1,2))</f>
        <v>4</v>
      </c>
      <c r="G277" s="303" t="n">
        <f aca="false">SUMPRODUCT(J277:$CZ277,MOD(COLUMN(J277:$CZ277),2))</f>
        <v>10260</v>
      </c>
      <c r="H277" s="304" t="n">
        <f aca="false">'Доп.Работы'!$H277</f>
        <v>0</v>
      </c>
      <c r="I277" s="305" t="n">
        <f aca="false">'Доп.Работы'!$I277</f>
        <v>0</v>
      </c>
      <c r="J277" s="304" t="n">
        <f aca="false">Сводная!G281</f>
        <v>4</v>
      </c>
      <c r="K277" s="305" t="n">
        <f aca="false">Сводная!H281</f>
        <v>10260</v>
      </c>
    </row>
    <row r="278" customFormat="false" ht="13.5" hidden="false" customHeight="false" outlineLevel="0" collapsed="false">
      <c r="A278" s="297"/>
      <c r="B278" s="298" t="s">
        <v>558</v>
      </c>
      <c r="C278" s="299" t="str">
        <f aca="false">VLOOKUP(B278,СписокРабот!B:E,2,FALSE())</f>
        <v>Монтаж наружной части встраиваемого смесителя стоимостью до 50 000 руб.</v>
      </c>
      <c r="D278" s="300" t="str">
        <f aca="false">VLOOKUP(B278,СписокРабот!B:E,3,FALSE())</f>
        <v>ед.</v>
      </c>
      <c r="E278" s="301" t="n">
        <f aca="false">VLOOKUP(B278,СписокРабот!B:E,4,FALSE())</f>
        <v>2191</v>
      </c>
      <c r="F278" s="302" t="n">
        <f aca="false">SUMPRODUCT(J278:$CZ278,MOD(COLUMN(J278:$CZ278)+1,2))</f>
        <v>0</v>
      </c>
      <c r="G278" s="303" t="n">
        <f aca="false">SUMPRODUCT(J278:$CZ278,MOD(COLUMN(J278:$CZ278),2))</f>
        <v>0</v>
      </c>
      <c r="H278" s="304" t="n">
        <f aca="false">'Доп.Работы'!$H278</f>
        <v>0</v>
      </c>
      <c r="I278" s="305" t="n">
        <f aca="false">'Доп.Работы'!$I278</f>
        <v>0</v>
      </c>
      <c r="J278" s="304" t="n">
        <f aca="false">Сводная!G282</f>
        <v>0</v>
      </c>
      <c r="K278" s="305" t="n">
        <f aca="false">Сводная!H282</f>
        <v>0</v>
      </c>
    </row>
    <row r="279" customFormat="false" ht="13.5" hidden="false" customHeight="false" outlineLevel="0" collapsed="false">
      <c r="A279" s="297"/>
      <c r="B279" s="298" t="s">
        <v>131</v>
      </c>
      <c r="C279" s="299" t="str">
        <f aca="false">VLOOKUP(B279,СписокРабот!B:E,2,FALSE())</f>
        <v>Монтаж сифона</v>
      </c>
      <c r="D279" s="300" t="str">
        <f aca="false">VLOOKUP(B279,СписокРабот!B:E,3,FALSE())</f>
        <v>ед.</v>
      </c>
      <c r="E279" s="301" t="n">
        <f aca="false">VLOOKUP(B279,СписокРабот!B:E,4,FALSE())</f>
        <v>2331</v>
      </c>
      <c r="F279" s="302" t="n">
        <f aca="false">SUMPRODUCT(J279:$CZ279,MOD(COLUMN(J279:$CZ279)+1,2))</f>
        <v>3</v>
      </c>
      <c r="G279" s="303" t="n">
        <f aca="false">SUMPRODUCT(J279:$CZ279,MOD(COLUMN(J279:$CZ279),2))</f>
        <v>6993</v>
      </c>
      <c r="H279" s="304" t="n">
        <f aca="false">'Доп.Работы'!$H279</f>
        <v>0</v>
      </c>
      <c r="I279" s="305" t="n">
        <f aca="false">'Доп.Работы'!$I279</f>
        <v>0</v>
      </c>
      <c r="J279" s="304" t="n">
        <f aca="false">Сводная!G283</f>
        <v>3</v>
      </c>
      <c r="K279" s="305" t="n">
        <f aca="false">Сводная!H283</f>
        <v>6993</v>
      </c>
    </row>
    <row r="280" customFormat="false" ht="13.5" hidden="false" customHeight="false" outlineLevel="0" collapsed="false">
      <c r="A280" s="297"/>
      <c r="B280" s="298" t="s">
        <v>559</v>
      </c>
      <c r="C280" s="299" t="str">
        <f aca="false">VLOOKUP(B280,СписокРабот!B:E,2,FALSE())</f>
        <v>Монтаж смесителя терморегулирующего стоимостью до 50 000 руб.</v>
      </c>
      <c r="D280" s="300" t="str">
        <f aca="false">VLOOKUP(B280,СписокРабот!B:E,3,FALSE())</f>
        <v>ед.</v>
      </c>
      <c r="E280" s="301" t="n">
        <f aca="false">VLOOKUP(B280,СписокРабот!B:E,4,FALSE())</f>
        <v>6011</v>
      </c>
      <c r="F280" s="302" t="n">
        <f aca="false">SUMPRODUCT(J280:$CZ280,MOD(COLUMN(J280:$CZ280)+1,2))</f>
        <v>0</v>
      </c>
      <c r="G280" s="303" t="n">
        <f aca="false">SUMPRODUCT(J280:$CZ280,MOD(COLUMN(J280:$CZ280),2))</f>
        <v>0</v>
      </c>
      <c r="H280" s="304" t="n">
        <f aca="false">'Доп.Работы'!$H280</f>
        <v>0</v>
      </c>
      <c r="I280" s="305" t="n">
        <f aca="false">'Доп.Работы'!$I280</f>
        <v>0</v>
      </c>
      <c r="J280" s="304" t="n">
        <f aca="false">Сводная!G284</f>
        <v>0</v>
      </c>
      <c r="K280" s="305" t="n">
        <f aca="false">Сводная!H284</f>
        <v>0</v>
      </c>
    </row>
    <row r="281" customFormat="false" ht="13.5" hidden="false" customHeight="false" outlineLevel="0" collapsed="false">
      <c r="A281" s="297"/>
      <c r="B281" s="298" t="s">
        <v>133</v>
      </c>
      <c r="C281" s="299" t="str">
        <f aca="false">VLOOKUP(B281,СписокРабот!B:E,2,FALSE())</f>
        <v>Монтаж трапа</v>
      </c>
      <c r="D281" s="300" t="str">
        <f aca="false">VLOOKUP(B281,СписокРабот!B:E,3,FALSE())</f>
        <v>ед.</v>
      </c>
      <c r="E281" s="301" t="n">
        <f aca="false">VLOOKUP(B281,СписокРабот!B:E,4,FALSE())</f>
        <v>7193</v>
      </c>
      <c r="F281" s="302" t="n">
        <f aca="false">SUMPRODUCT(J281:$CZ281,MOD(COLUMN(J281:$CZ281)+1,2))</f>
        <v>1</v>
      </c>
      <c r="G281" s="303" t="n">
        <f aca="false">SUMPRODUCT(J281:$CZ281,MOD(COLUMN(J281:$CZ281),2))</f>
        <v>7193</v>
      </c>
      <c r="H281" s="304" t="n">
        <f aca="false">'Доп.Работы'!$H281</f>
        <v>0</v>
      </c>
      <c r="I281" s="305" t="n">
        <f aca="false">'Доп.Работы'!$I281</f>
        <v>0</v>
      </c>
      <c r="J281" s="304" t="n">
        <f aca="false">Сводная!G285</f>
        <v>1</v>
      </c>
      <c r="K281" s="305" t="n">
        <f aca="false">Сводная!H285</f>
        <v>7193</v>
      </c>
    </row>
    <row r="282" customFormat="false" ht="13.5" hidden="false" customHeight="false" outlineLevel="0" collapsed="false">
      <c r="A282" s="297"/>
      <c r="B282" s="298" t="s">
        <v>560</v>
      </c>
      <c r="C282" s="299" t="str">
        <f aca="false">VLOOKUP(B282,СписокРабот!B:E,2,FALSE())</f>
        <v>Монтаж встраиваемого смесителя( внутренняя часть)стоимостью до 50 000 руб.</v>
      </c>
      <c r="D282" s="300" t="str">
        <f aca="false">VLOOKUP(B282,СписокРабот!B:E,3,FALSE())</f>
        <v>ед.</v>
      </c>
      <c r="E282" s="301" t="n">
        <f aca="false">VLOOKUP(B282,СписокРабот!B:E,4,FALSE())</f>
        <v>9168</v>
      </c>
      <c r="F282" s="302" t="n">
        <f aca="false">SUMPRODUCT(J282:$CZ282,MOD(COLUMN(J282:$CZ282)+1,2))</f>
        <v>0</v>
      </c>
      <c r="G282" s="303" t="n">
        <f aca="false">SUMPRODUCT(J282:$CZ282,MOD(COLUMN(J282:$CZ282),2))</f>
        <v>0</v>
      </c>
      <c r="H282" s="304" t="n">
        <f aca="false">'Доп.Работы'!$H282</f>
        <v>0</v>
      </c>
      <c r="I282" s="305" t="n">
        <f aca="false">'Доп.Работы'!$I282</f>
        <v>0</v>
      </c>
      <c r="J282" s="304" t="n">
        <f aca="false">Сводная!G286</f>
        <v>0</v>
      </c>
      <c r="K282" s="305" t="n">
        <f aca="false">Сводная!H286</f>
        <v>0</v>
      </c>
    </row>
    <row r="283" customFormat="false" ht="13.5" hidden="false" customHeight="false" outlineLevel="0" collapsed="false">
      <c r="A283" s="297"/>
      <c r="B283" s="298" t="s">
        <v>135</v>
      </c>
      <c r="C283" s="299" t="str">
        <f aca="false">VLOOKUP(B283,СписокРабот!B:E,2,FALSE())</f>
        <v>Монтаж душевой штанги</v>
      </c>
      <c r="D283" s="300" t="str">
        <f aca="false">VLOOKUP(B283,СписокРабот!B:E,3,FALSE())</f>
        <v>ед.</v>
      </c>
      <c r="E283" s="301" t="n">
        <f aca="false">VLOOKUP(B283,СписокРабот!B:E,4,FALSE())</f>
        <v>1204</v>
      </c>
      <c r="F283" s="302" t="n">
        <f aca="false">SUMPRODUCT(J283:$CZ283,MOD(COLUMN(J283:$CZ283)+1,2))</f>
        <v>2</v>
      </c>
      <c r="G283" s="303" t="n">
        <f aca="false">SUMPRODUCT(J283:$CZ283,MOD(COLUMN(J283:$CZ283),2))</f>
        <v>2408</v>
      </c>
      <c r="H283" s="304" t="n">
        <f aca="false">'Доп.Работы'!$H283</f>
        <v>0</v>
      </c>
      <c r="I283" s="305" t="n">
        <f aca="false">'Доп.Работы'!$I283</f>
        <v>0</v>
      </c>
      <c r="J283" s="304" t="n">
        <f aca="false">Сводная!G287</f>
        <v>2</v>
      </c>
      <c r="K283" s="305" t="n">
        <f aca="false">Сводная!H287</f>
        <v>2408</v>
      </c>
    </row>
    <row r="284" customFormat="false" ht="13.5" hidden="false" customHeight="false" outlineLevel="0" collapsed="false">
      <c r="A284" s="297"/>
      <c r="B284" s="298" t="s">
        <v>137</v>
      </c>
      <c r="C284" s="299" t="str">
        <f aca="false">VLOOKUP(B284,СписокРабот!B:E,2,FALSE())</f>
        <v>Монтаж и подключение водонагревателя (без прокладки кабеля)</v>
      </c>
      <c r="D284" s="300" t="str">
        <f aca="false">VLOOKUP(B284,СписокРабот!B:E,3,FALSE())</f>
        <v>ед.</v>
      </c>
      <c r="E284" s="301" t="n">
        <f aca="false">VLOOKUP(B284,СписокРабот!B:E,4,FALSE())</f>
        <v>5717</v>
      </c>
      <c r="F284" s="302" t="n">
        <f aca="false">SUMPRODUCT(J284:$CZ284,MOD(COLUMN(J284:$CZ284)+1,2))</f>
        <v>2</v>
      </c>
      <c r="G284" s="303" t="n">
        <f aca="false">SUMPRODUCT(J284:$CZ284,MOD(COLUMN(J284:$CZ284),2))</f>
        <v>11434</v>
      </c>
      <c r="H284" s="304" t="n">
        <f aca="false">'Доп.Работы'!$H284</f>
        <v>0</v>
      </c>
      <c r="I284" s="305" t="n">
        <f aca="false">'Доп.Работы'!$I284</f>
        <v>0</v>
      </c>
      <c r="J284" s="304" t="n">
        <f aca="false">Сводная!G288</f>
        <v>2</v>
      </c>
      <c r="K284" s="305" t="n">
        <f aca="false">Сводная!H288</f>
        <v>11434</v>
      </c>
    </row>
    <row r="285" customFormat="false" ht="13.5" hidden="false" customHeight="false" outlineLevel="0" collapsed="false">
      <c r="A285" s="297"/>
      <c r="B285" s="298" t="s">
        <v>561</v>
      </c>
      <c r="C285" s="299" t="str">
        <f aca="false">VLOOKUP(B285,СписокРабот!B:E,2,FALSE())</f>
        <v>Монтаж и подключение полотенцесушителя на готовую подводку</v>
      </c>
      <c r="D285" s="300" t="str">
        <f aca="false">VLOOKUP(B285,СписокРабот!B:E,3,FALSE())</f>
        <v>ед.</v>
      </c>
      <c r="E285" s="301" t="n">
        <f aca="false">VLOOKUP(B285,СписокРабот!B:E,4,FALSE())</f>
        <v>4373</v>
      </c>
      <c r="F285" s="302" t="n">
        <f aca="false">SUMPRODUCT(J285:$CZ285,MOD(COLUMN(J285:$CZ285)+1,2))</f>
        <v>0</v>
      </c>
      <c r="G285" s="303" t="n">
        <f aca="false">SUMPRODUCT(J285:$CZ285,MOD(COLUMN(J285:$CZ285),2))</f>
        <v>0</v>
      </c>
      <c r="H285" s="304" t="n">
        <f aca="false">'Доп.Работы'!$H285</f>
        <v>0</v>
      </c>
      <c r="I285" s="305" t="n">
        <f aca="false">'Доп.Работы'!$I285</f>
        <v>0</v>
      </c>
      <c r="J285" s="304" t="n">
        <f aca="false">Сводная!G289</f>
        <v>0</v>
      </c>
      <c r="K285" s="305" t="n">
        <f aca="false">Сводная!H289</f>
        <v>0</v>
      </c>
    </row>
    <row r="286" customFormat="false" ht="13.5" hidden="false" customHeight="false" outlineLevel="0" collapsed="false">
      <c r="A286" s="297"/>
      <c r="B286" s="298" t="s">
        <v>139</v>
      </c>
      <c r="C286" s="299" t="str">
        <f aca="false">VLOOKUP(B286,СписокРабот!B:E,2,FALSE())</f>
        <v>Монтаж и подключение фильтров грубой очистки</v>
      </c>
      <c r="D286" s="300" t="str">
        <f aca="false">VLOOKUP(B286,СписокРабот!B:E,3,FALSE())</f>
        <v>ед.</v>
      </c>
      <c r="E286" s="301" t="n">
        <f aca="false">VLOOKUP(B286,СписокРабот!B:E,4,FALSE())</f>
        <v>1486</v>
      </c>
      <c r="F286" s="302" t="n">
        <f aca="false">SUMPRODUCT(J286:$CZ286,MOD(COLUMN(J286:$CZ286)+1,2))</f>
        <v>4</v>
      </c>
      <c r="G286" s="303" t="n">
        <f aca="false">SUMPRODUCT(J286:$CZ286,MOD(COLUMN(J286:$CZ286),2))</f>
        <v>5944</v>
      </c>
      <c r="H286" s="304" t="n">
        <f aca="false">'Доп.Работы'!$H286</f>
        <v>0</v>
      </c>
      <c r="I286" s="305" t="n">
        <f aca="false">'Доп.Работы'!$I286</f>
        <v>0</v>
      </c>
      <c r="J286" s="304" t="n">
        <f aca="false">Сводная!G290</f>
        <v>4</v>
      </c>
      <c r="K286" s="305" t="n">
        <f aca="false">Сводная!H290</f>
        <v>5944</v>
      </c>
    </row>
    <row r="287" customFormat="false" ht="13.5" hidden="false" customHeight="false" outlineLevel="0" collapsed="false">
      <c r="A287" s="297"/>
      <c r="B287" s="298" t="s">
        <v>562</v>
      </c>
      <c r="C287" s="299" t="str">
        <f aca="false">VLOOKUP(B287,СписокРабот!B:E,2,FALSE())</f>
        <v>Монтаж и подключение фильтров тонкой очистки</v>
      </c>
      <c r="D287" s="300" t="str">
        <f aca="false">VLOOKUP(B287,СписокРабот!B:E,3,FALSE())</f>
        <v>ед.</v>
      </c>
      <c r="E287" s="301" t="n">
        <f aca="false">VLOOKUP(B287,СписокРабот!B:E,4,FALSE())</f>
        <v>1768</v>
      </c>
      <c r="F287" s="302" t="n">
        <f aca="false">SUMPRODUCT(J287:$CZ287,MOD(COLUMN(J287:$CZ287)+1,2))</f>
        <v>0</v>
      </c>
      <c r="G287" s="303" t="n">
        <f aca="false">SUMPRODUCT(J287:$CZ287,MOD(COLUMN(J287:$CZ287),2))</f>
        <v>0</v>
      </c>
      <c r="H287" s="304" t="n">
        <f aca="false">'Доп.Работы'!$H287</f>
        <v>0</v>
      </c>
      <c r="I287" s="305" t="n">
        <f aca="false">'Доп.Работы'!$I287</f>
        <v>0</v>
      </c>
      <c r="J287" s="304" t="n">
        <f aca="false">Сводная!G291</f>
        <v>0</v>
      </c>
      <c r="K287" s="305" t="n">
        <f aca="false">Сводная!H291</f>
        <v>0</v>
      </c>
    </row>
    <row r="288" customFormat="false" ht="13.5" hidden="false" customHeight="false" outlineLevel="0" collapsed="false">
      <c r="A288" s="297"/>
      <c r="B288" s="298" t="s">
        <v>563</v>
      </c>
      <c r="C288" s="299" t="str">
        <f aca="false">VLOOKUP(B288,СписокРабот!B:E,2,FALSE())</f>
        <v>Монтаж и подкл. фильтров очистки воды с подсоединением к канализации</v>
      </c>
      <c r="D288" s="300" t="str">
        <f aca="false">VLOOKUP(B288,СписокРабот!B:E,3,FALSE())</f>
        <v>ед.</v>
      </c>
      <c r="E288" s="301" t="n">
        <f aca="false">VLOOKUP(B288,СписокРабот!B:E,4,FALSE())</f>
        <v>4091</v>
      </c>
      <c r="F288" s="302" t="n">
        <f aca="false">SUMPRODUCT(J288:$CZ288,MOD(COLUMN(J288:$CZ288)+1,2))</f>
        <v>0</v>
      </c>
      <c r="G288" s="303" t="n">
        <f aca="false">SUMPRODUCT(J288:$CZ288,MOD(COLUMN(J288:$CZ288),2))</f>
        <v>0</v>
      </c>
      <c r="H288" s="304" t="n">
        <f aca="false">'Доп.Работы'!$H288</f>
        <v>0</v>
      </c>
      <c r="I288" s="305" t="n">
        <f aca="false">'Доп.Работы'!$I288</f>
        <v>0</v>
      </c>
      <c r="J288" s="304" t="n">
        <f aca="false">Сводная!G292</f>
        <v>0</v>
      </c>
      <c r="K288" s="305" t="n">
        <f aca="false">Сводная!H292</f>
        <v>0</v>
      </c>
    </row>
    <row r="289" customFormat="false" ht="13.5" hidden="false" customHeight="false" outlineLevel="0" collapsed="false">
      <c r="A289" s="297"/>
      <c r="B289" s="298" t="s">
        <v>564</v>
      </c>
      <c r="C289" s="299" t="str">
        <f aca="false">VLOOKUP(B289,СписокРабот!B:E,2,FALSE())</f>
        <v>Монтаж и подключение редукторов</v>
      </c>
      <c r="D289" s="300" t="str">
        <f aca="false">VLOOKUP(B289,СписокРабот!B:E,3,FALSE())</f>
        <v>ед.</v>
      </c>
      <c r="E289" s="301" t="n">
        <f aca="false">VLOOKUP(B289,СписокРабот!B:E,4,FALSE())</f>
        <v>1486</v>
      </c>
      <c r="F289" s="302" t="n">
        <f aca="false">SUMPRODUCT(J289:$CZ289,MOD(COLUMN(J289:$CZ289)+1,2))</f>
        <v>0</v>
      </c>
      <c r="G289" s="303" t="n">
        <f aca="false">SUMPRODUCT(J289:$CZ289,MOD(COLUMN(J289:$CZ289),2))</f>
        <v>0</v>
      </c>
      <c r="H289" s="304" t="n">
        <f aca="false">'Доп.Работы'!$H289</f>
        <v>0</v>
      </c>
      <c r="I289" s="305" t="n">
        <f aca="false">'Доп.Работы'!$I289</f>
        <v>0</v>
      </c>
      <c r="J289" s="304" t="n">
        <f aca="false">Сводная!G293</f>
        <v>0</v>
      </c>
      <c r="K289" s="305" t="n">
        <f aca="false">Сводная!H293</f>
        <v>0</v>
      </c>
    </row>
    <row r="290" customFormat="false" ht="13.5" hidden="false" customHeight="false" outlineLevel="0" collapsed="false">
      <c r="A290" s="297"/>
      <c r="B290" s="298" t="s">
        <v>565</v>
      </c>
      <c r="C290" s="299" t="str">
        <f aca="false">VLOOKUP(B290,СписокРабот!B:E,2,FALSE())</f>
        <v>Монтаж стальной / медной/ нержавеющей трубы</v>
      </c>
      <c r="D290" s="300" t="str">
        <f aca="false">VLOOKUP(B290,СписокРабот!B:E,3,FALSE())</f>
        <v>п.м</v>
      </c>
      <c r="E290" s="301" t="n">
        <f aca="false">VLOOKUP(B290,СписокРабот!B:E,4,FALSE())</f>
        <v>2351</v>
      </c>
      <c r="F290" s="306" t="n">
        <f aca="false">SUMPRODUCT(J290:$CZ290,MOD(COLUMN(J290:$CZ290)+1,2))</f>
        <v>0</v>
      </c>
      <c r="G290" s="303" t="n">
        <f aca="false">SUMPRODUCT(J290:$CZ290,MOD(COLUMN(J290:$CZ290),2))</f>
        <v>0</v>
      </c>
      <c r="H290" s="307" t="n">
        <f aca="false">'Доп.Работы'!$H290</f>
        <v>0</v>
      </c>
      <c r="I290" s="305" t="n">
        <f aca="false">'Доп.Работы'!$I290</f>
        <v>0</v>
      </c>
      <c r="J290" s="307" t="n">
        <f aca="false">Сводная!G294</f>
        <v>0</v>
      </c>
      <c r="K290" s="305" t="n">
        <f aca="false">Сводная!H294</f>
        <v>0</v>
      </c>
    </row>
    <row r="291" customFormat="false" ht="13.5" hidden="false" customHeight="false" outlineLevel="0" collapsed="false">
      <c r="A291" s="297"/>
      <c r="B291" s="298" t="s">
        <v>566</v>
      </c>
      <c r="C291" s="299" t="str">
        <f aca="false">VLOOKUP(B291,СписокРабот!B:E,2,FALSE())</f>
        <v>Монтаж резьбовых фитингов</v>
      </c>
      <c r="D291" s="300" t="str">
        <f aca="false">VLOOKUP(B291,СписокРабот!B:E,3,FALSE())</f>
        <v>ед.</v>
      </c>
      <c r="E291" s="301" t="n">
        <f aca="false">VLOOKUP(B291,СписокРабот!B:E,4,FALSE())</f>
        <v>705</v>
      </c>
      <c r="F291" s="306" t="n">
        <f aca="false">SUMPRODUCT(J291:$CZ291,MOD(COLUMN(J291:$CZ291)+1,2))</f>
        <v>0</v>
      </c>
      <c r="G291" s="303" t="n">
        <f aca="false">SUMPRODUCT(J291:$CZ291,MOD(COLUMN(J291:$CZ291),2))</f>
        <v>0</v>
      </c>
      <c r="H291" s="307" t="n">
        <f aca="false">'Доп.Работы'!$H291</f>
        <v>0</v>
      </c>
      <c r="I291" s="305" t="n">
        <f aca="false">'Доп.Работы'!$I291</f>
        <v>0</v>
      </c>
      <c r="J291" s="307" t="n">
        <f aca="false">Сводная!G295</f>
        <v>0</v>
      </c>
      <c r="K291" s="305" t="n">
        <f aca="false">Сводная!H295</f>
        <v>0</v>
      </c>
    </row>
    <row r="292" customFormat="false" ht="13.5" hidden="false" customHeight="false" outlineLevel="0" collapsed="false">
      <c r="A292" s="297"/>
      <c r="B292" s="298" t="s">
        <v>141</v>
      </c>
      <c r="C292" s="299" t="str">
        <f aca="false">VLOOKUP(B292,СписокРабот!B:E,2,FALSE())</f>
        <v>Монтаж трубы сшитый полиэтилен</v>
      </c>
      <c r="D292" s="300" t="str">
        <f aca="false">VLOOKUP(B292,СписокРабот!B:E,3,FALSE())</f>
        <v>п.м</v>
      </c>
      <c r="E292" s="301" t="n">
        <f aca="false">VLOOKUP(B292,СписокРабот!B:E,4,FALSE())</f>
        <v>952</v>
      </c>
      <c r="F292" s="306" t="n">
        <f aca="false">SUMPRODUCT(J292:$CZ292,MOD(COLUMN(J292:$CZ292)+1,2))</f>
        <v>210</v>
      </c>
      <c r="G292" s="303" t="n">
        <f aca="false">SUMPRODUCT(J292:$CZ292,MOD(COLUMN(J292:$CZ292),2))</f>
        <v>199920</v>
      </c>
      <c r="H292" s="307" t="n">
        <f aca="false">'Доп.Работы'!$H292</f>
        <v>0</v>
      </c>
      <c r="I292" s="305" t="n">
        <f aca="false">'Доп.Работы'!$I292</f>
        <v>0</v>
      </c>
      <c r="J292" s="307" t="n">
        <f aca="false">Сводная!G296</f>
        <v>210</v>
      </c>
      <c r="K292" s="305" t="n">
        <f aca="false">Сводная!H296</f>
        <v>199920</v>
      </c>
    </row>
    <row r="293" customFormat="false" ht="13.5" hidden="false" customHeight="false" outlineLevel="0" collapsed="false">
      <c r="A293" s="297"/>
      <c r="B293" s="298" t="s">
        <v>567</v>
      </c>
      <c r="C293" s="299" t="str">
        <f aca="false">VLOOKUP(B293,СписокРабот!B:E,2,FALSE())</f>
        <v>Монтаж трубы из полипропилена</v>
      </c>
      <c r="D293" s="300" t="str">
        <f aca="false">VLOOKUP(B293,СписокРабот!B:E,3,FALSE())</f>
        <v>п.м</v>
      </c>
      <c r="E293" s="301" t="n">
        <f aca="false">VLOOKUP(B293,СписокРабот!B:E,4,FALSE())</f>
        <v>1116</v>
      </c>
      <c r="F293" s="306" t="n">
        <f aca="false">SUMPRODUCT(J293:$CZ293,MOD(COLUMN(J293:$CZ293)+1,2))</f>
        <v>0</v>
      </c>
      <c r="G293" s="303" t="n">
        <f aca="false">SUMPRODUCT(J293:$CZ293,MOD(COLUMN(J293:$CZ293),2))</f>
        <v>0</v>
      </c>
      <c r="H293" s="307" t="n">
        <f aca="false">'Доп.Работы'!$H293</f>
        <v>0</v>
      </c>
      <c r="I293" s="305" t="n">
        <f aca="false">'Доп.Работы'!$I293</f>
        <v>0</v>
      </c>
      <c r="J293" s="307" t="n">
        <f aca="false">Сводная!G297</f>
        <v>0</v>
      </c>
      <c r="K293" s="305" t="n">
        <f aca="false">Сводная!H297</f>
        <v>0</v>
      </c>
    </row>
    <row r="294" customFormat="false" ht="13.5" hidden="false" customHeight="false" outlineLevel="0" collapsed="false">
      <c r="A294" s="297"/>
      <c r="B294" s="298" t="s">
        <v>143</v>
      </c>
      <c r="C294" s="299" t="str">
        <f aca="false">VLOOKUP(B294,СписокРабот!B:E,2,FALSE())</f>
        <v>Монтаж фитингов РЕХАУ</v>
      </c>
      <c r="D294" s="300" t="str">
        <f aca="false">VLOOKUP(B294,СписокРабот!B:E,3,FALSE())</f>
        <v>ед.</v>
      </c>
      <c r="E294" s="301" t="n">
        <f aca="false">VLOOKUP(B294,СписокРабот!B:E,4,FALSE())</f>
        <v>735</v>
      </c>
      <c r="F294" s="302" t="n">
        <f aca="false">SUMPRODUCT(J294:$CZ294,MOD(COLUMN(J294:$CZ294)+1,2))</f>
        <v>80</v>
      </c>
      <c r="G294" s="303" t="n">
        <f aca="false">SUMPRODUCT(J294:$CZ294,MOD(COLUMN(J294:$CZ294),2))</f>
        <v>58800</v>
      </c>
      <c r="H294" s="304" t="n">
        <f aca="false">'Доп.Работы'!$H294</f>
        <v>0</v>
      </c>
      <c r="I294" s="305" t="n">
        <f aca="false">'Доп.Работы'!$I294</f>
        <v>0</v>
      </c>
      <c r="J294" s="304" t="n">
        <f aca="false">Сводная!G298</f>
        <v>80</v>
      </c>
      <c r="K294" s="305" t="n">
        <f aca="false">Сводная!H298</f>
        <v>58800</v>
      </c>
    </row>
    <row r="295" customFormat="false" ht="13.5" hidden="false" customHeight="false" outlineLevel="0" collapsed="false">
      <c r="A295" s="297"/>
      <c r="B295" s="298" t="s">
        <v>568</v>
      </c>
      <c r="C295" s="299" t="str">
        <f aca="false">VLOOKUP(B295,СписокРабот!B:E,2,FALSE())</f>
        <v>Монтаж фитинга (полипропилен)</v>
      </c>
      <c r="D295" s="300" t="str">
        <f aca="false">VLOOKUP(B295,СписокРабот!B:E,3,FALSE())</f>
        <v>ед.</v>
      </c>
      <c r="E295" s="301" t="n">
        <f aca="false">VLOOKUP(B295,СписокРабот!B:E,4,FALSE())</f>
        <v>611</v>
      </c>
      <c r="F295" s="302" t="n">
        <f aca="false">SUMPRODUCT(J295:$CZ295,MOD(COLUMN(J295:$CZ295)+1,2))</f>
        <v>0</v>
      </c>
      <c r="G295" s="303" t="n">
        <f aca="false">SUMPRODUCT(J295:$CZ295,MOD(COLUMN(J295:$CZ295),2))</f>
        <v>0</v>
      </c>
      <c r="H295" s="304" t="n">
        <f aca="false">'Доп.Работы'!$H295</f>
        <v>0</v>
      </c>
      <c r="I295" s="305" t="n">
        <f aca="false">'Доп.Работы'!$I295</f>
        <v>0</v>
      </c>
      <c r="J295" s="304" t="n">
        <f aca="false">Сводная!G299</f>
        <v>0</v>
      </c>
      <c r="K295" s="305" t="n">
        <f aca="false">Сводная!H299</f>
        <v>0</v>
      </c>
    </row>
    <row r="296" customFormat="false" ht="13.5" hidden="false" customHeight="false" outlineLevel="0" collapsed="false">
      <c r="A296" s="297"/>
      <c r="B296" s="298" t="s">
        <v>145</v>
      </c>
      <c r="C296" s="299" t="str">
        <f aca="false">VLOOKUP(B296,СписокРабот!B:E,2,FALSE())</f>
        <v>Прокладка труб канализации (п.м или отрезок) всех диаметров</v>
      </c>
      <c r="D296" s="300" t="str">
        <f aca="false">VLOOKUP(B296,СписокРабот!B:E,3,FALSE())</f>
        <v>п.м</v>
      </c>
      <c r="E296" s="301" t="n">
        <f aca="false">VLOOKUP(B296,СписокРабот!B:E,4,FALSE())</f>
        <v>918</v>
      </c>
      <c r="F296" s="306" t="n">
        <f aca="false">SUMPRODUCT(J296:$CZ296,MOD(COLUMN(J296:$CZ296)+1,2))</f>
        <v>10</v>
      </c>
      <c r="G296" s="303" t="n">
        <f aca="false">SUMPRODUCT(J296:$CZ296,MOD(COLUMN(J296:$CZ296),2))</f>
        <v>9180</v>
      </c>
      <c r="H296" s="307" t="n">
        <f aca="false">'Доп.Работы'!$H296</f>
        <v>0</v>
      </c>
      <c r="I296" s="305" t="n">
        <f aca="false">'Доп.Работы'!$I296</f>
        <v>0</v>
      </c>
      <c r="J296" s="307" t="n">
        <f aca="false">Сводная!G300</f>
        <v>10</v>
      </c>
      <c r="K296" s="305" t="n">
        <f aca="false">Сводная!H300</f>
        <v>9180</v>
      </c>
    </row>
    <row r="297" customFormat="false" ht="13.5" hidden="false" customHeight="false" outlineLevel="0" collapsed="false">
      <c r="A297" s="297"/>
      <c r="B297" s="298" t="s">
        <v>147</v>
      </c>
      <c r="C297" s="299" t="str">
        <f aca="false">VLOOKUP(B297,СписокРабот!B:E,2,FALSE())</f>
        <v>Монтаж элементов фитинга ( нержавейка,медь пайка)</v>
      </c>
      <c r="D297" s="300" t="str">
        <f aca="false">VLOOKUP(B297,СписокРабот!B:E,3,FALSE())</f>
        <v>ед.</v>
      </c>
      <c r="E297" s="301" t="n">
        <f aca="false">VLOOKUP(B297,СписокРабот!B:E,4,FALSE())</f>
        <v>1257</v>
      </c>
      <c r="F297" s="302" t="n">
        <f aca="false">SUMPRODUCT(J297:$CZ297,MOD(COLUMN(J297:$CZ297)+1,2))</f>
        <v>20</v>
      </c>
      <c r="G297" s="303" t="n">
        <f aca="false">SUMPRODUCT(J297:$CZ297,MOD(COLUMN(J297:$CZ297),2))</f>
        <v>25140</v>
      </c>
      <c r="H297" s="304" t="n">
        <f aca="false">'Доп.Работы'!$H297</f>
        <v>0</v>
      </c>
      <c r="I297" s="305" t="n">
        <f aca="false">'Доп.Работы'!$I297</f>
        <v>0</v>
      </c>
      <c r="J297" s="304" t="n">
        <f aca="false">Сводная!G301</f>
        <v>20</v>
      </c>
      <c r="K297" s="305" t="n">
        <f aca="false">Сводная!H301</f>
        <v>25140</v>
      </c>
    </row>
    <row r="298" customFormat="false" ht="13.5" hidden="false" customHeight="false" outlineLevel="0" collapsed="false">
      <c r="A298" s="297"/>
      <c r="B298" s="298" t="s">
        <v>569</v>
      </c>
      <c r="C298" s="299" t="str">
        <f aca="false">VLOOKUP(B298,СписокРабот!B:E,2,FALSE())</f>
        <v>Монтаж манжета резинового</v>
      </c>
      <c r="D298" s="300" t="str">
        <f aca="false">VLOOKUP(B298,СписокРабот!B:E,3,FALSE())</f>
        <v>ед.</v>
      </c>
      <c r="E298" s="301" t="n">
        <f aca="false">VLOOKUP(B298,СписокРабот!B:E,4,FALSE())</f>
        <v>284</v>
      </c>
      <c r="F298" s="302" t="n">
        <f aca="false">SUMPRODUCT(J298:$CZ298,MOD(COLUMN(J298:$CZ298)+1,2))</f>
        <v>0</v>
      </c>
      <c r="G298" s="303" t="n">
        <f aca="false">SUMPRODUCT(J298:$CZ298,MOD(COLUMN(J298:$CZ298),2))</f>
        <v>0</v>
      </c>
      <c r="H298" s="304" t="n">
        <f aca="false">'Доп.Работы'!$H298</f>
        <v>0</v>
      </c>
      <c r="I298" s="305" t="n">
        <f aca="false">'Доп.Работы'!$I298</f>
        <v>0</v>
      </c>
      <c r="J298" s="304" t="n">
        <f aca="false">Сводная!G302</f>
        <v>0</v>
      </c>
      <c r="K298" s="305" t="n">
        <f aca="false">Сводная!H302</f>
        <v>0</v>
      </c>
    </row>
    <row r="299" customFormat="false" ht="13.5" hidden="false" customHeight="false" outlineLevel="0" collapsed="false">
      <c r="A299" s="297"/>
      <c r="B299" s="298" t="s">
        <v>149</v>
      </c>
      <c r="C299" s="299" t="str">
        <f aca="false">VLOOKUP(B299,СписокРабот!B:E,2,FALSE())</f>
        <v>Монтаж шарового крана</v>
      </c>
      <c r="D299" s="300" t="str">
        <f aca="false">VLOOKUP(B299,СписокРабот!B:E,3,FALSE())</f>
        <v>ед.</v>
      </c>
      <c r="E299" s="301" t="n">
        <f aca="false">VLOOKUP(B299,СписокРабот!B:E,4,FALSE())</f>
        <v>796</v>
      </c>
      <c r="F299" s="302" t="n">
        <f aca="false">SUMPRODUCT(J299:$CZ299,MOD(COLUMN(J299:$CZ299)+1,2))</f>
        <v>2</v>
      </c>
      <c r="G299" s="303" t="n">
        <f aca="false">SUMPRODUCT(J299:$CZ299,MOD(COLUMN(J299:$CZ299),2))</f>
        <v>1592</v>
      </c>
      <c r="H299" s="304" t="n">
        <f aca="false">'Доп.Работы'!$H299</f>
        <v>0</v>
      </c>
      <c r="I299" s="305" t="n">
        <f aca="false">'Доп.Работы'!$I299</f>
        <v>0</v>
      </c>
      <c r="J299" s="304" t="n">
        <f aca="false">Сводная!G303</f>
        <v>2</v>
      </c>
      <c r="K299" s="305" t="n">
        <f aca="false">Сводная!H303</f>
        <v>1592</v>
      </c>
    </row>
    <row r="300" customFormat="false" ht="13.5" hidden="false" customHeight="false" outlineLevel="0" collapsed="false">
      <c r="A300" s="297"/>
      <c r="B300" s="298" t="s">
        <v>570</v>
      </c>
      <c r="C300" s="299" t="str">
        <f aca="false">VLOOKUP(B300,СписокРабот!B:E,2,FALSE())</f>
        <v>Монтаж шарового крана на стояк</v>
      </c>
      <c r="D300" s="300" t="str">
        <f aca="false">VLOOKUP(B300,СписокРабот!B:E,3,FALSE())</f>
        <v>ед.</v>
      </c>
      <c r="E300" s="301" t="n">
        <f aca="false">VLOOKUP(B300,СписокРабот!B:E,4,FALSE())</f>
        <v>1107</v>
      </c>
      <c r="F300" s="331" t="n">
        <f aca="false">SUMPRODUCT(J300:$CZ300,MOD(COLUMN(J300:$CZ300)+1,2))</f>
        <v>0</v>
      </c>
      <c r="G300" s="303" t="n">
        <f aca="false">SUMPRODUCT(J300:$CZ300,MOD(COLUMN(J300:$CZ300),2))</f>
        <v>0</v>
      </c>
      <c r="H300" s="332" t="n">
        <f aca="false">'Доп.Работы'!$H300</f>
        <v>0</v>
      </c>
      <c r="I300" s="305" t="n">
        <f aca="false">'Доп.Работы'!$I300</f>
        <v>0</v>
      </c>
      <c r="J300" s="332" t="n">
        <f aca="false">Сводная!G304</f>
        <v>0</v>
      </c>
      <c r="K300" s="305" t="n">
        <f aca="false">Сводная!H304</f>
        <v>0</v>
      </c>
    </row>
    <row r="301" customFormat="false" ht="13.5" hidden="false" customHeight="false" outlineLevel="0" collapsed="false">
      <c r="A301" s="297"/>
      <c r="B301" s="298" t="s">
        <v>571</v>
      </c>
      <c r="C301" s="299" t="str">
        <f aca="false">VLOOKUP(B301,СписокРабот!B:E,2,FALSE())</f>
        <v>Нарезка резьбы вручную на металлической трубе до 3 см</v>
      </c>
      <c r="D301" s="300" t="str">
        <f aca="false">VLOOKUP(B301,СписокРабот!B:E,3,FALSE())</f>
        <v>ед.</v>
      </c>
      <c r="E301" s="301" t="n">
        <f aca="false">VLOOKUP(B301,СписокРабот!B:E,4,FALSE())</f>
        <v>905</v>
      </c>
      <c r="F301" s="302" t="n">
        <f aca="false">SUMPRODUCT(J301:$CZ301,MOD(COLUMN(J301:$CZ301)+1,2))</f>
        <v>0</v>
      </c>
      <c r="G301" s="303" t="n">
        <f aca="false">SUMPRODUCT(J301:$CZ301,MOD(COLUMN(J301:$CZ301),2))</f>
        <v>0</v>
      </c>
      <c r="H301" s="304" t="n">
        <f aca="false">'Доп.Работы'!$H301</f>
        <v>0</v>
      </c>
      <c r="I301" s="305" t="n">
        <f aca="false">'Доп.Работы'!$I301</f>
        <v>0</v>
      </c>
      <c r="J301" s="304" t="n">
        <f aca="false">Сводная!G305</f>
        <v>0</v>
      </c>
      <c r="K301" s="305" t="n">
        <f aca="false">Сводная!H305</f>
        <v>0</v>
      </c>
    </row>
    <row r="302" customFormat="false" ht="13.5" hidden="false" customHeight="false" outlineLevel="0" collapsed="false">
      <c r="A302" s="297"/>
      <c r="B302" s="298" t="s">
        <v>572</v>
      </c>
      <c r="C302" s="299" t="str">
        <f aca="false">VLOOKUP(B302,СписокРабот!B:E,2,FALSE())</f>
        <v>Нарезка резьбы вручную на металлической трубе до 5 см</v>
      </c>
      <c r="D302" s="300" t="str">
        <f aca="false">VLOOKUP(B302,СписокРабот!B:E,3,FALSE())</f>
        <v>ед.</v>
      </c>
      <c r="E302" s="301" t="n">
        <f aca="false">VLOOKUP(B302,СписокРабот!B:E,4,FALSE())</f>
        <v>1300</v>
      </c>
      <c r="F302" s="302" t="n">
        <f aca="false">SUMPRODUCT(J302:$CZ302,MOD(COLUMN(J302:$CZ302)+1,2))</f>
        <v>0</v>
      </c>
      <c r="G302" s="303" t="n">
        <f aca="false">SUMPRODUCT(J302:$CZ302,MOD(COLUMN(J302:$CZ302),2))</f>
        <v>0</v>
      </c>
      <c r="H302" s="304" t="n">
        <f aca="false">'Доп.Работы'!$H302</f>
        <v>0</v>
      </c>
      <c r="I302" s="305" t="n">
        <f aca="false">'Доп.Работы'!$I302</f>
        <v>0</v>
      </c>
      <c r="J302" s="304" t="n">
        <f aca="false">Сводная!G306</f>
        <v>0</v>
      </c>
      <c r="K302" s="305" t="n">
        <f aca="false">Сводная!H306</f>
        <v>0</v>
      </c>
    </row>
    <row r="303" customFormat="false" ht="13.5" hidden="false" customHeight="false" outlineLevel="0" collapsed="false">
      <c r="A303" s="297"/>
      <c r="B303" s="298" t="s">
        <v>573</v>
      </c>
      <c r="C303" s="299" t="str">
        <f aca="false">VLOOKUP(B303,СписокРабот!B:E,2,FALSE())</f>
        <v>Расчеканка труб (чугун на пластик)</v>
      </c>
      <c r="D303" s="300" t="str">
        <f aca="false">VLOOKUP(B303,СписокРабот!B:E,3,FALSE())</f>
        <v>ед.</v>
      </c>
      <c r="E303" s="301" t="n">
        <f aca="false">VLOOKUP(B303,СписокРабот!B:E,4,FALSE())</f>
        <v>3075</v>
      </c>
      <c r="F303" s="302" t="n">
        <f aca="false">SUMPRODUCT(J303:$CZ303,MOD(COLUMN(J303:$CZ303)+1,2))</f>
        <v>0</v>
      </c>
      <c r="G303" s="303" t="n">
        <f aca="false">SUMPRODUCT(J303:$CZ303,MOD(COLUMN(J303:$CZ303),2))</f>
        <v>0</v>
      </c>
      <c r="H303" s="304" t="n">
        <f aca="false">'Доп.Работы'!$H303</f>
        <v>0</v>
      </c>
      <c r="I303" s="305" t="n">
        <f aca="false">'Доп.Работы'!$I303</f>
        <v>0</v>
      </c>
      <c r="J303" s="304" t="n">
        <f aca="false">Сводная!G307</f>
        <v>0</v>
      </c>
      <c r="K303" s="305" t="n">
        <f aca="false">Сводная!H307</f>
        <v>0</v>
      </c>
    </row>
    <row r="304" customFormat="false" ht="13.5" hidden="false" customHeight="false" outlineLevel="0" collapsed="false">
      <c r="A304" s="297"/>
      <c r="B304" s="298" t="s">
        <v>574</v>
      </c>
      <c r="C304" s="299" t="str">
        <f aca="false">VLOOKUP(B304,СписокРабот!B:E,2,FALSE())</f>
        <v>Устройство штробы (под трубу до ¾) в бетоне</v>
      </c>
      <c r="D304" s="300" t="str">
        <f aca="false">VLOOKUP(B304,СписокРабот!B:E,3,FALSE())</f>
        <v>п.м</v>
      </c>
      <c r="E304" s="301" t="n">
        <f aca="false">VLOOKUP(B304,СписокРабот!B:E,4,FALSE())</f>
        <v>1411</v>
      </c>
      <c r="F304" s="306" t="n">
        <f aca="false">SUMPRODUCT(J304:$CZ304,MOD(COLUMN(J304:$CZ304)+1,2))</f>
        <v>0</v>
      </c>
      <c r="G304" s="303" t="n">
        <f aca="false">SUMPRODUCT(J304:$CZ304,MOD(COLUMN(J304:$CZ304),2))</f>
        <v>0</v>
      </c>
      <c r="H304" s="307" t="n">
        <f aca="false">'Доп.Работы'!$H304</f>
        <v>0</v>
      </c>
      <c r="I304" s="305" t="n">
        <f aca="false">'Доп.Работы'!$I304</f>
        <v>0</v>
      </c>
      <c r="J304" s="307" t="n">
        <f aca="false">Сводная!G308</f>
        <v>0</v>
      </c>
      <c r="K304" s="305" t="n">
        <f aca="false">Сводная!H308</f>
        <v>0</v>
      </c>
    </row>
    <row r="305" customFormat="false" ht="13.5" hidden="false" customHeight="false" outlineLevel="0" collapsed="false">
      <c r="A305" s="297"/>
      <c r="B305" s="298" t="s">
        <v>151</v>
      </c>
      <c r="C305" s="299" t="str">
        <f aca="false">VLOOKUP(B305,СписокРабот!B:E,2,FALSE())</f>
        <v>Устройство штробы (под трубу до ¾) в кирпиче/ блоке</v>
      </c>
      <c r="D305" s="300" t="str">
        <f aca="false">VLOOKUP(B305,СписокРабот!B:E,3,FALSE())</f>
        <v>п.м</v>
      </c>
      <c r="E305" s="301" t="n">
        <f aca="false">VLOOKUP(B305,СписокРабот!B:E,4,FALSE())</f>
        <v>988</v>
      </c>
      <c r="F305" s="306" t="n">
        <f aca="false">SUMPRODUCT(J305:$CZ305,MOD(COLUMN(J305:$CZ305)+1,2))</f>
        <v>12</v>
      </c>
      <c r="G305" s="303" t="n">
        <f aca="false">SUMPRODUCT(J305:$CZ305,MOD(COLUMN(J305:$CZ305),2))</f>
        <v>11856</v>
      </c>
      <c r="H305" s="307" t="n">
        <f aca="false">'Доп.Работы'!$H305</f>
        <v>0</v>
      </c>
      <c r="I305" s="305" t="n">
        <f aca="false">'Доп.Работы'!$I305</f>
        <v>0</v>
      </c>
      <c r="J305" s="307" t="n">
        <f aca="false">Сводная!G309</f>
        <v>12</v>
      </c>
      <c r="K305" s="305" t="n">
        <f aca="false">Сводная!H309</f>
        <v>11856</v>
      </c>
    </row>
    <row r="306" customFormat="false" ht="13.5" hidden="false" customHeight="false" outlineLevel="0" collapsed="false">
      <c r="A306" s="297"/>
      <c r="B306" s="298" t="s">
        <v>575</v>
      </c>
      <c r="C306" s="299" t="str">
        <f aca="false">VLOOKUP(B306,СписокРабот!B:E,2,FALSE())</f>
        <v>Устройство штробы (под трубу 40-100 мм) в бетоне</v>
      </c>
      <c r="D306" s="300" t="str">
        <f aca="false">VLOOKUP(B306,СписокРабот!B:E,3,FALSE())</f>
        <v>п.м</v>
      </c>
      <c r="E306" s="301" t="n">
        <f aca="false">VLOOKUP(B306,СписокРабот!B:E,4,FALSE())</f>
        <v>1975</v>
      </c>
      <c r="F306" s="306" t="n">
        <f aca="false">SUMPRODUCT(J306:$CZ306,MOD(COLUMN(J306:$CZ306)+1,2))</f>
        <v>0</v>
      </c>
      <c r="G306" s="303" t="n">
        <f aca="false">SUMPRODUCT(J306:$CZ306,MOD(COLUMN(J306:$CZ306),2))</f>
        <v>0</v>
      </c>
      <c r="H306" s="307" t="n">
        <f aca="false">'Доп.Работы'!$H306</f>
        <v>0</v>
      </c>
      <c r="I306" s="305" t="n">
        <f aca="false">'Доп.Работы'!$I306</f>
        <v>0</v>
      </c>
      <c r="J306" s="307" t="n">
        <f aca="false">Сводная!G310</f>
        <v>0</v>
      </c>
      <c r="K306" s="305" t="n">
        <f aca="false">Сводная!H310</f>
        <v>0</v>
      </c>
    </row>
    <row r="307" customFormat="false" ht="13.5" hidden="false" customHeight="false" outlineLevel="0" collapsed="false">
      <c r="A307" s="297"/>
      <c r="B307" s="298" t="s">
        <v>153</v>
      </c>
      <c r="C307" s="299" t="str">
        <f aca="false">VLOOKUP(B307,СписокРабот!B:E,2,FALSE())</f>
        <v>Устройство штробы (под трубу 40-100 мм) в кирпиче/блоке</v>
      </c>
      <c r="D307" s="300" t="str">
        <f aca="false">VLOOKUP(B307,СписокРабот!B:E,3,FALSE())</f>
        <v>п.м</v>
      </c>
      <c r="E307" s="301" t="n">
        <f aca="false">VLOOKUP(B307,СписокРабот!B:E,4,FALSE())</f>
        <v>1693</v>
      </c>
      <c r="F307" s="306" t="n">
        <f aca="false">SUMPRODUCT(J307:$CZ307,MOD(COLUMN(J307:$CZ307)+1,2))</f>
        <v>6</v>
      </c>
      <c r="G307" s="303" t="n">
        <f aca="false">SUMPRODUCT(J307:$CZ307,MOD(COLUMN(J307:$CZ307),2))</f>
        <v>10158</v>
      </c>
      <c r="H307" s="307" t="n">
        <f aca="false">'Доп.Работы'!$H307</f>
        <v>0</v>
      </c>
      <c r="I307" s="305" t="n">
        <f aca="false">'Доп.Работы'!$I307</f>
        <v>0</v>
      </c>
      <c r="J307" s="307" t="n">
        <f aca="false">Сводная!G311</f>
        <v>6</v>
      </c>
      <c r="K307" s="305" t="n">
        <f aca="false">Сводная!H311</f>
        <v>10158</v>
      </c>
    </row>
    <row r="308" customFormat="false" ht="13.5" hidden="false" customHeight="false" outlineLevel="0" collapsed="false">
      <c r="A308" s="297"/>
      <c r="B308" s="298" t="s">
        <v>155</v>
      </c>
      <c r="C308" s="299" t="str">
        <f aca="false">VLOOKUP(B308,СписокРабот!B:E,2,FALSE())</f>
        <v>Подключение радиаторов отопления на старое место без переврезки стоимостью до 50 000 руб.</v>
      </c>
      <c r="D308" s="300" t="str">
        <f aca="false">VLOOKUP(B308,СписокРабот!B:E,3,FALSE())</f>
        <v>ед.</v>
      </c>
      <c r="E308" s="301" t="n">
        <f aca="false">VLOOKUP(B308,СписокРабот!B:E,4,FALSE())</f>
        <v>1693</v>
      </c>
      <c r="F308" s="302" t="n">
        <f aca="false">SUMPRODUCT(J308:$CZ308,MOD(COLUMN(J308:$CZ308)+1,2))</f>
        <v>6</v>
      </c>
      <c r="G308" s="303" t="n">
        <f aca="false">SUMPRODUCT(J308:$CZ308,MOD(COLUMN(J308:$CZ308),2))</f>
        <v>10158</v>
      </c>
      <c r="H308" s="304" t="n">
        <f aca="false">'Доп.Работы'!$H308</f>
        <v>0</v>
      </c>
      <c r="I308" s="305" t="n">
        <f aca="false">'Доп.Работы'!$I308</f>
        <v>0</v>
      </c>
      <c r="J308" s="304" t="n">
        <f aca="false">Сводная!G312</f>
        <v>6</v>
      </c>
      <c r="K308" s="305" t="n">
        <f aca="false">Сводная!H312</f>
        <v>10158</v>
      </c>
    </row>
    <row r="309" customFormat="false" ht="13.5" hidden="false" customHeight="false" outlineLevel="0" collapsed="false">
      <c r="A309" s="297"/>
      <c r="B309" s="298" t="s">
        <v>157</v>
      </c>
      <c r="C309" s="299" t="str">
        <f aca="false">VLOOKUP(B309,СписокРабот!B:E,2,FALSE())</f>
        <v>Монтаж регулятора давления/обратного клапана/защита гидроудара</v>
      </c>
      <c r="D309" s="300" t="str">
        <f aca="false">VLOOKUP(B309,СписокРабот!B:E,3,FALSE())</f>
        <v>ед.</v>
      </c>
      <c r="E309" s="301" t="n">
        <f aca="false">VLOOKUP(B309,СписокРабот!B:E,4,FALSE())</f>
        <v>1768</v>
      </c>
      <c r="F309" s="302" t="n">
        <f aca="false">SUMPRODUCT(J309:$CZ309,MOD(COLUMN(J309:$CZ309)+1,2))</f>
        <v>4</v>
      </c>
      <c r="G309" s="303" t="n">
        <f aca="false">SUMPRODUCT(J309:$CZ309,MOD(COLUMN(J309:$CZ309),2))</f>
        <v>7072</v>
      </c>
      <c r="H309" s="304" t="n">
        <f aca="false">'Доп.Работы'!$H309</f>
        <v>0</v>
      </c>
      <c r="I309" s="305" t="n">
        <f aca="false">'Доп.Работы'!$I309</f>
        <v>0</v>
      </c>
      <c r="J309" s="304" t="n">
        <f aca="false">Сводная!G313</f>
        <v>4</v>
      </c>
      <c r="K309" s="305" t="n">
        <f aca="false">Сводная!H313</f>
        <v>7072</v>
      </c>
    </row>
    <row r="310" customFormat="false" ht="13.5" hidden="false" customHeight="false" outlineLevel="0" collapsed="false">
      <c r="A310" s="297"/>
      <c r="B310" s="298" t="s">
        <v>159</v>
      </c>
      <c r="C310" s="299" t="str">
        <f aca="false">VLOOKUP(B310,СписокРабот!B:E,2,FALSE())</f>
        <v>Монтаж гребёнки (с подсоединением фитингов)</v>
      </c>
      <c r="D310" s="300" t="str">
        <f aca="false">VLOOKUP(B310,СписокРабот!B:E,3,FALSE())</f>
        <v>ед.</v>
      </c>
      <c r="E310" s="301" t="n">
        <f aca="false">VLOOKUP(B310,СписокРабот!B:E,4,FALSE())</f>
        <v>4218</v>
      </c>
      <c r="F310" s="302" t="n">
        <f aca="false">SUMPRODUCT(J310:$CZ310,MOD(COLUMN(J310:$CZ310)+1,2))</f>
        <v>4</v>
      </c>
      <c r="G310" s="303" t="n">
        <f aca="false">SUMPRODUCT(J310:$CZ310,MOD(COLUMN(J310:$CZ310),2))</f>
        <v>16872</v>
      </c>
      <c r="H310" s="304" t="n">
        <f aca="false">'Доп.Работы'!$H310</f>
        <v>0</v>
      </c>
      <c r="I310" s="305" t="n">
        <f aca="false">'Доп.Работы'!$I310</f>
        <v>0</v>
      </c>
      <c r="J310" s="304" t="n">
        <f aca="false">Сводная!G314</f>
        <v>4</v>
      </c>
      <c r="K310" s="305" t="n">
        <f aca="false">Сводная!H314</f>
        <v>16872</v>
      </c>
    </row>
    <row r="311" customFormat="false" ht="13.5" hidden="false" customHeight="false" outlineLevel="0" collapsed="false">
      <c r="A311" s="297"/>
      <c r="B311" s="298" t="s">
        <v>161</v>
      </c>
      <c r="C311" s="299" t="str">
        <f aca="false">VLOOKUP(B311,СписокРабот!B:E,2,FALSE())</f>
        <v>Монтаж системы защиты от протечек ( 3 датчика без пусконаладки)</v>
      </c>
      <c r="D311" s="300" t="str">
        <f aca="false">VLOOKUP(B311,СписокРабот!B:E,3,FALSE())</f>
        <v>к-т</v>
      </c>
      <c r="E311" s="301" t="n">
        <f aca="false">VLOOKUP(B311,СписокРабот!B:E,4,FALSE())</f>
        <v>11355</v>
      </c>
      <c r="F311" s="302" t="n">
        <f aca="false">SUMPRODUCT(J311:$CZ311,MOD(COLUMN(J311:$CZ311)+1,2))</f>
        <v>2</v>
      </c>
      <c r="G311" s="303" t="n">
        <f aca="false">SUMPRODUCT(J311:$CZ311,MOD(COLUMN(J311:$CZ311),2))</f>
        <v>22710</v>
      </c>
      <c r="H311" s="304" t="n">
        <f aca="false">'Доп.Работы'!$H311</f>
        <v>0</v>
      </c>
      <c r="I311" s="305" t="n">
        <f aca="false">'Доп.Работы'!$I311</f>
        <v>0</v>
      </c>
      <c r="J311" s="304" t="n">
        <f aca="false">Сводная!G315</f>
        <v>2</v>
      </c>
      <c r="K311" s="305" t="n">
        <f aca="false">Сводная!H315</f>
        <v>22710</v>
      </c>
    </row>
    <row r="312" customFormat="false" ht="13.5" hidden="false" customHeight="false" outlineLevel="0" collapsed="false">
      <c r="A312" s="297"/>
      <c r="B312" s="298" t="s">
        <v>576</v>
      </c>
      <c r="C312" s="299" t="str">
        <f aca="false">VLOOKUP(B312,СписокРабот!B:E,2,FALSE())</f>
        <v>Монтаж счётчика воды (без опломбировки)</v>
      </c>
      <c r="D312" s="300" t="str">
        <f aca="false">VLOOKUP(B312,СписокРабот!B:E,3,FALSE())</f>
        <v>ед.</v>
      </c>
      <c r="E312" s="301" t="n">
        <f aca="false">VLOOKUP(B312,СписокРабот!B:E,4,FALSE())</f>
        <v>1552</v>
      </c>
      <c r="F312" s="302" t="n">
        <f aca="false">SUMPRODUCT(J312:$CZ312,MOD(COLUMN(J312:$CZ312)+1,2))</f>
        <v>0</v>
      </c>
      <c r="G312" s="303" t="n">
        <f aca="false">SUMPRODUCT(J312:$CZ312,MOD(COLUMN(J312:$CZ312),2))</f>
        <v>0</v>
      </c>
      <c r="H312" s="304" t="n">
        <f aca="false">'Доп.Работы'!$H312</f>
        <v>0</v>
      </c>
      <c r="I312" s="305" t="n">
        <f aca="false">'Доп.Работы'!$I312</f>
        <v>0</v>
      </c>
      <c r="J312" s="304" t="n">
        <f aca="false">Сводная!G316</f>
        <v>0</v>
      </c>
      <c r="K312" s="305" t="n">
        <f aca="false">Сводная!H316</f>
        <v>0</v>
      </c>
    </row>
    <row r="313" customFormat="false" ht="13.5" hidden="false" customHeight="false" outlineLevel="0" collapsed="false">
      <c r="A313" s="297"/>
      <c r="B313" s="298" t="s">
        <v>577</v>
      </c>
      <c r="C313" s="299" t="str">
        <f aca="false">VLOOKUP(B313,СписокРабот!B:E,2,FALSE())</f>
        <v>Наладка системы защиты от протечек</v>
      </c>
      <c r="D313" s="300" t="str">
        <f aca="false">VLOOKUP(B313,СписокРабот!B:E,3,FALSE())</f>
        <v>ед.</v>
      </c>
      <c r="E313" s="301" t="n">
        <f aca="false">VLOOKUP(B313,СписокРабот!B:E,4,FALSE())</f>
        <v>6411</v>
      </c>
      <c r="F313" s="302" t="n">
        <f aca="false">SUMPRODUCT(J313:$CZ313,MOD(COLUMN(J313:$CZ313)+1,2))</f>
        <v>0</v>
      </c>
      <c r="G313" s="303" t="n">
        <f aca="false">SUMPRODUCT(J313:$CZ313,MOD(COLUMN(J313:$CZ313),2))</f>
        <v>0</v>
      </c>
      <c r="H313" s="304" t="n">
        <f aca="false">'Доп.Работы'!$H313</f>
        <v>0</v>
      </c>
      <c r="I313" s="305" t="n">
        <f aca="false">'Доп.Работы'!$I313</f>
        <v>0</v>
      </c>
      <c r="J313" s="304" t="n">
        <f aca="false">Сводная!G317</f>
        <v>0</v>
      </c>
      <c r="K313" s="305" t="n">
        <f aca="false">Сводная!H317</f>
        <v>0</v>
      </c>
    </row>
    <row r="314" customFormat="false" ht="13.5" hidden="false" customHeight="false" outlineLevel="0" collapsed="false">
      <c r="A314" s="297"/>
      <c r="B314" s="298" t="s">
        <v>578</v>
      </c>
      <c r="C314" s="299" t="str">
        <f aca="false">VLOOKUP(B314,СписокРабот!B:E,2,FALSE())</f>
        <v>Установка аксессуаров с/узла</v>
      </c>
      <c r="D314" s="300" t="str">
        <f aca="false">VLOOKUP(B314,СписокРабот!B:E,3,FALSE())</f>
        <v>ед.</v>
      </c>
      <c r="E314" s="301" t="n">
        <f aca="false">VLOOKUP(B314,СписокРабот!B:E,4,FALSE())</f>
        <v>975</v>
      </c>
      <c r="F314" s="302" t="n">
        <f aca="false">SUMPRODUCT(J314:$CZ314,MOD(COLUMN(J314:$CZ314)+1,2))</f>
        <v>0</v>
      </c>
      <c r="G314" s="303" t="n">
        <f aca="false">SUMPRODUCT(J314:$CZ314,MOD(COLUMN(J314:$CZ314),2))</f>
        <v>0</v>
      </c>
      <c r="H314" s="304" t="n">
        <f aca="false">'Доп.Работы'!$H314</f>
        <v>0</v>
      </c>
      <c r="I314" s="305" t="n">
        <f aca="false">'Доп.Работы'!$I314</f>
        <v>0</v>
      </c>
      <c r="J314" s="304" t="n">
        <f aca="false">Сводная!G318</f>
        <v>0</v>
      </c>
      <c r="K314" s="305" t="n">
        <f aca="false">Сводная!H318</f>
        <v>0</v>
      </c>
    </row>
    <row r="315" customFormat="false" ht="13.5" hidden="false" customHeight="false" outlineLevel="0" collapsed="false">
      <c r="A315" s="297"/>
      <c r="B315" s="298" t="s">
        <v>579</v>
      </c>
      <c r="C315" s="299" t="str">
        <f aca="false">VLOOKUP(B315,СписокРабот!B:E,2,FALSE())</f>
        <v>Навеска зеркал площадью до 1 кв.м. с подсветкой К-1.3</v>
      </c>
      <c r="D315" s="300" t="str">
        <f aca="false">VLOOKUP(B315,СписокРабот!B:E,3,FALSE())</f>
        <v>ед.</v>
      </c>
      <c r="E315" s="301" t="n">
        <f aca="false">VLOOKUP(B315,СписокРабот!B:E,4,FALSE())</f>
        <v>2680</v>
      </c>
      <c r="F315" s="302" t="n">
        <f aca="false">SUMPRODUCT(J315:$CZ315,MOD(COLUMN(J315:$CZ315)+1,2))</f>
        <v>0</v>
      </c>
      <c r="G315" s="303" t="n">
        <f aca="false">SUMPRODUCT(J315:$CZ315,MOD(COLUMN(J315:$CZ315),2))</f>
        <v>0</v>
      </c>
      <c r="H315" s="304" t="n">
        <f aca="false">'Доп.Работы'!$H315</f>
        <v>0</v>
      </c>
      <c r="I315" s="305" t="n">
        <f aca="false">'Доп.Работы'!$I315</f>
        <v>0</v>
      </c>
      <c r="J315" s="304" t="n">
        <f aca="false">Сводная!G319</f>
        <v>0</v>
      </c>
      <c r="K315" s="305" t="n">
        <f aca="false">Сводная!H319</f>
        <v>0</v>
      </c>
    </row>
    <row r="316" customFormat="false" ht="13.5" hidden="false" customHeight="false" outlineLevel="0" collapsed="false">
      <c r="A316" s="297"/>
      <c r="B316" s="298" t="s">
        <v>580</v>
      </c>
      <c r="C316" s="299" t="str">
        <f aca="false">VLOOKUP(B316,СписокРабот!B:E,2,FALSE())</f>
        <v>Монтаж душевой кабины с гидромассажом без обр. герметиком</v>
      </c>
      <c r="D316" s="300" t="str">
        <f aca="false">VLOOKUP(B316,СписокРабот!B:E,3,FALSE())</f>
        <v>ед.</v>
      </c>
      <c r="E316" s="301" t="n">
        <f aca="false">VLOOKUP(B316,СписокРабот!B:E,4,FALSE())</f>
        <v>9732</v>
      </c>
      <c r="F316" s="302" t="n">
        <f aca="false">SUMPRODUCT(J316:$CZ316,MOD(COLUMN(J316:$CZ316)+1,2))</f>
        <v>0</v>
      </c>
      <c r="G316" s="303" t="n">
        <f aca="false">SUMPRODUCT(J316:$CZ316,MOD(COLUMN(J316:$CZ316),2))</f>
        <v>0</v>
      </c>
      <c r="H316" s="304" t="n">
        <f aca="false">'Доп.Работы'!$H316</f>
        <v>0</v>
      </c>
      <c r="I316" s="305" t="n">
        <f aca="false">'Доп.Работы'!$I316</f>
        <v>0</v>
      </c>
      <c r="J316" s="304" t="n">
        <f aca="false">Сводная!G320</f>
        <v>0</v>
      </c>
      <c r="K316" s="305" t="n">
        <f aca="false">Сводная!H320</f>
        <v>0</v>
      </c>
    </row>
    <row r="317" customFormat="false" ht="13.5" hidden="false" customHeight="false" outlineLevel="0" collapsed="false">
      <c r="A317" s="297"/>
      <c r="B317" s="298" t="s">
        <v>581</v>
      </c>
      <c r="C317" s="299" t="str">
        <f aca="false">VLOOKUP(B317,СписокРабот!B:E,2,FALSE())</f>
        <v>Монтаж радиатора на новое место стоимостью до 50 000 руб.</v>
      </c>
      <c r="D317" s="300" t="str">
        <f aca="false">VLOOKUP(B317,СписокРабот!B:E,3,FALSE())</f>
        <v>ед.</v>
      </c>
      <c r="E317" s="301" t="n">
        <f aca="false">VLOOKUP(B317,СписокРабот!B:E,4,FALSE())</f>
        <v>3545</v>
      </c>
      <c r="F317" s="302" t="n">
        <f aca="false">SUMPRODUCT(J317:$CZ317,MOD(COLUMN(J317:$CZ317)+1,2))</f>
        <v>0</v>
      </c>
      <c r="G317" s="303" t="n">
        <f aca="false">SUMPRODUCT(J317:$CZ317,MOD(COLUMN(J317:$CZ317),2))</f>
        <v>0</v>
      </c>
      <c r="H317" s="304" t="n">
        <f aca="false">'Доп.Работы'!$H317</f>
        <v>0</v>
      </c>
      <c r="I317" s="305" t="n">
        <f aca="false">'Доп.Работы'!$I317</f>
        <v>0</v>
      </c>
      <c r="J317" s="304" t="n">
        <f aca="false">Сводная!G321</f>
        <v>0</v>
      </c>
      <c r="K317" s="305" t="n">
        <f aca="false">Сводная!H321</f>
        <v>0</v>
      </c>
    </row>
    <row r="318" customFormat="false" ht="13.5" hidden="false" customHeight="false" outlineLevel="0" collapsed="false">
      <c r="A318" s="297"/>
      <c r="B318" s="298" t="s">
        <v>582</v>
      </c>
      <c r="C318" s="299" t="str">
        <f aca="false">VLOOKUP(B318,СписокРабот!B:E,2,FALSE())</f>
        <v>Монтаж душевой кабины без гидромассажа без обработки герметиком</v>
      </c>
      <c r="D318" s="300" t="str">
        <f aca="false">VLOOKUP(B318,СписокРабот!B:E,3,FALSE())</f>
        <v>ед.</v>
      </c>
      <c r="E318" s="301" t="n">
        <f aca="false">VLOOKUP(B318,СписокРабот!B:E,4,FALSE())</f>
        <v>9154</v>
      </c>
      <c r="F318" s="302" t="n">
        <f aca="false">SUMPRODUCT(J318:$CZ318,MOD(COLUMN(J318:$CZ318)+1,2))</f>
        <v>0</v>
      </c>
      <c r="G318" s="303" t="n">
        <f aca="false">SUMPRODUCT(J318:$CZ318,MOD(COLUMN(J318:$CZ318),2))</f>
        <v>0</v>
      </c>
      <c r="H318" s="304" t="n">
        <f aca="false">'Доп.Работы'!$H318</f>
        <v>0</v>
      </c>
      <c r="I318" s="305" t="n">
        <f aca="false">'Доп.Работы'!$I318</f>
        <v>0</v>
      </c>
      <c r="J318" s="304" t="n">
        <f aca="false">Сводная!G322</f>
        <v>0</v>
      </c>
      <c r="K318" s="305" t="n">
        <f aca="false">Сводная!H322</f>
        <v>0</v>
      </c>
    </row>
    <row r="319" customFormat="false" ht="13.5" hidden="false" customHeight="false" outlineLevel="0" collapsed="false">
      <c r="A319" s="297"/>
      <c r="B319" s="298" t="s">
        <v>583</v>
      </c>
      <c r="C319" s="299" t="str">
        <f aca="false">VLOOKUP(B319,СписокРабот!B:E,2,FALSE())</f>
        <v>Гидроизоляция швов душевой кабины</v>
      </c>
      <c r="D319" s="300" t="str">
        <f aca="false">VLOOKUP(B319,СписокРабот!B:E,3,FALSE())</f>
        <v>ед.</v>
      </c>
      <c r="E319" s="301" t="n">
        <f aca="false">VLOOKUP(B319,СписокРабот!B:E,4,FALSE())</f>
        <v>7154</v>
      </c>
      <c r="F319" s="302" t="n">
        <f aca="false">SUMPRODUCT(J319:$CZ319,MOD(COLUMN(J319:$CZ319)+1,2))</f>
        <v>0</v>
      </c>
      <c r="G319" s="303" t="n">
        <f aca="false">SUMPRODUCT(J319:$CZ319,MOD(COLUMN(J319:$CZ319),2))</f>
        <v>0</v>
      </c>
      <c r="H319" s="304" t="n">
        <f aca="false">'Доп.Работы'!$H319</f>
        <v>0</v>
      </c>
      <c r="I319" s="305" t="n">
        <f aca="false">'Доп.Работы'!$I319</f>
        <v>0</v>
      </c>
      <c r="J319" s="304" t="n">
        <f aca="false">Сводная!G323</f>
        <v>0</v>
      </c>
      <c r="K319" s="305" t="n">
        <f aca="false">Сводная!H323</f>
        <v>0</v>
      </c>
    </row>
    <row r="320" customFormat="false" ht="13.5" hidden="false" customHeight="false" outlineLevel="0" collapsed="false">
      <c r="A320" s="297"/>
      <c r="B320" s="298" t="s">
        <v>584</v>
      </c>
      <c r="C320" s="299" t="str">
        <f aca="false">VLOOKUP(B320,СписокРабот!B:E,2,FALSE())</f>
        <v>Монтаж пластиковых шторок</v>
      </c>
      <c r="D320" s="300" t="str">
        <f aca="false">VLOOKUP(B320,СписокРабот!B:E,3,FALSE())</f>
        <v>ед.</v>
      </c>
      <c r="E320" s="301" t="n">
        <f aca="false">VLOOKUP(B320,СписокРабот!B:E,4,FALSE())</f>
        <v>4024</v>
      </c>
      <c r="F320" s="302" t="n">
        <f aca="false">SUMPRODUCT(J320:$CZ320,MOD(COLUMN(J320:$CZ320)+1,2))</f>
        <v>0</v>
      </c>
      <c r="G320" s="303" t="n">
        <f aca="false">SUMPRODUCT(J320:$CZ320,MOD(COLUMN(J320:$CZ320),2))</f>
        <v>0</v>
      </c>
      <c r="H320" s="304" t="n">
        <f aca="false">'Доп.Работы'!$H320</f>
        <v>0</v>
      </c>
      <c r="I320" s="305" t="n">
        <f aca="false">'Доп.Работы'!$I320</f>
        <v>0</v>
      </c>
      <c r="J320" s="304" t="n">
        <f aca="false">Сводная!G324</f>
        <v>0</v>
      </c>
      <c r="K320" s="305" t="n">
        <f aca="false">Сводная!H324</f>
        <v>0</v>
      </c>
    </row>
    <row r="321" customFormat="false" ht="13.5" hidden="false" customHeight="false" outlineLevel="0" collapsed="false">
      <c r="A321" s="297"/>
      <c r="B321" s="298" t="s">
        <v>585</v>
      </c>
      <c r="C321" s="299" t="str">
        <f aca="false">VLOOKUP(B321,СписокРабот!B:E,2,FALSE())</f>
        <v>Монтаж поддона на пол (акрил, искуств. камень) с подключением к канализации</v>
      </c>
      <c r="D321" s="300" t="str">
        <f aca="false">VLOOKUP(B321,СписокРабот!B:E,3,FALSE())</f>
        <v>ед.</v>
      </c>
      <c r="E321" s="301" t="n">
        <f aca="false">VLOOKUP(B321,СписокРабот!B:E,4,FALSE())</f>
        <v>4802</v>
      </c>
      <c r="F321" s="302" t="n">
        <f aca="false">SUMPRODUCT(J321:$CZ321,MOD(COLUMN(J321:$CZ321)+1,2))</f>
        <v>0</v>
      </c>
      <c r="G321" s="303" t="n">
        <f aca="false">SUMPRODUCT(J321:$CZ321,MOD(COLUMN(J321:$CZ321),2))</f>
        <v>0</v>
      </c>
      <c r="H321" s="304" t="n">
        <f aca="false">'Доп.Работы'!$H321</f>
        <v>0</v>
      </c>
      <c r="I321" s="305" t="n">
        <f aca="false">'Доп.Работы'!$I321</f>
        <v>0</v>
      </c>
      <c r="J321" s="304" t="n">
        <f aca="false">Сводная!G325</f>
        <v>0</v>
      </c>
      <c r="K321" s="305" t="n">
        <f aca="false">Сводная!H325</f>
        <v>0</v>
      </c>
    </row>
    <row r="322" customFormat="false" ht="13.5" hidden="false" customHeight="false" outlineLevel="0" collapsed="false">
      <c r="A322" s="297"/>
      <c r="B322" s="298" t="s">
        <v>586</v>
      </c>
      <c r="C322" s="299" t="str">
        <f aca="false">VLOOKUP(B322,СписокРабот!B:E,2,FALSE())</f>
        <v>Монтаж пластикового экрана</v>
      </c>
      <c r="D322" s="300" t="str">
        <f aca="false">VLOOKUP(B322,СписокРабот!B:E,3,FALSE())</f>
        <v>ед.</v>
      </c>
      <c r="E322" s="301" t="n">
        <f aca="false">VLOOKUP(B322,СписокРабот!B:E,4,FALSE())</f>
        <v>1398</v>
      </c>
      <c r="F322" s="302" t="n">
        <f aca="false">SUMPRODUCT(J322:$CZ322,MOD(COLUMN(J322:$CZ322)+1,2))</f>
        <v>0</v>
      </c>
      <c r="G322" s="303" t="n">
        <f aca="false">SUMPRODUCT(J322:$CZ322,MOD(COLUMN(J322:$CZ322),2))</f>
        <v>0</v>
      </c>
      <c r="H322" s="304" t="n">
        <f aca="false">'Доп.Работы'!$H322</f>
        <v>0</v>
      </c>
      <c r="I322" s="305" t="n">
        <f aca="false">'Доп.Работы'!$I322</f>
        <v>0</v>
      </c>
      <c r="J322" s="304" t="n">
        <f aca="false">Сводная!G326</f>
        <v>0</v>
      </c>
      <c r="K322" s="305" t="n">
        <f aca="false">Сводная!H326</f>
        <v>0</v>
      </c>
    </row>
    <row r="323" customFormat="false" ht="13.5" hidden="false" customHeight="false" outlineLevel="0" collapsed="false">
      <c r="A323" s="297"/>
      <c r="B323" s="298" t="s">
        <v>587</v>
      </c>
      <c r="C323" s="299" t="str">
        <f aca="false">VLOOKUP(B323,СписокРабот!B:E,2,FALSE())</f>
        <v>Монтаж стеклянных шторок на ванну</v>
      </c>
      <c r="D323" s="300" t="str">
        <f aca="false">VLOOKUP(B323,СписокРабот!B:E,3,FALSE())</f>
        <v>ед.</v>
      </c>
      <c r="E323" s="301" t="n">
        <f aca="false">VLOOKUP(B323,СписокРабот!B:E,4,FALSE())</f>
        <v>6673</v>
      </c>
      <c r="F323" s="302" t="n">
        <f aca="false">SUMPRODUCT(J323:$CZ323,MOD(COLUMN(J323:$CZ323)+1,2))</f>
        <v>0</v>
      </c>
      <c r="G323" s="303" t="n">
        <f aca="false">SUMPRODUCT(J323:$CZ323,MOD(COLUMN(J323:$CZ323),2))</f>
        <v>0</v>
      </c>
      <c r="H323" s="304" t="n">
        <f aca="false">'Доп.Работы'!$H323</f>
        <v>0</v>
      </c>
      <c r="I323" s="305" t="n">
        <f aca="false">'Доп.Работы'!$I323</f>
        <v>0</v>
      </c>
      <c r="J323" s="304" t="n">
        <f aca="false">Сводная!G327</f>
        <v>0</v>
      </c>
      <c r="K323" s="305" t="n">
        <f aca="false">Сводная!H327</f>
        <v>0</v>
      </c>
    </row>
    <row r="324" customFormat="false" ht="13.5" hidden="false" customHeight="false" outlineLevel="0" collapsed="false">
      <c r="A324" s="297"/>
      <c r="B324" s="298" t="s">
        <v>588</v>
      </c>
      <c r="C324" s="299" t="str">
        <f aca="false">VLOOKUP(B324,СписокРабот!B:E,2,FALSE())</f>
        <v>Звуко-теплоизоляция стояков, трубопроводов длиной до 3м</v>
      </c>
      <c r="D324" s="300" t="str">
        <f aca="false">VLOOKUP(B324,СписокРабот!B:E,3,FALSE())</f>
        <v>ед.</v>
      </c>
      <c r="E324" s="301" t="n">
        <f aca="false">VLOOKUP(B324,СписокРабот!B:E,4,FALSE())</f>
        <v>2165</v>
      </c>
      <c r="F324" s="302" t="n">
        <f aca="false">SUMPRODUCT(J324:$CZ324,MOD(COLUMN(J324:$CZ324)+1,2))</f>
        <v>0</v>
      </c>
      <c r="G324" s="303" t="n">
        <f aca="false">SUMPRODUCT(J324:$CZ324,MOD(COLUMN(J324:$CZ324),2))</f>
        <v>0</v>
      </c>
      <c r="H324" s="304" t="n">
        <f aca="false">'Доп.Работы'!$H324</f>
        <v>0</v>
      </c>
      <c r="I324" s="305" t="n">
        <f aca="false">'Доп.Работы'!$I324</f>
        <v>0</v>
      </c>
      <c r="J324" s="304" t="n">
        <f aca="false">Сводная!G328</f>
        <v>0</v>
      </c>
      <c r="K324" s="305" t="n">
        <f aca="false">Сводная!H328</f>
        <v>0</v>
      </c>
    </row>
    <row r="325" customFormat="false" ht="13.5" hidden="false" customHeight="false" outlineLevel="0" collapsed="false">
      <c r="A325" s="297"/>
      <c r="B325" s="298" t="s">
        <v>589</v>
      </c>
      <c r="C325" s="299" t="str">
        <f aca="false">VLOOKUP(B325,СписокРабот!B:E,2,FALSE())</f>
        <v>Монтаж столешницы готовой (без выпила отверстий)</v>
      </c>
      <c r="D325" s="300" t="str">
        <f aca="false">VLOOKUP(B325,СписокРабот!B:E,3,FALSE())</f>
        <v>п.м</v>
      </c>
      <c r="E325" s="301" t="n">
        <f aca="false">VLOOKUP(B325,СписокРабот!B:E,4,FALSE())</f>
        <v>1781</v>
      </c>
      <c r="F325" s="306" t="n">
        <f aca="false">SUMPRODUCT(J325:$CZ325,MOD(COLUMN(J325:$CZ325)+1,2))</f>
        <v>0</v>
      </c>
      <c r="G325" s="303" t="n">
        <f aca="false">SUMPRODUCT(J325:$CZ325,MOD(COLUMN(J325:$CZ325),2))</f>
        <v>0</v>
      </c>
      <c r="H325" s="307" t="n">
        <f aca="false">'Доп.Работы'!$H325</f>
        <v>0</v>
      </c>
      <c r="I325" s="305" t="n">
        <f aca="false">'Доп.Работы'!$I325</f>
        <v>0</v>
      </c>
      <c r="J325" s="307" t="n">
        <f aca="false">Сводная!G329</f>
        <v>0</v>
      </c>
      <c r="K325" s="305" t="n">
        <f aca="false">Сводная!H329</f>
        <v>0</v>
      </c>
    </row>
    <row r="326" customFormat="false" ht="13.5" hidden="false" customHeight="false" outlineLevel="0" collapsed="false">
      <c r="A326" s="297"/>
      <c r="B326" s="298" t="s">
        <v>164</v>
      </c>
      <c r="C326" s="299" t="str">
        <f aca="false">VLOOKUP(B326,СписокРабот!B:E,2,FALSE())</f>
        <v>Опрессовка системы водоснабжения</v>
      </c>
      <c r="D326" s="300" t="str">
        <f aca="false">VLOOKUP(B326,СписокРабот!B:E,3,FALSE())</f>
        <v>ед.</v>
      </c>
      <c r="E326" s="301" t="n">
        <f aca="false">VLOOKUP(B326,СписокРабот!B:E,4,FALSE())</f>
        <v>1768</v>
      </c>
      <c r="F326" s="302" t="n">
        <f aca="false">SUMPRODUCT(J326:$CZ326,MOD(COLUMN(J326:$CZ326)+1,2))</f>
        <v>5</v>
      </c>
      <c r="G326" s="303" t="n">
        <f aca="false">SUMPRODUCT(J326:$CZ326,MOD(COLUMN(J326:$CZ326),2))</f>
        <v>8840</v>
      </c>
      <c r="H326" s="304" t="n">
        <f aca="false">'Доп.Работы'!$H326</f>
        <v>0</v>
      </c>
      <c r="I326" s="305" t="n">
        <f aca="false">'Доп.Работы'!$I326</f>
        <v>0</v>
      </c>
      <c r="J326" s="304" t="n">
        <f aca="false">Сводная!G330</f>
        <v>5</v>
      </c>
      <c r="K326" s="305" t="n">
        <f aca="false">Сводная!H330</f>
        <v>8840</v>
      </c>
    </row>
    <row r="327" customFormat="false" ht="13.5" hidden="false" customHeight="false" outlineLevel="0" collapsed="false">
      <c r="A327" s="297"/>
      <c r="B327" s="298" t="s">
        <v>590</v>
      </c>
      <c r="C327" s="299" t="str">
        <f aca="false">VLOOKUP(B327,СписокРабот!B:E,2,FALSE())</f>
        <v>Укрепление сантех. кабины</v>
      </c>
      <c r="D327" s="300" t="str">
        <f aca="false">VLOOKUP(B327,СписокРабот!B:E,3,FALSE())</f>
        <v>ед.</v>
      </c>
      <c r="E327" s="301" t="n">
        <f aca="false">VLOOKUP(B327,СписокРабот!B:E,4,FALSE())</f>
        <v>8634</v>
      </c>
      <c r="F327" s="302" t="n">
        <f aca="false">SUMPRODUCT(J327:$CZ327,MOD(COLUMN(J327:$CZ327)+1,2))</f>
        <v>0</v>
      </c>
      <c r="G327" s="303" t="n">
        <f aca="false">SUMPRODUCT(J327:$CZ327,MOD(COLUMN(J327:$CZ327),2))</f>
        <v>0</v>
      </c>
      <c r="H327" s="304" t="n">
        <f aca="false">'Доп.Работы'!$H327</f>
        <v>0</v>
      </c>
      <c r="I327" s="305" t="n">
        <f aca="false">'Доп.Работы'!$I327</f>
        <v>0</v>
      </c>
      <c r="J327" s="304" t="n">
        <f aca="false">Сводная!G331</f>
        <v>0</v>
      </c>
      <c r="K327" s="305" t="n">
        <f aca="false">Сводная!H331</f>
        <v>0</v>
      </c>
    </row>
    <row r="328" customFormat="false" ht="13.5" hidden="false" customHeight="false" outlineLevel="0" collapsed="false">
      <c r="A328" s="297"/>
      <c r="B328" s="298" t="s">
        <v>591</v>
      </c>
      <c r="C328" s="299" t="str">
        <f aca="false">VLOOKUP(B328,СписокРабот!B:E,2,FALSE())</f>
        <v>Монтаж ванной/ радиатора стоимостью выше 50 000 руб. (25% от стоимости изделия)</v>
      </c>
      <c r="D328" s="300" t="str">
        <f aca="false">VLOOKUP(B328,СписокРабот!B:E,3,FALSE())</f>
        <v>ед.</v>
      </c>
      <c r="E328" s="301" t="n">
        <f aca="false">VLOOKUP(B328,СписокРабот!B:E,4,FALSE())</f>
        <v>0</v>
      </c>
      <c r="F328" s="302" t="n">
        <f aca="false">SUMPRODUCT(J328:$CZ328,MOD(COLUMN(J328:$CZ328)+1,2))</f>
        <v>0</v>
      </c>
      <c r="G328" s="303" t="n">
        <f aca="false">SUMPRODUCT(J328:$CZ328,MOD(COLUMN(J328:$CZ328),2))</f>
        <v>0</v>
      </c>
      <c r="H328" s="304" t="n">
        <f aca="false">'Доп.Работы'!$H328</f>
        <v>0</v>
      </c>
      <c r="I328" s="305" t="n">
        <f aca="false">'Доп.Работы'!$I328</f>
        <v>0</v>
      </c>
      <c r="J328" s="304" t="n">
        <f aca="false">Сводная!G332</f>
        <v>0</v>
      </c>
      <c r="K328" s="305" t="n">
        <f aca="false">Сводная!H332</f>
        <v>0</v>
      </c>
    </row>
    <row r="329" customFormat="false" ht="13.5" hidden="false" customHeight="false" outlineLevel="0" collapsed="false">
      <c r="A329" s="297"/>
      <c r="B329" s="298" t="s">
        <v>592</v>
      </c>
      <c r="C329" s="299" t="str">
        <f aca="false">VLOOKUP(B329,СписокРабот!B:E,2,FALSE())</f>
        <v>Монтаж унитаза/смесителя/ стоимостью выше 50 000 руб. (30% от стоимости изделия) </v>
      </c>
      <c r="D329" s="300" t="str">
        <f aca="false">VLOOKUP(B329,СписокРабот!B:E,3,FALSE())</f>
        <v>ед.</v>
      </c>
      <c r="E329" s="301" t="n">
        <f aca="false">VLOOKUP(B329,СписокРабот!B:E,4,FALSE())</f>
        <v>0</v>
      </c>
      <c r="F329" s="302" t="n">
        <f aca="false">SUMPRODUCT(J329:$CZ329,MOD(COLUMN(J329:$CZ329)+1,2))</f>
        <v>0</v>
      </c>
      <c r="G329" s="303" t="n">
        <f aca="false">SUMPRODUCT(J329:$CZ329,MOD(COLUMN(J329:$CZ329),2))</f>
        <v>0</v>
      </c>
      <c r="H329" s="304" t="n">
        <f aca="false">'Доп.Работы'!$H329</f>
        <v>0</v>
      </c>
      <c r="I329" s="305" t="n">
        <f aca="false">'Доп.Работы'!$I329</f>
        <v>0</v>
      </c>
      <c r="J329" s="304" t="n">
        <f aca="false">Сводная!G333</f>
        <v>0</v>
      </c>
      <c r="K329" s="305" t="n">
        <f aca="false">Сводная!H333</f>
        <v>0</v>
      </c>
    </row>
    <row r="330" customFormat="false" ht="13.5" hidden="false" customHeight="false" outlineLevel="0" collapsed="false">
      <c r="A330" s="297"/>
      <c r="B330" s="298" t="s">
        <v>593</v>
      </c>
      <c r="C330" s="299" t="str">
        <f aca="false">VLOOKUP(B330,СписокРабот!B:E,2,FALSE())</f>
        <v>Расчистка стояка от старой краски (до 3м)</v>
      </c>
      <c r="D330" s="300" t="str">
        <f aca="false">VLOOKUP(B330,СписокРабот!B:E,3,FALSE())</f>
        <v>ед.</v>
      </c>
      <c r="E330" s="301" t="n">
        <f aca="false">VLOOKUP(B330,СписокРабот!B:E,4,FALSE())</f>
        <v>1693</v>
      </c>
      <c r="F330" s="302" t="n">
        <f aca="false">SUMPRODUCT(J330:$CZ330,MOD(COLUMN(J330:$CZ330)+1,2))</f>
        <v>0</v>
      </c>
      <c r="G330" s="303" t="n">
        <f aca="false">SUMPRODUCT(J330:$CZ330,MOD(COLUMN(J330:$CZ330),2))</f>
        <v>0</v>
      </c>
      <c r="H330" s="304" t="n">
        <f aca="false">'Доп.Работы'!$H330</f>
        <v>0</v>
      </c>
      <c r="I330" s="305" t="n">
        <f aca="false">'Доп.Работы'!$I330</f>
        <v>0</v>
      </c>
      <c r="J330" s="304" t="n">
        <f aca="false">Сводная!G334</f>
        <v>0</v>
      </c>
      <c r="K330" s="305" t="n">
        <f aca="false">Сводная!H334</f>
        <v>0</v>
      </c>
    </row>
    <row r="331" customFormat="false" ht="13.5" hidden="false" customHeight="false" outlineLevel="0" collapsed="false">
      <c r="A331" s="297"/>
      <c r="B331" s="298" t="s">
        <v>594</v>
      </c>
      <c r="C331" s="299" t="str">
        <f aca="false">VLOOKUP(B331,СписокРабот!B:E,2,FALSE())</f>
        <v>Расчистка радиатора от старой краски с отводными трубами (до 3м)</v>
      </c>
      <c r="D331" s="300" t="str">
        <f aca="false">VLOOKUP(B331,СписокРабот!B:E,3,FALSE())</f>
        <v>ед.</v>
      </c>
      <c r="E331" s="301" t="n">
        <f aca="false">VLOOKUP(B331,СписокРабот!B:E,4,FALSE())</f>
        <v>3460</v>
      </c>
      <c r="F331" s="302" t="n">
        <f aca="false">SUMPRODUCT(J331:$CZ331,MOD(COLUMN(J331:$CZ331)+1,2))</f>
        <v>0</v>
      </c>
      <c r="G331" s="303" t="n">
        <f aca="false">SUMPRODUCT(J331:$CZ331,MOD(COLUMN(J331:$CZ331),2))</f>
        <v>0</v>
      </c>
      <c r="H331" s="304" t="n">
        <f aca="false">'Доп.Работы'!$H331</f>
        <v>0</v>
      </c>
      <c r="I331" s="305" t="n">
        <f aca="false">'Доп.Работы'!$I331</f>
        <v>0</v>
      </c>
      <c r="J331" s="304" t="n">
        <f aca="false">Сводная!G335</f>
        <v>0</v>
      </c>
      <c r="K331" s="305" t="n">
        <f aca="false">Сводная!H335</f>
        <v>0</v>
      </c>
    </row>
    <row r="332" customFormat="false" ht="13.5" hidden="false" customHeight="false" outlineLevel="0" collapsed="false">
      <c r="A332" s="297"/>
      <c r="B332" s="298" t="s">
        <v>595</v>
      </c>
      <c r="C332" s="299" t="str">
        <f aca="false">VLOOKUP(B332,СписокРабот!B:E,2,FALSE())</f>
        <v>Окраска стояка /трубопроводов (1 слой)</v>
      </c>
      <c r="D332" s="300" t="str">
        <f aca="false">VLOOKUP(B332,СписокРабот!B:E,3,FALSE())</f>
        <v>п.м</v>
      </c>
      <c r="E332" s="301" t="n">
        <f aca="false">VLOOKUP(B332,СписокРабот!B:E,4,FALSE())</f>
        <v>1087</v>
      </c>
      <c r="F332" s="302" t="n">
        <f aca="false">SUMPRODUCT(J332:$CZ332,MOD(COLUMN(J332:$CZ332)+1,2))</f>
        <v>0</v>
      </c>
      <c r="G332" s="303" t="n">
        <f aca="false">SUMPRODUCT(J332:$CZ332,MOD(COLUMN(J332:$CZ332),2))</f>
        <v>0</v>
      </c>
      <c r="H332" s="304" t="n">
        <f aca="false">'Доп.Работы'!$H332</f>
        <v>0</v>
      </c>
      <c r="I332" s="305" t="n">
        <f aca="false">'Доп.Работы'!$I332</f>
        <v>0</v>
      </c>
      <c r="J332" s="304" t="n">
        <f aca="false">Сводная!G336</f>
        <v>0</v>
      </c>
      <c r="K332" s="305" t="n">
        <f aca="false">Сводная!H336</f>
        <v>0</v>
      </c>
    </row>
    <row r="333" customFormat="false" ht="13.5" hidden="false" customHeight="false" outlineLevel="0" collapsed="false">
      <c r="A333" s="297"/>
      <c r="B333" s="298" t="s">
        <v>596</v>
      </c>
      <c r="C333" s="299" t="str">
        <f aca="false">VLOOKUP(B333,СписокРабот!B:E,2,FALSE())</f>
        <v>Окраска радиатора (1 слой)</v>
      </c>
      <c r="D333" s="300" t="str">
        <f aca="false">VLOOKUP(B333,СписокРабот!B:E,3,FALSE())</f>
        <v>ед.</v>
      </c>
      <c r="E333" s="301" t="n">
        <f aca="false">VLOOKUP(B333,СписокРабот!B:E,4,FALSE())</f>
        <v>2963</v>
      </c>
      <c r="F333" s="302" t="n">
        <f aca="false">SUMPRODUCT(J333:$CZ333,MOD(COLUMN(J333:$CZ333)+1,2))</f>
        <v>0</v>
      </c>
      <c r="G333" s="303" t="n">
        <f aca="false">SUMPRODUCT(J333:$CZ333,MOD(COLUMN(J333:$CZ333),2))</f>
        <v>0</v>
      </c>
      <c r="H333" s="304" t="n">
        <f aca="false">'Доп.Работы'!$H333</f>
        <v>0</v>
      </c>
      <c r="I333" s="305" t="n">
        <f aca="false">'Доп.Работы'!$I333</f>
        <v>0</v>
      </c>
      <c r="J333" s="304" t="n">
        <f aca="false">Сводная!G337</f>
        <v>0</v>
      </c>
      <c r="K333" s="305" t="n">
        <f aca="false">Сводная!H337</f>
        <v>0</v>
      </c>
    </row>
    <row r="334" customFormat="false" ht="13.5" hidden="false" customHeight="false" outlineLevel="0" collapsed="false">
      <c r="A334" s="297"/>
      <c r="B334" s="298" t="s">
        <v>166</v>
      </c>
      <c r="C334" s="299" t="str">
        <f aca="false">VLOOKUP(B334,СписокРабот!B:E,2,FALSE())</f>
        <v>Монтаж коллекторного шкафа</v>
      </c>
      <c r="D334" s="300" t="str">
        <f aca="false">VLOOKUP(B334,СписокРабот!B:E,3,FALSE())</f>
        <v>ед.</v>
      </c>
      <c r="E334" s="301" t="n">
        <f aca="false">VLOOKUP(B334,СписокРабот!B:E,4,FALSE())</f>
        <v>7607</v>
      </c>
      <c r="F334" s="302" t="n">
        <f aca="false">SUMPRODUCT(J334:$CZ334,MOD(COLUMN(J334:$CZ334)+1,2))</f>
        <v>1</v>
      </c>
      <c r="G334" s="303" t="n">
        <f aca="false">SUMPRODUCT(J334:$CZ334,MOD(COLUMN(J334:$CZ334),2))</f>
        <v>7607</v>
      </c>
      <c r="H334" s="304" t="n">
        <f aca="false">'Доп.Работы'!$H334</f>
        <v>0</v>
      </c>
      <c r="I334" s="305" t="n">
        <f aca="false">'Доп.Работы'!$I334</f>
        <v>0</v>
      </c>
      <c r="J334" s="304" t="n">
        <f aca="false">Сводная!G338</f>
        <v>1</v>
      </c>
      <c r="K334" s="305" t="n">
        <f aca="false">Сводная!H338</f>
        <v>7607</v>
      </c>
    </row>
    <row r="335" customFormat="false" ht="13.5" hidden="false" customHeight="false" outlineLevel="0" collapsed="false">
      <c r="A335" s="297"/>
      <c r="B335" s="298" t="s">
        <v>597</v>
      </c>
      <c r="C335" s="299" t="str">
        <f aca="false">VLOOKUP(B335,СписокРабот!B:E,2,FALSE())</f>
        <v>Монтаж стеклянного ограждения на душевой уголок</v>
      </c>
      <c r="D335" s="300" t="str">
        <f aca="false">VLOOKUP(B335,СписокРабот!B:E,3,FALSE())</f>
        <v>ед.</v>
      </c>
      <c r="E335" s="301" t="n">
        <f aca="false">VLOOKUP(B335,СписокРабот!B:E,4,FALSE())</f>
        <v>7829</v>
      </c>
      <c r="F335" s="302" t="n">
        <f aca="false">SUMPRODUCT(J335:$CZ335,MOD(COLUMN(J335:$CZ335)+1,2))</f>
        <v>0</v>
      </c>
      <c r="G335" s="303" t="n">
        <f aca="false">SUMPRODUCT(J335:$CZ335,MOD(COLUMN(J335:$CZ335),2))</f>
        <v>0</v>
      </c>
      <c r="H335" s="304" t="n">
        <f aca="false">'Доп.Работы'!$H335</f>
        <v>0</v>
      </c>
      <c r="I335" s="305" t="n">
        <f aca="false">'Доп.Работы'!$I335</f>
        <v>0</v>
      </c>
      <c r="J335" s="304" t="n">
        <f aca="false">Сводная!G339</f>
        <v>0</v>
      </c>
      <c r="K335" s="305" t="n">
        <f aca="false">Сводная!H339</f>
        <v>0</v>
      </c>
    </row>
    <row r="336" customFormat="false" ht="13.5" hidden="false" customHeight="false" outlineLevel="0" collapsed="false">
      <c r="A336" s="297"/>
      <c r="B336" s="298" t="s">
        <v>598</v>
      </c>
      <c r="C336" s="299" t="str">
        <f aca="false">VLOOKUP(B336,СписокРабот!B:E,2,FALSE())</f>
        <v>Конвектор напольный без вентилятора</v>
      </c>
      <c r="D336" s="300" t="str">
        <f aca="false">VLOOKUP(B336,СписокРабот!B:E,3,FALSE())</f>
        <v>ед.</v>
      </c>
      <c r="E336" s="301" t="n">
        <f aca="false">VLOOKUP(B336,СписокРабот!B:E,4,FALSE())</f>
        <v>6629</v>
      </c>
      <c r="F336" s="302" t="n">
        <f aca="false">SUMPRODUCT(J336:$CZ336,MOD(COLUMN(J336:$CZ336)+1,2))</f>
        <v>0</v>
      </c>
      <c r="G336" s="303" t="n">
        <f aca="false">SUMPRODUCT(J336:$CZ336,MOD(COLUMN(J336:$CZ336),2))</f>
        <v>0</v>
      </c>
      <c r="H336" s="304" t="n">
        <f aca="false">'Доп.Работы'!$H336</f>
        <v>0</v>
      </c>
      <c r="I336" s="305" t="n">
        <f aca="false">'Доп.Работы'!$I336</f>
        <v>0</v>
      </c>
      <c r="J336" s="304" t="n">
        <f aca="false">Сводная!G340</f>
        <v>0</v>
      </c>
      <c r="K336" s="305" t="n">
        <f aca="false">Сводная!H340</f>
        <v>0</v>
      </c>
    </row>
    <row r="337" customFormat="false" ht="13.5" hidden="false" customHeight="false" outlineLevel="0" collapsed="false">
      <c r="A337" s="297"/>
      <c r="B337" s="298" t="s">
        <v>599</v>
      </c>
      <c r="C337" s="299" t="str">
        <f aca="false">VLOOKUP(B337,СписокРабот!B:E,2,FALSE())</f>
        <v>Конвектор напольный с вентилятором</v>
      </c>
      <c r="D337" s="300" t="str">
        <f aca="false">VLOOKUP(B337,СписокРабот!B:E,3,FALSE())</f>
        <v>ед.</v>
      </c>
      <c r="E337" s="301" t="n">
        <f aca="false">VLOOKUP(B337,СписокРабот!B:E,4,FALSE())</f>
        <v>9450</v>
      </c>
      <c r="F337" s="302" t="n">
        <f aca="false">SUMPRODUCT(J337:$CZ337,MOD(COLUMN(J337:$CZ337)+1,2))</f>
        <v>0</v>
      </c>
      <c r="G337" s="303" t="n">
        <f aca="false">SUMPRODUCT(J337:$CZ337,MOD(COLUMN(J337:$CZ337),2))</f>
        <v>0</v>
      </c>
      <c r="H337" s="304" t="n">
        <f aca="false">'Доп.Работы'!$H337</f>
        <v>0</v>
      </c>
      <c r="I337" s="305" t="n">
        <f aca="false">'Доп.Работы'!$I337</f>
        <v>0</v>
      </c>
      <c r="J337" s="304" t="n">
        <f aca="false">Сводная!G341</f>
        <v>0</v>
      </c>
      <c r="K337" s="305" t="n">
        <f aca="false">Сводная!H341</f>
        <v>0</v>
      </c>
    </row>
    <row r="338" customFormat="false" ht="13.5" hidden="false" customHeight="false" outlineLevel="0" collapsed="false">
      <c r="A338" s="297"/>
      <c r="B338" s="298" t="s">
        <v>600</v>
      </c>
      <c r="C338" s="299" t="str">
        <f aca="false">VLOOKUP(B338,СписокРабот!B:E,2,FALSE())</f>
        <v>Установка водонагревателя (до 100 л)</v>
      </c>
      <c r="D338" s="300" t="str">
        <f aca="false">VLOOKUP(B338,СписокРабот!B:E,3,FALSE())</f>
        <v>ед.</v>
      </c>
      <c r="E338" s="301" t="n">
        <f aca="false">VLOOKUP(B338,СписокРабот!B:E,4,FALSE())</f>
        <v>6444</v>
      </c>
      <c r="F338" s="302" t="n">
        <f aca="false">SUMPRODUCT(J338:$CZ338,MOD(COLUMN(J338:$CZ338)+1,2))</f>
        <v>0</v>
      </c>
      <c r="G338" s="303" t="n">
        <f aca="false">SUMPRODUCT(J338:$CZ338,MOD(COLUMN(J338:$CZ338),2))</f>
        <v>0</v>
      </c>
      <c r="H338" s="304" t="n">
        <f aca="false">'Доп.Работы'!$H338</f>
        <v>0</v>
      </c>
      <c r="I338" s="305" t="n">
        <f aca="false">'Доп.Работы'!$I338</f>
        <v>0</v>
      </c>
      <c r="J338" s="304" t="n">
        <f aca="false">Сводная!G342</f>
        <v>0</v>
      </c>
      <c r="K338" s="305" t="n">
        <f aca="false">Сводная!H342</f>
        <v>0</v>
      </c>
    </row>
    <row r="339" customFormat="false" ht="13.5" hidden="false" customHeight="false" outlineLevel="0" collapsed="false">
      <c r="A339" s="297"/>
      <c r="B339" s="298" t="s">
        <v>601</v>
      </c>
      <c r="C339" s="299" t="str">
        <f aca="false">VLOOKUP(B339,СписокРабот!B:E,2,FALSE())</f>
        <v>Установка насоса сололифт</v>
      </c>
      <c r="D339" s="300" t="str">
        <f aca="false">VLOOKUP(B339,СписокРабот!B:E,3,FALSE())</f>
        <v>ед.</v>
      </c>
      <c r="E339" s="301" t="n">
        <f aca="false">VLOOKUP(B339,СписокРабот!B:E,4,FALSE())</f>
        <v>6347</v>
      </c>
      <c r="F339" s="302" t="n">
        <f aca="false">SUMPRODUCT(J339:$CZ339,MOD(COLUMN(J339:$CZ339)+1,2))</f>
        <v>0</v>
      </c>
      <c r="G339" s="303" t="n">
        <f aca="false">SUMPRODUCT(J339:$CZ339,MOD(COLUMN(J339:$CZ339),2))</f>
        <v>0</v>
      </c>
      <c r="H339" s="304" t="n">
        <f aca="false">'Доп.Работы'!$H339</f>
        <v>0</v>
      </c>
      <c r="I339" s="305" t="n">
        <f aca="false">'Доп.Работы'!$I339</f>
        <v>0</v>
      </c>
      <c r="J339" s="304" t="n">
        <f aca="false">Сводная!G343</f>
        <v>0</v>
      </c>
      <c r="K339" s="305" t="n">
        <f aca="false">Сводная!H343</f>
        <v>0</v>
      </c>
    </row>
    <row r="340" customFormat="false" ht="13.5" hidden="false" customHeight="false" outlineLevel="0" collapsed="false">
      <c r="A340" s="308" t="s">
        <v>354</v>
      </c>
      <c r="B340" s="309" t="s">
        <v>168</v>
      </c>
      <c r="C340" s="327"/>
      <c r="D340" s="311"/>
      <c r="E340" s="312"/>
      <c r="F340" s="313" t="n">
        <f aca="false">SUM(F264:F339)</f>
        <v>387</v>
      </c>
      <c r="G340" s="314" t="n">
        <f aca="false">SUM(G264:G339)</f>
        <v>459586</v>
      </c>
      <c r="H340" s="315"/>
      <c r="I340" s="316" t="n">
        <f aca="false">SUM(I264:I339)</f>
        <v>0</v>
      </c>
      <c r="J340" s="315"/>
      <c r="K340" s="316" t="n">
        <f aca="false">SUM(K264:K339)</f>
        <v>459586</v>
      </c>
    </row>
    <row r="341" s="326" customFormat="true" ht="13.5" hidden="false" customHeight="false" outlineLevel="0" collapsed="false">
      <c r="A341" s="328" t="s">
        <v>382</v>
      </c>
      <c r="B341" s="329" t="s">
        <v>169</v>
      </c>
      <c r="C341" s="330"/>
      <c r="D341" s="320"/>
      <c r="E341" s="321"/>
      <c r="F341" s="322" t="n">
        <f aca="false">F262+F340</f>
        <v>443</v>
      </c>
      <c r="G341" s="323" t="n">
        <f aca="false">G262+G340</f>
        <v>474064</v>
      </c>
      <c r="H341" s="324"/>
      <c r="I341" s="325" t="n">
        <f aca="false">I262+I340</f>
        <v>0</v>
      </c>
      <c r="J341" s="324"/>
      <c r="K341" s="325" t="n">
        <f aca="false">K262+K340</f>
        <v>474064</v>
      </c>
    </row>
    <row r="342" customFormat="false" ht="13.5" hidden="false" customHeight="false" outlineLevel="0" collapsed="false">
      <c r="A342" s="285" t="s">
        <v>338</v>
      </c>
      <c r="B342" s="286" t="s">
        <v>602</v>
      </c>
      <c r="C342" s="286"/>
      <c r="D342" s="286"/>
      <c r="E342" s="286"/>
      <c r="F342" s="287" t="n">
        <f aca="false">F469</f>
        <v>1356</v>
      </c>
      <c r="G342" s="288" t="n">
        <f aca="false">G469</f>
        <v>445841</v>
      </c>
      <c r="H342" s="289"/>
      <c r="I342" s="290" t="n">
        <f aca="false">I469</f>
        <v>0</v>
      </c>
      <c r="J342" s="289"/>
      <c r="K342" s="290" t="n">
        <f aca="false">K469</f>
        <v>445841</v>
      </c>
    </row>
    <row r="343" customFormat="false" ht="13.5" hidden="false" customHeight="false" outlineLevel="0" collapsed="false">
      <c r="A343" s="291" t="s">
        <v>344</v>
      </c>
      <c r="B343" s="292" t="s">
        <v>603</v>
      </c>
      <c r="C343" s="292"/>
      <c r="D343" s="292"/>
      <c r="E343" s="292"/>
      <c r="F343" s="293" t="n">
        <f aca="false">F356</f>
        <v>0</v>
      </c>
      <c r="G343" s="294" t="n">
        <f aca="false">G356</f>
        <v>0</v>
      </c>
      <c r="H343" s="295"/>
      <c r="I343" s="296" t="n">
        <f aca="false">I356</f>
        <v>0</v>
      </c>
      <c r="J343" s="295"/>
      <c r="K343" s="296" t="n">
        <f aca="false">K356</f>
        <v>0</v>
      </c>
    </row>
    <row r="344" customFormat="false" ht="13.5" hidden="false" customHeight="false" outlineLevel="0" collapsed="false">
      <c r="A344" s="297"/>
      <c r="B344" s="298" t="s">
        <v>604</v>
      </c>
      <c r="C344" s="299" t="str">
        <f aca="false">VLOOKUP(B344,СписокРабот!B:E,2,FALSE())</f>
        <v>Демонтаж светильников</v>
      </c>
      <c r="D344" s="300" t="str">
        <f aca="false">VLOOKUP(B344,СписокРабот!B:E,3,FALSE())</f>
        <v>ед.</v>
      </c>
      <c r="E344" s="301" t="n">
        <f aca="false">VLOOKUP(B344,СписокРабот!B:E,4,FALSE())</f>
        <v>143</v>
      </c>
      <c r="F344" s="302" t="n">
        <f aca="false">SUMPRODUCT(J344:$CZ344,MOD(COLUMN(J344:$CZ344)+1,2))</f>
        <v>0</v>
      </c>
      <c r="G344" s="303" t="n">
        <f aca="false">SUMPRODUCT(J344:$CZ344,MOD(COLUMN(J344:$CZ344),2))</f>
        <v>0</v>
      </c>
      <c r="H344" s="304" t="n">
        <f aca="false">'Доп.Работы'!$H344</f>
        <v>0</v>
      </c>
      <c r="I344" s="305" t="n">
        <f aca="false">'Доп.Работы'!$I344</f>
        <v>0</v>
      </c>
      <c r="J344" s="304" t="n">
        <f aca="false">Сводная!G348</f>
        <v>0</v>
      </c>
      <c r="K344" s="305" t="n">
        <f aca="false">Сводная!H348</f>
        <v>0</v>
      </c>
    </row>
    <row r="345" customFormat="false" ht="13.5" hidden="false" customHeight="false" outlineLevel="0" collapsed="false">
      <c r="A345" s="297"/>
      <c r="B345" s="298" t="s">
        <v>605</v>
      </c>
      <c r="C345" s="299" t="str">
        <f aca="false">VLOOKUP(B345,СписокРабот!B:E,2,FALSE())</f>
        <v>Демонтаж электроточки</v>
      </c>
      <c r="D345" s="300" t="str">
        <f aca="false">VLOOKUP(B345,СписокРабот!B:E,3,FALSE())</f>
        <v>ед.</v>
      </c>
      <c r="E345" s="301" t="n">
        <f aca="false">VLOOKUP(B345,СписокРабот!B:E,4,FALSE())</f>
        <v>139</v>
      </c>
      <c r="F345" s="302" t="n">
        <f aca="false">SUMPRODUCT(J345:$CZ345,MOD(COLUMN(J345:$CZ345)+1,2))</f>
        <v>0</v>
      </c>
      <c r="G345" s="303" t="n">
        <f aca="false">SUMPRODUCT(J345:$CZ345,MOD(COLUMN(J345:$CZ345),2))</f>
        <v>0</v>
      </c>
      <c r="H345" s="304" t="n">
        <f aca="false">'Доп.Работы'!$H345</f>
        <v>0</v>
      </c>
      <c r="I345" s="305" t="n">
        <f aca="false">'Доп.Работы'!$I345</f>
        <v>0</v>
      </c>
      <c r="J345" s="304" t="n">
        <f aca="false">Сводная!G349</f>
        <v>0</v>
      </c>
      <c r="K345" s="305" t="n">
        <f aca="false">Сводная!H349</f>
        <v>0</v>
      </c>
    </row>
    <row r="346" customFormat="false" ht="13.5" hidden="false" customHeight="false" outlineLevel="0" collapsed="false">
      <c r="A346" s="297"/>
      <c r="B346" s="298" t="s">
        <v>606</v>
      </c>
      <c r="C346" s="299" t="str">
        <f aca="false">VLOOKUP(B346,СписокРабот!B:E,2,FALSE())</f>
        <v>Демонтаж электропроводки</v>
      </c>
      <c r="D346" s="300" t="str">
        <f aca="false">VLOOKUP(B346,СписокРабот!B:E,3,FALSE())</f>
        <v>п.м</v>
      </c>
      <c r="E346" s="301" t="n">
        <f aca="false">VLOOKUP(B346,СписокРабот!B:E,4,FALSE())</f>
        <v>46</v>
      </c>
      <c r="F346" s="306" t="n">
        <f aca="false">SUMPRODUCT(J346:$CZ346,MOD(COLUMN(J346:$CZ346)+1,2))</f>
        <v>0</v>
      </c>
      <c r="G346" s="303" t="n">
        <f aca="false">SUMPRODUCT(J346:$CZ346,MOD(COLUMN(J346:$CZ346),2))</f>
        <v>0</v>
      </c>
      <c r="H346" s="307" t="n">
        <f aca="false">'Доп.Работы'!$H346</f>
        <v>0</v>
      </c>
      <c r="I346" s="305" t="n">
        <f aca="false">'Доп.Работы'!$I346</f>
        <v>0</v>
      </c>
      <c r="J346" s="307" t="n">
        <f aca="false">Сводная!G350</f>
        <v>0</v>
      </c>
      <c r="K346" s="305" t="n">
        <f aca="false">Сводная!H350</f>
        <v>0</v>
      </c>
    </row>
    <row r="347" customFormat="false" ht="13.5" hidden="false" customHeight="false" outlineLevel="0" collapsed="false">
      <c r="A347" s="297"/>
      <c r="B347" s="298" t="s">
        <v>607</v>
      </c>
      <c r="C347" s="299" t="str">
        <f aca="false">VLOOKUP(B347,СписокРабот!B:E,2,FALSE())</f>
        <v>Демонтаж электроплиты (без выноса)</v>
      </c>
      <c r="D347" s="300" t="str">
        <f aca="false">VLOOKUP(B347,СписокРабот!B:E,3,FALSE())</f>
        <v>ед.</v>
      </c>
      <c r="E347" s="301" t="n">
        <f aca="false">VLOOKUP(B347,СписокРабот!B:E,4,FALSE())</f>
        <v>1270</v>
      </c>
      <c r="F347" s="302" t="n">
        <f aca="false">SUMPRODUCT(J347:$CZ347,MOD(COLUMN(J347:$CZ347)+1,2))</f>
        <v>0</v>
      </c>
      <c r="G347" s="303" t="n">
        <f aca="false">SUMPRODUCT(J347:$CZ347,MOD(COLUMN(J347:$CZ347),2))</f>
        <v>0</v>
      </c>
      <c r="H347" s="304" t="n">
        <f aca="false">'Доп.Работы'!$H347</f>
        <v>0</v>
      </c>
      <c r="I347" s="305" t="n">
        <f aca="false">'Доп.Работы'!$I347</f>
        <v>0</v>
      </c>
      <c r="J347" s="304" t="n">
        <f aca="false">Сводная!G351</f>
        <v>0</v>
      </c>
      <c r="K347" s="305" t="n">
        <f aca="false">Сводная!H351</f>
        <v>0</v>
      </c>
    </row>
    <row r="348" customFormat="false" ht="13.5" hidden="false" customHeight="false" outlineLevel="0" collapsed="false">
      <c r="A348" s="297"/>
      <c r="B348" s="298" t="s">
        <v>608</v>
      </c>
      <c r="C348" s="299" t="str">
        <f aca="false">VLOOKUP(B348,СписокРабот!B:E,2,FALSE())</f>
        <v>Демонтаж варочной панели (без сохраненния)</v>
      </c>
      <c r="D348" s="300" t="str">
        <f aca="false">VLOOKUP(B348,СписокРабот!B:E,3,FALSE())</f>
        <v>ед.</v>
      </c>
      <c r="E348" s="301" t="n">
        <f aca="false">VLOOKUP(B348,СписокРабот!B:E,4,FALSE())</f>
        <v>1063</v>
      </c>
      <c r="F348" s="302" t="n">
        <f aca="false">SUMPRODUCT(J348:$CZ348,MOD(COLUMN(J348:$CZ348)+1,2))</f>
        <v>0</v>
      </c>
      <c r="G348" s="303" t="n">
        <f aca="false">SUMPRODUCT(J348:$CZ348,MOD(COLUMN(J348:$CZ348),2))</f>
        <v>0</v>
      </c>
      <c r="H348" s="304" t="n">
        <f aca="false">'Доп.Работы'!$H348</f>
        <v>0</v>
      </c>
      <c r="I348" s="305" t="n">
        <f aca="false">'Доп.Работы'!$I348</f>
        <v>0</v>
      </c>
      <c r="J348" s="304" t="n">
        <f aca="false">Сводная!G352</f>
        <v>0</v>
      </c>
      <c r="K348" s="305" t="n">
        <f aca="false">Сводная!H352</f>
        <v>0</v>
      </c>
    </row>
    <row r="349" customFormat="false" ht="13.5" hidden="false" customHeight="false" outlineLevel="0" collapsed="false">
      <c r="A349" s="297"/>
      <c r="B349" s="298" t="s">
        <v>609</v>
      </c>
      <c r="C349" s="299" t="str">
        <f aca="false">VLOOKUP(B349,СписокРабот!B:E,2,FALSE())</f>
        <v>Демонтаж духового шкафа (без сохранения)</v>
      </c>
      <c r="D349" s="300" t="str">
        <f aca="false">VLOOKUP(B349,СписокРабот!B:E,3,FALSE())</f>
        <v>ед.</v>
      </c>
      <c r="E349" s="301" t="n">
        <f aca="false">VLOOKUP(B349,СписокРабот!B:E,4,FALSE())</f>
        <v>893</v>
      </c>
      <c r="F349" s="302" t="n">
        <f aca="false">SUMPRODUCT(J349:$CZ349,MOD(COLUMN(J349:$CZ349)+1,2))</f>
        <v>0</v>
      </c>
      <c r="G349" s="303" t="n">
        <f aca="false">SUMPRODUCT(J349:$CZ349,MOD(COLUMN(J349:$CZ349),2))</f>
        <v>0</v>
      </c>
      <c r="H349" s="304" t="n">
        <f aca="false">'Доп.Работы'!$H349</f>
        <v>0</v>
      </c>
      <c r="I349" s="305" t="n">
        <f aca="false">'Доп.Работы'!$I349</f>
        <v>0</v>
      </c>
      <c r="J349" s="304" t="n">
        <f aca="false">Сводная!G353</f>
        <v>0</v>
      </c>
      <c r="K349" s="305" t="n">
        <f aca="false">Сводная!H353</f>
        <v>0</v>
      </c>
    </row>
    <row r="350" customFormat="false" ht="13.5" hidden="false" customHeight="false" outlineLevel="0" collapsed="false">
      <c r="A350" s="297"/>
      <c r="B350" s="298" t="s">
        <v>610</v>
      </c>
      <c r="C350" s="299" t="str">
        <f aca="false">VLOOKUP(B350,СписокРабот!B:E,2,FALSE())</f>
        <v>Демонтаж распределительного щита (без сохранения)</v>
      </c>
      <c r="D350" s="300" t="str">
        <f aca="false">VLOOKUP(B350,СписокРабот!B:E,3,FALSE())</f>
        <v>ед.</v>
      </c>
      <c r="E350" s="301" t="n">
        <f aca="false">VLOOKUP(B350,СписокРабот!B:E,4,FALSE())</f>
        <v>4514</v>
      </c>
      <c r="F350" s="302" t="n">
        <f aca="false">SUMPRODUCT(J350:$CZ350,MOD(COLUMN(J350:$CZ350)+1,2))</f>
        <v>0</v>
      </c>
      <c r="G350" s="303" t="n">
        <f aca="false">SUMPRODUCT(J350:$CZ350,MOD(COLUMN(J350:$CZ350),2))</f>
        <v>0</v>
      </c>
      <c r="H350" s="304" t="n">
        <f aca="false">'Доп.Работы'!$H350</f>
        <v>0</v>
      </c>
      <c r="I350" s="305" t="n">
        <f aca="false">'Доп.Работы'!$I350</f>
        <v>0</v>
      </c>
      <c r="J350" s="304" t="n">
        <f aca="false">Сводная!G354</f>
        <v>0</v>
      </c>
      <c r="K350" s="305" t="n">
        <f aca="false">Сводная!H354</f>
        <v>0</v>
      </c>
    </row>
    <row r="351" customFormat="false" ht="13.5" hidden="false" customHeight="false" outlineLevel="0" collapsed="false">
      <c r="A351" s="297"/>
      <c r="B351" s="298" t="s">
        <v>611</v>
      </c>
      <c r="C351" s="299" t="str">
        <f aca="false">VLOOKUP(B351,СписокРабот!B:E,2,FALSE())</f>
        <v>Демонтаж автоматов отключения ДиФ, УЗО</v>
      </c>
      <c r="D351" s="300" t="str">
        <f aca="false">VLOOKUP(B351,СписокРабот!B:E,3,FALSE())</f>
        <v>ед.</v>
      </c>
      <c r="E351" s="301" t="n">
        <f aca="false">VLOOKUP(B351,СписокРабот!B:E,4,FALSE())</f>
        <v>470</v>
      </c>
      <c r="F351" s="302" t="n">
        <f aca="false">SUMPRODUCT(J351:$CZ351,MOD(COLUMN(J351:$CZ351)+1,2))</f>
        <v>0</v>
      </c>
      <c r="G351" s="303" t="n">
        <f aca="false">SUMPRODUCT(J351:$CZ351,MOD(COLUMN(J351:$CZ351),2))</f>
        <v>0</v>
      </c>
      <c r="H351" s="304" t="n">
        <f aca="false">'Доп.Работы'!$H351</f>
        <v>0</v>
      </c>
      <c r="I351" s="305" t="n">
        <f aca="false">'Доп.Работы'!$I351</f>
        <v>0</v>
      </c>
      <c r="J351" s="304" t="n">
        <f aca="false">Сводная!G355</f>
        <v>0</v>
      </c>
      <c r="K351" s="305" t="n">
        <f aca="false">Сводная!H355</f>
        <v>0</v>
      </c>
    </row>
    <row r="352" customFormat="false" ht="13.5" hidden="false" customHeight="false" outlineLevel="0" collapsed="false">
      <c r="A352" s="297"/>
      <c r="B352" s="298" t="s">
        <v>612</v>
      </c>
      <c r="C352" s="299" t="str">
        <f aca="false">VLOOKUP(B352,СписокРабот!B:E,2,FALSE())</f>
        <v>Демонтаж полотенцесушителя электрического</v>
      </c>
      <c r="D352" s="300" t="str">
        <f aca="false">VLOOKUP(B352,СписокРабот!B:E,3,FALSE())</f>
        <v>ед.</v>
      </c>
      <c r="E352" s="301" t="n">
        <f aca="false">VLOOKUP(B352,СписокРабот!B:E,4,FALSE())</f>
        <v>482</v>
      </c>
      <c r="F352" s="302" t="n">
        <f aca="false">SUMPRODUCT(J352:$CZ352,MOD(COLUMN(J352:$CZ352)+1,2))</f>
        <v>0</v>
      </c>
      <c r="G352" s="303" t="n">
        <f aca="false">SUMPRODUCT(J352:$CZ352,MOD(COLUMN(J352:$CZ352),2))</f>
        <v>0</v>
      </c>
      <c r="H352" s="304" t="n">
        <f aca="false">'Доп.Работы'!$H352</f>
        <v>0</v>
      </c>
      <c r="I352" s="305" t="n">
        <f aca="false">'Доп.Работы'!$I352</f>
        <v>0</v>
      </c>
      <c r="J352" s="304" t="n">
        <f aca="false">Сводная!G356</f>
        <v>0</v>
      </c>
      <c r="K352" s="305" t="n">
        <f aca="false">Сводная!H356</f>
        <v>0</v>
      </c>
    </row>
    <row r="353" customFormat="false" ht="13.5" hidden="false" customHeight="false" outlineLevel="0" collapsed="false">
      <c r="A353" s="297"/>
      <c r="B353" s="298" t="s">
        <v>613</v>
      </c>
      <c r="C353" s="299" t="str">
        <f aca="false">VLOOKUP(B353,СписокРабот!B:E,2,FALSE())</f>
        <v>Демонтаж внутреннего блока кондиционера без сохранения</v>
      </c>
      <c r="D353" s="300" t="str">
        <f aca="false">VLOOKUP(B353,СписокРабот!B:E,3,FALSE())</f>
        <v>ед.</v>
      </c>
      <c r="E353" s="301" t="n">
        <f aca="false">VLOOKUP(B353,СписокРабот!B:E,4,FALSE())</f>
        <v>2116</v>
      </c>
      <c r="F353" s="302" t="n">
        <f aca="false">SUMPRODUCT(J353:$CZ353,MOD(COLUMN(J353:$CZ353)+1,2))</f>
        <v>0</v>
      </c>
      <c r="G353" s="303" t="n">
        <f aca="false">SUMPRODUCT(J353:$CZ353,MOD(COLUMN(J353:$CZ353),2))</f>
        <v>0</v>
      </c>
      <c r="H353" s="304" t="n">
        <f aca="false">'Доп.Работы'!$H353</f>
        <v>0</v>
      </c>
      <c r="I353" s="305" t="n">
        <f aca="false">'Доп.Работы'!$I353</f>
        <v>0</v>
      </c>
      <c r="J353" s="304" t="n">
        <f aca="false">Сводная!G357</f>
        <v>0</v>
      </c>
      <c r="K353" s="305" t="n">
        <f aca="false">Сводная!H357</f>
        <v>0</v>
      </c>
    </row>
    <row r="354" customFormat="false" ht="13.5" hidden="false" customHeight="false" outlineLevel="0" collapsed="false">
      <c r="A354" s="297"/>
      <c r="B354" s="298" t="s">
        <v>614</v>
      </c>
      <c r="C354" s="299" t="str">
        <f aca="false">VLOOKUP(B354,СписокРабот!B:E,2,FALSE())</f>
        <v>Демонтаж старого распределительного устройства</v>
      </c>
      <c r="D354" s="300" t="str">
        <f aca="false">VLOOKUP(B354,СписокРабот!B:E,3,FALSE())</f>
        <v>ед.</v>
      </c>
      <c r="E354" s="301" t="n">
        <f aca="false">VLOOKUP(B354,СписокРабот!B:E,4,FALSE())</f>
        <v>5078</v>
      </c>
      <c r="F354" s="302" t="n">
        <f aca="false">SUMPRODUCT(J354:$CZ354,MOD(COLUMN(J354:$CZ354)+1,2))</f>
        <v>0</v>
      </c>
      <c r="G354" s="303" t="n">
        <f aca="false">SUMPRODUCT(J354:$CZ354,MOD(COLUMN(J354:$CZ354),2))</f>
        <v>0</v>
      </c>
      <c r="H354" s="304" t="n">
        <f aca="false">'Доп.Работы'!$H354</f>
        <v>0</v>
      </c>
      <c r="I354" s="305" t="n">
        <f aca="false">'Доп.Работы'!$I354</f>
        <v>0</v>
      </c>
      <c r="J354" s="304" t="n">
        <f aca="false">Сводная!G358</f>
        <v>0</v>
      </c>
      <c r="K354" s="305" t="n">
        <f aca="false">Сводная!H358</f>
        <v>0</v>
      </c>
    </row>
    <row r="355" customFormat="false" ht="13.5" hidden="false" customHeight="false" outlineLevel="0" collapsed="false">
      <c r="A355" s="297"/>
      <c r="B355" s="298" t="s">
        <v>615</v>
      </c>
      <c r="C355" s="299" t="str">
        <f aca="false">VLOOKUP(B355,СписокРабот!B:E,2,FALSE())</f>
        <v>Демонтаж панели электроточки</v>
      </c>
      <c r="D355" s="300" t="str">
        <f aca="false">VLOOKUP(B355,СписокРабот!B:E,3,FALSE())</f>
        <v>ед.</v>
      </c>
      <c r="E355" s="301" t="n">
        <f aca="false">VLOOKUP(B355,СписокРабот!B:E,4,FALSE())</f>
        <v>53</v>
      </c>
      <c r="F355" s="302" t="n">
        <f aca="false">SUMPRODUCT(J355:$CZ355,MOD(COLUMN(J355:$CZ355)+1,2))</f>
        <v>0</v>
      </c>
      <c r="G355" s="303" t="n">
        <f aca="false">SUMPRODUCT(J355:$CZ355,MOD(COLUMN(J355:$CZ355),2))</f>
        <v>0</v>
      </c>
      <c r="H355" s="304" t="n">
        <f aca="false">'Доп.Работы'!$H355</f>
        <v>0</v>
      </c>
      <c r="I355" s="305" t="n">
        <f aca="false">'Доп.Работы'!$I355</f>
        <v>0</v>
      </c>
      <c r="J355" s="304" t="n">
        <f aca="false">Сводная!G359</f>
        <v>0</v>
      </c>
      <c r="K355" s="305" t="n">
        <f aca="false">Сводная!H359</f>
        <v>0</v>
      </c>
    </row>
    <row r="356" customFormat="false" ht="13.5" hidden="false" customHeight="false" outlineLevel="0" collapsed="false">
      <c r="A356" s="308" t="s">
        <v>354</v>
      </c>
      <c r="B356" s="309" t="s">
        <v>616</v>
      </c>
      <c r="C356" s="327"/>
      <c r="D356" s="311"/>
      <c r="E356" s="312"/>
      <c r="F356" s="313" t="n">
        <f aca="false">SUM(F344:F355)</f>
        <v>0</v>
      </c>
      <c r="G356" s="314" t="n">
        <f aca="false">SUM(G344:G355)</f>
        <v>0</v>
      </c>
      <c r="H356" s="315"/>
      <c r="I356" s="316" t="n">
        <f aca="false">SUM(I344:I355)</f>
        <v>0</v>
      </c>
      <c r="J356" s="315"/>
      <c r="K356" s="316" t="n">
        <f aca="false">SUM(K344:K355)</f>
        <v>0</v>
      </c>
    </row>
    <row r="357" customFormat="false" ht="13.5" hidden="false" customHeight="false" outlineLevel="0" collapsed="false">
      <c r="A357" s="291" t="s">
        <v>344</v>
      </c>
      <c r="B357" s="292" t="s">
        <v>171</v>
      </c>
      <c r="C357" s="292"/>
      <c r="D357" s="292"/>
      <c r="E357" s="292"/>
      <c r="F357" s="293" t="n">
        <f aca="false">F468</f>
        <v>1356</v>
      </c>
      <c r="G357" s="294" t="n">
        <f aca="false">G468</f>
        <v>445841</v>
      </c>
      <c r="H357" s="295"/>
      <c r="I357" s="296" t="n">
        <f aca="false">I468</f>
        <v>0</v>
      </c>
      <c r="J357" s="295"/>
      <c r="K357" s="296" t="n">
        <f aca="false">K468</f>
        <v>445841</v>
      </c>
    </row>
    <row r="358" customFormat="false" ht="13.5" hidden="false" customHeight="false" outlineLevel="0" collapsed="false">
      <c r="A358" s="297"/>
      <c r="B358" s="298" t="s">
        <v>172</v>
      </c>
      <c r="C358" s="299" t="str">
        <f aca="false">VLOOKUP(B358,СписокРабот!B:E,2,FALSE())</f>
        <v>Прокладка кабеля по потолку (в гофре)</v>
      </c>
      <c r="D358" s="300" t="str">
        <f aca="false">VLOOKUP(B358,СписокРабот!B:E,3,FALSE())</f>
        <v>п.м.</v>
      </c>
      <c r="E358" s="301" t="n">
        <f aca="false">VLOOKUP(B358,СписокРабот!B:E,4,FALSE())</f>
        <v>399</v>
      </c>
      <c r="F358" s="306" t="n">
        <f aca="false">SUMPRODUCT(J358:$CZ358,MOD(COLUMN(J358:$CZ358)+1,2))</f>
        <v>100</v>
      </c>
      <c r="G358" s="303" t="n">
        <f aca="false">SUMPRODUCT(J358:$CZ358,MOD(COLUMN(J358:$CZ358),2))</f>
        <v>39900</v>
      </c>
      <c r="H358" s="307" t="n">
        <f aca="false">'Доп.Работы'!$H358</f>
        <v>0</v>
      </c>
      <c r="I358" s="305" t="n">
        <f aca="false">'Доп.Работы'!$I358</f>
        <v>0</v>
      </c>
      <c r="J358" s="307" t="n">
        <f aca="false">Сводная!G362</f>
        <v>100</v>
      </c>
      <c r="K358" s="305" t="n">
        <f aca="false">Сводная!H362</f>
        <v>39900</v>
      </c>
    </row>
    <row r="359" customFormat="false" ht="13.5" hidden="false" customHeight="false" outlineLevel="0" collapsed="false">
      <c r="A359" s="297"/>
      <c r="B359" s="298" t="s">
        <v>175</v>
      </c>
      <c r="C359" s="299" t="str">
        <f aca="false">VLOOKUP(B359,СписокРабот!B:E,2,FALSE())</f>
        <v>Прокладка кабеля в стяжке (в гофре)</v>
      </c>
      <c r="D359" s="300" t="str">
        <f aca="false">VLOOKUP(B359,СписокРабот!B:E,3,FALSE())</f>
        <v>п.м</v>
      </c>
      <c r="E359" s="301" t="n">
        <f aca="false">VLOOKUP(B359,СписокРабот!B:E,4,FALSE())</f>
        <v>329</v>
      </c>
      <c r="F359" s="306" t="n">
        <f aca="false">SUMPRODUCT(J359:$CZ359,MOD(COLUMN(J359:$CZ359)+1,2))</f>
        <v>400</v>
      </c>
      <c r="G359" s="303" t="n">
        <f aca="false">SUMPRODUCT(J359:$CZ359,MOD(COLUMN(J359:$CZ359),2))</f>
        <v>131600</v>
      </c>
      <c r="H359" s="307" t="n">
        <f aca="false">'Доп.Работы'!$H359</f>
        <v>0</v>
      </c>
      <c r="I359" s="305" t="n">
        <f aca="false">'Доп.Работы'!$I359</f>
        <v>0</v>
      </c>
      <c r="J359" s="307" t="n">
        <f aca="false">Сводная!G363</f>
        <v>400</v>
      </c>
      <c r="K359" s="305" t="n">
        <f aca="false">Сводная!H363</f>
        <v>131600</v>
      </c>
    </row>
    <row r="360" customFormat="false" ht="13.5" hidden="false" customHeight="false" outlineLevel="0" collapsed="false">
      <c r="A360" s="297"/>
      <c r="B360" s="298" t="s">
        <v>617</v>
      </c>
      <c r="C360" s="299" t="str">
        <f aca="false">VLOOKUP(B360,СписокРабот!B:E,2,FALSE())</f>
        <v>Прокладка кабеля в трубах (в стяжке)</v>
      </c>
      <c r="D360" s="300" t="str">
        <f aca="false">VLOOKUP(B360,СписокРабот!B:E,3,FALSE())</f>
        <v>п.м.</v>
      </c>
      <c r="E360" s="301" t="n">
        <f aca="false">VLOOKUP(B360,СписокРабот!B:E,4,FALSE())</f>
        <v>1269</v>
      </c>
      <c r="F360" s="306" t="n">
        <f aca="false">SUMPRODUCT(J360:$CZ360,MOD(COLUMN(J360:$CZ360)+1,2))</f>
        <v>0</v>
      </c>
      <c r="G360" s="303" t="n">
        <f aca="false">SUMPRODUCT(J360:$CZ360,MOD(COLUMN(J360:$CZ360),2))</f>
        <v>0</v>
      </c>
      <c r="H360" s="307" t="n">
        <f aca="false">'Доп.Работы'!$H360</f>
        <v>0</v>
      </c>
      <c r="I360" s="305" t="n">
        <f aca="false">'Доп.Работы'!$I360</f>
        <v>0</v>
      </c>
      <c r="J360" s="307" t="n">
        <f aca="false">Сводная!G364</f>
        <v>0</v>
      </c>
      <c r="K360" s="305" t="n">
        <f aca="false">Сводная!H364</f>
        <v>0</v>
      </c>
    </row>
    <row r="361" customFormat="false" ht="13.5" hidden="false" customHeight="false" outlineLevel="0" collapsed="false">
      <c r="A361" s="297"/>
      <c r="B361" s="298" t="s">
        <v>177</v>
      </c>
      <c r="C361" s="299" t="str">
        <f aca="false">VLOOKUP(B361,СписокРабот!B:E,2,FALSE())</f>
        <v>Прокладка кабеля в штробе</v>
      </c>
      <c r="D361" s="300" t="str">
        <f aca="false">VLOOKUP(B361,СписокРабот!B:E,3,FALSE())</f>
        <v>п.м.</v>
      </c>
      <c r="E361" s="301" t="n">
        <f aca="false">VLOOKUP(B361,СписокРабот!B:E,4,FALSE())</f>
        <v>329</v>
      </c>
      <c r="F361" s="306" t="n">
        <f aca="false">SUMPRODUCT(J361:$CZ361,MOD(COLUMN(J361:$CZ361)+1,2))</f>
        <v>80</v>
      </c>
      <c r="G361" s="303" t="n">
        <f aca="false">SUMPRODUCT(J361:$CZ361,MOD(COLUMN(J361:$CZ361),2))</f>
        <v>26320</v>
      </c>
      <c r="H361" s="307" t="n">
        <f aca="false">'Доп.Работы'!$H361</f>
        <v>0</v>
      </c>
      <c r="I361" s="305" t="n">
        <f aca="false">'Доп.Работы'!$I361</f>
        <v>0</v>
      </c>
      <c r="J361" s="307" t="n">
        <f aca="false">Сводная!G365</f>
        <v>80</v>
      </c>
      <c r="K361" s="305" t="n">
        <f aca="false">Сводная!H365</f>
        <v>26320</v>
      </c>
    </row>
    <row r="362" customFormat="false" ht="13.5" hidden="false" customHeight="false" outlineLevel="0" collapsed="false">
      <c r="A362" s="297"/>
      <c r="B362" s="298" t="s">
        <v>179</v>
      </c>
      <c r="C362" s="299" t="str">
        <f aca="false">VLOOKUP(B362,СписокРабот!B:E,2,FALSE())</f>
        <v>Протяжка кабеля в гофру</v>
      </c>
      <c r="D362" s="300" t="str">
        <f aca="false">VLOOKUP(B362,СписокРабот!B:E,3,FALSE())</f>
        <v>п.м.</v>
      </c>
      <c r="E362" s="301" t="n">
        <f aca="false">VLOOKUP(B362,СписокРабот!B:E,4,FALSE())</f>
        <v>97</v>
      </c>
      <c r="F362" s="306" t="n">
        <f aca="false">SUMPRODUCT(J362:$CZ362,MOD(COLUMN(J362:$CZ362)+1,2))</f>
        <v>500</v>
      </c>
      <c r="G362" s="303" t="n">
        <f aca="false">SUMPRODUCT(J362:$CZ362,MOD(COLUMN(J362:$CZ362),2))</f>
        <v>48500</v>
      </c>
      <c r="H362" s="307" t="n">
        <f aca="false">'Доп.Работы'!$H362</f>
        <v>0</v>
      </c>
      <c r="I362" s="305" t="n">
        <f aca="false">'Доп.Работы'!$I362</f>
        <v>0</v>
      </c>
      <c r="J362" s="307" t="n">
        <f aca="false">Сводная!G366</f>
        <v>500</v>
      </c>
      <c r="K362" s="305" t="n">
        <f aca="false">Сводная!H366</f>
        <v>48500</v>
      </c>
    </row>
    <row r="363" customFormat="false" ht="13.5" hidden="false" customHeight="false" outlineLevel="0" collapsed="false">
      <c r="A363" s="297"/>
      <c r="B363" s="298" t="s">
        <v>618</v>
      </c>
      <c r="C363" s="299" t="str">
        <f aca="false">VLOOKUP(B363,СписокРабот!B:E,2,FALSE())</f>
        <v>Прокладка кабеля телефонного/интернет UTP</v>
      </c>
      <c r="D363" s="300" t="str">
        <f aca="false">VLOOKUP(B363,СписокРабот!B:E,3,FALSE())</f>
        <v>п.м.</v>
      </c>
      <c r="E363" s="301" t="n">
        <f aca="false">VLOOKUP(B363,СписокРабот!B:E,4,FALSE())</f>
        <v>314</v>
      </c>
      <c r="F363" s="306" t="n">
        <f aca="false">SUMPRODUCT(J363:$CZ363,MOD(COLUMN(J363:$CZ363)+1,2))</f>
        <v>0</v>
      </c>
      <c r="G363" s="303" t="n">
        <f aca="false">SUMPRODUCT(J363:$CZ363,MOD(COLUMN(J363:$CZ363),2))</f>
        <v>0</v>
      </c>
      <c r="H363" s="307" t="n">
        <f aca="false">'Доп.Работы'!$H363</f>
        <v>0</v>
      </c>
      <c r="I363" s="305" t="n">
        <f aca="false">'Доп.Работы'!$I363</f>
        <v>0</v>
      </c>
      <c r="J363" s="307" t="n">
        <f aca="false">Сводная!G367</f>
        <v>0</v>
      </c>
      <c r="K363" s="305" t="n">
        <f aca="false">Сводная!H367</f>
        <v>0</v>
      </c>
    </row>
    <row r="364" customFormat="false" ht="13.5" hidden="false" customHeight="false" outlineLevel="0" collapsed="false">
      <c r="A364" s="297"/>
      <c r="B364" s="298" t="s">
        <v>619</v>
      </c>
      <c r="C364" s="299" t="str">
        <f aca="false">VLOOKUP(B364,СписокРабот!B:E,2,FALSE())</f>
        <v>Прокладка кабеля телевизионного открытым способом  в лотке </v>
      </c>
      <c r="D364" s="300" t="str">
        <f aca="false">VLOOKUP(B364,СписокРабот!B:E,3,FALSE())</f>
        <v>п.м.</v>
      </c>
      <c r="E364" s="301" t="n">
        <f aca="false">VLOOKUP(B364,СписокРабот!B:E,4,FALSE())</f>
        <v>314</v>
      </c>
      <c r="F364" s="306" t="n">
        <f aca="false">SUMPRODUCT(J364:$CZ364,MOD(COLUMN(J364:$CZ364)+1,2))</f>
        <v>0</v>
      </c>
      <c r="G364" s="303" t="n">
        <f aca="false">SUMPRODUCT(J364:$CZ364,MOD(COLUMN(J364:$CZ364),2))</f>
        <v>0</v>
      </c>
      <c r="H364" s="307" t="n">
        <f aca="false">'Доп.Работы'!$H364</f>
        <v>0</v>
      </c>
      <c r="I364" s="305" t="n">
        <f aca="false">'Доп.Работы'!$I364</f>
        <v>0</v>
      </c>
      <c r="J364" s="307" t="n">
        <f aca="false">Сводная!G368</f>
        <v>0</v>
      </c>
      <c r="K364" s="305" t="n">
        <f aca="false">Сводная!H368</f>
        <v>0</v>
      </c>
    </row>
    <row r="365" customFormat="false" ht="13.5" hidden="false" customHeight="false" outlineLevel="0" collapsed="false">
      <c r="A365" s="297"/>
      <c r="B365" s="298" t="s">
        <v>620</v>
      </c>
      <c r="C365" s="299" t="str">
        <f aca="false">VLOOKUP(B365,СписокРабот!B:E,2,FALSE())</f>
        <v>Прокладка кабеля в кабель-канале</v>
      </c>
      <c r="D365" s="300" t="str">
        <f aca="false">VLOOKUP(B365,СписокРабот!B:E,3,FALSE())</f>
        <v>п.м</v>
      </c>
      <c r="E365" s="301" t="n">
        <f aca="false">VLOOKUP(B365,СписокРабот!B:E,4,FALSE())</f>
        <v>329</v>
      </c>
      <c r="F365" s="306" t="n">
        <f aca="false">SUMPRODUCT(J365:$CZ365,MOD(COLUMN(J365:$CZ365)+1,2))</f>
        <v>0</v>
      </c>
      <c r="G365" s="303" t="n">
        <f aca="false">SUMPRODUCT(J365:$CZ365,MOD(COLUMN(J365:$CZ365),2))</f>
        <v>0</v>
      </c>
      <c r="H365" s="307" t="n">
        <f aca="false">'Доп.Работы'!$H365</f>
        <v>0</v>
      </c>
      <c r="I365" s="305" t="n">
        <f aca="false">'Доп.Работы'!$I365</f>
        <v>0</v>
      </c>
      <c r="J365" s="307" t="n">
        <f aca="false">Сводная!G369</f>
        <v>0</v>
      </c>
      <c r="K365" s="305" t="n">
        <f aca="false">Сводная!H369</f>
        <v>0</v>
      </c>
    </row>
    <row r="366" customFormat="false" ht="13.5" hidden="false" customHeight="false" outlineLevel="0" collapsed="false">
      <c r="A366" s="297"/>
      <c r="B366" s="298" t="s">
        <v>621</v>
      </c>
      <c r="C366" s="299" t="str">
        <f aca="false">VLOOKUP(B366,СписокРабот!B:E,2,FALSE())</f>
        <v>Прокладка кабеля на скобах по гипсу открытым способом</v>
      </c>
      <c r="D366" s="300" t="str">
        <f aca="false">VLOOKUP(B366,СписокРабот!B:E,3,FALSE())</f>
        <v>п.м.</v>
      </c>
      <c r="E366" s="301" t="n">
        <f aca="false">VLOOKUP(B366,СписокРабот!B:E,4,FALSE())</f>
        <v>386</v>
      </c>
      <c r="F366" s="306" t="n">
        <f aca="false">SUMPRODUCT(J366:$CZ366,MOD(COLUMN(J366:$CZ366)+1,2))</f>
        <v>0</v>
      </c>
      <c r="G366" s="303" t="n">
        <f aca="false">SUMPRODUCT(J366:$CZ366,MOD(COLUMN(J366:$CZ366),2))</f>
        <v>0</v>
      </c>
      <c r="H366" s="307" t="n">
        <f aca="false">'Доп.Работы'!$H366</f>
        <v>0</v>
      </c>
      <c r="I366" s="305" t="n">
        <f aca="false">'Доп.Работы'!$I366</f>
        <v>0</v>
      </c>
      <c r="J366" s="307" t="n">
        <f aca="false">Сводная!G370</f>
        <v>0</v>
      </c>
      <c r="K366" s="305" t="n">
        <f aca="false">Сводная!H370</f>
        <v>0</v>
      </c>
    </row>
    <row r="367" customFormat="false" ht="13.5" hidden="false" customHeight="false" outlineLevel="0" collapsed="false">
      <c r="A367" s="297"/>
      <c r="B367" s="298" t="s">
        <v>622</v>
      </c>
      <c r="C367" s="299" t="str">
        <f aca="false">VLOOKUP(B367,СписокРабот!B:E,2,FALSE())</f>
        <v>Прокладка кабеля на скобах по кирпичу открытым способом</v>
      </c>
      <c r="D367" s="300" t="str">
        <f aca="false">VLOOKUP(B367,СписокРабот!B:E,3,FALSE())</f>
        <v>п.м.</v>
      </c>
      <c r="E367" s="301" t="n">
        <f aca="false">VLOOKUP(B367,СписокРабот!B:E,4,FALSE())</f>
        <v>386</v>
      </c>
      <c r="F367" s="306" t="n">
        <f aca="false">SUMPRODUCT(J367:$CZ367,MOD(COLUMN(J367:$CZ367)+1,2))</f>
        <v>0</v>
      </c>
      <c r="G367" s="303" t="n">
        <f aca="false">SUMPRODUCT(J367:$CZ367,MOD(COLUMN(J367:$CZ367),2))</f>
        <v>0</v>
      </c>
      <c r="H367" s="307" t="n">
        <f aca="false">'Доп.Работы'!$H367</f>
        <v>0</v>
      </c>
      <c r="I367" s="305" t="n">
        <f aca="false">'Доп.Работы'!$I367</f>
        <v>0</v>
      </c>
      <c r="J367" s="307" t="n">
        <f aca="false">Сводная!G371</f>
        <v>0</v>
      </c>
      <c r="K367" s="305" t="n">
        <f aca="false">Сводная!H371</f>
        <v>0</v>
      </c>
    </row>
    <row r="368" customFormat="false" ht="13.5" hidden="false" customHeight="false" outlineLevel="0" collapsed="false">
      <c r="A368" s="297"/>
      <c r="B368" s="298" t="s">
        <v>623</v>
      </c>
      <c r="C368" s="299" t="str">
        <f aca="false">VLOOKUP(B368,СписокРабот!B:E,2,FALSE())</f>
        <v>Прокладка кабеля на скобах по бетону открытым способом</v>
      </c>
      <c r="D368" s="300" t="str">
        <f aca="false">VLOOKUP(B368,СписокРабот!B:E,3,FALSE())</f>
        <v>п.м.</v>
      </c>
      <c r="E368" s="301" t="n">
        <f aca="false">VLOOKUP(B368,СписокРабот!B:E,4,FALSE())</f>
        <v>441</v>
      </c>
      <c r="F368" s="306" t="n">
        <f aca="false">SUMPRODUCT(J368:$CZ368,MOD(COLUMN(J368:$CZ368)+1,2))</f>
        <v>0</v>
      </c>
      <c r="G368" s="303" t="n">
        <f aca="false">SUMPRODUCT(J368:$CZ368,MOD(COLUMN(J368:$CZ368),2))</f>
        <v>0</v>
      </c>
      <c r="H368" s="307" t="n">
        <f aca="false">'Доп.Работы'!$H368</f>
        <v>0</v>
      </c>
      <c r="I368" s="305" t="n">
        <f aca="false">'Доп.Работы'!$I368</f>
        <v>0</v>
      </c>
      <c r="J368" s="307" t="n">
        <f aca="false">Сводная!G372</f>
        <v>0</v>
      </c>
      <c r="K368" s="305" t="n">
        <f aca="false">Сводная!H372</f>
        <v>0</v>
      </c>
    </row>
    <row r="369" customFormat="false" ht="13.5" hidden="false" customHeight="false" outlineLevel="0" collapsed="false">
      <c r="A369" s="297"/>
      <c r="B369" s="298" t="s">
        <v>624</v>
      </c>
      <c r="C369" s="299" t="str">
        <f aca="false">VLOOKUP(B369,СписокРабот!B:E,2,FALSE())</f>
        <v>Монтаж кабель-канала на гипсе и ГКЛ</v>
      </c>
      <c r="D369" s="300" t="str">
        <f aca="false">VLOOKUP(B369,СписокРабот!B:E,3,FALSE())</f>
        <v>п.м.</v>
      </c>
      <c r="E369" s="301" t="n">
        <f aca="false">VLOOKUP(B369,СписокРабот!B:E,4,FALSE())</f>
        <v>229</v>
      </c>
      <c r="F369" s="306" t="n">
        <f aca="false">SUMPRODUCT(J369:$CZ369,MOD(COLUMN(J369:$CZ369)+1,2))</f>
        <v>0</v>
      </c>
      <c r="G369" s="303" t="n">
        <f aca="false">SUMPRODUCT(J369:$CZ369,MOD(COLUMN(J369:$CZ369),2))</f>
        <v>0</v>
      </c>
      <c r="H369" s="307" t="n">
        <f aca="false">'Доп.Работы'!$H369</f>
        <v>0</v>
      </c>
      <c r="I369" s="305" t="n">
        <f aca="false">'Доп.Работы'!$I369</f>
        <v>0</v>
      </c>
      <c r="J369" s="307" t="n">
        <f aca="false">Сводная!G373</f>
        <v>0</v>
      </c>
      <c r="K369" s="305" t="n">
        <f aca="false">Сводная!H373</f>
        <v>0</v>
      </c>
    </row>
    <row r="370" customFormat="false" ht="13.5" hidden="false" customHeight="false" outlineLevel="0" collapsed="false">
      <c r="A370" s="297"/>
      <c r="B370" s="298" t="s">
        <v>625</v>
      </c>
      <c r="C370" s="299" t="str">
        <f aca="false">VLOOKUP(B370,СписокРабот!B:E,2,FALSE())</f>
        <v>Монтаж кабель-канала по кирпичу</v>
      </c>
      <c r="D370" s="300" t="str">
        <f aca="false">VLOOKUP(B370,СписокРабот!B:E,3,FALSE())</f>
        <v>п.м.</v>
      </c>
      <c r="E370" s="301" t="n">
        <f aca="false">VLOOKUP(B370,СписокРабот!B:E,4,FALSE())</f>
        <v>270</v>
      </c>
      <c r="F370" s="306" t="n">
        <f aca="false">SUMPRODUCT(J370:$CZ370,MOD(COLUMN(J370:$CZ370)+1,2))</f>
        <v>0</v>
      </c>
      <c r="G370" s="303" t="n">
        <f aca="false">SUMPRODUCT(J370:$CZ370,MOD(COLUMN(J370:$CZ370),2))</f>
        <v>0</v>
      </c>
      <c r="H370" s="307" t="n">
        <f aca="false">'Доп.Работы'!$H370</f>
        <v>0</v>
      </c>
      <c r="I370" s="305" t="n">
        <f aca="false">'Доп.Работы'!$I370</f>
        <v>0</v>
      </c>
      <c r="J370" s="307" t="n">
        <f aca="false">Сводная!G374</f>
        <v>0</v>
      </c>
      <c r="K370" s="305" t="n">
        <f aca="false">Сводная!H374</f>
        <v>0</v>
      </c>
    </row>
    <row r="371" customFormat="false" ht="13.5" hidden="false" customHeight="false" outlineLevel="0" collapsed="false">
      <c r="A371" s="297"/>
      <c r="B371" s="298" t="s">
        <v>626</v>
      </c>
      <c r="C371" s="299" t="str">
        <f aca="false">VLOOKUP(B371,СписокРабот!B:E,2,FALSE())</f>
        <v>Монтаж кабель-канала по бетону</v>
      </c>
      <c r="D371" s="300" t="str">
        <f aca="false">VLOOKUP(B371,СписокРабот!B:E,3,FALSE())</f>
        <v>п.м.</v>
      </c>
      <c r="E371" s="301" t="n">
        <f aca="false">VLOOKUP(B371,СписокРабот!B:E,4,FALSE())</f>
        <v>314</v>
      </c>
      <c r="F371" s="306" t="n">
        <f aca="false">SUMPRODUCT(J371:$CZ371,MOD(COLUMN(J371:$CZ371)+1,2))</f>
        <v>0</v>
      </c>
      <c r="G371" s="303" t="n">
        <f aca="false">SUMPRODUCT(J371:$CZ371,MOD(COLUMN(J371:$CZ371),2))</f>
        <v>0</v>
      </c>
      <c r="H371" s="307" t="n">
        <f aca="false">'Доп.Работы'!$H371</f>
        <v>0</v>
      </c>
      <c r="I371" s="305" t="n">
        <f aca="false">'Доп.Работы'!$I371</f>
        <v>0</v>
      </c>
      <c r="J371" s="307" t="n">
        <f aca="false">Сводная!G375</f>
        <v>0</v>
      </c>
      <c r="K371" s="305" t="n">
        <f aca="false">Сводная!H375</f>
        <v>0</v>
      </c>
    </row>
    <row r="372" customFormat="false" ht="13.5" hidden="false" customHeight="false" outlineLevel="0" collapsed="false">
      <c r="A372" s="297"/>
      <c r="B372" s="298" t="s">
        <v>181</v>
      </c>
      <c r="C372" s="299" t="str">
        <f aca="false">VLOOKUP(B372,СписокРабот!B:E,2,FALSE())</f>
        <v>Прокладка кабеля 4-6 мм²</v>
      </c>
      <c r="D372" s="300" t="str">
        <f aca="false">VLOOKUP(B372,СписокРабот!B:E,3,FALSE())</f>
        <v>п.м.</v>
      </c>
      <c r="E372" s="301" t="n">
        <f aca="false">VLOOKUP(B372,СписокРабот!B:E,4,FALSE())</f>
        <v>736</v>
      </c>
      <c r="F372" s="306" t="n">
        <f aca="false">SUMPRODUCT(J372:$CZ372,MOD(COLUMN(J372:$CZ372)+1,2))</f>
        <v>20</v>
      </c>
      <c r="G372" s="303" t="n">
        <f aca="false">SUMPRODUCT(J372:$CZ372,MOD(COLUMN(J372:$CZ372),2))</f>
        <v>14720</v>
      </c>
      <c r="H372" s="307" t="n">
        <f aca="false">'Доп.Работы'!$H372</f>
        <v>0</v>
      </c>
      <c r="I372" s="305" t="n">
        <f aca="false">'Доп.Работы'!$I372</f>
        <v>0</v>
      </c>
      <c r="J372" s="307" t="n">
        <f aca="false">Сводная!G376</f>
        <v>20</v>
      </c>
      <c r="K372" s="305" t="n">
        <f aca="false">Сводная!H376</f>
        <v>14720</v>
      </c>
    </row>
    <row r="373" customFormat="false" ht="13.5" hidden="false" customHeight="false" outlineLevel="0" collapsed="false">
      <c r="A373" s="297"/>
      <c r="B373" s="298" t="s">
        <v>627</v>
      </c>
      <c r="C373" s="299" t="str">
        <f aca="false">VLOOKUP(B373,СписокРабот!B:E,2,FALSE())</f>
        <v>Прокладка кабеля 10 мм²</v>
      </c>
      <c r="D373" s="300" t="str">
        <f aca="false">VLOOKUP(B373,СписокРабот!B:E,3,FALSE())</f>
        <v>п.м.</v>
      </c>
      <c r="E373" s="301" t="n">
        <f aca="false">VLOOKUP(B373,СписокРабот!B:E,4,FALSE())</f>
        <v>975</v>
      </c>
      <c r="F373" s="306" t="n">
        <f aca="false">SUMPRODUCT(J373:$CZ373,MOD(COLUMN(J373:$CZ373)+1,2))</f>
        <v>0</v>
      </c>
      <c r="G373" s="303" t="n">
        <f aca="false">SUMPRODUCT(J373:$CZ373,MOD(COLUMN(J373:$CZ373),2))</f>
        <v>0</v>
      </c>
      <c r="H373" s="307" t="n">
        <f aca="false">'Доп.Работы'!$H373</f>
        <v>0</v>
      </c>
      <c r="I373" s="305" t="n">
        <f aca="false">'Доп.Работы'!$I373</f>
        <v>0</v>
      </c>
      <c r="J373" s="307" t="n">
        <f aca="false">Сводная!G377</f>
        <v>0</v>
      </c>
      <c r="K373" s="305" t="n">
        <f aca="false">Сводная!H377</f>
        <v>0</v>
      </c>
    </row>
    <row r="374" customFormat="false" ht="13.5" hidden="false" customHeight="false" outlineLevel="0" collapsed="false">
      <c r="A374" s="297"/>
      <c r="B374" s="298" t="s">
        <v>628</v>
      </c>
      <c r="C374" s="299" t="str">
        <f aca="false">VLOOKUP(B374,СписокРабот!B:E,2,FALSE())</f>
        <v>Прокладка кабеля 16 мм²</v>
      </c>
      <c r="D374" s="300" t="str">
        <f aca="false">VLOOKUP(B374,СписокРабот!B:E,3,FALSE())</f>
        <v>п.м.</v>
      </c>
      <c r="E374" s="301" t="n">
        <f aca="false">VLOOKUP(B374,СписокРабот!B:E,4,FALSE())</f>
        <v>1398</v>
      </c>
      <c r="F374" s="306" t="n">
        <f aca="false">SUMPRODUCT(J374:$CZ374,MOD(COLUMN(J374:$CZ374)+1,2))</f>
        <v>0</v>
      </c>
      <c r="G374" s="303" t="n">
        <f aca="false">SUMPRODUCT(J374:$CZ374,MOD(COLUMN(J374:$CZ374),2))</f>
        <v>0</v>
      </c>
      <c r="H374" s="307" t="n">
        <f aca="false">'Доп.Работы'!$H374</f>
        <v>0</v>
      </c>
      <c r="I374" s="305" t="n">
        <f aca="false">'Доп.Работы'!$I374</f>
        <v>0</v>
      </c>
      <c r="J374" s="307" t="n">
        <f aca="false">Сводная!G378</f>
        <v>0</v>
      </c>
      <c r="K374" s="305" t="n">
        <f aca="false">Сводная!H378</f>
        <v>0</v>
      </c>
    </row>
    <row r="375" customFormat="false" ht="13.5" hidden="false" customHeight="false" outlineLevel="0" collapsed="false">
      <c r="A375" s="297"/>
      <c r="B375" s="298" t="s">
        <v>629</v>
      </c>
      <c r="C375" s="299" t="str">
        <f aca="false">VLOOKUP(B375,СписокРабот!B:E,2,FALSE())</f>
        <v>Прокладка кабеля 25 мм² по договоренности</v>
      </c>
      <c r="D375" s="300" t="str">
        <f aca="false">VLOOKUP(B375,СписокРабот!B:E,3,FALSE())</f>
        <v>п.м.</v>
      </c>
      <c r="E375" s="301" t="n">
        <f aca="false">VLOOKUP(B375,СписокРабот!B:E,4,FALSE())</f>
        <v>0</v>
      </c>
      <c r="F375" s="306" t="n">
        <f aca="false">SUMPRODUCT(J375:$CZ375,MOD(COLUMN(J375:$CZ375)+1,2))</f>
        <v>0</v>
      </c>
      <c r="G375" s="303" t="n">
        <f aca="false">SUMPRODUCT(J375:$CZ375,MOD(COLUMN(J375:$CZ375),2))</f>
        <v>0</v>
      </c>
      <c r="H375" s="307" t="n">
        <f aca="false">'Доп.Работы'!$H375</f>
        <v>0</v>
      </c>
      <c r="I375" s="305" t="n">
        <f aca="false">'Доп.Работы'!$I375</f>
        <v>0</v>
      </c>
      <c r="J375" s="307" t="n">
        <f aca="false">Сводная!G379</f>
        <v>0</v>
      </c>
      <c r="K375" s="305" t="n">
        <f aca="false">Сводная!H379</f>
        <v>0</v>
      </c>
    </row>
    <row r="376" customFormat="false" ht="13.5" hidden="false" customHeight="false" outlineLevel="0" collapsed="false">
      <c r="A376" s="297"/>
      <c r="B376" s="298" t="s">
        <v>630</v>
      </c>
      <c r="C376" s="299" t="str">
        <f aca="false">VLOOKUP(B376,СписокРабот!B:E,2,FALSE())</f>
        <v>Прокладка кабеля бронированного по договоренности</v>
      </c>
      <c r="D376" s="300" t="str">
        <f aca="false">VLOOKUP(B376,СписокРабот!B:E,3,FALSE())</f>
        <v>п.м.</v>
      </c>
      <c r="E376" s="301" t="n">
        <f aca="false">VLOOKUP(B376,СписокРабот!B:E,4,FALSE())</f>
        <v>0</v>
      </c>
      <c r="F376" s="306" t="n">
        <f aca="false">SUMPRODUCT(J376:$CZ376,MOD(COLUMN(J376:$CZ376)+1,2))</f>
        <v>0</v>
      </c>
      <c r="G376" s="303" t="n">
        <f aca="false">SUMPRODUCT(J376:$CZ376,MOD(COLUMN(J376:$CZ376),2))</f>
        <v>0</v>
      </c>
      <c r="H376" s="307" t="n">
        <f aca="false">'Доп.Работы'!$H376</f>
        <v>0</v>
      </c>
      <c r="I376" s="305" t="n">
        <f aca="false">'Доп.Работы'!$I376</f>
        <v>0</v>
      </c>
      <c r="J376" s="307" t="n">
        <f aca="false">Сводная!G380</f>
        <v>0</v>
      </c>
      <c r="K376" s="305" t="n">
        <f aca="false">Сводная!H380</f>
        <v>0</v>
      </c>
    </row>
    <row r="377" customFormat="false" ht="13.5" hidden="false" customHeight="false" outlineLevel="0" collapsed="false">
      <c r="A377" s="297"/>
      <c r="B377" s="298" t="s">
        <v>631</v>
      </c>
      <c r="C377" s="299" t="str">
        <f aca="false">VLOOKUP(B377,СписокРабот!B:E,2,FALSE())</f>
        <v>Монтаж светодиодной подсветки</v>
      </c>
      <c r="D377" s="300" t="str">
        <f aca="false">VLOOKUP(B377,СписокРабот!B:E,3,FALSE())</f>
        <v>п.м.</v>
      </c>
      <c r="E377" s="301" t="n">
        <f aca="false">VLOOKUP(B377,СписокРабот!B:E,4,FALSE())</f>
        <v>847</v>
      </c>
      <c r="F377" s="306" t="n">
        <f aca="false">SUMPRODUCT(J377:$CZ377,MOD(COLUMN(J377:$CZ377)+1,2))</f>
        <v>0</v>
      </c>
      <c r="G377" s="303" t="n">
        <f aca="false">SUMPRODUCT(J377:$CZ377,MOD(COLUMN(J377:$CZ377),2))</f>
        <v>0</v>
      </c>
      <c r="H377" s="307" t="n">
        <f aca="false">'Доп.Работы'!$H377</f>
        <v>0</v>
      </c>
      <c r="I377" s="305" t="n">
        <f aca="false">'Доп.Работы'!$I377</f>
        <v>0</v>
      </c>
      <c r="J377" s="307" t="n">
        <f aca="false">Сводная!G381</f>
        <v>0</v>
      </c>
      <c r="K377" s="305" t="n">
        <f aca="false">Сводная!H381</f>
        <v>0</v>
      </c>
    </row>
    <row r="378" customFormat="false" ht="13.5" hidden="false" customHeight="false" outlineLevel="0" collapsed="false">
      <c r="A378" s="297"/>
      <c r="B378" s="298" t="s">
        <v>632</v>
      </c>
      <c r="C378" s="299" t="str">
        <f aca="false">VLOOKUP(B378,СписокРабот!B:E,2,FALSE())</f>
        <v>Подключение линии силовой к щиту (однофазная сеть)</v>
      </c>
      <c r="D378" s="300" t="str">
        <f aca="false">VLOOKUP(B378,СписокРабот!B:E,3,FALSE())</f>
        <v>ед.</v>
      </c>
      <c r="E378" s="301" t="n">
        <f aca="false">VLOOKUP(B378,СписокРабот!B:E,4,FALSE())</f>
        <v>2963</v>
      </c>
      <c r="F378" s="302" t="n">
        <f aca="false">SUMPRODUCT(J378:$CZ378,MOD(COLUMN(J378:$CZ378)+1,2))</f>
        <v>0</v>
      </c>
      <c r="G378" s="303" t="n">
        <f aca="false">SUMPRODUCT(J378:$CZ378,MOD(COLUMN(J378:$CZ378),2))</f>
        <v>0</v>
      </c>
      <c r="H378" s="304" t="n">
        <f aca="false">'Доп.Работы'!$H378</f>
        <v>0</v>
      </c>
      <c r="I378" s="305" t="n">
        <f aca="false">'Доп.Работы'!$I378</f>
        <v>0</v>
      </c>
      <c r="J378" s="304" t="n">
        <f aca="false">Сводная!G382</f>
        <v>0</v>
      </c>
      <c r="K378" s="305" t="n">
        <f aca="false">Сводная!H382</f>
        <v>0</v>
      </c>
    </row>
    <row r="379" customFormat="false" ht="13.5" hidden="false" customHeight="false" outlineLevel="0" collapsed="false">
      <c r="A379" s="297"/>
      <c r="B379" s="298" t="s">
        <v>633</v>
      </c>
      <c r="C379" s="299" t="str">
        <f aca="false">VLOOKUP(B379,СписокРабот!B:E,2,FALSE())</f>
        <v>Подключение линии силовой к щиту (трехфазная сеть)</v>
      </c>
      <c r="D379" s="300" t="str">
        <f aca="false">VLOOKUP(B379,СписокРабот!B:E,3,FALSE())</f>
        <v>ед.</v>
      </c>
      <c r="E379" s="301" t="n">
        <f aca="false">VLOOKUP(B379,СписокРабот!B:E,4,FALSE())</f>
        <v>4373</v>
      </c>
      <c r="F379" s="302" t="n">
        <f aca="false">SUMPRODUCT(J379:$CZ379,MOD(COLUMN(J379:$CZ379)+1,2))</f>
        <v>0</v>
      </c>
      <c r="G379" s="303" t="n">
        <f aca="false">SUMPRODUCT(J379:$CZ379,MOD(COLUMN(J379:$CZ379),2))</f>
        <v>0</v>
      </c>
      <c r="H379" s="304" t="n">
        <f aca="false">'Доп.Работы'!$H379</f>
        <v>0</v>
      </c>
      <c r="I379" s="305" t="n">
        <f aca="false">'Доп.Работы'!$I379</f>
        <v>0</v>
      </c>
      <c r="J379" s="304" t="n">
        <f aca="false">Сводная!G383</f>
        <v>0</v>
      </c>
      <c r="K379" s="305" t="n">
        <f aca="false">Сводная!H383</f>
        <v>0</v>
      </c>
    </row>
    <row r="380" customFormat="false" ht="13.5" hidden="false" customHeight="false" outlineLevel="0" collapsed="false">
      <c r="A380" s="297"/>
      <c r="B380" s="298" t="s">
        <v>634</v>
      </c>
      <c r="C380" s="299" t="str">
        <f aca="false">VLOOKUP(B380,СписокРабот!B:E,2,FALSE())</f>
        <v>Подключение телевизионной и телефонной сети к щиту</v>
      </c>
      <c r="D380" s="300" t="str">
        <f aca="false">VLOOKUP(B380,СписокРабот!B:E,3,FALSE())</f>
        <v>ед.</v>
      </c>
      <c r="E380" s="301" t="n">
        <f aca="false">VLOOKUP(B380,СписокРабот!B:E,4,FALSE())</f>
        <v>2116</v>
      </c>
      <c r="F380" s="302" t="n">
        <f aca="false">SUMPRODUCT(J380:$CZ380,MOD(COLUMN(J380:$CZ380)+1,2))</f>
        <v>0</v>
      </c>
      <c r="G380" s="303" t="n">
        <f aca="false">SUMPRODUCT(J380:$CZ380,MOD(COLUMN(J380:$CZ380),2))</f>
        <v>0</v>
      </c>
      <c r="H380" s="304" t="n">
        <f aca="false">'Доп.Работы'!$H380</f>
        <v>0</v>
      </c>
      <c r="I380" s="305" t="n">
        <f aca="false">'Доп.Работы'!$I380</f>
        <v>0</v>
      </c>
      <c r="J380" s="304" t="n">
        <f aca="false">Сводная!G384</f>
        <v>0</v>
      </c>
      <c r="K380" s="305" t="n">
        <f aca="false">Сводная!H384</f>
        <v>0</v>
      </c>
    </row>
    <row r="381" customFormat="false" ht="13.5" hidden="false" customHeight="false" outlineLevel="0" collapsed="false">
      <c r="A381" s="297"/>
      <c r="B381" s="298" t="s">
        <v>635</v>
      </c>
      <c r="C381" s="299" t="str">
        <f aca="false">VLOOKUP(B381,СписокРабот!B:E,2,FALSE())</f>
        <v>Монтаж распаечной коробки с коммутацией</v>
      </c>
      <c r="D381" s="300" t="str">
        <f aca="false">VLOOKUP(B381,СписокРабот!B:E,3,FALSE())</f>
        <v>ед.</v>
      </c>
      <c r="E381" s="301" t="n">
        <f aca="false">VLOOKUP(B381,СписокРабот!B:E,4,FALSE())</f>
        <v>1768</v>
      </c>
      <c r="F381" s="302" t="n">
        <f aca="false">SUMPRODUCT(J381:$CZ381,MOD(COLUMN(J381:$CZ381)+1,2))</f>
        <v>0</v>
      </c>
      <c r="G381" s="303" t="n">
        <f aca="false">SUMPRODUCT(J381:$CZ381,MOD(COLUMN(J381:$CZ381),2))</f>
        <v>0</v>
      </c>
      <c r="H381" s="304" t="n">
        <f aca="false">'Доп.Работы'!$H381</f>
        <v>0</v>
      </c>
      <c r="I381" s="305" t="n">
        <f aca="false">'Доп.Работы'!$I381</f>
        <v>0</v>
      </c>
      <c r="J381" s="304" t="n">
        <f aca="false">Сводная!G385</f>
        <v>0</v>
      </c>
      <c r="K381" s="305" t="n">
        <f aca="false">Сводная!H385</f>
        <v>0</v>
      </c>
    </row>
    <row r="382" customFormat="false" ht="13.5" hidden="false" customHeight="false" outlineLevel="0" collapsed="false">
      <c r="A382" s="297"/>
      <c r="B382" s="298" t="s">
        <v>183</v>
      </c>
      <c r="C382" s="299" t="str">
        <f aca="false">VLOOKUP(B382,СписокРабот!B:E,2,FALSE())</f>
        <v>Установка электроточки скрытой подводки</v>
      </c>
      <c r="D382" s="300" t="str">
        <f aca="false">VLOOKUP(B382,СписокРабот!B:E,3,FALSE())</f>
        <v>ед.</v>
      </c>
      <c r="E382" s="301" t="n">
        <f aca="false">VLOOKUP(B382,СписокРабот!B:E,4,FALSE())</f>
        <v>693</v>
      </c>
      <c r="F382" s="302" t="n">
        <f aca="false">SUMPRODUCT(J382:$CZ382,MOD(COLUMN(J382:$CZ382)+1,2))</f>
        <v>60</v>
      </c>
      <c r="G382" s="303" t="n">
        <f aca="false">SUMPRODUCT(J382:$CZ382,MOD(COLUMN(J382:$CZ382),2))</f>
        <v>41580</v>
      </c>
      <c r="H382" s="304" t="n">
        <f aca="false">'Доп.Работы'!$H382</f>
        <v>0</v>
      </c>
      <c r="I382" s="305" t="n">
        <f aca="false">'Доп.Работы'!$I382</f>
        <v>0</v>
      </c>
      <c r="J382" s="304" t="n">
        <f aca="false">Сводная!G386</f>
        <v>60</v>
      </c>
      <c r="K382" s="305" t="n">
        <f aca="false">Сводная!H386</f>
        <v>41580</v>
      </c>
    </row>
    <row r="383" customFormat="false" ht="13.5" hidden="false" customHeight="false" outlineLevel="0" collapsed="false">
      <c r="A383" s="297"/>
      <c r="B383" s="298" t="s">
        <v>636</v>
      </c>
      <c r="C383" s="299" t="str">
        <f aca="false">VLOOKUP(B383,СписокРабот!B:E,2,FALSE())</f>
        <v>Установка электроточки наружной</v>
      </c>
      <c r="D383" s="300" t="str">
        <f aca="false">VLOOKUP(B383,СписокРабот!B:E,3,FALSE())</f>
        <v>ед.</v>
      </c>
      <c r="E383" s="301" t="n">
        <f aca="false">VLOOKUP(B383,СписокРабот!B:E,4,FALSE())</f>
        <v>847</v>
      </c>
      <c r="F383" s="302" t="n">
        <f aca="false">SUMPRODUCT(J383:$CZ383,MOD(COLUMN(J383:$CZ383)+1,2))</f>
        <v>0</v>
      </c>
      <c r="G383" s="303" t="n">
        <f aca="false">SUMPRODUCT(J383:$CZ383,MOD(COLUMN(J383:$CZ383),2))</f>
        <v>0</v>
      </c>
      <c r="H383" s="304" t="n">
        <f aca="false">'Доп.Работы'!$H383</f>
        <v>0</v>
      </c>
      <c r="I383" s="305" t="n">
        <f aca="false">'Доп.Работы'!$I383</f>
        <v>0</v>
      </c>
      <c r="J383" s="304" t="n">
        <f aca="false">Сводная!G387</f>
        <v>0</v>
      </c>
      <c r="K383" s="305" t="n">
        <f aca="false">Сводная!H387</f>
        <v>0</v>
      </c>
    </row>
    <row r="384" customFormat="false" ht="13.5" hidden="false" customHeight="false" outlineLevel="0" collapsed="false">
      <c r="A384" s="297"/>
      <c r="B384" s="298" t="s">
        <v>637</v>
      </c>
      <c r="C384" s="299" t="str">
        <f aca="false">VLOOKUP(B384,СписокРабот!B:E,2,FALSE())</f>
        <v>Установка розетки накладной для электроплиты</v>
      </c>
      <c r="D384" s="300" t="str">
        <f aca="false">VLOOKUP(B384,СписокРабот!B:E,3,FALSE())</f>
        <v>ед.</v>
      </c>
      <c r="E384" s="301" t="n">
        <f aca="false">VLOOKUP(B384,СписокРабот!B:E,4,FALSE())</f>
        <v>1738</v>
      </c>
      <c r="F384" s="302" t="n">
        <f aca="false">SUMPRODUCT(J384:$CZ384,MOD(COLUMN(J384:$CZ384)+1,2))</f>
        <v>0</v>
      </c>
      <c r="G384" s="303" t="n">
        <f aca="false">SUMPRODUCT(J384:$CZ384,MOD(COLUMN(J384:$CZ384),2))</f>
        <v>0</v>
      </c>
      <c r="H384" s="304" t="n">
        <f aca="false">'Доп.Работы'!$H384</f>
        <v>0</v>
      </c>
      <c r="I384" s="305" t="n">
        <f aca="false">'Доп.Работы'!$I384</f>
        <v>0</v>
      </c>
      <c r="J384" s="304" t="n">
        <f aca="false">Сводная!G388</f>
        <v>0</v>
      </c>
      <c r="K384" s="305" t="n">
        <f aca="false">Сводная!H388</f>
        <v>0</v>
      </c>
    </row>
    <row r="385" customFormat="false" ht="13.5" hidden="false" customHeight="false" outlineLevel="0" collapsed="false">
      <c r="A385" s="297"/>
      <c r="B385" s="298" t="s">
        <v>638</v>
      </c>
      <c r="C385" s="299" t="str">
        <f aca="false">VLOOKUP(B385,СписокРабот!B:E,2,FALSE())</f>
        <v>Установка розетки скрытой подводки для электроплиты</v>
      </c>
      <c r="D385" s="300" t="str">
        <f aca="false">VLOOKUP(B385,СписокРабот!B:E,3,FALSE())</f>
        <v>ед.</v>
      </c>
      <c r="E385" s="301" t="n">
        <f aca="false">VLOOKUP(B385,СписокРабот!B:E,4,FALSE())</f>
        <v>1636</v>
      </c>
      <c r="F385" s="302" t="n">
        <f aca="false">SUMPRODUCT(J385:$CZ385,MOD(COLUMN(J385:$CZ385)+1,2))</f>
        <v>0</v>
      </c>
      <c r="G385" s="303" t="n">
        <f aca="false">SUMPRODUCT(J385:$CZ385,MOD(COLUMN(J385:$CZ385),2))</f>
        <v>0</v>
      </c>
      <c r="H385" s="304" t="n">
        <f aca="false">'Доп.Работы'!$H385</f>
        <v>0</v>
      </c>
      <c r="I385" s="305" t="n">
        <f aca="false">'Доп.Работы'!$I385</f>
        <v>0</v>
      </c>
      <c r="J385" s="304" t="n">
        <f aca="false">Сводная!G389</f>
        <v>0</v>
      </c>
      <c r="K385" s="305" t="n">
        <f aca="false">Сводная!H389</f>
        <v>0</v>
      </c>
    </row>
    <row r="386" customFormat="false" ht="13.5" hidden="false" customHeight="false" outlineLevel="0" collapsed="false">
      <c r="A386" s="297"/>
      <c r="B386" s="298" t="s">
        <v>185</v>
      </c>
      <c r="C386" s="299" t="str">
        <f aca="false">VLOOKUP(B386,СписокРабот!B:E,2,FALSE())</f>
        <v>Установка подрозетника (без изготовления отверстия)</v>
      </c>
      <c r="D386" s="300" t="str">
        <f aca="false">VLOOKUP(B386,СписокРабот!B:E,3,FALSE())</f>
        <v>ед.</v>
      </c>
      <c r="E386" s="301" t="n">
        <f aca="false">VLOOKUP(B386,СписокРабот!B:E,4,FALSE())</f>
        <v>163</v>
      </c>
      <c r="F386" s="302" t="n">
        <f aca="false">SUMPRODUCT(J386:$CZ386,MOD(COLUMN(J386:$CZ386)+1,2))</f>
        <v>60</v>
      </c>
      <c r="G386" s="303" t="n">
        <f aca="false">SUMPRODUCT(J386:$CZ386,MOD(COLUMN(J386:$CZ386),2))</f>
        <v>9780</v>
      </c>
      <c r="H386" s="304" t="n">
        <f aca="false">'Доп.Работы'!$H386</f>
        <v>0</v>
      </c>
      <c r="I386" s="305" t="n">
        <f aca="false">'Доп.Работы'!$I386</f>
        <v>0</v>
      </c>
      <c r="J386" s="304" t="n">
        <f aca="false">Сводная!G390</f>
        <v>60</v>
      </c>
      <c r="K386" s="305" t="n">
        <f aca="false">Сводная!H390</f>
        <v>9780</v>
      </c>
    </row>
    <row r="387" customFormat="false" ht="13.5" hidden="false" customHeight="false" outlineLevel="0" collapsed="false">
      <c r="A387" s="297"/>
      <c r="B387" s="298" t="s">
        <v>639</v>
      </c>
      <c r="C387" s="299" t="str">
        <f aca="false">VLOOKUP(B387,СписокРабот!B:E,2,FALSE())</f>
        <v>Установка розетки телефонной (накладной)</v>
      </c>
      <c r="D387" s="300" t="str">
        <f aca="false">VLOOKUP(B387,СписокРабот!B:E,3,FALSE())</f>
        <v>ед.</v>
      </c>
      <c r="E387" s="301" t="n">
        <f aca="false">VLOOKUP(B387,СписокРабот!B:E,4,FALSE())</f>
        <v>822</v>
      </c>
      <c r="F387" s="302" t="n">
        <f aca="false">SUMPRODUCT(J387:$CZ387,MOD(COLUMN(J387:$CZ387)+1,2))</f>
        <v>0</v>
      </c>
      <c r="G387" s="303" t="n">
        <f aca="false">SUMPRODUCT(J387:$CZ387,MOD(COLUMN(J387:$CZ387),2))</f>
        <v>0</v>
      </c>
      <c r="H387" s="304" t="n">
        <f aca="false">'Доп.Работы'!$H387</f>
        <v>0</v>
      </c>
      <c r="I387" s="305" t="n">
        <f aca="false">'Доп.Работы'!$I387</f>
        <v>0</v>
      </c>
      <c r="J387" s="304" t="n">
        <f aca="false">Сводная!G391</f>
        <v>0</v>
      </c>
      <c r="K387" s="305" t="n">
        <f aca="false">Сводная!H391</f>
        <v>0</v>
      </c>
    </row>
    <row r="388" customFormat="false" ht="13.5" hidden="false" customHeight="false" outlineLevel="0" collapsed="false">
      <c r="A388" s="297"/>
      <c r="B388" s="298" t="s">
        <v>640</v>
      </c>
      <c r="C388" s="299" t="str">
        <f aca="false">VLOOKUP(B388,СписокРабот!B:E,2,FALSE())</f>
        <v>Установка блока выключателей (для санитарно-технических кабин)</v>
      </c>
      <c r="D388" s="300" t="str">
        <f aca="false">VLOOKUP(B388,СписокРабот!B:E,3,FALSE())</f>
        <v>ед.</v>
      </c>
      <c r="E388" s="301" t="n">
        <f aca="false">VLOOKUP(B388,СписокРабот!B:E,4,FALSE())</f>
        <v>1911</v>
      </c>
      <c r="F388" s="302" t="n">
        <f aca="false">SUMPRODUCT(J388:$CZ388,MOD(COLUMN(J388:$CZ388)+1,2))</f>
        <v>0</v>
      </c>
      <c r="G388" s="303" t="n">
        <f aca="false">SUMPRODUCT(J388:$CZ388,MOD(COLUMN(J388:$CZ388),2))</f>
        <v>0</v>
      </c>
      <c r="H388" s="304" t="n">
        <f aca="false">'Доп.Работы'!$H388</f>
        <v>0</v>
      </c>
      <c r="I388" s="305" t="n">
        <f aca="false">'Доп.Работы'!$I388</f>
        <v>0</v>
      </c>
      <c r="J388" s="304" t="n">
        <f aca="false">Сводная!G392</f>
        <v>0</v>
      </c>
      <c r="K388" s="305" t="n">
        <f aca="false">Сводная!H392</f>
        <v>0</v>
      </c>
    </row>
    <row r="389" customFormat="false" ht="13.5" hidden="false" customHeight="false" outlineLevel="0" collapsed="false">
      <c r="A389" s="297"/>
      <c r="B389" s="298" t="s">
        <v>641</v>
      </c>
      <c r="C389" s="299" t="str">
        <f aca="false">VLOOKUP(B389,СписокРабот!B:E,2,FALSE())</f>
        <v>Монтаж проходного выключателя / мастер-выключателя</v>
      </c>
      <c r="D389" s="300" t="str">
        <f aca="false">VLOOKUP(B389,СписокРабот!B:E,3,FALSE())</f>
        <v>ед.</v>
      </c>
      <c r="E389" s="301" t="n">
        <f aca="false">VLOOKUP(B389,СписокРабот!B:E,4,FALSE())</f>
        <v>1486</v>
      </c>
      <c r="F389" s="302" t="n">
        <f aca="false">SUMPRODUCT(J389:$CZ389,MOD(COLUMN(J389:$CZ389)+1,2))</f>
        <v>0</v>
      </c>
      <c r="G389" s="303" t="n">
        <f aca="false">SUMPRODUCT(J389:$CZ389,MOD(COLUMN(J389:$CZ389),2))</f>
        <v>0</v>
      </c>
      <c r="H389" s="304" t="n">
        <f aca="false">'Доп.Работы'!$H389</f>
        <v>0</v>
      </c>
      <c r="I389" s="305" t="n">
        <f aca="false">'Доп.Работы'!$I389</f>
        <v>0</v>
      </c>
      <c r="J389" s="304" t="n">
        <f aca="false">Сводная!G393</f>
        <v>0</v>
      </c>
      <c r="K389" s="305" t="n">
        <f aca="false">Сводная!H393</f>
        <v>0</v>
      </c>
    </row>
    <row r="390" customFormat="false" ht="13.5" hidden="false" customHeight="false" outlineLevel="0" collapsed="false">
      <c r="A390" s="297"/>
      <c r="B390" s="298" t="s">
        <v>642</v>
      </c>
      <c r="C390" s="299" t="str">
        <f aca="false">VLOOKUP(B390,СписокРабот!B:E,2,FALSE())</f>
        <v>Автомат защиты (однополюсный), установка</v>
      </c>
      <c r="D390" s="300" t="str">
        <f aca="false">VLOOKUP(B390,СписокРабот!B:E,3,FALSE())</f>
        <v>ед.</v>
      </c>
      <c r="E390" s="301" t="n">
        <f aca="false">VLOOKUP(B390,СписокРабот!B:E,4,FALSE())</f>
        <v>1270</v>
      </c>
      <c r="F390" s="302" t="n">
        <f aca="false">SUMPRODUCT(J390:$CZ390,MOD(COLUMN(J390:$CZ390)+1,2))</f>
        <v>0</v>
      </c>
      <c r="G390" s="303" t="n">
        <f aca="false">SUMPRODUCT(J390:$CZ390,MOD(COLUMN(J390:$CZ390),2))</f>
        <v>0</v>
      </c>
      <c r="H390" s="304" t="n">
        <f aca="false">'Доп.Работы'!$H390</f>
        <v>0</v>
      </c>
      <c r="I390" s="305" t="n">
        <f aca="false">'Доп.Работы'!$I390</f>
        <v>0</v>
      </c>
      <c r="J390" s="304" t="n">
        <f aca="false">Сводная!G394</f>
        <v>0</v>
      </c>
      <c r="K390" s="305" t="n">
        <f aca="false">Сводная!H394</f>
        <v>0</v>
      </c>
    </row>
    <row r="391" customFormat="false" ht="13.5" hidden="false" customHeight="false" outlineLevel="0" collapsed="false">
      <c r="A391" s="297"/>
      <c r="B391" s="298" t="s">
        <v>643</v>
      </c>
      <c r="C391" s="299" t="str">
        <f aca="false">VLOOKUP(B391,СписокРабот!B:E,2,FALSE())</f>
        <v>Автомат защиты (трехполюсный), установка</v>
      </c>
      <c r="D391" s="300" t="str">
        <f aca="false">VLOOKUP(B391,СписокРабот!B:E,3,FALSE())</f>
        <v>ед.</v>
      </c>
      <c r="E391" s="301" t="n">
        <f aca="false">VLOOKUP(B391,СписокРабот!B:E,4,FALSE())</f>
        <v>2539</v>
      </c>
      <c r="F391" s="302" t="n">
        <f aca="false">SUMPRODUCT(J391:$CZ391,MOD(COLUMN(J391:$CZ391)+1,2))</f>
        <v>0</v>
      </c>
      <c r="G391" s="303" t="n">
        <f aca="false">SUMPRODUCT(J391:$CZ391,MOD(COLUMN(J391:$CZ391),2))</f>
        <v>0</v>
      </c>
      <c r="H391" s="304" t="n">
        <f aca="false">'Доп.Работы'!$H391</f>
        <v>0</v>
      </c>
      <c r="I391" s="305" t="n">
        <f aca="false">'Доп.Работы'!$I391</f>
        <v>0</v>
      </c>
      <c r="J391" s="304" t="n">
        <f aca="false">Сводная!G395</f>
        <v>0</v>
      </c>
      <c r="K391" s="305" t="n">
        <f aca="false">Сводная!H395</f>
        <v>0</v>
      </c>
    </row>
    <row r="392" customFormat="false" ht="13.5" hidden="false" customHeight="false" outlineLevel="0" collapsed="false">
      <c r="A392" s="297"/>
      <c r="B392" s="298" t="s">
        <v>644</v>
      </c>
      <c r="C392" s="299" t="str">
        <f aca="false">VLOOKUP(B392,СписокРабот!B:E,2,FALSE())</f>
        <v>Устройство защитного отключения, установка</v>
      </c>
      <c r="D392" s="300" t="str">
        <f aca="false">VLOOKUP(B392,СписокРабот!B:E,3,FALSE())</f>
        <v>ед.</v>
      </c>
      <c r="E392" s="301" t="n">
        <f aca="false">VLOOKUP(B392,СписокРабот!B:E,4,FALSE())</f>
        <v>1711</v>
      </c>
      <c r="F392" s="302" t="n">
        <f aca="false">SUMPRODUCT(J392:$CZ392,MOD(COLUMN(J392:$CZ392)+1,2))</f>
        <v>0</v>
      </c>
      <c r="G392" s="303" t="n">
        <f aca="false">SUMPRODUCT(J392:$CZ392,MOD(COLUMN(J392:$CZ392),2))</f>
        <v>0</v>
      </c>
      <c r="H392" s="304" t="n">
        <f aca="false">'Доп.Работы'!$H392</f>
        <v>0</v>
      </c>
      <c r="I392" s="305" t="n">
        <f aca="false">'Доп.Работы'!$I392</f>
        <v>0</v>
      </c>
      <c r="J392" s="304" t="n">
        <f aca="false">Сводная!G396</f>
        <v>0</v>
      </c>
      <c r="K392" s="305" t="n">
        <f aca="false">Сводная!H396</f>
        <v>0</v>
      </c>
    </row>
    <row r="393" customFormat="false" ht="13.5" hidden="false" customHeight="false" outlineLevel="0" collapsed="false">
      <c r="A393" s="297"/>
      <c r="B393" s="298" t="s">
        <v>645</v>
      </c>
      <c r="C393" s="299" t="str">
        <f aca="false">VLOOKUP(B393,СписокРабот!B:E,2,FALSE())</f>
        <v>Устройство защитного отключения (двухполюсное), установка</v>
      </c>
      <c r="D393" s="300" t="str">
        <f aca="false">VLOOKUP(B393,СписокРабот!B:E,3,FALSE())</f>
        <v>ед.</v>
      </c>
      <c r="E393" s="301" t="n">
        <f aca="false">VLOOKUP(B393,СписокРабот!B:E,4,FALSE())</f>
        <v>2316</v>
      </c>
      <c r="F393" s="302" t="n">
        <f aca="false">SUMPRODUCT(J393:$CZ393,MOD(COLUMN(J393:$CZ393)+1,2))</f>
        <v>0</v>
      </c>
      <c r="G393" s="303" t="n">
        <f aca="false">SUMPRODUCT(J393:$CZ393,MOD(COLUMN(J393:$CZ393),2))</f>
        <v>0</v>
      </c>
      <c r="H393" s="304" t="n">
        <f aca="false">'Доп.Работы'!$H393</f>
        <v>0</v>
      </c>
      <c r="I393" s="305" t="n">
        <f aca="false">'Доп.Работы'!$I393</f>
        <v>0</v>
      </c>
      <c r="J393" s="304" t="n">
        <f aca="false">Сводная!G397</f>
        <v>0</v>
      </c>
      <c r="K393" s="305" t="n">
        <f aca="false">Сводная!H397</f>
        <v>0</v>
      </c>
    </row>
    <row r="394" customFormat="false" ht="13.5" hidden="false" customHeight="false" outlineLevel="0" collapsed="false">
      <c r="A394" s="297"/>
      <c r="B394" s="298" t="s">
        <v>646</v>
      </c>
      <c r="C394" s="299" t="str">
        <f aca="false">VLOOKUP(B394,СписокРабот!B:E,2,FALSE())</f>
        <v>Устройство защитного отключения (четырехполюсного), установка</v>
      </c>
      <c r="D394" s="300" t="str">
        <f aca="false">VLOOKUP(B394,СписокРабот!B:E,3,FALSE())</f>
        <v>ед.</v>
      </c>
      <c r="E394" s="301" t="n">
        <f aca="false">VLOOKUP(B394,СписокРабот!B:E,4,FALSE())</f>
        <v>3809</v>
      </c>
      <c r="F394" s="302" t="n">
        <f aca="false">SUMPRODUCT(J394:$CZ394,MOD(COLUMN(J394:$CZ394)+1,2))</f>
        <v>0</v>
      </c>
      <c r="G394" s="303" t="n">
        <f aca="false">SUMPRODUCT(J394:$CZ394,MOD(COLUMN(J394:$CZ394),2))</f>
        <v>0</v>
      </c>
      <c r="H394" s="304" t="n">
        <f aca="false">'Доп.Работы'!$H394</f>
        <v>0</v>
      </c>
      <c r="I394" s="305" t="n">
        <f aca="false">'Доп.Работы'!$I394</f>
        <v>0</v>
      </c>
      <c r="J394" s="304" t="n">
        <f aca="false">Сводная!G398</f>
        <v>0</v>
      </c>
      <c r="K394" s="305" t="n">
        <f aca="false">Сводная!H398</f>
        <v>0</v>
      </c>
    </row>
    <row r="395" customFormat="false" ht="13.5" hidden="false" customHeight="false" outlineLevel="0" collapsed="false">
      <c r="A395" s="297"/>
      <c r="B395" s="298" t="s">
        <v>647</v>
      </c>
      <c r="C395" s="299" t="str">
        <f aca="false">VLOOKUP(B395,СписокРабот!B:E,2,FALSE())</f>
        <v>Установка контактора</v>
      </c>
      <c r="D395" s="300" t="str">
        <f aca="false">VLOOKUP(B395,СписокРабот!B:E,3,FALSE())</f>
        <v>ед.</v>
      </c>
      <c r="E395" s="301" t="n">
        <f aca="false">VLOOKUP(B395,СписокРабот!B:E,4,FALSE())</f>
        <v>5021</v>
      </c>
      <c r="F395" s="302" t="n">
        <f aca="false">SUMPRODUCT(J395:$CZ395,MOD(COLUMN(J395:$CZ395)+1,2))</f>
        <v>0</v>
      </c>
      <c r="G395" s="303" t="n">
        <f aca="false">SUMPRODUCT(J395:$CZ395,MOD(COLUMN(J395:$CZ395),2))</f>
        <v>0</v>
      </c>
      <c r="H395" s="304" t="n">
        <f aca="false">'Доп.Работы'!$H395</f>
        <v>0</v>
      </c>
      <c r="I395" s="305" t="n">
        <f aca="false">'Доп.Работы'!$I395</f>
        <v>0</v>
      </c>
      <c r="J395" s="304" t="n">
        <f aca="false">Сводная!G399</f>
        <v>0</v>
      </c>
      <c r="K395" s="305" t="n">
        <f aca="false">Сводная!H399</f>
        <v>0</v>
      </c>
    </row>
    <row r="396" customFormat="false" ht="13.5" hidden="false" customHeight="false" outlineLevel="0" collapsed="false">
      <c r="A396" s="297"/>
      <c r="B396" s="298" t="s">
        <v>648</v>
      </c>
      <c r="C396" s="299" t="str">
        <f aca="false">VLOOKUP(B396,СписокРабот!B:E,2,FALSE())</f>
        <v>Установка диф. автомата </v>
      </c>
      <c r="D396" s="300" t="str">
        <f aca="false">VLOOKUP(B396,СписокРабот!B:E,3,FALSE())</f>
        <v>ед.</v>
      </c>
      <c r="E396" s="301" t="n">
        <f aca="false">VLOOKUP(B396,СписокРабот!B:E,4,FALSE())</f>
        <v>1711</v>
      </c>
      <c r="F396" s="302" t="n">
        <f aca="false">SUMPRODUCT(J396:$CZ396,MOD(COLUMN(J396:$CZ396)+1,2))</f>
        <v>0</v>
      </c>
      <c r="G396" s="303" t="n">
        <f aca="false">SUMPRODUCT(J396:$CZ396,MOD(COLUMN(J396:$CZ396),2))</f>
        <v>0</v>
      </c>
      <c r="H396" s="304" t="n">
        <f aca="false">'Доп.Работы'!$H396</f>
        <v>0</v>
      </c>
      <c r="I396" s="305" t="n">
        <f aca="false">'Доп.Работы'!$I396</f>
        <v>0</v>
      </c>
      <c r="J396" s="304" t="n">
        <f aca="false">Сводная!G400</f>
        <v>0</v>
      </c>
      <c r="K396" s="305" t="n">
        <f aca="false">Сводная!H400</f>
        <v>0</v>
      </c>
    </row>
    <row r="397" customFormat="false" ht="13.5" hidden="false" customHeight="false" outlineLevel="0" collapsed="false">
      <c r="A397" s="297"/>
      <c r="B397" s="298" t="s">
        <v>649</v>
      </c>
      <c r="C397" s="299" t="str">
        <f aca="false">VLOOKUP(B397,СписокРабот!B:E,2,FALSE())</f>
        <v>Светильник встроенный, установка</v>
      </c>
      <c r="D397" s="300" t="str">
        <f aca="false">VLOOKUP(B397,СписокРабот!B:E,3,FALSE())</f>
        <v>ед.</v>
      </c>
      <c r="E397" s="301" t="n">
        <f aca="false">VLOOKUP(B397,СписокРабот!B:E,4,FALSE())</f>
        <v>834</v>
      </c>
      <c r="F397" s="302" t="n">
        <f aca="false">SUMPRODUCT(J397:$CZ397,MOD(COLUMN(J397:$CZ397)+1,2))</f>
        <v>0</v>
      </c>
      <c r="G397" s="303" t="n">
        <f aca="false">SUMPRODUCT(J397:$CZ397,MOD(COLUMN(J397:$CZ397),2))</f>
        <v>0</v>
      </c>
      <c r="H397" s="304" t="n">
        <f aca="false">'Доп.Работы'!$H397</f>
        <v>0</v>
      </c>
      <c r="I397" s="305" t="n">
        <f aca="false">'Доп.Работы'!$I397</f>
        <v>0</v>
      </c>
      <c r="J397" s="304" t="n">
        <f aca="false">Сводная!G401</f>
        <v>0</v>
      </c>
      <c r="K397" s="305" t="n">
        <f aca="false">Сводная!H401</f>
        <v>0</v>
      </c>
    </row>
    <row r="398" customFormat="false" ht="13.5" hidden="false" customHeight="false" outlineLevel="0" collapsed="false">
      <c r="A398" s="297"/>
      <c r="B398" s="298" t="s">
        <v>650</v>
      </c>
      <c r="C398" s="299" t="str">
        <f aca="false">VLOOKUP(B398,СписокРабот!B:E,2,FALSE())</f>
        <v>Точечный галогенный светильник / Монтаж накладных светильников</v>
      </c>
      <c r="D398" s="300" t="str">
        <f aca="false">VLOOKUP(B398,СписокРабот!B:E,3,FALSE())</f>
        <v>ед.</v>
      </c>
      <c r="E398" s="301" t="n">
        <f aca="false">VLOOKUP(B398,СписокРабот!B:E,4,FALSE())</f>
        <v>736</v>
      </c>
      <c r="F398" s="302" t="n">
        <f aca="false">SUMPRODUCT(J398:$CZ398,MOD(COLUMN(J398:$CZ398)+1,2))</f>
        <v>0</v>
      </c>
      <c r="G398" s="303" t="n">
        <f aca="false">SUMPRODUCT(J398:$CZ398,MOD(COLUMN(J398:$CZ398),2))</f>
        <v>0</v>
      </c>
      <c r="H398" s="304" t="n">
        <f aca="false">'Доп.Работы'!$H398</f>
        <v>0</v>
      </c>
      <c r="I398" s="305" t="n">
        <f aca="false">'Доп.Работы'!$I398</f>
        <v>0</v>
      </c>
      <c r="J398" s="304" t="n">
        <f aca="false">Сводная!G402</f>
        <v>0</v>
      </c>
      <c r="K398" s="305" t="n">
        <f aca="false">Сводная!H402</f>
        <v>0</v>
      </c>
    </row>
    <row r="399" customFormat="false" ht="13.5" hidden="false" customHeight="false" outlineLevel="0" collapsed="false">
      <c r="A399" s="297"/>
      <c r="B399" s="298" t="s">
        <v>651</v>
      </c>
      <c r="C399" s="299" t="str">
        <f aca="false">VLOOKUP(B399,СписокРабот!B:E,2,FALSE())</f>
        <v>Светильник настенный (бра), установка</v>
      </c>
      <c r="D399" s="300" t="str">
        <f aca="false">VLOOKUP(B399,СписокРабот!B:E,3,FALSE())</f>
        <v>ед.</v>
      </c>
      <c r="E399" s="301" t="n">
        <f aca="false">VLOOKUP(B399,СписокРабот!B:E,4,FALSE())</f>
        <v>1328</v>
      </c>
      <c r="F399" s="302" t="n">
        <f aca="false">SUMPRODUCT(J399:$CZ399,MOD(COLUMN(J399:$CZ399)+1,2))</f>
        <v>0</v>
      </c>
      <c r="G399" s="303" t="n">
        <f aca="false">SUMPRODUCT(J399:$CZ399,MOD(COLUMN(J399:$CZ399),2))</f>
        <v>0</v>
      </c>
      <c r="H399" s="304" t="n">
        <f aca="false">'Доп.Работы'!$H399</f>
        <v>0</v>
      </c>
      <c r="I399" s="305" t="n">
        <f aca="false">'Доп.Работы'!$I399</f>
        <v>0</v>
      </c>
      <c r="J399" s="304" t="n">
        <f aca="false">Сводная!G403</f>
        <v>0</v>
      </c>
      <c r="K399" s="305" t="n">
        <f aca="false">Сводная!H403</f>
        <v>0</v>
      </c>
    </row>
    <row r="400" customFormat="false" ht="13.5" hidden="false" customHeight="false" outlineLevel="0" collapsed="false">
      <c r="A400" s="297"/>
      <c r="B400" s="298" t="s">
        <v>652</v>
      </c>
      <c r="C400" s="299" t="str">
        <f aca="false">VLOOKUP(B400,СписокРабот!B:E,2,FALSE())</f>
        <v>Установка светильников подвесных на шнурах</v>
      </c>
      <c r="D400" s="300" t="str">
        <f aca="false">VLOOKUP(B400,СписокРабот!B:E,3,FALSE())</f>
        <v>ед.</v>
      </c>
      <c r="E400" s="301" t="n">
        <f aca="false">VLOOKUP(B400,СписокРабот!B:E,4,FALSE())</f>
        <v>975</v>
      </c>
      <c r="F400" s="302" t="n">
        <f aca="false">SUMPRODUCT(J400:$CZ400,MOD(COLUMN(J400:$CZ400)+1,2))</f>
        <v>0</v>
      </c>
      <c r="G400" s="303" t="n">
        <f aca="false">SUMPRODUCT(J400:$CZ400,MOD(COLUMN(J400:$CZ400),2))</f>
        <v>0</v>
      </c>
      <c r="H400" s="304" t="n">
        <f aca="false">'Доп.Работы'!$H400</f>
        <v>0</v>
      </c>
      <c r="I400" s="305" t="n">
        <f aca="false">'Доп.Работы'!$I400</f>
        <v>0</v>
      </c>
      <c r="J400" s="304" t="n">
        <f aca="false">Сводная!G404</f>
        <v>0</v>
      </c>
      <c r="K400" s="305" t="n">
        <f aca="false">Сводная!H404</f>
        <v>0</v>
      </c>
    </row>
    <row r="401" customFormat="false" ht="13.5" hidden="false" customHeight="false" outlineLevel="0" collapsed="false">
      <c r="A401" s="297"/>
      <c r="B401" s="298" t="s">
        <v>653</v>
      </c>
      <c r="C401" s="299" t="str">
        <f aca="false">VLOOKUP(B401,СписокРабот!B:E,2,FALSE())</f>
        <v>Люстра с креплением к потолку (установка и подключение весом до 3 кг)</v>
      </c>
      <c r="D401" s="300" t="str">
        <f aca="false">VLOOKUP(B401,СписокРабот!B:E,3,FALSE())</f>
        <v>ед.</v>
      </c>
      <c r="E401" s="301" t="n">
        <f aca="false">VLOOKUP(B401,СписокРабот!B:E,4,FALSE())</f>
        <v>2116</v>
      </c>
      <c r="F401" s="302" t="n">
        <f aca="false">SUMPRODUCT(J401:$CZ401,MOD(COLUMN(J401:$CZ401)+1,2))</f>
        <v>0</v>
      </c>
      <c r="G401" s="303" t="n">
        <f aca="false">SUMPRODUCT(J401:$CZ401,MOD(COLUMN(J401:$CZ401),2))</f>
        <v>0</v>
      </c>
      <c r="H401" s="304" t="n">
        <f aca="false">'Доп.Работы'!$H401</f>
        <v>0</v>
      </c>
      <c r="I401" s="305" t="n">
        <f aca="false">'Доп.Работы'!$I401</f>
        <v>0</v>
      </c>
      <c r="J401" s="304" t="n">
        <f aca="false">Сводная!G405</f>
        <v>0</v>
      </c>
      <c r="K401" s="305" t="n">
        <f aca="false">Сводная!H405</f>
        <v>0</v>
      </c>
    </row>
    <row r="402" customFormat="false" ht="13.5" hidden="false" customHeight="false" outlineLevel="0" collapsed="false">
      <c r="A402" s="297"/>
      <c r="B402" s="298" t="s">
        <v>654</v>
      </c>
      <c r="C402" s="299" t="str">
        <f aca="false">VLOOKUP(B402,СписокРабот!B:E,2,FALSE())</f>
        <v>Люстра с креплением к потолку (установка и подключение от 3 кг до 5 кг)</v>
      </c>
      <c r="D402" s="300" t="str">
        <f aca="false">VLOOKUP(B402,СписокРабот!B:E,3,FALSE())</f>
        <v>ед.</v>
      </c>
      <c r="E402" s="301" t="n">
        <f aca="false">VLOOKUP(B402,СписокРабот!B:E,4,FALSE())</f>
        <v>2963</v>
      </c>
      <c r="F402" s="302" t="n">
        <f aca="false">SUMPRODUCT(J402:$CZ402,MOD(COLUMN(J402:$CZ402)+1,2))</f>
        <v>0</v>
      </c>
      <c r="G402" s="303" t="n">
        <f aca="false">SUMPRODUCT(J402:$CZ402,MOD(COLUMN(J402:$CZ402),2))</f>
        <v>0</v>
      </c>
      <c r="H402" s="304" t="n">
        <f aca="false">'Доп.Работы'!$H402</f>
        <v>0</v>
      </c>
      <c r="I402" s="305" t="n">
        <f aca="false">'Доп.Работы'!$I402</f>
        <v>0</v>
      </c>
      <c r="J402" s="304" t="n">
        <f aca="false">Сводная!G406</f>
        <v>0</v>
      </c>
      <c r="K402" s="305" t="n">
        <f aca="false">Сводная!H406</f>
        <v>0</v>
      </c>
    </row>
    <row r="403" customFormat="false" ht="13.5" hidden="false" customHeight="false" outlineLevel="0" collapsed="false">
      <c r="A403" s="297"/>
      <c r="B403" s="298" t="s">
        <v>655</v>
      </c>
      <c r="C403" s="299" t="str">
        <f aca="false">VLOOKUP(B403,СписокРабот!B:E,2,FALSE())</f>
        <v>Люстра с креплением на крюк, установка до 5 кг</v>
      </c>
      <c r="D403" s="300" t="str">
        <f aca="false">VLOOKUP(B403,СписокРабот!B:E,3,FALSE())</f>
        <v>ед.</v>
      </c>
      <c r="E403" s="301" t="n">
        <f aca="false">VLOOKUP(B403,СписокРабот!B:E,4,FALSE())</f>
        <v>2756</v>
      </c>
      <c r="F403" s="302" t="n">
        <f aca="false">SUMPRODUCT(J403:$CZ403,MOD(COLUMN(J403:$CZ403)+1,2))</f>
        <v>0</v>
      </c>
      <c r="G403" s="303" t="n">
        <f aca="false">SUMPRODUCT(J403:$CZ403,MOD(COLUMN(J403:$CZ403),2))</f>
        <v>0</v>
      </c>
      <c r="H403" s="304" t="n">
        <f aca="false">'Доп.Работы'!$H403</f>
        <v>0</v>
      </c>
      <c r="I403" s="305" t="n">
        <f aca="false">'Доп.Работы'!$I403</f>
        <v>0</v>
      </c>
      <c r="J403" s="304" t="n">
        <f aca="false">Сводная!G407</f>
        <v>0</v>
      </c>
      <c r="K403" s="305" t="n">
        <f aca="false">Сводная!H407</f>
        <v>0</v>
      </c>
    </row>
    <row r="404" customFormat="false" ht="13.5" hidden="false" customHeight="false" outlineLevel="0" collapsed="false">
      <c r="A404" s="297"/>
      <c r="B404" s="298" t="s">
        <v>656</v>
      </c>
      <c r="C404" s="299" t="str">
        <f aca="false">VLOOKUP(B404,СписокРабот!B:E,2,FALSE())</f>
        <v>Устройство ниши под светодиодный встроенный светильник в ГКЛ (настенный, потолочный) </v>
      </c>
      <c r="D404" s="300" t="str">
        <f aca="false">VLOOKUP(B404,СписокРабот!B:E,3,FALSE())</f>
        <v>п.м</v>
      </c>
      <c r="E404" s="301" t="n">
        <f aca="false">VLOOKUP(B404,СписокРабот!B:E,4,FALSE())</f>
        <v>4167</v>
      </c>
      <c r="F404" s="302" t="n">
        <f aca="false">SUMPRODUCT(J404:$CZ404,MOD(COLUMN(J404:$CZ404)+1,2))</f>
        <v>0</v>
      </c>
      <c r="G404" s="303" t="n">
        <f aca="false">SUMPRODUCT(J404:$CZ404,MOD(COLUMN(J404:$CZ404),2))</f>
        <v>0</v>
      </c>
      <c r="H404" s="304" t="n">
        <f aca="false">'Доп.Работы'!$H404</f>
        <v>0</v>
      </c>
      <c r="I404" s="305" t="n">
        <f aca="false">'Доп.Работы'!$I404</f>
        <v>0</v>
      </c>
      <c r="J404" s="304" t="n">
        <f aca="false">Сводная!G408</f>
        <v>0</v>
      </c>
      <c r="K404" s="305" t="n">
        <f aca="false">Сводная!H408</f>
        <v>0</v>
      </c>
    </row>
    <row r="405" customFormat="false" ht="13.5" hidden="false" customHeight="false" outlineLevel="0" collapsed="false">
      <c r="A405" s="297"/>
      <c r="B405" s="298" t="s">
        <v>657</v>
      </c>
      <c r="C405" s="299" t="str">
        <f aca="false">VLOOKUP(B405,СписокРабот!B:E,2,FALSE())</f>
        <v>Светильник типа "Армстронг", установка</v>
      </c>
      <c r="D405" s="300" t="str">
        <f aca="false">VLOOKUP(B405,СписокРабот!B:E,3,FALSE())</f>
        <v>ед.</v>
      </c>
      <c r="E405" s="301" t="n">
        <f aca="false">VLOOKUP(B405,СписокРабот!B:E,4,FALSE())</f>
        <v>1034</v>
      </c>
      <c r="F405" s="302" t="n">
        <f aca="false">SUMPRODUCT(J405:$CZ405,MOD(COLUMN(J405:$CZ405)+1,2))</f>
        <v>0</v>
      </c>
      <c r="G405" s="303" t="n">
        <f aca="false">SUMPRODUCT(J405:$CZ405,MOD(COLUMN(J405:$CZ405),2))</f>
        <v>0</v>
      </c>
      <c r="H405" s="304" t="n">
        <f aca="false">'Доп.Работы'!$H405</f>
        <v>0</v>
      </c>
      <c r="I405" s="305" t="n">
        <f aca="false">'Доп.Работы'!$I405</f>
        <v>0</v>
      </c>
      <c r="J405" s="304" t="n">
        <f aca="false">Сводная!G409</f>
        <v>0</v>
      </c>
      <c r="K405" s="305" t="n">
        <f aca="false">Сводная!H409</f>
        <v>0</v>
      </c>
    </row>
    <row r="406" customFormat="false" ht="13.5" hidden="false" customHeight="false" outlineLevel="0" collapsed="false">
      <c r="A406" s="297"/>
      <c r="B406" s="298" t="s">
        <v>658</v>
      </c>
      <c r="C406" s="299" t="str">
        <f aca="false">VLOOKUP(B406,СписокРабот!B:E,2,FALSE())</f>
        <v>Установка распределительного щитка</v>
      </c>
      <c r="D406" s="300" t="str">
        <f aca="false">VLOOKUP(B406,СписокРабот!B:E,3,FALSE())</f>
        <v>ед.</v>
      </c>
      <c r="E406" s="301" t="n">
        <f aca="false">VLOOKUP(B406,СписокРабот!B:E,4,FALSE())</f>
        <v>7616</v>
      </c>
      <c r="F406" s="302" t="n">
        <f aca="false">SUMPRODUCT(J406:$CZ406,MOD(COLUMN(J406:$CZ406)+1,2))</f>
        <v>0</v>
      </c>
      <c r="G406" s="303" t="n">
        <f aca="false">SUMPRODUCT(J406:$CZ406,MOD(COLUMN(J406:$CZ406),2))</f>
        <v>0</v>
      </c>
      <c r="H406" s="304" t="n">
        <f aca="false">'Доп.Работы'!$H406</f>
        <v>0</v>
      </c>
      <c r="I406" s="305" t="n">
        <f aca="false">'Доп.Работы'!$I406</f>
        <v>0</v>
      </c>
      <c r="J406" s="304" t="n">
        <f aca="false">Сводная!G410</f>
        <v>0</v>
      </c>
      <c r="K406" s="305" t="n">
        <f aca="false">Сводная!H410</f>
        <v>0</v>
      </c>
    </row>
    <row r="407" customFormat="false" ht="13.5" hidden="false" customHeight="false" outlineLevel="0" collapsed="false">
      <c r="A407" s="297"/>
      <c r="B407" s="298" t="s">
        <v>659</v>
      </c>
      <c r="C407" s="299" t="str">
        <f aca="false">VLOOKUP(B407,СписокРабот!B:E,2,FALSE())</f>
        <v>Настил теплого пола электрического</v>
      </c>
      <c r="D407" s="300" t="str">
        <f aca="false">VLOOKUP(B407,СписокРабот!B:E,3,FALSE())</f>
        <v>м²</v>
      </c>
      <c r="E407" s="301" t="n">
        <f aca="false">VLOOKUP(B407,СписокРабот!B:E,4,FALSE())</f>
        <v>2147</v>
      </c>
      <c r="F407" s="306" t="n">
        <f aca="false">SUMPRODUCT(J407:$CZ407,MOD(COLUMN(J407:$CZ407)+1,2))</f>
        <v>0</v>
      </c>
      <c r="G407" s="303" t="n">
        <f aca="false">SUMPRODUCT(J407:$CZ407,MOD(COLUMN(J407:$CZ407),2))</f>
        <v>0</v>
      </c>
      <c r="H407" s="307" t="n">
        <f aca="false">'Доп.Работы'!$H407</f>
        <v>0</v>
      </c>
      <c r="I407" s="305" t="n">
        <f aca="false">'Доп.Работы'!$I407</f>
        <v>0</v>
      </c>
      <c r="J407" s="307" t="n">
        <f aca="false">Сводная!G411</f>
        <v>0</v>
      </c>
      <c r="K407" s="305" t="n">
        <f aca="false">Сводная!H411</f>
        <v>0</v>
      </c>
    </row>
    <row r="408" customFormat="false" ht="13.5" hidden="false" customHeight="false" outlineLevel="0" collapsed="false">
      <c r="A408" s="297"/>
      <c r="B408" s="298" t="s">
        <v>660</v>
      </c>
      <c r="C408" s="299" t="str">
        <f aca="false">VLOOKUP(B408,СписокРабот!B:E,2,FALSE())</f>
        <v>Распределительная накладная панель на 6 автоматов с расключением, установка</v>
      </c>
      <c r="D408" s="300" t="str">
        <f aca="false">VLOOKUP(B408,СписокРабот!B:E,3,FALSE())</f>
        <v>ед.</v>
      </c>
      <c r="E408" s="301" t="n">
        <f aca="false">VLOOKUP(B408,СписокРабот!B:E,4,FALSE())</f>
        <v>8321</v>
      </c>
      <c r="F408" s="302" t="n">
        <f aca="false">SUMPRODUCT(J408:$CZ408,MOD(COLUMN(J408:$CZ408)+1,2))</f>
        <v>0</v>
      </c>
      <c r="G408" s="303" t="n">
        <f aca="false">SUMPRODUCT(J408:$CZ408,MOD(COLUMN(J408:$CZ408),2))</f>
        <v>0</v>
      </c>
      <c r="H408" s="304" t="n">
        <f aca="false">'Доп.Работы'!$H408</f>
        <v>0</v>
      </c>
      <c r="I408" s="305" t="n">
        <f aca="false">'Доп.Работы'!$I408</f>
        <v>0</v>
      </c>
      <c r="J408" s="304" t="n">
        <f aca="false">Сводная!G412</f>
        <v>0</v>
      </c>
      <c r="K408" s="305" t="n">
        <f aca="false">Сводная!H412</f>
        <v>0</v>
      </c>
    </row>
    <row r="409" customFormat="false" ht="13.5" hidden="false" customHeight="false" outlineLevel="0" collapsed="false">
      <c r="A409" s="297"/>
      <c r="B409" s="298" t="s">
        <v>661</v>
      </c>
      <c r="C409" s="299" t="str">
        <f aca="false">VLOOKUP(B409,СписокРабот!B:E,2,FALSE())</f>
        <v>Распределительная накладная панель на 12 автоматов с расключением, установка</v>
      </c>
      <c r="D409" s="300" t="str">
        <f aca="false">VLOOKUP(B409,СписокРабот!B:E,3,FALSE())</f>
        <v>ед.</v>
      </c>
      <c r="E409" s="301" t="n">
        <f aca="false">VLOOKUP(B409,СписокРабот!B:E,4,FALSE())</f>
        <v>11142</v>
      </c>
      <c r="F409" s="302" t="n">
        <f aca="false">SUMPRODUCT(J409:$CZ409,MOD(COLUMN(J409:$CZ409)+1,2))</f>
        <v>0</v>
      </c>
      <c r="G409" s="303" t="n">
        <f aca="false">SUMPRODUCT(J409:$CZ409,MOD(COLUMN(J409:$CZ409),2))</f>
        <v>0</v>
      </c>
      <c r="H409" s="304" t="n">
        <f aca="false">'Доп.Работы'!$H409</f>
        <v>0</v>
      </c>
      <c r="I409" s="305" t="n">
        <f aca="false">'Доп.Работы'!$I409</f>
        <v>0</v>
      </c>
      <c r="J409" s="304" t="n">
        <f aca="false">Сводная!G413</f>
        <v>0</v>
      </c>
      <c r="K409" s="305" t="n">
        <f aca="false">Сводная!H413</f>
        <v>0</v>
      </c>
    </row>
    <row r="410" customFormat="false" ht="13.5" hidden="false" customHeight="false" outlineLevel="0" collapsed="false">
      <c r="A410" s="297"/>
      <c r="B410" s="298" t="s">
        <v>662</v>
      </c>
      <c r="C410" s="299" t="str">
        <f aca="false">VLOOKUP(B410,СписокРабот!B:E,2,FALSE())</f>
        <v>Распределительная накладная панель на 18 автоматов с расключением, установка</v>
      </c>
      <c r="D410" s="300" t="str">
        <f aca="false">VLOOKUP(B410,СписокРабот!B:E,3,FALSE())</f>
        <v>ед.</v>
      </c>
      <c r="E410" s="301" t="n">
        <f aca="false">VLOOKUP(B410,СписокРабот!B:E,4,FALSE())</f>
        <v>16783</v>
      </c>
      <c r="F410" s="302" t="n">
        <f aca="false">SUMPRODUCT(J410:$CZ410,MOD(COLUMN(J410:$CZ410)+1,2))</f>
        <v>0</v>
      </c>
      <c r="G410" s="303" t="n">
        <f aca="false">SUMPRODUCT(J410:$CZ410,MOD(COLUMN(J410:$CZ410),2))</f>
        <v>0</v>
      </c>
      <c r="H410" s="304" t="n">
        <f aca="false">'Доп.Работы'!$H410</f>
        <v>0</v>
      </c>
      <c r="I410" s="305" t="n">
        <f aca="false">'Доп.Работы'!$I410</f>
        <v>0</v>
      </c>
      <c r="J410" s="304" t="n">
        <f aca="false">Сводная!G414</f>
        <v>0</v>
      </c>
      <c r="K410" s="305" t="n">
        <f aca="false">Сводная!H414</f>
        <v>0</v>
      </c>
    </row>
    <row r="411" customFormat="false" ht="13.5" hidden="false" customHeight="false" outlineLevel="0" collapsed="false">
      <c r="A411" s="297"/>
      <c r="B411" s="298" t="s">
        <v>663</v>
      </c>
      <c r="C411" s="299" t="str">
        <f aca="false">VLOOKUP(B411,СписокРабот!B:E,2,FALSE())</f>
        <v>Распределительная накладная панель на 24 автоматов с расключением, установка</v>
      </c>
      <c r="D411" s="300" t="str">
        <f aca="false">VLOOKUP(B411,СписокРабот!B:E,3,FALSE())</f>
        <v>ед.</v>
      </c>
      <c r="E411" s="301" t="n">
        <f aca="false">VLOOKUP(B411,СписокРабот!B:E,4,FALSE())</f>
        <v>22424</v>
      </c>
      <c r="F411" s="302" t="n">
        <f aca="false">SUMPRODUCT(J411:$CZ411,MOD(COLUMN(J411:$CZ411)+1,2))</f>
        <v>0</v>
      </c>
      <c r="G411" s="303" t="n">
        <f aca="false">SUMPRODUCT(J411:$CZ411,MOD(COLUMN(J411:$CZ411),2))</f>
        <v>0</v>
      </c>
      <c r="H411" s="304" t="n">
        <f aca="false">'Доп.Работы'!$H411</f>
        <v>0</v>
      </c>
      <c r="I411" s="305" t="n">
        <f aca="false">'Доп.Работы'!$I411</f>
        <v>0</v>
      </c>
      <c r="J411" s="304" t="n">
        <f aca="false">Сводная!G415</f>
        <v>0</v>
      </c>
      <c r="K411" s="305" t="n">
        <f aca="false">Сводная!H415</f>
        <v>0</v>
      </c>
    </row>
    <row r="412" customFormat="false" ht="13.5" hidden="false" customHeight="false" outlineLevel="0" collapsed="false">
      <c r="A412" s="297"/>
      <c r="B412" s="298" t="s">
        <v>664</v>
      </c>
      <c r="C412" s="299" t="str">
        <f aca="false">VLOOKUP(B412,СписокРабот!B:E,2,FALSE())</f>
        <v>Распределительная накладная панель на 36 автоматов с расключением, установка</v>
      </c>
      <c r="D412" s="300" t="str">
        <f aca="false">VLOOKUP(B412,СписокРабот!B:E,3,FALSE())</f>
        <v>ед.</v>
      </c>
      <c r="E412" s="301" t="n">
        <f aca="false">VLOOKUP(B412,СписокРабот!B:E,4,FALSE())</f>
        <v>26655</v>
      </c>
      <c r="F412" s="302" t="n">
        <f aca="false">SUMPRODUCT(J412:$CZ412,MOD(COLUMN(J412:$CZ412)+1,2))</f>
        <v>0</v>
      </c>
      <c r="G412" s="303" t="n">
        <f aca="false">SUMPRODUCT(J412:$CZ412,MOD(COLUMN(J412:$CZ412),2))</f>
        <v>0</v>
      </c>
      <c r="H412" s="304" t="n">
        <f aca="false">'Доп.Работы'!$H412</f>
        <v>0</v>
      </c>
      <c r="I412" s="305" t="n">
        <f aca="false">'Доп.Работы'!$I412</f>
        <v>0</v>
      </c>
      <c r="J412" s="304" t="n">
        <f aca="false">Сводная!G416</f>
        <v>0</v>
      </c>
      <c r="K412" s="305" t="n">
        <f aca="false">Сводная!H416</f>
        <v>0</v>
      </c>
    </row>
    <row r="413" customFormat="false" ht="13.5" hidden="false" customHeight="false" outlineLevel="0" collapsed="false">
      <c r="A413" s="297"/>
      <c r="B413" s="298" t="s">
        <v>665</v>
      </c>
      <c r="C413" s="299" t="str">
        <f aca="false">VLOOKUP(B413,СписокРабот!B:E,2,FALSE())</f>
        <v>Распределительная накладная панель на 54 автоматов с расключением, установка</v>
      </c>
      <c r="D413" s="300" t="str">
        <f aca="false">VLOOKUP(B413,СписокРабот!B:E,3,FALSE())</f>
        <v>ед.</v>
      </c>
      <c r="E413" s="301" t="n">
        <f aca="false">VLOOKUP(B413,СписокРабот!B:E,4,FALSE())</f>
        <v>40572</v>
      </c>
      <c r="F413" s="302" t="n">
        <f aca="false">SUMPRODUCT(J413:$CZ413,MOD(COLUMN(J413:$CZ413)+1,2))</f>
        <v>0</v>
      </c>
      <c r="G413" s="303" t="n">
        <f aca="false">SUMPRODUCT(J413:$CZ413,MOD(COLUMN(J413:$CZ413),2))</f>
        <v>0</v>
      </c>
      <c r="H413" s="304" t="n">
        <f aca="false">'Доп.Работы'!$H413</f>
        <v>0</v>
      </c>
      <c r="I413" s="305" t="n">
        <f aca="false">'Доп.Работы'!$I413</f>
        <v>0</v>
      </c>
      <c r="J413" s="304" t="n">
        <f aca="false">Сводная!G417</f>
        <v>0</v>
      </c>
      <c r="K413" s="305" t="n">
        <f aca="false">Сводная!H417</f>
        <v>0</v>
      </c>
    </row>
    <row r="414" customFormat="false" ht="13.5" hidden="false" customHeight="false" outlineLevel="0" collapsed="false">
      <c r="A414" s="297"/>
      <c r="B414" s="298" t="s">
        <v>666</v>
      </c>
      <c r="C414" s="299" t="str">
        <f aca="false">VLOOKUP(B414,СписокРабот!B:E,2,FALSE())</f>
        <v>Распределительная внутренняя панель на 6 автоматов с расключением, установка</v>
      </c>
      <c r="D414" s="300" t="str">
        <f aca="false">VLOOKUP(B414,СписокРабот!B:E,3,FALSE())</f>
        <v>ед.</v>
      </c>
      <c r="E414" s="301" t="n">
        <f aca="false">VLOOKUP(B414,СписокРабот!B:E,4,FALSE())</f>
        <v>13328</v>
      </c>
      <c r="F414" s="302" t="n">
        <f aca="false">SUMPRODUCT(J414:$CZ414,MOD(COLUMN(J414:$CZ414)+1,2))</f>
        <v>0</v>
      </c>
      <c r="G414" s="303" t="n">
        <f aca="false">SUMPRODUCT(J414:$CZ414,MOD(COLUMN(J414:$CZ414),2))</f>
        <v>0</v>
      </c>
      <c r="H414" s="304" t="n">
        <f aca="false">'Доп.Работы'!$H414</f>
        <v>0</v>
      </c>
      <c r="I414" s="305" t="n">
        <f aca="false">'Доп.Работы'!$I414</f>
        <v>0</v>
      </c>
      <c r="J414" s="304" t="n">
        <f aca="false">Сводная!G418</f>
        <v>0</v>
      </c>
      <c r="K414" s="305" t="n">
        <f aca="false">Сводная!H418</f>
        <v>0</v>
      </c>
    </row>
    <row r="415" customFormat="false" ht="13.5" hidden="false" customHeight="false" outlineLevel="0" collapsed="false">
      <c r="A415" s="297"/>
      <c r="B415" s="298" t="s">
        <v>667</v>
      </c>
      <c r="C415" s="299" t="str">
        <f aca="false">VLOOKUP(B415,СписокРабот!B:E,2,FALSE())</f>
        <v>Распределительная внутренняя панель на 12 автоматов с расключением, установка</v>
      </c>
      <c r="D415" s="300" t="str">
        <f aca="false">VLOOKUP(B415,СписокРабот!B:E,3,FALSE())</f>
        <v>ед.</v>
      </c>
      <c r="E415" s="301" t="n">
        <f aca="false">VLOOKUP(B415,СписокРабот!B:E,4,FALSE())</f>
        <v>20829</v>
      </c>
      <c r="F415" s="302" t="n">
        <f aca="false">SUMPRODUCT(J415:$CZ415,MOD(COLUMN(J415:$CZ415)+1,2))</f>
        <v>0</v>
      </c>
      <c r="G415" s="303" t="n">
        <f aca="false">SUMPRODUCT(J415:$CZ415,MOD(COLUMN(J415:$CZ415),2))</f>
        <v>0</v>
      </c>
      <c r="H415" s="304" t="n">
        <f aca="false">'Доп.Работы'!$H415</f>
        <v>0</v>
      </c>
      <c r="I415" s="305" t="n">
        <f aca="false">'Доп.Работы'!$I415</f>
        <v>0</v>
      </c>
      <c r="J415" s="304" t="n">
        <f aca="false">Сводная!G419</f>
        <v>0</v>
      </c>
      <c r="K415" s="305" t="n">
        <f aca="false">Сводная!H419</f>
        <v>0</v>
      </c>
    </row>
    <row r="416" customFormat="false" ht="13.5" hidden="false" customHeight="false" outlineLevel="0" collapsed="false">
      <c r="A416" s="297"/>
      <c r="B416" s="298" t="s">
        <v>668</v>
      </c>
      <c r="C416" s="299" t="str">
        <f aca="false">VLOOKUP(B416,СписокРабот!B:E,2,FALSE())</f>
        <v>Распределительная внутренняя панель на 18 автоматов с расключением, установка</v>
      </c>
      <c r="D416" s="300" t="str">
        <f aca="false">VLOOKUP(B416,СписокРабот!B:E,3,FALSE())</f>
        <v>ед.</v>
      </c>
      <c r="E416" s="301" t="n">
        <f aca="false">VLOOKUP(B416,СписокРабот!B:E,4,FALSE())</f>
        <v>27879</v>
      </c>
      <c r="F416" s="302" t="n">
        <f aca="false">SUMPRODUCT(J416:$CZ416,MOD(COLUMN(J416:$CZ416)+1,2))</f>
        <v>0</v>
      </c>
      <c r="G416" s="303" t="n">
        <f aca="false">SUMPRODUCT(J416:$CZ416,MOD(COLUMN(J416:$CZ416),2))</f>
        <v>0</v>
      </c>
      <c r="H416" s="304" t="n">
        <f aca="false">'Доп.Работы'!$H416</f>
        <v>0</v>
      </c>
      <c r="I416" s="305" t="n">
        <f aca="false">'Доп.Работы'!$I416</f>
        <v>0</v>
      </c>
      <c r="J416" s="304" t="n">
        <f aca="false">Сводная!G420</f>
        <v>0</v>
      </c>
      <c r="K416" s="305" t="n">
        <f aca="false">Сводная!H420</f>
        <v>0</v>
      </c>
    </row>
    <row r="417" customFormat="false" ht="13.5" hidden="false" customHeight="false" outlineLevel="0" collapsed="false">
      <c r="A417" s="297"/>
      <c r="B417" s="298" t="s">
        <v>669</v>
      </c>
      <c r="C417" s="299" t="str">
        <f aca="false">VLOOKUP(B417,СписокРабот!B:E,2,FALSE())</f>
        <v>Распределительная внутренняя панель на 24 автоматов с расключением, установка</v>
      </c>
      <c r="D417" s="300" t="str">
        <f aca="false">VLOOKUP(B417,СписокРабот!B:E,3,FALSE())</f>
        <v>ед.</v>
      </c>
      <c r="E417" s="301" t="n">
        <f aca="false">VLOOKUP(B417,СписокРабот!B:E,4,FALSE())</f>
        <v>36341</v>
      </c>
      <c r="F417" s="302" t="n">
        <f aca="false">SUMPRODUCT(J417:$CZ417,MOD(COLUMN(J417:$CZ417)+1,2))</f>
        <v>0</v>
      </c>
      <c r="G417" s="303" t="n">
        <f aca="false">SUMPRODUCT(J417:$CZ417,MOD(COLUMN(J417:$CZ417),2))</f>
        <v>0</v>
      </c>
      <c r="H417" s="304" t="n">
        <f aca="false">'Доп.Работы'!$H417</f>
        <v>0</v>
      </c>
      <c r="I417" s="305" t="n">
        <f aca="false">'Доп.Работы'!$I417</f>
        <v>0</v>
      </c>
      <c r="J417" s="304" t="n">
        <f aca="false">Сводная!G421</f>
        <v>0</v>
      </c>
      <c r="K417" s="305" t="n">
        <f aca="false">Сводная!H421</f>
        <v>0</v>
      </c>
    </row>
    <row r="418" customFormat="false" ht="13.5" hidden="false" customHeight="false" outlineLevel="0" collapsed="false">
      <c r="A418" s="297"/>
      <c r="B418" s="298" t="s">
        <v>187</v>
      </c>
      <c r="C418" s="299" t="str">
        <f aca="false">VLOOKUP(B418,СписокРабот!B:E,2,FALSE())</f>
        <v>Распределительная внутренняя панель на 36 автоматов с расключением, установка</v>
      </c>
      <c r="D418" s="300" t="str">
        <f aca="false">VLOOKUP(B418,СписокРабот!B:E,3,FALSE())</f>
        <v>ед.</v>
      </c>
      <c r="E418" s="301" t="n">
        <f aca="false">VLOOKUP(B418,СписокРабот!B:E,4,FALSE())</f>
        <v>40572</v>
      </c>
      <c r="F418" s="302" t="n">
        <f aca="false">SUMPRODUCT(J418:$CZ418,MOD(COLUMN(J418:$CZ418)+1,2))</f>
        <v>1</v>
      </c>
      <c r="G418" s="303" t="n">
        <f aca="false">SUMPRODUCT(J418:$CZ418,MOD(COLUMN(J418:$CZ418),2))</f>
        <v>40572</v>
      </c>
      <c r="H418" s="304" t="n">
        <f aca="false">'Доп.Работы'!$H418</f>
        <v>0</v>
      </c>
      <c r="I418" s="305" t="n">
        <f aca="false">'Доп.Работы'!$I418</f>
        <v>0</v>
      </c>
      <c r="J418" s="304" t="n">
        <f aca="false">Сводная!G422</f>
        <v>1</v>
      </c>
      <c r="K418" s="305" t="n">
        <f aca="false">Сводная!H422</f>
        <v>40572</v>
      </c>
    </row>
    <row r="419" customFormat="false" ht="13.5" hidden="false" customHeight="false" outlineLevel="0" collapsed="false">
      <c r="A419" s="297"/>
      <c r="B419" s="298" t="s">
        <v>670</v>
      </c>
      <c r="C419" s="299" t="str">
        <f aca="false">VLOOKUP(B419,СписокРабот!B:E,2,FALSE())</f>
        <v>Распределительная внутренняя панель на 54 автоматов с расключением, установка</v>
      </c>
      <c r="D419" s="300" t="str">
        <f aca="false">VLOOKUP(B419,СписокРабот!B:E,3,FALSE())</f>
        <v>ед.</v>
      </c>
      <c r="E419" s="301" t="n">
        <f aca="false">VLOOKUP(B419,СписокРабот!B:E,4,FALSE())</f>
        <v>51854</v>
      </c>
      <c r="F419" s="302" t="n">
        <f aca="false">SUMPRODUCT(J419:$CZ419,MOD(COLUMN(J419:$CZ419)+1,2))</f>
        <v>0</v>
      </c>
      <c r="G419" s="303" t="n">
        <f aca="false">SUMPRODUCT(J419:$CZ419,MOD(COLUMN(J419:$CZ419),2))</f>
        <v>0</v>
      </c>
      <c r="H419" s="304" t="n">
        <f aca="false">'Доп.Работы'!$H419</f>
        <v>0</v>
      </c>
      <c r="I419" s="305" t="n">
        <f aca="false">'Доп.Работы'!$I419</f>
        <v>0</v>
      </c>
      <c r="J419" s="304" t="n">
        <f aca="false">Сводная!G423</f>
        <v>0</v>
      </c>
      <c r="K419" s="305" t="n">
        <f aca="false">Сводная!H423</f>
        <v>0</v>
      </c>
    </row>
    <row r="420" customFormat="false" ht="13.5" hidden="false" customHeight="false" outlineLevel="0" collapsed="false">
      <c r="A420" s="297"/>
      <c r="B420" s="298" t="s">
        <v>671</v>
      </c>
      <c r="C420" s="299" t="str">
        <f aca="false">VLOOKUP(B420,СписокРабот!B:E,2,FALSE())</f>
        <v>Установка шин дополнительных N или PE</v>
      </c>
      <c r="D420" s="300" t="str">
        <f aca="false">VLOOKUP(B420,СписокРабот!B:E,3,FALSE())</f>
        <v>ед.</v>
      </c>
      <c r="E420" s="301" t="n">
        <f aca="false">VLOOKUP(B420,СписокРабот!B:E,4,FALSE())</f>
        <v>2821</v>
      </c>
      <c r="F420" s="302" t="n">
        <f aca="false">SUMPRODUCT(J420:$CZ420,MOD(COLUMN(J420:$CZ420)+1,2))</f>
        <v>0</v>
      </c>
      <c r="G420" s="303" t="n">
        <f aca="false">SUMPRODUCT(J420:$CZ420,MOD(COLUMN(J420:$CZ420),2))</f>
        <v>0</v>
      </c>
      <c r="H420" s="304" t="n">
        <f aca="false">'Доп.Работы'!$H420</f>
        <v>0</v>
      </c>
      <c r="I420" s="305" t="n">
        <f aca="false">'Доп.Работы'!$I420</f>
        <v>0</v>
      </c>
      <c r="J420" s="304" t="n">
        <f aca="false">Сводная!G424</f>
        <v>0</v>
      </c>
      <c r="K420" s="305" t="n">
        <f aca="false">Сводная!H424</f>
        <v>0</v>
      </c>
    </row>
    <row r="421" customFormat="false" ht="13.5" hidden="false" customHeight="false" outlineLevel="0" collapsed="false">
      <c r="A421" s="297"/>
      <c r="B421" s="298" t="s">
        <v>672</v>
      </c>
      <c r="C421" s="299" t="str">
        <f aca="false">VLOOKUP(B421,СписокРабот!B:E,2,FALSE())</f>
        <v>Монтаж временного освещения (без учета материалов)</v>
      </c>
      <c r="D421" s="300" t="str">
        <f aca="false">VLOOKUP(B421,СписокРабот!B:E,3,FALSE())</f>
        <v>м²</v>
      </c>
      <c r="E421" s="301" t="n">
        <f aca="false">VLOOKUP(B421,СписокРабот!B:E,4,FALSE())</f>
        <v>300</v>
      </c>
      <c r="F421" s="306" t="n">
        <f aca="false">SUMPRODUCT(J421:$CZ421,MOD(COLUMN(J421:$CZ421)+1,2))</f>
        <v>0</v>
      </c>
      <c r="G421" s="303" t="n">
        <f aca="false">SUMPRODUCT(J421:$CZ421,MOD(COLUMN(J421:$CZ421),2))</f>
        <v>0</v>
      </c>
      <c r="H421" s="307" t="n">
        <f aca="false">'Доп.Работы'!$H421</f>
        <v>0</v>
      </c>
      <c r="I421" s="305" t="n">
        <f aca="false">'Доп.Работы'!$I421</f>
        <v>0</v>
      </c>
      <c r="J421" s="307" t="n">
        <f aca="false">Сводная!G425</f>
        <v>0</v>
      </c>
      <c r="K421" s="305" t="n">
        <f aca="false">Сводная!H425</f>
        <v>0</v>
      </c>
    </row>
    <row r="422" customFormat="false" ht="13.5" hidden="false" customHeight="false" outlineLevel="0" collapsed="false">
      <c r="A422" s="297"/>
      <c r="B422" s="298" t="s">
        <v>673</v>
      </c>
      <c r="C422" s="299" t="str">
        <f aca="false">VLOOKUP(B422,СписокРабот!B:E,2,FALSE())</f>
        <v>Устновка электроплиты (без розетки и прокладки провода)</v>
      </c>
      <c r="D422" s="300" t="str">
        <f aca="false">VLOOKUP(B422,СписокРабот!B:E,3,FALSE())</f>
        <v>ед.</v>
      </c>
      <c r="E422" s="301" t="n">
        <f aca="false">VLOOKUP(B422,СписокРабот!B:E,4,FALSE())</f>
        <v>1963</v>
      </c>
      <c r="F422" s="302" t="n">
        <f aca="false">SUMPRODUCT(J422:$CZ422,MOD(COLUMN(J422:$CZ422)+1,2))</f>
        <v>0</v>
      </c>
      <c r="G422" s="303" t="n">
        <f aca="false">SUMPRODUCT(J422:$CZ422,MOD(COLUMN(J422:$CZ422),2))</f>
        <v>0</v>
      </c>
      <c r="H422" s="304" t="n">
        <f aca="false">'Доп.Работы'!$H422</f>
        <v>0</v>
      </c>
      <c r="I422" s="305" t="n">
        <f aca="false">'Доп.Работы'!$I422</f>
        <v>0</v>
      </c>
      <c r="J422" s="304" t="n">
        <f aca="false">Сводная!G426</f>
        <v>0</v>
      </c>
      <c r="K422" s="305" t="n">
        <f aca="false">Сводная!H426</f>
        <v>0</v>
      </c>
    </row>
    <row r="423" customFormat="false" ht="13.5" hidden="false" customHeight="false" outlineLevel="0" collapsed="false">
      <c r="A423" s="297"/>
      <c r="B423" s="298" t="s">
        <v>674</v>
      </c>
      <c r="C423" s="299" t="str">
        <f aca="false">VLOOKUP(B423,СписокРабот!B:E,2,FALSE())</f>
        <v>Установка варочной панели (без выпила отверстия)</v>
      </c>
      <c r="D423" s="300" t="str">
        <f aca="false">VLOOKUP(B423,СписокРабот!B:E,3,FALSE())</f>
        <v>ед.</v>
      </c>
      <c r="E423" s="301" t="n">
        <f aca="false">VLOOKUP(B423,СписокРабот!B:E,4,FALSE())</f>
        <v>1963</v>
      </c>
      <c r="F423" s="302" t="n">
        <f aca="false">SUMPRODUCT(J423:$CZ423,MOD(COLUMN(J423:$CZ423)+1,2))</f>
        <v>0</v>
      </c>
      <c r="G423" s="303" t="n">
        <f aca="false">SUMPRODUCT(J423:$CZ423,MOD(COLUMN(J423:$CZ423),2))</f>
        <v>0</v>
      </c>
      <c r="H423" s="304" t="n">
        <f aca="false">'Доп.Работы'!$H423</f>
        <v>0</v>
      </c>
      <c r="I423" s="305" t="n">
        <f aca="false">'Доп.Работы'!$I423</f>
        <v>0</v>
      </c>
      <c r="J423" s="304" t="n">
        <f aca="false">Сводная!G427</f>
        <v>0</v>
      </c>
      <c r="K423" s="305" t="n">
        <f aca="false">Сводная!H427</f>
        <v>0</v>
      </c>
    </row>
    <row r="424" customFormat="false" ht="13.5" hidden="false" customHeight="false" outlineLevel="0" collapsed="false">
      <c r="A424" s="297"/>
      <c r="B424" s="298" t="s">
        <v>675</v>
      </c>
      <c r="C424" s="299" t="str">
        <f aca="false">VLOOKUP(B424,СписокРабот!B:E,2,FALSE())</f>
        <v>Установка духового шкафа (без прокладки провода)</v>
      </c>
      <c r="D424" s="300" t="str">
        <f aca="false">VLOOKUP(B424,СписокРабот!B:E,3,FALSE())</f>
        <v>ед.</v>
      </c>
      <c r="E424" s="301" t="n">
        <f aca="false">VLOOKUP(B424,СписокРабот!B:E,4,FALSE())</f>
        <v>2116</v>
      </c>
      <c r="F424" s="302" t="n">
        <f aca="false">SUMPRODUCT(J424:$CZ424,MOD(COLUMN(J424:$CZ424)+1,2))</f>
        <v>0</v>
      </c>
      <c r="G424" s="303" t="n">
        <f aca="false">SUMPRODUCT(J424:$CZ424,MOD(COLUMN(J424:$CZ424),2))</f>
        <v>0</v>
      </c>
      <c r="H424" s="304" t="n">
        <f aca="false">'Доп.Работы'!$H424</f>
        <v>0</v>
      </c>
      <c r="I424" s="305" t="n">
        <f aca="false">'Доп.Работы'!$I424</f>
        <v>0</v>
      </c>
      <c r="J424" s="304" t="n">
        <f aca="false">Сводная!G428</f>
        <v>0</v>
      </c>
      <c r="K424" s="305" t="n">
        <f aca="false">Сводная!H428</f>
        <v>0</v>
      </c>
    </row>
    <row r="425" customFormat="false" ht="13.5" hidden="false" customHeight="false" outlineLevel="0" collapsed="false">
      <c r="A425" s="297"/>
      <c r="B425" s="298" t="s">
        <v>676</v>
      </c>
      <c r="C425" s="299" t="str">
        <f aca="false">VLOOKUP(B425,СписокРабот!B:E,2,FALSE())</f>
        <v>Установка зависимой духовки и варочной панели (без учета выпила)</v>
      </c>
      <c r="D425" s="300" t="str">
        <f aca="false">VLOOKUP(B425,СписокРабот!B:E,3,FALSE())</f>
        <v>ед.</v>
      </c>
      <c r="E425" s="301" t="n">
        <f aca="false">VLOOKUP(B425,СписокРабот!B:E,4,FALSE())</f>
        <v>2821</v>
      </c>
      <c r="F425" s="302" t="n">
        <f aca="false">SUMPRODUCT(J425:$CZ425,MOD(COLUMN(J425:$CZ425)+1,2))</f>
        <v>0</v>
      </c>
      <c r="G425" s="303" t="n">
        <f aca="false">SUMPRODUCT(J425:$CZ425,MOD(COLUMN(J425:$CZ425),2))</f>
        <v>0</v>
      </c>
      <c r="H425" s="304" t="n">
        <f aca="false">'Доп.Работы'!$H425</f>
        <v>0</v>
      </c>
      <c r="I425" s="305" t="n">
        <f aca="false">'Доп.Работы'!$I425</f>
        <v>0</v>
      </c>
      <c r="J425" s="304" t="n">
        <f aca="false">Сводная!G429</f>
        <v>0</v>
      </c>
      <c r="K425" s="305" t="n">
        <f aca="false">Сводная!H429</f>
        <v>0</v>
      </c>
    </row>
    <row r="426" customFormat="false" ht="13.5" hidden="false" customHeight="false" outlineLevel="0" collapsed="false">
      <c r="A426" s="297"/>
      <c r="B426" s="298" t="s">
        <v>677</v>
      </c>
      <c r="C426" s="299" t="str">
        <f aca="false">VLOOKUP(B426,СписокРабот!B:E,2,FALSE())</f>
        <v>Установка домофона</v>
      </c>
      <c r="D426" s="300" t="str">
        <f aca="false">VLOOKUP(B426,СписокРабот!B:E,3,FALSE())</f>
        <v>ед.</v>
      </c>
      <c r="E426" s="301" t="n">
        <f aca="false">VLOOKUP(B426,СписокРабот!B:E,4,FALSE())</f>
        <v>2116</v>
      </c>
      <c r="F426" s="302" t="n">
        <f aca="false">SUMPRODUCT(J426:$CZ426,MOD(COLUMN(J426:$CZ426)+1,2))</f>
        <v>0</v>
      </c>
      <c r="G426" s="303" t="n">
        <f aca="false">SUMPRODUCT(J426:$CZ426,MOD(COLUMN(J426:$CZ426),2))</f>
        <v>0</v>
      </c>
      <c r="H426" s="304" t="n">
        <f aca="false">'Доп.Работы'!$H426</f>
        <v>0</v>
      </c>
      <c r="I426" s="305" t="n">
        <f aca="false">'Доп.Работы'!$I426</f>
        <v>0</v>
      </c>
      <c r="J426" s="304" t="n">
        <f aca="false">Сводная!G430</f>
        <v>0</v>
      </c>
      <c r="K426" s="305" t="n">
        <f aca="false">Сводная!H430</f>
        <v>0</v>
      </c>
    </row>
    <row r="427" customFormat="false" ht="13.5" hidden="false" customHeight="false" outlineLevel="0" collapsed="false">
      <c r="A427" s="297"/>
      <c r="B427" s="298" t="s">
        <v>678</v>
      </c>
      <c r="C427" s="299" t="str">
        <f aca="false">VLOOKUP(B427,СписокРабот!B:E,2,FALSE())</f>
        <v>Установка вытяжки (без прокладки гофры и провода)</v>
      </c>
      <c r="D427" s="300" t="str">
        <f aca="false">VLOOKUP(B427,СписокРабот!B:E,3,FALSE())</f>
        <v>ед.</v>
      </c>
      <c r="E427" s="301" t="n">
        <f aca="false">VLOOKUP(B427,СписокРабот!B:E,4,FALSE())</f>
        <v>2257</v>
      </c>
      <c r="F427" s="302" t="n">
        <f aca="false">SUMPRODUCT(J427:$CZ427,MOD(COLUMN(J427:$CZ427)+1,2))</f>
        <v>0</v>
      </c>
      <c r="G427" s="303" t="n">
        <f aca="false">SUMPRODUCT(J427:$CZ427,MOD(COLUMN(J427:$CZ427),2))</f>
        <v>0</v>
      </c>
      <c r="H427" s="304" t="n">
        <f aca="false">'Доп.Работы'!$H427</f>
        <v>0</v>
      </c>
      <c r="I427" s="305" t="n">
        <f aca="false">'Доп.Работы'!$I427</f>
        <v>0</v>
      </c>
      <c r="J427" s="304" t="n">
        <f aca="false">Сводная!G431</f>
        <v>0</v>
      </c>
      <c r="K427" s="305" t="n">
        <f aca="false">Сводная!H431</f>
        <v>0</v>
      </c>
    </row>
    <row r="428" customFormat="false" ht="13.5" hidden="false" customHeight="false" outlineLevel="0" collapsed="false">
      <c r="A428" s="297"/>
      <c r="B428" s="298" t="s">
        <v>679</v>
      </c>
      <c r="C428" s="299" t="str">
        <f aca="false">VLOOKUP(B428,СписокРабот!B:E,2,FALSE())</f>
        <v>Монтаж сушки потолочной, настенной</v>
      </c>
      <c r="D428" s="300" t="str">
        <f aca="false">VLOOKUP(B428,СписокРабот!B:E,3,FALSE())</f>
        <v>ед.</v>
      </c>
      <c r="E428" s="301" t="n">
        <f aca="false">VLOOKUP(B428,СписокРабот!B:E,4,FALSE())</f>
        <v>1663</v>
      </c>
      <c r="F428" s="302" t="n">
        <f aca="false">SUMPRODUCT(J428:$CZ428,MOD(COLUMN(J428:$CZ428)+1,2))</f>
        <v>0</v>
      </c>
      <c r="G428" s="303" t="n">
        <f aca="false">SUMPRODUCT(J428:$CZ428,MOD(COLUMN(J428:$CZ428),2))</f>
        <v>0</v>
      </c>
      <c r="H428" s="304" t="n">
        <f aca="false">'Доп.Работы'!$H428</f>
        <v>0</v>
      </c>
      <c r="I428" s="305" t="n">
        <f aca="false">'Доп.Работы'!$I428</f>
        <v>0</v>
      </c>
      <c r="J428" s="304" t="n">
        <f aca="false">Сводная!G432</f>
        <v>0</v>
      </c>
      <c r="K428" s="305" t="n">
        <f aca="false">Сводная!H432</f>
        <v>0</v>
      </c>
    </row>
    <row r="429" customFormat="false" ht="13.5" hidden="false" customHeight="false" outlineLevel="0" collapsed="false">
      <c r="A429" s="297"/>
      <c r="B429" s="298" t="s">
        <v>680</v>
      </c>
      <c r="C429" s="299" t="str">
        <f aca="false">VLOOKUP(B429,СписокРабот!B:E,2,FALSE())</f>
        <v>Монтаж вентиляционной решетки</v>
      </c>
      <c r="D429" s="300" t="str">
        <f aca="false">VLOOKUP(B429,СписокРабот!B:E,3,FALSE())</f>
        <v>ед.</v>
      </c>
      <c r="E429" s="301" t="n">
        <f aca="false">VLOOKUP(B429,СписокРабот!B:E,4,FALSE())</f>
        <v>425</v>
      </c>
      <c r="F429" s="302" t="n">
        <f aca="false">SUMPRODUCT(J429:$CZ429,MOD(COLUMN(J429:$CZ429)+1,2))</f>
        <v>0</v>
      </c>
      <c r="G429" s="303" t="n">
        <f aca="false">SUMPRODUCT(J429:$CZ429,MOD(COLUMN(J429:$CZ429),2))</f>
        <v>0</v>
      </c>
      <c r="H429" s="304" t="n">
        <f aca="false">'Доп.Работы'!$H429</f>
        <v>0</v>
      </c>
      <c r="I429" s="305" t="n">
        <f aca="false">'Доп.Работы'!$I429</f>
        <v>0</v>
      </c>
      <c r="J429" s="304" t="n">
        <f aca="false">Сводная!G433</f>
        <v>0</v>
      </c>
      <c r="K429" s="305" t="n">
        <f aca="false">Сводная!H433</f>
        <v>0</v>
      </c>
    </row>
    <row r="430" customFormat="false" ht="13.5" hidden="false" customHeight="false" outlineLevel="0" collapsed="false">
      <c r="A430" s="297"/>
      <c r="B430" s="298" t="s">
        <v>189</v>
      </c>
      <c r="C430" s="299" t="str">
        <f aca="false">VLOOKUP(B430,СписокРабот!B:E,2,FALSE())</f>
        <v>Установка накладного вентилятора</v>
      </c>
      <c r="D430" s="300" t="str">
        <f aca="false">VLOOKUP(B430,СписокРабот!B:E,3,FALSE())</f>
        <v>ед.</v>
      </c>
      <c r="E430" s="301" t="n">
        <f aca="false">VLOOKUP(B430,СписокРабот!B:E,4,FALSE())</f>
        <v>1481</v>
      </c>
      <c r="F430" s="302" t="n">
        <f aca="false">SUMPRODUCT(J430:$CZ430,MOD(COLUMN(J430:$CZ430)+1,2))</f>
        <v>3</v>
      </c>
      <c r="G430" s="303" t="n">
        <f aca="false">SUMPRODUCT(J430:$CZ430,MOD(COLUMN(J430:$CZ430),2))</f>
        <v>4443</v>
      </c>
      <c r="H430" s="304" t="n">
        <f aca="false">'Доп.Работы'!$H430</f>
        <v>0</v>
      </c>
      <c r="I430" s="305" t="n">
        <f aca="false">'Доп.Работы'!$I430</f>
        <v>0</v>
      </c>
      <c r="J430" s="304" t="n">
        <f aca="false">Сводная!G434</f>
        <v>3</v>
      </c>
      <c r="K430" s="305" t="n">
        <f aca="false">Сводная!H434</f>
        <v>4443</v>
      </c>
    </row>
    <row r="431" customFormat="false" ht="13.5" hidden="false" customHeight="false" outlineLevel="0" collapsed="false">
      <c r="A431" s="297"/>
      <c r="B431" s="298" t="s">
        <v>681</v>
      </c>
      <c r="C431" s="299" t="str">
        <f aca="false">VLOOKUP(B431,СписокРабот!B:E,2,FALSE())</f>
        <v>Установка канального вентилятора</v>
      </c>
      <c r="D431" s="300" t="str">
        <f aca="false">VLOOKUP(B431,СписокРабот!B:E,3,FALSE())</f>
        <v>ед.</v>
      </c>
      <c r="E431" s="301" t="n">
        <f aca="false">VLOOKUP(B431,СписокРабот!B:E,4,FALSE())</f>
        <v>1904</v>
      </c>
      <c r="F431" s="302" t="n">
        <f aca="false">SUMPRODUCT(J431:$CZ431,MOD(COLUMN(J431:$CZ431)+1,2))</f>
        <v>0</v>
      </c>
      <c r="G431" s="303" t="n">
        <f aca="false">SUMPRODUCT(J431:$CZ431,MOD(COLUMN(J431:$CZ431),2))</f>
        <v>0</v>
      </c>
      <c r="H431" s="304" t="n">
        <f aca="false">'Доп.Работы'!$H431</f>
        <v>0</v>
      </c>
      <c r="I431" s="305" t="n">
        <f aca="false">'Доп.Работы'!$I431</f>
        <v>0</v>
      </c>
      <c r="J431" s="304" t="n">
        <f aca="false">Сводная!G435</f>
        <v>0</v>
      </c>
      <c r="K431" s="305" t="n">
        <f aca="false">Сводная!H435</f>
        <v>0</v>
      </c>
    </row>
    <row r="432" customFormat="false" ht="13.5" hidden="false" customHeight="false" outlineLevel="0" collapsed="false">
      <c r="A432" s="297"/>
      <c r="B432" s="298" t="s">
        <v>191</v>
      </c>
      <c r="C432" s="299" t="str">
        <f aca="false">VLOOKUP(B432,СписокРабот!B:E,2,FALSE())</f>
        <v>Монтаж полотенцесушителя (электрического)</v>
      </c>
      <c r="D432" s="300" t="str">
        <f aca="false">VLOOKUP(B432,СписокРабот!B:E,3,FALSE())</f>
        <v>ед.</v>
      </c>
      <c r="E432" s="301" t="n">
        <f aca="false">VLOOKUP(B432,СписокРабот!B:E,4,FALSE())</f>
        <v>3198</v>
      </c>
      <c r="F432" s="302" t="n">
        <f aca="false">SUMPRODUCT(J432:$CZ432,MOD(COLUMN(J432:$CZ432)+1,2))</f>
        <v>2</v>
      </c>
      <c r="G432" s="303" t="n">
        <f aca="false">SUMPRODUCT(J432:$CZ432,MOD(COLUMN(J432:$CZ432),2))</f>
        <v>6396</v>
      </c>
      <c r="H432" s="304" t="n">
        <f aca="false">'Доп.Работы'!$H432</f>
        <v>0</v>
      </c>
      <c r="I432" s="305" t="n">
        <f aca="false">'Доп.Работы'!$I432</f>
        <v>0</v>
      </c>
      <c r="J432" s="304" t="n">
        <f aca="false">Сводная!G436</f>
        <v>2</v>
      </c>
      <c r="K432" s="305" t="n">
        <f aca="false">Сводная!H436</f>
        <v>6396</v>
      </c>
    </row>
    <row r="433" customFormat="false" ht="13.5" hidden="false" customHeight="false" outlineLevel="0" collapsed="false">
      <c r="A433" s="297"/>
      <c r="B433" s="298" t="s">
        <v>682</v>
      </c>
      <c r="C433" s="299" t="str">
        <f aca="false">VLOOKUP(B433,СписокРабот!B:E,2,FALSE())</f>
        <v>Штробление стен и пола до 20*20 мм - монолит</v>
      </c>
      <c r="D433" s="300" t="str">
        <f aca="false">VLOOKUP(B433,СписокРабот!B:E,3,FALSE())</f>
        <v>п.м</v>
      </c>
      <c r="E433" s="301" t="n">
        <f aca="false">VLOOKUP(B433,СписокРабот!B:E,4,FALSE())</f>
        <v>1063</v>
      </c>
      <c r="F433" s="306" t="n">
        <f aca="false">SUMPRODUCT(J433:$CZ433,MOD(COLUMN(J433:$CZ433)+1,2))</f>
        <v>0</v>
      </c>
      <c r="G433" s="303" t="n">
        <f aca="false">SUMPRODUCT(J433:$CZ433,MOD(COLUMN(J433:$CZ433),2))</f>
        <v>0</v>
      </c>
      <c r="H433" s="307" t="n">
        <f aca="false">'Доп.Работы'!$H433</f>
        <v>0</v>
      </c>
      <c r="I433" s="305" t="n">
        <f aca="false">'Доп.Работы'!$I433</f>
        <v>0</v>
      </c>
      <c r="J433" s="307" t="n">
        <f aca="false">Сводная!G437</f>
        <v>0</v>
      </c>
      <c r="K433" s="305" t="n">
        <f aca="false">Сводная!H437</f>
        <v>0</v>
      </c>
    </row>
    <row r="434" customFormat="false" ht="13.5" hidden="false" customHeight="false" outlineLevel="0" collapsed="false">
      <c r="A434" s="297"/>
      <c r="B434" s="298" t="s">
        <v>193</v>
      </c>
      <c r="C434" s="299" t="str">
        <f aca="false">VLOOKUP(B434,СписокРабот!B:E,2,FALSE())</f>
        <v>Штробление стен и пола до 20*20 мм - бетон</v>
      </c>
      <c r="D434" s="300" t="str">
        <f aca="false">VLOOKUP(B434,СписокРабот!B:E,3,FALSE())</f>
        <v>п.м</v>
      </c>
      <c r="E434" s="301" t="n">
        <f aca="false">VLOOKUP(B434,СписокРабот!B:E,4,FALSE())</f>
        <v>950</v>
      </c>
      <c r="F434" s="306" t="n">
        <f aca="false">SUMPRODUCT(J434:$CZ434,MOD(COLUMN(J434:$CZ434)+1,2))</f>
        <v>20</v>
      </c>
      <c r="G434" s="303" t="n">
        <f aca="false">SUMPRODUCT(J434:$CZ434,MOD(COLUMN(J434:$CZ434),2))</f>
        <v>19000</v>
      </c>
      <c r="H434" s="307" t="n">
        <f aca="false">'Доп.Работы'!$H434</f>
        <v>0</v>
      </c>
      <c r="I434" s="305" t="n">
        <f aca="false">'Доп.Работы'!$I434</f>
        <v>0</v>
      </c>
      <c r="J434" s="307" t="n">
        <f aca="false">Сводная!G438</f>
        <v>20</v>
      </c>
      <c r="K434" s="305" t="n">
        <f aca="false">Сводная!H438</f>
        <v>19000</v>
      </c>
    </row>
    <row r="435" customFormat="false" ht="13.5" hidden="false" customHeight="false" outlineLevel="0" collapsed="false">
      <c r="A435" s="297"/>
      <c r="B435" s="298" t="s">
        <v>683</v>
      </c>
      <c r="C435" s="299" t="str">
        <f aca="false">VLOOKUP(B435,СписокРабот!B:E,2,FALSE())</f>
        <v>Штробление стен и пола до 20*20 мм - кирпич</v>
      </c>
      <c r="D435" s="300" t="str">
        <f aca="false">VLOOKUP(B435,СписокРабот!B:E,3,FALSE())</f>
        <v>п.м</v>
      </c>
      <c r="E435" s="301" t="n">
        <f aca="false">VLOOKUP(B435,СписокРабот!B:E,4,FALSE())</f>
        <v>736</v>
      </c>
      <c r="F435" s="306" t="n">
        <f aca="false">SUMPRODUCT(J435:$CZ435,MOD(COLUMN(J435:$CZ435)+1,2))</f>
        <v>0</v>
      </c>
      <c r="G435" s="303" t="n">
        <f aca="false">SUMPRODUCT(J435:$CZ435,MOD(COLUMN(J435:$CZ435),2))</f>
        <v>0</v>
      </c>
      <c r="H435" s="307" t="n">
        <f aca="false">'Доп.Работы'!$H435</f>
        <v>0</v>
      </c>
      <c r="I435" s="305" t="n">
        <f aca="false">'Доп.Работы'!$I435</f>
        <v>0</v>
      </c>
      <c r="J435" s="307" t="n">
        <f aca="false">Сводная!G439</f>
        <v>0</v>
      </c>
      <c r="K435" s="305" t="n">
        <f aca="false">Сводная!H439</f>
        <v>0</v>
      </c>
    </row>
    <row r="436" customFormat="false" ht="13.5" hidden="false" customHeight="false" outlineLevel="0" collapsed="false">
      <c r="A436" s="297"/>
      <c r="B436" s="298" t="s">
        <v>195</v>
      </c>
      <c r="C436" s="299" t="str">
        <f aca="false">VLOOKUP(B436,СписокРабот!B:E,2,FALSE())</f>
        <v>Штробление стен и пола до 20*20 мм - гипсолит/блок/ГКЛ</v>
      </c>
      <c r="D436" s="300" t="str">
        <f aca="false">VLOOKUP(B436,СписокРабот!B:E,3,FALSE())</f>
        <v>п.м</v>
      </c>
      <c r="E436" s="301" t="n">
        <f aca="false">VLOOKUP(B436,СписокРабот!B:E,4,FALSE())</f>
        <v>443</v>
      </c>
      <c r="F436" s="306" t="n">
        <f aca="false">SUMPRODUCT(J436:$CZ436,MOD(COLUMN(J436:$CZ436)+1,2))</f>
        <v>40</v>
      </c>
      <c r="G436" s="303" t="n">
        <f aca="false">SUMPRODUCT(J436:$CZ436,MOD(COLUMN(J436:$CZ436),2))</f>
        <v>17720</v>
      </c>
      <c r="H436" s="307" t="n">
        <f aca="false">'Доп.Работы'!$H436</f>
        <v>0</v>
      </c>
      <c r="I436" s="305" t="n">
        <f aca="false">'Доп.Работы'!$I436</f>
        <v>0</v>
      </c>
      <c r="J436" s="307" t="n">
        <f aca="false">Сводная!G440</f>
        <v>40</v>
      </c>
      <c r="K436" s="305" t="n">
        <f aca="false">Сводная!H440</f>
        <v>17720</v>
      </c>
    </row>
    <row r="437" customFormat="false" ht="13.5" hidden="false" customHeight="false" outlineLevel="0" collapsed="false">
      <c r="A437" s="297"/>
      <c r="B437" s="298" t="s">
        <v>684</v>
      </c>
      <c r="C437" s="299" t="str">
        <f aca="false">VLOOKUP(B437,СписокРабот!B:E,2,FALSE())</f>
        <v>Штробление стен и пола до 20*50 мм - монолит</v>
      </c>
      <c r="D437" s="300" t="str">
        <f aca="false">VLOOKUP(B437,СписокРабот!B:E,3,FALSE())</f>
        <v>п.м</v>
      </c>
      <c r="E437" s="301" t="n">
        <f aca="false">VLOOKUP(B437,СписокРабот!B:E,4,FALSE())</f>
        <v>1693</v>
      </c>
      <c r="F437" s="306" t="n">
        <f aca="false">SUMPRODUCT(J437:$CZ437,MOD(COLUMN(J437:$CZ437)+1,2))</f>
        <v>0</v>
      </c>
      <c r="G437" s="303" t="n">
        <f aca="false">SUMPRODUCT(J437:$CZ437,MOD(COLUMN(J437:$CZ437),2))</f>
        <v>0</v>
      </c>
      <c r="H437" s="307" t="n">
        <f aca="false">'Доп.Работы'!$H437</f>
        <v>0</v>
      </c>
      <c r="I437" s="305" t="n">
        <f aca="false">'Доп.Работы'!$I437</f>
        <v>0</v>
      </c>
      <c r="J437" s="307" t="n">
        <f aca="false">Сводная!G441</f>
        <v>0</v>
      </c>
      <c r="K437" s="305" t="n">
        <f aca="false">Сводная!H441</f>
        <v>0</v>
      </c>
    </row>
    <row r="438" customFormat="false" ht="13.5" hidden="false" customHeight="false" outlineLevel="0" collapsed="false">
      <c r="A438" s="297"/>
      <c r="B438" s="298" t="s">
        <v>685</v>
      </c>
      <c r="C438" s="299" t="str">
        <f aca="false">VLOOKUP(B438,СписокРабот!B:E,2,FALSE())</f>
        <v>Штробление стен и пола до 20*50 мм - бетон</v>
      </c>
      <c r="D438" s="300" t="str">
        <f aca="false">VLOOKUP(B438,СписокРабот!B:E,3,FALSE())</f>
        <v>п.м</v>
      </c>
      <c r="E438" s="301" t="n">
        <f aca="false">VLOOKUP(B438,СписокРабот!B:E,4,FALSE())</f>
        <v>1552</v>
      </c>
      <c r="F438" s="306" t="n">
        <f aca="false">SUMPRODUCT(J438:$CZ438,MOD(COLUMN(J438:$CZ438)+1,2))</f>
        <v>0</v>
      </c>
      <c r="G438" s="303" t="n">
        <f aca="false">SUMPRODUCT(J438:$CZ438,MOD(COLUMN(J438:$CZ438),2))</f>
        <v>0</v>
      </c>
      <c r="H438" s="307" t="n">
        <f aca="false">'Доп.Работы'!$H438</f>
        <v>0</v>
      </c>
      <c r="I438" s="305" t="n">
        <f aca="false">'Доп.Работы'!$I438</f>
        <v>0</v>
      </c>
      <c r="J438" s="307" t="n">
        <f aca="false">Сводная!G442</f>
        <v>0</v>
      </c>
      <c r="K438" s="305" t="n">
        <f aca="false">Сводная!H442</f>
        <v>0</v>
      </c>
    </row>
    <row r="439" customFormat="false" ht="13.5" hidden="false" customHeight="false" outlineLevel="0" collapsed="false">
      <c r="A439" s="297"/>
      <c r="B439" s="298" t="s">
        <v>686</v>
      </c>
      <c r="C439" s="299" t="str">
        <f aca="false">VLOOKUP(B439,СписокРабот!B:E,2,FALSE())</f>
        <v>Штробление стен и пола до 20*50 мм - кирпич</v>
      </c>
      <c r="D439" s="300" t="str">
        <f aca="false">VLOOKUP(B439,СписокРабот!B:E,3,FALSE())</f>
        <v>п.м</v>
      </c>
      <c r="E439" s="301" t="n">
        <f aca="false">VLOOKUP(B439,СписокРабот!B:E,4,FALSE())</f>
        <v>1150</v>
      </c>
      <c r="F439" s="306" t="n">
        <f aca="false">SUMPRODUCT(J439:$CZ439,MOD(COLUMN(J439:$CZ439)+1,2))</f>
        <v>0</v>
      </c>
      <c r="G439" s="303" t="n">
        <f aca="false">SUMPRODUCT(J439:$CZ439,MOD(COLUMN(J439:$CZ439),2))</f>
        <v>0</v>
      </c>
      <c r="H439" s="307" t="n">
        <f aca="false">'Доп.Работы'!$H439</f>
        <v>0</v>
      </c>
      <c r="I439" s="305" t="n">
        <f aca="false">'Доп.Работы'!$I439</f>
        <v>0</v>
      </c>
      <c r="J439" s="307" t="n">
        <f aca="false">Сводная!G443</f>
        <v>0</v>
      </c>
      <c r="K439" s="305" t="n">
        <f aca="false">Сводная!H443</f>
        <v>0</v>
      </c>
    </row>
    <row r="440" customFormat="false" ht="13.5" hidden="false" customHeight="false" outlineLevel="0" collapsed="false">
      <c r="A440" s="297"/>
      <c r="B440" s="298" t="s">
        <v>687</v>
      </c>
      <c r="C440" s="299" t="str">
        <f aca="false">VLOOKUP(B440,СписокРабот!B:E,2,FALSE())</f>
        <v>Штробление стен и пола до 20*50 мм - гипсолит/блок/ГКЛ</v>
      </c>
      <c r="D440" s="300" t="str">
        <f aca="false">VLOOKUP(B440,СписокРабот!B:E,3,FALSE())</f>
        <v>п.м</v>
      </c>
      <c r="E440" s="301" t="n">
        <f aca="false">VLOOKUP(B440,СписокРабот!B:E,4,FALSE())</f>
        <v>822</v>
      </c>
      <c r="F440" s="306" t="n">
        <f aca="false">SUMPRODUCT(J440:$CZ440,MOD(COLUMN(J440:$CZ440)+1,2))</f>
        <v>0</v>
      </c>
      <c r="G440" s="303" t="n">
        <f aca="false">SUMPRODUCT(J440:$CZ440,MOD(COLUMN(J440:$CZ440),2))</f>
        <v>0</v>
      </c>
      <c r="H440" s="307" t="n">
        <f aca="false">'Доп.Работы'!$H440</f>
        <v>0</v>
      </c>
      <c r="I440" s="305" t="n">
        <f aca="false">'Доп.Работы'!$I440</f>
        <v>0</v>
      </c>
      <c r="J440" s="307" t="n">
        <f aca="false">Сводная!G444</f>
        <v>0</v>
      </c>
      <c r="K440" s="305" t="n">
        <f aca="false">Сводная!H444</f>
        <v>0</v>
      </c>
    </row>
    <row r="441" customFormat="false" ht="13.5" hidden="false" customHeight="false" outlineLevel="0" collapsed="false">
      <c r="A441" s="297"/>
      <c r="B441" s="298" t="s">
        <v>688</v>
      </c>
      <c r="C441" s="299" t="str">
        <f aca="false">VLOOKUP(B441,СписокРабот!B:E,2,FALSE())</f>
        <v>Штробление стен и пола до 50*50 мм - монолит</v>
      </c>
      <c r="D441" s="300" t="str">
        <f aca="false">VLOOKUP(B441,СписокРабот!B:E,3,FALSE())</f>
        <v>п.м</v>
      </c>
      <c r="E441" s="301" t="n">
        <f aca="false">VLOOKUP(B441,СписокРабот!B:E,4,FALSE())</f>
        <v>2680</v>
      </c>
      <c r="F441" s="306" t="n">
        <f aca="false">SUMPRODUCT(J441:$CZ441,MOD(COLUMN(J441:$CZ441)+1,2))</f>
        <v>0</v>
      </c>
      <c r="G441" s="303" t="n">
        <f aca="false">SUMPRODUCT(J441:$CZ441,MOD(COLUMN(J441:$CZ441),2))</f>
        <v>0</v>
      </c>
      <c r="H441" s="307" t="n">
        <f aca="false">'Доп.Работы'!$H441</f>
        <v>0</v>
      </c>
      <c r="I441" s="305" t="n">
        <f aca="false">'Доп.Работы'!$I441</f>
        <v>0</v>
      </c>
      <c r="J441" s="307" t="n">
        <f aca="false">Сводная!G445</f>
        <v>0</v>
      </c>
      <c r="K441" s="305" t="n">
        <f aca="false">Сводная!H445</f>
        <v>0</v>
      </c>
    </row>
    <row r="442" customFormat="false" ht="13.5" hidden="false" customHeight="false" outlineLevel="0" collapsed="false">
      <c r="A442" s="297"/>
      <c r="B442" s="298" t="s">
        <v>689</v>
      </c>
      <c r="C442" s="299" t="str">
        <f aca="false">VLOOKUP(B442,СписокРабот!B:E,2,FALSE())</f>
        <v>Штробление стен и пола до 50*50 мм - бетон</v>
      </c>
      <c r="D442" s="300" t="str">
        <f aca="false">VLOOKUP(B442,СписокРабот!B:E,3,FALSE())</f>
        <v>п.м</v>
      </c>
      <c r="E442" s="301" t="n">
        <f aca="false">VLOOKUP(B442,СписокРабот!B:E,4,FALSE())</f>
        <v>2539</v>
      </c>
      <c r="F442" s="306" t="n">
        <f aca="false">SUMPRODUCT(J442:$CZ442,MOD(COLUMN(J442:$CZ442)+1,2))</f>
        <v>0</v>
      </c>
      <c r="G442" s="303" t="n">
        <f aca="false">SUMPRODUCT(J442:$CZ442,MOD(COLUMN(J442:$CZ442),2))</f>
        <v>0</v>
      </c>
      <c r="H442" s="307" t="n">
        <f aca="false">'Доп.Работы'!$H442</f>
        <v>0</v>
      </c>
      <c r="I442" s="305" t="n">
        <f aca="false">'Доп.Работы'!$I442</f>
        <v>0</v>
      </c>
      <c r="J442" s="307" t="n">
        <f aca="false">Сводная!G446</f>
        <v>0</v>
      </c>
      <c r="K442" s="305" t="n">
        <f aca="false">Сводная!H446</f>
        <v>0</v>
      </c>
    </row>
    <row r="443" customFormat="false" ht="13.5" hidden="false" customHeight="false" outlineLevel="0" collapsed="false">
      <c r="A443" s="297"/>
      <c r="B443" s="298" t="s">
        <v>690</v>
      </c>
      <c r="C443" s="299" t="str">
        <f aca="false">VLOOKUP(B443,СписокРабот!B:E,2,FALSE())</f>
        <v>Штробление стен и пола до 50*50 мм - кирпич</v>
      </c>
      <c r="D443" s="300" t="str">
        <f aca="false">VLOOKUP(B443,СписокРабот!B:E,3,FALSE())</f>
        <v>п.м</v>
      </c>
      <c r="E443" s="301" t="n">
        <f aca="false">VLOOKUP(B443,СписокРабот!B:E,4,FALSE())</f>
        <v>2116</v>
      </c>
      <c r="F443" s="306" t="n">
        <f aca="false">SUMPRODUCT(J443:$CZ443,MOD(COLUMN(J443:$CZ443)+1,2))</f>
        <v>0</v>
      </c>
      <c r="G443" s="303" t="n">
        <f aca="false">SUMPRODUCT(J443:$CZ443,MOD(COLUMN(J443:$CZ443),2))</f>
        <v>0</v>
      </c>
      <c r="H443" s="307" t="n">
        <f aca="false">'Доп.Работы'!$H443</f>
        <v>0</v>
      </c>
      <c r="I443" s="305" t="n">
        <f aca="false">'Доп.Работы'!$I443</f>
        <v>0</v>
      </c>
      <c r="J443" s="307" t="n">
        <f aca="false">Сводная!G447</f>
        <v>0</v>
      </c>
      <c r="K443" s="305" t="n">
        <f aca="false">Сводная!H447</f>
        <v>0</v>
      </c>
    </row>
    <row r="444" customFormat="false" ht="13.5" hidden="false" customHeight="false" outlineLevel="0" collapsed="false">
      <c r="A444" s="297"/>
      <c r="B444" s="298" t="s">
        <v>691</v>
      </c>
      <c r="C444" s="299" t="str">
        <f aca="false">VLOOKUP(B444,СписокРабот!B:E,2,FALSE())</f>
        <v>Штробление стен и пола до 50*50 мм - гипсолит/блок/ГКЛ</v>
      </c>
      <c r="D444" s="300" t="str">
        <f aca="false">VLOOKUP(B444,СписокРабот!B:E,3,FALSE())</f>
        <v>п.м</v>
      </c>
      <c r="E444" s="301" t="n">
        <f aca="false">VLOOKUP(B444,СписокРабот!B:E,4,FALSE())</f>
        <v>1411</v>
      </c>
      <c r="F444" s="306" t="n">
        <f aca="false">SUMPRODUCT(J444:$CZ444,MOD(COLUMN(J444:$CZ444)+1,2))</f>
        <v>0</v>
      </c>
      <c r="G444" s="303" t="n">
        <f aca="false">SUMPRODUCT(J444:$CZ444,MOD(COLUMN(J444:$CZ444),2))</f>
        <v>0</v>
      </c>
      <c r="H444" s="307" t="n">
        <f aca="false">'Доп.Работы'!$H444</f>
        <v>0</v>
      </c>
      <c r="I444" s="305" t="n">
        <f aca="false">'Доп.Работы'!$I444</f>
        <v>0</v>
      </c>
      <c r="J444" s="307" t="n">
        <f aca="false">Сводная!G448</f>
        <v>0</v>
      </c>
      <c r="K444" s="305" t="n">
        <f aca="false">Сводная!H448</f>
        <v>0</v>
      </c>
    </row>
    <row r="445" customFormat="false" ht="13.5" hidden="false" customHeight="false" outlineLevel="0" collapsed="false">
      <c r="A445" s="297"/>
      <c r="B445" s="298" t="s">
        <v>692</v>
      </c>
      <c r="C445" s="299" t="str">
        <f aca="false">VLOOKUP(B445,СписокРабот!B:E,2,FALSE())</f>
        <v>Штробление стен и пола до 50*100 мм - монолит</v>
      </c>
      <c r="D445" s="300" t="str">
        <f aca="false">VLOOKUP(B445,СписокРабот!B:E,3,FALSE())</f>
        <v>п.м</v>
      </c>
      <c r="E445" s="301" t="n">
        <f aca="false">VLOOKUP(B445,СписокРабот!B:E,4,FALSE())</f>
        <v>3809</v>
      </c>
      <c r="F445" s="306" t="n">
        <f aca="false">SUMPRODUCT(J445:$CZ445,MOD(COLUMN(J445:$CZ445)+1,2))</f>
        <v>0</v>
      </c>
      <c r="G445" s="303" t="n">
        <f aca="false">SUMPRODUCT(J445:$CZ445,MOD(COLUMN(J445:$CZ445),2))</f>
        <v>0</v>
      </c>
      <c r="H445" s="307" t="n">
        <f aca="false">'Доп.Работы'!$H445</f>
        <v>0</v>
      </c>
      <c r="I445" s="305" t="n">
        <f aca="false">'Доп.Работы'!$I445</f>
        <v>0</v>
      </c>
      <c r="J445" s="307" t="n">
        <f aca="false">Сводная!G449</f>
        <v>0</v>
      </c>
      <c r="K445" s="305" t="n">
        <f aca="false">Сводная!H449</f>
        <v>0</v>
      </c>
    </row>
    <row r="446" customFormat="false" ht="13.5" hidden="false" customHeight="false" outlineLevel="0" collapsed="false">
      <c r="A446" s="297"/>
      <c r="B446" s="298" t="s">
        <v>693</v>
      </c>
      <c r="C446" s="299" t="str">
        <f aca="false">VLOOKUP(B446,СписокРабот!B:E,2,FALSE())</f>
        <v>Штробление стен и пола до 50*100 мм - бетон</v>
      </c>
      <c r="D446" s="300" t="str">
        <f aca="false">VLOOKUP(B446,СписокРабот!B:E,3,FALSE())</f>
        <v>п.м</v>
      </c>
      <c r="E446" s="301" t="n">
        <f aca="false">VLOOKUP(B446,СписокРабот!B:E,4,FALSE())</f>
        <v>3668</v>
      </c>
      <c r="F446" s="306" t="n">
        <f aca="false">SUMPRODUCT(J446:$CZ446,MOD(COLUMN(J446:$CZ446)+1,2))</f>
        <v>0</v>
      </c>
      <c r="G446" s="303" t="n">
        <f aca="false">SUMPRODUCT(J446:$CZ446,MOD(COLUMN(J446:$CZ446),2))</f>
        <v>0</v>
      </c>
      <c r="H446" s="307" t="n">
        <f aca="false">'Доп.Работы'!$H446</f>
        <v>0</v>
      </c>
      <c r="I446" s="305" t="n">
        <f aca="false">'Доп.Работы'!$I446</f>
        <v>0</v>
      </c>
      <c r="J446" s="307" t="n">
        <f aca="false">Сводная!G450</f>
        <v>0</v>
      </c>
      <c r="K446" s="305" t="n">
        <f aca="false">Сводная!H450</f>
        <v>0</v>
      </c>
    </row>
    <row r="447" customFormat="false" ht="13.5" hidden="false" customHeight="false" outlineLevel="0" collapsed="false">
      <c r="A447" s="297"/>
      <c r="B447" s="298" t="s">
        <v>694</v>
      </c>
      <c r="C447" s="299" t="str">
        <f aca="false">VLOOKUP(B447,СписокРабот!B:E,2,FALSE())</f>
        <v>Штробление стен и пола до 50*100 мм - кирпич</v>
      </c>
      <c r="D447" s="300" t="str">
        <f aca="false">VLOOKUP(B447,СписокРабот!B:E,3,FALSE())</f>
        <v>п.м</v>
      </c>
      <c r="E447" s="301" t="n">
        <f aca="false">VLOOKUP(B447,СписокРабот!B:E,4,FALSE())</f>
        <v>3245</v>
      </c>
      <c r="F447" s="306" t="n">
        <f aca="false">SUMPRODUCT(J447:$CZ447,MOD(COLUMN(J447:$CZ447)+1,2))</f>
        <v>0</v>
      </c>
      <c r="G447" s="303" t="n">
        <f aca="false">SUMPRODUCT(J447:$CZ447,MOD(COLUMN(J447:$CZ447),2))</f>
        <v>0</v>
      </c>
      <c r="H447" s="307" t="n">
        <f aca="false">'Доп.Работы'!$H447</f>
        <v>0</v>
      </c>
      <c r="I447" s="305" t="n">
        <f aca="false">'Доп.Работы'!$I447</f>
        <v>0</v>
      </c>
      <c r="J447" s="307" t="n">
        <f aca="false">Сводная!G451</f>
        <v>0</v>
      </c>
      <c r="K447" s="305" t="n">
        <f aca="false">Сводная!H451</f>
        <v>0</v>
      </c>
    </row>
    <row r="448" customFormat="false" ht="13.5" hidden="false" customHeight="false" outlineLevel="0" collapsed="false">
      <c r="A448" s="297"/>
      <c r="B448" s="298" t="s">
        <v>695</v>
      </c>
      <c r="C448" s="299" t="str">
        <f aca="false">VLOOKUP(B448,СписокРабот!B:E,2,FALSE())</f>
        <v>Штробление стен и пола до 50*100 мм - гипсолит</v>
      </c>
      <c r="D448" s="300" t="str">
        <f aca="false">VLOOKUP(B448,СписокРабот!B:E,3,FALSE())</f>
        <v>п.м</v>
      </c>
      <c r="E448" s="301" t="n">
        <f aca="false">VLOOKUP(B448,СписокРабот!B:E,4,FALSE())</f>
        <v>1834</v>
      </c>
      <c r="F448" s="306" t="n">
        <f aca="false">SUMPRODUCT(J448:$CZ448,MOD(COLUMN(J448:$CZ448)+1,2))</f>
        <v>0</v>
      </c>
      <c r="G448" s="303" t="n">
        <f aca="false">SUMPRODUCT(J448:$CZ448,MOD(COLUMN(J448:$CZ448),2))</f>
        <v>0</v>
      </c>
      <c r="H448" s="307" t="n">
        <f aca="false">'Доп.Работы'!$H448</f>
        <v>0</v>
      </c>
      <c r="I448" s="305" t="n">
        <f aca="false">'Доп.Работы'!$I448</f>
        <v>0</v>
      </c>
      <c r="J448" s="307" t="n">
        <f aca="false">Сводная!G452</f>
        <v>0</v>
      </c>
      <c r="K448" s="305" t="n">
        <f aca="false">Сводная!H452</f>
        <v>0</v>
      </c>
    </row>
    <row r="449" customFormat="false" ht="13.5" hidden="false" customHeight="false" outlineLevel="0" collapsed="false">
      <c r="A449" s="297"/>
      <c r="B449" s="298" t="s">
        <v>696</v>
      </c>
      <c r="C449" s="299" t="str">
        <f aca="false">VLOOKUP(B449,СписокРабот!B:E,2,FALSE())</f>
        <v>Сверление чашек под электромонтажные изделия в стене. Монолит</v>
      </c>
      <c r="D449" s="300" t="str">
        <f aca="false">VLOOKUP(B449,СписокРабот!B:E,3,FALSE())</f>
        <v>ед.</v>
      </c>
      <c r="E449" s="301" t="n">
        <f aca="false">VLOOKUP(B449,СписокРабот!B:E,4,FALSE())</f>
        <v>1217</v>
      </c>
      <c r="F449" s="302" t="n">
        <f aca="false">SUMPRODUCT(J449:$CZ449,MOD(COLUMN(J449:$CZ449)+1,2))</f>
        <v>0</v>
      </c>
      <c r="G449" s="303" t="n">
        <f aca="false">SUMPRODUCT(J449:$CZ449,MOD(COLUMN(J449:$CZ449),2))</f>
        <v>0</v>
      </c>
      <c r="H449" s="304" t="n">
        <f aca="false">'Доп.Работы'!$H449</f>
        <v>0</v>
      </c>
      <c r="I449" s="305" t="n">
        <f aca="false">'Доп.Работы'!$I449</f>
        <v>0</v>
      </c>
      <c r="J449" s="304" t="n">
        <f aca="false">Сводная!G453</f>
        <v>0</v>
      </c>
      <c r="K449" s="305" t="n">
        <f aca="false">Сводная!H453</f>
        <v>0</v>
      </c>
    </row>
    <row r="450" customFormat="false" ht="13.5" hidden="false" customHeight="false" outlineLevel="0" collapsed="false">
      <c r="A450" s="297"/>
      <c r="B450" s="298" t="s">
        <v>197</v>
      </c>
      <c r="C450" s="299" t="str">
        <f aca="false">VLOOKUP(B450,СписокРабот!B:E,2,FALSE())</f>
        <v>Сверление чашек под электромонтажные изделия в стене. Бетон</v>
      </c>
      <c r="D450" s="300" t="str">
        <f aca="false">VLOOKUP(B450,СписокРабот!B:E,3,FALSE())</f>
        <v>ед.</v>
      </c>
      <c r="E450" s="301" t="n">
        <f aca="false">VLOOKUP(B450,СписокРабот!B:E,4,FALSE())</f>
        <v>1129</v>
      </c>
      <c r="F450" s="302" t="n">
        <f aca="false">SUMPRODUCT(J450:$CZ450,MOD(COLUMN(J450:$CZ450)+1,2))</f>
        <v>20</v>
      </c>
      <c r="G450" s="303" t="n">
        <f aca="false">SUMPRODUCT(J450:$CZ450,MOD(COLUMN(J450:$CZ450),2))</f>
        <v>22580</v>
      </c>
      <c r="H450" s="304" t="n">
        <f aca="false">'Доп.Работы'!$H450</f>
        <v>0</v>
      </c>
      <c r="I450" s="305" t="n">
        <f aca="false">'Доп.Работы'!$I450</f>
        <v>0</v>
      </c>
      <c r="J450" s="304" t="n">
        <f aca="false">Сводная!G454</f>
        <v>20</v>
      </c>
      <c r="K450" s="305" t="n">
        <f aca="false">Сводная!H454</f>
        <v>22580</v>
      </c>
    </row>
    <row r="451" customFormat="false" ht="13.5" hidden="false" customHeight="false" outlineLevel="0" collapsed="false">
      <c r="A451" s="297"/>
      <c r="B451" s="298" t="s">
        <v>697</v>
      </c>
      <c r="C451" s="299" t="str">
        <f aca="false">VLOOKUP(B451,СписокРабот!B:E,2,FALSE())</f>
        <v>Сверление чашек под электромонтажные изделия в стене. Кирпич</v>
      </c>
      <c r="D451" s="300" t="str">
        <f aca="false">VLOOKUP(B451,СписокРабот!B:E,3,FALSE())</f>
        <v>ед.</v>
      </c>
      <c r="E451" s="301" t="n">
        <f aca="false">VLOOKUP(B451,СписокРабот!B:E,4,FALSE())</f>
        <v>847</v>
      </c>
      <c r="F451" s="302" t="n">
        <f aca="false">SUMPRODUCT(J451:$CZ451,MOD(COLUMN(J451:$CZ451)+1,2))</f>
        <v>0</v>
      </c>
      <c r="G451" s="303" t="n">
        <f aca="false">SUMPRODUCT(J451:$CZ451,MOD(COLUMN(J451:$CZ451),2))</f>
        <v>0</v>
      </c>
      <c r="H451" s="304" t="n">
        <f aca="false">'Доп.Работы'!$H451</f>
        <v>0</v>
      </c>
      <c r="I451" s="305" t="n">
        <f aca="false">'Доп.Работы'!$I451</f>
        <v>0</v>
      </c>
      <c r="J451" s="304" t="n">
        <f aca="false">Сводная!G455</f>
        <v>0</v>
      </c>
      <c r="K451" s="305" t="n">
        <f aca="false">Сводная!H455</f>
        <v>0</v>
      </c>
    </row>
    <row r="452" customFormat="false" ht="13.5" hidden="false" customHeight="false" outlineLevel="0" collapsed="false">
      <c r="A452" s="297"/>
      <c r="B452" s="298" t="s">
        <v>199</v>
      </c>
      <c r="C452" s="299" t="str">
        <f aca="false">VLOOKUP(B452,СписокРабот!B:E,2,FALSE())</f>
        <v>Сверление чашек под электромонтажные изделия стена/потолок. Гипсолит/ГКЛ/блок</v>
      </c>
      <c r="D452" s="300" t="str">
        <f aca="false">VLOOKUP(B452,СписокРабот!B:E,3,FALSE())</f>
        <v>ед.</v>
      </c>
      <c r="E452" s="301" t="n">
        <f aca="false">VLOOKUP(B452,СписокРабот!B:E,4,FALSE())</f>
        <v>511</v>
      </c>
      <c r="F452" s="302" t="n">
        <f aca="false">SUMPRODUCT(J452:$CZ452,MOD(COLUMN(J452:$CZ452)+1,2))</f>
        <v>40</v>
      </c>
      <c r="G452" s="303" t="n">
        <f aca="false">SUMPRODUCT(J452:$CZ452,MOD(COLUMN(J452:$CZ452),2))</f>
        <v>20440</v>
      </c>
      <c r="H452" s="304" t="n">
        <f aca="false">'Доп.Работы'!$H452</f>
        <v>0</v>
      </c>
      <c r="I452" s="305" t="n">
        <f aca="false">'Доп.Работы'!$I452</f>
        <v>0</v>
      </c>
      <c r="J452" s="304" t="n">
        <f aca="false">Сводная!G456</f>
        <v>40</v>
      </c>
      <c r="K452" s="305" t="n">
        <f aca="false">Сводная!H456</f>
        <v>20440</v>
      </c>
    </row>
    <row r="453" customFormat="false" ht="13.5" hidden="false" customHeight="false" outlineLevel="0" collapsed="false">
      <c r="A453" s="297"/>
      <c r="B453" s="298" t="s">
        <v>698</v>
      </c>
      <c r="C453" s="299" t="str">
        <f aca="false">VLOOKUP(B453,СписокРабот!B:E,2,FALSE())</f>
        <v>Сверление сквозных отверстий в бетоне диаметром до 15 мм за 50 мм глубины</v>
      </c>
      <c r="D453" s="300" t="str">
        <f aca="false">VLOOKUP(B453,СписокРабот!B:E,3,FALSE())</f>
        <v>ед.</v>
      </c>
      <c r="E453" s="301" t="n">
        <f aca="false">VLOOKUP(B453,СписокРабот!B:E,4,FALSE())</f>
        <v>565</v>
      </c>
      <c r="F453" s="302" t="n">
        <f aca="false">SUMPRODUCT(J453:$CZ453,MOD(COLUMN(J453:$CZ453)+1,2))</f>
        <v>0</v>
      </c>
      <c r="G453" s="303" t="n">
        <f aca="false">SUMPRODUCT(J453:$CZ453,MOD(COLUMN(J453:$CZ453),2))</f>
        <v>0</v>
      </c>
      <c r="H453" s="304" t="n">
        <f aca="false">'Доп.Работы'!$H453</f>
        <v>0</v>
      </c>
      <c r="I453" s="305" t="n">
        <f aca="false">'Доп.Работы'!$I453</f>
        <v>0</v>
      </c>
      <c r="J453" s="304" t="n">
        <f aca="false">Сводная!G457</f>
        <v>0</v>
      </c>
      <c r="K453" s="305" t="n">
        <f aca="false">Сводная!H457</f>
        <v>0</v>
      </c>
    </row>
    <row r="454" customFormat="false" ht="13.5" hidden="false" customHeight="false" outlineLevel="0" collapsed="false">
      <c r="A454" s="297"/>
      <c r="B454" s="298" t="s">
        <v>699</v>
      </c>
      <c r="C454" s="299" t="str">
        <f aca="false">VLOOKUP(B454,СписокРабот!B:E,2,FALSE())</f>
        <v>Сверление сквозных отверстий в кирпиче диаметром до 15 мм за 50 мм глубины</v>
      </c>
      <c r="D454" s="300" t="str">
        <f aca="false">VLOOKUP(B454,СписокРабот!B:E,3,FALSE())</f>
        <v>ед.</v>
      </c>
      <c r="E454" s="301" t="n">
        <f aca="false">VLOOKUP(B454,СписокРабот!B:E,4,FALSE())</f>
        <v>335</v>
      </c>
      <c r="F454" s="302" t="n">
        <f aca="false">SUMPRODUCT(J454:$CZ454,MOD(COLUMN(J454:$CZ454)+1,2))</f>
        <v>0</v>
      </c>
      <c r="G454" s="303" t="n">
        <f aca="false">SUMPRODUCT(J454:$CZ454,MOD(COLUMN(J454:$CZ454),2))</f>
        <v>0</v>
      </c>
      <c r="H454" s="304" t="n">
        <f aca="false">'Доп.Работы'!$H454</f>
        <v>0</v>
      </c>
      <c r="I454" s="305" t="n">
        <f aca="false">'Доп.Работы'!$I454</f>
        <v>0</v>
      </c>
      <c r="J454" s="304" t="n">
        <f aca="false">Сводная!G458</f>
        <v>0</v>
      </c>
      <c r="K454" s="305" t="n">
        <f aca="false">Сводная!H458</f>
        <v>0</v>
      </c>
    </row>
    <row r="455" customFormat="false" ht="13.5" hidden="false" customHeight="false" outlineLevel="0" collapsed="false">
      <c r="A455" s="297"/>
      <c r="B455" s="298" t="s">
        <v>201</v>
      </c>
      <c r="C455" s="299" t="str">
        <f aca="false">VLOOKUP(B455,СписокРабот!B:E,2,FALSE())</f>
        <v>Сверление сквозных отверстий в гипсе диаметром до 15 мм за 50 мм глубины</v>
      </c>
      <c r="D455" s="300" t="str">
        <f aca="false">VLOOKUP(B455,СписокРабот!B:E,3,FALSE())</f>
        <v>ед.</v>
      </c>
      <c r="E455" s="301" t="n">
        <f aca="false">VLOOKUP(B455,СписокРабот!B:E,4,FALSE())</f>
        <v>229</v>
      </c>
      <c r="F455" s="302" t="n">
        <f aca="false">SUMPRODUCT(J455:$CZ455,MOD(COLUMN(J455:$CZ455)+1,2))</f>
        <v>10</v>
      </c>
      <c r="G455" s="303" t="n">
        <f aca="false">SUMPRODUCT(J455:$CZ455,MOD(COLUMN(J455:$CZ455),2))</f>
        <v>2290</v>
      </c>
      <c r="H455" s="304" t="n">
        <f aca="false">'Доп.Работы'!$H455</f>
        <v>0</v>
      </c>
      <c r="I455" s="305" t="n">
        <f aca="false">'Доп.Работы'!$I455</f>
        <v>0</v>
      </c>
      <c r="J455" s="304" t="n">
        <f aca="false">Сводная!G459</f>
        <v>10</v>
      </c>
      <c r="K455" s="305" t="n">
        <f aca="false">Сводная!H459</f>
        <v>2290</v>
      </c>
    </row>
    <row r="456" customFormat="false" ht="13.5" hidden="false" customHeight="false" outlineLevel="0" collapsed="false">
      <c r="A456" s="297"/>
      <c r="B456" s="298" t="s">
        <v>700</v>
      </c>
      <c r="C456" s="299" t="str">
        <f aca="false">VLOOKUP(B456,СписокРабот!B:E,2,FALSE())</f>
        <v>Подвесные светильники</v>
      </c>
      <c r="D456" s="300" t="str">
        <f aca="false">VLOOKUP(B456,СписокРабот!B:E,3,FALSE())</f>
        <v>ед.</v>
      </c>
      <c r="E456" s="301" t="n">
        <f aca="false">VLOOKUP(B456,СписокРабот!B:E,4,FALSE())</f>
        <v>1386</v>
      </c>
      <c r="F456" s="302" t="n">
        <f aca="false">SUMPRODUCT(J456:$CZ456,MOD(COLUMN(J456:$CZ456)+1,2))</f>
        <v>0</v>
      </c>
      <c r="G456" s="303" t="n">
        <f aca="false">SUMPRODUCT(J456:$CZ456,MOD(COLUMN(J456:$CZ456),2))</f>
        <v>0</v>
      </c>
      <c r="H456" s="304" t="n">
        <f aca="false">'Доп.Работы'!$H456</f>
        <v>0</v>
      </c>
      <c r="I456" s="305" t="n">
        <f aca="false">'Доп.Работы'!$I456</f>
        <v>0</v>
      </c>
      <c r="J456" s="304" t="n">
        <f aca="false">Сводная!G460</f>
        <v>0</v>
      </c>
      <c r="K456" s="305" t="n">
        <f aca="false">Сводная!H460</f>
        <v>0</v>
      </c>
    </row>
    <row r="457" customFormat="false" ht="13.5" hidden="false" customHeight="false" outlineLevel="0" collapsed="false">
      <c r="A457" s="297"/>
      <c r="B457" s="298" t="s">
        <v>701</v>
      </c>
      <c r="C457" s="299" t="str">
        <f aca="false">VLOOKUP(B457,СписокРабот!B:E,2,FALSE())</f>
        <v>Установка стабилизатора напряжения</v>
      </c>
      <c r="D457" s="300" t="str">
        <f aca="false">VLOOKUP(B457,СписокРабот!B:E,3,FALSE())</f>
        <v>ед.</v>
      </c>
      <c r="E457" s="301" t="n">
        <f aca="false">VLOOKUP(B457,СписокРабот!B:E,4,FALSE())</f>
        <v>5870</v>
      </c>
      <c r="F457" s="302" t="n">
        <f aca="false">SUMPRODUCT(J457:$CZ457,MOD(COLUMN(J457:$CZ457)+1,2))</f>
        <v>0</v>
      </c>
      <c r="G457" s="303" t="n">
        <f aca="false">SUMPRODUCT(J457:$CZ457,MOD(COLUMN(J457:$CZ457),2))</f>
        <v>0</v>
      </c>
      <c r="H457" s="304" t="n">
        <f aca="false">'Доп.Работы'!$H457</f>
        <v>0</v>
      </c>
      <c r="I457" s="305" t="n">
        <f aca="false">'Доп.Работы'!$I457</f>
        <v>0</v>
      </c>
      <c r="J457" s="304" t="n">
        <f aca="false">Сводная!G461</f>
        <v>0</v>
      </c>
      <c r="K457" s="305" t="n">
        <f aca="false">Сводная!H461</f>
        <v>0</v>
      </c>
    </row>
    <row r="458" customFormat="false" ht="13.5" hidden="false" customHeight="false" outlineLevel="0" collapsed="false">
      <c r="A458" s="297"/>
      <c r="B458" s="298" t="s">
        <v>702</v>
      </c>
      <c r="C458" s="299" t="str">
        <f aca="false">VLOOKUP(B458,СписокРабот!B:E,2,FALSE())</f>
        <v>Установка трансформатора</v>
      </c>
      <c r="D458" s="300" t="str">
        <f aca="false">VLOOKUP(B458,СписокРабот!B:E,3,FALSE())</f>
        <v>ед.</v>
      </c>
      <c r="E458" s="301" t="n">
        <f aca="false">VLOOKUP(B458,СписокРабот!B:E,4,FALSE())</f>
        <v>1693</v>
      </c>
      <c r="F458" s="302" t="n">
        <f aca="false">SUMPRODUCT(J458:$CZ458,MOD(COLUMN(J458:$CZ458)+1,2))</f>
        <v>0</v>
      </c>
      <c r="G458" s="303" t="n">
        <f aca="false">SUMPRODUCT(J458:$CZ458,MOD(COLUMN(J458:$CZ458),2))</f>
        <v>0</v>
      </c>
      <c r="H458" s="304" t="n">
        <f aca="false">'Доп.Работы'!$H458</f>
        <v>0</v>
      </c>
      <c r="I458" s="305" t="n">
        <f aca="false">'Доп.Работы'!$I458</f>
        <v>0</v>
      </c>
      <c r="J458" s="304" t="n">
        <f aca="false">Сводная!G462</f>
        <v>0</v>
      </c>
      <c r="K458" s="305" t="n">
        <f aca="false">Сводная!H462</f>
        <v>0</v>
      </c>
    </row>
    <row r="459" customFormat="false" ht="13.5" hidden="false" customHeight="false" outlineLevel="0" collapsed="false">
      <c r="A459" s="297"/>
      <c r="B459" s="298" t="s">
        <v>703</v>
      </c>
      <c r="C459" s="299" t="str">
        <f aca="false">VLOOKUP(B459,СписокРабот!B:E,2,FALSE())</f>
        <v>Установка звонка с кнопкой (без прокладки провода)</v>
      </c>
      <c r="D459" s="300" t="str">
        <f aca="false">VLOOKUP(B459,СписокРабот!B:E,3,FALSE())</f>
        <v>ед.</v>
      </c>
      <c r="E459" s="301" t="n">
        <f aca="false">VLOOKUP(B459,СписокРабот!B:E,4,FALSE())</f>
        <v>425</v>
      </c>
      <c r="F459" s="302" t="n">
        <f aca="false">SUMPRODUCT(J459:$CZ459,MOD(COLUMN(J459:$CZ459)+1,2))</f>
        <v>0</v>
      </c>
      <c r="G459" s="303" t="n">
        <f aca="false">SUMPRODUCT(J459:$CZ459,MOD(COLUMN(J459:$CZ459),2))</f>
        <v>0</v>
      </c>
      <c r="H459" s="304" t="n">
        <f aca="false">'Доп.Работы'!$H459</f>
        <v>0</v>
      </c>
      <c r="I459" s="305" t="n">
        <f aca="false">'Доп.Работы'!$I459</f>
        <v>0</v>
      </c>
      <c r="J459" s="304" t="n">
        <f aca="false">Сводная!G463</f>
        <v>0</v>
      </c>
      <c r="K459" s="305" t="n">
        <f aca="false">Сводная!H463</f>
        <v>0</v>
      </c>
    </row>
    <row r="460" customFormat="false" ht="13.5" hidden="false" customHeight="false" outlineLevel="0" collapsed="false">
      <c r="A460" s="297"/>
      <c r="B460" s="298" t="s">
        <v>704</v>
      </c>
      <c r="C460" s="299" t="str">
        <f aca="false">VLOOKUP(B460,СписокРабот!B:E,2,FALSE())</f>
        <v>Замена вводного рубильника</v>
      </c>
      <c r="D460" s="300" t="str">
        <f aca="false">VLOOKUP(B460,СписокРабот!B:E,3,FALSE())</f>
        <v>ед.</v>
      </c>
      <c r="E460" s="301" t="n">
        <f aca="false">VLOOKUP(B460,СписокРабот!B:E,4,FALSE())</f>
        <v>17258</v>
      </c>
      <c r="F460" s="302" t="n">
        <f aca="false">SUMPRODUCT(J460:$CZ460,MOD(COLUMN(J460:$CZ460)+1,2))</f>
        <v>0</v>
      </c>
      <c r="G460" s="303" t="n">
        <f aca="false">SUMPRODUCT(J460:$CZ460,MOD(COLUMN(J460:$CZ460),2))</f>
        <v>0</v>
      </c>
      <c r="H460" s="304" t="n">
        <f aca="false">'Доп.Работы'!$H460</f>
        <v>0</v>
      </c>
      <c r="I460" s="305" t="n">
        <f aca="false">'Доп.Работы'!$I460</f>
        <v>0</v>
      </c>
      <c r="J460" s="304" t="n">
        <f aca="false">Сводная!G464</f>
        <v>0</v>
      </c>
      <c r="K460" s="305" t="n">
        <f aca="false">Сводная!H464</f>
        <v>0</v>
      </c>
    </row>
    <row r="461" customFormat="false" ht="13.5" hidden="false" customHeight="false" outlineLevel="0" collapsed="false">
      <c r="A461" s="297"/>
      <c r="B461" s="298" t="s">
        <v>705</v>
      </c>
      <c r="C461" s="299" t="str">
        <f aca="false">VLOOKUP(B461,СписокРабот!B:E,2,FALSE())</f>
        <v>Переборка распределительного щита до 36 автоматов</v>
      </c>
      <c r="D461" s="300" t="str">
        <f aca="false">VLOOKUP(B461,СписокРабот!B:E,3,FALSE())</f>
        <v>ед.</v>
      </c>
      <c r="E461" s="301" t="n">
        <f aca="false">VLOOKUP(B461,СписокРабот!B:E,4,FALSE())</f>
        <v>34513</v>
      </c>
      <c r="F461" s="302" t="n">
        <f aca="false">SUMPRODUCT(J461:$CZ461,MOD(COLUMN(J461:$CZ461)+1,2))</f>
        <v>0</v>
      </c>
      <c r="G461" s="303" t="n">
        <f aca="false">SUMPRODUCT(J461:$CZ461,MOD(COLUMN(J461:$CZ461),2))</f>
        <v>0</v>
      </c>
      <c r="H461" s="304" t="n">
        <f aca="false">'Доп.Работы'!$H461</f>
        <v>0</v>
      </c>
      <c r="I461" s="305" t="n">
        <f aca="false">'Доп.Работы'!$I461</f>
        <v>0</v>
      </c>
      <c r="J461" s="304" t="n">
        <f aca="false">Сводная!G465</f>
        <v>0</v>
      </c>
      <c r="K461" s="305" t="n">
        <f aca="false">Сводная!H465</f>
        <v>0</v>
      </c>
    </row>
    <row r="462" customFormat="false" ht="13.5" hidden="false" customHeight="false" outlineLevel="0" collapsed="false">
      <c r="A462" s="297"/>
      <c r="B462" s="298" t="s">
        <v>706</v>
      </c>
      <c r="C462" s="299" t="str">
        <f aca="false">VLOOKUP(B462,СписокРабот!B:E,2,FALSE())</f>
        <v>Сборка распределительного устройства по схеме заказчика</v>
      </c>
      <c r="D462" s="300" t="str">
        <f aca="false">VLOOKUP(B462,СписокРабот!B:E,3,FALSE())</f>
        <v>ед.</v>
      </c>
      <c r="E462" s="301" t="n">
        <f aca="false">VLOOKUP(B462,СписокРабот!B:E,4,FALSE())</f>
        <v>34513</v>
      </c>
      <c r="F462" s="302" t="n">
        <f aca="false">SUMPRODUCT(J462:$CZ462,MOD(COLUMN(J462:$CZ462)+1,2))</f>
        <v>0</v>
      </c>
      <c r="G462" s="303" t="n">
        <f aca="false">SUMPRODUCT(J462:$CZ462,MOD(COLUMN(J462:$CZ462),2))</f>
        <v>0</v>
      </c>
      <c r="H462" s="304" t="n">
        <f aca="false">'Доп.Работы'!$H462</f>
        <v>0</v>
      </c>
      <c r="I462" s="305" t="n">
        <f aca="false">'Доп.Работы'!$I462</f>
        <v>0</v>
      </c>
      <c r="J462" s="304" t="n">
        <f aca="false">Сводная!G466</f>
        <v>0</v>
      </c>
      <c r="K462" s="305" t="n">
        <f aca="false">Сводная!H466</f>
        <v>0</v>
      </c>
    </row>
    <row r="463" customFormat="false" ht="13.5" hidden="false" customHeight="false" outlineLevel="0" collapsed="false">
      <c r="A463" s="297"/>
      <c r="B463" s="298" t="s">
        <v>707</v>
      </c>
      <c r="C463" s="299" t="str">
        <f aca="false">VLOOKUP(B463,СписокРабот!B:E,2,FALSE())</f>
        <v>Установка реостата теплого пола (Терморегулятора)</v>
      </c>
      <c r="D463" s="300" t="str">
        <f aca="false">VLOOKUP(B463,СписокРабот!B:E,3,FALSE())</f>
        <v>ед.</v>
      </c>
      <c r="E463" s="301" t="n">
        <f aca="false">VLOOKUP(B463,СписокРабот!B:E,4,FALSE())</f>
        <v>1752</v>
      </c>
      <c r="F463" s="302" t="n">
        <f aca="false">SUMPRODUCT(J463:$CZ463,MOD(COLUMN(J463:$CZ463)+1,2))</f>
        <v>0</v>
      </c>
      <c r="G463" s="303" t="n">
        <f aca="false">SUMPRODUCT(J463:$CZ463,MOD(COLUMN(J463:$CZ463),2))</f>
        <v>0</v>
      </c>
      <c r="H463" s="304" t="n">
        <f aca="false">'Доп.Работы'!$H463</f>
        <v>0</v>
      </c>
      <c r="I463" s="305" t="n">
        <f aca="false">'Доп.Работы'!$I463</f>
        <v>0</v>
      </c>
      <c r="J463" s="304" t="n">
        <f aca="false">Сводная!G467</f>
        <v>0</v>
      </c>
      <c r="K463" s="305" t="n">
        <f aca="false">Сводная!H467</f>
        <v>0</v>
      </c>
    </row>
    <row r="464" customFormat="false" ht="13.5" hidden="false" customHeight="false" outlineLevel="0" collapsed="false">
      <c r="A464" s="297"/>
      <c r="B464" s="298" t="s">
        <v>708</v>
      </c>
      <c r="C464" s="299" t="str">
        <f aca="false">VLOOKUP(B464,СписокРабот!B:E,2,FALSE())</f>
        <v>Трековое освещение / Монтаж линейных светильников LED</v>
      </c>
      <c r="D464" s="300" t="str">
        <f aca="false">VLOOKUP(B464,СписокРабот!B:E,3,FALSE())</f>
        <v>п.м</v>
      </c>
      <c r="E464" s="301" t="n">
        <f aca="false">VLOOKUP(B464,СписокРабот!B:E,4,FALSE())</f>
        <v>1352</v>
      </c>
      <c r="F464" s="302" t="n">
        <f aca="false">SUMPRODUCT(J464:$CZ464,MOD(COLUMN(J464:$CZ464)+1,2))</f>
        <v>0</v>
      </c>
      <c r="G464" s="303" t="n">
        <f aca="false">SUMPRODUCT(J464:$CZ464,MOD(COLUMN(J464:$CZ464),2))</f>
        <v>0</v>
      </c>
      <c r="H464" s="304" t="n">
        <f aca="false">'Доп.Работы'!$H464</f>
        <v>0</v>
      </c>
      <c r="I464" s="305" t="n">
        <f aca="false">'Доп.Работы'!$I464</f>
        <v>0</v>
      </c>
      <c r="J464" s="304" t="n">
        <f aca="false">Сводная!G468</f>
        <v>0</v>
      </c>
      <c r="K464" s="305" t="n">
        <f aca="false">Сводная!H468</f>
        <v>0</v>
      </c>
    </row>
    <row r="465" customFormat="false" ht="13.5" hidden="false" customHeight="false" outlineLevel="0" collapsed="false">
      <c r="A465" s="297"/>
      <c r="B465" s="298" t="s">
        <v>709</v>
      </c>
      <c r="C465" s="299" t="str">
        <f aca="false">VLOOKUP(B465,СписокРабот!B:E,2,FALSE())</f>
        <v>Монтаж слаботочного щита ТВ / Интернет</v>
      </c>
      <c r="D465" s="300" t="str">
        <f aca="false">VLOOKUP(B465,СписокРабот!B:E,3,FALSE())</f>
        <v>ед.</v>
      </c>
      <c r="E465" s="301" t="n">
        <f aca="false">VLOOKUP(B465,СписокРабот!B:E,4,FALSE())</f>
        <v>1834</v>
      </c>
      <c r="F465" s="302" t="n">
        <f aca="false">SUMPRODUCT(J465:$CZ465,MOD(COLUMN(J465:$CZ465)+1,2))</f>
        <v>0</v>
      </c>
      <c r="G465" s="303" t="n">
        <f aca="false">SUMPRODUCT(J465:$CZ465,MOD(COLUMN(J465:$CZ465),2))</f>
        <v>0</v>
      </c>
      <c r="H465" s="304" t="n">
        <f aca="false">'Доп.Работы'!$H465</f>
        <v>0</v>
      </c>
      <c r="I465" s="305" t="n">
        <f aca="false">'Доп.Работы'!$I465</f>
        <v>0</v>
      </c>
      <c r="J465" s="304" t="n">
        <f aca="false">Сводная!G469</f>
        <v>0</v>
      </c>
      <c r="K465" s="305" t="n">
        <f aca="false">Сводная!H469</f>
        <v>0</v>
      </c>
    </row>
    <row r="466" customFormat="false" ht="13.5" hidden="false" customHeight="false" outlineLevel="0" collapsed="false">
      <c r="A466" s="297"/>
      <c r="B466" s="298" t="s">
        <v>710</v>
      </c>
      <c r="C466" s="299" t="str">
        <f aca="false">VLOOKUP(B466,СписокРабот!B:E,2,FALSE())</f>
        <v>Установка панели электроточки (1 пост)</v>
      </c>
      <c r="D466" s="300" t="str">
        <f aca="false">VLOOKUP(B466,СписокРабот!B:E,3,FALSE())</f>
        <v>ед.</v>
      </c>
      <c r="E466" s="301" t="n">
        <f aca="false">VLOOKUP(B466,СписокРабот!B:E,4,FALSE())</f>
        <v>120</v>
      </c>
      <c r="F466" s="302" t="n">
        <f aca="false">SUMPRODUCT(J466:$CZ466,MOD(COLUMN(J466:$CZ466)+1,2))</f>
        <v>0</v>
      </c>
      <c r="G466" s="303" t="n">
        <f aca="false">SUMPRODUCT(J466:$CZ466,MOD(COLUMN(J466:$CZ466),2))</f>
        <v>0</v>
      </c>
      <c r="H466" s="304" t="n">
        <f aca="false">'Доп.Работы'!$H466</f>
        <v>0</v>
      </c>
      <c r="I466" s="305" t="n">
        <f aca="false">'Доп.Работы'!$I466</f>
        <v>0</v>
      </c>
      <c r="J466" s="304" t="n">
        <f aca="false">Сводная!G470</f>
        <v>0</v>
      </c>
      <c r="K466" s="305" t="n">
        <f aca="false">Сводная!H470</f>
        <v>0</v>
      </c>
    </row>
    <row r="467" customFormat="false" ht="13.5" hidden="false" customHeight="false" outlineLevel="0" collapsed="false">
      <c r="A467" s="297"/>
      <c r="B467" s="298" t="s">
        <v>711</v>
      </c>
      <c r="C467" s="299" t="str">
        <f aca="false">VLOOKUP(B467,СписокРабот!B:E,2,FALSE())</f>
        <v>Ревизия инженерных систем за сторонними подрядчиками </v>
      </c>
      <c r="D467" s="300" t="str">
        <f aca="false">VLOOKUP(B467,СписокРабот!B:E,3,FALSE())</f>
        <v>час.</v>
      </c>
      <c r="E467" s="301" t="n">
        <f aca="false">VLOOKUP(B467,СписокРабот!B:E,4,FALSE())</f>
        <v>10578</v>
      </c>
      <c r="F467" s="302" t="n">
        <f aca="false">SUMPRODUCT(J467:$CZ467,MOD(COLUMN(J467:$CZ467)+1,2))</f>
        <v>0</v>
      </c>
      <c r="G467" s="303" t="n">
        <f aca="false">SUMPRODUCT(J467:$CZ467,MOD(COLUMN(J467:$CZ467),2))</f>
        <v>0</v>
      </c>
      <c r="H467" s="304" t="n">
        <f aca="false">'Доп.Работы'!$H467</f>
        <v>0</v>
      </c>
      <c r="I467" s="305" t="n">
        <f aca="false">'Доп.Работы'!$I467</f>
        <v>0</v>
      </c>
      <c r="J467" s="304" t="n">
        <f aca="false">Сводная!G471</f>
        <v>0</v>
      </c>
      <c r="K467" s="305" t="n">
        <f aca="false">Сводная!H471</f>
        <v>0</v>
      </c>
    </row>
    <row r="468" customFormat="false" ht="13.5" hidden="false" customHeight="false" outlineLevel="0" collapsed="false">
      <c r="A468" s="308" t="s">
        <v>354</v>
      </c>
      <c r="B468" s="309" t="s">
        <v>203</v>
      </c>
      <c r="C468" s="327"/>
      <c r="D468" s="311"/>
      <c r="E468" s="312"/>
      <c r="F468" s="313" t="n">
        <f aca="false">SUM(F358:F467)</f>
        <v>1356</v>
      </c>
      <c r="G468" s="314" t="n">
        <f aca="false">SUM(G358:G467)</f>
        <v>445841</v>
      </c>
      <c r="H468" s="315"/>
      <c r="I468" s="316" t="n">
        <f aca="false">SUM(I358:I467)</f>
        <v>0</v>
      </c>
      <c r="J468" s="315"/>
      <c r="K468" s="316" t="n">
        <f aca="false">SUM(K358:K467)</f>
        <v>445841</v>
      </c>
    </row>
    <row r="469" s="326" customFormat="true" ht="13.5" hidden="false" customHeight="false" outlineLevel="0" collapsed="false">
      <c r="A469" s="328" t="s">
        <v>382</v>
      </c>
      <c r="B469" s="329" t="s">
        <v>204</v>
      </c>
      <c r="C469" s="330"/>
      <c r="D469" s="320"/>
      <c r="E469" s="321"/>
      <c r="F469" s="322" t="n">
        <f aca="false">F356+F468</f>
        <v>1356</v>
      </c>
      <c r="G469" s="323" t="n">
        <f aca="false">G356+G468</f>
        <v>445841</v>
      </c>
      <c r="H469" s="324"/>
      <c r="I469" s="325" t="n">
        <f aca="false">I356+I468</f>
        <v>0</v>
      </c>
      <c r="J469" s="324"/>
      <c r="K469" s="325" t="n">
        <f aca="false">K356+K468</f>
        <v>445841</v>
      </c>
    </row>
    <row r="470" customFormat="false" ht="13.5" hidden="false" customHeight="false" outlineLevel="0" collapsed="false">
      <c r="A470" s="285" t="s">
        <v>338</v>
      </c>
      <c r="B470" s="286" t="s">
        <v>712</v>
      </c>
      <c r="C470" s="286"/>
      <c r="D470" s="286"/>
      <c r="E470" s="286"/>
      <c r="F470" s="287" t="n">
        <f aca="false">F512</f>
        <v>291</v>
      </c>
      <c r="G470" s="288" t="n">
        <f aca="false">G512</f>
        <v>655405</v>
      </c>
      <c r="H470" s="289"/>
      <c r="I470" s="290" t="n">
        <f aca="false">I512</f>
        <v>0</v>
      </c>
      <c r="J470" s="289"/>
      <c r="K470" s="290" t="n">
        <f aca="false">K512</f>
        <v>655405</v>
      </c>
    </row>
    <row r="471" customFormat="false" ht="13.5" hidden="false" customHeight="false" outlineLevel="0" collapsed="false">
      <c r="A471" s="291" t="s">
        <v>344</v>
      </c>
      <c r="B471" s="292" t="s">
        <v>713</v>
      </c>
      <c r="C471" s="292"/>
      <c r="D471" s="292"/>
      <c r="E471" s="292"/>
      <c r="F471" s="293" t="n">
        <f aca="false">F475</f>
        <v>0</v>
      </c>
      <c r="G471" s="294" t="n">
        <f aca="false">G475</f>
        <v>0</v>
      </c>
      <c r="H471" s="295"/>
      <c r="I471" s="296" t="n">
        <f aca="false">I475</f>
        <v>0</v>
      </c>
      <c r="J471" s="295"/>
      <c r="K471" s="296" t="n">
        <f aca="false">K475</f>
        <v>0</v>
      </c>
    </row>
    <row r="472" customFormat="false" ht="13.5" hidden="false" customHeight="false" outlineLevel="0" collapsed="false">
      <c r="A472" s="297"/>
      <c r="B472" s="298" t="s">
        <v>714</v>
      </c>
      <c r="C472" s="299" t="str">
        <f aca="false">VLOOKUP(B472,СписокРабот!B:E,2,FALSE())</f>
        <v>Демонтаж плитки (стены) без сохранения</v>
      </c>
      <c r="D472" s="300" t="str">
        <f aca="false">VLOOKUP(B472,СписокРабот!B:E,3,FALSE())</f>
        <v>м²</v>
      </c>
      <c r="E472" s="301" t="n">
        <f aca="false">VLOOKUP(B472,СписокРабот!B:E,4,FALSE())</f>
        <v>635</v>
      </c>
      <c r="F472" s="306" t="n">
        <f aca="false">SUMPRODUCT(J472:$CZ472,MOD(COLUMN(J472:$CZ472)+1,2))</f>
        <v>0</v>
      </c>
      <c r="G472" s="303" t="n">
        <f aca="false">SUMPRODUCT(J472:$CZ472,MOD(COLUMN(J472:$CZ472),2))</f>
        <v>0</v>
      </c>
      <c r="H472" s="307" t="n">
        <f aca="false">'Доп.Работы'!$H472</f>
        <v>0</v>
      </c>
      <c r="I472" s="305" t="n">
        <f aca="false">'Доп.Работы'!$I472</f>
        <v>0</v>
      </c>
      <c r="J472" s="307" t="n">
        <f aca="false">Сводная!G476</f>
        <v>0</v>
      </c>
      <c r="K472" s="305" t="n">
        <f aca="false">Сводная!H476</f>
        <v>0</v>
      </c>
    </row>
    <row r="473" customFormat="false" ht="13.5" hidden="false" customHeight="false" outlineLevel="0" collapsed="false">
      <c r="A473" s="297"/>
      <c r="B473" s="298" t="s">
        <v>715</v>
      </c>
      <c r="C473" s="299" t="str">
        <f aca="false">VLOOKUP(B473,СписокРабот!B:E,2,FALSE())</f>
        <v>Демонтаж бетонного бортика поддона </v>
      </c>
      <c r="D473" s="300" t="str">
        <f aca="false">VLOOKUP(B473,СписокРабот!B:E,3,FALSE())</f>
        <v>п.м</v>
      </c>
      <c r="E473" s="301" t="n">
        <f aca="false">VLOOKUP(B473,СписокРабот!B:E,4,FALSE())</f>
        <v>1552</v>
      </c>
      <c r="F473" s="306" t="n">
        <f aca="false">SUMPRODUCT(J473:$CZ473,MOD(COLUMN(J473:$CZ473)+1,2))</f>
        <v>0</v>
      </c>
      <c r="G473" s="303" t="n">
        <f aca="false">SUMPRODUCT(J473:$CZ473,MOD(COLUMN(J473:$CZ473),2))</f>
        <v>0</v>
      </c>
      <c r="H473" s="307" t="n">
        <f aca="false">'Доп.Работы'!$H473</f>
        <v>0</v>
      </c>
      <c r="I473" s="305" t="n">
        <f aca="false">'Доп.Работы'!$I473</f>
        <v>0</v>
      </c>
      <c r="J473" s="307" t="n">
        <f aca="false">Сводная!G477</f>
        <v>0</v>
      </c>
      <c r="K473" s="305" t="n">
        <f aca="false">Сводная!H477</f>
        <v>0</v>
      </c>
    </row>
    <row r="474" customFormat="false" ht="13.5" hidden="false" customHeight="false" outlineLevel="0" collapsed="false">
      <c r="A474" s="297"/>
      <c r="B474" s="298" t="s">
        <v>716</v>
      </c>
      <c r="C474" s="299" t="str">
        <f aca="false">VLOOKUP(B474,СписокРабот!B:E,2,FALSE())</f>
        <v>Демонтаж плитки (пол) без сохранения</v>
      </c>
      <c r="D474" s="300" t="str">
        <f aca="false">VLOOKUP(B474,СписокРабот!B:E,3,FALSE())</f>
        <v>м²</v>
      </c>
      <c r="E474" s="301" t="n">
        <f aca="false">VLOOKUP(B474,СписокРабот!B:E,4,FALSE())</f>
        <v>555</v>
      </c>
      <c r="F474" s="306" t="n">
        <f aca="false">SUMPRODUCT(J474:$CZ474,MOD(COLUMN(J474:$CZ474)+1,2))</f>
        <v>0</v>
      </c>
      <c r="G474" s="303" t="n">
        <f aca="false">SUMPRODUCT(J474:$CZ474,MOD(COLUMN(J474:$CZ474),2))</f>
        <v>0</v>
      </c>
      <c r="H474" s="307" t="n">
        <f aca="false">'Доп.Работы'!$H474</f>
        <v>0</v>
      </c>
      <c r="I474" s="305" t="n">
        <f aca="false">'Доп.Работы'!$I474</f>
        <v>0</v>
      </c>
      <c r="J474" s="307" t="n">
        <f aca="false">Сводная!G478</f>
        <v>0</v>
      </c>
      <c r="K474" s="305" t="n">
        <f aca="false">Сводная!H478</f>
        <v>0</v>
      </c>
    </row>
    <row r="475" customFormat="false" ht="13.5" hidden="false" customHeight="false" outlineLevel="0" collapsed="false">
      <c r="A475" s="308" t="s">
        <v>354</v>
      </c>
      <c r="B475" s="309" t="s">
        <v>717</v>
      </c>
      <c r="C475" s="327"/>
      <c r="D475" s="311"/>
      <c r="E475" s="312"/>
      <c r="F475" s="313" t="n">
        <f aca="false">SUM(F472:F474)</f>
        <v>0</v>
      </c>
      <c r="G475" s="314" t="n">
        <f aca="false">SUM(G472:G474)</f>
        <v>0</v>
      </c>
      <c r="H475" s="315"/>
      <c r="I475" s="316" t="n">
        <f aca="false">SUM(I472:I474)</f>
        <v>0</v>
      </c>
      <c r="J475" s="315"/>
      <c r="K475" s="316" t="n">
        <f aca="false">SUM(K472:K474)</f>
        <v>0</v>
      </c>
    </row>
    <row r="476" customFormat="false" ht="13.5" hidden="false" customHeight="false" outlineLevel="0" collapsed="false">
      <c r="A476" s="291" t="s">
        <v>344</v>
      </c>
      <c r="B476" s="292" t="s">
        <v>206</v>
      </c>
      <c r="C476" s="292"/>
      <c r="D476" s="292"/>
      <c r="E476" s="292"/>
      <c r="F476" s="293" t="n">
        <f aca="false">F511</f>
        <v>291</v>
      </c>
      <c r="G476" s="294" t="n">
        <f aca="false">G511</f>
        <v>655405</v>
      </c>
      <c r="H476" s="295"/>
      <c r="I476" s="296" t="n">
        <f aca="false">I511</f>
        <v>0</v>
      </c>
      <c r="J476" s="295"/>
      <c r="K476" s="296" t="n">
        <f aca="false">K511</f>
        <v>655405</v>
      </c>
    </row>
    <row r="477" customFormat="false" ht="13.5" hidden="false" customHeight="false" outlineLevel="0" collapsed="false">
      <c r="A477" s="297"/>
      <c r="B477" s="298" t="s">
        <v>718</v>
      </c>
      <c r="C477" s="299" t="str">
        <f aca="false">VLOOKUP(B477,СписокРабот!B:E,2,FALSE())</f>
        <v>Подрезка  керамогранитной плитки под 45 гр. </v>
      </c>
      <c r="D477" s="300" t="str">
        <f aca="false">VLOOKUP(B477,СписокРабот!B:E,3,FALSE())</f>
        <v>п.м</v>
      </c>
      <c r="E477" s="301" t="n">
        <f aca="false">VLOOKUP(B477,СписокРабот!B:E,4,FALSE())</f>
        <v>2926</v>
      </c>
      <c r="F477" s="306" t="n">
        <f aca="false">SUMPRODUCT(J477:$CZ477,MOD(COLUMN(J477:$CZ477)+1,2))</f>
        <v>0</v>
      </c>
      <c r="G477" s="303" t="n">
        <f aca="false">SUMPRODUCT(J477:$CZ477,MOD(COLUMN(J477:$CZ477),2))</f>
        <v>0</v>
      </c>
      <c r="H477" s="307" t="n">
        <f aca="false">'Доп.Работы'!$H477</f>
        <v>0</v>
      </c>
      <c r="I477" s="305" t="n">
        <f aca="false">'Доп.Работы'!$I477</f>
        <v>0</v>
      </c>
      <c r="J477" s="307" t="n">
        <f aca="false">Сводная!G481</f>
        <v>0</v>
      </c>
      <c r="K477" s="305" t="n">
        <f aca="false">Сводная!H481</f>
        <v>0</v>
      </c>
    </row>
    <row r="478" customFormat="false" ht="13.5" hidden="false" customHeight="false" outlineLevel="0" collapsed="false">
      <c r="A478" s="297"/>
      <c r="B478" s="298" t="s">
        <v>719</v>
      </c>
      <c r="C478" s="299" t="str">
        <f aca="false">VLOOKUP(B478,СписокРабот!B:E,2,FALSE())</f>
        <v>Облицовка стен керамической плиткой (по ровной поверхности)р-р от 151 до 399 мм</v>
      </c>
      <c r="D478" s="300" t="str">
        <f aca="false">VLOOKUP(B478,СписокРабот!B:E,3,FALSE())</f>
        <v>м²</v>
      </c>
      <c r="E478" s="301" t="n">
        <f aca="false">VLOOKUP(B478,СписокРабот!B:E,4,FALSE())</f>
        <v>3798</v>
      </c>
      <c r="F478" s="306" t="n">
        <f aca="false">SUMPRODUCT(J478:$CZ478,MOD(COLUMN(J478:$CZ478)+1,2))</f>
        <v>0</v>
      </c>
      <c r="G478" s="303" t="n">
        <f aca="false">SUMPRODUCT(J478:$CZ478,MOD(COLUMN(J478:$CZ478),2))</f>
        <v>0</v>
      </c>
      <c r="H478" s="307" t="n">
        <f aca="false">'Доп.Работы'!$H478</f>
        <v>0</v>
      </c>
      <c r="I478" s="305" t="n">
        <f aca="false">'Доп.Работы'!$I478</f>
        <v>0</v>
      </c>
      <c r="J478" s="307" t="n">
        <f aca="false">Сводная!G482</f>
        <v>0</v>
      </c>
      <c r="K478" s="305" t="n">
        <f aca="false">Сводная!H482</f>
        <v>0</v>
      </c>
    </row>
    <row r="479" customFormat="false" ht="13.5" hidden="false" customHeight="false" outlineLevel="0" collapsed="false">
      <c r="A479" s="297"/>
      <c r="B479" s="298" t="s">
        <v>720</v>
      </c>
      <c r="C479" s="299" t="str">
        <f aca="false">VLOOKUP(B479,СписокРабот!B:E,2,FALSE())</f>
        <v>Облицовка стен керамогранитной плиткой (по ровной поверхности) р-р от 151 до 399 мм</v>
      </c>
      <c r="D479" s="300" t="str">
        <f aca="false">VLOOKUP(B479,СписокРабот!B:E,3,FALSE())</f>
        <v>м²</v>
      </c>
      <c r="E479" s="301" t="n">
        <f aca="false">VLOOKUP(B479,СписокРабот!B:E,4,FALSE())</f>
        <v>4421</v>
      </c>
      <c r="F479" s="306" t="n">
        <f aca="false">SUMPRODUCT(J479:$CZ479,MOD(COLUMN(J479:$CZ479)+1,2))</f>
        <v>0</v>
      </c>
      <c r="G479" s="303" t="n">
        <f aca="false">SUMPRODUCT(J479:$CZ479,MOD(COLUMN(J479:$CZ479),2))</f>
        <v>0</v>
      </c>
      <c r="H479" s="307" t="n">
        <f aca="false">'Доп.Работы'!$H479</f>
        <v>0</v>
      </c>
      <c r="I479" s="305" t="n">
        <f aca="false">'Доп.Работы'!$I479</f>
        <v>0</v>
      </c>
      <c r="J479" s="307" t="n">
        <f aca="false">Сводная!G483</f>
        <v>0</v>
      </c>
      <c r="K479" s="305" t="n">
        <f aca="false">Сводная!H483</f>
        <v>0</v>
      </c>
    </row>
    <row r="480" customFormat="false" ht="13.5" hidden="false" customHeight="false" outlineLevel="0" collapsed="false">
      <c r="A480" s="297"/>
      <c r="B480" s="298" t="s">
        <v>721</v>
      </c>
      <c r="C480" s="299" t="str">
        <f aca="false">VLOOKUP(B480,СписокРабот!B:E,2,FALSE())</f>
        <v>Облицовка стен и пола мелкой плиткой 10х10 или 15х15</v>
      </c>
      <c r="D480" s="300" t="str">
        <f aca="false">VLOOKUP(B480,СписокРабот!B:E,3,FALSE())</f>
        <v>м²</v>
      </c>
      <c r="E480" s="301" t="n">
        <f aca="false">VLOOKUP(B480,СписокРабот!B:E,4,FALSE())</f>
        <v>6177</v>
      </c>
      <c r="F480" s="306" t="n">
        <f aca="false">SUMPRODUCT(J480:$CZ480,MOD(COLUMN(J480:$CZ480)+1,2))</f>
        <v>0</v>
      </c>
      <c r="G480" s="303" t="n">
        <f aca="false">SUMPRODUCT(J480:$CZ480,MOD(COLUMN(J480:$CZ480),2))</f>
        <v>0</v>
      </c>
      <c r="H480" s="307" t="n">
        <f aca="false">'Доп.Работы'!$H480</f>
        <v>0</v>
      </c>
      <c r="I480" s="305" t="n">
        <f aca="false">'Доп.Работы'!$I480</f>
        <v>0</v>
      </c>
      <c r="J480" s="307" t="n">
        <f aca="false">Сводная!G484</f>
        <v>0</v>
      </c>
      <c r="K480" s="305" t="n">
        <f aca="false">Сводная!H484</f>
        <v>0</v>
      </c>
    </row>
    <row r="481" customFormat="false" ht="13.5" hidden="false" customHeight="false" outlineLevel="0" collapsed="false">
      <c r="A481" s="297"/>
      <c r="B481" s="298" t="s">
        <v>722</v>
      </c>
      <c r="C481" s="299" t="str">
        <f aca="false">VLOOKUP(B481,СписокРабот!B:E,2,FALSE())</f>
        <v>Укладка плитки с плавными очертаниями</v>
      </c>
      <c r="D481" s="300" t="str">
        <f aca="false">VLOOKUP(B481,СписокРабот!B:E,3,FALSE())</f>
        <v>м²</v>
      </c>
      <c r="E481" s="301" t="n">
        <f aca="false">VLOOKUP(B481,СписокРабот!B:E,4,FALSE())</f>
        <v>5309</v>
      </c>
      <c r="F481" s="306" t="n">
        <f aca="false">SUMPRODUCT(J481:$CZ481,MOD(COLUMN(J481:$CZ481)+1,2))</f>
        <v>0</v>
      </c>
      <c r="G481" s="303" t="n">
        <f aca="false">SUMPRODUCT(J481:$CZ481,MOD(COLUMN(J481:$CZ481),2))</f>
        <v>0</v>
      </c>
      <c r="H481" s="307" t="n">
        <f aca="false">'Доп.Работы'!$H481</f>
        <v>0</v>
      </c>
      <c r="I481" s="305" t="n">
        <f aca="false">'Доп.Работы'!$I481</f>
        <v>0</v>
      </c>
      <c r="J481" s="307" t="n">
        <f aca="false">Сводная!G485</f>
        <v>0</v>
      </c>
      <c r="K481" s="305" t="n">
        <f aca="false">Сводная!H485</f>
        <v>0</v>
      </c>
    </row>
    <row r="482" customFormat="false" ht="13.5" hidden="false" customHeight="false" outlineLevel="0" collapsed="false">
      <c r="A482" s="297"/>
      <c r="B482" s="298" t="s">
        <v>723</v>
      </c>
      <c r="C482" s="299" t="str">
        <f aca="false">VLOOKUP(B482,СписокРабот!B:E,2,FALSE())</f>
        <v>Облицовка пола керамической плиткой /керамогранитом(по ровной поверхности) 90 гр. От 151 до 399 мм</v>
      </c>
      <c r="D482" s="300" t="str">
        <f aca="false">VLOOKUP(B482,СписокРабот!B:E,3,FALSE())</f>
        <v>м²</v>
      </c>
      <c r="E482" s="301" t="n">
        <f aca="false">VLOOKUP(B482,СписокРабот!B:E,4,FALSE())</f>
        <v>3486</v>
      </c>
      <c r="F482" s="306" t="n">
        <f aca="false">SUMPRODUCT(J482:$CZ482,MOD(COLUMN(J482:$CZ482)+1,2))</f>
        <v>0</v>
      </c>
      <c r="G482" s="303" t="n">
        <f aca="false">SUMPRODUCT(J482:$CZ482,MOD(COLUMN(J482:$CZ482),2))</f>
        <v>0</v>
      </c>
      <c r="H482" s="307" t="n">
        <f aca="false">'Доп.Работы'!$H482</f>
        <v>0</v>
      </c>
      <c r="I482" s="305" t="n">
        <f aca="false">'Доп.Работы'!$I482</f>
        <v>0</v>
      </c>
      <c r="J482" s="307" t="n">
        <f aca="false">Сводная!G486</f>
        <v>0</v>
      </c>
      <c r="K482" s="305" t="n">
        <f aca="false">Сводная!H486</f>
        <v>0</v>
      </c>
    </row>
    <row r="483" customFormat="false" ht="13.5" hidden="false" customHeight="false" outlineLevel="0" collapsed="false">
      <c r="A483" s="297"/>
      <c r="B483" s="298" t="s">
        <v>724</v>
      </c>
      <c r="C483" s="299" t="str">
        <f aca="false">VLOOKUP(B483,СписокРабот!B:E,2,FALSE())</f>
        <v>Облицовка пола керамической плиткой/кераморанитом (по ровной поверхности) 45 гр.от 151 до 399 мм</v>
      </c>
      <c r="D483" s="300" t="str">
        <f aca="false">VLOOKUP(B483,СписокРабот!B:E,3,FALSE())</f>
        <v>м²</v>
      </c>
      <c r="E483" s="301" t="n">
        <f aca="false">VLOOKUP(B483,СписокРабот!B:E,4,FALSE())</f>
        <v>3867</v>
      </c>
      <c r="F483" s="306" t="n">
        <f aca="false">SUMPRODUCT(J483:$CZ483,MOD(COLUMN(J483:$CZ483)+1,2))</f>
        <v>0</v>
      </c>
      <c r="G483" s="303" t="n">
        <f aca="false">SUMPRODUCT(J483:$CZ483,MOD(COLUMN(J483:$CZ483),2))</f>
        <v>0</v>
      </c>
      <c r="H483" s="307" t="n">
        <f aca="false">'Доп.Работы'!$H483</f>
        <v>0</v>
      </c>
      <c r="I483" s="305" t="n">
        <f aca="false">'Доп.Работы'!$I483</f>
        <v>0</v>
      </c>
      <c r="J483" s="307" t="n">
        <f aca="false">Сводная!G487</f>
        <v>0</v>
      </c>
      <c r="K483" s="305" t="n">
        <f aca="false">Сводная!H487</f>
        <v>0</v>
      </c>
    </row>
    <row r="484" customFormat="false" ht="13.5" hidden="false" customHeight="false" outlineLevel="0" collapsed="false">
      <c r="A484" s="297"/>
      <c r="B484" s="298" t="s">
        <v>725</v>
      </c>
      <c r="C484" s="299" t="str">
        <f aca="false">VLOOKUP(B484,СписокРабот!B:E,2,FALSE())</f>
        <v>Облицовка пола керамической плиткой/керамогранитом (по ровной пов-ти) "Елочкой" от 151 до 399 мм</v>
      </c>
      <c r="D484" s="300" t="str">
        <f aca="false">VLOOKUP(B484,СписокРабот!B:E,3,FALSE())</f>
        <v>м²</v>
      </c>
      <c r="E484" s="301" t="n">
        <f aca="false">VLOOKUP(B484,СписокРабот!B:E,4,FALSE())</f>
        <v>4859</v>
      </c>
      <c r="F484" s="306" t="n">
        <f aca="false">SUMPRODUCT(J484:$CZ484,MOD(COLUMN(J484:$CZ484)+1,2))</f>
        <v>0</v>
      </c>
      <c r="G484" s="303" t="n">
        <f aca="false">SUMPRODUCT(J484:$CZ484,MOD(COLUMN(J484:$CZ484),2))</f>
        <v>0</v>
      </c>
      <c r="H484" s="307" t="n">
        <f aca="false">'Доп.Работы'!$H484</f>
        <v>0</v>
      </c>
      <c r="I484" s="305" t="n">
        <f aca="false">'Доп.Работы'!$I484</f>
        <v>0</v>
      </c>
      <c r="J484" s="307" t="n">
        <f aca="false">Сводная!G488</f>
        <v>0</v>
      </c>
      <c r="K484" s="305" t="n">
        <f aca="false">Сводная!H488</f>
        <v>0</v>
      </c>
    </row>
    <row r="485" customFormat="false" ht="13.5" hidden="false" customHeight="false" outlineLevel="0" collapsed="false">
      <c r="A485" s="297"/>
      <c r="B485" s="298" t="s">
        <v>726</v>
      </c>
      <c r="C485" s="299" t="str">
        <f aca="false">VLOOKUP(B485,СписокРабот!B:E,2,FALSE())</f>
        <v>Облицовка пола с подбором рисунка или панно керамической плиткой/керамогранитом (по ровной поверхности)</v>
      </c>
      <c r="D485" s="300" t="str">
        <f aca="false">VLOOKUP(B485,СписокРабот!B:E,3,FALSE())</f>
        <v>м²</v>
      </c>
      <c r="E485" s="301" t="n">
        <f aca="false">VLOOKUP(B485,СписокРабот!B:E,4,FALSE())</f>
        <v>6795</v>
      </c>
      <c r="F485" s="306" t="n">
        <f aca="false">SUMPRODUCT(J485:$CZ485,MOD(COLUMN(J485:$CZ485)+1,2))</f>
        <v>0</v>
      </c>
      <c r="G485" s="303" t="n">
        <f aca="false">SUMPRODUCT(J485:$CZ485,MOD(COLUMN(J485:$CZ485),2))</f>
        <v>0</v>
      </c>
      <c r="H485" s="307" t="n">
        <f aca="false">'Доп.Работы'!$H485</f>
        <v>0</v>
      </c>
      <c r="I485" s="305" t="n">
        <f aca="false">'Доп.Работы'!$I485</f>
        <v>0</v>
      </c>
      <c r="J485" s="307" t="n">
        <f aca="false">Сводная!G489</f>
        <v>0</v>
      </c>
      <c r="K485" s="305" t="n">
        <f aca="false">Сводная!H489</f>
        <v>0</v>
      </c>
    </row>
    <row r="486" customFormat="false" ht="13.5" hidden="false" customHeight="false" outlineLevel="0" collapsed="false">
      <c r="A486" s="297"/>
      <c r="B486" s="298" t="s">
        <v>727</v>
      </c>
      <c r="C486" s="299" t="str">
        <f aca="false">VLOOKUP(B486,СписокРабот!B:E,2,FALSE())</f>
        <v>Облицовка ступеней формат от 300мм до 400мм керамической плиткой, свыше К-1,5</v>
      </c>
      <c r="D486" s="300" t="str">
        <f aca="false">VLOOKUP(B486,СписокРабот!B:E,3,FALSE())</f>
        <v>п.м</v>
      </c>
      <c r="E486" s="301" t="n">
        <f aca="false">VLOOKUP(B486,СписокРабот!B:E,4,FALSE())</f>
        <v>1143</v>
      </c>
      <c r="F486" s="306" t="n">
        <f aca="false">SUMPRODUCT(J486:$CZ486,MOD(COLUMN(J486:$CZ486)+1,2))</f>
        <v>0</v>
      </c>
      <c r="G486" s="303" t="n">
        <f aca="false">SUMPRODUCT(J486:$CZ486,MOD(COLUMN(J486:$CZ486),2))</f>
        <v>0</v>
      </c>
      <c r="H486" s="307" t="n">
        <f aca="false">'Доп.Работы'!$H486</f>
        <v>0</v>
      </c>
      <c r="I486" s="305" t="n">
        <f aca="false">'Доп.Работы'!$I486</f>
        <v>0</v>
      </c>
      <c r="J486" s="307" t="n">
        <f aca="false">Сводная!G490</f>
        <v>0</v>
      </c>
      <c r="K486" s="305" t="n">
        <f aca="false">Сводная!H490</f>
        <v>0</v>
      </c>
    </row>
    <row r="487" customFormat="false" ht="13.5" hidden="false" customHeight="false" outlineLevel="0" collapsed="false">
      <c r="A487" s="297"/>
      <c r="B487" s="298" t="s">
        <v>728</v>
      </c>
      <c r="C487" s="299" t="str">
        <f aca="false">VLOOKUP(B487,СписокРабот!B:E,2,FALSE())</f>
        <v>Облицовка ступеней формат от 300мм до 400мм керамогранитной плиткой, свыше К-1,5</v>
      </c>
      <c r="D487" s="300" t="str">
        <f aca="false">VLOOKUP(B487,СписокРабот!B:E,3,FALSE())</f>
        <v>п.м</v>
      </c>
      <c r="E487" s="301" t="n">
        <f aca="false">VLOOKUP(B487,СписокРабот!B:E,4,FALSE())</f>
        <v>1520</v>
      </c>
      <c r="F487" s="306" t="n">
        <f aca="false">SUMPRODUCT(J487:$CZ487,MOD(COLUMN(J487:$CZ487)+1,2))</f>
        <v>0</v>
      </c>
      <c r="G487" s="303" t="n">
        <f aca="false">SUMPRODUCT(J487:$CZ487,MOD(COLUMN(J487:$CZ487),2))</f>
        <v>0</v>
      </c>
      <c r="H487" s="307" t="n">
        <f aca="false">'Доп.Работы'!$H487</f>
        <v>0</v>
      </c>
      <c r="I487" s="305" t="n">
        <f aca="false">'Доп.Работы'!$I487</f>
        <v>0</v>
      </c>
      <c r="J487" s="307" t="n">
        <f aca="false">Сводная!G491</f>
        <v>0</v>
      </c>
      <c r="K487" s="305" t="n">
        <f aca="false">Сводная!H491</f>
        <v>0</v>
      </c>
    </row>
    <row r="488" customFormat="false" ht="13.5" hidden="false" customHeight="false" outlineLevel="0" collapsed="false">
      <c r="A488" s="297"/>
      <c r="B488" s="298" t="s">
        <v>729</v>
      </c>
      <c r="C488" s="299" t="str">
        <f aca="false">VLOOKUP(B488,СписокРабот!B:E,2,FALSE())</f>
        <v>Подрезка керамической плитки под 45 гр.</v>
      </c>
      <c r="D488" s="300" t="str">
        <f aca="false">VLOOKUP(B488,СписокРабот!B:E,3,FALSE())</f>
        <v>п.м</v>
      </c>
      <c r="E488" s="301" t="n">
        <f aca="false">VLOOKUP(B488,СписокРабот!B:E,4,FALSE())</f>
        <v>2252</v>
      </c>
      <c r="F488" s="306" t="n">
        <f aca="false">SUMPRODUCT(J488:$CZ488,MOD(COLUMN(J488:$CZ488)+1,2))</f>
        <v>0</v>
      </c>
      <c r="G488" s="303" t="n">
        <f aca="false">SUMPRODUCT(J488:$CZ488,MOD(COLUMN(J488:$CZ488),2))</f>
        <v>0</v>
      </c>
      <c r="H488" s="307" t="n">
        <f aca="false">'Доп.Работы'!$H488</f>
        <v>0</v>
      </c>
      <c r="I488" s="305" t="n">
        <f aca="false">'Доп.Работы'!$I488</f>
        <v>0</v>
      </c>
      <c r="J488" s="307" t="n">
        <f aca="false">Сводная!G492</f>
        <v>0</v>
      </c>
      <c r="K488" s="305" t="n">
        <f aca="false">Сводная!H492</f>
        <v>0</v>
      </c>
    </row>
    <row r="489" customFormat="false" ht="13.5" hidden="false" customHeight="false" outlineLevel="0" collapsed="false">
      <c r="A489" s="297"/>
      <c r="B489" s="298" t="s">
        <v>207</v>
      </c>
      <c r="C489" s="299" t="str">
        <f aca="false">VLOOKUP(B489,СписокРабот!B:E,2,FALSE())</f>
        <v>Подрезка резного края керамической плитки под 45 гр./ керамогранитной К-1,1</v>
      </c>
      <c r="D489" s="300" t="str">
        <f aca="false">VLOOKUP(B489,СписокРабот!B:E,3,FALSE())</f>
        <v>п.м</v>
      </c>
      <c r="E489" s="301" t="n">
        <f aca="false">VLOOKUP(B489,СписокРабот!B:E,4,FALSE())</f>
        <v>2865</v>
      </c>
      <c r="F489" s="306" t="n">
        <f aca="false">SUMPRODUCT(J489:$CZ489,MOD(COLUMN(J489:$CZ489)+1,2))</f>
        <v>10</v>
      </c>
      <c r="G489" s="303" t="n">
        <f aca="false">SUMPRODUCT(J489:$CZ489,MOD(COLUMN(J489:$CZ489),2))</f>
        <v>28650</v>
      </c>
      <c r="H489" s="307" t="n">
        <f aca="false">'Доп.Работы'!$H489</f>
        <v>0</v>
      </c>
      <c r="I489" s="305" t="n">
        <f aca="false">'Доп.Работы'!$I489</f>
        <v>0</v>
      </c>
      <c r="J489" s="307" t="n">
        <f aca="false">Сводная!G493</f>
        <v>10</v>
      </c>
      <c r="K489" s="305" t="n">
        <f aca="false">Сводная!H493</f>
        <v>28650</v>
      </c>
    </row>
    <row r="490" customFormat="false" ht="13.5" hidden="false" customHeight="false" outlineLevel="0" collapsed="false">
      <c r="A490" s="297"/>
      <c r="B490" s="298" t="s">
        <v>730</v>
      </c>
      <c r="C490" s="299" t="str">
        <f aca="false">VLOOKUP(B490,СписокРабот!B:E,2,FALSE())</f>
        <v>Устройство порогов, ниш, откосов из плитки/ из керамогранита К-1,3</v>
      </c>
      <c r="D490" s="300" t="str">
        <f aca="false">VLOOKUP(B490,СписокРабот!B:E,3,FALSE())</f>
        <v>п.м</v>
      </c>
      <c r="E490" s="301" t="n">
        <f aca="false">VLOOKUP(B490,СписокРабот!B:E,4,FALSE())</f>
        <v>1945</v>
      </c>
      <c r="F490" s="306" t="n">
        <f aca="false">SUMPRODUCT(J490:$CZ490,MOD(COLUMN(J490:$CZ490)+1,2))</f>
        <v>0</v>
      </c>
      <c r="G490" s="303" t="n">
        <f aca="false">SUMPRODUCT(J490:$CZ490,MOD(COLUMN(J490:$CZ490),2))</f>
        <v>0</v>
      </c>
      <c r="H490" s="307" t="n">
        <f aca="false">'Доп.Работы'!$H490</f>
        <v>0</v>
      </c>
      <c r="I490" s="305" t="n">
        <f aca="false">'Доп.Работы'!$I490</f>
        <v>0</v>
      </c>
      <c r="J490" s="307" t="n">
        <f aca="false">Сводная!G494</f>
        <v>0</v>
      </c>
      <c r="K490" s="305" t="n">
        <f aca="false">Сводная!H494</f>
        <v>0</v>
      </c>
    </row>
    <row r="491" customFormat="false" ht="13.5" hidden="false" customHeight="false" outlineLevel="0" collapsed="false">
      <c r="A491" s="297"/>
      <c r="B491" s="298" t="s">
        <v>731</v>
      </c>
      <c r="C491" s="299" t="str">
        <f aca="false">VLOOKUP(B491,СписокРабот!B:E,2,FALSE())</f>
        <v>Укладка декора (не в размер плитки или рисунок , панно)</v>
      </c>
      <c r="D491" s="300" t="str">
        <f aca="false">VLOOKUP(B491,СписокРабот!B:E,3,FALSE())</f>
        <v>ед.</v>
      </c>
      <c r="E491" s="301" t="n">
        <f aca="false">VLOOKUP(B491,СписокРабот!B:E,4,FALSE())</f>
        <v>986</v>
      </c>
      <c r="F491" s="302" t="n">
        <f aca="false">SUMPRODUCT(J491:$CZ491,MOD(COLUMN(J491:$CZ491)+1,2))</f>
        <v>0</v>
      </c>
      <c r="G491" s="303" t="n">
        <f aca="false">SUMPRODUCT(J491:$CZ491,MOD(COLUMN(J491:$CZ491),2))</f>
        <v>0</v>
      </c>
      <c r="H491" s="304" t="n">
        <f aca="false">'Доп.Работы'!$H491</f>
        <v>0</v>
      </c>
      <c r="I491" s="305" t="n">
        <f aca="false">'Доп.Работы'!$I491</f>
        <v>0</v>
      </c>
      <c r="J491" s="304" t="n">
        <f aca="false">Сводная!G495</f>
        <v>0</v>
      </c>
      <c r="K491" s="305" t="n">
        <f aca="false">Сводная!H495</f>
        <v>0</v>
      </c>
    </row>
    <row r="492" customFormat="false" ht="13.5" hidden="false" customHeight="false" outlineLevel="0" collapsed="false">
      <c r="A492" s="297"/>
      <c r="B492" s="298" t="s">
        <v>732</v>
      </c>
      <c r="C492" s="299" t="str">
        <f aca="false">VLOOKUP(B492,СписокРабот!B:E,2,FALSE())</f>
        <v>Сверление отверстий в керамической плитке</v>
      </c>
      <c r="D492" s="300" t="str">
        <f aca="false">VLOOKUP(B492,СписокРабот!B:E,3,FALSE())</f>
        <v>ед.</v>
      </c>
      <c r="E492" s="301" t="n">
        <f aca="false">VLOOKUP(B492,СписокРабот!B:E,4,FALSE())</f>
        <v>781</v>
      </c>
      <c r="F492" s="302" t="n">
        <f aca="false">SUMPRODUCT(J492:$CZ492,MOD(COLUMN(J492:$CZ492)+1,2))</f>
        <v>0</v>
      </c>
      <c r="G492" s="303" t="n">
        <f aca="false">SUMPRODUCT(J492:$CZ492,MOD(COLUMN(J492:$CZ492),2))</f>
        <v>0</v>
      </c>
      <c r="H492" s="304" t="n">
        <f aca="false">'Доп.Работы'!$H492</f>
        <v>0</v>
      </c>
      <c r="I492" s="305" t="n">
        <f aca="false">'Доп.Работы'!$I492</f>
        <v>0</v>
      </c>
      <c r="J492" s="304" t="n">
        <f aca="false">Сводная!G496</f>
        <v>0</v>
      </c>
      <c r="K492" s="305" t="n">
        <f aca="false">Сводная!H496</f>
        <v>0</v>
      </c>
    </row>
    <row r="493" customFormat="false" ht="13.5" hidden="false" customHeight="false" outlineLevel="0" collapsed="false">
      <c r="A493" s="297"/>
      <c r="B493" s="298" t="s">
        <v>209</v>
      </c>
      <c r="C493" s="299" t="str">
        <f aca="false">VLOOKUP(B493,СписокРабот!B:E,2,FALSE())</f>
        <v>Затирка швов плитки  составом на цемент. основе</v>
      </c>
      <c r="D493" s="300" t="str">
        <f aca="false">VLOOKUP(B493,СписокРабот!B:E,3,FALSE())</f>
        <v>м²</v>
      </c>
      <c r="E493" s="301" t="n">
        <f aca="false">VLOOKUP(B493,СписокРабот!B:E,4,FALSE())</f>
        <v>415</v>
      </c>
      <c r="F493" s="306" t="n">
        <f aca="false">SUMPRODUCT(J493:$CZ493,MOD(COLUMN(J493:$CZ493)+1,2))</f>
        <v>83</v>
      </c>
      <c r="G493" s="303" t="n">
        <f aca="false">SUMPRODUCT(J493:$CZ493,MOD(COLUMN(J493:$CZ493),2))</f>
        <v>34445</v>
      </c>
      <c r="H493" s="307" t="n">
        <f aca="false">'Доп.Работы'!$H493</f>
        <v>0</v>
      </c>
      <c r="I493" s="305" t="n">
        <f aca="false">'Доп.Работы'!$I493</f>
        <v>0</v>
      </c>
      <c r="J493" s="307" t="n">
        <f aca="false">Сводная!G497</f>
        <v>83</v>
      </c>
      <c r="K493" s="305" t="n">
        <f aca="false">Сводная!H497</f>
        <v>34445</v>
      </c>
    </row>
    <row r="494" customFormat="false" ht="13.5" hidden="false" customHeight="false" outlineLevel="0" collapsed="false">
      <c r="A494" s="297"/>
      <c r="B494" s="298" t="s">
        <v>733</v>
      </c>
      <c r="C494" s="299" t="str">
        <f aca="false">VLOOKUP(B494,СписокРабот!B:E,2,FALSE())</f>
        <v>Затирка швов плитки полимерным составом</v>
      </c>
      <c r="D494" s="300" t="str">
        <f aca="false">VLOOKUP(B494,СписокРабот!B:E,3,FALSE())</f>
        <v>м²</v>
      </c>
      <c r="E494" s="301" t="n">
        <f aca="false">VLOOKUP(B494,СписокРабот!B:E,4,FALSE())</f>
        <v>1874</v>
      </c>
      <c r="F494" s="306" t="n">
        <f aca="false">SUMPRODUCT(J494:$CZ494,MOD(COLUMN(J494:$CZ494)+1,2))</f>
        <v>0</v>
      </c>
      <c r="G494" s="303" t="n">
        <f aca="false">SUMPRODUCT(J494:$CZ494,MOD(COLUMN(J494:$CZ494),2))</f>
        <v>0</v>
      </c>
      <c r="H494" s="307" t="n">
        <f aca="false">'Доп.Работы'!$H494</f>
        <v>0</v>
      </c>
      <c r="I494" s="305" t="n">
        <f aca="false">'Доп.Работы'!$I494</f>
        <v>0</v>
      </c>
      <c r="J494" s="307" t="n">
        <f aca="false">Сводная!G498</f>
        <v>0</v>
      </c>
      <c r="K494" s="305" t="n">
        <f aca="false">Сводная!H498</f>
        <v>0</v>
      </c>
    </row>
    <row r="495" customFormat="false" ht="13.5" hidden="false" customHeight="false" outlineLevel="0" collapsed="false">
      <c r="A495" s="297"/>
      <c r="B495" s="298" t="s">
        <v>211</v>
      </c>
      <c r="C495" s="299" t="str">
        <f aca="false">VLOOKUP(B495,СписокРабот!B:E,2,FALSE())</f>
        <v>Устройство декоративного экрана ванны</v>
      </c>
      <c r="D495" s="300" t="str">
        <f aca="false">VLOOKUP(B495,СписокРабот!B:E,3,FALSE())</f>
        <v>ед.</v>
      </c>
      <c r="E495" s="301" t="n">
        <f aca="false">VLOOKUP(B495,СписокРабот!B:E,4,FALSE())</f>
        <v>7113</v>
      </c>
      <c r="F495" s="302" t="n">
        <f aca="false">SUMPRODUCT(J495:$CZ495,MOD(COLUMN(J495:$CZ495)+1,2))</f>
        <v>1</v>
      </c>
      <c r="G495" s="303" t="n">
        <f aca="false">SUMPRODUCT(J495:$CZ495,MOD(COLUMN(J495:$CZ495),2))</f>
        <v>7113</v>
      </c>
      <c r="H495" s="304" t="n">
        <f aca="false">'Доп.Работы'!$H495</f>
        <v>0</v>
      </c>
      <c r="I495" s="305" t="n">
        <f aca="false">'Доп.Работы'!$I495</f>
        <v>0</v>
      </c>
      <c r="J495" s="304" t="n">
        <f aca="false">Сводная!G499</f>
        <v>1</v>
      </c>
      <c r="K495" s="305" t="n">
        <f aca="false">Сводная!H499</f>
        <v>7113</v>
      </c>
    </row>
    <row r="496" customFormat="false" ht="13.5" hidden="false" customHeight="false" outlineLevel="0" collapsed="false">
      <c r="A496" s="297"/>
      <c r="B496" s="298" t="s">
        <v>734</v>
      </c>
      <c r="C496" s="299" t="str">
        <f aca="false">VLOOKUP(B496,СписокРабот!B:E,2,FALSE())</f>
        <v>Установка бордюра / плинтуса керамического</v>
      </c>
      <c r="D496" s="300" t="str">
        <f aca="false">VLOOKUP(B496,СписокРабот!B:E,3,FALSE())</f>
        <v>п.м</v>
      </c>
      <c r="E496" s="301" t="n">
        <f aca="false">VLOOKUP(B496,СписокРабот!B:E,4,FALSE())</f>
        <v>1828</v>
      </c>
      <c r="F496" s="306" t="n">
        <f aca="false">SUMPRODUCT(J496:$CZ496,MOD(COLUMN(J496:$CZ496)+1,2))</f>
        <v>0</v>
      </c>
      <c r="G496" s="303" t="n">
        <f aca="false">SUMPRODUCT(J496:$CZ496,MOD(COLUMN(J496:$CZ496),2))</f>
        <v>0</v>
      </c>
      <c r="H496" s="307" t="n">
        <f aca="false">'Доп.Работы'!$H496</f>
        <v>0</v>
      </c>
      <c r="I496" s="305" t="n">
        <f aca="false">'Доп.Работы'!$I496</f>
        <v>0</v>
      </c>
      <c r="J496" s="307" t="n">
        <f aca="false">Сводная!G500</f>
        <v>0</v>
      </c>
      <c r="K496" s="305" t="n">
        <f aca="false">Сводная!H500</f>
        <v>0</v>
      </c>
    </row>
    <row r="497" customFormat="false" ht="13.5" hidden="false" customHeight="false" outlineLevel="0" collapsed="false">
      <c r="A497" s="297"/>
      <c r="B497" s="298" t="s">
        <v>213</v>
      </c>
      <c r="C497" s="299" t="str">
        <f aca="false">VLOOKUP(B497,СписокРабот!B:E,2,FALSE())</f>
        <v>Изготовление ревизий на магнитном креплении</v>
      </c>
      <c r="D497" s="300" t="str">
        <f aca="false">VLOOKUP(B497,СписокРабот!B:E,3,FALSE())</f>
        <v>ед.</v>
      </c>
      <c r="E497" s="301" t="n">
        <f aca="false">VLOOKUP(B497,СписокРабот!B:E,4,FALSE())</f>
        <v>3812</v>
      </c>
      <c r="F497" s="302" t="n">
        <f aca="false">SUMPRODUCT(J497:$CZ497,MOD(COLUMN(J497:$CZ497)+1,2))</f>
        <v>1</v>
      </c>
      <c r="G497" s="303" t="n">
        <f aca="false">SUMPRODUCT(J497:$CZ497,MOD(COLUMN(J497:$CZ497),2))</f>
        <v>3812</v>
      </c>
      <c r="H497" s="304" t="n">
        <f aca="false">'Доп.Работы'!$H497</f>
        <v>0</v>
      </c>
      <c r="I497" s="305" t="n">
        <f aca="false">'Доп.Работы'!$I497</f>
        <v>0</v>
      </c>
      <c r="J497" s="304" t="n">
        <f aca="false">Сводная!G501</f>
        <v>1</v>
      </c>
      <c r="K497" s="305" t="n">
        <f aca="false">Сводная!H501</f>
        <v>3812</v>
      </c>
    </row>
    <row r="498" customFormat="false" ht="13.5" hidden="false" customHeight="false" outlineLevel="0" collapsed="false">
      <c r="A498" s="297"/>
      <c r="B498" s="298" t="s">
        <v>735</v>
      </c>
      <c r="C498" s="299" t="str">
        <f aca="false">VLOOKUP(B498,СписокРабот!B:E,2,FALSE())</f>
        <v>Монтаж металлического или пластикового лючка</v>
      </c>
      <c r="D498" s="300" t="str">
        <f aca="false">VLOOKUP(B498,СписокРабот!B:E,3,FALSE())</f>
        <v>ед.</v>
      </c>
      <c r="E498" s="301" t="n">
        <f aca="false">VLOOKUP(B498,СписокРабот!B:E,4,FALSE())</f>
        <v>1754</v>
      </c>
      <c r="F498" s="302" t="n">
        <f aca="false">SUMPRODUCT(J498:$CZ498,MOD(COLUMN(J498:$CZ498)+1,2))</f>
        <v>0</v>
      </c>
      <c r="G498" s="303" t="n">
        <f aca="false">SUMPRODUCT(J498:$CZ498,MOD(COLUMN(J498:$CZ498),2))</f>
        <v>0</v>
      </c>
      <c r="H498" s="304" t="n">
        <f aca="false">'Доп.Работы'!$H498</f>
        <v>0</v>
      </c>
      <c r="I498" s="305" t="n">
        <f aca="false">'Доп.Работы'!$I498</f>
        <v>0</v>
      </c>
      <c r="J498" s="304" t="n">
        <f aca="false">Сводная!G502</f>
        <v>0</v>
      </c>
      <c r="K498" s="305" t="n">
        <f aca="false">Сводная!H502</f>
        <v>0</v>
      </c>
    </row>
    <row r="499" customFormat="false" ht="13.5" hidden="false" customHeight="false" outlineLevel="0" collapsed="false">
      <c r="A499" s="297"/>
      <c r="B499" s="298" t="s">
        <v>736</v>
      </c>
      <c r="C499" s="299" t="str">
        <f aca="false">VLOOKUP(B499,СписокРабот!B:E,2,FALSE())</f>
        <v>Монтаж лючка под плитку с облицовкой</v>
      </c>
      <c r="D499" s="300" t="str">
        <f aca="false">VLOOKUP(B499,СписокРабот!B:E,3,FALSE())</f>
        <v>ед.</v>
      </c>
      <c r="E499" s="301" t="n">
        <f aca="false">VLOOKUP(B499,СписокРабот!B:E,4,FALSE())</f>
        <v>7946</v>
      </c>
      <c r="F499" s="302" t="n">
        <f aca="false">SUMPRODUCT(J499:$CZ499,MOD(COLUMN(J499:$CZ499)+1,2))</f>
        <v>0</v>
      </c>
      <c r="G499" s="303" t="n">
        <f aca="false">SUMPRODUCT(J499:$CZ499,MOD(COLUMN(J499:$CZ499),2))</f>
        <v>0</v>
      </c>
      <c r="H499" s="304" t="n">
        <f aca="false">'Доп.Работы'!$H499</f>
        <v>0</v>
      </c>
      <c r="I499" s="305" t="n">
        <f aca="false">'Доп.Работы'!$I499</f>
        <v>0</v>
      </c>
      <c r="J499" s="304" t="n">
        <f aca="false">Сводная!G503</f>
        <v>0</v>
      </c>
      <c r="K499" s="305" t="n">
        <f aca="false">Сводная!H503</f>
        <v>0</v>
      </c>
    </row>
    <row r="500" customFormat="false" ht="13.5" hidden="false" customHeight="false" outlineLevel="0" collapsed="false">
      <c r="A500" s="297"/>
      <c r="B500" s="298" t="s">
        <v>737</v>
      </c>
      <c r="C500" s="299" t="str">
        <f aca="false">VLOOKUP(B500,СписокРабот!B:E,2,FALSE())</f>
        <v>Обработка углов помещений уголками, раскладками</v>
      </c>
      <c r="D500" s="300" t="str">
        <f aca="false">VLOOKUP(B500,СписокРабот!B:E,3,FALSE())</f>
        <v>п.м</v>
      </c>
      <c r="E500" s="301" t="n">
        <f aca="false">VLOOKUP(B500,СписокРабот!B:E,4,FALSE())</f>
        <v>443</v>
      </c>
      <c r="F500" s="306" t="n">
        <f aca="false">SUMPRODUCT(J500:$CZ500,MOD(COLUMN(J500:$CZ500)+1,2))</f>
        <v>0</v>
      </c>
      <c r="G500" s="303" t="n">
        <f aca="false">SUMPRODUCT(J500:$CZ500,MOD(COLUMN(J500:$CZ500),2))</f>
        <v>0</v>
      </c>
      <c r="H500" s="307" t="n">
        <f aca="false">'Доп.Работы'!$H500</f>
        <v>0</v>
      </c>
      <c r="I500" s="305" t="n">
        <f aca="false">'Доп.Работы'!$I500</f>
        <v>0</v>
      </c>
      <c r="J500" s="307" t="n">
        <f aca="false">Сводная!G504</f>
        <v>0</v>
      </c>
      <c r="K500" s="305" t="n">
        <f aca="false">Сводная!H504</f>
        <v>0</v>
      </c>
    </row>
    <row r="501" customFormat="false" ht="13.5" hidden="false" customHeight="false" outlineLevel="0" collapsed="false">
      <c r="A501" s="297"/>
      <c r="B501" s="298" t="s">
        <v>738</v>
      </c>
      <c r="C501" s="299" t="str">
        <f aca="false">VLOOKUP(B501,СписокРабот!B:E,2,FALSE())</f>
        <v>Укладка  мозаики на полы и стены</v>
      </c>
      <c r="D501" s="300" t="str">
        <f aca="false">VLOOKUP(B501,СписокРабот!B:E,3,FALSE())</f>
        <v>м²</v>
      </c>
      <c r="E501" s="301" t="n">
        <f aca="false">VLOOKUP(B501,СписокРабот!B:E,4,FALSE())</f>
        <v>8327</v>
      </c>
      <c r="F501" s="306" t="n">
        <f aca="false">SUMPRODUCT(J501:$CZ501,MOD(COLUMN(J501:$CZ501)+1,2))</f>
        <v>0</v>
      </c>
      <c r="G501" s="303" t="n">
        <f aca="false">SUMPRODUCT(J501:$CZ501,MOD(COLUMN(J501:$CZ501),2))</f>
        <v>0</v>
      </c>
      <c r="H501" s="307" t="n">
        <f aca="false">'Доп.Работы'!$H501</f>
        <v>0</v>
      </c>
      <c r="I501" s="305" t="n">
        <f aca="false">'Доп.Работы'!$I501</f>
        <v>0</v>
      </c>
      <c r="J501" s="307" t="n">
        <f aca="false">Сводная!G505</f>
        <v>0</v>
      </c>
      <c r="K501" s="305" t="n">
        <f aca="false">Сводная!H505</f>
        <v>0</v>
      </c>
    </row>
    <row r="502" customFormat="false" ht="13.5" hidden="false" customHeight="false" outlineLevel="0" collapsed="false">
      <c r="A502" s="297"/>
      <c r="B502" s="298" t="s">
        <v>739</v>
      </c>
      <c r="C502" s="299" t="str">
        <f aca="false">VLOOKUP(B502,СписокРабот!B:E,2,FALSE())</f>
        <v>Подрезка керамической плитки </v>
      </c>
      <c r="D502" s="300" t="str">
        <f aca="false">VLOOKUP(B502,СписокРабот!B:E,3,FALSE())</f>
        <v>п.м</v>
      </c>
      <c r="E502" s="301" t="n">
        <f aca="false">VLOOKUP(B502,СписокРабот!B:E,4,FALSE())</f>
        <v>998</v>
      </c>
      <c r="F502" s="306" t="n">
        <f aca="false">SUMPRODUCT(J502:$CZ502,MOD(COLUMN(J502:$CZ502)+1,2))</f>
        <v>0</v>
      </c>
      <c r="G502" s="303" t="n">
        <f aca="false">SUMPRODUCT(J502:$CZ502,MOD(COLUMN(J502:$CZ502),2))</f>
        <v>0</v>
      </c>
      <c r="H502" s="307" t="n">
        <f aca="false">'Доп.Работы'!$H502</f>
        <v>0</v>
      </c>
      <c r="I502" s="305" t="n">
        <f aca="false">'Доп.Работы'!$I502</f>
        <v>0</v>
      </c>
      <c r="J502" s="307" t="n">
        <f aca="false">Сводная!G506</f>
        <v>0</v>
      </c>
      <c r="K502" s="305" t="n">
        <f aca="false">Сводная!H506</f>
        <v>0</v>
      </c>
    </row>
    <row r="503" customFormat="false" ht="13.5" hidden="false" customHeight="false" outlineLevel="0" collapsed="false">
      <c r="A503" s="297"/>
      <c r="B503" s="298" t="s">
        <v>215</v>
      </c>
      <c r="C503" s="299" t="str">
        <f aca="false">VLOOKUP(B503,СписокРабот!B:E,2,FALSE())</f>
        <v>Подрезка плитки из керамогранита</v>
      </c>
      <c r="D503" s="300" t="str">
        <f aca="false">VLOOKUP(B503,СписокРабот!B:E,3,FALSE())</f>
        <v>п.м</v>
      </c>
      <c r="E503" s="301" t="n">
        <f aca="false">VLOOKUP(B503,СписокРабот!B:E,4,FALSE())</f>
        <v>1677</v>
      </c>
      <c r="F503" s="306" t="n">
        <f aca="false">SUMPRODUCT(J503:$CZ503,MOD(COLUMN(J503:$CZ503)+1,2))</f>
        <v>83</v>
      </c>
      <c r="G503" s="303" t="n">
        <f aca="false">SUMPRODUCT(J503:$CZ503,MOD(COLUMN(J503:$CZ503),2))</f>
        <v>139191</v>
      </c>
      <c r="H503" s="307" t="n">
        <f aca="false">'Доп.Работы'!$H503</f>
        <v>0</v>
      </c>
      <c r="I503" s="305" t="n">
        <f aca="false">'Доп.Работы'!$I503</f>
        <v>0</v>
      </c>
      <c r="J503" s="307" t="n">
        <f aca="false">Сводная!G507</f>
        <v>83</v>
      </c>
      <c r="K503" s="305" t="n">
        <f aca="false">Сводная!H507</f>
        <v>139191</v>
      </c>
    </row>
    <row r="504" customFormat="false" ht="13.5" hidden="false" customHeight="false" outlineLevel="0" collapsed="false">
      <c r="A504" s="297"/>
      <c r="B504" s="298" t="s">
        <v>217</v>
      </c>
      <c r="C504" s="299" t="str">
        <f aca="false">VLOOKUP(B504,СписокРабот!B:E,2,FALSE())</f>
        <v>Укладка плитки/керамогранита полы и стены размер свыше 400 мм, по включительно 600 мм</v>
      </c>
      <c r="D504" s="300" t="str">
        <f aca="false">VLOOKUP(B504,СписокРабот!B:E,3,FALSE())</f>
        <v>м²</v>
      </c>
      <c r="E504" s="301" t="n">
        <f aca="false">VLOOKUP(B504,СписокРабот!B:E,4,FALSE())</f>
        <v>4938</v>
      </c>
      <c r="F504" s="306" t="n">
        <f aca="false">SUMPRODUCT(J504:$CZ504,MOD(COLUMN(J504:$CZ504)+1,2))</f>
        <v>83</v>
      </c>
      <c r="G504" s="303" t="n">
        <f aca="false">SUMPRODUCT(J504:$CZ504,MOD(COLUMN(J504:$CZ504),2))</f>
        <v>409854</v>
      </c>
      <c r="H504" s="307" t="n">
        <f aca="false">'Доп.Работы'!$H504</f>
        <v>0</v>
      </c>
      <c r="I504" s="305" t="n">
        <f aca="false">'Доп.Работы'!$I504</f>
        <v>0</v>
      </c>
      <c r="J504" s="307" t="n">
        <f aca="false">Сводная!G508</f>
        <v>83</v>
      </c>
      <c r="K504" s="305" t="n">
        <f aca="false">Сводная!H508</f>
        <v>409854</v>
      </c>
    </row>
    <row r="505" customFormat="false" ht="13.5" hidden="false" customHeight="false" outlineLevel="0" collapsed="false">
      <c r="A505" s="297"/>
      <c r="B505" s="298" t="s">
        <v>740</v>
      </c>
      <c r="C505" s="299" t="str">
        <f aca="false">VLOOKUP(B505,СписокРабот!B:E,2,FALSE())</f>
        <v>Облицовка стен клинкерным кирпичом</v>
      </c>
      <c r="D505" s="300" t="str">
        <f aca="false">VLOOKUP(B505,СписокРабот!B:E,3,FALSE())</f>
        <v>м²</v>
      </c>
      <c r="E505" s="301" t="n">
        <f aca="false">VLOOKUP(B505,СписокРабот!B:E,4,FALSE())</f>
        <v>4036</v>
      </c>
      <c r="F505" s="306" t="n">
        <f aca="false">SUMPRODUCT(J505:$CZ505,MOD(COLUMN(J505:$CZ505)+1,2))</f>
        <v>0</v>
      </c>
      <c r="G505" s="303" t="n">
        <f aca="false">SUMPRODUCT(J505:$CZ505,MOD(COLUMN(J505:$CZ505),2))</f>
        <v>0</v>
      </c>
      <c r="H505" s="307" t="n">
        <f aca="false">'Доп.Работы'!$H505</f>
        <v>0</v>
      </c>
      <c r="I505" s="305" t="n">
        <f aca="false">'Доп.Работы'!$I505</f>
        <v>0</v>
      </c>
      <c r="J505" s="307" t="n">
        <f aca="false">Сводная!G509</f>
        <v>0</v>
      </c>
      <c r="K505" s="305" t="n">
        <f aca="false">Сводная!H509</f>
        <v>0</v>
      </c>
    </row>
    <row r="506" customFormat="false" ht="13.5" hidden="false" customHeight="false" outlineLevel="0" collapsed="false">
      <c r="A506" s="297"/>
      <c r="B506" s="298" t="s">
        <v>219</v>
      </c>
      <c r="C506" s="299" t="str">
        <f aca="false">VLOOKUP(B506,СписокРабот!B:E,2,FALSE())</f>
        <v>Сверление отверстий в керамограните</v>
      </c>
      <c r="D506" s="300" t="str">
        <f aca="false">VLOOKUP(B506,СписокРабот!B:E,3,FALSE())</f>
        <v>шт.</v>
      </c>
      <c r="E506" s="301" t="n">
        <f aca="false">VLOOKUP(B506,СписокРабот!B:E,4,FALSE())</f>
        <v>1078</v>
      </c>
      <c r="F506" s="302" t="n">
        <f aca="false">SUMPRODUCT(J506:$CZ506,MOD(COLUMN(J506:$CZ506)+1,2))</f>
        <v>30</v>
      </c>
      <c r="G506" s="303" t="n">
        <f aca="false">SUMPRODUCT(J506:$CZ506,MOD(COLUMN(J506:$CZ506),2))</f>
        <v>32340</v>
      </c>
      <c r="H506" s="304" t="n">
        <f aca="false">'Доп.Работы'!$H506</f>
        <v>0</v>
      </c>
      <c r="I506" s="305" t="n">
        <f aca="false">'Доп.Работы'!$I506</f>
        <v>0</v>
      </c>
      <c r="J506" s="304" t="n">
        <f aca="false">Сводная!G510</f>
        <v>30</v>
      </c>
      <c r="K506" s="305" t="n">
        <f aca="false">Сводная!H510</f>
        <v>32340</v>
      </c>
    </row>
    <row r="507" customFormat="false" ht="13.5" hidden="false" customHeight="false" outlineLevel="0" collapsed="false">
      <c r="A507" s="297"/>
      <c r="B507" s="298" t="s">
        <v>741</v>
      </c>
      <c r="C507" s="299" t="str">
        <f aca="false">VLOOKUP(B507,СписокРабот!B:E,2,FALSE())</f>
        <v>Укладка плитки многогранной</v>
      </c>
      <c r="D507" s="300" t="str">
        <f aca="false">VLOOKUP(B507,СписокРабот!B:E,3,FALSE())</f>
        <v>м²</v>
      </c>
      <c r="E507" s="301" t="n">
        <f aca="false">VLOOKUP(B507,СписокРабот!B:E,4,FALSE())</f>
        <v>4672</v>
      </c>
      <c r="F507" s="306" t="n">
        <f aca="false">SUMPRODUCT(J507:$CZ507,MOD(COLUMN(J507:$CZ507)+1,2))</f>
        <v>0</v>
      </c>
      <c r="G507" s="303" t="n">
        <f aca="false">SUMPRODUCT(J507:$CZ507,MOD(COLUMN(J507:$CZ507),2))</f>
        <v>0</v>
      </c>
      <c r="H507" s="307" t="n">
        <f aca="false">'Доп.Работы'!$H507</f>
        <v>0</v>
      </c>
      <c r="I507" s="305" t="n">
        <f aca="false">'Доп.Работы'!$I507</f>
        <v>0</v>
      </c>
      <c r="J507" s="307" t="n">
        <f aca="false">Сводная!G511</f>
        <v>0</v>
      </c>
      <c r="K507" s="305" t="n">
        <f aca="false">Сводная!H511</f>
        <v>0</v>
      </c>
    </row>
    <row r="508" customFormat="false" ht="13.5" hidden="false" customHeight="false" outlineLevel="0" collapsed="false">
      <c r="A508" s="297"/>
      <c r="B508" s="298" t="s">
        <v>742</v>
      </c>
      <c r="C508" s="299" t="str">
        <f aca="false">VLOOKUP(B508,СписокРабот!B:E,2,FALSE())</f>
        <v>Укладка плитки/керамогранита размер от 601 мм, по влючительно 1200 мм пол,стена</v>
      </c>
      <c r="D508" s="300" t="str">
        <f aca="false">VLOOKUP(B508,СписокРабот!B:E,3,FALSE())</f>
        <v>м²</v>
      </c>
      <c r="E508" s="301" t="n">
        <f aca="false">VLOOKUP(B508,СписокРабот!B:E,4,FALSE())</f>
        <v>7362</v>
      </c>
      <c r="F508" s="306" t="n">
        <f aca="false">SUMPRODUCT(J508:$CZ508,MOD(COLUMN(J508:$CZ508)+1,2))</f>
        <v>0</v>
      </c>
      <c r="G508" s="303" t="n">
        <f aca="false">SUMPRODUCT(J508:$CZ508,MOD(COLUMN(J508:$CZ508),2))</f>
        <v>0</v>
      </c>
      <c r="H508" s="307" t="n">
        <f aca="false">'Доп.Работы'!$H508</f>
        <v>0</v>
      </c>
      <c r="I508" s="305" t="n">
        <f aca="false">'Доп.Работы'!$I508</f>
        <v>0</v>
      </c>
      <c r="J508" s="307" t="n">
        <f aca="false">Сводная!G512</f>
        <v>0</v>
      </c>
      <c r="K508" s="305" t="n">
        <f aca="false">Сводная!H512</f>
        <v>0</v>
      </c>
    </row>
    <row r="509" customFormat="false" ht="13.5" hidden="false" customHeight="false" outlineLevel="0" collapsed="false">
      <c r="A509" s="297"/>
      <c r="B509" s="298" t="s">
        <v>743</v>
      </c>
      <c r="C509" s="299" t="str">
        <f aca="false">VLOOKUP(B509,СписокРабот!B:E,2,FALSE())</f>
        <v>Укладка плитки/керамогранита размер от 1201 мм, менее 1 м² / шт. пол,стена</v>
      </c>
      <c r="D509" s="300" t="str">
        <f aca="false">VLOOKUP(B509,СписокРабот!B:E,3,FALSE())</f>
        <v>м²</v>
      </c>
      <c r="E509" s="301" t="n">
        <f aca="false">VLOOKUP(B509,СписокРабот!B:E,4,FALSE())</f>
        <v>9343</v>
      </c>
      <c r="F509" s="306" t="n">
        <f aca="false">SUMPRODUCT(J509:$CZ509,MOD(COLUMN(J509:$CZ509)+1,2))</f>
        <v>0</v>
      </c>
      <c r="G509" s="303" t="n">
        <f aca="false">SUMPRODUCT(J509:$CZ509,MOD(COLUMN(J509:$CZ509),2))</f>
        <v>0</v>
      </c>
      <c r="H509" s="307" t="n">
        <f aca="false">'Доп.Работы'!$H509</f>
        <v>0</v>
      </c>
      <c r="I509" s="305" t="n">
        <f aca="false">'Доп.Работы'!$I509</f>
        <v>0</v>
      </c>
      <c r="J509" s="307" t="n">
        <f aca="false">Сводная!G513</f>
        <v>0</v>
      </c>
      <c r="K509" s="305" t="n">
        <f aca="false">Сводная!H513</f>
        <v>0</v>
      </c>
    </row>
    <row r="510" customFormat="false" ht="13.5" hidden="false" customHeight="false" outlineLevel="0" collapsed="false">
      <c r="A510" s="297"/>
      <c r="B510" s="298" t="s">
        <v>744</v>
      </c>
      <c r="C510" s="299" t="str">
        <f aca="false">VLOOKUP(B510,СписокРабот!B:E,2,FALSE())</f>
        <v>Укладка плитки/керамогранита размер от 1201 мм, более 1 м² / шт.пол, стена</v>
      </c>
      <c r="D510" s="300" t="str">
        <f aca="false">VLOOKUP(B510,СписокРабот!B:E,3,FALSE())</f>
        <v>м²</v>
      </c>
      <c r="E510" s="301" t="n">
        <f aca="false">VLOOKUP(B510,СписокРабот!B:E,4,FALSE())</f>
        <v>12068</v>
      </c>
      <c r="F510" s="306" t="n">
        <f aca="false">SUMPRODUCT(J510:$CZ510,MOD(COLUMN(J510:$CZ510)+1,2))</f>
        <v>0</v>
      </c>
      <c r="G510" s="303" t="n">
        <f aca="false">SUMPRODUCT(J510:$CZ510,MOD(COLUMN(J510:$CZ510),2))</f>
        <v>0</v>
      </c>
      <c r="H510" s="307" t="n">
        <f aca="false">'Доп.Работы'!$H510</f>
        <v>0</v>
      </c>
      <c r="I510" s="305" t="n">
        <f aca="false">'Доп.Работы'!$I510</f>
        <v>0</v>
      </c>
      <c r="J510" s="307" t="n">
        <f aca="false">Сводная!G514</f>
        <v>0</v>
      </c>
      <c r="K510" s="305" t="n">
        <f aca="false">Сводная!H514</f>
        <v>0</v>
      </c>
    </row>
    <row r="511" customFormat="false" ht="13.5" hidden="false" customHeight="false" outlineLevel="0" collapsed="false">
      <c r="A511" s="308" t="s">
        <v>354</v>
      </c>
      <c r="B511" s="309" t="s">
        <v>222</v>
      </c>
      <c r="C511" s="327"/>
      <c r="D511" s="311"/>
      <c r="E511" s="312"/>
      <c r="F511" s="313" t="n">
        <f aca="false">SUM(F477:F507)</f>
        <v>291</v>
      </c>
      <c r="G511" s="314" t="n">
        <f aca="false">SUM(G477:G510)</f>
        <v>655405</v>
      </c>
      <c r="H511" s="315"/>
      <c r="I511" s="316" t="n">
        <f aca="false">SUM(I477:I510)</f>
        <v>0</v>
      </c>
      <c r="J511" s="315"/>
      <c r="K511" s="316" t="n">
        <f aca="false">SUM(K477:K510)</f>
        <v>655405</v>
      </c>
    </row>
    <row r="512" s="326" customFormat="true" ht="13.5" hidden="false" customHeight="false" outlineLevel="0" collapsed="false">
      <c r="A512" s="328" t="s">
        <v>382</v>
      </c>
      <c r="B512" s="329" t="s">
        <v>223</v>
      </c>
      <c r="C512" s="330"/>
      <c r="D512" s="320"/>
      <c r="E512" s="321"/>
      <c r="F512" s="322" t="n">
        <f aca="false">F511+F475</f>
        <v>291</v>
      </c>
      <c r="G512" s="323" t="n">
        <f aca="false">G511+G475</f>
        <v>655405</v>
      </c>
      <c r="H512" s="324"/>
      <c r="I512" s="325" t="n">
        <f aca="false">I511+I475</f>
        <v>0</v>
      </c>
      <c r="J512" s="333"/>
      <c r="K512" s="325" t="n">
        <f aca="false">K511+K475</f>
        <v>655405</v>
      </c>
    </row>
    <row r="513" customFormat="false" ht="13.5" hidden="false" customHeight="false" outlineLevel="0" collapsed="false">
      <c r="A513" s="285" t="s">
        <v>338</v>
      </c>
      <c r="B513" s="286" t="s">
        <v>745</v>
      </c>
      <c r="C513" s="286"/>
      <c r="D513" s="286"/>
      <c r="E513" s="286"/>
      <c r="F513" s="287" t="n">
        <f aca="false">F525</f>
        <v>0</v>
      </c>
      <c r="G513" s="288" t="n">
        <f aca="false">G525</f>
        <v>0</v>
      </c>
      <c r="H513" s="289"/>
      <c r="I513" s="290" t="n">
        <f aca="false">I525</f>
        <v>0</v>
      </c>
      <c r="J513" s="289"/>
      <c r="K513" s="290" t="n">
        <f aca="false">K525</f>
        <v>0</v>
      </c>
    </row>
    <row r="514" customFormat="false" ht="13.5" hidden="false" customHeight="false" outlineLevel="0" collapsed="false">
      <c r="A514" s="297"/>
      <c r="B514" s="334" t="s">
        <v>746</v>
      </c>
      <c r="C514" s="299" t="str">
        <f aca="false">VLOOKUP(B514,СписокРабот!B:E,2,FALSE())</f>
        <v>Перестановка мебели/ разборка без сохранения</v>
      </c>
      <c r="D514" s="300" t="str">
        <f aca="false">VLOOKUP(B514,СписокРабот!B:E,3,FALSE())</f>
        <v>час.</v>
      </c>
      <c r="E514" s="301" t="n">
        <f aca="false">VLOOKUP(B514,СписокРабот!B:E,4,FALSE())</f>
        <v>4060</v>
      </c>
      <c r="F514" s="331" t="n">
        <f aca="false">SUMPRODUCT(J514:$CZ514,MOD(COLUMN(J514:$CZ514)+1,2))</f>
        <v>0</v>
      </c>
      <c r="G514" s="303" t="n">
        <f aca="false">SUMPRODUCT(J514:$CZ514,MOD(COLUMN(J514:$CZ514),2))</f>
        <v>0</v>
      </c>
      <c r="H514" s="332" t="n">
        <f aca="false">'Доп.Работы'!$H514</f>
        <v>0</v>
      </c>
      <c r="I514" s="305" t="n">
        <f aca="false">'Доп.Работы'!$I514</f>
        <v>0</v>
      </c>
      <c r="J514" s="332" t="n">
        <f aca="false">Сводная!G518</f>
        <v>0</v>
      </c>
      <c r="K514" s="305" t="n">
        <f aca="false">Сводная!H518</f>
        <v>0</v>
      </c>
    </row>
    <row r="515" customFormat="false" ht="13.5" hidden="false" customHeight="false" outlineLevel="0" collapsed="false">
      <c r="A515" s="297"/>
      <c r="B515" s="334" t="s">
        <v>747</v>
      </c>
      <c r="C515" s="299" t="str">
        <f aca="false">VLOOKUP(B515,СписокРабот!B:E,2,FALSE())</f>
        <v>Оклейка мебели /окон/дверей/пола защитной пленкой</v>
      </c>
      <c r="D515" s="300" t="str">
        <f aca="false">VLOOKUP(B515,СписокРабот!B:E,3,FALSE())</f>
        <v>час.</v>
      </c>
      <c r="E515" s="301" t="n">
        <f aca="false">VLOOKUP(B515,СписокРабот!B:E,4,FALSE())</f>
        <v>3809</v>
      </c>
      <c r="F515" s="331" t="n">
        <f aca="false">SUMPRODUCT(J515:$CZ515,MOD(COLUMN(J515:$CZ515)+1,2))</f>
        <v>0</v>
      </c>
      <c r="G515" s="303" t="n">
        <f aca="false">SUMPRODUCT(J515:$CZ515,MOD(COLUMN(J515:$CZ515),2))</f>
        <v>0</v>
      </c>
      <c r="H515" s="332" t="n">
        <f aca="false">'Доп.Работы'!$H515</f>
        <v>0</v>
      </c>
      <c r="I515" s="305" t="n">
        <f aca="false">'Доп.Работы'!$I515</f>
        <v>0</v>
      </c>
      <c r="J515" s="332" t="n">
        <f aca="false">Сводная!G519</f>
        <v>0</v>
      </c>
      <c r="K515" s="305" t="n">
        <f aca="false">Сводная!H519</f>
        <v>0</v>
      </c>
    </row>
    <row r="516" customFormat="false" ht="13.5" hidden="false" customHeight="false" outlineLevel="0" collapsed="false">
      <c r="A516" s="297"/>
      <c r="B516" s="334" t="s">
        <v>748</v>
      </c>
      <c r="C516" s="299" t="str">
        <f aca="false">VLOOKUP(B516,СписокРабот!B:E,2,FALSE())</f>
        <v>Уборка помещения после ремонта</v>
      </c>
      <c r="D516" s="300" t="str">
        <f aca="false">VLOOKUP(B516,СписокРабот!B:E,3,FALSE())</f>
        <v>ед.</v>
      </c>
      <c r="E516" s="301" t="n">
        <f aca="false">VLOOKUP(B516,СписокРабот!B:E,4,FALSE())</f>
        <v>0</v>
      </c>
      <c r="F516" s="302" t="n">
        <f aca="false">SUMPRODUCT(J516:$CZ516,MOD(COLUMN(J516:$CZ516)+1,2))</f>
        <v>0</v>
      </c>
      <c r="G516" s="303" t="n">
        <f aca="false">SUMPRODUCT(J516:$CZ516,MOD(COLUMN(J516:$CZ516),2))</f>
        <v>0</v>
      </c>
      <c r="H516" s="304" t="n">
        <f aca="false">'Доп.Работы'!$H516</f>
        <v>0</v>
      </c>
      <c r="I516" s="305" t="n">
        <f aca="false">'Доп.Работы'!$I516</f>
        <v>0</v>
      </c>
      <c r="J516" s="332" t="n">
        <f aca="false">Сводная!G520</f>
        <v>0</v>
      </c>
      <c r="K516" s="305" t="n">
        <f aca="false">Сводная!H520</f>
        <v>0</v>
      </c>
    </row>
    <row r="517" customFormat="false" ht="13.5" hidden="false" customHeight="false" outlineLevel="0" collapsed="false">
      <c r="A517" s="297"/>
      <c r="B517" s="334" t="s">
        <v>749</v>
      </c>
      <c r="C517" s="299" t="str">
        <f aca="false">VLOOKUP(B517,СписокРабот!B:E,2,FALSE())</f>
        <v>Защита пола гофрокартоном (частичный ремонт без замены напольного покрытия)</v>
      </c>
      <c r="D517" s="300" t="str">
        <f aca="false">VLOOKUP(B517,СписокРабот!B:E,3,FALSE())</f>
        <v>час.</v>
      </c>
      <c r="E517" s="301" t="n">
        <f aca="false">VLOOKUP(B517,СписокРабот!B:E,4,FALSE())</f>
        <v>11001</v>
      </c>
      <c r="F517" s="331" t="n">
        <f aca="false">SUMPRODUCT(J517:$CZ517,MOD(COLUMN(J517:$CZ517)+1,2))</f>
        <v>0</v>
      </c>
      <c r="G517" s="303" t="n">
        <f aca="false">SUMPRODUCT(J517:$CZ517,MOD(COLUMN(J517:$CZ517),2))</f>
        <v>0</v>
      </c>
      <c r="H517" s="304" t="n">
        <f aca="false">'Доп.Работы'!$H517</f>
        <v>0</v>
      </c>
      <c r="I517" s="305" t="n">
        <f aca="false">'Доп.Работы'!$I517</f>
        <v>0</v>
      </c>
      <c r="J517" s="332" t="n">
        <f aca="false">Сводная!G521</f>
        <v>0</v>
      </c>
      <c r="K517" s="305" t="n">
        <f aca="false">Сводная!H521</f>
        <v>0</v>
      </c>
    </row>
    <row r="518" customFormat="false" ht="13.5" hidden="false" customHeight="false" outlineLevel="0" collapsed="false">
      <c r="A518" s="297"/>
      <c r="B518" s="334" t="s">
        <v>750</v>
      </c>
      <c r="C518" s="299" t="str">
        <f aca="false">VLOOKUP(B518,СписокРабот!B:E,2,FALSE())</f>
        <v>Вынос мусора до контейнера заказчика (при наличии грузового лифта не более 50 метров от подъезда)</v>
      </c>
      <c r="D518" s="300" t="str">
        <f aca="false">VLOOKUP(B518,СписокРабот!B:E,3,FALSE())</f>
        <v>час.</v>
      </c>
      <c r="E518" s="301" t="n">
        <f aca="false">VLOOKUP(B518,СписокРабот!B:E,4,FALSE())</f>
        <v>6996</v>
      </c>
      <c r="F518" s="331" t="n">
        <f aca="false">SUMPRODUCT(J518:$CZ518,MOD(COLUMN(J518:$CZ518)+1,2))</f>
        <v>0</v>
      </c>
      <c r="G518" s="303" t="n">
        <f aca="false">SUMPRODUCT(J518:$CZ518,MOD(COLUMN(J518:$CZ518),2))</f>
        <v>0</v>
      </c>
      <c r="H518" s="304" t="n">
        <f aca="false">'Доп.Работы'!$H518</f>
        <v>0</v>
      </c>
      <c r="I518" s="305" t="n">
        <f aca="false">'Доп.Работы'!$I518</f>
        <v>0</v>
      </c>
      <c r="J518" s="332" t="n">
        <f aca="false">Сводная!G522</f>
        <v>0</v>
      </c>
      <c r="K518" s="305" t="n">
        <f aca="false">Сводная!H522</f>
        <v>0</v>
      </c>
    </row>
    <row r="519" customFormat="false" ht="13.5" hidden="false" customHeight="false" outlineLevel="0" collapsed="false">
      <c r="A519" s="297"/>
      <c r="B519" s="334" t="s">
        <v>751</v>
      </c>
      <c r="C519" s="299" t="str">
        <f aca="false">VLOOKUP(B519,СписокРабот!B:E,2,FALSE())</f>
        <v>Вынос мусора до контейнера заказчика (при наличии грузового лифта свыше 50 метров от подъезда)</v>
      </c>
      <c r="D519" s="300" t="str">
        <f aca="false">VLOOKUP(B519,СписокРабот!B:E,3,FALSE())</f>
        <v>час.</v>
      </c>
      <c r="E519" s="301" t="n">
        <f aca="false">VLOOKUP(B519,СписокРабот!B:E,4,FALSE())</f>
        <v>8744</v>
      </c>
      <c r="F519" s="331" t="n">
        <f aca="false">SUMPRODUCT(J519:$CZ519,MOD(COLUMN(J519:$CZ519)+1,2))</f>
        <v>0</v>
      </c>
      <c r="G519" s="303" t="n">
        <f aca="false">SUMPRODUCT(J519:$CZ519,MOD(COLUMN(J519:$CZ519),2))</f>
        <v>0</v>
      </c>
      <c r="H519" s="304" t="n">
        <f aca="false">'Доп.Работы'!$H519</f>
        <v>0</v>
      </c>
      <c r="I519" s="305" t="n">
        <f aca="false">'Доп.Работы'!$I519</f>
        <v>0</v>
      </c>
      <c r="J519" s="332" t="n">
        <f aca="false">Сводная!G523</f>
        <v>0</v>
      </c>
      <c r="K519" s="305" t="n">
        <f aca="false">Сводная!H523</f>
        <v>0</v>
      </c>
    </row>
    <row r="520" customFormat="false" ht="13.5" hidden="false" customHeight="false" outlineLevel="0" collapsed="false">
      <c r="A520" s="297"/>
      <c r="B520" s="334" t="s">
        <v>752</v>
      </c>
      <c r="C520" s="299" t="str">
        <f aca="false">VLOOKUP(B520,СписокРабот!B:E,2,FALSE())</f>
        <v>Вывоз мусора (контейнер 7 м. куб.)</v>
      </c>
      <c r="D520" s="300" t="str">
        <f aca="false">VLOOKUP(B520,СписокРабот!B:E,3,FALSE())</f>
        <v>ед.</v>
      </c>
      <c r="E520" s="301" t="n">
        <f aca="false">VLOOKUP(B520,СписокРабот!B:E,4,FALSE())</f>
        <v>0</v>
      </c>
      <c r="F520" s="331" t="n">
        <f aca="false">SUMPRODUCT(J520:$CZ520,MOD(COLUMN(J520:$CZ520)+1,2))</f>
        <v>0</v>
      </c>
      <c r="G520" s="303" t="n">
        <f aca="false">SUMPRODUCT(J520:$CZ520,MOD(COLUMN(J520:$CZ520),2))</f>
        <v>0</v>
      </c>
      <c r="H520" s="304" t="n">
        <f aca="false">'Доп.Работы'!$H520</f>
        <v>0</v>
      </c>
      <c r="I520" s="305" t="n">
        <f aca="false">'Доп.Работы'!$I520</f>
        <v>0</v>
      </c>
      <c r="J520" s="332" t="n">
        <f aca="false">Сводная!G524</f>
        <v>0</v>
      </c>
      <c r="K520" s="305" t="n">
        <f aca="false">Сводная!H524</f>
        <v>0</v>
      </c>
    </row>
    <row r="521" customFormat="false" ht="13.5" hidden="false" customHeight="false" outlineLevel="0" collapsed="false">
      <c r="A521" s="297"/>
      <c r="B521" s="334" t="s">
        <v>753</v>
      </c>
      <c r="C521" s="335" t="str">
        <f aca="false">Сводная!D525</f>
        <v>Сборка строительных лесов, подмостей</v>
      </c>
      <c r="D521" s="336" t="str">
        <f aca="false">Сводная!E525</f>
        <v>час.</v>
      </c>
      <c r="E521" s="337" t="n">
        <f aca="false">Сводная!F525</f>
        <v>3753</v>
      </c>
      <c r="F521" s="331" t="n">
        <f aca="false">SUMPRODUCT(J521:$CZ521,MOD(COLUMN(J521:$CZ521)+1,2))</f>
        <v>0</v>
      </c>
      <c r="G521" s="303" t="n">
        <f aca="false">SUMPRODUCT(J521:$CZ521,MOD(COLUMN(J521:$CZ521),2))</f>
        <v>0</v>
      </c>
      <c r="H521" s="304" t="n">
        <f aca="false">'Доп.Работы'!$H521</f>
        <v>0</v>
      </c>
      <c r="I521" s="305" t="n">
        <f aca="false">'Доп.Работы'!$I521</f>
        <v>0</v>
      </c>
      <c r="J521" s="332" t="n">
        <f aca="false">Сводная!G525</f>
        <v>0</v>
      </c>
      <c r="K521" s="305" t="n">
        <f aca="false">Сводная!H525</f>
        <v>0</v>
      </c>
    </row>
    <row r="522" customFormat="false" ht="13.5" hidden="false" customHeight="false" outlineLevel="0" collapsed="false">
      <c r="A522" s="297"/>
      <c r="B522" s="334" t="s">
        <v>754</v>
      </c>
      <c r="C522" s="335" t="str">
        <f aca="false">Сводная!D526</f>
        <v>Изготовление дубликата ключа (цена договорная)</v>
      </c>
      <c r="D522" s="336" t="str">
        <f aca="false">Сводная!E526</f>
        <v>ед.</v>
      </c>
      <c r="E522" s="337" t="n">
        <f aca="false">Сводная!F526</f>
        <v>0</v>
      </c>
      <c r="F522" s="331" t="n">
        <f aca="false">SUMPRODUCT(J522:$CZ522,MOD(COLUMN(J522:$CZ522)+1,2))</f>
        <v>0</v>
      </c>
      <c r="G522" s="303" t="n">
        <f aca="false">SUMPRODUCT(J522:$CZ522,MOD(COLUMN(J522:$CZ522),2))</f>
        <v>0</v>
      </c>
      <c r="H522" s="304" t="n">
        <f aca="false">'Доп.Работы'!$H522</f>
        <v>0</v>
      </c>
      <c r="I522" s="305" t="n">
        <f aca="false">'Доп.Работы'!$I522</f>
        <v>0</v>
      </c>
      <c r="J522" s="332" t="n">
        <f aca="false">Сводная!G526</f>
        <v>0</v>
      </c>
      <c r="K522" s="305" t="n">
        <f aca="false">Сводная!H526</f>
        <v>0</v>
      </c>
    </row>
    <row r="523" customFormat="false" ht="13.5" hidden="false" customHeight="false" outlineLevel="0" collapsed="false">
      <c r="A523" s="297"/>
      <c r="B523" s="334" t="s">
        <v>755</v>
      </c>
      <c r="C523" s="335" t="n">
        <f aca="false">Сводная!D527</f>
        <v>0</v>
      </c>
      <c r="D523" s="336" t="n">
        <f aca="false">Сводная!E527</f>
        <v>0</v>
      </c>
      <c r="E523" s="337" t="n">
        <f aca="false">Сводная!F527</f>
        <v>0</v>
      </c>
      <c r="F523" s="331" t="n">
        <f aca="false">SUMPRODUCT(J523:$CZ523,MOD(COLUMN(J523:$CZ523)+1,2))</f>
        <v>0</v>
      </c>
      <c r="G523" s="303" t="n">
        <f aca="false">SUMPRODUCT(J523:$CZ523,MOD(COLUMN(J523:$CZ523),2))</f>
        <v>0</v>
      </c>
      <c r="H523" s="304" t="n">
        <f aca="false">'Доп.Работы'!$H523</f>
        <v>0</v>
      </c>
      <c r="I523" s="305" t="n">
        <f aca="false">'Доп.Работы'!$I523</f>
        <v>0</v>
      </c>
      <c r="J523" s="332" t="n">
        <f aca="false">Сводная!G527</f>
        <v>0</v>
      </c>
      <c r="K523" s="305" t="n">
        <f aca="false">Сводная!H527</f>
        <v>0</v>
      </c>
    </row>
    <row r="524" customFormat="false" ht="13.5" hidden="false" customHeight="false" outlineLevel="0" collapsed="false">
      <c r="A524" s="297"/>
      <c r="B524" s="334" t="s">
        <v>756</v>
      </c>
      <c r="C524" s="335" t="n">
        <f aca="false">Сводная!D528</f>
        <v>0</v>
      </c>
      <c r="D524" s="336" t="n">
        <f aca="false">Сводная!E528</f>
        <v>0</v>
      </c>
      <c r="E524" s="337" t="n">
        <f aca="false">Сводная!F528</f>
        <v>0</v>
      </c>
      <c r="F524" s="331" t="n">
        <f aca="false">SUMPRODUCT(J524:$CZ524,MOD(COLUMN(J524:$CZ524)+1,2))</f>
        <v>0</v>
      </c>
      <c r="G524" s="303" t="n">
        <f aca="false">SUMPRODUCT(J524:$CZ524,MOD(COLUMN(J524:$CZ524),2))</f>
        <v>0</v>
      </c>
      <c r="H524" s="304" t="n">
        <f aca="false">'Доп.Работы'!$H524</f>
        <v>0</v>
      </c>
      <c r="I524" s="305" t="n">
        <f aca="false">'Доп.Работы'!$I524</f>
        <v>0</v>
      </c>
      <c r="J524" s="332" t="n">
        <f aca="false">Сводная!G528</f>
        <v>0</v>
      </c>
      <c r="K524" s="305" t="n">
        <f aca="false">Сводная!H528</f>
        <v>0</v>
      </c>
    </row>
    <row r="525" s="326" customFormat="true" ht="13.5" hidden="false" customHeight="false" outlineLevel="0" collapsed="false">
      <c r="A525" s="338" t="s">
        <v>382</v>
      </c>
      <c r="B525" s="339" t="s">
        <v>757</v>
      </c>
      <c r="C525" s="340"/>
      <c r="D525" s="341"/>
      <c r="E525" s="342"/>
      <c r="F525" s="343" t="n">
        <f aca="false">SUM(F514:F520)</f>
        <v>0</v>
      </c>
      <c r="G525" s="344" t="n">
        <f aca="false">SUM(G514:G524)</f>
        <v>0</v>
      </c>
      <c r="H525" s="345"/>
      <c r="I525" s="346" t="n">
        <f aca="false">SUM(I514:I524)</f>
        <v>0</v>
      </c>
      <c r="J525" s="345"/>
      <c r="K525" s="346" t="n">
        <f aca="false">SUM(K514:K524)</f>
        <v>0</v>
      </c>
    </row>
    <row r="526" customFormat="false" ht="13.5" hidden="false" customHeight="false" outlineLevel="0" collapsed="false">
      <c r="A526" s="347" t="s">
        <v>758</v>
      </c>
      <c r="B526" s="348" t="s">
        <v>915</v>
      </c>
      <c r="C526" s="349"/>
      <c r="D526" s="348"/>
      <c r="E526" s="348"/>
      <c r="F526" s="350" t="n">
        <v>1</v>
      </c>
      <c r="G526" s="351" t="n">
        <f aca="false">G56+G178+G231+G341+G469+G512+G525</f>
        <v>3622957.5</v>
      </c>
      <c r="H526" s="259"/>
      <c r="I526" s="352" t="n">
        <f aca="false">I56+I178+I231+I341+I469+I512+I525</f>
        <v>0</v>
      </c>
      <c r="J526" s="353"/>
      <c r="K526" s="352" t="n">
        <f aca="false">K56+K178+K231+K341+K469+K512+K525</f>
        <v>3622957.5</v>
      </c>
    </row>
    <row r="527" customFormat="false" ht="13.5" hidden="false" customHeight="false" outlineLevel="0" collapsed="false">
      <c r="A527" s="347" t="s">
        <v>759</v>
      </c>
      <c r="B527" s="354" t="s">
        <v>19</v>
      </c>
      <c r="C527" s="355"/>
      <c r="D527" s="354"/>
      <c r="E527" s="354"/>
      <c r="F527" s="356" t="n">
        <f aca="false">Акты!K4</f>
        <v>0.15</v>
      </c>
      <c r="G527" s="357" t="n">
        <f aca="false">G526*$F$527</f>
        <v>543443.625</v>
      </c>
      <c r="H527" s="259"/>
      <c r="I527" s="358" t="n">
        <f aca="false">I526*$F$527</f>
        <v>0</v>
      </c>
      <c r="J527" s="359"/>
      <c r="K527" s="358" t="n">
        <f aca="false">K526*$F$527</f>
        <v>543443.625</v>
      </c>
    </row>
    <row r="528" customFormat="false" ht="13.5" hidden="false" customHeight="false" outlineLevel="0" collapsed="false">
      <c r="A528" s="347" t="s">
        <v>1069</v>
      </c>
      <c r="B528" s="354" t="s">
        <v>1070</v>
      </c>
      <c r="C528" s="355"/>
      <c r="D528" s="354"/>
      <c r="E528" s="354"/>
      <c r="F528" s="350" t="n">
        <v>1</v>
      </c>
      <c r="G528" s="360" t="n">
        <f aca="false">G526-G527</f>
        <v>3079513.875</v>
      </c>
      <c r="H528" s="259"/>
      <c r="I528" s="361" t="n">
        <f aca="false">I526-I527</f>
        <v>0</v>
      </c>
      <c r="J528" s="362"/>
      <c r="K528" s="361" t="n">
        <f aca="false">K526-K527</f>
        <v>3079513.875</v>
      </c>
    </row>
  </sheetData>
  <autoFilter ref="A6:K528">
    <filterColumn colId="1" hiddenButton="1"/>
  </autoFilter>
  <mergeCells count="33">
    <mergeCell ref="B1:C4"/>
    <mergeCell ref="H1:I1"/>
    <mergeCell ref="J1:K1"/>
    <mergeCell ref="H2:I2"/>
    <mergeCell ref="J2:K2"/>
    <mergeCell ref="H3:I3"/>
    <mergeCell ref="J3:K3"/>
    <mergeCell ref="H4:I4"/>
    <mergeCell ref="J4:K4"/>
    <mergeCell ref="A5:A6"/>
    <mergeCell ref="B5:C6"/>
    <mergeCell ref="D5:D6"/>
    <mergeCell ref="E5:G5"/>
    <mergeCell ref="H5:I5"/>
    <mergeCell ref="B7:E7"/>
    <mergeCell ref="B8:E8"/>
    <mergeCell ref="B18:E18"/>
    <mergeCell ref="B57:E57"/>
    <mergeCell ref="B58:E58"/>
    <mergeCell ref="B80:E80"/>
    <mergeCell ref="B179:E179"/>
    <mergeCell ref="B180:E180"/>
    <mergeCell ref="B195:E195"/>
    <mergeCell ref="B232:E232"/>
    <mergeCell ref="B233:E233"/>
    <mergeCell ref="B263:E263"/>
    <mergeCell ref="B342:E342"/>
    <mergeCell ref="B343:E343"/>
    <mergeCell ref="B357:E357"/>
    <mergeCell ref="B470:E470"/>
    <mergeCell ref="B471:E471"/>
    <mergeCell ref="B476:E476"/>
    <mergeCell ref="B513:E513"/>
  </mergeCells>
  <dataValidations count="1">
    <dataValidation allowBlank="true" errorStyle="stop" operator="between" showDropDown="false" showErrorMessage="true" showInputMessage="true" sqref="F2" type="list">
      <formula1>$J$1:$AZ$1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btnPrint">
              <controlPr defaultSize="0" print="true" autoFill="0" autoPict="0">
                <anchor moveWithCells="true" sizeWithCells="false">
                  <from>
                    <xdr:col>3</xdr:col>
                    <xdr:colOff>47520</xdr:colOff>
                    <xdr:row>0</xdr:row>
                    <xdr:rowOff>57240</xdr:rowOff>
                  </from>
                  <to>
                    <xdr:col>4</xdr:col>
                    <xdr:colOff>774720</xdr:colOff>
                    <xdr:row>2</xdr:row>
                    <xdr:rowOff>104760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I5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6" topLeftCell="F7" activePane="bottomRight" state="frozen"/>
      <selection pane="topLeft" activeCell="A1" activeCellId="0" sqref="A1"/>
      <selection pane="topRight" activeCell="F1" activeCellId="0" sqref="F1"/>
      <selection pane="bottomLeft" activeCell="A7" activeCellId="0" sqref="A7"/>
      <selection pane="bottomRight" activeCell="F228" activeCellId="0" sqref="F228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31" width="2.88"/>
    <col collapsed="false" customWidth="true" hidden="false" outlineLevel="0" max="2" min="2" style="31" width="6.88"/>
    <col collapsed="false" customWidth="true" hidden="false" outlineLevel="0" max="3" min="3" style="31" width="63.11"/>
    <col collapsed="false" customWidth="true" hidden="false" outlineLevel="0" max="4" min="4" style="31" width="5.11"/>
    <col collapsed="false" customWidth="true" hidden="false" outlineLevel="0" max="5" min="5" style="31" width="11"/>
    <col collapsed="false" customWidth="true" hidden="false" outlineLevel="0" max="6" min="6" style="61" width="9.56"/>
    <col collapsed="false" customWidth="true" hidden="false" outlineLevel="0" max="7" min="7" style="363" width="15.11"/>
    <col collapsed="false" customWidth="true" hidden="false" outlineLevel="0" max="8" min="8" style="61" width="11"/>
    <col collapsed="false" customWidth="true" hidden="false" outlineLevel="0" max="9" min="9" style="363" width="15.44"/>
    <col collapsed="false" customWidth="false" hidden="false" outlineLevel="0" max="16384" min="10" style="31" width="9.11"/>
  </cols>
  <sheetData>
    <row r="1" customFormat="false" ht="14.25" hidden="false" customHeight="false" outlineLevel="0" collapsed="false">
      <c r="H1" s="364"/>
      <c r="I1" s="364"/>
    </row>
    <row r="2" customFormat="false" ht="14.25" hidden="false" customHeight="false" outlineLevel="0" collapsed="false">
      <c r="A2" s="262"/>
      <c r="B2" s="254"/>
      <c r="C2" s="254"/>
      <c r="D2" s="254"/>
      <c r="E2" s="254"/>
      <c r="F2" s="259"/>
      <c r="G2" s="365" t="s">
        <v>1053</v>
      </c>
      <c r="H2" s="366"/>
      <c r="I2" s="366"/>
    </row>
    <row r="3" customFormat="false" ht="14.25" hidden="false" customHeight="false" outlineLevel="0" collapsed="false">
      <c r="A3" s="254"/>
      <c r="B3" s="254"/>
      <c r="C3" s="254"/>
      <c r="D3" s="254"/>
      <c r="E3" s="254"/>
      <c r="F3" s="259"/>
      <c r="G3" s="365" t="s">
        <v>246</v>
      </c>
      <c r="H3" s="367" t="n">
        <f aca="false">Замер!D17</f>
        <v>0</v>
      </c>
      <c r="I3" s="367"/>
    </row>
    <row r="4" customFormat="false" ht="14.25" hidden="false" customHeight="false" outlineLevel="0" collapsed="false">
      <c r="A4" s="254"/>
      <c r="B4" s="254"/>
      <c r="C4" s="254"/>
      <c r="D4" s="254"/>
      <c r="E4" s="254"/>
      <c r="F4" s="259"/>
      <c r="G4" s="368" t="s">
        <v>253</v>
      </c>
      <c r="H4" s="369" t="s">
        <v>1071</v>
      </c>
      <c r="I4" s="369"/>
    </row>
    <row r="5" customFormat="false" ht="27" hidden="false" customHeight="true" outlineLevel="0" collapsed="false">
      <c r="A5" s="370"/>
      <c r="B5" s="371" t="s">
        <v>13</v>
      </c>
      <c r="C5" s="371"/>
      <c r="D5" s="372" t="s">
        <v>796</v>
      </c>
      <c r="E5" s="373" t="s">
        <v>1072</v>
      </c>
      <c r="F5" s="374" t="s">
        <v>1073</v>
      </c>
      <c r="G5" s="374"/>
      <c r="H5" s="375"/>
      <c r="I5" s="376"/>
    </row>
    <row r="6" customFormat="false" ht="14.25" hidden="false" customHeight="false" outlineLevel="0" collapsed="false">
      <c r="A6" s="370"/>
      <c r="B6" s="371"/>
      <c r="C6" s="371"/>
      <c r="D6" s="372"/>
      <c r="E6" s="373"/>
      <c r="F6" s="283" t="s">
        <v>15</v>
      </c>
      <c r="G6" s="377" t="s">
        <v>799</v>
      </c>
      <c r="H6" s="378" t="s">
        <v>15</v>
      </c>
      <c r="I6" s="377" t="s">
        <v>799</v>
      </c>
    </row>
    <row r="7" customFormat="false" ht="14.25" hidden="false" customHeight="false" outlineLevel="0" collapsed="false">
      <c r="A7" s="379" t="s">
        <v>338</v>
      </c>
      <c r="B7" s="286" t="s">
        <v>337</v>
      </c>
      <c r="C7" s="286"/>
      <c r="D7" s="286"/>
      <c r="E7" s="286"/>
      <c r="F7" s="380"/>
      <c r="G7" s="381"/>
      <c r="H7" s="382"/>
      <c r="I7" s="383"/>
    </row>
    <row r="8" customFormat="false" ht="14.25" hidden="false" customHeight="false" outlineLevel="0" collapsed="false">
      <c r="A8" s="384" t="s">
        <v>344</v>
      </c>
      <c r="B8" s="292" t="s">
        <v>339</v>
      </c>
      <c r="C8" s="292"/>
      <c r="D8" s="292"/>
      <c r="E8" s="292"/>
      <c r="F8" s="295"/>
      <c r="G8" s="385"/>
      <c r="H8" s="386"/>
      <c r="I8" s="387"/>
    </row>
    <row r="9" customFormat="false" ht="14.25" hidden="false" customHeight="false" outlineLevel="0" collapsed="false">
      <c r="A9" s="388"/>
      <c r="B9" s="298" t="s">
        <v>345</v>
      </c>
      <c r="C9" s="298" t="str">
        <f aca="false">VLOOKUP(B9,СписокРабот!B:E,2,FALSE())</f>
        <v>Демонтаж подвесного шкафа (тип - антресоль)</v>
      </c>
      <c r="D9" s="300" t="str">
        <f aca="false">VLOOKUP(B9,СписокРабот!B:E,3,FALSE())</f>
        <v>ед.</v>
      </c>
      <c r="E9" s="301" t="n">
        <f aca="false">VLOOKUP(B9,СписокРабот!B:E,4,FALSE())</f>
        <v>1164</v>
      </c>
      <c r="F9" s="304" t="n">
        <f aca="false">Работы!$F9</f>
        <v>0</v>
      </c>
      <c r="G9" s="389" t="n">
        <f aca="false">Работы!$G9</f>
        <v>0</v>
      </c>
      <c r="H9" s="390" t="n">
        <v>0</v>
      </c>
      <c r="I9" s="391" t="n">
        <f aca="false">H9*$E9</f>
        <v>0</v>
      </c>
    </row>
    <row r="10" customFormat="false" ht="14.25" hidden="false" customHeight="false" outlineLevel="0" collapsed="false">
      <c r="A10" s="388"/>
      <c r="B10" s="298" t="s">
        <v>346</v>
      </c>
      <c r="C10" s="298" t="str">
        <f aca="false">VLOOKUP(B10,СписокРабот!B:E,2,FALSE())</f>
        <v>Демонтаж вентиляционных коробов</v>
      </c>
      <c r="D10" s="300" t="str">
        <f aca="false">VLOOKUP(B10,СписокРабот!B:E,3,FALSE())</f>
        <v>п.м</v>
      </c>
      <c r="E10" s="301" t="n">
        <f aca="false">VLOOKUP(B10,СписокРабот!B:E,4,FALSE())</f>
        <v>459</v>
      </c>
      <c r="F10" s="304" t="n">
        <f aca="false">Работы!$F10</f>
        <v>0</v>
      </c>
      <c r="G10" s="389" t="n">
        <f aca="false">Работы!$G10</f>
        <v>0</v>
      </c>
      <c r="H10" s="392" t="n">
        <v>0</v>
      </c>
      <c r="I10" s="391" t="n">
        <f aca="false">H10*$E10</f>
        <v>0</v>
      </c>
    </row>
    <row r="11" customFormat="false" ht="14.25" hidden="false" customHeight="false" outlineLevel="0" collapsed="false">
      <c r="A11" s="388"/>
      <c r="B11" s="298" t="s">
        <v>347</v>
      </c>
      <c r="C11" s="298" t="str">
        <f aca="false">VLOOKUP(B11,СписокРабот!B:E,2,FALSE())</f>
        <v>Расчистка потолков от старой ВЭ краски / шпаклевки. От штукатурки, масл.краски  К-1,3 </v>
      </c>
      <c r="D11" s="300" t="str">
        <f aca="false">VLOOKUP(B11,СписокРабот!B:E,3,FALSE())</f>
        <v>м²</v>
      </c>
      <c r="E11" s="301" t="n">
        <f aca="false">VLOOKUP(B11,СписокРабот!B:E,4,FALSE())</f>
        <v>832</v>
      </c>
      <c r="F11" s="304" t="n">
        <f aca="false">Работы!$F11</f>
        <v>0</v>
      </c>
      <c r="G11" s="389" t="n">
        <f aca="false">Работы!$G11</f>
        <v>0</v>
      </c>
      <c r="H11" s="392" t="n">
        <v>0</v>
      </c>
      <c r="I11" s="391" t="n">
        <f aca="false">H11*$E11</f>
        <v>0</v>
      </c>
    </row>
    <row r="12" customFormat="false" ht="14.25" hidden="false" customHeight="false" outlineLevel="0" collapsed="false">
      <c r="A12" s="388"/>
      <c r="B12" s="298" t="s">
        <v>348</v>
      </c>
      <c r="C12" s="298" t="str">
        <f aca="false">VLOOKUP(B12,СписокРабот!B:E,2,FALSE())</f>
        <v>Демонтаж  натяжного потолка/ с профилем К-2,2</v>
      </c>
      <c r="D12" s="300" t="str">
        <f aca="false">VLOOKUP(B12,СписокРабот!B:E,3,FALSE())</f>
        <v>м²</v>
      </c>
      <c r="E12" s="301" t="n">
        <f aca="false">VLOOKUP(B12,СписокРабот!B:E,4,FALSE())</f>
        <v>199</v>
      </c>
      <c r="F12" s="304" t="n">
        <f aca="false">Работы!$F12</f>
        <v>0</v>
      </c>
      <c r="G12" s="389" t="n">
        <f aca="false">Работы!$G12</f>
        <v>0</v>
      </c>
      <c r="H12" s="392" t="n">
        <v>0</v>
      </c>
      <c r="I12" s="391" t="n">
        <f aca="false">H12*$E12</f>
        <v>0</v>
      </c>
    </row>
    <row r="13" customFormat="false" ht="14.25" hidden="false" customHeight="false" outlineLevel="0" collapsed="false">
      <c r="A13" s="388"/>
      <c r="B13" s="298" t="s">
        <v>349</v>
      </c>
      <c r="C13" s="298" t="str">
        <f aca="false">VLOOKUP(B13,СписокРабот!B:E,2,FALSE())</f>
        <v>Демонтаж потолка из гипсокартона/ацеида/шифера</v>
      </c>
      <c r="D13" s="300" t="str">
        <f aca="false">VLOOKUP(B13,СписокРабот!B:E,3,FALSE())</f>
        <v>м²</v>
      </c>
      <c r="E13" s="301" t="n">
        <f aca="false">VLOOKUP(B13,СписокРабот!B:E,4,FALSE())</f>
        <v>1033</v>
      </c>
      <c r="F13" s="304" t="n">
        <f aca="false">Работы!$F13</f>
        <v>0</v>
      </c>
      <c r="G13" s="389" t="n">
        <f aca="false">Работы!$G13</f>
        <v>0</v>
      </c>
      <c r="H13" s="392" t="n">
        <v>0</v>
      </c>
      <c r="I13" s="391" t="n">
        <f aca="false">H13*$E13</f>
        <v>0</v>
      </c>
    </row>
    <row r="14" customFormat="false" ht="14.25" hidden="false" customHeight="false" outlineLevel="0" collapsed="false">
      <c r="A14" s="388"/>
      <c r="B14" s="298" t="s">
        <v>350</v>
      </c>
      <c r="C14" s="298" t="str">
        <f aca="false">VLOOKUP(B14,СписокРабот!B:E,2,FALSE())</f>
        <v>Демонтаж потолочных плит из пенополистирола/снятие обоев /реечного/пластиковых панелей</v>
      </c>
      <c r="D14" s="300" t="str">
        <f aca="false">VLOOKUP(B14,СписокРабот!B:E,3,FALSE())</f>
        <v>м²</v>
      </c>
      <c r="E14" s="301" t="n">
        <f aca="false">VLOOKUP(B14,СписокРабот!B:E,4,FALSE())</f>
        <v>704</v>
      </c>
      <c r="F14" s="304" t="n">
        <f aca="false">Работы!$F14</f>
        <v>0</v>
      </c>
      <c r="G14" s="389" t="n">
        <f aca="false">Работы!$G14</f>
        <v>0</v>
      </c>
      <c r="H14" s="392" t="n">
        <v>0</v>
      </c>
      <c r="I14" s="391" t="n">
        <f aca="false">H14*$E14</f>
        <v>0</v>
      </c>
    </row>
    <row r="15" customFormat="false" ht="14.25" hidden="false" customHeight="false" outlineLevel="0" collapsed="false">
      <c r="A15" s="388"/>
      <c r="B15" s="298" t="s">
        <v>351</v>
      </c>
      <c r="C15" s="298" t="str">
        <f aca="false">VLOOKUP(B15,СписокРабот!B:E,2,FALSE())</f>
        <v>Демонтаж дранки или металлической сетки с потолка</v>
      </c>
      <c r="D15" s="300" t="str">
        <f aca="false">VLOOKUP(B15,СписокРабот!B:E,3,FALSE())</f>
        <v>м²</v>
      </c>
      <c r="E15" s="301" t="n">
        <f aca="false">VLOOKUP(B15,СписокРабот!B:E,4,FALSE())</f>
        <v>1085</v>
      </c>
      <c r="F15" s="304" t="n">
        <f aca="false">Работы!$F15</f>
        <v>0</v>
      </c>
      <c r="G15" s="389" t="n">
        <f aca="false">Работы!$G15</f>
        <v>0</v>
      </c>
      <c r="H15" s="392" t="n">
        <v>0</v>
      </c>
      <c r="I15" s="391" t="n">
        <f aca="false">H15*$E15</f>
        <v>0</v>
      </c>
    </row>
    <row r="16" customFormat="false" ht="14.25" hidden="false" customHeight="false" outlineLevel="0" collapsed="false">
      <c r="A16" s="388"/>
      <c r="B16" s="298" t="s">
        <v>352</v>
      </c>
      <c r="C16" s="298" t="str">
        <f aca="false">VLOOKUP(B16,СписокРабот!B:E,2,FALSE())</f>
        <v>Демонтаж потолочного плинтуса из полиуретана, лепнины из гипса К-1,5</v>
      </c>
      <c r="D16" s="300" t="str">
        <f aca="false">VLOOKUP(B16,СписокРабот!B:E,3,FALSE())</f>
        <v>п.м</v>
      </c>
      <c r="E16" s="301" t="n">
        <f aca="false">VLOOKUP(B16,СписокРабот!B:E,4,FALSE())</f>
        <v>128</v>
      </c>
      <c r="F16" s="304" t="n">
        <f aca="false">Работы!$F16</f>
        <v>0</v>
      </c>
      <c r="G16" s="389" t="n">
        <f aca="false">Работы!$G16</f>
        <v>0</v>
      </c>
      <c r="H16" s="392" t="n">
        <v>0</v>
      </c>
      <c r="I16" s="391" t="n">
        <f aca="false">H16*$E16</f>
        <v>0</v>
      </c>
    </row>
    <row r="17" customFormat="false" ht="14.25" hidden="false" customHeight="false" outlineLevel="0" collapsed="false">
      <c r="A17" s="393" t="s">
        <v>354</v>
      </c>
      <c r="B17" s="309" t="s">
        <v>353</v>
      </c>
      <c r="C17" s="309"/>
      <c r="D17" s="311"/>
      <c r="E17" s="312"/>
      <c r="F17" s="315"/>
      <c r="G17" s="394"/>
      <c r="H17" s="395"/>
      <c r="I17" s="396" t="n">
        <f aca="false">SUM(I9:I16)</f>
        <v>0</v>
      </c>
    </row>
    <row r="18" customFormat="false" ht="14.25" hidden="false" customHeight="false" outlineLevel="0" collapsed="false">
      <c r="A18" s="384" t="s">
        <v>344</v>
      </c>
      <c r="B18" s="292" t="s">
        <v>22</v>
      </c>
      <c r="C18" s="292"/>
      <c r="D18" s="292"/>
      <c r="E18" s="292"/>
      <c r="F18" s="295"/>
      <c r="G18" s="385"/>
      <c r="H18" s="397"/>
      <c r="I18" s="387"/>
    </row>
    <row r="19" customFormat="false" ht="14.25" hidden="false" customHeight="false" outlineLevel="0" collapsed="false">
      <c r="A19" s="388"/>
      <c r="B19" s="298" t="s">
        <v>355</v>
      </c>
      <c r="C19" s="298" t="str">
        <f aca="false">VLOOKUP(B19,СписокРабот!B:E,2,FALSE())</f>
        <v>Устройство реечных подвесных потолков</v>
      </c>
      <c r="D19" s="300" t="str">
        <f aca="false">VLOOKUP(B19,СписокРабот!B:E,3,FALSE())</f>
        <v>м²</v>
      </c>
      <c r="E19" s="301" t="n">
        <f aca="false">VLOOKUP(B19,СписокРабот!B:E,4,FALSE())</f>
        <v>1880</v>
      </c>
      <c r="F19" s="307" t="n">
        <f aca="false">Работы!$F19</f>
        <v>0</v>
      </c>
      <c r="G19" s="389" t="n">
        <f aca="false">Работы!$G19</f>
        <v>0</v>
      </c>
      <c r="H19" s="392" t="n">
        <v>0</v>
      </c>
      <c r="I19" s="391" t="n">
        <f aca="false">H19*$E19</f>
        <v>0</v>
      </c>
    </row>
    <row r="20" customFormat="false" ht="14.25" hidden="false" customHeight="false" outlineLevel="0" collapsed="false">
      <c r="A20" s="388"/>
      <c r="B20" s="298" t="s">
        <v>356</v>
      </c>
      <c r="C20" s="298" t="str">
        <f aca="false">VLOOKUP(B20,СписокРабот!B:E,2,FALSE())</f>
        <v>Устройство теневого профиля</v>
      </c>
      <c r="D20" s="300" t="str">
        <f aca="false">VLOOKUP(B20,СписокРабот!B:E,3,FALSE())</f>
        <v>п.м.</v>
      </c>
      <c r="E20" s="301" t="n">
        <f aca="false">VLOOKUP(B20,СписокРабот!B:E,4,FALSE())</f>
        <v>1919</v>
      </c>
      <c r="F20" s="307" t="n">
        <f aca="false">Работы!$F20</f>
        <v>0</v>
      </c>
      <c r="G20" s="389" t="n">
        <f aca="false">Работы!$G20</f>
        <v>0</v>
      </c>
      <c r="H20" s="392" t="n">
        <v>0</v>
      </c>
      <c r="I20" s="391" t="n">
        <f aca="false">H20*$E20</f>
        <v>0</v>
      </c>
    </row>
    <row r="21" customFormat="false" ht="14.25" hidden="false" customHeight="false" outlineLevel="0" collapsed="false">
      <c r="A21" s="388"/>
      <c r="B21" s="298" t="s">
        <v>23</v>
      </c>
      <c r="C21" s="298" t="str">
        <f aca="false">VLOOKUP(B21,СписокРабот!B:E,2,FALSE())</f>
        <v>Базовая шпатлёвка потолка 1 слой</v>
      </c>
      <c r="D21" s="300" t="str">
        <f aca="false">VLOOKUP(B21,СписокРабот!B:E,3,FALSE())</f>
        <v>м²</v>
      </c>
      <c r="E21" s="301" t="n">
        <f aca="false">VLOOKUP(B21,СписокРабот!B:E,4,FALSE())</f>
        <v>578</v>
      </c>
      <c r="F21" s="307" t="n">
        <f aca="false">Работы!$F21</f>
        <v>60.8</v>
      </c>
      <c r="G21" s="389" t="n">
        <f aca="false">Работы!$G21</f>
        <v>35142.4</v>
      </c>
      <c r="H21" s="392" t="n">
        <v>0</v>
      </c>
      <c r="I21" s="391" t="n">
        <f aca="false">H21*$E21</f>
        <v>0</v>
      </c>
    </row>
    <row r="22" customFormat="false" ht="14.25" hidden="false" customHeight="false" outlineLevel="0" collapsed="false">
      <c r="A22" s="388"/>
      <c r="B22" s="298" t="s">
        <v>357</v>
      </c>
      <c r="C22" s="298" t="str">
        <f aca="false">VLOOKUP(B22,СписокРабот!B:E,2,FALSE())</f>
        <v>Устройство подвесного потолка из гипсокартона (1 слой) одноуровневый</v>
      </c>
      <c r="D22" s="300" t="str">
        <f aca="false">VLOOKUP(B22,СписокРабот!B:E,3,FALSE())</f>
        <v>м²</v>
      </c>
      <c r="E22" s="301" t="n">
        <f aca="false">VLOOKUP(B22,СписокРабот!B:E,4,FALSE())</f>
        <v>3821</v>
      </c>
      <c r="F22" s="307" t="n">
        <f aca="false">Работы!$F22</f>
        <v>0</v>
      </c>
      <c r="G22" s="389" t="n">
        <f aca="false">Работы!$G22</f>
        <v>0</v>
      </c>
      <c r="H22" s="392" t="n">
        <v>0</v>
      </c>
      <c r="I22" s="391" t="n">
        <f aca="false">H22*$E22</f>
        <v>0</v>
      </c>
    </row>
    <row r="23" customFormat="false" ht="14.25" hidden="false" customHeight="false" outlineLevel="0" collapsed="false">
      <c r="A23" s="388"/>
      <c r="B23" s="298" t="s">
        <v>358</v>
      </c>
      <c r="C23" s="298" t="str">
        <f aca="false">VLOOKUP(B23,СписокРабот!B:E,2,FALSE())</f>
        <v>Установка воздуховода</v>
      </c>
      <c r="D23" s="300" t="str">
        <f aca="false">VLOOKUP(B23,СписокРабот!B:E,3,FALSE())</f>
        <v>п.м.</v>
      </c>
      <c r="E23" s="301" t="n">
        <f aca="false">VLOOKUP(B23,СписокРабот!B:E,4,FALSE())</f>
        <v>1194</v>
      </c>
      <c r="F23" s="307" t="n">
        <f aca="false">Работы!$F23</f>
        <v>0</v>
      </c>
      <c r="G23" s="389" t="n">
        <f aca="false">Работы!$G23</f>
        <v>0</v>
      </c>
      <c r="H23" s="392" t="n">
        <v>0</v>
      </c>
      <c r="I23" s="391" t="n">
        <f aca="false">H23*$E23</f>
        <v>0</v>
      </c>
    </row>
    <row r="24" customFormat="false" ht="14.25" hidden="false" customHeight="false" outlineLevel="0" collapsed="false">
      <c r="A24" s="388"/>
      <c r="B24" s="298" t="s">
        <v>26</v>
      </c>
      <c r="C24" s="298" t="str">
        <f aca="false">VLOOKUP(B24,СписокРабот!B:E,2,FALSE())</f>
        <v>Устройство подвесного потолка из гипсокартона (2 слоя) одноуровневый</v>
      </c>
      <c r="D24" s="300" t="str">
        <f aca="false">VLOOKUP(B24,СписокРабот!B:E,3,FALSE())</f>
        <v>м²</v>
      </c>
      <c r="E24" s="301" t="n">
        <f aca="false">VLOOKUP(B24,СписокРабот!B:E,4,FALSE())</f>
        <v>4543</v>
      </c>
      <c r="F24" s="307" t="n">
        <f aca="false">Работы!$F24</f>
        <v>16.6</v>
      </c>
      <c r="G24" s="389" t="n">
        <f aca="false">Работы!$G24</f>
        <v>75413.8</v>
      </c>
      <c r="H24" s="392" t="n">
        <v>0</v>
      </c>
      <c r="I24" s="391" t="n">
        <f aca="false">H24*$E24</f>
        <v>0</v>
      </c>
    </row>
    <row r="25" customFormat="false" ht="14.25" hidden="false" customHeight="false" outlineLevel="0" collapsed="false">
      <c r="A25" s="388"/>
      <c r="B25" s="298" t="s">
        <v>359</v>
      </c>
      <c r="C25" s="298" t="str">
        <f aca="false">VLOOKUP(B25,СписокРабот!B:E,2,FALSE())</f>
        <v>Устройство разноуровнего потолка из ГКЛ с прямолинейными элементами 1слой</v>
      </c>
      <c r="D25" s="300" t="str">
        <f aca="false">VLOOKUP(B25,СписокРабот!B:E,3,FALSE())</f>
        <v>м²</v>
      </c>
      <c r="E25" s="301" t="n">
        <f aca="false">VLOOKUP(B25,СписокРабот!B:E,4,FALSE())</f>
        <v>5108</v>
      </c>
      <c r="F25" s="307" t="n">
        <f aca="false">Работы!$F25</f>
        <v>0</v>
      </c>
      <c r="G25" s="389" t="n">
        <f aca="false">Работы!$G25</f>
        <v>0</v>
      </c>
      <c r="H25" s="392" t="n">
        <v>0</v>
      </c>
      <c r="I25" s="391" t="n">
        <f aca="false">H25*$E25</f>
        <v>0</v>
      </c>
    </row>
    <row r="26" customFormat="false" ht="14.25" hidden="false" customHeight="false" outlineLevel="0" collapsed="false">
      <c r="A26" s="388"/>
      <c r="B26" s="298" t="s">
        <v>360</v>
      </c>
      <c r="C26" s="298" t="str">
        <f aca="false">VLOOKUP(B26,СписокРабот!B:E,2,FALSE())</f>
        <v>Устройство разноур. потолка из ГКЛ слож. геометр. форм с криволин. эл-ми 1слой</v>
      </c>
      <c r="D26" s="300" t="str">
        <f aca="false">VLOOKUP(B26,СписокРабот!B:E,3,FALSE())</f>
        <v>м²</v>
      </c>
      <c r="E26" s="301" t="n">
        <f aca="false">VLOOKUP(B26,СписокРабот!B:E,4,FALSE())</f>
        <v>6937</v>
      </c>
      <c r="F26" s="307" t="n">
        <f aca="false">Работы!$F26</f>
        <v>0</v>
      </c>
      <c r="G26" s="389" t="n">
        <f aca="false">Работы!$G26</f>
        <v>0</v>
      </c>
      <c r="H26" s="392" t="n">
        <v>0</v>
      </c>
      <c r="I26" s="391" t="n">
        <f aca="false">H26*$E26</f>
        <v>0</v>
      </c>
    </row>
    <row r="27" customFormat="false" ht="14.25" hidden="false" customHeight="false" outlineLevel="0" collapsed="false">
      <c r="A27" s="388"/>
      <c r="B27" s="298" t="s">
        <v>361</v>
      </c>
      <c r="C27" s="298" t="str">
        <f aca="false">VLOOKUP(B27,СписокРабот!B:E,2,FALSE())</f>
        <v>Монтаж натяжного потолка/ малые обьемы ,с/у и т.п. К-1,8</v>
      </c>
      <c r="D27" s="300" t="str">
        <f aca="false">VLOOKUP(B27,СписокРабот!B:E,3,FALSE())</f>
        <v>м²</v>
      </c>
      <c r="E27" s="301" t="n">
        <f aca="false">VLOOKUP(B27,СписокРабот!B:E,4,FALSE())</f>
        <v>1789</v>
      </c>
      <c r="F27" s="307" t="n">
        <f aca="false">Работы!$F27</f>
        <v>0</v>
      </c>
      <c r="G27" s="389" t="n">
        <f aca="false">Работы!$G27</f>
        <v>0</v>
      </c>
      <c r="H27" s="392" t="n">
        <v>0</v>
      </c>
      <c r="I27" s="391" t="n">
        <f aca="false">H27*$E27</f>
        <v>0</v>
      </c>
    </row>
    <row r="28" customFormat="false" ht="14.25" hidden="false" customHeight="false" outlineLevel="0" collapsed="false">
      <c r="A28" s="388"/>
      <c r="B28" s="298" t="s">
        <v>28</v>
      </c>
      <c r="C28" s="298" t="str">
        <f aca="false">VLOOKUP(B28,СписокРабот!B:E,2,FALSE())</f>
        <v>Грунтовка потолка 1 слой</v>
      </c>
      <c r="D28" s="300" t="str">
        <f aca="false">VLOOKUP(B28,СписокРабот!B:E,3,FALSE())</f>
        <v>м²</v>
      </c>
      <c r="E28" s="301" t="n">
        <f aca="false">VLOOKUP(B28,СписокРабот!B:E,4,FALSE())</f>
        <v>159</v>
      </c>
      <c r="F28" s="307" t="n">
        <f aca="false">Работы!$F28</f>
        <v>155</v>
      </c>
      <c r="G28" s="389" t="n">
        <f aca="false">Работы!$G28</f>
        <v>24645</v>
      </c>
      <c r="H28" s="392" t="n">
        <v>0</v>
      </c>
      <c r="I28" s="391" t="n">
        <f aca="false">H28*$E28</f>
        <v>0</v>
      </c>
    </row>
    <row r="29" customFormat="false" ht="14.25" hidden="false" customHeight="false" outlineLevel="0" collapsed="false">
      <c r="A29" s="388"/>
      <c r="B29" s="298" t="s">
        <v>30</v>
      </c>
      <c r="C29" s="298" t="str">
        <f aca="false">VLOOKUP(B29,СписокРабот!B:E,2,FALSE())</f>
        <v>Штукатурка потолка до 20 мм (от 20 до 30 мм - коэффициент 1,5)</v>
      </c>
      <c r="D29" s="300" t="str">
        <f aca="false">VLOOKUP(B29,СписокРабот!B:E,3,FALSE())</f>
        <v>м²</v>
      </c>
      <c r="E29" s="301" t="n">
        <f aca="false">VLOOKUP(B29,СписокРабот!B:E,4,FALSE())</f>
        <v>2563</v>
      </c>
      <c r="F29" s="307" t="n">
        <f aca="false">Работы!$F29</f>
        <v>60.8</v>
      </c>
      <c r="G29" s="389" t="n">
        <f aca="false">Работы!$G29</f>
        <v>155830.4</v>
      </c>
      <c r="H29" s="392" t="n">
        <v>0</v>
      </c>
      <c r="I29" s="391" t="n">
        <f aca="false">H29*$E29</f>
        <v>0</v>
      </c>
    </row>
    <row r="30" customFormat="false" ht="14.25" hidden="false" customHeight="false" outlineLevel="0" collapsed="false">
      <c r="A30" s="388"/>
      <c r="B30" s="298" t="s">
        <v>32</v>
      </c>
      <c r="C30" s="298" t="str">
        <f aca="false">VLOOKUP(B30,СписокРабот!B:E,2,FALSE())</f>
        <v>Шпатлёвка потолка под окраску 2 слоя</v>
      </c>
      <c r="D30" s="300" t="str">
        <f aca="false">VLOOKUP(B30,СписокРабот!B:E,3,FALSE())</f>
        <v>м²</v>
      </c>
      <c r="E30" s="301" t="n">
        <f aca="false">VLOOKUP(B30,СписокРабот!B:E,4,FALSE())</f>
        <v>1200</v>
      </c>
      <c r="F30" s="307" t="n">
        <f aca="false">Работы!$F30</f>
        <v>77.5</v>
      </c>
      <c r="G30" s="389" t="n">
        <f aca="false">Работы!$G30</f>
        <v>93000</v>
      </c>
      <c r="H30" s="392" t="n">
        <v>0</v>
      </c>
      <c r="I30" s="391" t="n">
        <f aca="false">H30*$E30</f>
        <v>0</v>
      </c>
    </row>
    <row r="31" customFormat="false" ht="14.25" hidden="false" customHeight="false" outlineLevel="0" collapsed="false">
      <c r="A31" s="388"/>
      <c r="B31" s="298" t="s">
        <v>362</v>
      </c>
      <c r="C31" s="298" t="str">
        <f aca="false">VLOOKUP(B31,СписокРабот!B:E,2,FALSE())</f>
        <v>Устройство звукоизоляции потолков минватой /рулонными мат-ми</v>
      </c>
      <c r="D31" s="300" t="str">
        <f aca="false">VLOOKUP(B31,СписокРабот!B:E,3,FALSE())</f>
        <v>м²</v>
      </c>
      <c r="E31" s="301" t="n">
        <f aca="false">VLOOKUP(B31,СписокРабот!B:E,4,FALSE())</f>
        <v>1345</v>
      </c>
      <c r="F31" s="307" t="n">
        <f aca="false">Работы!$F31</f>
        <v>0</v>
      </c>
      <c r="G31" s="389" t="n">
        <f aca="false">Работы!$G31</f>
        <v>0</v>
      </c>
      <c r="H31" s="392" t="n">
        <v>0</v>
      </c>
      <c r="I31" s="391" t="n">
        <f aca="false">H31*$E31</f>
        <v>0</v>
      </c>
    </row>
    <row r="32" customFormat="false" ht="14.25" hidden="false" customHeight="false" outlineLevel="0" collapsed="false">
      <c r="A32" s="388"/>
      <c r="B32" s="298" t="s">
        <v>363</v>
      </c>
      <c r="C32" s="298" t="str">
        <f aca="false">VLOOKUP(B32,СписокРабот!B:E,2,FALSE())</f>
        <v>Грунтовка откосов потолка 1 слой</v>
      </c>
      <c r="D32" s="300" t="str">
        <f aca="false">VLOOKUP(B32,СписокРабот!B:E,3,FALSE())</f>
        <v>п.м.</v>
      </c>
      <c r="E32" s="301" t="n">
        <f aca="false">VLOOKUP(B32,СписокРабот!B:E,4,FALSE())</f>
        <v>159</v>
      </c>
      <c r="F32" s="307" t="n">
        <f aca="false">Работы!$F32</f>
        <v>0</v>
      </c>
      <c r="G32" s="389" t="n">
        <f aca="false">Работы!$G32</f>
        <v>0</v>
      </c>
      <c r="H32" s="390" t="n">
        <v>0</v>
      </c>
      <c r="I32" s="391" t="n">
        <f aca="false">H32*$E32</f>
        <v>0</v>
      </c>
    </row>
    <row r="33" customFormat="false" ht="14.25" hidden="false" customHeight="false" outlineLevel="0" collapsed="false">
      <c r="A33" s="388"/>
      <c r="B33" s="298" t="s">
        <v>34</v>
      </c>
      <c r="C33" s="298" t="str">
        <f aca="false">VLOOKUP(B33,СписокРабот!B:E,2,FALSE())</f>
        <v>Окраска потолка 2 слоя</v>
      </c>
      <c r="D33" s="300" t="str">
        <f aca="false">VLOOKUP(B33,СписокРабот!B:E,3,FALSE())</f>
        <v>м²</v>
      </c>
      <c r="E33" s="301" t="n">
        <f aca="false">VLOOKUP(B33,СписокРабот!B:E,4,FALSE())</f>
        <v>796</v>
      </c>
      <c r="F33" s="307" t="n">
        <f aca="false">Работы!$F33</f>
        <v>77.5</v>
      </c>
      <c r="G33" s="389" t="n">
        <f aca="false">Работы!$G33</f>
        <v>61690</v>
      </c>
      <c r="H33" s="392" t="n">
        <v>0</v>
      </c>
      <c r="I33" s="391" t="n">
        <f aca="false">H33*$E33</f>
        <v>0</v>
      </c>
    </row>
    <row r="34" customFormat="false" ht="14.25" hidden="false" customHeight="false" outlineLevel="0" collapsed="false">
      <c r="A34" s="388"/>
      <c r="B34" s="298" t="s">
        <v>364</v>
      </c>
      <c r="C34" s="298" t="str">
        <f aca="false">VLOOKUP(B34,СписокРабот!B:E,2,FALSE())</f>
        <v>Устройство полиуретанового карниза h 10- 15 см. (выше коэффициент 2)</v>
      </c>
      <c r="D34" s="300" t="str">
        <f aca="false">VLOOKUP(B34,СписокРабот!B:E,3,FALSE())</f>
        <v>п.м</v>
      </c>
      <c r="E34" s="301" t="n">
        <f aca="false">VLOOKUP(B34,СписокРабот!B:E,4,FALSE())</f>
        <v>1386</v>
      </c>
      <c r="F34" s="307" t="n">
        <f aca="false">Работы!$F34</f>
        <v>0</v>
      </c>
      <c r="G34" s="389" t="n">
        <f aca="false">Работы!$G34</f>
        <v>0</v>
      </c>
      <c r="H34" s="392" t="n">
        <v>0</v>
      </c>
      <c r="I34" s="391" t="n">
        <f aca="false">H34*$E34</f>
        <v>0</v>
      </c>
    </row>
    <row r="35" customFormat="false" ht="14.25" hidden="false" customHeight="false" outlineLevel="0" collapsed="false">
      <c r="A35" s="388"/>
      <c r="B35" s="298" t="s">
        <v>365</v>
      </c>
      <c r="C35" s="298" t="str">
        <f aca="false">VLOOKUP(B35,СписокРабот!B:E,2,FALSE())</f>
        <v>Устройство  полиуретанового карниза (галтель, молдинг) h до 10см.</v>
      </c>
      <c r="D35" s="300" t="str">
        <f aca="false">VLOOKUP(B35,СписокРабот!B:E,3,FALSE())</f>
        <v>п.м</v>
      </c>
      <c r="E35" s="301" t="n">
        <f aca="false">VLOOKUP(B35,СписокРабот!B:E,4,FALSE())</f>
        <v>1038</v>
      </c>
      <c r="F35" s="307" t="n">
        <f aca="false">Работы!$F35</f>
        <v>0</v>
      </c>
      <c r="G35" s="389" t="n">
        <f aca="false">Работы!$G35</f>
        <v>0</v>
      </c>
      <c r="H35" s="392" t="n">
        <v>0</v>
      </c>
      <c r="I35" s="391" t="n">
        <f aca="false">H35*$E35</f>
        <v>0</v>
      </c>
    </row>
    <row r="36" customFormat="false" ht="14.25" hidden="false" customHeight="false" outlineLevel="0" collapsed="false">
      <c r="A36" s="388"/>
      <c r="B36" s="298" t="s">
        <v>366</v>
      </c>
      <c r="C36" s="298" t="str">
        <f aca="false">VLOOKUP(B36,СписокРабот!B:E,2,FALSE())</f>
        <v>Шпатлёвка и окраска декоративного карниза (галтель) h до 10см.( выше коэффициент 1,5) </v>
      </c>
      <c r="D36" s="300" t="str">
        <f aca="false">VLOOKUP(B36,СписокРабот!B:E,3,FALSE())</f>
        <v>п.м</v>
      </c>
      <c r="E36" s="301" t="n">
        <f aca="false">VLOOKUP(B36,СписокРабот!B:E,4,FALSE())</f>
        <v>764</v>
      </c>
      <c r="F36" s="307" t="n">
        <f aca="false">Работы!$F36</f>
        <v>0</v>
      </c>
      <c r="G36" s="389" t="n">
        <f aca="false">Работы!$G36</f>
        <v>0</v>
      </c>
      <c r="H36" s="392" t="n">
        <v>0</v>
      </c>
      <c r="I36" s="391" t="n">
        <f aca="false">H36*$E36</f>
        <v>0</v>
      </c>
    </row>
    <row r="37" customFormat="false" ht="14.25" hidden="false" customHeight="false" outlineLevel="0" collapsed="false">
      <c r="A37" s="388"/>
      <c r="B37" s="298" t="s">
        <v>36</v>
      </c>
      <c r="C37" s="298" t="str">
        <f aca="false">VLOOKUP(B37,СписокРабот!B:E,2,FALSE())</f>
        <v>Оклейка потолка сеткой «строби», «паутинка», /пароизоляция потолка/обои,«стеклохолст» К-1,7</v>
      </c>
      <c r="D37" s="300" t="str">
        <f aca="false">VLOOKUP(B37,СписокРабот!B:E,3,FALSE())</f>
        <v>м²</v>
      </c>
      <c r="E37" s="301" t="n">
        <f aca="false">VLOOKUP(B37,СписокРабот!B:E,4,FALSE())</f>
        <v>620</v>
      </c>
      <c r="F37" s="307" t="n">
        <f aca="false">Работы!$F37</f>
        <v>77.5</v>
      </c>
      <c r="G37" s="389" t="n">
        <f aca="false">Работы!$G37</f>
        <v>48050</v>
      </c>
      <c r="H37" s="392" t="n">
        <v>0</v>
      </c>
      <c r="I37" s="391" t="n">
        <f aca="false">H37*$E37</f>
        <v>0</v>
      </c>
    </row>
    <row r="38" customFormat="false" ht="14.25" hidden="false" customHeight="false" outlineLevel="0" collapsed="false">
      <c r="A38" s="388"/>
      <c r="B38" s="298" t="s">
        <v>367</v>
      </c>
      <c r="C38" s="298" t="str">
        <f aca="false">VLOOKUP(B38,СписокРабот!B:E,2,FALSE())</f>
        <v>Расшивка рустов.  Заделка рустов применять К- 2,3</v>
      </c>
      <c r="D38" s="300" t="str">
        <f aca="false">VLOOKUP(B38,СписокРабот!B:E,3,FALSE())</f>
        <v>п.м</v>
      </c>
      <c r="E38" s="301" t="n">
        <f aca="false">VLOOKUP(B38,СписокРабот!B:E,4,FALSE())</f>
        <v>411</v>
      </c>
      <c r="F38" s="307" t="n">
        <f aca="false">Работы!$F38</f>
        <v>0</v>
      </c>
      <c r="G38" s="389" t="n">
        <f aca="false">Работы!$G38</f>
        <v>0</v>
      </c>
      <c r="H38" s="392" t="n">
        <v>0</v>
      </c>
      <c r="I38" s="391" t="n">
        <f aca="false">H38*$E38</f>
        <v>0</v>
      </c>
    </row>
    <row r="39" customFormat="false" ht="14.25" hidden="false" customHeight="false" outlineLevel="0" collapsed="false">
      <c r="A39" s="388"/>
      <c r="B39" s="298" t="s">
        <v>368</v>
      </c>
      <c r="C39" s="298" t="str">
        <f aca="false">VLOOKUP(B39,СписокРабот!B:E,2,FALSE())</f>
        <v>Штукатурная отделка откосов потолка до 400мм</v>
      </c>
      <c r="D39" s="300" t="str">
        <f aca="false">VLOOKUP(B39,СписокРабот!B:E,3,FALSE())</f>
        <v>п.м</v>
      </c>
      <c r="E39" s="301" t="n">
        <f aca="false">VLOOKUP(B39,СписокРабот!B:E,4,FALSE())</f>
        <v>1230</v>
      </c>
      <c r="F39" s="307" t="n">
        <f aca="false">Работы!$F39</f>
        <v>0</v>
      </c>
      <c r="G39" s="389" t="n">
        <f aca="false">Работы!$G39</f>
        <v>0</v>
      </c>
      <c r="H39" s="392" t="n">
        <v>0</v>
      </c>
      <c r="I39" s="391" t="n">
        <f aca="false">H39*$E39</f>
        <v>0</v>
      </c>
    </row>
    <row r="40" customFormat="false" ht="14.25" hidden="false" customHeight="false" outlineLevel="0" collapsed="false">
      <c r="A40" s="388"/>
      <c r="B40" s="298" t="s">
        <v>369</v>
      </c>
      <c r="C40" s="298" t="str">
        <f aca="false">VLOOKUP(B40,СписокРабот!B:E,2,FALSE())</f>
        <v>Отделка откосов потолка сетка "строби"/ паутинка/стеклохолст</v>
      </c>
      <c r="D40" s="300" t="str">
        <f aca="false">VLOOKUP(B40,СписокРабот!B:E,3,FALSE())</f>
        <v>п.м</v>
      </c>
      <c r="E40" s="301" t="n">
        <f aca="false">VLOOKUP(B40,СписокРабот!B:E,4,FALSE())</f>
        <v>620</v>
      </c>
      <c r="F40" s="307" t="n">
        <f aca="false">Работы!$F40</f>
        <v>0</v>
      </c>
      <c r="G40" s="389" t="n">
        <f aca="false">Работы!$G40</f>
        <v>0</v>
      </c>
      <c r="H40" s="392" t="n">
        <v>0</v>
      </c>
      <c r="I40" s="391" t="n">
        <f aca="false">H40*$E40</f>
        <v>0</v>
      </c>
    </row>
    <row r="41" customFormat="false" ht="14.25" hidden="false" customHeight="false" outlineLevel="0" collapsed="false">
      <c r="A41" s="388"/>
      <c r="B41" s="298" t="s">
        <v>370</v>
      </c>
      <c r="C41" s="298" t="str">
        <f aca="false">VLOOKUP(B41,СписокРабот!B:E,2,FALSE())</f>
        <v>Монтаж ГКЛ короба на потолке/готовых декоративных балок</v>
      </c>
      <c r="D41" s="300" t="str">
        <f aca="false">VLOOKUP(B41,СписокРабот!B:E,3,FALSE())</f>
        <v>п.м</v>
      </c>
      <c r="E41" s="301" t="n">
        <f aca="false">VLOOKUP(B41,СписокРабот!B:E,4,FALSE())</f>
        <v>3304</v>
      </c>
      <c r="F41" s="307" t="n">
        <f aca="false">Работы!$F41</f>
        <v>0</v>
      </c>
      <c r="G41" s="389" t="n">
        <f aca="false">Работы!$G41</f>
        <v>0</v>
      </c>
      <c r="H41" s="392" t="n">
        <v>0</v>
      </c>
      <c r="I41" s="391" t="n">
        <f aca="false">H41*$E41</f>
        <v>0</v>
      </c>
    </row>
    <row r="42" customFormat="false" ht="14.25" hidden="false" customHeight="false" outlineLevel="0" collapsed="false">
      <c r="A42" s="388"/>
      <c r="B42" s="298" t="s">
        <v>38</v>
      </c>
      <c r="C42" s="298" t="str">
        <f aca="false">VLOOKUP(B42,СписокРабот!B:E,2,FALSE())</f>
        <v>Ошкуривание потолка 1 раз</v>
      </c>
      <c r="D42" s="300" t="str">
        <f aca="false">VLOOKUP(B42,СписокРабот!B:E,3,FALSE())</f>
        <v>м²</v>
      </c>
      <c r="E42" s="301" t="n">
        <f aca="false">VLOOKUP(B42,СписокРабот!B:E,4,FALSE())</f>
        <v>441</v>
      </c>
      <c r="F42" s="307" t="n">
        <f aca="false">Работы!$F42</f>
        <v>138</v>
      </c>
      <c r="G42" s="389" t="n">
        <f aca="false">Работы!$G42</f>
        <v>60858</v>
      </c>
      <c r="H42" s="392" t="n">
        <v>0</v>
      </c>
      <c r="I42" s="391" t="n">
        <f aca="false">H42*$E42</f>
        <v>0</v>
      </c>
    </row>
    <row r="43" customFormat="false" ht="14.25" hidden="false" customHeight="false" outlineLevel="0" collapsed="false">
      <c r="A43" s="388"/>
      <c r="B43" s="298" t="s">
        <v>371</v>
      </c>
      <c r="C43" s="298" t="str">
        <f aca="false">VLOOKUP(B43,СписокРабот!B:E,2,FALSE())</f>
        <v>Ошкуривание откосов потолка 1 раз</v>
      </c>
      <c r="D43" s="300" t="str">
        <f aca="false">VLOOKUP(B43,СписокРабот!B:E,3,FALSE())</f>
        <v>п.м.</v>
      </c>
      <c r="E43" s="301" t="n">
        <f aca="false">VLOOKUP(B43,СписокРабот!B:E,4,FALSE())</f>
        <v>441</v>
      </c>
      <c r="F43" s="307" t="n">
        <f aca="false">Работы!$F43</f>
        <v>0</v>
      </c>
      <c r="G43" s="389" t="n">
        <f aca="false">Работы!$G43</f>
        <v>0</v>
      </c>
      <c r="H43" s="392" t="n">
        <v>0</v>
      </c>
      <c r="I43" s="391" t="n">
        <f aca="false">H43*$E43</f>
        <v>0</v>
      </c>
    </row>
    <row r="44" customFormat="false" ht="14.25" hidden="false" customHeight="false" outlineLevel="0" collapsed="false">
      <c r="A44" s="388"/>
      <c r="B44" s="298" t="s">
        <v>372</v>
      </c>
      <c r="C44" s="298" t="str">
        <f aca="false">VLOOKUP(B44,СписокРабот!B:E,2,FALSE())</f>
        <v>Устройство звукоизоляции потолка системой ЗИПС вектор</v>
      </c>
      <c r="D44" s="300" t="str">
        <f aca="false">VLOOKUP(B44,СписокРабот!B:E,3,FALSE())</f>
        <v>м²</v>
      </c>
      <c r="E44" s="301" t="n">
        <f aca="false">VLOOKUP(B44,СписокРабот!B:E,4,FALSE())</f>
        <v>2629</v>
      </c>
      <c r="F44" s="307" t="n">
        <f aca="false">Работы!$F44</f>
        <v>0</v>
      </c>
      <c r="G44" s="389" t="n">
        <f aca="false">Работы!$G44</f>
        <v>0</v>
      </c>
      <c r="H44" s="392" t="n">
        <v>0</v>
      </c>
      <c r="I44" s="391" t="n">
        <f aca="false">H44*$E44</f>
        <v>0</v>
      </c>
    </row>
    <row r="45" customFormat="false" ht="14.25" hidden="false" customHeight="false" outlineLevel="0" collapsed="false">
      <c r="A45" s="388"/>
      <c r="B45" s="298" t="s">
        <v>373</v>
      </c>
      <c r="C45" s="298" t="str">
        <f aca="false">VLOOKUP(B45,СписокРабот!B:E,2,FALSE())</f>
        <v>Обработка потолка антиплесень 1 слой</v>
      </c>
      <c r="D45" s="300" t="str">
        <f aca="false">VLOOKUP(B45,СписокРабот!B:E,3,FALSE())</f>
        <v>м²</v>
      </c>
      <c r="E45" s="301" t="n">
        <f aca="false">VLOOKUP(B45,СписокРабот!B:E,4,FALSE())</f>
        <v>583</v>
      </c>
      <c r="F45" s="307" t="n">
        <f aca="false">Работы!$F45</f>
        <v>0</v>
      </c>
      <c r="G45" s="389" t="n">
        <f aca="false">Работы!$G45</f>
        <v>0</v>
      </c>
      <c r="H45" s="392" t="n">
        <v>0</v>
      </c>
      <c r="I45" s="391" t="n">
        <f aca="false">H45*$E45</f>
        <v>0</v>
      </c>
    </row>
    <row r="46" customFormat="false" ht="14.25" hidden="false" customHeight="false" outlineLevel="0" collapsed="false">
      <c r="A46" s="388"/>
      <c r="B46" s="298" t="s">
        <v>374</v>
      </c>
      <c r="C46" s="298" t="str">
        <f aca="false">VLOOKUP(B46,СписокРабот!B:E,2,FALSE())</f>
        <v>Штукатурка потолка под правило гипсовым раствором визуальное выравнивание</v>
      </c>
      <c r="D46" s="300" t="str">
        <f aca="false">VLOOKUP(B46,СписокРабот!B:E,3,FALSE())</f>
        <v>м²</v>
      </c>
      <c r="E46" s="301" t="n">
        <f aca="false">VLOOKUP(B46,СписокРабот!B:E,4,FALSE())</f>
        <v>1511</v>
      </c>
      <c r="F46" s="307" t="n">
        <f aca="false">Работы!$F46</f>
        <v>0</v>
      </c>
      <c r="G46" s="389" t="n">
        <f aca="false">Работы!$G46</f>
        <v>0</v>
      </c>
      <c r="H46" s="392" t="n">
        <v>0</v>
      </c>
      <c r="I46" s="391" t="n">
        <f aca="false">H46*$E46</f>
        <v>0</v>
      </c>
    </row>
    <row r="47" customFormat="false" ht="14.25" hidden="false" customHeight="false" outlineLevel="0" collapsed="false">
      <c r="A47" s="388"/>
      <c r="B47" s="298" t="s">
        <v>375</v>
      </c>
      <c r="C47" s="298" t="str">
        <f aca="false">VLOOKUP(B47,СписокРабот!B:E,2,FALSE())</f>
        <v>Монтаж панелей МДФ/ дерев. вагонки  на потолок с  устройством каркаса</v>
      </c>
      <c r="D47" s="300" t="str">
        <f aca="false">VLOOKUP(B47,СписокРабот!B:E,3,FALSE())</f>
        <v>м²</v>
      </c>
      <c r="E47" s="301" t="n">
        <f aca="false">VLOOKUP(B47,СписокРабот!B:E,4,FALSE())</f>
        <v>2116</v>
      </c>
      <c r="F47" s="307" t="n">
        <f aca="false">Работы!$F47</f>
        <v>0</v>
      </c>
      <c r="G47" s="389" t="n">
        <f aca="false">Работы!$G47</f>
        <v>0</v>
      </c>
      <c r="H47" s="392" t="n">
        <v>0</v>
      </c>
      <c r="I47" s="391" t="n">
        <f aca="false">H47*$E47</f>
        <v>0</v>
      </c>
    </row>
    <row r="48" customFormat="false" ht="14.25" hidden="false" customHeight="false" outlineLevel="0" collapsed="false">
      <c r="A48" s="388"/>
      <c r="B48" s="298" t="s">
        <v>376</v>
      </c>
      <c r="C48" s="298" t="str">
        <f aca="false">VLOOKUP(B48,СписокРабот!B:E,2,FALSE())</f>
        <v>Устройство перегородки из ГКЛ для ниши скрытого карниза</v>
      </c>
      <c r="D48" s="300" t="str">
        <f aca="false">VLOOKUP(B48,СписокРабот!B:E,3,FALSE())</f>
        <v>п.м</v>
      </c>
      <c r="E48" s="301" t="n">
        <f aca="false">VLOOKUP(B48,СписокРабот!B:E,4,FALSE())</f>
        <v>3911</v>
      </c>
      <c r="F48" s="307" t="n">
        <f aca="false">Работы!$F48</f>
        <v>0</v>
      </c>
      <c r="G48" s="389" t="n">
        <f aca="false">Работы!$G48</f>
        <v>0</v>
      </c>
      <c r="H48" s="392" t="n">
        <v>0</v>
      </c>
      <c r="I48" s="391" t="n">
        <f aca="false">H48*$E48</f>
        <v>0</v>
      </c>
    </row>
    <row r="49" customFormat="false" ht="14.25" hidden="false" customHeight="false" outlineLevel="0" collapsed="false">
      <c r="A49" s="388"/>
      <c r="B49" s="298" t="s">
        <v>377</v>
      </c>
      <c r="C49" s="298" t="str">
        <f aca="false">VLOOKUP(B49,СписокРабот!B:E,2,FALSE())</f>
        <v>Теплоизоляция потолков пенополистирол</v>
      </c>
      <c r="D49" s="300" t="str">
        <f aca="false">VLOOKUP(B49,СписокРабот!B:E,3,FALSE())</f>
        <v>м²</v>
      </c>
      <c r="E49" s="301" t="n">
        <f aca="false">VLOOKUP(B49,СписокРабот!B:E,4,FALSE())</f>
        <v>853</v>
      </c>
      <c r="F49" s="307" t="n">
        <f aca="false">Работы!$F49</f>
        <v>0</v>
      </c>
      <c r="G49" s="389" t="n">
        <f aca="false">Работы!$G49</f>
        <v>0</v>
      </c>
      <c r="H49" s="392" t="n">
        <v>0</v>
      </c>
      <c r="I49" s="391" t="n">
        <f aca="false">H49*$E49</f>
        <v>0</v>
      </c>
    </row>
    <row r="50" customFormat="false" ht="14.25" hidden="false" customHeight="false" outlineLevel="0" collapsed="false">
      <c r="A50" s="388"/>
      <c r="B50" s="298" t="s">
        <v>40</v>
      </c>
      <c r="C50" s="298" t="str">
        <f aca="false">VLOOKUP(B50,СписокРабот!B:E,2,FALSE())</f>
        <v>Проклейка швов ГКЛВ потолка с армированием перфорированной лентой (Кнауф)</v>
      </c>
      <c r="D50" s="300" t="str">
        <f aca="false">VLOOKUP(B50,СписокРабот!B:E,3,FALSE())</f>
        <v>п.м</v>
      </c>
      <c r="E50" s="301" t="n">
        <f aca="false">VLOOKUP(B50,СписокРабот!B:E,4,FALSE())</f>
        <v>231</v>
      </c>
      <c r="F50" s="307" t="n">
        <f aca="false">Работы!$F50</f>
        <v>15</v>
      </c>
      <c r="G50" s="389" t="n">
        <f aca="false">Работы!$G50</f>
        <v>3465</v>
      </c>
      <c r="H50" s="392" t="n">
        <v>0</v>
      </c>
      <c r="I50" s="391" t="n">
        <f aca="false">H50*$E50</f>
        <v>0</v>
      </c>
    </row>
    <row r="51" customFormat="false" ht="14.25" hidden="false" customHeight="false" outlineLevel="0" collapsed="false">
      <c r="A51" s="388"/>
      <c r="B51" s="298" t="s">
        <v>378</v>
      </c>
      <c r="C51" s="298" t="str">
        <f aca="false">VLOOKUP(B51,СписокРабот!B:E,2,FALSE())</f>
        <v>Монтаж малярных уголков коробов потолка/ углоформирующей ленты</v>
      </c>
      <c r="D51" s="300" t="str">
        <f aca="false">VLOOKUP(B51,СписокРабот!B:E,3,FALSE())</f>
        <v>п.м</v>
      </c>
      <c r="E51" s="301" t="n">
        <f aca="false">VLOOKUP(B51,СписокРабот!B:E,4,FALSE())</f>
        <v>390</v>
      </c>
      <c r="F51" s="307" t="n">
        <f aca="false">Работы!$F51</f>
        <v>0</v>
      </c>
      <c r="G51" s="389" t="n">
        <f aca="false">Работы!$G51</f>
        <v>0</v>
      </c>
      <c r="H51" s="392" t="n">
        <v>0</v>
      </c>
      <c r="I51" s="391" t="n">
        <f aca="false">H51*$E51</f>
        <v>0</v>
      </c>
    </row>
    <row r="52" customFormat="false" ht="14.25" hidden="false" customHeight="false" outlineLevel="0" collapsed="false">
      <c r="A52" s="388"/>
      <c r="B52" s="298" t="s">
        <v>379</v>
      </c>
      <c r="C52" s="298" t="str">
        <f aca="false">VLOOKUP(B52,СписокРабот!B:E,2,FALSE())</f>
        <v>Отделка откосов потолка шпаклевка 2 слоя</v>
      </c>
      <c r="D52" s="300" t="str">
        <f aca="false">VLOOKUP(B52,СписокРабот!B:E,3,FALSE())</f>
        <v>п.м</v>
      </c>
      <c r="E52" s="301" t="n">
        <f aca="false">VLOOKUP(B52,СписокРабот!B:E,4,FALSE())</f>
        <v>1217</v>
      </c>
      <c r="F52" s="307" t="n">
        <f aca="false">Работы!$F52</f>
        <v>0</v>
      </c>
      <c r="G52" s="389" t="n">
        <f aca="false">Работы!$G52</f>
        <v>0</v>
      </c>
      <c r="H52" s="392" t="n">
        <v>0</v>
      </c>
      <c r="I52" s="391" t="n">
        <f aca="false">H52*$E52</f>
        <v>0</v>
      </c>
    </row>
    <row r="53" customFormat="false" ht="14.25" hidden="false" customHeight="false" outlineLevel="0" collapsed="false">
      <c r="A53" s="388"/>
      <c r="B53" s="298" t="s">
        <v>380</v>
      </c>
      <c r="C53" s="298" t="str">
        <f aca="false">VLOOKUP(B53,СписокРабот!B:E,2,FALSE())</f>
        <v>Финишная отделка откосов потолка окраска 2 слоя/ обои итд</v>
      </c>
      <c r="D53" s="300" t="str">
        <f aca="false">VLOOKUP(B53,СписокРабот!B:E,3,FALSE())</f>
        <v>п.м</v>
      </c>
      <c r="E53" s="301" t="n">
        <f aca="false">VLOOKUP(B53,СписокРабот!B:E,4,FALSE())</f>
        <v>652</v>
      </c>
      <c r="F53" s="307" t="n">
        <f aca="false">Работы!$F53</f>
        <v>0</v>
      </c>
      <c r="G53" s="389" t="n">
        <f aca="false">Работы!$G53</f>
        <v>0</v>
      </c>
      <c r="H53" s="392" t="n">
        <v>0</v>
      </c>
      <c r="I53" s="391" t="n">
        <f aca="false">H53*$E53</f>
        <v>0</v>
      </c>
    </row>
    <row r="54" customFormat="false" ht="14.25" hidden="false" customHeight="false" outlineLevel="0" collapsed="false">
      <c r="A54" s="388"/>
      <c r="B54" s="298" t="s">
        <v>381</v>
      </c>
      <c r="C54" s="298" t="str">
        <f aca="false">VLOOKUP(B54,СписокРабот!B:E,2,FALSE())</f>
        <v>Нанесение грунта Беноноконтакт на потолок 1 слой</v>
      </c>
      <c r="D54" s="300" t="str">
        <f aca="false">VLOOKUP(B54,СписокРабот!B:E,3,FALSE())</f>
        <v>м²</v>
      </c>
      <c r="E54" s="301" t="n">
        <f aca="false">VLOOKUP(B54,СписокРабот!B:E,4,FALSE())</f>
        <v>321</v>
      </c>
      <c r="F54" s="307" t="n">
        <f aca="false">Работы!$F54</f>
        <v>0</v>
      </c>
      <c r="G54" s="389" t="n">
        <f aca="false">Работы!$G54</f>
        <v>0</v>
      </c>
      <c r="H54" s="392" t="n">
        <v>0</v>
      </c>
      <c r="I54" s="391" t="n">
        <f aca="false">H54*$E54</f>
        <v>0</v>
      </c>
    </row>
    <row r="55" customFormat="false" ht="14.25" hidden="false" customHeight="false" outlineLevel="0" collapsed="false">
      <c r="A55" s="393" t="s">
        <v>354</v>
      </c>
      <c r="B55" s="309" t="s">
        <v>43</v>
      </c>
      <c r="C55" s="309"/>
      <c r="D55" s="311"/>
      <c r="E55" s="312"/>
      <c r="F55" s="315"/>
      <c r="G55" s="394"/>
      <c r="H55" s="395"/>
      <c r="I55" s="396" t="n">
        <f aca="false">SUM(I19:I54)</f>
        <v>0</v>
      </c>
    </row>
    <row r="56" customFormat="false" ht="14.25" hidden="false" customHeight="false" outlineLevel="0" collapsed="false">
      <c r="A56" s="398" t="s">
        <v>382</v>
      </c>
      <c r="B56" s="318" t="s">
        <v>44</v>
      </c>
      <c r="C56" s="399"/>
      <c r="D56" s="400"/>
      <c r="E56" s="401"/>
      <c r="F56" s="402"/>
      <c r="G56" s="403"/>
      <c r="H56" s="404"/>
      <c r="I56" s="405" t="n">
        <f aca="false">I55+I17</f>
        <v>0</v>
      </c>
    </row>
    <row r="57" customFormat="false" ht="14.25" hidden="false" customHeight="false" outlineLevel="0" collapsed="false">
      <c r="A57" s="379" t="s">
        <v>338</v>
      </c>
      <c r="B57" s="286" t="s">
        <v>383</v>
      </c>
      <c r="C57" s="286"/>
      <c r="D57" s="286"/>
      <c r="E57" s="286"/>
      <c r="F57" s="380"/>
      <c r="G57" s="381"/>
      <c r="H57" s="406"/>
      <c r="I57" s="383"/>
    </row>
    <row r="58" customFormat="false" ht="14.25" hidden="false" customHeight="false" outlineLevel="0" collapsed="false">
      <c r="A58" s="384" t="s">
        <v>344</v>
      </c>
      <c r="B58" s="292" t="s">
        <v>46</v>
      </c>
      <c r="C58" s="292"/>
      <c r="D58" s="292"/>
      <c r="E58" s="292"/>
      <c r="F58" s="295"/>
      <c r="G58" s="385"/>
      <c r="H58" s="397"/>
      <c r="I58" s="387"/>
    </row>
    <row r="59" customFormat="false" ht="14.25" hidden="false" customHeight="false" outlineLevel="0" collapsed="false">
      <c r="A59" s="388"/>
      <c r="B59" s="298" t="s">
        <v>384</v>
      </c>
      <c r="C59" s="298" t="str">
        <f aca="false">VLOOKUP(B59,СписокРабот!B:E,2,FALSE())</f>
        <v>Демонтаж стен деревянных, кирпичных (1/4, 1/2) ПГП при наличии плитки или армирования К-1,6</v>
      </c>
      <c r="D59" s="300" t="str">
        <f aca="false">VLOOKUP(B59,СписокРабот!B:E,3,FALSE())</f>
        <v>м²</v>
      </c>
      <c r="E59" s="301" t="n">
        <f aca="false">VLOOKUP(B59,СписокРабот!B:E,4,FALSE())</f>
        <v>1409</v>
      </c>
      <c r="F59" s="307" t="n">
        <f aca="false">Работы!$F59</f>
        <v>0</v>
      </c>
      <c r="G59" s="389" t="n">
        <f aca="false">Работы!$G59</f>
        <v>0</v>
      </c>
      <c r="H59" s="392" t="n">
        <v>0</v>
      </c>
      <c r="I59" s="391" t="n">
        <f aca="false">H59*$E59</f>
        <v>0</v>
      </c>
    </row>
    <row r="60" customFormat="false" ht="14.25" hidden="false" customHeight="false" outlineLevel="0" collapsed="false">
      <c r="A60" s="388"/>
      <c r="B60" s="298" t="s">
        <v>385</v>
      </c>
      <c r="C60" s="298" t="str">
        <f aca="false">VLOOKUP(B60,СписокРабот!B:E,2,FALSE())</f>
        <v>Демонтаж пластикового откоса/ наличника </v>
      </c>
      <c r="D60" s="300" t="str">
        <f aca="false">VLOOKUP(B60,СписокРабот!B:E,3,FALSE())</f>
        <v>п.м</v>
      </c>
      <c r="E60" s="301" t="n">
        <f aca="false">VLOOKUP(B60,СписокРабот!B:E,4,FALSE())</f>
        <v>74</v>
      </c>
      <c r="F60" s="307" t="n">
        <f aca="false">Работы!$F60</f>
        <v>0</v>
      </c>
      <c r="G60" s="389" t="n">
        <f aca="false">Работы!$G60</f>
        <v>0</v>
      </c>
      <c r="H60" s="392" t="n">
        <v>0</v>
      </c>
      <c r="I60" s="391" t="n">
        <f aca="false">H60*$E60</f>
        <v>0</v>
      </c>
    </row>
    <row r="61" customFormat="false" ht="14.25" hidden="false" customHeight="false" outlineLevel="0" collapsed="false">
      <c r="A61" s="388"/>
      <c r="B61" s="298" t="s">
        <v>386</v>
      </c>
      <c r="C61" s="298" t="str">
        <f aca="false">VLOOKUP(B61,СписокРабот!B:E,2,FALSE())</f>
        <v>Демонтаж существующих кирпичных конструкций</v>
      </c>
      <c r="D61" s="300" t="str">
        <f aca="false">VLOOKUP(B61,СписокРабот!B:E,3,FALSE())</f>
        <v>м3</v>
      </c>
      <c r="E61" s="301" t="n">
        <f aca="false">VLOOKUP(B61,СписокРабот!B:E,4,FALSE())</f>
        <v>23310</v>
      </c>
      <c r="F61" s="307" t="n">
        <f aca="false">Работы!$F61</f>
        <v>0</v>
      </c>
      <c r="G61" s="389" t="n">
        <f aca="false">Работы!$G61</f>
        <v>0</v>
      </c>
      <c r="H61" s="392" t="n">
        <v>0</v>
      </c>
      <c r="I61" s="391" t="n">
        <f aca="false">H61*$E61</f>
        <v>0</v>
      </c>
    </row>
    <row r="62" customFormat="false" ht="14.25" hidden="false" customHeight="false" outlineLevel="0" collapsed="false">
      <c r="A62" s="388"/>
      <c r="B62" s="298" t="s">
        <v>387</v>
      </c>
      <c r="C62" s="298" t="str">
        <f aca="false">VLOOKUP(B62,СписокРабот!B:E,2,FALSE())</f>
        <v>Демонтаж штукатурного покрытия толщ. до 2 см. (от 2см до 6см К-1.5, свыше 6 см К-2)</v>
      </c>
      <c r="D62" s="300" t="str">
        <f aca="false">VLOOKUP(B62,СписокРабот!B:E,3,FALSE())</f>
        <v>м²</v>
      </c>
      <c r="E62" s="301" t="n">
        <f aca="false">VLOOKUP(B62,СписокРабот!B:E,4,FALSE())</f>
        <v>744</v>
      </c>
      <c r="F62" s="307" t="n">
        <f aca="false">Работы!$F62</f>
        <v>0</v>
      </c>
      <c r="G62" s="389" t="n">
        <f aca="false">Работы!$G62</f>
        <v>0</v>
      </c>
      <c r="H62" s="392" t="n">
        <v>0</v>
      </c>
      <c r="I62" s="391" t="n">
        <f aca="false">H62*$E62</f>
        <v>0</v>
      </c>
    </row>
    <row r="63" customFormat="false" ht="14.25" hidden="false" customHeight="false" outlineLevel="0" collapsed="false">
      <c r="A63" s="388"/>
      <c r="B63" s="298" t="s">
        <v>388</v>
      </c>
      <c r="C63" s="298" t="str">
        <f aca="false">VLOOKUP(B63,СписокРабот!B:E,2,FALSE())</f>
        <v>Демонтаж маяка с заделкой шрабы стен, потолка и пола</v>
      </c>
      <c r="D63" s="300" t="str">
        <f aca="false">VLOOKUP(B63,СписокРабот!B:E,3,FALSE())</f>
        <v>п.м</v>
      </c>
      <c r="E63" s="301" t="n">
        <f aca="false">VLOOKUP(B63,СписокРабот!B:E,4,FALSE())</f>
        <v>311</v>
      </c>
      <c r="F63" s="307" t="n">
        <f aca="false">Работы!$F63</f>
        <v>0</v>
      </c>
      <c r="G63" s="389" t="n">
        <f aca="false">Работы!$G63</f>
        <v>0</v>
      </c>
      <c r="H63" s="392" t="n">
        <v>0</v>
      </c>
      <c r="I63" s="391" t="n">
        <f aca="false">H63*$E63</f>
        <v>0</v>
      </c>
    </row>
    <row r="64" customFormat="false" ht="14.25" hidden="false" customHeight="false" outlineLevel="0" collapsed="false">
      <c r="A64" s="388"/>
      <c r="B64" s="298" t="s">
        <v>389</v>
      </c>
      <c r="C64" s="298" t="str">
        <f aca="false">VLOOKUP(B64,СписокРабот!B:E,2,FALSE())</f>
        <v>Демонтаж дверного полотна</v>
      </c>
      <c r="D64" s="300" t="str">
        <f aca="false">VLOOKUP(B64,СписокРабот!B:E,3,FALSE())</f>
        <v>ед.</v>
      </c>
      <c r="E64" s="301" t="n">
        <f aca="false">VLOOKUP(B64,СписокРабот!B:E,4,FALSE())</f>
        <v>450</v>
      </c>
      <c r="F64" s="307" t="n">
        <f aca="false">Работы!$F64</f>
        <v>0</v>
      </c>
      <c r="G64" s="389" t="n">
        <f aca="false">Работы!$G64</f>
        <v>0</v>
      </c>
      <c r="H64" s="390" t="n">
        <v>0</v>
      </c>
      <c r="I64" s="391" t="n">
        <f aca="false">H64*$E64</f>
        <v>0</v>
      </c>
    </row>
    <row r="65" customFormat="false" ht="14.25" hidden="false" customHeight="false" outlineLevel="0" collapsed="false">
      <c r="A65" s="388"/>
      <c r="B65" s="298" t="s">
        <v>390</v>
      </c>
      <c r="C65" s="298" t="str">
        <f aca="false">VLOOKUP(B65,СписокРабот!B:E,2,FALSE())</f>
        <v>Демонтаж подоконника (пластик)</v>
      </c>
      <c r="D65" s="300" t="str">
        <f aca="false">VLOOKUP(B65,СписокРабот!B:E,3,FALSE())</f>
        <v>ед.</v>
      </c>
      <c r="E65" s="301" t="n">
        <f aca="false">VLOOKUP(B65,СписокРабот!B:E,4,FALSE())</f>
        <v>809</v>
      </c>
      <c r="F65" s="307" t="n">
        <f aca="false">Работы!$F65</f>
        <v>0</v>
      </c>
      <c r="G65" s="389" t="n">
        <f aca="false">Работы!$G65</f>
        <v>0</v>
      </c>
      <c r="H65" s="390" t="n">
        <v>0</v>
      </c>
      <c r="I65" s="391" t="n">
        <f aca="false">H65*$E65</f>
        <v>0</v>
      </c>
    </row>
    <row r="66" customFormat="false" ht="14.25" hidden="false" customHeight="false" outlineLevel="0" collapsed="false">
      <c r="A66" s="388"/>
      <c r="B66" s="298" t="s">
        <v>391</v>
      </c>
      <c r="C66" s="298" t="str">
        <f aca="false">VLOOKUP(B66,СписокРабот!B:E,2,FALSE())</f>
        <v>Демонтаж подоконника (камень/бетон)</v>
      </c>
      <c r="D66" s="300" t="str">
        <f aca="false">VLOOKUP(B66,СписокРабот!B:E,3,FALSE())</f>
        <v>ед.</v>
      </c>
      <c r="E66" s="301" t="n">
        <f aca="false">VLOOKUP(B66,СписокРабот!B:E,4,FALSE())</f>
        <v>1466</v>
      </c>
      <c r="F66" s="307" t="n">
        <f aca="false">Работы!$F66</f>
        <v>0</v>
      </c>
      <c r="G66" s="389" t="n">
        <f aca="false">Работы!$G66</f>
        <v>0</v>
      </c>
      <c r="H66" s="390" t="n">
        <v>0</v>
      </c>
      <c r="I66" s="391" t="n">
        <f aca="false">H66*$E66</f>
        <v>0</v>
      </c>
    </row>
    <row r="67" customFormat="false" ht="14.25" hidden="false" customHeight="false" outlineLevel="0" collapsed="false">
      <c r="A67" s="388"/>
      <c r="B67" s="298" t="s">
        <v>392</v>
      </c>
      <c r="C67" s="298" t="str">
        <f aca="false">VLOOKUP(B67,СписокРабот!B:E,2,FALSE())</f>
        <v>Демонтаж дверных блоков</v>
      </c>
      <c r="D67" s="300" t="str">
        <f aca="false">VLOOKUP(B67,СписокРабот!B:E,3,FALSE())</f>
        <v>ед.</v>
      </c>
      <c r="E67" s="301" t="n">
        <f aca="false">VLOOKUP(B67,СписокРабот!B:E,4,FALSE())</f>
        <v>777</v>
      </c>
      <c r="F67" s="307" t="n">
        <f aca="false">Работы!$F67</f>
        <v>0</v>
      </c>
      <c r="G67" s="389" t="n">
        <f aca="false">Работы!$G67</f>
        <v>0</v>
      </c>
      <c r="H67" s="390" t="n">
        <v>0</v>
      </c>
      <c r="I67" s="391" t="n">
        <f aca="false">H67*$E67</f>
        <v>0</v>
      </c>
    </row>
    <row r="68" customFormat="false" ht="14.25" hidden="false" customHeight="false" outlineLevel="0" collapsed="false">
      <c r="A68" s="388"/>
      <c r="B68" s="298" t="s">
        <v>393</v>
      </c>
      <c r="C68" s="298" t="str">
        <f aca="false">VLOOKUP(B68,СписокРабот!B:E,2,FALSE())</f>
        <v>Демонтаж оконных блоков</v>
      </c>
      <c r="D68" s="300" t="str">
        <f aca="false">VLOOKUP(B68,СписокРабот!B:E,3,FALSE())</f>
        <v>м²</v>
      </c>
      <c r="E68" s="301" t="n">
        <f aca="false">VLOOKUP(B68,СписокРабот!B:E,4,FALSE())</f>
        <v>468</v>
      </c>
      <c r="F68" s="307" t="n">
        <f aca="false">Работы!$F68</f>
        <v>0</v>
      </c>
      <c r="G68" s="389" t="n">
        <f aca="false">Работы!$G68</f>
        <v>0</v>
      </c>
      <c r="H68" s="390" t="n">
        <v>0</v>
      </c>
      <c r="I68" s="391" t="n">
        <f aca="false">H68*$E68</f>
        <v>0</v>
      </c>
    </row>
    <row r="69" customFormat="false" ht="14.25" hidden="false" customHeight="false" outlineLevel="0" collapsed="false">
      <c r="A69" s="388"/>
      <c r="B69" s="298" t="s">
        <v>394</v>
      </c>
      <c r="C69" s="298" t="str">
        <f aca="false">VLOOKUP(B69,СписокРабот!B:E,2,FALSE())</f>
        <v>Расчистка стен от старой ВЭ краски / шпаклевки. От масляной краски К-1,3</v>
      </c>
      <c r="D69" s="300" t="str">
        <f aca="false">VLOOKUP(B69,СписокРабот!B:E,3,FALSE())</f>
        <v>м²</v>
      </c>
      <c r="E69" s="301" t="n">
        <f aca="false">VLOOKUP(B69,СписокРабот!B:E,4,FALSE())</f>
        <v>722</v>
      </c>
      <c r="F69" s="307" t="n">
        <f aca="false">Работы!$F69</f>
        <v>0</v>
      </c>
      <c r="G69" s="389" t="n">
        <f aca="false">Работы!$G69</f>
        <v>0</v>
      </c>
      <c r="H69" s="392" t="n">
        <v>0</v>
      </c>
      <c r="I69" s="391" t="n">
        <f aca="false">H69*$E69</f>
        <v>0</v>
      </c>
    </row>
    <row r="70" customFormat="false" ht="14.25" hidden="false" customHeight="false" outlineLevel="0" collapsed="false">
      <c r="A70" s="388"/>
      <c r="B70" s="298" t="s">
        <v>395</v>
      </c>
      <c r="C70" s="298" t="str">
        <f aca="false">VLOOKUP(B70,СписокРабот!B:E,2,FALSE())</f>
        <v>Снятие старых обоев (флизелин,бумажные,текстильные, многослойные )/ утеплителя со стен</v>
      </c>
      <c r="D70" s="300" t="str">
        <f aca="false">VLOOKUP(B70,СписокРабот!B:E,3,FALSE())</f>
        <v>м²</v>
      </c>
      <c r="E70" s="301" t="n">
        <f aca="false">VLOOKUP(B70,СписокРабот!B:E,4,FALSE())</f>
        <v>552</v>
      </c>
      <c r="F70" s="307" t="n">
        <f aca="false">Работы!$F70</f>
        <v>0</v>
      </c>
      <c r="G70" s="389" t="n">
        <f aca="false">Работы!$G70</f>
        <v>0</v>
      </c>
      <c r="H70" s="392" t="n">
        <v>0</v>
      </c>
      <c r="I70" s="391" t="n">
        <f aca="false">H70*$E70</f>
        <v>0</v>
      </c>
    </row>
    <row r="71" customFormat="false" ht="14.25" hidden="false" customHeight="false" outlineLevel="0" collapsed="false">
      <c r="A71" s="388"/>
      <c r="B71" s="298" t="s">
        <v>396</v>
      </c>
      <c r="C71" s="298" t="str">
        <f aca="false">VLOOKUP(B71,СписокРабот!B:E,2,FALSE())</f>
        <v>Снятие старых обоев однослойные</v>
      </c>
      <c r="D71" s="300" t="str">
        <f aca="false">VLOOKUP(B71,СписокРабот!B:E,3,FALSE())</f>
        <v>м²</v>
      </c>
      <c r="E71" s="301" t="n">
        <f aca="false">VLOOKUP(B71,СписокРабот!B:E,4,FALSE())</f>
        <v>214</v>
      </c>
      <c r="F71" s="307" t="n">
        <f aca="false">Работы!$F71</f>
        <v>0</v>
      </c>
      <c r="G71" s="389" t="n">
        <f aca="false">Работы!$G71</f>
        <v>0</v>
      </c>
      <c r="H71" s="392" t="n">
        <v>0</v>
      </c>
      <c r="I71" s="391" t="n">
        <f aca="false">H71*$E71</f>
        <v>0</v>
      </c>
    </row>
    <row r="72" customFormat="false" ht="14.25" hidden="false" customHeight="false" outlineLevel="0" collapsed="false">
      <c r="A72" s="388"/>
      <c r="B72" s="298" t="s">
        <v>397</v>
      </c>
      <c r="C72" s="298" t="str">
        <f aca="false">VLOOKUP(B72,СписокРабот!B:E,2,FALSE())</f>
        <v>Зачистка оконной рамы (с одной стороны)</v>
      </c>
      <c r="D72" s="300" t="str">
        <f aca="false">VLOOKUP(B72,СписокРабот!B:E,3,FALSE())</f>
        <v>ед.</v>
      </c>
      <c r="E72" s="301" t="n">
        <f aca="false">VLOOKUP(B72,СписокРабот!B:E,4,FALSE())</f>
        <v>1834</v>
      </c>
      <c r="F72" s="307" t="n">
        <f aca="false">Работы!$F72</f>
        <v>0</v>
      </c>
      <c r="G72" s="389" t="n">
        <f aca="false">Работы!$G72</f>
        <v>0</v>
      </c>
      <c r="H72" s="390" t="n">
        <v>0</v>
      </c>
      <c r="I72" s="391" t="n">
        <f aca="false">H72*$E72</f>
        <v>0</v>
      </c>
    </row>
    <row r="73" customFormat="false" ht="14.25" hidden="false" customHeight="false" outlineLevel="0" collapsed="false">
      <c r="A73" s="388"/>
      <c r="B73" s="298" t="s">
        <v>398</v>
      </c>
      <c r="C73" s="298" t="str">
        <f aca="false">VLOOKUP(B73,СписокРабот!B:E,2,FALSE())</f>
        <v>Демонтаж стен (перегородок) из ацеида, гипсолита, ГКЛ( при наличии плитки или армирования к-1,6)</v>
      </c>
      <c r="D73" s="300" t="str">
        <f aca="false">VLOOKUP(B73,СписокРабот!B:E,3,FALSE())</f>
        <v>м²</v>
      </c>
      <c r="E73" s="301" t="n">
        <f aca="false">VLOOKUP(B73,СписокРабот!B:E,4,FALSE())</f>
        <v>1009</v>
      </c>
      <c r="F73" s="307" t="n">
        <f aca="false">Работы!$F73</f>
        <v>0</v>
      </c>
      <c r="G73" s="389" t="n">
        <f aca="false">Работы!$G73</f>
        <v>0</v>
      </c>
      <c r="H73" s="392" t="n">
        <v>0</v>
      </c>
      <c r="I73" s="391" t="n">
        <f aca="false">H73*$E73</f>
        <v>0</v>
      </c>
    </row>
    <row r="74" customFormat="false" ht="14.25" hidden="false" customHeight="false" outlineLevel="0" collapsed="false">
      <c r="A74" s="388"/>
      <c r="B74" s="298" t="s">
        <v>399</v>
      </c>
      <c r="C74" s="298" t="str">
        <f aca="false">VLOOKUP(B74,СписокРабот!B:E,2,FALSE())</f>
        <v>Демонтаж мокрый  фасад корроед по сетке/ Демонтаж дранки или метал.сетки </v>
      </c>
      <c r="D74" s="300" t="str">
        <f aca="false">VLOOKUP(B74,СписокРабот!B:E,3,FALSE())</f>
        <v>м²</v>
      </c>
      <c r="E74" s="301" t="n">
        <f aca="false">VLOOKUP(B74,СписокРабот!B:E,4,FALSE())</f>
        <v>1024</v>
      </c>
      <c r="F74" s="307" t="n">
        <f aca="false">Работы!$F74</f>
        <v>0</v>
      </c>
      <c r="G74" s="389" t="n">
        <f aca="false">Работы!$G74</f>
        <v>0</v>
      </c>
      <c r="H74" s="392" t="n">
        <v>0</v>
      </c>
      <c r="I74" s="391" t="n">
        <f aca="false">H74*$E74</f>
        <v>0</v>
      </c>
    </row>
    <row r="75" customFormat="false" ht="14.25" hidden="false" customHeight="false" outlineLevel="0" collapsed="false">
      <c r="A75" s="388"/>
      <c r="B75" s="298" t="s">
        <v>400</v>
      </c>
      <c r="C75" s="298" t="str">
        <f aca="false">VLOOKUP(B75,СписокРабот!B:E,2,FALSE())</f>
        <v>Зачистка подоконника (до 20 см)</v>
      </c>
      <c r="D75" s="300" t="str">
        <f aca="false">VLOOKUP(B75,СписокРабот!B:E,3,FALSE())</f>
        <v>п.м</v>
      </c>
      <c r="E75" s="301" t="n">
        <f aca="false">VLOOKUP(B75,СписокРабот!B:E,4,FALSE())</f>
        <v>2191</v>
      </c>
      <c r="F75" s="307" t="n">
        <f aca="false">Работы!$F75</f>
        <v>0</v>
      </c>
      <c r="G75" s="389" t="n">
        <f aca="false">Работы!$G75</f>
        <v>0</v>
      </c>
      <c r="H75" s="392" t="n">
        <v>0</v>
      </c>
      <c r="I75" s="391" t="n">
        <f aca="false">H75*$E75</f>
        <v>0</v>
      </c>
    </row>
    <row r="76" customFormat="false" ht="14.25" hidden="false" customHeight="false" outlineLevel="0" collapsed="false">
      <c r="A76" s="388"/>
      <c r="B76" s="298" t="s">
        <v>401</v>
      </c>
      <c r="C76" s="298" t="str">
        <f aca="false">VLOOKUP(B76,СписокРабот!B:E,2,FALSE())</f>
        <v>Демонтаж вагонки/ стеновых панелей</v>
      </c>
      <c r="D76" s="300" t="str">
        <f aca="false">VLOOKUP(B76,СписокРабот!B:E,3,FALSE())</f>
        <v>м²</v>
      </c>
      <c r="E76" s="301" t="n">
        <f aca="false">VLOOKUP(B76,СписокРабот!B:E,4,FALSE())</f>
        <v>284</v>
      </c>
      <c r="F76" s="307" t="n">
        <f aca="false">Работы!$F79</f>
        <v>10</v>
      </c>
      <c r="G76" s="389" t="n">
        <f aca="false">Работы!$G79</f>
        <v>2570</v>
      </c>
      <c r="H76" s="392" t="n">
        <v>0</v>
      </c>
      <c r="I76" s="391" t="n">
        <f aca="false">H76*$E76</f>
        <v>0</v>
      </c>
    </row>
    <row r="77" customFormat="false" ht="14.25" hidden="false" customHeight="false" outlineLevel="0" collapsed="false">
      <c r="A77" s="388"/>
      <c r="B77" s="298" t="s">
        <v>402</v>
      </c>
      <c r="C77" s="298" t="str">
        <f aca="false">VLOOKUP(B77,СписокРабот!B:E,2,FALSE())</f>
        <v>Расчистка кирпичной кладки</v>
      </c>
      <c r="D77" s="300" t="str">
        <f aca="false">VLOOKUP(B77,СписокРабот!B:E,3,FALSE())</f>
        <v>м²</v>
      </c>
      <c r="E77" s="301" t="n">
        <f aca="false">VLOOKUP(B77,СписокРабот!B:E,4,FALSE())</f>
        <v>1783</v>
      </c>
      <c r="F77" s="307" t="n">
        <f aca="false">Работы!$F80</f>
        <v>1592.4</v>
      </c>
      <c r="G77" s="389" t="n">
        <f aca="false">Работы!$G80</f>
        <v>1100932.4</v>
      </c>
      <c r="H77" s="392" t="n">
        <v>0</v>
      </c>
      <c r="I77" s="391" t="n">
        <f aca="false">H77*$E77</f>
        <v>0</v>
      </c>
    </row>
    <row r="78" customFormat="false" ht="14.25" hidden="false" customHeight="false" outlineLevel="0" collapsed="false">
      <c r="A78" s="388"/>
      <c r="B78" s="298" t="s">
        <v>47</v>
      </c>
      <c r="C78" s="298" t="str">
        <f aca="false">VLOOKUP(B78,СписокРабот!B:E,2,FALSE())</f>
        <v>Демонтаж с откосов ВЭ краски/шпаклевки. Штукатурки, масл. Краски К-1,3</v>
      </c>
      <c r="D78" s="300" t="str">
        <f aca="false">VLOOKUP(B78,СписокРабот!B:E,3,FALSE())</f>
        <v>п.м</v>
      </c>
      <c r="E78" s="301" t="n">
        <f aca="false">VLOOKUP(B78,СписокРабот!B:E,4,FALSE())</f>
        <v>257</v>
      </c>
      <c r="F78" s="307" t="n">
        <f aca="false">Работы!$F81</f>
        <v>15</v>
      </c>
      <c r="G78" s="389" t="n">
        <f aca="false">Работы!$G81</f>
        <v>7440</v>
      </c>
      <c r="H78" s="392" t="n">
        <v>0</v>
      </c>
      <c r="I78" s="391" t="n">
        <f aca="false">H78*$E78</f>
        <v>0</v>
      </c>
    </row>
    <row r="79" customFormat="false" ht="14.25" hidden="false" customHeight="false" outlineLevel="0" collapsed="false">
      <c r="A79" s="393" t="s">
        <v>354</v>
      </c>
      <c r="B79" s="309" t="s">
        <v>49</v>
      </c>
      <c r="C79" s="407"/>
      <c r="D79" s="311"/>
      <c r="E79" s="312"/>
      <c r="F79" s="315"/>
      <c r="G79" s="394"/>
      <c r="H79" s="395"/>
      <c r="I79" s="396" t="n">
        <f aca="false">SUM(I59:I78)</f>
        <v>0</v>
      </c>
    </row>
    <row r="80" customFormat="false" ht="14.25" hidden="false" customHeight="false" outlineLevel="0" collapsed="false">
      <c r="A80" s="384" t="s">
        <v>344</v>
      </c>
      <c r="B80" s="292" t="s">
        <v>50</v>
      </c>
      <c r="C80" s="292"/>
      <c r="D80" s="292"/>
      <c r="E80" s="292"/>
      <c r="F80" s="295"/>
      <c r="G80" s="385"/>
      <c r="H80" s="397"/>
      <c r="I80" s="387"/>
    </row>
    <row r="81" customFormat="false" ht="14.25" hidden="false" customHeight="false" outlineLevel="0" collapsed="false">
      <c r="A81" s="388"/>
      <c r="B81" s="298" t="s">
        <v>51</v>
      </c>
      <c r="C81" s="298" t="str">
        <f aca="false">VLOOKUP(B81,СписокРабот!B:E,2,FALSE())</f>
        <v>Оклейка стен сеткой «строби», «паутинка», «стеклохолст»/пароизоляция стен</v>
      </c>
      <c r="D81" s="300" t="str">
        <f aca="false">VLOOKUP(B81,СписокРабот!B:E,3,FALSE())</f>
        <v>м²</v>
      </c>
      <c r="E81" s="301" t="n">
        <f aca="false">VLOOKUP(B81,СписокРабот!B:E,4,FALSE())</f>
        <v>496</v>
      </c>
      <c r="F81" s="307" t="n">
        <f aca="false">Работы!$F81</f>
        <v>15</v>
      </c>
      <c r="G81" s="389" t="n">
        <f aca="false">Работы!$G81</f>
        <v>7440</v>
      </c>
      <c r="H81" s="392" t="n">
        <v>0</v>
      </c>
      <c r="I81" s="391" t="n">
        <f aca="false">H81*$E81</f>
        <v>0</v>
      </c>
    </row>
    <row r="82" customFormat="false" ht="14.25" hidden="false" customHeight="false" outlineLevel="0" collapsed="false">
      <c r="A82" s="388"/>
      <c r="B82" s="298" t="s">
        <v>403</v>
      </c>
      <c r="C82" s="298" t="str">
        <f aca="false">VLOOKUP(B82,СписокРабот!B:E,2,FALSE())</f>
        <v>Монтаж скрытого люка под окраску на стены/ на потолок К- 1,3</v>
      </c>
      <c r="D82" s="300" t="str">
        <f aca="false">VLOOKUP(B82,СписокРабот!B:E,3,FALSE())</f>
        <v>ед</v>
      </c>
      <c r="E82" s="301" t="n">
        <f aca="false">VLOOKUP(B82,СписокРабот!B:E,4,FALSE())</f>
        <v>3706</v>
      </c>
      <c r="F82" s="307" t="n">
        <f aca="false">Работы!$F82</f>
        <v>0</v>
      </c>
      <c r="G82" s="389" t="n">
        <f aca="false">Работы!$G82</f>
        <v>0</v>
      </c>
      <c r="H82" s="390" t="n">
        <v>0</v>
      </c>
      <c r="I82" s="391" t="n">
        <f aca="false">H82*$E82</f>
        <v>0</v>
      </c>
    </row>
    <row r="83" customFormat="false" ht="14.25" hidden="false" customHeight="false" outlineLevel="0" collapsed="false">
      <c r="A83" s="388"/>
      <c r="B83" s="298" t="s">
        <v>53</v>
      </c>
      <c r="C83" s="298" t="str">
        <f aca="false">VLOOKUP(B83,СписокРабот!B:E,2,FALSE())</f>
        <v>Усиление проёмов металлическим уголком с огрунтовкой</v>
      </c>
      <c r="D83" s="300" t="str">
        <f aca="false">VLOOKUP(B83,СписокРабот!B:E,3,FALSE())</f>
        <v>п.м</v>
      </c>
      <c r="E83" s="301" t="n">
        <f aca="false">VLOOKUP(B83,СписокРабот!B:E,4,FALSE())</f>
        <v>1496</v>
      </c>
      <c r="F83" s="307" t="n">
        <f aca="false">Работы!$F83</f>
        <v>7.4</v>
      </c>
      <c r="G83" s="389" t="n">
        <f aca="false">Работы!$G83</f>
        <v>11070.4</v>
      </c>
      <c r="H83" s="392" t="n">
        <v>0</v>
      </c>
      <c r="I83" s="391" t="n">
        <f aca="false">H83*$E83</f>
        <v>0</v>
      </c>
    </row>
    <row r="84" customFormat="false" ht="14.25" hidden="false" customHeight="false" outlineLevel="0" collapsed="false">
      <c r="A84" s="388"/>
      <c r="B84" s="298" t="s">
        <v>404</v>
      </c>
      <c r="C84" s="298" t="str">
        <f aca="false">VLOOKUP(B84,СписокРабот!B:E,2,FALSE())</f>
        <v>Устройство ниши до 100х100х10 (в.ш.г.) в бетоне</v>
      </c>
      <c r="D84" s="300" t="str">
        <f aca="false">VLOOKUP(B84,СписокРабот!B:E,3,FALSE())</f>
        <v>ед.</v>
      </c>
      <c r="E84" s="301" t="n">
        <f aca="false">VLOOKUP(B84,СписокРабот!B:E,4,FALSE())</f>
        <v>7475</v>
      </c>
      <c r="F84" s="307" t="n">
        <f aca="false">Работы!$F84</f>
        <v>0</v>
      </c>
      <c r="G84" s="389" t="n">
        <f aca="false">Работы!$G84</f>
        <v>0</v>
      </c>
      <c r="H84" s="390" t="n">
        <v>0</v>
      </c>
      <c r="I84" s="391" t="n">
        <f aca="false">H84*$E84</f>
        <v>0</v>
      </c>
    </row>
    <row r="85" customFormat="false" ht="14.25" hidden="false" customHeight="false" outlineLevel="0" collapsed="false">
      <c r="A85" s="388"/>
      <c r="B85" s="298" t="s">
        <v>405</v>
      </c>
      <c r="C85" s="298" t="str">
        <f aca="false">VLOOKUP(B85,СписокРабот!B:E,2,FALSE())</f>
        <v>Устройство ниши до 100х100х10 (в.ш.г.) в кирпиче,пеноблок</v>
      </c>
      <c r="D85" s="300" t="str">
        <f aca="false">VLOOKUP(B85,СписокРабот!B:E,3,FALSE())</f>
        <v>ед.</v>
      </c>
      <c r="E85" s="301" t="n">
        <f aca="false">VLOOKUP(B85,СписокРабот!B:E,4,FALSE())</f>
        <v>5757</v>
      </c>
      <c r="F85" s="307" t="n">
        <f aca="false">Работы!$F85</f>
        <v>0</v>
      </c>
      <c r="G85" s="389" t="n">
        <f aca="false">Работы!$G85</f>
        <v>0</v>
      </c>
      <c r="H85" s="390" t="n">
        <v>0</v>
      </c>
      <c r="I85" s="391" t="n">
        <f aca="false">H85*$E85</f>
        <v>0</v>
      </c>
    </row>
    <row r="86" customFormat="false" ht="14.25" hidden="false" customHeight="false" outlineLevel="0" collapsed="false">
      <c r="A86" s="388"/>
      <c r="B86" s="298" t="s">
        <v>406</v>
      </c>
      <c r="C86" s="298" t="str">
        <f aca="false">VLOOKUP(B86,СписокРабот!B:E,2,FALSE())</f>
        <v>Устройство ниши до 100х100х10 (в.ш.г.) в фальшстенах,ПГП,гипсолит</v>
      </c>
      <c r="D86" s="300" t="str">
        <f aca="false">VLOOKUP(B86,СписокРабот!B:E,3,FALSE())</f>
        <v>ед.</v>
      </c>
      <c r="E86" s="301" t="n">
        <f aca="false">VLOOKUP(B86,СписокРабот!B:E,4,FALSE())</f>
        <v>4001</v>
      </c>
      <c r="F86" s="307" t="n">
        <f aca="false">Работы!$F86</f>
        <v>0</v>
      </c>
      <c r="G86" s="389" t="n">
        <f aca="false">Работы!$G86</f>
        <v>0</v>
      </c>
      <c r="H86" s="390" t="n">
        <v>0</v>
      </c>
      <c r="I86" s="391" t="n">
        <f aca="false">H86*$E86</f>
        <v>0</v>
      </c>
    </row>
    <row r="87" customFormat="false" ht="14.25" hidden="false" customHeight="false" outlineLevel="0" collapsed="false">
      <c r="A87" s="388"/>
      <c r="B87" s="298" t="s">
        <v>407</v>
      </c>
      <c r="C87" s="298" t="str">
        <f aca="false">VLOOKUP(B87,СписокРабот!B:E,2,FALSE())</f>
        <v>Устройство перегородок в ½ кирпича под штукатурку</v>
      </c>
      <c r="D87" s="300" t="str">
        <f aca="false">VLOOKUP(B87,СписокРабот!B:E,3,FALSE())</f>
        <v>м²</v>
      </c>
      <c r="E87" s="301" t="n">
        <f aca="false">VLOOKUP(B87,СписокРабот!B:E,4,FALSE())</f>
        <v>3256</v>
      </c>
      <c r="F87" s="307" t="n">
        <f aca="false">Работы!$F87</f>
        <v>0</v>
      </c>
      <c r="G87" s="389" t="n">
        <f aca="false">Работы!$G87</f>
        <v>0</v>
      </c>
      <c r="H87" s="392" t="n">
        <v>0</v>
      </c>
      <c r="I87" s="391" t="n">
        <f aca="false">H87*$E87</f>
        <v>0</v>
      </c>
    </row>
    <row r="88" customFormat="false" ht="14.25" hidden="false" customHeight="false" outlineLevel="0" collapsed="false">
      <c r="A88" s="388"/>
      <c r="B88" s="298" t="s">
        <v>408</v>
      </c>
      <c r="C88" s="298" t="str">
        <f aca="false">VLOOKUP(B88,СписокРабот!B:E,2,FALSE())</f>
        <v>Устройство перегородок в 1 кирпич под штукатурку</v>
      </c>
      <c r="D88" s="300" t="str">
        <f aca="false">VLOOKUP(B88,СписокРабот!B:E,3,FALSE())</f>
        <v>м²</v>
      </c>
      <c r="E88" s="301" t="n">
        <f aca="false">VLOOKUP(B88,СписокРабот!B:E,4,FALSE())</f>
        <v>4366</v>
      </c>
      <c r="F88" s="307" t="n">
        <f aca="false">Работы!$F88</f>
        <v>0</v>
      </c>
      <c r="G88" s="389" t="n">
        <f aca="false">Работы!$G88</f>
        <v>0</v>
      </c>
      <c r="H88" s="392" t="n">
        <v>0</v>
      </c>
      <c r="I88" s="391" t="n">
        <f aca="false">H88*$E88</f>
        <v>0</v>
      </c>
    </row>
    <row r="89" customFormat="false" ht="14.25" hidden="false" customHeight="false" outlineLevel="0" collapsed="false">
      <c r="A89" s="388"/>
      <c r="B89" s="298" t="s">
        <v>55</v>
      </c>
      <c r="C89" s="298" t="str">
        <f aca="false">VLOOKUP(B89,СписокРабот!B:E,2,FALSE())</f>
        <v>Устройство перегородок из газо/пеноблоков, пазогребневых блоков</v>
      </c>
      <c r="D89" s="300" t="str">
        <f aca="false">VLOOKUP(B89,СписокРабот!B:E,3,FALSE())</f>
        <v>м²</v>
      </c>
      <c r="E89" s="301" t="n">
        <f aca="false">VLOOKUP(B89,СписокРабот!B:E,4,FALSE())</f>
        <v>1809</v>
      </c>
      <c r="F89" s="307" t="n">
        <f aca="false">Работы!$F89</f>
        <v>75</v>
      </c>
      <c r="G89" s="389" t="n">
        <f aca="false">Работы!$G89</f>
        <v>135675</v>
      </c>
      <c r="H89" s="392" t="n">
        <v>0</v>
      </c>
      <c r="I89" s="391" t="n">
        <f aca="false">H89*$E89</f>
        <v>0</v>
      </c>
    </row>
    <row r="90" customFormat="false" ht="14.25" hidden="false" customHeight="false" outlineLevel="0" collapsed="false">
      <c r="A90" s="388"/>
      <c r="B90" s="298" t="s">
        <v>409</v>
      </c>
      <c r="C90" s="298" t="str">
        <f aca="false">VLOOKUP(B90,СписокРабот!B:E,2,FALSE())</f>
        <v>Устройство стен из гипсокартона (1 слой) с устройством каркаса прямолинейные конструкции</v>
      </c>
      <c r="D90" s="300" t="str">
        <f aca="false">VLOOKUP(B90,СписокРабот!B:E,3,FALSE())</f>
        <v>м²</v>
      </c>
      <c r="E90" s="301" t="n">
        <f aca="false">VLOOKUP(B90,СписокРабот!B:E,4,FALSE())</f>
        <v>1537</v>
      </c>
      <c r="F90" s="307" t="n">
        <f aca="false">Работы!$F90</f>
        <v>0</v>
      </c>
      <c r="G90" s="389" t="n">
        <f aca="false">Работы!$G90</f>
        <v>0</v>
      </c>
      <c r="H90" s="392" t="n">
        <v>0</v>
      </c>
      <c r="I90" s="391" t="n">
        <f aca="false">H90*$E90</f>
        <v>0</v>
      </c>
    </row>
    <row r="91" customFormat="false" ht="14.25" hidden="false" customHeight="false" outlineLevel="0" collapsed="false">
      <c r="A91" s="388"/>
      <c r="B91" s="298" t="s">
        <v>410</v>
      </c>
      <c r="C91" s="298" t="str">
        <f aca="false">VLOOKUP(B91,СписокРабот!B:E,2,FALSE())</f>
        <v>Устройство стен из гипсокартона (2 слоя)с устройством каркаса прямолинейные конструкции</v>
      </c>
      <c r="D91" s="300" t="str">
        <f aca="false">VLOOKUP(B91,СписокРабот!B:E,3,FALSE())</f>
        <v>м²</v>
      </c>
      <c r="E91" s="301" t="n">
        <f aca="false">VLOOKUP(B91,СписокРабот!B:E,4,FALSE())</f>
        <v>1793</v>
      </c>
      <c r="F91" s="307" t="n">
        <f aca="false">Работы!$F91</f>
        <v>0</v>
      </c>
      <c r="G91" s="389" t="n">
        <f aca="false">Работы!$G91</f>
        <v>0</v>
      </c>
      <c r="H91" s="392" t="n">
        <v>0</v>
      </c>
      <c r="I91" s="391" t="n">
        <f aca="false">H91*$E91</f>
        <v>0</v>
      </c>
    </row>
    <row r="92" customFormat="false" ht="14.25" hidden="false" customHeight="false" outlineLevel="0" collapsed="false">
      <c r="A92" s="388"/>
      <c r="B92" s="298" t="s">
        <v>411</v>
      </c>
      <c r="C92" s="298" t="str">
        <f aca="false">VLOOKUP(B92,СписокРабот!B:E,2,FALSE())</f>
        <v>Устройство стен из ГКЛ (криволинейная конструкция) 1 слой</v>
      </c>
      <c r="D92" s="300" t="str">
        <f aca="false">VLOOKUP(B92,СписокРабот!B:E,3,FALSE())</f>
        <v>п.м</v>
      </c>
      <c r="E92" s="301" t="n">
        <f aca="false">VLOOKUP(B92,СписокРабот!B:E,4,FALSE())</f>
        <v>3232</v>
      </c>
      <c r="F92" s="307" t="n">
        <f aca="false">Работы!$F92</f>
        <v>0</v>
      </c>
      <c r="G92" s="389" t="n">
        <f aca="false">Работы!$G92</f>
        <v>0</v>
      </c>
      <c r="H92" s="392" t="n">
        <v>0</v>
      </c>
      <c r="I92" s="391" t="n">
        <f aca="false">H92*$E92</f>
        <v>0</v>
      </c>
    </row>
    <row r="93" customFormat="false" ht="14.25" hidden="false" customHeight="false" outlineLevel="0" collapsed="false">
      <c r="A93" s="388"/>
      <c r="B93" s="298" t="s">
        <v>412</v>
      </c>
      <c r="C93" s="298" t="str">
        <f aca="false">VLOOKUP(B93,СписокРабот!B:E,2,FALSE())</f>
        <v>Облицовка стен ГКЛ (1 слой)</v>
      </c>
      <c r="D93" s="300" t="str">
        <f aca="false">VLOOKUP(B93,СписокРабот!B:E,3,FALSE())</f>
        <v>м²</v>
      </c>
      <c r="E93" s="301" t="n">
        <f aca="false">VLOOKUP(B93,СписокРабот!B:E,4,FALSE())</f>
        <v>1204</v>
      </c>
      <c r="F93" s="307" t="n">
        <f aca="false">Работы!$F93</f>
        <v>0</v>
      </c>
      <c r="G93" s="389" t="n">
        <f aca="false">Работы!$G93</f>
        <v>0</v>
      </c>
      <c r="H93" s="392" t="n">
        <v>0</v>
      </c>
      <c r="I93" s="391" t="n">
        <f aca="false">H93*$E93</f>
        <v>0</v>
      </c>
    </row>
    <row r="94" customFormat="false" ht="14.25" hidden="false" customHeight="false" outlineLevel="0" collapsed="false">
      <c r="A94" s="388"/>
      <c r="B94" s="298" t="s">
        <v>57</v>
      </c>
      <c r="C94" s="298" t="str">
        <f aca="false">VLOOKUP(B94,СписокРабот!B:E,2,FALSE())</f>
        <v>Базовая шпатлёвка 1 слой</v>
      </c>
      <c r="D94" s="300" t="str">
        <f aca="false">VLOOKUP(B94,СписокРабот!B:E,3,FALSE())</f>
        <v>м²</v>
      </c>
      <c r="E94" s="301" t="n">
        <f aca="false">VLOOKUP(B94,СписокРабот!B:E,4,FALSE())</f>
        <v>565</v>
      </c>
      <c r="F94" s="307" t="n">
        <f aca="false">Работы!$F94</f>
        <v>15</v>
      </c>
      <c r="G94" s="389" t="n">
        <f aca="false">Работы!$G94</f>
        <v>8475</v>
      </c>
      <c r="H94" s="392" t="n">
        <v>0</v>
      </c>
      <c r="I94" s="391" t="n">
        <f aca="false">H94*$E94</f>
        <v>0</v>
      </c>
    </row>
    <row r="95" customFormat="false" ht="14.25" hidden="false" customHeight="false" outlineLevel="0" collapsed="false">
      <c r="A95" s="388"/>
      <c r="B95" s="298" t="s">
        <v>413</v>
      </c>
      <c r="C95" s="298" t="str">
        <f aca="false">VLOOKUP(B95,СписокРабот!B:E,2,FALSE())</f>
        <v>Устройство короба из ГКЛ слож. геометр. форм с криволин. эл-ми</v>
      </c>
      <c r="D95" s="300" t="str">
        <f aca="false">VLOOKUP(B95,СписокРабот!B:E,3,FALSE())</f>
        <v>п.м</v>
      </c>
      <c r="E95" s="301" t="n">
        <f aca="false">VLOOKUP(B95,СписокРабот!B:E,4,FALSE())</f>
        <v>3723</v>
      </c>
      <c r="F95" s="307" t="n">
        <f aca="false">Работы!$F95</f>
        <v>0</v>
      </c>
      <c r="G95" s="389" t="n">
        <f aca="false">Работы!$G95</f>
        <v>0</v>
      </c>
      <c r="H95" s="392" t="n">
        <v>0</v>
      </c>
      <c r="I95" s="391" t="n">
        <f aca="false">H95*$E95</f>
        <v>0</v>
      </c>
    </row>
    <row r="96" customFormat="false" ht="14.25" hidden="false" customHeight="false" outlineLevel="0" collapsed="false">
      <c r="A96" s="388"/>
      <c r="B96" s="298" t="s">
        <v>414</v>
      </c>
      <c r="C96" s="298" t="str">
        <f aca="false">VLOOKUP(B96,СписокРабот!B:E,2,FALSE())</f>
        <v>Устройство прямолинейного короба из ГКЛ (1 слой) Г-образного сечения</v>
      </c>
      <c r="D96" s="300" t="str">
        <f aca="false">VLOOKUP(B96,СписокРабот!B:E,3,FALSE())</f>
        <v>п.м</v>
      </c>
      <c r="E96" s="301" t="n">
        <f aca="false">VLOOKUP(B96,СписокРабот!B:E,4,FALSE())</f>
        <v>1924</v>
      </c>
      <c r="F96" s="307" t="n">
        <f aca="false">Работы!$F96</f>
        <v>0</v>
      </c>
      <c r="G96" s="389" t="n">
        <f aca="false">Работы!$G96</f>
        <v>0</v>
      </c>
      <c r="H96" s="392" t="n">
        <v>0</v>
      </c>
      <c r="I96" s="391" t="n">
        <f aca="false">H96*$E96</f>
        <v>0</v>
      </c>
    </row>
    <row r="97" customFormat="false" ht="14.25" hidden="false" customHeight="false" outlineLevel="0" collapsed="false">
      <c r="A97" s="388"/>
      <c r="B97" s="298" t="s">
        <v>59</v>
      </c>
      <c r="C97" s="298" t="str">
        <f aca="false">VLOOKUP(B97,СписокРабот!B:E,2,FALSE())</f>
        <v>Устройство прямолинейного короба из ГКЛ (2 слоя) Г-образного сечения</v>
      </c>
      <c r="D97" s="300" t="str">
        <f aca="false">VLOOKUP(B97,СписокРабот!B:E,3,FALSE())</f>
        <v>п.м</v>
      </c>
      <c r="E97" s="301" t="n">
        <f aca="false">VLOOKUP(B97,СписокРабот!B:E,4,FALSE())</f>
        <v>2165</v>
      </c>
      <c r="F97" s="307" t="n">
        <f aca="false">Работы!$F97</f>
        <v>6</v>
      </c>
      <c r="G97" s="389" t="n">
        <f aca="false">Работы!$G97</f>
        <v>12990</v>
      </c>
      <c r="H97" s="392" t="n">
        <v>0</v>
      </c>
      <c r="I97" s="391" t="n">
        <f aca="false">H97*$E97</f>
        <v>0</v>
      </c>
    </row>
    <row r="98" customFormat="false" ht="14.25" hidden="false" customHeight="false" outlineLevel="0" collapsed="false">
      <c r="A98" s="388"/>
      <c r="B98" s="298" t="s">
        <v>415</v>
      </c>
      <c r="C98" s="298" t="str">
        <f aca="false">VLOOKUP(B98,СписокРабот!B:E,2,FALSE())</f>
        <v>Устройство короба из ГКЛ с прямолинейными нишами 1 слой</v>
      </c>
      <c r="D98" s="300" t="str">
        <f aca="false">VLOOKUP(B98,СписокРабот!B:E,3,FALSE())</f>
        <v>п.м</v>
      </c>
      <c r="E98" s="301" t="n">
        <f aca="false">VLOOKUP(B98,СписокРабот!B:E,4,FALSE())</f>
        <v>2551</v>
      </c>
      <c r="F98" s="307" t="n">
        <f aca="false">Работы!$F98</f>
        <v>0</v>
      </c>
      <c r="G98" s="389" t="n">
        <f aca="false">Работы!$G98</f>
        <v>0</v>
      </c>
      <c r="H98" s="392" t="n">
        <v>0</v>
      </c>
      <c r="I98" s="391" t="n">
        <f aca="false">H98*$E98</f>
        <v>0</v>
      </c>
    </row>
    <row r="99" customFormat="false" ht="14.25" hidden="false" customHeight="false" outlineLevel="0" collapsed="false">
      <c r="A99" s="388"/>
      <c r="B99" s="298" t="s">
        <v>416</v>
      </c>
      <c r="C99" s="298" t="str">
        <f aca="false">VLOOKUP(B99,СписокРабот!B:E,2,FALSE())</f>
        <v>Устройство короба из ГКЛ с криволинейными нишами 1 слой</v>
      </c>
      <c r="D99" s="300" t="str">
        <f aca="false">VLOOKUP(B99,СписокРабот!B:E,3,FALSE())</f>
        <v>п.м</v>
      </c>
      <c r="E99" s="301" t="n">
        <f aca="false">VLOOKUP(B99,СписокРабот!B:E,4,FALSE())</f>
        <v>2911</v>
      </c>
      <c r="F99" s="307" t="n">
        <f aca="false">Работы!$F99</f>
        <v>0</v>
      </c>
      <c r="G99" s="389" t="n">
        <f aca="false">Работы!$G99</f>
        <v>0</v>
      </c>
      <c r="H99" s="392" t="n">
        <v>0</v>
      </c>
      <c r="I99" s="391" t="n">
        <f aca="false">H99*$E99</f>
        <v>0</v>
      </c>
    </row>
    <row r="100" customFormat="false" ht="14.25" hidden="false" customHeight="false" outlineLevel="0" collapsed="false">
      <c r="A100" s="388"/>
      <c r="B100" s="298" t="s">
        <v>417</v>
      </c>
      <c r="C100" s="298" t="str">
        <f aca="false">VLOOKUP(B100,СписокРабот!B:E,2,FALSE())</f>
        <v>Устройство тепло / звукоизоляции стен (минвата, пенополистирол) 1 слой</v>
      </c>
      <c r="D100" s="300" t="str">
        <f aca="false">VLOOKUP(B100,СписокРабот!B:E,3,FALSE())</f>
        <v>м²</v>
      </c>
      <c r="E100" s="301" t="n">
        <f aca="false">VLOOKUP(B100,СписокРабот!B:E,4,FALSE())</f>
        <v>791</v>
      </c>
      <c r="F100" s="307" t="n">
        <f aca="false">Работы!$F100</f>
        <v>0</v>
      </c>
      <c r="G100" s="389" t="n">
        <f aca="false">Работы!$G100</f>
        <v>0</v>
      </c>
      <c r="H100" s="392" t="n">
        <v>0</v>
      </c>
      <c r="I100" s="391" t="n">
        <f aca="false">H100*$E100</f>
        <v>0</v>
      </c>
    </row>
    <row r="101" customFormat="false" ht="14.25" hidden="false" customHeight="false" outlineLevel="0" collapsed="false">
      <c r="A101" s="388"/>
      <c r="B101" s="298" t="s">
        <v>418</v>
      </c>
      <c r="C101" s="298" t="str">
        <f aca="false">VLOOKUP(B101,СписокРабот!B:E,2,FALSE())</f>
        <v>Устройство откосов из ГКЛ (1 слой)</v>
      </c>
      <c r="D101" s="300" t="str">
        <f aca="false">VLOOKUP(B101,СписокРабот!B:E,3,FALSE())</f>
        <v>п.м</v>
      </c>
      <c r="E101" s="301" t="n">
        <f aca="false">VLOOKUP(B101,СписокРабот!B:E,4,FALSE())</f>
        <v>847</v>
      </c>
      <c r="F101" s="307" t="n">
        <f aca="false">Работы!$F101</f>
        <v>0</v>
      </c>
      <c r="G101" s="389" t="n">
        <f aca="false">Работы!$G101</f>
        <v>0</v>
      </c>
      <c r="H101" s="392" t="n">
        <v>0</v>
      </c>
      <c r="I101" s="391" t="n">
        <f aca="false">H101*$E101</f>
        <v>0</v>
      </c>
    </row>
    <row r="102" customFormat="false" ht="14.25" hidden="false" customHeight="false" outlineLevel="0" collapsed="false">
      <c r="A102" s="388"/>
      <c r="B102" s="298" t="s">
        <v>61</v>
      </c>
      <c r="C102" s="298" t="str">
        <f aca="false">VLOOKUP(B102,СписокРабот!B:E,2,FALSE())</f>
        <v>Гидроизоляция стен (в 2 слоя)</v>
      </c>
      <c r="D102" s="300" t="str">
        <f aca="false">VLOOKUP(B102,СписокРабот!B:E,3,FALSE())</f>
        <v>м²</v>
      </c>
      <c r="E102" s="301" t="n">
        <f aca="false">VLOOKUP(B102,СписокРабот!B:E,4,FALSE())</f>
        <v>675</v>
      </c>
      <c r="F102" s="307" t="n">
        <f aca="false">Работы!$F102</f>
        <v>47</v>
      </c>
      <c r="G102" s="389" t="n">
        <f aca="false">Работы!$G102</f>
        <v>31725</v>
      </c>
      <c r="H102" s="392" t="n">
        <v>0</v>
      </c>
      <c r="I102" s="391" t="n">
        <f aca="false">H102*$E102</f>
        <v>0</v>
      </c>
    </row>
    <row r="103" customFormat="false" ht="14.25" hidden="false" customHeight="false" outlineLevel="0" collapsed="false">
      <c r="A103" s="388"/>
      <c r="B103" s="298" t="s">
        <v>419</v>
      </c>
      <c r="C103" s="298" t="str">
        <f aca="false">VLOOKUP(B103,СписокРабот!B:E,2,FALSE())</f>
        <v>Армирование стен штукатурной сеткой</v>
      </c>
      <c r="D103" s="300" t="str">
        <f aca="false">VLOOKUP(B103,СписокРабот!B:E,3,FALSE())</f>
        <v>м²</v>
      </c>
      <c r="E103" s="301" t="n">
        <f aca="false">VLOOKUP(B103,СписокРабот!B:E,4,FALSE())</f>
        <v>622</v>
      </c>
      <c r="F103" s="307" t="n">
        <f aca="false">Работы!$F103</f>
        <v>0</v>
      </c>
      <c r="G103" s="389" t="n">
        <f aca="false">Работы!$G103</f>
        <v>0</v>
      </c>
      <c r="H103" s="392" t="n">
        <v>0</v>
      </c>
      <c r="I103" s="391" t="n">
        <f aca="false">H103*$E103</f>
        <v>0</v>
      </c>
    </row>
    <row r="104" customFormat="false" ht="14.25" hidden="false" customHeight="false" outlineLevel="0" collapsed="false">
      <c r="A104" s="388"/>
      <c r="B104" s="298" t="s">
        <v>63</v>
      </c>
      <c r="C104" s="298" t="str">
        <f aca="false">VLOOKUP(B104,СписокРабот!B:E,2,FALSE())</f>
        <v>Заделка швов ГКЛ стен и потолка</v>
      </c>
      <c r="D104" s="300" t="str">
        <f aca="false">VLOOKUP(B104,СписокРабот!B:E,3,FALSE())</f>
        <v>п.м</v>
      </c>
      <c r="E104" s="301" t="n">
        <f aca="false">VLOOKUP(B104,СписокРабот!B:E,4,FALSE())</f>
        <v>168</v>
      </c>
      <c r="F104" s="307" t="n">
        <f aca="false">Работы!$F104</f>
        <v>15</v>
      </c>
      <c r="G104" s="389" t="n">
        <f aca="false">Работы!$G104</f>
        <v>2520</v>
      </c>
      <c r="H104" s="392" t="n">
        <v>0</v>
      </c>
      <c r="I104" s="391" t="n">
        <f aca="false">H104*$E104</f>
        <v>0</v>
      </c>
    </row>
    <row r="105" customFormat="false" ht="14.25" hidden="false" customHeight="false" outlineLevel="0" collapsed="false">
      <c r="A105" s="388"/>
      <c r="B105" s="298" t="s">
        <v>65</v>
      </c>
      <c r="C105" s="298" t="str">
        <f aca="false">VLOOKUP(B105,СписокРабот!B:E,2,FALSE())</f>
        <v>Заделка штробы </v>
      </c>
      <c r="D105" s="300" t="str">
        <f aca="false">VLOOKUP(B105,СписокРабот!B:E,3,FALSE())</f>
        <v>п.м</v>
      </c>
      <c r="E105" s="301" t="n">
        <f aca="false">VLOOKUP(B105,СписокРабот!B:E,4,FALSE())</f>
        <v>311</v>
      </c>
      <c r="F105" s="307" t="n">
        <f aca="false">Работы!$F105</f>
        <v>78</v>
      </c>
      <c r="G105" s="389" t="n">
        <f aca="false">Работы!$G105</f>
        <v>24258</v>
      </c>
      <c r="H105" s="392" t="n">
        <v>0</v>
      </c>
      <c r="I105" s="391" t="n">
        <f aca="false">H105*$E105</f>
        <v>0</v>
      </c>
    </row>
    <row r="106" customFormat="false" ht="14.25" hidden="false" customHeight="false" outlineLevel="0" collapsed="false">
      <c r="A106" s="388"/>
      <c r="B106" s="298" t="s">
        <v>67</v>
      </c>
      <c r="C106" s="298" t="str">
        <f aca="false">VLOOKUP(B106,СписокРабот!B:E,2,FALSE())</f>
        <v>Штукатурка стен до 30 мм (с учетом монтажа маяков) от 30мм до 40мм применять K-1,5; свыше 40мм К-2 </v>
      </c>
      <c r="D106" s="300" t="str">
        <f aca="false">VLOOKUP(B106,СписокРабот!B:E,3,FALSE())</f>
        <v>м²</v>
      </c>
      <c r="E106" s="301" t="n">
        <f aca="false">VLOOKUP(B106,СписокРабот!B:E,4,FALSE())</f>
        <v>1805</v>
      </c>
      <c r="F106" s="307" t="n">
        <f aca="false">Работы!$F106</f>
        <v>247</v>
      </c>
      <c r="G106" s="389" t="n">
        <f aca="false">Работы!$G106</f>
        <v>445835</v>
      </c>
      <c r="H106" s="392" t="n">
        <v>0</v>
      </c>
      <c r="I106" s="391" t="n">
        <f aca="false">H106*$E106</f>
        <v>0</v>
      </c>
    </row>
    <row r="107" customFormat="false" ht="14.25" hidden="false" customHeight="false" outlineLevel="0" collapsed="false">
      <c r="A107" s="388"/>
      <c r="B107" s="298" t="s">
        <v>420</v>
      </c>
      <c r="C107" s="298" t="str">
        <f aca="false">VLOOKUP(B107,СписокРабот!B:E,2,FALSE())</f>
        <v>Штукатурная отделка проёмов (откосов) до 400мм/ Выравнивание основания подоконника</v>
      </c>
      <c r="D107" s="300" t="str">
        <f aca="false">VLOOKUP(B107,СписокРабот!B:E,3,FALSE())</f>
        <v>п.м</v>
      </c>
      <c r="E107" s="301" t="n">
        <f aca="false">VLOOKUP(B107,СписокРабот!B:E,4,FALSE())</f>
        <v>947</v>
      </c>
      <c r="F107" s="307" t="n">
        <f aca="false">Работы!$F107</f>
        <v>0</v>
      </c>
      <c r="G107" s="389" t="n">
        <f aca="false">Работы!$G107</f>
        <v>0</v>
      </c>
      <c r="H107" s="392" t="n">
        <v>0</v>
      </c>
      <c r="I107" s="391" t="n">
        <f aca="false">H107*$E107</f>
        <v>0</v>
      </c>
    </row>
    <row r="108" customFormat="false" ht="14.25" hidden="false" customHeight="false" outlineLevel="0" collapsed="false">
      <c r="A108" s="388"/>
      <c r="B108" s="298" t="s">
        <v>421</v>
      </c>
      <c r="C108" s="298" t="str">
        <f aca="false">VLOOKUP(B108,СписокРабот!B:E,2,FALSE())</f>
        <v>Штукатурное выравнивание углов (в том числе зоны плинтуса)</v>
      </c>
      <c r="D108" s="300" t="str">
        <f aca="false">VLOOKUP(B108,СписокРабот!B:E,3,FALSE())</f>
        <v>п.м</v>
      </c>
      <c r="E108" s="301" t="n">
        <f aca="false">VLOOKUP(B108,СписокРабот!B:E,4,FALSE())</f>
        <v>903</v>
      </c>
      <c r="F108" s="307" t="n">
        <f aca="false">Работы!$F108</f>
        <v>0</v>
      </c>
      <c r="G108" s="389" t="n">
        <f aca="false">Работы!$G108</f>
        <v>0</v>
      </c>
      <c r="H108" s="392" t="n">
        <v>0</v>
      </c>
      <c r="I108" s="391" t="n">
        <f aca="false">H108*$E108</f>
        <v>0</v>
      </c>
    </row>
    <row r="109" customFormat="false" ht="14.25" hidden="false" customHeight="false" outlineLevel="0" collapsed="false">
      <c r="A109" s="388"/>
      <c r="B109" s="298" t="s">
        <v>422</v>
      </c>
      <c r="C109" s="298" t="str">
        <f aca="false">VLOOKUP(B109,СписокРабот!B:E,2,FALSE())</f>
        <v>Шпатлёвка гипсокартона 1 слой</v>
      </c>
      <c r="D109" s="300" t="str">
        <f aca="false">VLOOKUP(B109,СписокРабот!B:E,3,FALSE())</f>
        <v>м²</v>
      </c>
      <c r="E109" s="301" t="n">
        <f aca="false">VLOOKUP(B109,СписокРабот!B:E,4,FALSE())</f>
        <v>531</v>
      </c>
      <c r="F109" s="307" t="n">
        <f aca="false">Работы!$F109</f>
        <v>0</v>
      </c>
      <c r="G109" s="389" t="n">
        <f aca="false">Работы!$G109</f>
        <v>0</v>
      </c>
      <c r="H109" s="392" t="n">
        <v>0</v>
      </c>
      <c r="I109" s="391" t="n">
        <f aca="false">H109*$E109</f>
        <v>0</v>
      </c>
    </row>
    <row r="110" customFormat="false" ht="14.25" hidden="false" customHeight="false" outlineLevel="0" collapsed="false">
      <c r="A110" s="388"/>
      <c r="B110" s="298" t="s">
        <v>69</v>
      </c>
      <c r="C110" s="298" t="str">
        <f aca="false">VLOOKUP(B110,СписокРабот!B:E,2,FALSE())</f>
        <v>Шпатлёвка стен под обои 2 слоя </v>
      </c>
      <c r="D110" s="300" t="str">
        <f aca="false">VLOOKUP(B110,СписокРабот!B:E,3,FALSE())</f>
        <v>м²</v>
      </c>
      <c r="E110" s="301" t="n">
        <f aca="false">VLOOKUP(B110,СписокРабот!B:E,4,FALSE())</f>
        <v>754</v>
      </c>
      <c r="F110" s="307" t="n">
        <f aca="false">Работы!$F110</f>
        <v>185</v>
      </c>
      <c r="G110" s="389" t="n">
        <f aca="false">Работы!$G110</f>
        <v>139490</v>
      </c>
      <c r="H110" s="392" t="n">
        <v>0</v>
      </c>
      <c r="I110" s="391" t="n">
        <f aca="false">H110*$E110</f>
        <v>0</v>
      </c>
    </row>
    <row r="111" customFormat="false" ht="14.25" hidden="false" customHeight="false" outlineLevel="0" collapsed="false">
      <c r="A111" s="388"/>
      <c r="B111" s="298" t="s">
        <v>71</v>
      </c>
      <c r="C111" s="298" t="str">
        <f aca="false">VLOOKUP(B111,СписокРабот!B:E,2,FALSE())</f>
        <v>Шпатлёвка стен под окраску 2 слоя</v>
      </c>
      <c r="D111" s="300" t="str">
        <f aca="false">VLOOKUP(B111,СписокРабот!B:E,3,FALSE())</f>
        <v>м²</v>
      </c>
      <c r="E111" s="301" t="n">
        <f aca="false">VLOOKUP(B111,СписокРабот!B:E,4,FALSE())</f>
        <v>1037</v>
      </c>
      <c r="F111" s="307" t="n">
        <f aca="false">Работы!$F111</f>
        <v>15</v>
      </c>
      <c r="G111" s="389" t="n">
        <f aca="false">Работы!$G111</f>
        <v>15555</v>
      </c>
      <c r="H111" s="392" t="n">
        <v>0</v>
      </c>
      <c r="I111" s="391" t="n">
        <f aca="false">H111*$E111</f>
        <v>0</v>
      </c>
    </row>
    <row r="112" customFormat="false" ht="14.25" hidden="false" customHeight="false" outlineLevel="0" collapsed="false">
      <c r="A112" s="388"/>
      <c r="B112" s="298" t="s">
        <v>73</v>
      </c>
      <c r="C112" s="298" t="str">
        <f aca="false">VLOOKUP(B112,СписокРабот!B:E,2,FALSE())</f>
        <v>Грунтовка стен  1 слой</v>
      </c>
      <c r="D112" s="300" t="str">
        <f aca="false">VLOOKUP(B112,СписокРабот!B:E,3,FALSE())</f>
        <v>м²</v>
      </c>
      <c r="E112" s="301" t="n">
        <f aca="false">VLOOKUP(B112,СписокРабот!B:E,4,FALSE())</f>
        <v>157</v>
      </c>
      <c r="F112" s="307" t="n">
        <f aca="false">Работы!$F112</f>
        <v>447</v>
      </c>
      <c r="G112" s="389" t="n">
        <f aca="false">Работы!$G112</f>
        <v>70179</v>
      </c>
      <c r="H112" s="392" t="n">
        <v>0</v>
      </c>
      <c r="I112" s="391" t="n">
        <f aca="false">H112*$E112</f>
        <v>0</v>
      </c>
    </row>
    <row r="113" customFormat="false" ht="14.25" hidden="false" customHeight="false" outlineLevel="0" collapsed="false">
      <c r="A113" s="388"/>
      <c r="B113" s="298" t="s">
        <v>75</v>
      </c>
      <c r="C113" s="298" t="str">
        <f aca="false">VLOOKUP(B113,СписокРабот!B:E,2,FALSE())</f>
        <v>Ошкуривание стен 1 раз</v>
      </c>
      <c r="D113" s="300" t="str">
        <f aca="false">VLOOKUP(B113,СписокРабот!B:E,3,FALSE())</f>
        <v>м²</v>
      </c>
      <c r="E113" s="301" t="n">
        <f aca="false">VLOOKUP(B113,СписокРабот!B:E,4,FALSE())</f>
        <v>241</v>
      </c>
      <c r="F113" s="307" t="n">
        <f aca="false">Работы!$F113</f>
        <v>200</v>
      </c>
      <c r="G113" s="389" t="n">
        <f aca="false">Работы!$G113</f>
        <v>48200</v>
      </c>
      <c r="H113" s="392" t="n">
        <v>0</v>
      </c>
      <c r="I113" s="391" t="n">
        <f aca="false">H113*$E113</f>
        <v>0</v>
      </c>
    </row>
    <row r="114" customFormat="false" ht="14.25" hidden="false" customHeight="false" outlineLevel="0" collapsed="false">
      <c r="A114" s="388"/>
      <c r="B114" s="298" t="s">
        <v>77</v>
      </c>
      <c r="C114" s="298" t="str">
        <f aca="false">VLOOKUP(B114,СписокРабот!B:E,2,FALSE())</f>
        <v>Оклейка стен обоями (без подбора рисунка)</v>
      </c>
      <c r="D114" s="300" t="str">
        <f aca="false">VLOOKUP(B114,СписокРабот!B:E,3,FALSE())</f>
        <v>м²</v>
      </c>
      <c r="E114" s="301" t="n">
        <f aca="false">VLOOKUP(B114,СписокРабот!B:E,4,FALSE())</f>
        <v>704</v>
      </c>
      <c r="F114" s="307" t="n">
        <f aca="false">Работы!$F114</f>
        <v>185</v>
      </c>
      <c r="G114" s="389" t="n">
        <f aca="false">Работы!$G114</f>
        <v>130240</v>
      </c>
      <c r="H114" s="392" t="n">
        <v>0</v>
      </c>
      <c r="I114" s="391" t="n">
        <f aca="false">H114*$E114</f>
        <v>0</v>
      </c>
    </row>
    <row r="115" customFormat="false" ht="14.25" hidden="false" customHeight="false" outlineLevel="0" collapsed="false">
      <c r="A115" s="388"/>
      <c r="B115" s="298" t="s">
        <v>423</v>
      </c>
      <c r="C115" s="298" t="str">
        <f aca="false">VLOOKUP(B115,СписокРабот!B:E,2,FALSE())</f>
        <v>Оклейка стен с (подбором рисунка)</v>
      </c>
      <c r="D115" s="300" t="str">
        <f aca="false">VLOOKUP(B115,СписокРабот!B:E,3,FALSE())</f>
        <v>м²</v>
      </c>
      <c r="E115" s="301" t="n">
        <f aca="false">VLOOKUP(B115,СписокРабот!B:E,4,FALSE())</f>
        <v>1073</v>
      </c>
      <c r="F115" s="307" t="n">
        <f aca="false">Работы!$F115</f>
        <v>0</v>
      </c>
      <c r="G115" s="389" t="n">
        <f aca="false">Работы!$G115</f>
        <v>0</v>
      </c>
      <c r="H115" s="392" t="n">
        <v>0</v>
      </c>
      <c r="I115" s="391" t="n">
        <f aca="false">H115*$E115</f>
        <v>0</v>
      </c>
    </row>
    <row r="116" customFormat="false" ht="14.25" hidden="false" customHeight="false" outlineLevel="0" collapsed="false">
      <c r="A116" s="388"/>
      <c r="B116" s="298" t="s">
        <v>424</v>
      </c>
      <c r="C116" s="298" t="str">
        <f aca="false">VLOOKUP(B116,СписокРабот!B:E,2,FALSE())</f>
        <v>Оклейка стен обоями под окраску</v>
      </c>
      <c r="D116" s="300" t="str">
        <f aca="false">VLOOKUP(B116,СписокРабот!B:E,3,FALSE())</f>
        <v>м²</v>
      </c>
      <c r="E116" s="301" t="n">
        <f aca="false">VLOOKUP(B116,СписокРабот!B:E,4,FALSE())</f>
        <v>634</v>
      </c>
      <c r="F116" s="307" t="n">
        <f aca="false">Работы!$F116</f>
        <v>0</v>
      </c>
      <c r="G116" s="389" t="n">
        <f aca="false">Работы!$G116</f>
        <v>0</v>
      </c>
      <c r="H116" s="392" t="n">
        <v>0</v>
      </c>
      <c r="I116" s="391" t="n">
        <f aca="false">H116*$E116</f>
        <v>0</v>
      </c>
    </row>
    <row r="117" customFormat="false" ht="14.25" hidden="false" customHeight="false" outlineLevel="0" collapsed="false">
      <c r="A117" s="388"/>
      <c r="B117" s="298" t="s">
        <v>425</v>
      </c>
      <c r="C117" s="298" t="str">
        <f aca="false">VLOOKUP(B117,СписокРабот!B:E,2,FALSE())</f>
        <v>Декоративная окраска стен/декоративная штукатурка</v>
      </c>
      <c r="D117" s="300" t="str">
        <f aca="false">VLOOKUP(B117,СписокРабот!B:E,3,FALSE())</f>
        <v>м²</v>
      </c>
      <c r="E117" s="301" t="n">
        <f aca="false">VLOOKUP(B117,СписокРабот!B:E,4,FALSE())</f>
        <v>3809</v>
      </c>
      <c r="F117" s="307" t="n">
        <f aca="false">Работы!$F117</f>
        <v>0</v>
      </c>
      <c r="G117" s="389" t="n">
        <f aca="false">Работы!$G117</f>
        <v>0</v>
      </c>
      <c r="H117" s="392" t="n">
        <v>0</v>
      </c>
      <c r="I117" s="391" t="n">
        <f aca="false">H117*$E117</f>
        <v>0</v>
      </c>
    </row>
    <row r="118" customFormat="false" ht="14.25" hidden="false" customHeight="false" outlineLevel="0" collapsed="false">
      <c r="A118" s="388"/>
      <c r="B118" s="298" t="s">
        <v>426</v>
      </c>
      <c r="C118" s="298" t="str">
        <f aca="false">VLOOKUP(B118,СписокРабот!B:E,2,FALSE())</f>
        <v>Монтаж жидких обоев</v>
      </c>
      <c r="D118" s="300" t="str">
        <f aca="false">VLOOKUP(B118,СписокРабот!B:E,3,FALSE())</f>
        <v>м²</v>
      </c>
      <c r="E118" s="301" t="n">
        <f aca="false">VLOOKUP(B118,СписокРабот!B:E,4,FALSE())</f>
        <v>1265</v>
      </c>
      <c r="F118" s="307" t="n">
        <f aca="false">Работы!$F118</f>
        <v>0</v>
      </c>
      <c r="G118" s="389" t="n">
        <f aca="false">Работы!$G118</f>
        <v>0</v>
      </c>
      <c r="H118" s="392" t="n">
        <v>0</v>
      </c>
      <c r="I118" s="391" t="n">
        <f aca="false">H118*$E118</f>
        <v>0</v>
      </c>
    </row>
    <row r="119" customFormat="false" ht="14.25" hidden="false" customHeight="false" outlineLevel="0" collapsed="false">
      <c r="A119" s="388"/>
      <c r="B119" s="298" t="s">
        <v>427</v>
      </c>
      <c r="C119" s="298" t="str">
        <f aca="false">VLOOKUP(B119,СписокРабот!B:E,2,FALSE())</f>
        <v>Окраска стен по обоям 2 слоя</v>
      </c>
      <c r="D119" s="300" t="str">
        <f aca="false">VLOOKUP(B119,СписокРабот!B:E,3,FALSE())</f>
        <v>м²</v>
      </c>
      <c r="E119" s="301" t="n">
        <f aca="false">VLOOKUP(B119,СписокРабот!B:E,4,FALSE())</f>
        <v>452</v>
      </c>
      <c r="F119" s="307" t="n">
        <f aca="false">Работы!$F119</f>
        <v>0</v>
      </c>
      <c r="G119" s="389" t="n">
        <f aca="false">Работы!$G119</f>
        <v>0</v>
      </c>
      <c r="H119" s="392" t="n">
        <v>0</v>
      </c>
      <c r="I119" s="391" t="n">
        <f aca="false">H119*$E119</f>
        <v>0</v>
      </c>
    </row>
    <row r="120" customFormat="false" ht="14.25" hidden="false" customHeight="false" outlineLevel="0" collapsed="false">
      <c r="A120" s="388"/>
      <c r="B120" s="298" t="s">
        <v>79</v>
      </c>
      <c r="C120" s="298" t="str">
        <f aca="false">VLOOKUP(B120,СписокРабот!B:E,2,FALSE())</f>
        <v>Окраска стен по шпатлёвке 2 слоя</v>
      </c>
      <c r="D120" s="300" t="str">
        <f aca="false">VLOOKUP(B120,СписокРабот!B:E,3,FALSE())</f>
        <v>м²</v>
      </c>
      <c r="E120" s="301" t="n">
        <f aca="false">VLOOKUP(B120,СписокРабот!B:E,4,FALSE())</f>
        <v>608</v>
      </c>
      <c r="F120" s="307" t="n">
        <f aca="false">Работы!$F120</f>
        <v>15</v>
      </c>
      <c r="G120" s="389" t="n">
        <f aca="false">Работы!$G120</f>
        <v>9120</v>
      </c>
      <c r="H120" s="392" t="n">
        <v>0</v>
      </c>
      <c r="I120" s="391" t="n">
        <f aca="false">H120*$E120</f>
        <v>0</v>
      </c>
    </row>
    <row r="121" customFormat="false" ht="14.25" hidden="false" customHeight="false" outlineLevel="0" collapsed="false">
      <c r="A121" s="388"/>
      <c r="B121" s="298" t="s">
        <v>428</v>
      </c>
      <c r="C121" s="298" t="str">
        <f aca="false">VLOOKUP(B121,СписокРабот!B:E,2,FALSE())</f>
        <v>Грунтовка откосов 1 слой</v>
      </c>
      <c r="D121" s="300" t="str">
        <f aca="false">VLOOKUP(B121,СписокРабот!B:E,3,FALSE())</f>
        <v>п.м</v>
      </c>
      <c r="E121" s="301" t="n">
        <f aca="false">VLOOKUP(B121,СписокРабот!B:E,4,FALSE())</f>
        <v>157</v>
      </c>
      <c r="F121" s="307" t="n">
        <f aca="false">Работы!$F121</f>
        <v>0</v>
      </c>
      <c r="G121" s="389" t="n">
        <f aca="false">Работы!$G121</f>
        <v>0</v>
      </c>
      <c r="H121" s="392" t="n">
        <v>0</v>
      </c>
      <c r="I121" s="391" t="n">
        <f aca="false">H121*$E121</f>
        <v>0</v>
      </c>
    </row>
    <row r="122" customFormat="false" ht="14.25" hidden="false" customHeight="false" outlineLevel="0" collapsed="false">
      <c r="A122" s="388"/>
      <c r="B122" s="298" t="s">
        <v>429</v>
      </c>
      <c r="C122" s="298" t="str">
        <f aca="false">VLOOKUP(B122,СписокРабот!B:E,2,FALSE())</f>
        <v>Шпатлёвка откосов 2 слоя(шириной до 400 мм)</v>
      </c>
      <c r="D122" s="300" t="str">
        <f aca="false">VLOOKUP(B122,СписокРабот!B:E,3,FALSE())</f>
        <v>п.м</v>
      </c>
      <c r="E122" s="301" t="n">
        <f aca="false">VLOOKUP(B122,СписокРабот!B:E,4,FALSE())</f>
        <v>1037</v>
      </c>
      <c r="F122" s="307" t="n">
        <f aca="false">Работы!$F122</f>
        <v>0</v>
      </c>
      <c r="G122" s="389" t="n">
        <f aca="false">Работы!$G122</f>
        <v>0</v>
      </c>
      <c r="H122" s="392" t="n">
        <v>0</v>
      </c>
      <c r="I122" s="391" t="n">
        <f aca="false">H122*$E122</f>
        <v>0</v>
      </c>
    </row>
    <row r="123" customFormat="false" ht="14.25" hidden="false" customHeight="false" outlineLevel="0" collapsed="false">
      <c r="A123" s="388"/>
      <c r="B123" s="298" t="s">
        <v>430</v>
      </c>
      <c r="C123" s="298" t="str">
        <f aca="false">VLOOKUP(B123,СписокРабот!B:E,2,FALSE())</f>
        <v>Окраска откосов 2 слоя</v>
      </c>
      <c r="D123" s="300" t="str">
        <f aca="false">VLOOKUP(B123,СписокРабот!B:E,3,FALSE())</f>
        <v>п.м</v>
      </c>
      <c r="E123" s="301" t="n">
        <f aca="false">VLOOKUP(B123,СписокРабот!B:E,4,FALSE())</f>
        <v>608</v>
      </c>
      <c r="F123" s="307" t="n">
        <f aca="false">Работы!$F123</f>
        <v>0</v>
      </c>
      <c r="G123" s="389" t="n">
        <f aca="false">Работы!$G123</f>
        <v>0</v>
      </c>
      <c r="H123" s="392" t="n">
        <v>0</v>
      </c>
      <c r="I123" s="391" t="n">
        <f aca="false">H123*$E123</f>
        <v>0</v>
      </c>
    </row>
    <row r="124" customFormat="false" ht="14.25" hidden="false" customHeight="false" outlineLevel="0" collapsed="false">
      <c r="A124" s="388"/>
      <c r="B124" s="298" t="s">
        <v>431</v>
      </c>
      <c r="C124" s="298" t="str">
        <f aca="false">VLOOKUP(B124,СписокРабот!B:E,2,FALSE())</f>
        <v>Проклейка швов ГКЛ с армированием бумажной лентой</v>
      </c>
      <c r="D124" s="300" t="str">
        <f aca="false">VLOOKUP(B124,СписокРабот!B:E,3,FALSE())</f>
        <v>п.м</v>
      </c>
      <c r="E124" s="301" t="n">
        <f aca="false">VLOOKUP(B124,СписокРабот!B:E,4,FALSE())</f>
        <v>200</v>
      </c>
      <c r="F124" s="307" t="n">
        <f aca="false">Работы!$F124</f>
        <v>0</v>
      </c>
      <c r="G124" s="389" t="n">
        <f aca="false">Работы!$G124</f>
        <v>0</v>
      </c>
      <c r="H124" s="392" t="n">
        <v>0</v>
      </c>
      <c r="I124" s="391" t="n">
        <f aca="false">H124*$E124</f>
        <v>0</v>
      </c>
    </row>
    <row r="125" customFormat="false" ht="14.25" hidden="false" customHeight="false" outlineLevel="0" collapsed="false">
      <c r="A125" s="388"/>
      <c r="B125" s="298" t="s">
        <v>432</v>
      </c>
      <c r="C125" s="298" t="str">
        <f aca="false">VLOOKUP(B125,СписокРабот!B:E,2,FALSE())</f>
        <v>Монтаж малярных уголков/ углоформирующей ленты</v>
      </c>
      <c r="D125" s="300" t="str">
        <f aca="false">VLOOKUP(B125,СписокРабот!B:E,3,FALSE())</f>
        <v>п.м</v>
      </c>
      <c r="E125" s="301" t="n">
        <f aca="false">VLOOKUP(B125,СписокРабот!B:E,4,FALSE())</f>
        <v>329</v>
      </c>
      <c r="F125" s="307" t="n">
        <f aca="false">Работы!$F125</f>
        <v>0</v>
      </c>
      <c r="G125" s="389" t="n">
        <f aca="false">Работы!$G125</f>
        <v>0</v>
      </c>
      <c r="H125" s="392" t="n">
        <v>0</v>
      </c>
      <c r="I125" s="391" t="n">
        <f aca="false">H125*$E125</f>
        <v>0</v>
      </c>
    </row>
    <row r="126" customFormat="false" ht="14.25" hidden="false" customHeight="false" outlineLevel="0" collapsed="false">
      <c r="A126" s="388"/>
      <c r="B126" s="298" t="s">
        <v>433</v>
      </c>
      <c r="C126" s="298" t="str">
        <f aca="false">VLOOKUP(B126,СписокРабот!B:E,2,FALSE())</f>
        <v>Устройство откосов из «панелита»</v>
      </c>
      <c r="D126" s="300" t="str">
        <f aca="false">VLOOKUP(B126,СписокРабот!B:E,3,FALSE())</f>
        <v>п.м</v>
      </c>
      <c r="E126" s="301" t="n">
        <f aca="false">VLOOKUP(B126,СписокРабот!B:E,4,FALSE())</f>
        <v>829</v>
      </c>
      <c r="F126" s="307" t="n">
        <f aca="false">Работы!$F126</f>
        <v>0</v>
      </c>
      <c r="G126" s="389" t="n">
        <f aca="false">Работы!$G126</f>
        <v>0</v>
      </c>
      <c r="H126" s="392" t="n">
        <v>0</v>
      </c>
      <c r="I126" s="391" t="n">
        <f aca="false">H126*$E126</f>
        <v>0</v>
      </c>
    </row>
    <row r="127" customFormat="false" ht="14.25" hidden="false" customHeight="false" outlineLevel="0" collapsed="false">
      <c r="A127" s="388"/>
      <c r="B127" s="298" t="s">
        <v>434</v>
      </c>
      <c r="C127" s="298" t="str">
        <f aca="false">VLOOKUP(B127,СписокРабот!B:E,2,FALSE())</f>
        <v>Декоративная штукатурка типа венецианская / артбетон</v>
      </c>
      <c r="D127" s="300" t="str">
        <f aca="false">VLOOKUP(B127,СписокРабот!B:E,3,FALSE())</f>
        <v>м²</v>
      </c>
      <c r="E127" s="301" t="n">
        <f aca="false">VLOOKUP(B127,СписокРабот!B:E,4,FALSE())</f>
        <v>10085</v>
      </c>
      <c r="F127" s="307" t="n">
        <f aca="false">Работы!$F127</f>
        <v>0</v>
      </c>
      <c r="G127" s="389" t="n">
        <f aca="false">Работы!$G127</f>
        <v>0</v>
      </c>
      <c r="H127" s="392" t="n">
        <v>0</v>
      </c>
      <c r="I127" s="391" t="n">
        <f aca="false">H127*$E127</f>
        <v>0</v>
      </c>
    </row>
    <row r="128" customFormat="false" ht="14.25" hidden="false" customHeight="false" outlineLevel="0" collapsed="false">
      <c r="A128" s="388"/>
      <c r="B128" s="298" t="s">
        <v>435</v>
      </c>
      <c r="C128" s="298" t="str">
        <f aca="false">VLOOKUP(B128,СписокРабот!B:E,2,FALSE())</f>
        <v>Ошкуривание откосов стен 1 раз</v>
      </c>
      <c r="D128" s="300" t="str">
        <f aca="false">VLOOKUP(B128,СписокРабот!B:E,3,FALSE())</f>
        <v>п.м</v>
      </c>
      <c r="E128" s="301" t="n">
        <f aca="false">VLOOKUP(B128,СписокРабот!B:E,4,FALSE())</f>
        <v>241</v>
      </c>
      <c r="F128" s="307" t="n">
        <f aca="false">Работы!$F128</f>
        <v>0</v>
      </c>
      <c r="G128" s="389" t="n">
        <f aca="false">Работы!$G128</f>
        <v>0</v>
      </c>
      <c r="H128" s="392" t="n">
        <v>0</v>
      </c>
      <c r="I128" s="391" t="n">
        <f aca="false">H128*$E128</f>
        <v>0</v>
      </c>
    </row>
    <row r="129" customFormat="false" ht="14.25" hidden="false" customHeight="false" outlineLevel="0" collapsed="false">
      <c r="A129" s="388"/>
      <c r="B129" s="298" t="s">
        <v>81</v>
      </c>
      <c r="C129" s="298" t="str">
        <f aca="false">VLOOKUP(B129,СписокРабот!B:E,2,FALSE())</f>
        <v>Обработка стен бетоноконтактом 1 слой</v>
      </c>
      <c r="D129" s="300" t="str">
        <f aca="false">VLOOKUP(B129,СписокРабот!B:E,3,FALSE())</f>
        <v>м²</v>
      </c>
      <c r="E129" s="301" t="n">
        <f aca="false">VLOOKUP(B129,СписокРабот!B:E,4,FALSE())</f>
        <v>204</v>
      </c>
      <c r="F129" s="307" t="n">
        <f aca="false">Работы!$F129</f>
        <v>40</v>
      </c>
      <c r="G129" s="389" t="n">
        <f aca="false">Работы!$G129</f>
        <v>8160</v>
      </c>
      <c r="H129" s="392" t="n">
        <v>0</v>
      </c>
      <c r="I129" s="391" t="n">
        <f aca="false">H129*$E129</f>
        <v>0</v>
      </c>
    </row>
    <row r="130" customFormat="false" ht="14.25" hidden="false" customHeight="false" outlineLevel="0" collapsed="false">
      <c r="A130" s="388"/>
      <c r="B130" s="298" t="s">
        <v>436</v>
      </c>
      <c r="C130" s="298" t="str">
        <f aca="false">VLOOKUP(B130,СписокРабот!B:E,2,FALSE())</f>
        <v>Монтаж ЗD-панелей из гипса (без покраски)</v>
      </c>
      <c r="D130" s="300" t="str">
        <f aca="false">VLOOKUP(B130,СписокРабот!B:E,3,FALSE())</f>
        <v>м²</v>
      </c>
      <c r="E130" s="301" t="n">
        <f aca="false">VLOOKUP(B130,СписокРабот!B:E,4,FALSE())</f>
        <v>6322</v>
      </c>
      <c r="F130" s="307" t="n">
        <f aca="false">Работы!$F130</f>
        <v>0</v>
      </c>
      <c r="G130" s="389" t="n">
        <f aca="false">Работы!$G130</f>
        <v>0</v>
      </c>
      <c r="H130" s="392" t="n">
        <v>0</v>
      </c>
      <c r="I130" s="391" t="n">
        <f aca="false">H130*$E130</f>
        <v>0</v>
      </c>
    </row>
    <row r="131" customFormat="false" ht="14.25" hidden="false" customHeight="false" outlineLevel="0" collapsed="false">
      <c r="A131" s="388"/>
      <c r="B131" s="298" t="s">
        <v>437</v>
      </c>
      <c r="C131" s="298" t="str">
        <f aca="false">VLOOKUP(B131,СписокРабот!B:E,2,FALSE())</f>
        <v>Окраска 3D-панелей из гипса 2 слоя</v>
      </c>
      <c r="D131" s="300" t="str">
        <f aca="false">VLOOKUP(B131,СписокРабот!B:E,3,FALSE())</f>
        <v>м²</v>
      </c>
      <c r="E131" s="301" t="n">
        <f aca="false">VLOOKUP(B131,СписокРабот!B:E,4,FALSE())</f>
        <v>1332</v>
      </c>
      <c r="F131" s="307" t="n">
        <f aca="false">Работы!$F131</f>
        <v>0</v>
      </c>
      <c r="G131" s="389" t="n">
        <f aca="false">Работы!$G131</f>
        <v>0</v>
      </c>
      <c r="H131" s="392" t="n">
        <v>0</v>
      </c>
      <c r="I131" s="391" t="n">
        <f aca="false">H131*$E131</f>
        <v>0</v>
      </c>
    </row>
    <row r="132" customFormat="false" ht="14.25" hidden="false" customHeight="false" outlineLevel="0" collapsed="false">
      <c r="A132" s="388"/>
      <c r="B132" s="298" t="s">
        <v>438</v>
      </c>
      <c r="C132" s="298" t="str">
        <f aca="false">VLOOKUP(B132,СписокРабот!B:E,2,FALSE())</f>
        <v>Герметизация примык. стена-стена,потолок,пол. Звукоизол. панели, ГКЛ</v>
      </c>
      <c r="D132" s="300" t="str">
        <f aca="false">VLOOKUP(B132,СписокРабот!B:E,3,FALSE())</f>
        <v>п.м</v>
      </c>
      <c r="E132" s="301" t="n">
        <f aca="false">VLOOKUP(B132,СписокРабот!B:E,4,FALSE())</f>
        <v>270</v>
      </c>
      <c r="F132" s="307" t="n">
        <f aca="false">Работы!$F132</f>
        <v>0</v>
      </c>
      <c r="G132" s="389" t="n">
        <f aca="false">Работы!$G132</f>
        <v>0</v>
      </c>
      <c r="H132" s="392" t="n">
        <v>0</v>
      </c>
      <c r="I132" s="391" t="n">
        <f aca="false">H132*$E132</f>
        <v>0</v>
      </c>
    </row>
    <row r="133" customFormat="false" ht="14.25" hidden="false" customHeight="false" outlineLevel="0" collapsed="false">
      <c r="A133" s="388"/>
      <c r="B133" s="298" t="s">
        <v>439</v>
      </c>
      <c r="C133" s="298" t="str">
        <f aca="false">VLOOKUP(B133,СписокРабот!B:E,2,FALSE())</f>
        <v>Монтаж стеновых панелей (типа «панелит»)</v>
      </c>
      <c r="D133" s="300" t="str">
        <f aca="false">VLOOKUP(B133,СписокРабот!B:E,3,FALSE())</f>
        <v>м²</v>
      </c>
      <c r="E133" s="301" t="n">
        <f aca="false">VLOOKUP(B133,СписокРабот!B:E,4,FALSE())</f>
        <v>693</v>
      </c>
      <c r="F133" s="307" t="n">
        <f aca="false">Работы!$F133</f>
        <v>0</v>
      </c>
      <c r="G133" s="389" t="n">
        <f aca="false">Работы!$G133</f>
        <v>0</v>
      </c>
      <c r="H133" s="392" t="n">
        <v>0</v>
      </c>
      <c r="I133" s="391" t="n">
        <f aca="false">H133*$E133</f>
        <v>0</v>
      </c>
    </row>
    <row r="134" customFormat="false" ht="14.25" hidden="false" customHeight="false" outlineLevel="0" collapsed="false">
      <c r="A134" s="388"/>
      <c r="B134" s="298" t="s">
        <v>440</v>
      </c>
      <c r="C134" s="298" t="str">
        <f aca="false">VLOOKUP(B134,СписокРабот!B:E,2,FALSE())</f>
        <v>Устройство звукоизоляции стен системой ЗИПС вектор</v>
      </c>
      <c r="D134" s="300" t="str">
        <f aca="false">VLOOKUP(B134,СписокРабот!B:E,3,FALSE())</f>
        <v>м²</v>
      </c>
      <c r="E134" s="301" t="n">
        <f aca="false">VLOOKUP(B134,СписокРабот!B:E,4,FALSE())</f>
        <v>2278</v>
      </c>
      <c r="F134" s="307" t="n">
        <f aca="false">Работы!$F134</f>
        <v>0</v>
      </c>
      <c r="G134" s="389" t="n">
        <f aca="false">Работы!$G134</f>
        <v>0</v>
      </c>
      <c r="H134" s="392" t="n">
        <v>0</v>
      </c>
      <c r="I134" s="391" t="n">
        <f aca="false">H134*$E134</f>
        <v>0</v>
      </c>
    </row>
    <row r="135" customFormat="false" ht="14.25" hidden="false" customHeight="false" outlineLevel="0" collapsed="false">
      <c r="A135" s="388"/>
      <c r="B135" s="298" t="s">
        <v>441</v>
      </c>
      <c r="C135" s="298" t="str">
        <f aca="false">VLOOKUP(B135,СписокРабот!B:E,2,FALSE())</f>
        <v>Оклейка стен фото обои, фреска/ текстильные обои</v>
      </c>
      <c r="D135" s="300" t="str">
        <f aca="false">VLOOKUP(B135,СписокРабот!B:E,3,FALSE())</f>
        <v>м²</v>
      </c>
      <c r="E135" s="301" t="n">
        <f aca="false">VLOOKUP(B135,СписокРабот!B:E,4,FALSE())</f>
        <v>6411</v>
      </c>
      <c r="F135" s="307" t="n">
        <f aca="false">Работы!$F135</f>
        <v>0</v>
      </c>
      <c r="G135" s="389" t="n">
        <f aca="false">Работы!$G135</f>
        <v>0</v>
      </c>
      <c r="H135" s="392" t="n">
        <v>0</v>
      </c>
      <c r="I135" s="391" t="n">
        <f aca="false">H135*$E135</f>
        <v>0</v>
      </c>
    </row>
    <row r="136" customFormat="false" ht="14.25" hidden="false" customHeight="false" outlineLevel="0" collapsed="false">
      <c r="A136" s="388"/>
      <c r="B136" s="298" t="s">
        <v>442</v>
      </c>
      <c r="C136" s="298" t="str">
        <f aca="false">VLOOKUP(B136,СписокРабот!B:E,2,FALSE())</f>
        <v>Монтаж молдингов на стены полиуретан</v>
      </c>
      <c r="D136" s="300" t="str">
        <f aca="false">VLOOKUP(B136,СписокРабот!B:E,3,FALSE())</f>
        <v>п.м</v>
      </c>
      <c r="E136" s="301" t="n">
        <f aca="false">VLOOKUP(B136,СписокРабот!B:E,4,FALSE())</f>
        <v>893</v>
      </c>
      <c r="F136" s="307" t="n">
        <f aca="false">Работы!$F136</f>
        <v>0</v>
      </c>
      <c r="G136" s="389" t="n">
        <f aca="false">Работы!$G136</f>
        <v>0</v>
      </c>
      <c r="H136" s="392" t="n">
        <v>0</v>
      </c>
      <c r="I136" s="391" t="n">
        <f aca="false">H136*$E136</f>
        <v>0</v>
      </c>
    </row>
    <row r="137" customFormat="false" ht="14.25" hidden="false" customHeight="false" outlineLevel="0" collapsed="false">
      <c r="A137" s="388"/>
      <c r="B137" s="298" t="s">
        <v>443</v>
      </c>
      <c r="C137" s="298" t="str">
        <f aca="false">VLOOKUP(B137,СписокРабот!B:E,2,FALSE())</f>
        <v>Монтаж колонн капитель</v>
      </c>
      <c r="D137" s="300" t="str">
        <f aca="false">VLOOKUP(B137,СписокРабот!B:E,3,FALSE())</f>
        <v>ед.</v>
      </c>
      <c r="E137" s="301" t="n">
        <f aca="false">VLOOKUP(B137,СписокРабот!B:E,4,FALSE())</f>
        <v>4306</v>
      </c>
      <c r="F137" s="307" t="n">
        <f aca="false">Работы!$F137</f>
        <v>0</v>
      </c>
      <c r="G137" s="389" t="n">
        <f aca="false">Работы!$G137</f>
        <v>0</v>
      </c>
      <c r="H137" s="390" t="n">
        <v>0</v>
      </c>
      <c r="I137" s="391" t="n">
        <f aca="false">H137*$E137</f>
        <v>0</v>
      </c>
    </row>
    <row r="138" customFormat="false" ht="14.25" hidden="false" customHeight="false" outlineLevel="0" collapsed="false">
      <c r="A138" s="388"/>
      <c r="B138" s="298" t="s">
        <v>444</v>
      </c>
      <c r="C138" s="298" t="str">
        <f aca="false">VLOOKUP(B138,СписокРабот!B:E,2,FALSE())</f>
        <v>Монтаж пробкового покрытия на клею (пол, стены)</v>
      </c>
      <c r="D138" s="300" t="str">
        <f aca="false">VLOOKUP(B138,СписокРабот!B:E,3,FALSE())</f>
        <v>м²</v>
      </c>
      <c r="E138" s="301" t="n">
        <f aca="false">VLOOKUP(B138,СписокРабот!B:E,4,FALSE())</f>
        <v>4232</v>
      </c>
      <c r="F138" s="307" t="n">
        <f aca="false">Работы!$F138</f>
        <v>0</v>
      </c>
      <c r="G138" s="389" t="n">
        <f aca="false">Работы!$G138</f>
        <v>0</v>
      </c>
      <c r="H138" s="392" t="n">
        <v>0</v>
      </c>
      <c r="I138" s="391" t="n">
        <f aca="false">H138*$E138</f>
        <v>0</v>
      </c>
    </row>
    <row r="139" customFormat="false" ht="14.25" hidden="false" customHeight="false" outlineLevel="0" collapsed="false">
      <c r="A139" s="388"/>
      <c r="B139" s="298" t="s">
        <v>445</v>
      </c>
      <c r="C139" s="298" t="str">
        <f aca="false">VLOOKUP(B139,СписокРабот!B:E,2,FALSE())</f>
        <v>Окраска оконной рамы/ решетчатых конструкций 2 слоя</v>
      </c>
      <c r="D139" s="300" t="str">
        <f aca="false">VLOOKUP(B139,СписокРабот!B:E,3,FALSE())</f>
        <v>м²</v>
      </c>
      <c r="E139" s="301" t="n">
        <f aca="false">VLOOKUP(B139,СписокРабот!B:E,4,FALSE())</f>
        <v>1525</v>
      </c>
      <c r="F139" s="307" t="n">
        <f aca="false">Работы!$F139</f>
        <v>0</v>
      </c>
      <c r="G139" s="389" t="n">
        <f aca="false">Работы!$G139</f>
        <v>0</v>
      </c>
      <c r="H139" s="392" t="n">
        <v>0</v>
      </c>
      <c r="I139" s="391" t="n">
        <f aca="false">H139*$E139</f>
        <v>0</v>
      </c>
    </row>
    <row r="140" customFormat="false" ht="14.25" hidden="false" customHeight="false" outlineLevel="0" collapsed="false">
      <c r="A140" s="388"/>
      <c r="B140" s="298" t="s">
        <v>446</v>
      </c>
      <c r="C140" s="298" t="str">
        <f aca="false">VLOOKUP(B140,СписокРабот!B:E,2,FALSE())</f>
        <v>Установка пластик. подоконников. Искуственный камень применять К-2,2</v>
      </c>
      <c r="D140" s="300" t="str">
        <f aca="false">VLOOKUP(B140,СписокРабот!B:E,3,FALSE())</f>
        <v>п.м</v>
      </c>
      <c r="E140" s="301" t="n">
        <f aca="false">VLOOKUP(B140,СписокРабот!B:E,4,FALSE())</f>
        <v>2098</v>
      </c>
      <c r="F140" s="307" t="n">
        <f aca="false">Работы!$F140</f>
        <v>0</v>
      </c>
      <c r="G140" s="389" t="n">
        <f aca="false">Работы!$G140</f>
        <v>0</v>
      </c>
      <c r="H140" s="390" t="n">
        <v>0</v>
      </c>
      <c r="I140" s="391" t="n">
        <f aca="false">H140*$E140</f>
        <v>0</v>
      </c>
    </row>
    <row r="141" customFormat="false" ht="14.25" hidden="false" customHeight="false" outlineLevel="0" collapsed="false">
      <c r="A141" s="388"/>
      <c r="B141" s="298" t="s">
        <v>447</v>
      </c>
      <c r="C141" s="298" t="str">
        <f aca="false">VLOOKUP(B141,СписокРабот!B:E,2,FALSE())</f>
        <v>Устр-во демпферной ленты на каркас (стены,потолок, пол)</v>
      </c>
      <c r="D141" s="300" t="str">
        <f aca="false">VLOOKUP(B141,СписокРабот!B:E,3,FALSE())</f>
        <v>п.м</v>
      </c>
      <c r="E141" s="301" t="n">
        <f aca="false">VLOOKUP(B141,СписокРабот!B:E,4,FALSE())</f>
        <v>105</v>
      </c>
      <c r="F141" s="307" t="n">
        <f aca="false">Работы!$F141</f>
        <v>0</v>
      </c>
      <c r="G141" s="389" t="n">
        <f aca="false">Работы!$G141</f>
        <v>0</v>
      </c>
      <c r="H141" s="390" t="n">
        <v>0</v>
      </c>
      <c r="I141" s="391" t="n">
        <f aca="false">H141*$E141</f>
        <v>0</v>
      </c>
    </row>
    <row r="142" customFormat="false" ht="14.25" hidden="false" customHeight="false" outlineLevel="0" collapsed="false">
      <c r="A142" s="388"/>
      <c r="B142" s="298" t="s">
        <v>448</v>
      </c>
      <c r="C142" s="298" t="str">
        <f aca="false">VLOOKUP(B142,СписокРабот!B:E,2,FALSE())</f>
        <v>Подготовка дверного проема, расширение</v>
      </c>
      <c r="D142" s="300" t="str">
        <f aca="false">VLOOKUP(B142,СписокРабот!B:E,3,FALSE())</f>
        <v>п.м</v>
      </c>
      <c r="E142" s="301" t="n">
        <f aca="false">VLOOKUP(B142,СписокРабот!B:E,4,FALSE())</f>
        <v>1552</v>
      </c>
      <c r="F142" s="307" t="n">
        <f aca="false">Работы!$F142</f>
        <v>0</v>
      </c>
      <c r="G142" s="389" t="n">
        <f aca="false">Работы!$G142</f>
        <v>0</v>
      </c>
      <c r="H142" s="392" t="n">
        <v>0</v>
      </c>
      <c r="I142" s="391" t="n">
        <f aca="false">H142*$E142</f>
        <v>0</v>
      </c>
    </row>
    <row r="143" customFormat="false" ht="14.25" hidden="false" customHeight="false" outlineLevel="0" collapsed="false">
      <c r="A143" s="388"/>
      <c r="B143" s="298" t="s">
        <v>449</v>
      </c>
      <c r="C143" s="298" t="str">
        <f aca="false">VLOOKUP(B143,СписокРабот!B:E,2,FALSE())</f>
        <v>Подготовка дверного проема, сужение</v>
      </c>
      <c r="D143" s="300" t="str">
        <f aca="false">VLOOKUP(B143,СписокРабот!B:E,3,FALSE())</f>
        <v>п.м</v>
      </c>
      <c r="E143" s="301" t="n">
        <f aca="false">VLOOKUP(B143,СписокРабот!B:E,4,FALSE())</f>
        <v>1129</v>
      </c>
      <c r="F143" s="307" t="n">
        <f aca="false">Работы!$F143</f>
        <v>0</v>
      </c>
      <c r="G143" s="389" t="n">
        <f aca="false">Работы!$G143</f>
        <v>0</v>
      </c>
      <c r="H143" s="392" t="n">
        <v>0</v>
      </c>
      <c r="I143" s="391" t="n">
        <f aca="false">H143*$E143</f>
        <v>0</v>
      </c>
    </row>
    <row r="144" customFormat="false" ht="14.25" hidden="false" customHeight="false" outlineLevel="0" collapsed="false">
      <c r="A144" s="388"/>
      <c r="B144" s="298" t="s">
        <v>450</v>
      </c>
      <c r="C144" s="298" t="str">
        <f aca="false">VLOOKUP(B144,СписокРабот!B:E,2,FALSE())</f>
        <v>Установка дверных блоков</v>
      </c>
      <c r="D144" s="300" t="str">
        <f aca="false">VLOOKUP(B144,СписокРабот!B:E,3,FALSE())</f>
        <v>ед.</v>
      </c>
      <c r="E144" s="301" t="n">
        <f aca="false">VLOOKUP(B144,СписокРабот!B:E,4,FALSE())</f>
        <v>8799</v>
      </c>
      <c r="F144" s="307" t="n">
        <f aca="false">Работы!$F144</f>
        <v>0</v>
      </c>
      <c r="G144" s="389" t="n">
        <f aca="false">Работы!$G144</f>
        <v>0</v>
      </c>
      <c r="H144" s="390" t="n">
        <v>0</v>
      </c>
      <c r="I144" s="391" t="n">
        <f aca="false">H144*$E144</f>
        <v>0</v>
      </c>
    </row>
    <row r="145" customFormat="false" ht="14.25" hidden="false" customHeight="false" outlineLevel="0" collapsed="false">
      <c r="A145" s="388"/>
      <c r="B145" s="298" t="s">
        <v>451</v>
      </c>
      <c r="C145" s="298" t="str">
        <f aca="false">VLOOKUP(B145,СписокРабот!B:E,2,FALSE())</f>
        <v>Навеска дверных полотен (с врезкой петель)</v>
      </c>
      <c r="D145" s="300" t="str">
        <f aca="false">VLOOKUP(B145,СписокРабот!B:E,3,FALSE())</f>
        <v>ед.</v>
      </c>
      <c r="E145" s="301" t="n">
        <f aca="false">VLOOKUP(B145,СписокРабот!B:E,4,FALSE())</f>
        <v>5385</v>
      </c>
      <c r="F145" s="307" t="n">
        <f aca="false">Работы!$F145</f>
        <v>0</v>
      </c>
      <c r="G145" s="389" t="n">
        <f aca="false">Работы!$G145</f>
        <v>0</v>
      </c>
      <c r="H145" s="390" t="n">
        <v>0</v>
      </c>
      <c r="I145" s="391" t="n">
        <f aca="false">H145*$E145</f>
        <v>0</v>
      </c>
    </row>
    <row r="146" customFormat="false" ht="14.25" hidden="false" customHeight="false" outlineLevel="0" collapsed="false">
      <c r="A146" s="388"/>
      <c r="B146" s="298" t="s">
        <v>452</v>
      </c>
      <c r="C146" s="298" t="str">
        <f aca="false">VLOOKUP(B146,СписокРабот!B:E,2,FALSE())</f>
        <v>Установка замков</v>
      </c>
      <c r="D146" s="300" t="str">
        <f aca="false">VLOOKUP(B146,СписокРабот!B:E,3,FALSE())</f>
        <v>ед.</v>
      </c>
      <c r="E146" s="301" t="n">
        <f aca="false">VLOOKUP(B146,СписокРабот!B:E,4,FALSE())</f>
        <v>2924</v>
      </c>
      <c r="F146" s="307" t="n">
        <f aca="false">Работы!$F146</f>
        <v>0</v>
      </c>
      <c r="G146" s="389" t="n">
        <f aca="false">Работы!$G146</f>
        <v>0</v>
      </c>
      <c r="H146" s="390" t="n">
        <v>0</v>
      </c>
      <c r="I146" s="391" t="n">
        <f aca="false">H146*$E146</f>
        <v>0</v>
      </c>
    </row>
    <row r="147" customFormat="false" ht="14.25" hidden="false" customHeight="false" outlineLevel="0" collapsed="false">
      <c r="A147" s="388"/>
      <c r="B147" s="298" t="s">
        <v>453</v>
      </c>
      <c r="C147" s="298" t="str">
        <f aca="false">VLOOKUP(B147,СписокРабот!B:E,2,FALSE())</f>
        <v>Установка фурнитуры</v>
      </c>
      <c r="D147" s="300" t="str">
        <f aca="false">VLOOKUP(B147,СписокРабот!B:E,3,FALSE())</f>
        <v>ед.</v>
      </c>
      <c r="E147" s="301" t="n">
        <f aca="false">VLOOKUP(B147,СписокРабот!B:E,4,FALSE())</f>
        <v>582</v>
      </c>
      <c r="F147" s="307" t="n">
        <f aca="false">Работы!$F147</f>
        <v>0</v>
      </c>
      <c r="G147" s="389" t="n">
        <f aca="false">Работы!$G147</f>
        <v>0</v>
      </c>
      <c r="H147" s="390" t="n">
        <v>0</v>
      </c>
      <c r="I147" s="391" t="n">
        <f aca="false">H147*$E147</f>
        <v>0</v>
      </c>
    </row>
    <row r="148" customFormat="false" ht="14.25" hidden="false" customHeight="false" outlineLevel="0" collapsed="false">
      <c r="A148" s="388"/>
      <c r="B148" s="298" t="s">
        <v>454</v>
      </c>
      <c r="C148" s="298" t="str">
        <f aca="false">VLOOKUP(B148,СписокРабот!B:E,2,FALSE())</f>
        <v>Изготовление арок из гипсокартона</v>
      </c>
      <c r="D148" s="300" t="str">
        <f aca="false">VLOOKUP(B148,СписокРабот!B:E,3,FALSE())</f>
        <v>ед.</v>
      </c>
      <c r="E148" s="301" t="n">
        <f aca="false">VLOOKUP(B148,СписокРабот!B:E,4,FALSE())</f>
        <v>5052</v>
      </c>
      <c r="F148" s="307" t="n">
        <f aca="false">Работы!$F148</f>
        <v>0</v>
      </c>
      <c r="G148" s="389" t="n">
        <f aca="false">Работы!$G148</f>
        <v>0</v>
      </c>
      <c r="H148" s="390" t="n">
        <v>0</v>
      </c>
      <c r="I148" s="391" t="n">
        <f aca="false">H148*$E148</f>
        <v>0</v>
      </c>
    </row>
    <row r="149" customFormat="false" ht="14.25" hidden="false" customHeight="false" outlineLevel="0" collapsed="false">
      <c r="A149" s="388"/>
      <c r="B149" s="298" t="s">
        <v>455</v>
      </c>
      <c r="C149" s="298" t="str">
        <f aca="false">VLOOKUP(B149,СписокРабот!B:E,2,FALSE())</f>
        <v>Установка готовых арок (стандартных)</v>
      </c>
      <c r="D149" s="300" t="str">
        <f aca="false">VLOOKUP(B149,СписокРабот!B:E,3,FALSE())</f>
        <v>ед.</v>
      </c>
      <c r="E149" s="301" t="n">
        <f aca="false">VLOOKUP(B149,СписокРабот!B:E,4,FALSE())</f>
        <v>5052</v>
      </c>
      <c r="F149" s="307" t="n">
        <f aca="false">Работы!$F149</f>
        <v>0</v>
      </c>
      <c r="G149" s="389" t="n">
        <f aca="false">Работы!$G149</f>
        <v>0</v>
      </c>
      <c r="H149" s="390" t="n">
        <v>0</v>
      </c>
      <c r="I149" s="391" t="n">
        <f aca="false">H149*$E149</f>
        <v>0</v>
      </c>
    </row>
    <row r="150" customFormat="false" ht="14.25" hidden="false" customHeight="false" outlineLevel="0" collapsed="false">
      <c r="A150" s="388"/>
      <c r="B150" s="298" t="s">
        <v>456</v>
      </c>
      <c r="C150" s="298" t="str">
        <f aca="false">VLOOKUP(B150,СписокРабот!B:E,2,FALSE())</f>
        <v>Устройство наличника</v>
      </c>
      <c r="D150" s="300" t="str">
        <f aca="false">VLOOKUP(B150,СписокРабот!B:E,3,FALSE())</f>
        <v>п.м</v>
      </c>
      <c r="E150" s="301" t="n">
        <f aca="false">VLOOKUP(B150,СписокРабот!B:E,4,FALSE())</f>
        <v>749</v>
      </c>
      <c r="F150" s="307" t="n">
        <f aca="false">Работы!$F150</f>
        <v>0</v>
      </c>
      <c r="G150" s="389" t="n">
        <f aca="false">Работы!$G150</f>
        <v>0</v>
      </c>
      <c r="H150" s="392" t="n">
        <v>0</v>
      </c>
      <c r="I150" s="391" t="n">
        <f aca="false">H150*$E150</f>
        <v>0</v>
      </c>
    </row>
    <row r="151" customFormat="false" ht="14.25" hidden="false" customHeight="false" outlineLevel="0" collapsed="false">
      <c r="A151" s="388"/>
      <c r="B151" s="298" t="s">
        <v>457</v>
      </c>
      <c r="C151" s="298" t="str">
        <f aca="false">VLOOKUP(B151,СписокРабот!B:E,2,FALSE())</f>
        <v>Устройство добора</v>
      </c>
      <c r="D151" s="300" t="str">
        <f aca="false">VLOOKUP(B151,СписокРабот!B:E,3,FALSE())</f>
        <v>п.м</v>
      </c>
      <c r="E151" s="301" t="n">
        <f aca="false">VLOOKUP(B151,СписокРабот!B:E,4,FALSE())</f>
        <v>450</v>
      </c>
      <c r="F151" s="307" t="n">
        <f aca="false">Работы!$F151</f>
        <v>0</v>
      </c>
      <c r="G151" s="389" t="n">
        <f aca="false">Работы!$G151</f>
        <v>0</v>
      </c>
      <c r="H151" s="392" t="n">
        <v>0</v>
      </c>
      <c r="I151" s="391" t="n">
        <f aca="false">H151*$E151</f>
        <v>0</v>
      </c>
    </row>
    <row r="152" customFormat="false" ht="14.25" hidden="false" customHeight="false" outlineLevel="0" collapsed="false">
      <c r="A152" s="388"/>
      <c r="B152" s="298" t="s">
        <v>458</v>
      </c>
      <c r="C152" s="298" t="str">
        <f aca="false">VLOOKUP(B152,СписокРабот!B:E,2,FALSE())</f>
        <v>Оклейка примыканий гидроизоляционной лентой </v>
      </c>
      <c r="D152" s="300" t="str">
        <f aca="false">VLOOKUP(B152,СписокРабот!B:E,3,FALSE())</f>
        <v>п.м.</v>
      </c>
      <c r="E152" s="301" t="n">
        <f aca="false">VLOOKUP(B152,СписокРабот!B:E,4,FALSE())</f>
        <v>483</v>
      </c>
      <c r="F152" s="307" t="n">
        <f aca="false">Работы!$F152</f>
        <v>0</v>
      </c>
      <c r="G152" s="389" t="n">
        <f aca="false">Работы!$G152</f>
        <v>0</v>
      </c>
      <c r="H152" s="390" t="n">
        <v>0</v>
      </c>
      <c r="I152" s="391" t="n">
        <f aca="false">H152*$E152</f>
        <v>0</v>
      </c>
    </row>
    <row r="153" customFormat="false" ht="14.25" hidden="false" customHeight="false" outlineLevel="0" collapsed="false">
      <c r="A153" s="388"/>
      <c r="B153" s="298" t="s">
        <v>459</v>
      </c>
      <c r="C153" s="298" t="str">
        <f aca="false">VLOOKUP(B153,СписокРабот!B:E,2,FALSE())</f>
        <v>Установка дверных ограничителей/ декоративных порожков</v>
      </c>
      <c r="D153" s="300" t="str">
        <f aca="false">VLOOKUP(B153,СписокРабот!B:E,3,FALSE())</f>
        <v>ед.</v>
      </c>
      <c r="E153" s="301" t="n">
        <f aca="false">VLOOKUP(B153,СписокРабот!B:E,4,FALSE())</f>
        <v>441</v>
      </c>
      <c r="F153" s="307" t="n">
        <f aca="false">Работы!$F153</f>
        <v>0</v>
      </c>
      <c r="G153" s="389" t="n">
        <f aca="false">Работы!$G153</f>
        <v>0</v>
      </c>
      <c r="H153" s="390" t="n">
        <v>0</v>
      </c>
      <c r="I153" s="391" t="n">
        <f aca="false">H153*$E153</f>
        <v>0</v>
      </c>
    </row>
    <row r="154" customFormat="false" ht="14.25" hidden="false" customHeight="false" outlineLevel="0" collapsed="false">
      <c r="A154" s="388"/>
      <c r="B154" s="298" t="s">
        <v>460</v>
      </c>
      <c r="C154" s="298" t="str">
        <f aca="false">VLOOKUP(B154,СписокРабот!B:E,2,FALSE())</f>
        <v>Монтаж рольставни </v>
      </c>
      <c r="D154" s="300" t="str">
        <f aca="false">VLOOKUP(B154,СписокРабот!B:E,3,FALSE())</f>
        <v>ед.</v>
      </c>
      <c r="E154" s="301" t="n">
        <f aca="false">VLOOKUP(B154,СписокРабот!B:E,4,FALSE())</f>
        <v>5418</v>
      </c>
      <c r="F154" s="307" t="n">
        <f aca="false">Работы!$F154</f>
        <v>0</v>
      </c>
      <c r="G154" s="389" t="n">
        <f aca="false">Работы!$G154</f>
        <v>0</v>
      </c>
      <c r="H154" s="390" t="n">
        <v>0</v>
      </c>
      <c r="I154" s="391" t="n">
        <f aca="false">H154*$E154</f>
        <v>0</v>
      </c>
    </row>
    <row r="155" customFormat="false" ht="14.25" hidden="false" customHeight="false" outlineLevel="0" collapsed="false">
      <c r="A155" s="388"/>
      <c r="B155" s="298" t="s">
        <v>461</v>
      </c>
      <c r="C155" s="298" t="str">
        <f aca="false">VLOOKUP(B155,СписокРабот!B:E,2,FALSE())</f>
        <v>Монтаж каркаса (обрешетка)</v>
      </c>
      <c r="D155" s="300" t="str">
        <f aca="false">VLOOKUP(B155,СписокРабот!B:E,3,FALSE())</f>
        <v>м²</v>
      </c>
      <c r="E155" s="301" t="n">
        <f aca="false">VLOOKUP(B155,СписокРабот!B:E,4,FALSE())</f>
        <v>950</v>
      </c>
      <c r="F155" s="307" t="n">
        <f aca="false">Работы!$F155</f>
        <v>0</v>
      </c>
      <c r="G155" s="389" t="n">
        <f aca="false">Работы!$G155</f>
        <v>0</v>
      </c>
      <c r="H155" s="392" t="n">
        <v>0</v>
      </c>
      <c r="I155" s="391" t="n">
        <f aca="false">H155*$E155</f>
        <v>0</v>
      </c>
    </row>
    <row r="156" customFormat="false" ht="14.25" hidden="false" customHeight="false" outlineLevel="0" collapsed="false">
      <c r="A156" s="388"/>
      <c r="B156" s="298" t="s">
        <v>462</v>
      </c>
      <c r="C156" s="298" t="str">
        <f aca="false">VLOOKUP(B156,СписокРабот!B:E,2,FALSE())</f>
        <v>Монтаж вагонки,панелей МДФ/на клей К-1,5 </v>
      </c>
      <c r="D156" s="300" t="str">
        <f aca="false">VLOOKUP(B156,СписокРабот!B:E,3,FALSE())</f>
        <v>м²</v>
      </c>
      <c r="E156" s="301" t="n">
        <f aca="false">VLOOKUP(B156,СписокРабот!B:E,4,FALSE())</f>
        <v>1457</v>
      </c>
      <c r="F156" s="307" t="n">
        <f aca="false">Работы!$F156</f>
        <v>0</v>
      </c>
      <c r="G156" s="389" t="n">
        <f aca="false">Работы!$G156</f>
        <v>0</v>
      </c>
      <c r="H156" s="392" t="n">
        <v>0</v>
      </c>
      <c r="I156" s="391" t="n">
        <f aca="false">H156*$E156</f>
        <v>0</v>
      </c>
    </row>
    <row r="157" customFormat="false" ht="14.25" hidden="false" customHeight="false" outlineLevel="0" collapsed="false">
      <c r="A157" s="388"/>
      <c r="B157" s="298" t="s">
        <v>463</v>
      </c>
      <c r="C157" s="298" t="str">
        <f aca="false">VLOOKUP(B157,СписокРабот!B:E,2,FALSE())</f>
        <v>Монтаж карниза</v>
      </c>
      <c r="D157" s="300" t="str">
        <f aca="false">VLOOKUP(B157,СписокРабот!B:E,3,FALSE())</f>
        <v>п.м</v>
      </c>
      <c r="E157" s="301" t="n">
        <f aca="false">VLOOKUP(B157,СписокРабот!B:E,4,FALSE())</f>
        <v>1486</v>
      </c>
      <c r="F157" s="307" t="n">
        <f aca="false">Работы!$F157</f>
        <v>0</v>
      </c>
      <c r="G157" s="389" t="n">
        <f aca="false">Работы!$G157</f>
        <v>0</v>
      </c>
      <c r="H157" s="392" t="n">
        <v>0</v>
      </c>
      <c r="I157" s="391" t="n">
        <f aca="false">H157*$E157</f>
        <v>0</v>
      </c>
    </row>
    <row r="158" customFormat="false" ht="14.25" hidden="false" customHeight="false" outlineLevel="0" collapsed="false">
      <c r="A158" s="388"/>
      <c r="B158" s="298" t="s">
        <v>464</v>
      </c>
      <c r="C158" s="298" t="str">
        <f aca="false">VLOOKUP(B158,СписокРабот!B:E,2,FALSE())</f>
        <v>Устройство перегородки ГКЛ на мет. каркасе облицов.в 1 слой с каждой стороны </v>
      </c>
      <c r="D158" s="300" t="str">
        <f aca="false">VLOOKUP(B158,СписокРабот!B:E,3,FALSE())</f>
        <v>м²</v>
      </c>
      <c r="E158" s="301" t="n">
        <f aca="false">VLOOKUP(B158,СписокРабот!B:E,4,FALSE())</f>
        <v>3655</v>
      </c>
      <c r="F158" s="307" t="n">
        <f aca="false">Работы!$F158</f>
        <v>0</v>
      </c>
      <c r="G158" s="389" t="n">
        <f aca="false">Работы!$G158</f>
        <v>0</v>
      </c>
      <c r="H158" s="392" t="n">
        <v>0</v>
      </c>
      <c r="I158" s="391" t="n">
        <f aca="false">H158*$E158</f>
        <v>0</v>
      </c>
    </row>
    <row r="159" customFormat="false" ht="14.25" hidden="false" customHeight="false" outlineLevel="0" collapsed="false">
      <c r="A159" s="388"/>
      <c r="B159" s="298" t="s">
        <v>465</v>
      </c>
      <c r="C159" s="298" t="str">
        <f aca="false">VLOOKUP(B159,СписокРабот!B:E,2,FALSE())</f>
        <v>Разметка стен перед укладкой  плитки /разметка перегородок</v>
      </c>
      <c r="D159" s="300" t="str">
        <f aca="false">VLOOKUP(B159,СписокРабот!B:E,3,FALSE())</f>
        <v>м²</v>
      </c>
      <c r="E159" s="301" t="n">
        <f aca="false">VLOOKUP(B159,СписокРабот!B:E,4,FALSE())</f>
        <v>345</v>
      </c>
      <c r="F159" s="307" t="n">
        <f aca="false">Работы!$F159</f>
        <v>0</v>
      </c>
      <c r="G159" s="389" t="n">
        <f aca="false">Работы!$G159</f>
        <v>0</v>
      </c>
      <c r="H159" s="392" t="n">
        <v>0</v>
      </c>
      <c r="I159" s="391" t="n">
        <f aca="false">H159*$E159</f>
        <v>0</v>
      </c>
    </row>
    <row r="160" customFormat="false" ht="14.25" hidden="false" customHeight="false" outlineLevel="0" collapsed="false">
      <c r="A160" s="388"/>
      <c r="B160" s="298" t="s">
        <v>466</v>
      </c>
      <c r="C160" s="298" t="str">
        <f aca="false">VLOOKUP(B160,СписокРабот!B:E,2,FALSE())</f>
        <v>Штукатурка стен под правило гипсовым раствором визуальное выравнивание</v>
      </c>
      <c r="D160" s="300" t="str">
        <f aca="false">VLOOKUP(B160,СписокРабот!B:E,3,FALSE())</f>
        <v>м²</v>
      </c>
      <c r="E160" s="301" t="n">
        <f aca="false">VLOOKUP(B160,СписокРабот!B:E,4,FALSE())</f>
        <v>988</v>
      </c>
      <c r="F160" s="307" t="n">
        <f aca="false">Работы!$F160</f>
        <v>0</v>
      </c>
      <c r="G160" s="389" t="n">
        <f aca="false">Работы!$G160</f>
        <v>0</v>
      </c>
      <c r="H160" s="392" t="n">
        <v>0</v>
      </c>
      <c r="I160" s="391" t="n">
        <f aca="false">H160*$E160</f>
        <v>0</v>
      </c>
    </row>
    <row r="161" customFormat="false" ht="14.25" hidden="false" customHeight="false" outlineLevel="0" collapsed="false">
      <c r="A161" s="388"/>
      <c r="B161" s="298" t="s">
        <v>467</v>
      </c>
      <c r="C161" s="298" t="str">
        <f aca="false">VLOOKUP(B161,СписокРабот!B:E,2,FALSE())</f>
        <v>Обработка стен антиплесень 1 слой</v>
      </c>
      <c r="D161" s="300" t="str">
        <f aca="false">VLOOKUP(B161,СписокРабот!B:E,3,FALSE())</f>
        <v>м²</v>
      </c>
      <c r="E161" s="301" t="n">
        <f aca="false">VLOOKUP(B161,СписокРабот!B:E,4,FALSE())</f>
        <v>420</v>
      </c>
      <c r="F161" s="307" t="n">
        <f aca="false">Работы!$F161</f>
        <v>0</v>
      </c>
      <c r="G161" s="389" t="n">
        <f aca="false">Работы!$G161</f>
        <v>0</v>
      </c>
      <c r="H161" s="392" t="n">
        <v>0</v>
      </c>
      <c r="I161" s="391" t="n">
        <f aca="false">H161*$E161</f>
        <v>0</v>
      </c>
    </row>
    <row r="162" customFormat="false" ht="14.25" hidden="false" customHeight="false" outlineLevel="0" collapsed="false">
      <c r="A162" s="388"/>
      <c r="B162" s="298" t="s">
        <v>468</v>
      </c>
      <c r="C162" s="298" t="str">
        <f aca="false">VLOOKUP(B162,СписокРабот!B:E,2,FALSE())</f>
        <v>Штукатурка стен цементно-песчаным раствором до 30мм</v>
      </c>
      <c r="D162" s="300" t="str">
        <f aca="false">VLOOKUP(B162,СписокРабот!B:E,3,FALSE())</f>
        <v>м²</v>
      </c>
      <c r="E162" s="301" t="n">
        <f aca="false">VLOOKUP(B162,СписокРабот!B:E,4,FALSE())</f>
        <v>2166</v>
      </c>
      <c r="F162" s="307" t="n">
        <f aca="false">Работы!$F162</f>
        <v>0</v>
      </c>
      <c r="G162" s="389" t="n">
        <f aca="false">Работы!$G162</f>
        <v>0</v>
      </c>
      <c r="H162" s="392" t="n">
        <v>0</v>
      </c>
      <c r="I162" s="391" t="n">
        <f aca="false">H162*$E162</f>
        <v>0</v>
      </c>
    </row>
    <row r="163" customFormat="false" ht="14.25" hidden="false" customHeight="false" outlineLevel="0" collapsed="false">
      <c r="A163" s="388"/>
      <c r="B163" s="298" t="s">
        <v>469</v>
      </c>
      <c r="C163" s="298" t="str">
        <f aca="false">VLOOKUP(B163,СписокРабот!B:E,2,FALSE())</f>
        <v>Штукатурка стен цементно-песчаным раствором от 30мм до 40 мм</v>
      </c>
      <c r="D163" s="300" t="str">
        <f aca="false">VLOOKUP(B163,СписокРабот!B:E,3,FALSE())</f>
        <v>м²</v>
      </c>
      <c r="E163" s="301" t="n">
        <f aca="false">VLOOKUP(B163,СписокРабот!B:E,4,FALSE())</f>
        <v>2815</v>
      </c>
      <c r="F163" s="307" t="n">
        <f aca="false">Работы!$F163</f>
        <v>0</v>
      </c>
      <c r="G163" s="389" t="n">
        <f aca="false">Работы!$G163</f>
        <v>0</v>
      </c>
      <c r="H163" s="392" t="n">
        <v>0</v>
      </c>
      <c r="I163" s="391" t="n">
        <f aca="false">H163*$E163</f>
        <v>0</v>
      </c>
    </row>
    <row r="164" customFormat="false" ht="14.25" hidden="false" customHeight="false" outlineLevel="0" collapsed="false">
      <c r="A164" s="388"/>
      <c r="B164" s="298" t="s">
        <v>470</v>
      </c>
      <c r="C164" s="298" t="str">
        <f aca="false">VLOOKUP(B164,СписокРабот!B:E,2,FALSE())</f>
        <v>Подготовка основания перегородок из ц/п р-ра</v>
      </c>
      <c r="D164" s="300" t="str">
        <f aca="false">VLOOKUP(B164,СписокРабот!B:E,3,FALSE())</f>
        <v>п.м</v>
      </c>
      <c r="E164" s="301" t="n">
        <f aca="false">VLOOKUP(B164,СписокРабот!B:E,4,FALSE())</f>
        <v>1428</v>
      </c>
      <c r="F164" s="307" t="n">
        <f aca="false">Работы!$F164</f>
        <v>0</v>
      </c>
      <c r="G164" s="389" t="n">
        <f aca="false">Работы!$G164</f>
        <v>0</v>
      </c>
      <c r="H164" s="392" t="n">
        <v>0</v>
      </c>
      <c r="I164" s="391" t="n">
        <f aca="false">H164*$E164</f>
        <v>0</v>
      </c>
    </row>
    <row r="165" customFormat="false" ht="14.25" hidden="false" customHeight="false" outlineLevel="0" collapsed="false">
      <c r="A165" s="388"/>
      <c r="B165" s="298" t="s">
        <v>471</v>
      </c>
      <c r="C165" s="298" t="str">
        <f aca="false">VLOOKUP(B165,СписокРабот!B:E,2,FALSE())</f>
        <v>Установка оконных блоков (стандартные)</v>
      </c>
      <c r="D165" s="300" t="str">
        <f aca="false">VLOOKUP(B165,СписокРабот!B:E,3,FALSE())</f>
        <v>ед.</v>
      </c>
      <c r="E165" s="301" t="n">
        <f aca="false">VLOOKUP(B165,СписокРабот!B:E,4,FALSE())</f>
        <v>5501</v>
      </c>
      <c r="F165" s="307" t="n">
        <f aca="false">Работы!$F165</f>
        <v>0</v>
      </c>
      <c r="G165" s="389" t="n">
        <f aca="false">Работы!$G165</f>
        <v>0</v>
      </c>
      <c r="H165" s="390" t="n">
        <v>0</v>
      </c>
      <c r="I165" s="391" t="n">
        <f aca="false">H165*$E165</f>
        <v>0</v>
      </c>
    </row>
    <row r="166" customFormat="false" ht="14.25" hidden="false" customHeight="false" outlineLevel="0" collapsed="false">
      <c r="A166" s="388"/>
      <c r="B166" s="298" t="s">
        <v>472</v>
      </c>
      <c r="C166" s="298" t="str">
        <f aca="false">VLOOKUP(B166,СписокРабот!B:E,2,FALSE())</f>
        <v>Монтаж закладных на потолке и стенах для крепления дверей и карнизов</v>
      </c>
      <c r="D166" s="300" t="str">
        <f aca="false">VLOOKUP(B166,СписокРабот!B:E,3,FALSE())</f>
        <v>п.м</v>
      </c>
      <c r="E166" s="301" t="n">
        <f aca="false">VLOOKUP(B166,СписокРабот!B:E,4,FALSE())</f>
        <v>4232</v>
      </c>
      <c r="F166" s="307" t="n">
        <f aca="false">Работы!$F166</f>
        <v>0</v>
      </c>
      <c r="G166" s="389" t="n">
        <f aca="false">Работы!$G166</f>
        <v>0</v>
      </c>
      <c r="H166" s="392" t="n">
        <v>0</v>
      </c>
      <c r="I166" s="391" t="n">
        <f aca="false">H166*$E166</f>
        <v>0</v>
      </c>
    </row>
    <row r="167" customFormat="false" ht="14.25" hidden="false" customHeight="false" outlineLevel="0" collapsed="false">
      <c r="A167" s="388"/>
      <c r="B167" s="298" t="s">
        <v>473</v>
      </c>
      <c r="C167" s="298" t="str">
        <f aca="false">VLOOKUP(B167,СписокРабот!B:E,2,FALSE())</f>
        <v>Оклейка откосов стен сеткой «строби»/ «паутинка»/ «стеклохолст»</v>
      </c>
      <c r="D167" s="300" t="str">
        <f aca="false">VLOOKUP(B167,СписокРабот!B:E,3,FALSE())</f>
        <v>п.м</v>
      </c>
      <c r="E167" s="301" t="n">
        <f aca="false">VLOOKUP(B167,СписокРабот!B:E,4,FALSE())</f>
        <v>496</v>
      </c>
      <c r="F167" s="307" t="n">
        <f aca="false">Работы!$F177</f>
        <v>1592.4</v>
      </c>
      <c r="G167" s="389" t="n">
        <f aca="false">Работы!$G177</f>
        <v>1100932.4</v>
      </c>
      <c r="H167" s="392" t="n">
        <v>0</v>
      </c>
      <c r="I167" s="391" t="n">
        <f aca="false">H167*$E167</f>
        <v>0</v>
      </c>
    </row>
    <row r="168" customFormat="false" ht="14.25" hidden="false" customHeight="false" outlineLevel="0" collapsed="false">
      <c r="A168" s="388"/>
      <c r="B168" s="298" t="s">
        <v>474</v>
      </c>
      <c r="C168" s="298" t="str">
        <f aca="false">VLOOKUP(B168,СписокРабот!B:E,2,FALSE())</f>
        <v>Шпатлёвка и окраска декоративного молдинга</v>
      </c>
      <c r="D168" s="300" t="str">
        <f aca="false">VLOOKUP(B168,СписокРабот!B:E,3,FALSE())</f>
        <v>п.м</v>
      </c>
      <c r="E168" s="301" t="n">
        <f aca="false">VLOOKUP(B168,СписокРабот!B:E,4,FALSE())</f>
        <v>637</v>
      </c>
      <c r="F168" s="307" t="n">
        <f aca="false">Работы!$F178</f>
        <v>1602.4</v>
      </c>
      <c r="G168" s="389" t="n">
        <f aca="false">Работы!$G178</f>
        <v>1103502.4</v>
      </c>
      <c r="H168" s="392" t="n">
        <v>0</v>
      </c>
      <c r="I168" s="391" t="n">
        <f aca="false">H168*$E168</f>
        <v>0</v>
      </c>
    </row>
    <row r="169" customFormat="false" ht="14.25" hidden="false" customHeight="false" outlineLevel="0" collapsed="false">
      <c r="A169" s="388"/>
      <c r="B169" s="298" t="s">
        <v>475</v>
      </c>
      <c r="C169" s="298" t="str">
        <f aca="false">VLOOKUP(B169,СписокРабот!B:E,2,FALSE())</f>
        <v>Монтаж декоративного бруса / реек на потолок / стены (40х80х2800)</v>
      </c>
      <c r="D169" s="300" t="str">
        <f aca="false">VLOOKUP(B169,СписокРабот!B:E,3,FALSE())</f>
        <v>ед.</v>
      </c>
      <c r="E169" s="301" t="n">
        <f aca="false">VLOOKUP(B169,СписокРабот!B:E,4,FALSE())</f>
        <v>2642</v>
      </c>
      <c r="F169" s="307" t="n">
        <f aca="false">Работы!$F179</f>
        <v>498</v>
      </c>
      <c r="G169" s="389" t="n">
        <f aca="false">Работы!$G179</f>
        <v>386050.5</v>
      </c>
      <c r="H169" s="392" t="n">
        <v>0</v>
      </c>
      <c r="I169" s="391" t="n">
        <f aca="false">H169*$E169</f>
        <v>0</v>
      </c>
    </row>
    <row r="170" customFormat="false" ht="14.25" hidden="false" customHeight="false" outlineLevel="0" collapsed="false">
      <c r="A170" s="388"/>
      <c r="B170" s="298" t="s">
        <v>476</v>
      </c>
      <c r="C170" s="298" t="str">
        <f aca="false">VLOOKUP(B170,СписокРабот!B:E,2,FALSE())</f>
        <v>Монтаж реечных перегородок (40х60х2800)</v>
      </c>
      <c r="D170" s="300" t="str">
        <f aca="false">VLOOKUP(B170,СписокРабот!B:E,3,FALSE())</f>
        <v>ед.</v>
      </c>
      <c r="E170" s="301" t="n">
        <f aca="false">VLOOKUP(B170,СписокРабот!B:E,4,FALSE())</f>
        <v>3883</v>
      </c>
      <c r="F170" s="307" t="n">
        <f aca="false">Работы!$F180</f>
        <v>0</v>
      </c>
      <c r="G170" s="389" t="n">
        <f aca="false">Работы!$G180</f>
        <v>0</v>
      </c>
      <c r="H170" s="392" t="n">
        <v>0</v>
      </c>
      <c r="I170" s="391" t="n">
        <f aca="false">H170*$E170</f>
        <v>0</v>
      </c>
    </row>
    <row r="171" customFormat="false" ht="14.25" hidden="false" customHeight="false" outlineLevel="0" collapsed="false">
      <c r="A171" s="388"/>
      <c r="B171" s="298" t="s">
        <v>477</v>
      </c>
      <c r="C171" s="298" t="str">
        <f aca="false">VLOOKUP(B171,СписокРабот!B:E,2,FALSE())</f>
        <v>Декоративная шткатурка типа карта мира</v>
      </c>
      <c r="D171" s="300" t="str">
        <f aca="false">VLOOKUP(B171,СписокРабот!B:E,3,FALSE())</f>
        <v>м²</v>
      </c>
      <c r="E171" s="301" t="n">
        <f aca="false">VLOOKUP(B171,СписокРабот!B:E,4,FALSE())</f>
        <v>4892</v>
      </c>
      <c r="F171" s="307" t="n">
        <f aca="false">Работы!$F181</f>
        <v>0</v>
      </c>
      <c r="G171" s="389" t="n">
        <f aca="false">Работы!$G181</f>
        <v>0</v>
      </c>
      <c r="H171" s="392" t="n">
        <v>0</v>
      </c>
      <c r="I171" s="391" t="n">
        <f aca="false">H171*$E171</f>
        <v>0</v>
      </c>
    </row>
    <row r="172" customFormat="false" ht="14.25" hidden="false" customHeight="false" outlineLevel="0" collapsed="false">
      <c r="A172" s="388"/>
      <c r="B172" s="298" t="s">
        <v>478</v>
      </c>
      <c r="C172" s="298" t="str">
        <f aca="false">VLOOKUP(B172,СписокРабот!B:E,2,FALSE())</f>
        <v>Расшивка примыканий стен пол в бетонной плите (межпанельные стыки)</v>
      </c>
      <c r="D172" s="300" t="str">
        <f aca="false">VLOOKUP(B172,СписокРабот!B:E,3,FALSE())</f>
        <v>п.м</v>
      </c>
      <c r="E172" s="301" t="n">
        <f aca="false">VLOOKUP(B172,СписокРабот!B:E,4,FALSE())</f>
        <v>245</v>
      </c>
      <c r="F172" s="307" t="n">
        <f aca="false">Работы!$F182</f>
        <v>0</v>
      </c>
      <c r="G172" s="389" t="n">
        <f aca="false">Работы!$G182</f>
        <v>0</v>
      </c>
      <c r="H172" s="392" t="n">
        <v>0</v>
      </c>
      <c r="I172" s="391" t="n">
        <f aca="false">H172*$E172</f>
        <v>0</v>
      </c>
    </row>
    <row r="173" customFormat="false" ht="14.25" hidden="false" customHeight="false" outlineLevel="0" collapsed="false">
      <c r="A173" s="388"/>
      <c r="B173" s="298" t="s">
        <v>479</v>
      </c>
      <c r="C173" s="298" t="str">
        <f aca="false">VLOOKUP(B173,СписокРабот!B:E,2,FALSE())</f>
        <v>Заделка примыканий стен пол в бетонной плите (межпанельные стыки)</v>
      </c>
      <c r="D173" s="300" t="str">
        <f aca="false">VLOOKUP(B173,СписокРабот!B:E,3,FALSE())</f>
        <v>п.м</v>
      </c>
      <c r="E173" s="301" t="n">
        <f aca="false">VLOOKUP(B173,СписокРабот!B:E,4,FALSE())</f>
        <v>623</v>
      </c>
      <c r="F173" s="307" t="n">
        <f aca="false">Работы!$F183</f>
        <v>0</v>
      </c>
      <c r="G173" s="389" t="n">
        <f aca="false">Работы!$G183</f>
        <v>0</v>
      </c>
      <c r="H173" s="392" t="n">
        <v>0</v>
      </c>
      <c r="I173" s="391" t="n">
        <f aca="false">H173*$E173</f>
        <v>0</v>
      </c>
    </row>
    <row r="174" customFormat="false" ht="14.25" hidden="false" customHeight="false" outlineLevel="0" collapsed="false">
      <c r="A174" s="388"/>
      <c r="B174" s="298" t="s">
        <v>480</v>
      </c>
      <c r="C174" s="298" t="str">
        <f aca="false">VLOOKUP(B174,СписокРабот!B:E,2,FALSE())</f>
        <v>Монтаж дверей скрытого монтажа</v>
      </c>
      <c r="D174" s="300" t="str">
        <f aca="false">VLOOKUP(B174,СписокРабот!B:E,3,FALSE())</f>
        <v>ед.</v>
      </c>
      <c r="E174" s="301" t="n">
        <f aca="false">VLOOKUP(B174,СписокРабот!B:E,4,FALSE())</f>
        <v>12116</v>
      </c>
      <c r="F174" s="307" t="n">
        <f aca="false">Работы!$F184</f>
        <v>0</v>
      </c>
      <c r="G174" s="389" t="n">
        <f aca="false">Работы!$G184</f>
        <v>0</v>
      </c>
      <c r="H174" s="392" t="n">
        <v>0</v>
      </c>
      <c r="I174" s="391" t="n">
        <f aca="false">H174*$E174</f>
        <v>0</v>
      </c>
    </row>
    <row r="175" customFormat="false" ht="14.25" hidden="false" customHeight="false" outlineLevel="0" collapsed="false">
      <c r="A175" s="388"/>
      <c r="B175" s="298" t="s">
        <v>481</v>
      </c>
      <c r="C175" s="298" t="str">
        <f aca="false">VLOOKUP(B175,СписокРабот!B:E,2,FALSE())</f>
        <v>Монтаж антресоли</v>
      </c>
      <c r="D175" s="300" t="str">
        <f aca="false">VLOOKUP(B175,СписокРабот!B:E,3,FALSE())</f>
        <v>м²</v>
      </c>
      <c r="E175" s="301" t="n">
        <f aca="false">VLOOKUP(B175,СписокРабот!B:E,4,FALSE())</f>
        <v>1909</v>
      </c>
      <c r="F175" s="307" t="n">
        <f aca="false">Работы!$F185</f>
        <v>0</v>
      </c>
      <c r="G175" s="389" t="n">
        <f aca="false">Работы!$G185</f>
        <v>0</v>
      </c>
      <c r="H175" s="392" t="n">
        <v>0</v>
      </c>
      <c r="I175" s="391" t="n">
        <f aca="false">H175*$E175</f>
        <v>0</v>
      </c>
    </row>
    <row r="176" customFormat="false" ht="14.25" hidden="false" customHeight="false" outlineLevel="0" collapsed="false">
      <c r="A176" s="388"/>
      <c r="B176" s="298" t="s">
        <v>482</v>
      </c>
      <c r="C176" s="298" t="str">
        <f aca="false">VLOOKUP(B176,СписокРабот!B:E,2,FALSE())</f>
        <v>Монтаж антресольных (сантехнических дверок)</v>
      </c>
      <c r="D176" s="300" t="str">
        <f aca="false">VLOOKUP(B176,СписокРабот!B:E,3,FALSE())</f>
        <v>ед.</v>
      </c>
      <c r="E176" s="301" t="n">
        <f aca="false">VLOOKUP(B176,СписокРабот!B:E,4,FALSE())</f>
        <v>2398</v>
      </c>
      <c r="F176" s="307" t="n">
        <f aca="false">Работы!$F186</f>
        <v>0</v>
      </c>
      <c r="G176" s="389" t="n">
        <f aca="false">Работы!$G186</f>
        <v>0</v>
      </c>
      <c r="H176" s="392" t="n">
        <v>0</v>
      </c>
      <c r="I176" s="391" t="n">
        <f aca="false">H176*$E176</f>
        <v>0</v>
      </c>
    </row>
    <row r="177" customFormat="false" ht="14.25" hidden="false" customHeight="false" outlineLevel="0" collapsed="false">
      <c r="A177" s="393" t="s">
        <v>354</v>
      </c>
      <c r="B177" s="309" t="s">
        <v>83</v>
      </c>
      <c r="C177" s="407"/>
      <c r="D177" s="311"/>
      <c r="E177" s="312"/>
      <c r="F177" s="315"/>
      <c r="G177" s="394"/>
      <c r="H177" s="395"/>
      <c r="I177" s="396" t="n">
        <f aca="false">SUM(I81:I176)</f>
        <v>0</v>
      </c>
    </row>
    <row r="178" customFormat="false" ht="14.25" hidden="false" customHeight="false" outlineLevel="0" collapsed="false">
      <c r="A178" s="408" t="s">
        <v>382</v>
      </c>
      <c r="B178" s="329" t="s">
        <v>84</v>
      </c>
      <c r="C178" s="409"/>
      <c r="D178" s="400"/>
      <c r="E178" s="401"/>
      <c r="F178" s="402"/>
      <c r="G178" s="403"/>
      <c r="H178" s="404"/>
      <c r="I178" s="405" t="n">
        <f aca="false">I177+I79</f>
        <v>0</v>
      </c>
    </row>
    <row r="179" customFormat="false" ht="14.25" hidden="false" customHeight="false" outlineLevel="0" collapsed="false">
      <c r="A179" s="379" t="s">
        <v>338</v>
      </c>
      <c r="B179" s="286" t="s">
        <v>483</v>
      </c>
      <c r="C179" s="286"/>
      <c r="D179" s="286"/>
      <c r="E179" s="286"/>
      <c r="F179" s="380"/>
      <c r="G179" s="381"/>
      <c r="H179" s="406"/>
      <c r="I179" s="383"/>
    </row>
    <row r="180" customFormat="false" ht="14.25" hidden="false" customHeight="false" outlineLevel="0" collapsed="false">
      <c r="A180" s="384" t="s">
        <v>344</v>
      </c>
      <c r="B180" s="292" t="s">
        <v>484</v>
      </c>
      <c r="C180" s="292"/>
      <c r="D180" s="292"/>
      <c r="E180" s="292"/>
      <c r="F180" s="295"/>
      <c r="G180" s="385"/>
      <c r="H180" s="397"/>
      <c r="I180" s="387"/>
    </row>
    <row r="181" customFormat="false" ht="14.25" hidden="false" customHeight="false" outlineLevel="0" collapsed="false">
      <c r="A181" s="388"/>
      <c r="B181" s="298" t="s">
        <v>485</v>
      </c>
      <c r="C181" s="298" t="str">
        <f aca="false">VLOOKUP(B181,СписокРабот!B:E,2,FALSE())</f>
        <v>Демонтаж цементной стяжки до 3 см (армированная к-1,2)</v>
      </c>
      <c r="D181" s="300" t="str">
        <f aca="false">VLOOKUP(B181,СписокРабот!B:E,3,FALSE())</f>
        <v>м²</v>
      </c>
      <c r="E181" s="301" t="n">
        <f aca="false">VLOOKUP(B181,СписокРабот!B:E,4,FALSE())</f>
        <v>735</v>
      </c>
      <c r="F181" s="307" t="n">
        <f aca="false">Работы!$F181</f>
        <v>0</v>
      </c>
      <c r="G181" s="389" t="n">
        <f aca="false">Работы!$G181</f>
        <v>0</v>
      </c>
      <c r="H181" s="392" t="n">
        <v>0</v>
      </c>
      <c r="I181" s="391" t="n">
        <f aca="false">H181*$E181</f>
        <v>0</v>
      </c>
    </row>
    <row r="182" customFormat="false" ht="14.25" hidden="false" customHeight="false" outlineLevel="0" collapsed="false">
      <c r="A182" s="388"/>
      <c r="B182" s="298" t="s">
        <v>486</v>
      </c>
      <c r="C182" s="298" t="str">
        <f aca="false">VLOOKUP(B182,СписокРабот!B:E,2,FALSE())</f>
        <v>Расчистка пола, стен от клея</v>
      </c>
      <c r="D182" s="300" t="str">
        <f aca="false">VLOOKUP(B182,СписокРабот!B:E,3,FALSE())</f>
        <v>м²</v>
      </c>
      <c r="E182" s="301" t="n">
        <f aca="false">VLOOKUP(B182,СписокРабот!B:E,4,FALSE())</f>
        <v>1018</v>
      </c>
      <c r="F182" s="307" t="n">
        <f aca="false">Работы!$F182</f>
        <v>0</v>
      </c>
      <c r="G182" s="389" t="n">
        <f aca="false">Работы!$G182</f>
        <v>0</v>
      </c>
      <c r="H182" s="392" t="n">
        <v>0</v>
      </c>
      <c r="I182" s="391" t="n">
        <f aca="false">H182*$E182</f>
        <v>0</v>
      </c>
    </row>
    <row r="183" customFormat="false" ht="14.25" hidden="false" customHeight="false" outlineLevel="0" collapsed="false">
      <c r="A183" s="388"/>
      <c r="B183" s="298" t="s">
        <v>487</v>
      </c>
      <c r="C183" s="298" t="str">
        <f aca="false">VLOOKUP(B183,СписокРабот!B:E,2,FALSE())</f>
        <v>Расчистка пола от засыпки и шумоизоляции толщ. до 50мм</v>
      </c>
      <c r="D183" s="300" t="str">
        <f aca="false">VLOOKUP(B183,СписокРабот!B:E,3,FALSE())</f>
        <v>м²</v>
      </c>
      <c r="E183" s="301" t="n">
        <f aca="false">VLOOKUP(B183,СписокРабот!B:E,4,FALSE())</f>
        <v>369</v>
      </c>
      <c r="F183" s="307" t="n">
        <f aca="false">Работы!$F183</f>
        <v>0</v>
      </c>
      <c r="G183" s="389" t="n">
        <f aca="false">Работы!$G183</f>
        <v>0</v>
      </c>
      <c r="H183" s="392" t="n">
        <v>0</v>
      </c>
      <c r="I183" s="391" t="n">
        <f aca="false">H183*$E183</f>
        <v>0</v>
      </c>
    </row>
    <row r="184" customFormat="false" ht="14.25" hidden="false" customHeight="false" outlineLevel="0" collapsed="false">
      <c r="A184" s="388"/>
      <c r="B184" s="298" t="s">
        <v>488</v>
      </c>
      <c r="C184" s="298" t="str">
        <f aca="false">VLOOKUP(B184,СписокРабот!B:E,2,FALSE())</f>
        <v>Демонтаж битума/ асфальта с пола т. до 7 см (выше К-1,5)</v>
      </c>
      <c r="D184" s="300" t="str">
        <f aca="false">VLOOKUP(B184,СписокРабот!B:E,3,FALSE())</f>
        <v>м²</v>
      </c>
      <c r="E184" s="301" t="n">
        <f aca="false">VLOOKUP(B184,СписокРабот!B:E,4,FALSE())</f>
        <v>1599</v>
      </c>
      <c r="F184" s="307" t="n">
        <f aca="false">Работы!$F184</f>
        <v>0</v>
      </c>
      <c r="G184" s="389" t="n">
        <f aca="false">Работы!$G184</f>
        <v>0</v>
      </c>
      <c r="H184" s="392" t="n">
        <v>0</v>
      </c>
      <c r="I184" s="391" t="n">
        <f aca="false">H184*$E184</f>
        <v>0</v>
      </c>
    </row>
    <row r="185" customFormat="false" ht="14.25" hidden="false" customHeight="false" outlineLevel="0" collapsed="false">
      <c r="A185" s="388"/>
      <c r="B185" s="298" t="s">
        <v>489</v>
      </c>
      <c r="C185" s="298" t="str">
        <f aca="false">VLOOKUP(B185,СписокРабот!B:E,2,FALSE())</f>
        <v>Демонтаж цементной стяжки от 3 см до 7 см (свыше 7 см - коэф. 1,5)(армированная к-1,2)</v>
      </c>
      <c r="D185" s="300" t="str">
        <f aca="false">VLOOKUP(B185,СписокРабот!B:E,3,FALSE())</f>
        <v>м²</v>
      </c>
      <c r="E185" s="301" t="n">
        <f aca="false">VLOOKUP(B185,СписокРабот!B:E,4,FALSE())</f>
        <v>1138</v>
      </c>
      <c r="F185" s="307" t="n">
        <f aca="false">Работы!$F185</f>
        <v>0</v>
      </c>
      <c r="G185" s="389" t="n">
        <f aca="false">Работы!$G185</f>
        <v>0</v>
      </c>
      <c r="H185" s="392" t="n">
        <v>0</v>
      </c>
      <c r="I185" s="391" t="n">
        <f aca="false">H185*$E185</f>
        <v>0</v>
      </c>
    </row>
    <row r="186" customFormat="false" ht="14.25" hidden="false" customHeight="false" outlineLevel="0" collapsed="false">
      <c r="A186" s="388"/>
      <c r="B186" s="298" t="s">
        <v>490</v>
      </c>
      <c r="C186" s="298" t="str">
        <f aca="false">VLOOKUP(B186,СписокРабот!B:E,2,FALSE())</f>
        <v>Демонтаж пола из паркетной доски/ ламината</v>
      </c>
      <c r="D186" s="300" t="str">
        <f aca="false">VLOOKUP(B186,СписокРабот!B:E,3,FALSE())</f>
        <v>м²</v>
      </c>
      <c r="E186" s="301" t="n">
        <f aca="false">VLOOKUP(B186,СписокРабот!B:E,4,FALSE())</f>
        <v>407</v>
      </c>
      <c r="F186" s="307" t="n">
        <f aca="false">Работы!$F186</f>
        <v>0</v>
      </c>
      <c r="G186" s="389" t="n">
        <f aca="false">Работы!$G186</f>
        <v>0</v>
      </c>
      <c r="H186" s="392" t="n">
        <v>0</v>
      </c>
      <c r="I186" s="391" t="n">
        <f aca="false">H186*$E186</f>
        <v>0</v>
      </c>
    </row>
    <row r="187" customFormat="false" ht="14.25" hidden="false" customHeight="false" outlineLevel="0" collapsed="false">
      <c r="A187" s="388"/>
      <c r="B187" s="298" t="s">
        <v>491</v>
      </c>
      <c r="C187" s="298" t="str">
        <f aca="false">VLOOKUP(B187,СписокРабот!B:E,2,FALSE())</f>
        <v>Демонтаж пола из штучного паркета</v>
      </c>
      <c r="D187" s="300" t="str">
        <f aca="false">VLOOKUP(B187,СписокРабот!B:E,3,FALSE())</f>
        <v>м²</v>
      </c>
      <c r="E187" s="301" t="n">
        <f aca="false">VLOOKUP(B187,СписокРабот!B:E,4,FALSE())</f>
        <v>478</v>
      </c>
      <c r="F187" s="307" t="n">
        <f aca="false">Работы!$F187</f>
        <v>0</v>
      </c>
      <c r="G187" s="389" t="n">
        <f aca="false">Работы!$G187</f>
        <v>0</v>
      </c>
      <c r="H187" s="392" t="n">
        <v>0</v>
      </c>
      <c r="I187" s="391" t="n">
        <f aca="false">H187*$E187</f>
        <v>0</v>
      </c>
    </row>
    <row r="188" customFormat="false" ht="14.25" hidden="false" customHeight="false" outlineLevel="0" collapsed="false">
      <c r="A188" s="388"/>
      <c r="B188" s="298" t="s">
        <v>492</v>
      </c>
      <c r="C188" s="298" t="str">
        <f aca="false">VLOOKUP(B188,СписокРабот!B:E,2,FALSE())</f>
        <v>Демонтаж пола из половой доски</v>
      </c>
      <c r="D188" s="300" t="str">
        <f aca="false">VLOOKUP(B188,СписокРабот!B:E,3,FALSE())</f>
        <v>м²</v>
      </c>
      <c r="E188" s="301" t="n">
        <f aca="false">VLOOKUP(B188,СписокРабот!B:E,4,FALSE())</f>
        <v>500</v>
      </c>
      <c r="F188" s="307" t="n">
        <f aca="false">Работы!$F188</f>
        <v>0</v>
      </c>
      <c r="G188" s="389" t="n">
        <f aca="false">Работы!$G188</f>
        <v>0</v>
      </c>
      <c r="H188" s="392" t="n">
        <v>0</v>
      </c>
      <c r="I188" s="391" t="n">
        <f aca="false">H188*$E188</f>
        <v>0</v>
      </c>
    </row>
    <row r="189" customFormat="false" ht="14.25" hidden="false" customHeight="false" outlineLevel="0" collapsed="false">
      <c r="A189" s="388"/>
      <c r="B189" s="298" t="s">
        <v>493</v>
      </c>
      <c r="C189" s="298" t="str">
        <f aca="false">VLOOKUP(B189,СписокРабот!B:E,2,FALSE())</f>
        <v>Демонтаж пола из линолеума / ковролина/ оргалита (за 1 слой)</v>
      </c>
      <c r="D189" s="300" t="str">
        <f aca="false">VLOOKUP(B189,СписокРабот!B:E,3,FALSE())</f>
        <v>м²</v>
      </c>
      <c r="E189" s="301" t="n">
        <f aca="false">VLOOKUP(B189,СписокРабот!B:E,4,FALSE())</f>
        <v>187</v>
      </c>
      <c r="F189" s="307" t="n">
        <f aca="false">Работы!$F189</f>
        <v>0</v>
      </c>
      <c r="G189" s="389" t="n">
        <f aca="false">Работы!$G189</f>
        <v>0</v>
      </c>
      <c r="H189" s="392" t="n">
        <v>0</v>
      </c>
      <c r="I189" s="391" t="n">
        <f aca="false">H189*$E189</f>
        <v>0</v>
      </c>
    </row>
    <row r="190" customFormat="false" ht="14.25" hidden="false" customHeight="false" outlineLevel="0" collapsed="false">
      <c r="A190" s="388"/>
      <c r="B190" s="298" t="s">
        <v>494</v>
      </c>
      <c r="C190" s="298" t="str">
        <f aca="false">VLOOKUP(B190,СписокРабот!B:E,2,FALSE())</f>
        <v>Демонтаж пола Авангард-Кнауф т. 50мм</v>
      </c>
      <c r="D190" s="300" t="str">
        <f aca="false">VLOOKUP(B190,СписокРабот!B:E,3,FALSE())</f>
        <v>м²</v>
      </c>
      <c r="E190" s="301" t="n">
        <f aca="false">VLOOKUP(B190,СписокРабот!B:E,4,FALSE())</f>
        <v>411</v>
      </c>
      <c r="F190" s="307" t="n">
        <f aca="false">Работы!$F190</f>
        <v>0</v>
      </c>
      <c r="G190" s="389" t="n">
        <f aca="false">Работы!$G190</f>
        <v>0</v>
      </c>
      <c r="H190" s="392" t="n">
        <v>0</v>
      </c>
      <c r="I190" s="391" t="n">
        <f aca="false">H190*$E190</f>
        <v>0</v>
      </c>
    </row>
    <row r="191" customFormat="false" ht="14.25" hidden="false" customHeight="false" outlineLevel="0" collapsed="false">
      <c r="A191" s="388"/>
      <c r="B191" s="298" t="s">
        <v>495</v>
      </c>
      <c r="C191" s="298" t="str">
        <f aca="false">VLOOKUP(B191,СписокРабот!B:E,2,FALSE())</f>
        <v>Демонтаж плинтуса</v>
      </c>
      <c r="D191" s="300" t="str">
        <f aca="false">VLOOKUP(B191,СписокРабот!B:E,3,FALSE())</f>
        <v>п.м</v>
      </c>
      <c r="E191" s="301" t="n">
        <f aca="false">VLOOKUP(B191,СписокРабот!B:E,4,FALSE())</f>
        <v>84</v>
      </c>
      <c r="F191" s="307" t="n">
        <f aca="false">Работы!$F191</f>
        <v>0</v>
      </c>
      <c r="G191" s="389" t="n">
        <f aca="false">Работы!$G191</f>
        <v>0</v>
      </c>
      <c r="H191" s="392" t="n">
        <v>0</v>
      </c>
      <c r="I191" s="391" t="n">
        <f aca="false">H191*$E191</f>
        <v>0</v>
      </c>
    </row>
    <row r="192" customFormat="false" ht="14.25" hidden="false" customHeight="false" outlineLevel="0" collapsed="false">
      <c r="A192" s="388"/>
      <c r="B192" s="298" t="s">
        <v>496</v>
      </c>
      <c r="C192" s="298" t="str">
        <f aca="false">VLOOKUP(B192,СписокРабот!B:E,2,FALSE())</f>
        <v>Демонтаж деревянных лаг</v>
      </c>
      <c r="D192" s="300" t="str">
        <f aca="false">VLOOKUP(B192,СписокРабот!B:E,3,FALSE())</f>
        <v>м²</v>
      </c>
      <c r="E192" s="301" t="n">
        <f aca="false">VLOOKUP(B192,СписокРабот!B:E,4,FALSE())</f>
        <v>386</v>
      </c>
      <c r="F192" s="307" t="n">
        <f aca="false">Работы!$F192</f>
        <v>0</v>
      </c>
      <c r="G192" s="389" t="n">
        <f aca="false">Работы!$G192</f>
        <v>0</v>
      </c>
      <c r="H192" s="392" t="n">
        <v>0</v>
      </c>
      <c r="I192" s="391" t="n">
        <f aca="false">H192*$E192</f>
        <v>0</v>
      </c>
    </row>
    <row r="193" customFormat="false" ht="14.25" hidden="false" customHeight="false" outlineLevel="0" collapsed="false">
      <c r="A193" s="388"/>
      <c r="B193" s="298" t="s">
        <v>497</v>
      </c>
      <c r="C193" s="298" t="str">
        <f aca="false">VLOOKUP(B193,СписокРабот!B:E,2,FALSE())</f>
        <v>Демонтаж бетонного поддона сантехнического узла</v>
      </c>
      <c r="D193" s="300" t="str">
        <f aca="false">VLOOKUP(B193,СписокРабот!B:E,3,FALSE())</f>
        <v>ед.</v>
      </c>
      <c r="E193" s="301" t="n">
        <f aca="false">VLOOKUP(B193,СписокРабот!B:E,4,FALSE())</f>
        <v>12834</v>
      </c>
      <c r="F193" s="304" t="n">
        <f aca="false">Работы!$F193</f>
        <v>0</v>
      </c>
      <c r="G193" s="389" t="n">
        <f aca="false">Работы!$G193</f>
        <v>0</v>
      </c>
      <c r="H193" s="390" t="n">
        <v>0</v>
      </c>
      <c r="I193" s="391" t="n">
        <f aca="false">H193*$E193</f>
        <v>0</v>
      </c>
    </row>
    <row r="194" customFormat="false" ht="14.25" hidden="false" customHeight="false" outlineLevel="0" collapsed="false">
      <c r="A194" s="393" t="s">
        <v>354</v>
      </c>
      <c r="B194" s="309" t="s">
        <v>498</v>
      </c>
      <c r="C194" s="407"/>
      <c r="D194" s="311"/>
      <c r="E194" s="312"/>
      <c r="F194" s="315"/>
      <c r="G194" s="394"/>
      <c r="H194" s="395"/>
      <c r="I194" s="396" t="n">
        <f aca="false">SUM(I181:I193)</f>
        <v>0</v>
      </c>
    </row>
    <row r="195" customFormat="false" ht="14.25" hidden="false" customHeight="false" outlineLevel="0" collapsed="false">
      <c r="A195" s="384" t="s">
        <v>344</v>
      </c>
      <c r="B195" s="292" t="s">
        <v>86</v>
      </c>
      <c r="C195" s="292"/>
      <c r="D195" s="292"/>
      <c r="E195" s="292"/>
      <c r="F195" s="295"/>
      <c r="G195" s="385"/>
      <c r="H195" s="397"/>
      <c r="I195" s="387"/>
    </row>
    <row r="196" customFormat="false" ht="14.25" hidden="false" customHeight="false" outlineLevel="0" collapsed="false">
      <c r="A196" s="388"/>
      <c r="B196" s="298" t="s">
        <v>499</v>
      </c>
      <c r="C196" s="298" t="str">
        <f aca="false">VLOOKUP(B196,СписокРабот!B:E,2,FALSE())</f>
        <v>Стяжка пола до 50 мм с устройством маяков,демпфернойленты</v>
      </c>
      <c r="D196" s="300" t="str">
        <f aca="false">VLOOKUP(B196,СписокРабот!B:E,3,FALSE())</f>
        <v>м²</v>
      </c>
      <c r="E196" s="301" t="n">
        <f aca="false">VLOOKUP(B196,СписокРабот!B:E,4,FALSE())</f>
        <v>1428</v>
      </c>
      <c r="F196" s="307" t="n">
        <f aca="false">Работы!$F196</f>
        <v>0</v>
      </c>
      <c r="G196" s="389" t="n">
        <f aca="false">Работы!$G196</f>
        <v>0</v>
      </c>
      <c r="H196" s="392" t="n">
        <v>0</v>
      </c>
      <c r="I196" s="391" t="n">
        <f aca="false">H196*$E196</f>
        <v>0</v>
      </c>
    </row>
    <row r="197" customFormat="false" ht="14.25" hidden="false" customHeight="false" outlineLevel="0" collapsed="false">
      <c r="A197" s="388"/>
      <c r="B197" s="298" t="s">
        <v>87</v>
      </c>
      <c r="C197" s="298" t="str">
        <f aca="false">VLOOKUP(B197,СписокРабот!B:E,2,FALSE())</f>
        <v>Обработка пола ,составом антиплесень, гидроизол. Мастиками (1 слой)</v>
      </c>
      <c r="D197" s="300" t="str">
        <f aca="false">VLOOKUP(B197,СписокРабот!B:E,3,FALSE())</f>
        <v>м²</v>
      </c>
      <c r="E197" s="301" t="n">
        <f aca="false">VLOOKUP(B197,СписокРабот!B:E,4,FALSE())</f>
        <v>386</v>
      </c>
      <c r="F197" s="307" t="n">
        <f aca="false">Работы!$F197</f>
        <v>11</v>
      </c>
      <c r="G197" s="389" t="n">
        <f aca="false">Работы!$G197</f>
        <v>4246</v>
      </c>
      <c r="H197" s="392" t="n">
        <v>0</v>
      </c>
      <c r="I197" s="391" t="n">
        <f aca="false">H197*$E197</f>
        <v>0</v>
      </c>
    </row>
    <row r="198" customFormat="false" ht="14.25" hidden="false" customHeight="false" outlineLevel="0" collapsed="false">
      <c r="A198" s="388"/>
      <c r="B198" s="298" t="s">
        <v>500</v>
      </c>
      <c r="C198" s="298" t="str">
        <f aca="false">VLOOKUP(B198,СписокРабот!B:E,2,FALSE())</f>
        <v>Звуко-гид-ция пола рулонными материалами  на битумной основе</v>
      </c>
      <c r="D198" s="300" t="str">
        <f aca="false">VLOOKUP(B198,СписокРабот!B:E,3,FALSE())</f>
        <v>м²</v>
      </c>
      <c r="E198" s="301" t="n">
        <f aca="false">VLOOKUP(B198,СписокРабот!B:E,4,FALSE())</f>
        <v>763</v>
      </c>
      <c r="F198" s="307" t="n">
        <f aca="false">Работы!$F198</f>
        <v>0</v>
      </c>
      <c r="G198" s="389" t="n">
        <f aca="false">Работы!$G198</f>
        <v>0</v>
      </c>
      <c r="H198" s="392" t="n">
        <v>0</v>
      </c>
      <c r="I198" s="391" t="n">
        <f aca="false">H198*$E198</f>
        <v>0</v>
      </c>
    </row>
    <row r="199" customFormat="false" ht="14.25" hidden="false" customHeight="false" outlineLevel="0" collapsed="false">
      <c r="A199" s="388"/>
      <c r="B199" s="298" t="s">
        <v>89</v>
      </c>
      <c r="C199" s="298" t="str">
        <f aca="false">VLOOKUP(B199,СписокРабот!B:E,2,FALSE())</f>
        <v>Устройство стяжки пола самовыравнивающейся до 20мм (от 20мм  до 40мм К-1,5)</v>
      </c>
      <c r="D199" s="300" t="str">
        <f aca="false">VLOOKUP(B199,СписокРабот!B:E,3,FALSE())</f>
        <v>м²</v>
      </c>
      <c r="E199" s="301" t="n">
        <f aca="false">VLOOKUP(B199,СписокРабот!B:E,4,FALSE())</f>
        <v>1122</v>
      </c>
      <c r="F199" s="307" t="n">
        <f aca="false">Работы!$F199</f>
        <v>42</v>
      </c>
      <c r="G199" s="389" t="n">
        <f aca="false">Работы!$G199</f>
        <v>47124</v>
      </c>
      <c r="H199" s="392" t="n">
        <v>0</v>
      </c>
      <c r="I199" s="391" t="n">
        <f aca="false">H199*$E199</f>
        <v>0</v>
      </c>
    </row>
    <row r="200" customFormat="false" ht="14.25" hidden="false" customHeight="false" outlineLevel="0" collapsed="false">
      <c r="A200" s="388"/>
      <c r="B200" s="298" t="s">
        <v>501</v>
      </c>
      <c r="C200" s="298" t="str">
        <f aca="false">VLOOKUP(B200,СписокРабот!B:E,2,FALSE())</f>
        <v>Устройство «сухого пола» Авангард – Кнауф (5 cм)</v>
      </c>
      <c r="D200" s="300" t="str">
        <f aca="false">VLOOKUP(B200,СписокРабот!B:E,3,FALSE())</f>
        <v>м²</v>
      </c>
      <c r="E200" s="301" t="n">
        <f aca="false">VLOOKUP(B200,СписокРабот!B:E,4,FALSE())</f>
        <v>1637</v>
      </c>
      <c r="F200" s="307" t="n">
        <f aca="false">Работы!$F200</f>
        <v>0</v>
      </c>
      <c r="G200" s="389" t="n">
        <f aca="false">Работы!$G200</f>
        <v>0</v>
      </c>
      <c r="H200" s="392" t="n">
        <v>0</v>
      </c>
      <c r="I200" s="391" t="n">
        <f aca="false">H200*$E200</f>
        <v>0</v>
      </c>
    </row>
    <row r="201" customFormat="false" ht="14.25" hidden="false" customHeight="false" outlineLevel="0" collapsed="false">
      <c r="A201" s="388"/>
      <c r="B201" s="298" t="s">
        <v>91</v>
      </c>
      <c r="C201" s="298" t="str">
        <f aca="false">VLOOKUP(B201,СписокРабот!B:E,2,FALSE())</f>
        <v>Армирование стяжки пола</v>
      </c>
      <c r="D201" s="300" t="str">
        <f aca="false">VLOOKUP(B201,СписокРабот!B:E,3,FALSE())</f>
        <v>м²</v>
      </c>
      <c r="E201" s="301" t="n">
        <f aca="false">VLOOKUP(B201,СписокРабот!B:E,4,FALSE())</f>
        <v>546</v>
      </c>
      <c r="F201" s="307" t="n">
        <f aca="false">Работы!$F201</f>
        <v>77.5</v>
      </c>
      <c r="G201" s="389" t="n">
        <f aca="false">Работы!$G201</f>
        <v>42315</v>
      </c>
      <c r="H201" s="392" t="n">
        <v>0</v>
      </c>
      <c r="I201" s="391" t="n">
        <f aca="false">H201*$E201</f>
        <v>0</v>
      </c>
    </row>
    <row r="202" customFormat="false" ht="14.25" hidden="false" customHeight="false" outlineLevel="0" collapsed="false">
      <c r="A202" s="388"/>
      <c r="B202" s="298" t="s">
        <v>93</v>
      </c>
      <c r="C202" s="298" t="str">
        <f aca="false">VLOOKUP(B202,СписокРабот!B:E,2,FALSE())</f>
        <v>Устройство подиума под душевую кабину</v>
      </c>
      <c r="D202" s="300" t="str">
        <f aca="false">VLOOKUP(B202,СписокРабот!B:E,3,FALSE())</f>
        <v>ед.</v>
      </c>
      <c r="E202" s="301" t="n">
        <f aca="false">VLOOKUP(B202,СписокРабот!B:E,4,FALSE())</f>
        <v>6753</v>
      </c>
      <c r="F202" s="304" t="n">
        <f aca="false">Работы!$F202</f>
        <v>1</v>
      </c>
      <c r="G202" s="389" t="n">
        <f aca="false">Работы!$G202</f>
        <v>6753</v>
      </c>
      <c r="H202" s="390" t="n">
        <v>0</v>
      </c>
      <c r="I202" s="391" t="n">
        <f aca="false">H202*$E202</f>
        <v>0</v>
      </c>
    </row>
    <row r="203" customFormat="false" ht="14.25" hidden="false" customHeight="false" outlineLevel="0" collapsed="false">
      <c r="A203" s="388"/>
      <c r="B203" s="298" t="s">
        <v>502</v>
      </c>
      <c r="C203" s="298" t="str">
        <f aca="false">VLOOKUP(B203,СписокРабот!B:E,2,FALSE())</f>
        <v>Полимерные наливные полы (без эффекта 3D)</v>
      </c>
      <c r="D203" s="300" t="str">
        <f aca="false">VLOOKUP(B203,СписокРабот!B:E,3,FALSE())</f>
        <v>м²</v>
      </c>
      <c r="E203" s="301" t="n">
        <f aca="false">VLOOKUP(B203,СписокРабот!B:E,4,FALSE())</f>
        <v>3319</v>
      </c>
      <c r="F203" s="307" t="n">
        <f aca="false">Работы!$F203</f>
        <v>0</v>
      </c>
      <c r="G203" s="389" t="n">
        <f aca="false">Работы!$G203</f>
        <v>0</v>
      </c>
      <c r="H203" s="392" t="n">
        <v>0</v>
      </c>
      <c r="I203" s="391" t="n">
        <f aca="false">H203*$E203</f>
        <v>0</v>
      </c>
    </row>
    <row r="204" customFormat="false" ht="14.25" hidden="false" customHeight="false" outlineLevel="0" collapsed="false">
      <c r="A204" s="388"/>
      <c r="B204" s="298" t="s">
        <v>96</v>
      </c>
      <c r="C204" s="298" t="str">
        <f aca="false">VLOOKUP(B204,СписокРабот!B:E,2,FALSE())</f>
        <v>Устройство стяжки от 50 мм до 100 мм с устройством маяков,демпферной ленты</v>
      </c>
      <c r="D204" s="300" t="str">
        <f aca="false">VLOOKUP(B204,СписокРабот!B:E,3,FALSE())</f>
        <v>м²</v>
      </c>
      <c r="E204" s="301" t="n">
        <f aca="false">VLOOKUP(B204,СписокРабот!B:E,4,FALSE())</f>
        <v>2001</v>
      </c>
      <c r="F204" s="307" t="n">
        <f aca="false">Работы!$F204</f>
        <v>77.5</v>
      </c>
      <c r="G204" s="389" t="n">
        <f aca="false">Работы!$G204</f>
        <v>155077.5</v>
      </c>
      <c r="H204" s="392" t="n">
        <v>0</v>
      </c>
      <c r="I204" s="391" t="n">
        <f aca="false">H204*$E204</f>
        <v>0</v>
      </c>
    </row>
    <row r="205" customFormat="false" ht="14.25" hidden="false" customHeight="false" outlineLevel="0" collapsed="false">
      <c r="A205" s="388"/>
      <c r="B205" s="298" t="s">
        <v>503</v>
      </c>
      <c r="C205" s="298" t="str">
        <f aca="false">VLOOKUP(B205,СписокРабот!B:E,2,FALSE())</f>
        <v>Устройство пола из ковролина / линолеума</v>
      </c>
      <c r="D205" s="300" t="str">
        <f aca="false">VLOOKUP(B205,СписокРабот!B:E,3,FALSE())</f>
        <v>м²</v>
      </c>
      <c r="E205" s="301" t="n">
        <f aca="false">VLOOKUP(B205,СписокРабот!B:E,4,FALSE())</f>
        <v>873</v>
      </c>
      <c r="F205" s="307" t="n">
        <f aca="false">Работы!$F205</f>
        <v>0</v>
      </c>
      <c r="G205" s="389" t="n">
        <f aca="false">Работы!$G205</f>
        <v>0</v>
      </c>
      <c r="H205" s="392" t="n">
        <v>0</v>
      </c>
      <c r="I205" s="391" t="n">
        <f aca="false">H205*$E205</f>
        <v>0</v>
      </c>
    </row>
    <row r="206" customFormat="false" ht="14.25" hidden="false" customHeight="false" outlineLevel="0" collapsed="false">
      <c r="A206" s="388"/>
      <c r="B206" s="298" t="s">
        <v>98</v>
      </c>
      <c r="C206" s="298" t="str">
        <f aca="false">VLOOKUP(B206,СписокРабот!B:E,2,FALSE())</f>
        <v>Настилка подложки под ламинат / паркетную доску</v>
      </c>
      <c r="D206" s="300" t="str">
        <f aca="false">VLOOKUP(B206,СписокРабот!B:E,3,FALSE())</f>
        <v>м²</v>
      </c>
      <c r="E206" s="301" t="n">
        <f aca="false">VLOOKUP(B206,СписокРабот!B:E,4,FALSE())</f>
        <v>140</v>
      </c>
      <c r="F206" s="307" t="n">
        <f aca="false">Работы!$F206</f>
        <v>42</v>
      </c>
      <c r="G206" s="389" t="n">
        <f aca="false">Работы!$G206</f>
        <v>5880</v>
      </c>
      <c r="H206" s="392" t="n">
        <v>0</v>
      </c>
      <c r="I206" s="391" t="n">
        <f aca="false">H206*$E206</f>
        <v>0</v>
      </c>
    </row>
    <row r="207" customFormat="false" ht="14.25" hidden="false" customHeight="false" outlineLevel="0" collapsed="false">
      <c r="A207" s="388"/>
      <c r="B207" s="298" t="s">
        <v>504</v>
      </c>
      <c r="C207" s="298" t="str">
        <f aca="false">VLOOKUP(B207,СписокРабот!B:E,2,FALSE())</f>
        <v>Устройство пола из ламината винилового ( укладка по диагонали применять К-1,5 , "елочкой" К- 2,0)</v>
      </c>
      <c r="D207" s="300" t="str">
        <f aca="false">VLOOKUP(B207,СписокРабот!B:E,3,FALSE())</f>
        <v>м²</v>
      </c>
      <c r="E207" s="301" t="n">
        <f aca="false">VLOOKUP(B207,СписокРабот!B:E,4,FALSE())</f>
        <v>1217</v>
      </c>
      <c r="F207" s="307" t="n">
        <f aca="false">Работы!$F207</f>
        <v>0</v>
      </c>
      <c r="G207" s="389" t="n">
        <f aca="false">Работы!$G207</f>
        <v>0</v>
      </c>
      <c r="H207" s="392" t="n">
        <v>0</v>
      </c>
      <c r="I207" s="391" t="n">
        <f aca="false">H207*$E207</f>
        <v>0</v>
      </c>
    </row>
    <row r="208" customFormat="false" ht="14.25" hidden="false" customHeight="false" outlineLevel="0" collapsed="false">
      <c r="A208" s="388"/>
      <c r="B208" s="298" t="s">
        <v>100</v>
      </c>
      <c r="C208" s="298" t="str">
        <f aca="false">VLOOKUP(B208,СписокРабот!B:E,2,FALSE())</f>
        <v>Устройство пола из ламината с замком ( укладка по диагонали применять К-1,5 , "елочкой" К- 2,0)</v>
      </c>
      <c r="D208" s="300" t="str">
        <f aca="false">VLOOKUP(B208,СписокРабот!B:E,3,FALSE())</f>
        <v>м²</v>
      </c>
      <c r="E208" s="301" t="n">
        <f aca="false">VLOOKUP(B208,СписокРабот!B:E,4,FALSE())</f>
        <v>1270</v>
      </c>
      <c r="F208" s="307" t="n">
        <f aca="false">Работы!$F208</f>
        <v>42</v>
      </c>
      <c r="G208" s="389" t="n">
        <f aca="false">Работы!$G208</f>
        <v>53340</v>
      </c>
      <c r="H208" s="392" t="n">
        <v>0</v>
      </c>
      <c r="I208" s="391" t="n">
        <f aca="false">H208*$E208</f>
        <v>0</v>
      </c>
    </row>
    <row r="209" customFormat="false" ht="14.25" hidden="false" customHeight="false" outlineLevel="0" collapsed="false">
      <c r="A209" s="388"/>
      <c r="B209" s="298" t="s">
        <v>505</v>
      </c>
      <c r="C209" s="298" t="str">
        <f aca="false">VLOOKUP(B209,СписокРабот!B:E,2,FALSE())</f>
        <v>Устройство пола из паркетной доски с замком (укладка по диагонали применять К-1,5 , "елочкой" К- 2,0)</v>
      </c>
      <c r="D209" s="300" t="str">
        <f aca="false">VLOOKUP(B209,СписокРабот!B:E,3,FALSE())</f>
        <v>м²</v>
      </c>
      <c r="E209" s="301" t="n">
        <f aca="false">VLOOKUP(B209,СписокРабот!B:E,4,FALSE())</f>
        <v>1371</v>
      </c>
      <c r="F209" s="307" t="n">
        <f aca="false">Работы!$F209</f>
        <v>0</v>
      </c>
      <c r="G209" s="389" t="n">
        <f aca="false">Работы!$G209</f>
        <v>0</v>
      </c>
      <c r="H209" s="392" t="n">
        <v>0</v>
      </c>
      <c r="I209" s="391" t="n">
        <f aca="false">H209*$E209</f>
        <v>0</v>
      </c>
    </row>
    <row r="210" customFormat="false" ht="14.25" hidden="false" customHeight="false" outlineLevel="0" collapsed="false">
      <c r="A210" s="388"/>
      <c r="B210" s="298" t="s">
        <v>102</v>
      </c>
      <c r="C210" s="298" t="str">
        <f aca="false">VLOOKUP(B210,СписокРабот!B:E,2,FALSE())</f>
        <v>Грунтовка пола, 1 слой, обработка Бетоноконтакт К-1,8</v>
      </c>
      <c r="D210" s="300" t="str">
        <f aca="false">VLOOKUP(B210,СписокРабот!B:E,3,FALSE())</f>
        <v>м²</v>
      </c>
      <c r="E210" s="301" t="n">
        <f aca="false">VLOOKUP(B210,СписокРабот!B:E,4,FALSE())</f>
        <v>97</v>
      </c>
      <c r="F210" s="307" t="n">
        <f aca="false">Работы!$F210</f>
        <v>77.5</v>
      </c>
      <c r="G210" s="389" t="n">
        <f aca="false">Работы!$G210</f>
        <v>7517.5</v>
      </c>
      <c r="H210" s="392" t="n">
        <v>0</v>
      </c>
      <c r="I210" s="391" t="n">
        <f aca="false">H210*$E210</f>
        <v>0</v>
      </c>
    </row>
    <row r="211" customFormat="false" ht="14.25" hidden="false" customHeight="false" outlineLevel="0" collapsed="false">
      <c r="A211" s="388"/>
      <c r="B211" s="298" t="s">
        <v>104</v>
      </c>
      <c r="C211" s="298" t="str">
        <f aca="false">VLOOKUP(B211,СписокРабот!B:E,2,FALSE())</f>
        <v>Устройство тепло / звукоизоляции пола (однослойный)</v>
      </c>
      <c r="D211" s="300" t="str">
        <f aca="false">VLOOKUP(B211,СписокРабот!B:E,3,FALSE())</f>
        <v>м²</v>
      </c>
      <c r="E211" s="301" t="n">
        <f aca="false">VLOOKUP(B211,СписокРабот!B:E,4,FALSE())</f>
        <v>589</v>
      </c>
      <c r="F211" s="307" t="n">
        <f aca="false">Работы!$F211</f>
        <v>77.5</v>
      </c>
      <c r="G211" s="389" t="n">
        <f aca="false">Работы!$G211</f>
        <v>45647.5</v>
      </c>
      <c r="H211" s="392" t="n">
        <v>0</v>
      </c>
      <c r="I211" s="391" t="n">
        <f aca="false">H211*$E211</f>
        <v>0</v>
      </c>
    </row>
    <row r="212" customFormat="false" ht="14.25" hidden="false" customHeight="false" outlineLevel="0" collapsed="false">
      <c r="A212" s="388"/>
      <c r="B212" s="298" t="s">
        <v>506</v>
      </c>
      <c r="C212" s="298" t="str">
        <f aca="false">VLOOKUP(B212,СписокРабот!B:E,2,FALSE())</f>
        <v>Шпаклевка, окраска плинтуса (комплекс)</v>
      </c>
      <c r="D212" s="300" t="str">
        <f aca="false">VLOOKUP(B212,СписокРабот!B:E,3,FALSE())</f>
        <v>п.м</v>
      </c>
      <c r="E212" s="301" t="n">
        <f aca="false">VLOOKUP(B212,СписокРабот!B:E,4,FALSE())</f>
        <v>637</v>
      </c>
      <c r="F212" s="307" t="n">
        <f aca="false">Работы!$F212</f>
        <v>0</v>
      </c>
      <c r="G212" s="389" t="n">
        <f aca="false">Работы!$G212</f>
        <v>0</v>
      </c>
      <c r="H212" s="392" t="n">
        <v>0</v>
      </c>
      <c r="I212" s="391" t="n">
        <f aca="false">H212*$E212</f>
        <v>0</v>
      </c>
    </row>
    <row r="213" customFormat="false" ht="14.25" hidden="false" customHeight="false" outlineLevel="0" collapsed="false">
      <c r="A213" s="388"/>
      <c r="B213" s="298" t="s">
        <v>507</v>
      </c>
      <c r="C213" s="298" t="str">
        <f aca="false">VLOOKUP(B213,СписокРабот!B:E,2,FALSE())</f>
        <v>Устройство плинтуса дюрополимер,полиуретан, деревянного, МДФ</v>
      </c>
      <c r="D213" s="300" t="str">
        <f aca="false">VLOOKUP(B213,СписокРабот!B:E,3,FALSE())</f>
        <v>п.м</v>
      </c>
      <c r="E213" s="301" t="n">
        <f aca="false">VLOOKUP(B213,СписокРабот!B:E,4,FALSE())</f>
        <v>893</v>
      </c>
      <c r="F213" s="307" t="n">
        <f aca="false">Работы!$F213</f>
        <v>0</v>
      </c>
      <c r="G213" s="389" t="n">
        <f aca="false">Работы!$G213</f>
        <v>0</v>
      </c>
      <c r="H213" s="392" t="n">
        <v>0</v>
      </c>
      <c r="I213" s="391" t="n">
        <f aca="false">H213*$E213</f>
        <v>0</v>
      </c>
    </row>
    <row r="214" customFormat="false" ht="14.25" hidden="false" customHeight="false" outlineLevel="0" collapsed="false">
      <c r="A214" s="388"/>
      <c r="B214" s="298" t="s">
        <v>106</v>
      </c>
      <c r="C214" s="298" t="str">
        <f aca="false">VLOOKUP(B214,СписокРабот!B:E,2,FALSE())</f>
        <v>Устройство плинтуса на бетонное / кирпичное/деревянное  основание </v>
      </c>
      <c r="D214" s="300" t="str">
        <f aca="false">VLOOKUP(B214,СписокРабот!B:E,3,FALSE())</f>
        <v>п.м</v>
      </c>
      <c r="E214" s="301" t="n">
        <f aca="false">VLOOKUP(B214,СписокРабот!B:E,4,FALSE())</f>
        <v>363</v>
      </c>
      <c r="F214" s="307" t="n">
        <f aca="false">Работы!$F214</f>
        <v>50</v>
      </c>
      <c r="G214" s="389" t="n">
        <f aca="false">Работы!$G214</f>
        <v>18150</v>
      </c>
      <c r="H214" s="392" t="n">
        <v>0</v>
      </c>
      <c r="I214" s="391" t="n">
        <f aca="false">H214*$E214</f>
        <v>0</v>
      </c>
    </row>
    <row r="215" customFormat="false" ht="14.25" hidden="false" customHeight="false" outlineLevel="0" collapsed="false">
      <c r="A215" s="388"/>
      <c r="B215" s="298" t="s">
        <v>508</v>
      </c>
      <c r="C215" s="298" t="str">
        <f aca="false">VLOOKUP(B215,СписокРабот!B:E,2,FALSE())</f>
        <v>Подрезка ламината, паркетной,массивной,инженерной доски(по диагонали К-1,5)</v>
      </c>
      <c r="D215" s="300" t="str">
        <f aca="false">VLOOKUP(B215,СписокРабот!B:E,3,FALSE())</f>
        <v>п.м</v>
      </c>
      <c r="E215" s="301" t="n">
        <f aca="false">VLOOKUP(B215,СписокРабот!B:E,4,FALSE())</f>
        <v>795</v>
      </c>
      <c r="F215" s="307" t="n">
        <f aca="false">Работы!$F215</f>
        <v>0</v>
      </c>
      <c r="G215" s="389" t="n">
        <f aca="false">Работы!$G215</f>
        <v>0</v>
      </c>
      <c r="H215" s="392" t="n">
        <v>0</v>
      </c>
      <c r="I215" s="391" t="n">
        <f aca="false">H215*$E215</f>
        <v>0</v>
      </c>
    </row>
    <row r="216" customFormat="false" ht="14.25" hidden="false" customHeight="false" outlineLevel="0" collapsed="false">
      <c r="A216" s="388"/>
      <c r="B216" s="298" t="s">
        <v>509</v>
      </c>
      <c r="C216" s="298" t="str">
        <f aca="false">VLOOKUP(B216,СписокРабот!B:E,2,FALSE())</f>
        <v>Подрезка плинтуса, запил углов плинтуса</v>
      </c>
      <c r="D216" s="300" t="str">
        <f aca="false">VLOOKUP(B216,СписокРабот!B:E,3,FALSE())</f>
        <v>п.м</v>
      </c>
      <c r="E216" s="301" t="n">
        <f aca="false">VLOOKUP(B216,СписокРабот!B:E,4,FALSE())</f>
        <v>373</v>
      </c>
      <c r="F216" s="307" t="n">
        <f aca="false">Работы!$F216</f>
        <v>0</v>
      </c>
      <c r="G216" s="389" t="n">
        <f aca="false">Работы!$G216</f>
        <v>0</v>
      </c>
      <c r="H216" s="392" t="n">
        <v>0</v>
      </c>
      <c r="I216" s="391" t="n">
        <f aca="false">H216*$E216</f>
        <v>0</v>
      </c>
    </row>
    <row r="217" customFormat="false" ht="14.25" hidden="false" customHeight="false" outlineLevel="0" collapsed="false">
      <c r="A217" s="388"/>
      <c r="B217" s="298" t="s">
        <v>510</v>
      </c>
      <c r="C217" s="298" t="str">
        <f aca="false">VLOOKUP(B217,СписокРабот!B:E,2,FALSE())</f>
        <v>Устройство пола из половой доски ( укладка по диагонали применять К-1,5 , "елочкой" К- 2,0)</v>
      </c>
      <c r="D217" s="300" t="str">
        <f aca="false">VLOOKUP(B217,СписокРабот!B:E,3,FALSE())</f>
        <v>м²</v>
      </c>
      <c r="E217" s="301" t="n">
        <f aca="false">VLOOKUP(B217,СписокРабот!B:E,4,FALSE())</f>
        <v>1371</v>
      </c>
      <c r="F217" s="307" t="n">
        <f aca="false">Работы!$F217</f>
        <v>0</v>
      </c>
      <c r="G217" s="389" t="n">
        <f aca="false">Работы!$G217</f>
        <v>0</v>
      </c>
      <c r="H217" s="392" t="n">
        <v>0</v>
      </c>
      <c r="I217" s="391" t="n">
        <f aca="false">H217*$E217</f>
        <v>0</v>
      </c>
    </row>
    <row r="218" customFormat="false" ht="14.25" hidden="false" customHeight="false" outlineLevel="0" collapsed="false">
      <c r="A218" s="388"/>
      <c r="B218" s="298" t="s">
        <v>511</v>
      </c>
      <c r="C218" s="298" t="str">
        <f aca="false">VLOOKUP(B218,СписокРабот!B:E,2,FALSE())</f>
        <v>Устройство лаг под половую доску</v>
      </c>
      <c r="D218" s="300" t="str">
        <f aca="false">VLOOKUP(B218,СписокРабот!B:E,3,FALSE())</f>
        <v>п.м</v>
      </c>
      <c r="E218" s="301" t="n">
        <f aca="false">VLOOKUP(B218,СписокРабот!B:E,4,FALSE())</f>
        <v>898</v>
      </c>
      <c r="F218" s="307" t="n">
        <f aca="false">Работы!$F218</f>
        <v>0</v>
      </c>
      <c r="G218" s="389" t="n">
        <f aca="false">Работы!$G218</f>
        <v>0</v>
      </c>
      <c r="H218" s="392" t="n">
        <v>0</v>
      </c>
      <c r="I218" s="391" t="n">
        <f aca="false">H218*$E218</f>
        <v>0</v>
      </c>
    </row>
    <row r="219" customFormat="false" ht="14.25" hidden="false" customHeight="false" outlineLevel="0" collapsed="false">
      <c r="A219" s="388"/>
      <c r="B219" s="298" t="s">
        <v>512</v>
      </c>
      <c r="C219" s="298" t="str">
        <f aca="false">VLOOKUP(B219,СписокРабот!B:E,2,FALSE())</f>
        <v>Шлифовка фанеры под массивную доску / шлифовка стяжки</v>
      </c>
      <c r="D219" s="300" t="str">
        <f aca="false">VLOOKUP(B219,СписокРабот!B:E,3,FALSE())</f>
        <v>м²</v>
      </c>
      <c r="E219" s="301" t="n">
        <f aca="false">VLOOKUP(B219,СписокРабот!B:E,4,FALSE())</f>
        <v>1015</v>
      </c>
      <c r="F219" s="307" t="n">
        <f aca="false">Работы!$F219</f>
        <v>0</v>
      </c>
      <c r="G219" s="389" t="n">
        <f aca="false">Работы!$G219</f>
        <v>0</v>
      </c>
      <c r="H219" s="392" t="n">
        <v>0</v>
      </c>
      <c r="I219" s="391" t="n">
        <f aca="false">H219*$E219</f>
        <v>0</v>
      </c>
    </row>
    <row r="220" customFormat="false" ht="14.25" hidden="false" customHeight="false" outlineLevel="0" collapsed="false">
      <c r="A220" s="388"/>
      <c r="B220" s="298" t="s">
        <v>513</v>
      </c>
      <c r="C220" s="298" t="str">
        <f aca="false">VLOOKUP(B220,СписокРабот!B:E,2,FALSE())</f>
        <v>Устройство пола из массивной доски ( укладка по диагонали применять К-1,5 , "елочкой" К- 2,0)</v>
      </c>
      <c r="D220" s="300" t="str">
        <f aca="false">VLOOKUP(B220,СписокРабот!B:E,3,FALSE())</f>
        <v>м²</v>
      </c>
      <c r="E220" s="301" t="n">
        <f aca="false">VLOOKUP(B220,СписокРабот!B:E,4,FALSE())</f>
        <v>2214</v>
      </c>
      <c r="F220" s="307" t="n">
        <f aca="false">Работы!$F220</f>
        <v>0</v>
      </c>
      <c r="G220" s="389" t="n">
        <f aca="false">Работы!$G220</f>
        <v>0</v>
      </c>
      <c r="H220" s="392" t="n">
        <v>0</v>
      </c>
      <c r="I220" s="391" t="n">
        <f aca="false">H220*$E220</f>
        <v>0</v>
      </c>
    </row>
    <row r="221" customFormat="false" ht="14.25" hidden="false" customHeight="false" outlineLevel="0" collapsed="false">
      <c r="A221" s="388"/>
      <c r="B221" s="298" t="s">
        <v>514</v>
      </c>
      <c r="C221" s="298" t="str">
        <f aca="false">VLOOKUP(B221,СписокРабот!B:E,2,FALSE())</f>
        <v>Настил фанеры на пол. Плиты ДСП Quick Deck применять К-1,5</v>
      </c>
      <c r="D221" s="300" t="str">
        <f aca="false">VLOOKUP(B221,СписокРабот!B:E,3,FALSE())</f>
        <v>м²</v>
      </c>
      <c r="E221" s="301" t="n">
        <f aca="false">VLOOKUP(B221,СписокРабот!B:E,4,FALSE())</f>
        <v>1107</v>
      </c>
      <c r="F221" s="307" t="n">
        <f aca="false">Работы!$F221</f>
        <v>0</v>
      </c>
      <c r="G221" s="389" t="n">
        <f aca="false">Работы!$G221</f>
        <v>0</v>
      </c>
      <c r="H221" s="392" t="n">
        <v>0</v>
      </c>
      <c r="I221" s="391" t="n">
        <f aca="false">H221*$E221</f>
        <v>0</v>
      </c>
    </row>
    <row r="222" customFormat="false" ht="14.25" hidden="false" customHeight="false" outlineLevel="0" collapsed="false">
      <c r="A222" s="388"/>
      <c r="B222" s="298" t="s">
        <v>515</v>
      </c>
      <c r="C222" s="298" t="str">
        <f aca="false">VLOOKUP(B222,СписокРабот!B:E,2,FALSE())</f>
        <v>Укладка инженерной доски  ( укладка длинной от 1,5м или  по диагонали применять К-1,5 ,  "елочкой"  К- 2,0)</v>
      </c>
      <c r="D222" s="300" t="str">
        <f aca="false">VLOOKUP(B222,СписокРабот!B:E,3,FALSE())</f>
        <v>м²</v>
      </c>
      <c r="E222" s="301" t="n">
        <f aca="false">VLOOKUP(B222,СписокРабот!B:E,4,FALSE())</f>
        <v>6347</v>
      </c>
      <c r="F222" s="307" t="n">
        <f aca="false">Работы!$F222</f>
        <v>0</v>
      </c>
      <c r="G222" s="389" t="n">
        <f aca="false">Работы!$G222</f>
        <v>0</v>
      </c>
      <c r="H222" s="392" t="n">
        <v>0</v>
      </c>
      <c r="I222" s="391" t="n">
        <f aca="false">H222*$E222</f>
        <v>0</v>
      </c>
    </row>
    <row r="223" customFormat="false" ht="14.25" hidden="false" customHeight="false" outlineLevel="0" collapsed="false">
      <c r="A223" s="388"/>
      <c r="B223" s="298" t="s">
        <v>516</v>
      </c>
      <c r="C223" s="298" t="str">
        <f aca="false">VLOOKUP(B223,СписокРабот!B:E,2,FALSE())</f>
        <v>Монтаж кварц-винила на пол ( укладка по диагонали применять К-1,5 , "елочкой" К- 2,0)</v>
      </c>
      <c r="D223" s="300" t="str">
        <f aca="false">VLOOKUP(B223,СписокРабот!B:E,3,FALSE())</f>
        <v>м²</v>
      </c>
      <c r="E223" s="301" t="n">
        <f aca="false">VLOOKUP(B223,СписокРабот!B:E,4,FALSE())</f>
        <v>1911</v>
      </c>
      <c r="F223" s="307" t="n">
        <f aca="false">Работы!$F223</f>
        <v>0</v>
      </c>
      <c r="G223" s="389" t="n">
        <f aca="false">Работы!$G223</f>
        <v>0</v>
      </c>
      <c r="H223" s="392" t="n">
        <v>0</v>
      </c>
      <c r="I223" s="391" t="n">
        <f aca="false">H223*$E223</f>
        <v>0</v>
      </c>
    </row>
    <row r="224" customFormat="false" ht="14.25" hidden="false" customHeight="false" outlineLevel="0" collapsed="false">
      <c r="A224" s="388"/>
      <c r="B224" s="298" t="s">
        <v>517</v>
      </c>
      <c r="C224" s="298" t="str">
        <f aca="false">VLOOKUP(B224,СписокРабот!B:E,2,FALSE())</f>
        <v>Утепление пола утеплителем типа "Пеноплекс"</v>
      </c>
      <c r="D224" s="300" t="str">
        <f aca="false">VLOOKUP(B224,СписокРабот!B:E,3,FALSE())</f>
        <v>м²</v>
      </c>
      <c r="E224" s="301" t="n">
        <f aca="false">VLOOKUP(B224,СписокРабот!B:E,4,FALSE())</f>
        <v>719</v>
      </c>
      <c r="F224" s="307" t="n">
        <f aca="false">Работы!$F224</f>
        <v>0</v>
      </c>
      <c r="G224" s="389" t="n">
        <f aca="false">Работы!$G224</f>
        <v>0</v>
      </c>
      <c r="H224" s="392" t="n">
        <v>0</v>
      </c>
      <c r="I224" s="391" t="n">
        <f aca="false">H224*$E224</f>
        <v>0</v>
      </c>
    </row>
    <row r="225" customFormat="false" ht="14.25" hidden="false" customHeight="false" outlineLevel="0" collapsed="false">
      <c r="A225" s="388"/>
      <c r="B225" s="298" t="s">
        <v>518</v>
      </c>
      <c r="C225" s="298" t="str">
        <f aca="false">VLOOKUP(B225,СписокРабот!B:E,2,FALSE())</f>
        <v>Стяжка пола керамзитом</v>
      </c>
      <c r="D225" s="300" t="str">
        <f aca="false">VLOOKUP(B225,СписокРабот!B:E,3,FALSE())</f>
        <v>м²</v>
      </c>
      <c r="E225" s="301" t="n">
        <f aca="false">VLOOKUP(B225,СписокРабот!B:E,4,FALSE())</f>
        <v>775</v>
      </c>
      <c r="F225" s="307" t="n">
        <f aca="false">Работы!$F225</f>
        <v>0</v>
      </c>
      <c r="G225" s="389" t="n">
        <f aca="false">Работы!$G225</f>
        <v>0</v>
      </c>
      <c r="H225" s="392" t="n">
        <v>0</v>
      </c>
      <c r="I225" s="391" t="n">
        <f aca="false">H225*$E225</f>
        <v>0</v>
      </c>
    </row>
    <row r="226" customFormat="false" ht="14.25" hidden="false" customHeight="false" outlineLevel="0" collapsed="false">
      <c r="A226" s="388"/>
      <c r="B226" s="298" t="s">
        <v>519</v>
      </c>
      <c r="C226" s="298" t="str">
        <f aca="false">VLOOKUP(B226,СписокРабот!B:E,2,FALSE())</f>
        <v>Устройство плинтуса скрытой установки на подготовленное основание</v>
      </c>
      <c r="D226" s="300" t="str">
        <f aca="false">VLOOKUP(B226,СписокРабот!B:E,3,FALSE())</f>
        <v>п.м</v>
      </c>
      <c r="E226" s="301" t="n">
        <f aca="false">VLOOKUP(B226,СписокРабот!B:E,4,FALSE())</f>
        <v>1527</v>
      </c>
      <c r="F226" s="307" t="n">
        <f aca="false">Работы!$F226</f>
        <v>0</v>
      </c>
      <c r="G226" s="389" t="n">
        <f aca="false">Работы!$G226</f>
        <v>0</v>
      </c>
      <c r="H226" s="392" t="n">
        <v>0</v>
      </c>
      <c r="I226" s="391" t="n">
        <f aca="false">H226*$E226</f>
        <v>0</v>
      </c>
    </row>
    <row r="227" customFormat="false" ht="14.25" hidden="false" customHeight="false" outlineLevel="0" collapsed="false">
      <c r="A227" s="388"/>
      <c r="B227" s="298" t="s">
        <v>520</v>
      </c>
      <c r="C227" s="298" t="str">
        <f aca="false">VLOOKUP(B227,СписокРабот!B:E,2,FALSE())</f>
        <v>Монтаж пробкового компенсатора</v>
      </c>
      <c r="D227" s="300" t="str">
        <f aca="false">VLOOKUP(B227,СписокРабот!B:E,3,FALSE())</f>
        <v>п.м</v>
      </c>
      <c r="E227" s="301" t="n">
        <f aca="false">VLOOKUP(B227,СписокРабот!B:E,4,FALSE())</f>
        <v>1283</v>
      </c>
      <c r="F227" s="307" t="n">
        <f aca="false">Работы!$F227</f>
        <v>0</v>
      </c>
      <c r="G227" s="389" t="n">
        <f aca="false">Работы!$G227</f>
        <v>0</v>
      </c>
      <c r="H227" s="392" t="n">
        <v>0</v>
      </c>
      <c r="I227" s="391" t="n">
        <f aca="false">H227*$E227</f>
        <v>0</v>
      </c>
    </row>
    <row r="228" customFormat="false" ht="14.25" hidden="false" customHeight="false" outlineLevel="0" collapsed="false">
      <c r="A228" s="388"/>
      <c r="B228" s="298" t="s">
        <v>521</v>
      </c>
      <c r="C228" s="298" t="str">
        <f aca="false">VLOOKUP(B228,СписокРабот!B:E,2,FALSE())</f>
        <v>Стяжка полусухая до 10см</v>
      </c>
      <c r="D228" s="300" t="str">
        <f aca="false">VLOOKUP(B228,СписокРабот!B:E,3,FALSE())</f>
        <v>м²</v>
      </c>
      <c r="E228" s="301" t="n">
        <f aca="false">VLOOKUP(B228,СписокРабот!B:E,4,FALSE())</f>
        <v>2001</v>
      </c>
      <c r="F228" s="307" t="n">
        <f aca="false">Работы!$F228</f>
        <v>0</v>
      </c>
      <c r="G228" s="389" t="n">
        <f aca="false">Работы!$G228</f>
        <v>0</v>
      </c>
      <c r="H228" s="392" t="n">
        <v>0</v>
      </c>
      <c r="I228" s="391" t="n">
        <f aca="false">H228*$E228</f>
        <v>0</v>
      </c>
    </row>
    <row r="229" customFormat="false" ht="14.25" hidden="false" customHeight="false" outlineLevel="0" collapsed="false">
      <c r="A229" s="388"/>
      <c r="B229" s="298" t="s">
        <v>522</v>
      </c>
      <c r="C229" s="298" t="str">
        <f aca="false">VLOOKUP(B229,СписокРабот!B:E,2,FALSE())</f>
        <v>Стяжка полусухая 10-15см</v>
      </c>
      <c r="D229" s="300" t="str">
        <f aca="false">VLOOKUP(B229,СписокРабот!B:E,3,FALSE())</f>
        <v>м²</v>
      </c>
      <c r="E229" s="301" t="n">
        <f aca="false">VLOOKUP(B229,СписокРабот!B:E,4,FALSE())</f>
        <v>2458</v>
      </c>
      <c r="F229" s="307" t="n">
        <f aca="false">Работы!$F229</f>
        <v>0</v>
      </c>
      <c r="G229" s="389" t="n">
        <f aca="false">Работы!$G229</f>
        <v>0</v>
      </c>
      <c r="H229" s="392" t="n">
        <v>0</v>
      </c>
      <c r="I229" s="391" t="n">
        <f aca="false">H229*$E229</f>
        <v>0</v>
      </c>
    </row>
    <row r="230" customFormat="false" ht="14.25" hidden="false" customHeight="false" outlineLevel="0" collapsed="false">
      <c r="A230" s="393" t="s">
        <v>354</v>
      </c>
      <c r="B230" s="309" t="s">
        <v>108</v>
      </c>
      <c r="C230" s="407"/>
      <c r="D230" s="311"/>
      <c r="E230" s="312"/>
      <c r="F230" s="315"/>
      <c r="G230" s="394"/>
      <c r="H230" s="395"/>
      <c r="I230" s="396" t="n">
        <f aca="false">SUM(I196:I229)</f>
        <v>0</v>
      </c>
    </row>
    <row r="231" customFormat="false" ht="14.25" hidden="false" customHeight="false" outlineLevel="0" collapsed="false">
      <c r="A231" s="408" t="s">
        <v>382</v>
      </c>
      <c r="B231" s="329" t="s">
        <v>109</v>
      </c>
      <c r="C231" s="409"/>
      <c r="D231" s="400"/>
      <c r="E231" s="401"/>
      <c r="F231" s="402"/>
      <c r="G231" s="403"/>
      <c r="H231" s="404"/>
      <c r="I231" s="405" t="n">
        <f aca="false">I230+I194</f>
        <v>0</v>
      </c>
    </row>
    <row r="232" customFormat="false" ht="14.25" hidden="false" customHeight="false" outlineLevel="0" collapsed="false">
      <c r="A232" s="379" t="s">
        <v>338</v>
      </c>
      <c r="B232" s="286" t="s">
        <v>523</v>
      </c>
      <c r="C232" s="286"/>
      <c r="D232" s="286"/>
      <c r="E232" s="286"/>
      <c r="F232" s="380"/>
      <c r="G232" s="381"/>
      <c r="H232" s="406"/>
      <c r="I232" s="383"/>
    </row>
    <row r="233" customFormat="false" ht="14.25" hidden="false" customHeight="false" outlineLevel="0" collapsed="false">
      <c r="A233" s="384" t="s">
        <v>344</v>
      </c>
      <c r="B233" s="292" t="s">
        <v>111</v>
      </c>
      <c r="C233" s="292"/>
      <c r="D233" s="292"/>
      <c r="E233" s="292"/>
      <c r="F233" s="295"/>
      <c r="G233" s="385"/>
      <c r="H233" s="397"/>
      <c r="I233" s="387"/>
    </row>
    <row r="234" customFormat="false" ht="14.25" hidden="false" customHeight="false" outlineLevel="0" collapsed="false">
      <c r="A234" s="388"/>
      <c r="B234" s="298" t="s">
        <v>524</v>
      </c>
      <c r="C234" s="298" t="str">
        <f aca="false">VLOOKUP(B234,СписокРабот!B:E,2,FALSE())</f>
        <v>Демонтаж смесителя для ванны( встроенного применять К-4)</v>
      </c>
      <c r="D234" s="300" t="str">
        <f aca="false">VLOOKUP(B234,СписокРабот!B:E,3,FALSE())</f>
        <v>ед.</v>
      </c>
      <c r="E234" s="301" t="n">
        <f aca="false">VLOOKUP(B234,СписокРабот!B:E,4,FALSE())</f>
        <v>312</v>
      </c>
      <c r="F234" s="304" t="n">
        <f aca="false">Работы!$F234</f>
        <v>0</v>
      </c>
      <c r="G234" s="389" t="n">
        <f aca="false">Работы!$G234</f>
        <v>0</v>
      </c>
      <c r="H234" s="390" t="n">
        <v>0</v>
      </c>
      <c r="I234" s="391" t="n">
        <f aca="false">H234*$E234</f>
        <v>0</v>
      </c>
    </row>
    <row r="235" customFormat="false" ht="14.25" hidden="false" customHeight="false" outlineLevel="0" collapsed="false">
      <c r="A235" s="388"/>
      <c r="B235" s="298" t="s">
        <v>525</v>
      </c>
      <c r="C235" s="298" t="str">
        <f aca="false">VLOOKUP(B235,СписокРабот!B:E,2,FALSE())</f>
        <v>Демонтаж смесителя для мойки, раковины и т.п.</v>
      </c>
      <c r="D235" s="300" t="str">
        <f aca="false">VLOOKUP(B235,СписокРабот!B:E,3,FALSE())</f>
        <v>ед.</v>
      </c>
      <c r="E235" s="301" t="n">
        <f aca="false">VLOOKUP(B235,СписокРабот!B:E,4,FALSE())</f>
        <v>468</v>
      </c>
      <c r="F235" s="304" t="n">
        <f aca="false">Работы!$F235</f>
        <v>0</v>
      </c>
      <c r="G235" s="389" t="n">
        <f aca="false">Работы!$G235</f>
        <v>0</v>
      </c>
      <c r="H235" s="390" t="n">
        <v>0</v>
      </c>
      <c r="I235" s="391" t="n">
        <f aca="false">H235*$E235</f>
        <v>0</v>
      </c>
    </row>
    <row r="236" customFormat="false" ht="14.25" hidden="false" customHeight="false" outlineLevel="0" collapsed="false">
      <c r="A236" s="388"/>
      <c r="B236" s="298" t="s">
        <v>112</v>
      </c>
      <c r="C236" s="298" t="str">
        <f aca="false">VLOOKUP(B236,СписокРабот!B:E,2,FALSE())</f>
        <v>Демонтаж пластиковых труб отопления в свободном доступе</v>
      </c>
      <c r="D236" s="300" t="str">
        <f aca="false">VLOOKUP(B236,СписокРабот!B:E,3,FALSE())</f>
        <v>п.м</v>
      </c>
      <c r="E236" s="301" t="n">
        <f aca="false">VLOOKUP(B236,СписокРабот!B:E,4,FALSE())</f>
        <v>129</v>
      </c>
      <c r="F236" s="304" t="n">
        <f aca="false">Работы!$F236</f>
        <v>50</v>
      </c>
      <c r="G236" s="389" t="n">
        <f aca="false">Работы!$G236</f>
        <v>6450</v>
      </c>
      <c r="H236" s="390" t="n">
        <v>0</v>
      </c>
      <c r="I236" s="391" t="n">
        <f aca="false">H236*$E236</f>
        <v>0</v>
      </c>
    </row>
    <row r="237" customFormat="false" ht="14.25" hidden="false" customHeight="false" outlineLevel="0" collapsed="false">
      <c r="A237" s="388"/>
      <c r="B237" s="298" t="s">
        <v>526</v>
      </c>
      <c r="C237" s="298" t="str">
        <f aca="false">VLOOKUP(B237,СписокРабот!B:E,2,FALSE())</f>
        <v>Демонтаж унитаза / биде</v>
      </c>
      <c r="D237" s="300" t="str">
        <f aca="false">VLOOKUP(B237,СписокРабот!B:E,3,FALSE())</f>
        <v>ед.</v>
      </c>
      <c r="E237" s="301" t="n">
        <f aca="false">VLOOKUP(B237,СписокРабот!B:E,4,FALSE())</f>
        <v>758</v>
      </c>
      <c r="F237" s="304" t="n">
        <f aca="false">Работы!$F237</f>
        <v>0</v>
      </c>
      <c r="G237" s="389" t="n">
        <f aca="false">Работы!$G237</f>
        <v>0</v>
      </c>
      <c r="H237" s="390" t="n">
        <v>0</v>
      </c>
      <c r="I237" s="391" t="n">
        <f aca="false">H237*$E237</f>
        <v>0</v>
      </c>
    </row>
    <row r="238" customFormat="false" ht="14.25" hidden="false" customHeight="false" outlineLevel="0" collapsed="false">
      <c r="A238" s="388"/>
      <c r="B238" s="298" t="s">
        <v>527</v>
      </c>
      <c r="C238" s="298" t="str">
        <f aca="false">VLOOKUP(B238,СписокРабот!B:E,2,FALSE())</f>
        <v>Демонтаж чаши инсталяции</v>
      </c>
      <c r="D238" s="300" t="str">
        <f aca="false">VLOOKUP(B238,СписокРабот!B:E,3,FALSE())</f>
        <v>ед.</v>
      </c>
      <c r="E238" s="301" t="n">
        <f aca="false">VLOOKUP(B238,СписокРабот!B:E,4,FALSE())</f>
        <v>706</v>
      </c>
      <c r="F238" s="304" t="n">
        <f aca="false">Работы!$F238</f>
        <v>0</v>
      </c>
      <c r="G238" s="389" t="n">
        <f aca="false">Работы!$G238</f>
        <v>0</v>
      </c>
      <c r="H238" s="390" t="n">
        <v>0</v>
      </c>
      <c r="I238" s="391" t="n">
        <f aca="false">H238*$E238</f>
        <v>0</v>
      </c>
    </row>
    <row r="239" customFormat="false" ht="14.25" hidden="false" customHeight="false" outlineLevel="0" collapsed="false">
      <c r="A239" s="388"/>
      <c r="B239" s="298" t="s">
        <v>528</v>
      </c>
      <c r="C239" s="298" t="str">
        <f aca="false">VLOOKUP(B239,СписокРабот!B:E,2,FALSE())</f>
        <v>Демонтаж раковины</v>
      </c>
      <c r="D239" s="300" t="str">
        <f aca="false">VLOOKUP(B239,СписокРабот!B:E,3,FALSE())</f>
        <v>ед.</v>
      </c>
      <c r="E239" s="301" t="n">
        <f aca="false">VLOOKUP(B239,СписокРабот!B:E,4,FALSE())</f>
        <v>436</v>
      </c>
      <c r="F239" s="304" t="n">
        <f aca="false">Работы!$F239</f>
        <v>0</v>
      </c>
      <c r="G239" s="389" t="n">
        <f aca="false">Работы!$G239</f>
        <v>0</v>
      </c>
      <c r="H239" s="390" t="n">
        <v>0</v>
      </c>
      <c r="I239" s="391" t="n">
        <f aca="false">H239*$E239</f>
        <v>0</v>
      </c>
    </row>
    <row r="240" customFormat="false" ht="14.25" hidden="false" customHeight="false" outlineLevel="0" collapsed="false">
      <c r="A240" s="388"/>
      <c r="B240" s="298" t="s">
        <v>529</v>
      </c>
      <c r="C240" s="298" t="str">
        <f aca="false">VLOOKUP(B240,СписокРабот!B:E,2,FALSE())</f>
        <v>Демонтаж раковины с подстольем</v>
      </c>
      <c r="D240" s="300" t="str">
        <f aca="false">VLOOKUP(B240,СписокРабот!B:E,3,FALSE())</f>
        <v>ед.</v>
      </c>
      <c r="E240" s="301" t="n">
        <f aca="false">VLOOKUP(B240,СписокРабот!B:E,4,FALSE())</f>
        <v>499</v>
      </c>
      <c r="F240" s="304" t="n">
        <f aca="false">Работы!$F240</f>
        <v>0</v>
      </c>
      <c r="G240" s="389" t="n">
        <f aca="false">Работы!$G240</f>
        <v>0</v>
      </c>
      <c r="H240" s="390" t="n">
        <v>0</v>
      </c>
      <c r="I240" s="391" t="n">
        <f aca="false">H240*$E240</f>
        <v>0</v>
      </c>
    </row>
    <row r="241" customFormat="false" ht="14.25" hidden="false" customHeight="false" outlineLevel="0" collapsed="false">
      <c r="A241" s="388"/>
      <c r="B241" s="298" t="s">
        <v>530</v>
      </c>
      <c r="C241" s="298" t="str">
        <f aca="false">VLOOKUP(B241,СписокРабот!B:E,2,FALSE())</f>
        <v>Демонтаж «Мойдодыра»</v>
      </c>
      <c r="D241" s="300" t="str">
        <f aca="false">VLOOKUP(B241,СписокРабот!B:E,3,FALSE())</f>
        <v>ед.</v>
      </c>
      <c r="E241" s="301" t="n">
        <f aca="false">VLOOKUP(B241,СписокРабот!B:E,4,FALSE())</f>
        <v>482</v>
      </c>
      <c r="F241" s="304" t="n">
        <f aca="false">Работы!$F241</f>
        <v>0</v>
      </c>
      <c r="G241" s="389" t="n">
        <f aca="false">Работы!$G241</f>
        <v>0</v>
      </c>
      <c r="H241" s="390" t="n">
        <v>0</v>
      </c>
      <c r="I241" s="391" t="n">
        <f aca="false">H241*$E241</f>
        <v>0</v>
      </c>
    </row>
    <row r="242" customFormat="false" ht="14.25" hidden="false" customHeight="false" outlineLevel="0" collapsed="false">
      <c r="A242" s="388"/>
      <c r="B242" s="298" t="s">
        <v>531</v>
      </c>
      <c r="C242" s="298" t="str">
        <f aca="false">VLOOKUP(B242,СписокРабот!B:E,2,FALSE())</f>
        <v>Демонтаж ванны (чугун, акрил, камень)</v>
      </c>
      <c r="D242" s="300" t="str">
        <f aca="false">VLOOKUP(B242,СписокРабот!B:E,3,FALSE())</f>
        <v>ед.</v>
      </c>
      <c r="E242" s="301" t="n">
        <f aca="false">VLOOKUP(B242,СписокРабот!B:E,4,FALSE())</f>
        <v>3880</v>
      </c>
      <c r="F242" s="304" t="n">
        <f aca="false">Работы!$F242</f>
        <v>0</v>
      </c>
      <c r="G242" s="389" t="n">
        <f aca="false">Работы!$G242</f>
        <v>0</v>
      </c>
      <c r="H242" s="390" t="n">
        <v>0</v>
      </c>
      <c r="I242" s="391" t="n">
        <f aca="false">H242*$E242</f>
        <v>0</v>
      </c>
    </row>
    <row r="243" customFormat="false" ht="14.25" hidden="false" customHeight="false" outlineLevel="0" collapsed="false">
      <c r="A243" s="388"/>
      <c r="B243" s="298" t="s">
        <v>532</v>
      </c>
      <c r="C243" s="298" t="str">
        <f aca="false">VLOOKUP(B243,СписокРабот!B:E,2,FALSE())</f>
        <v>Демонтаж ванны (сталь)</v>
      </c>
      <c r="D243" s="300" t="str">
        <f aca="false">VLOOKUP(B243,СписокРабот!B:E,3,FALSE())</f>
        <v>ед.</v>
      </c>
      <c r="E243" s="301" t="n">
        <f aca="false">VLOOKUP(B243,СписокРабот!B:E,4,FALSE())</f>
        <v>1411</v>
      </c>
      <c r="F243" s="304" t="n">
        <f aca="false">Работы!$F243</f>
        <v>0</v>
      </c>
      <c r="G243" s="389" t="n">
        <f aca="false">Работы!$G243</f>
        <v>0</v>
      </c>
      <c r="H243" s="390" t="n">
        <v>0</v>
      </c>
      <c r="I243" s="391" t="n">
        <f aca="false">H243*$E243</f>
        <v>0</v>
      </c>
    </row>
    <row r="244" customFormat="false" ht="14.25" hidden="false" customHeight="false" outlineLevel="0" collapsed="false">
      <c r="A244" s="388"/>
      <c r="B244" s="298" t="s">
        <v>533</v>
      </c>
      <c r="C244" s="298" t="str">
        <f aca="false">VLOOKUP(B244,СписокРабот!B:E,2,FALSE())</f>
        <v>Демонтаж поддона</v>
      </c>
      <c r="D244" s="300" t="str">
        <f aca="false">VLOOKUP(B244,СписокРабот!B:E,3,FALSE())</f>
        <v>ед.</v>
      </c>
      <c r="E244" s="301" t="n">
        <f aca="false">VLOOKUP(B244,СписокРабот!B:E,4,FALSE())</f>
        <v>1668</v>
      </c>
      <c r="F244" s="304" t="n">
        <f aca="false">Работы!$F244</f>
        <v>0</v>
      </c>
      <c r="G244" s="389" t="n">
        <f aca="false">Работы!$G244</f>
        <v>0</v>
      </c>
      <c r="H244" s="390" t="n">
        <v>0</v>
      </c>
      <c r="I244" s="391" t="n">
        <f aca="false">H244*$E244</f>
        <v>0</v>
      </c>
    </row>
    <row r="245" customFormat="false" ht="14.25" hidden="false" customHeight="false" outlineLevel="0" collapsed="false">
      <c r="A245" s="388"/>
      <c r="B245" s="298" t="s">
        <v>534</v>
      </c>
      <c r="C245" s="298" t="str">
        <f aca="false">VLOOKUP(B245,СписокРабот!B:E,2,FALSE())</f>
        <v>Демонтаж фильтра ТО на американках</v>
      </c>
      <c r="D245" s="300" t="str">
        <f aca="false">VLOOKUP(B245,СписокРабот!B:E,3,FALSE())</f>
        <v>ед.</v>
      </c>
      <c r="E245" s="301" t="n">
        <f aca="false">VLOOKUP(B245,СписокРабот!B:E,4,FALSE())</f>
        <v>238</v>
      </c>
      <c r="F245" s="304" t="n">
        <f aca="false">Работы!$F245</f>
        <v>0</v>
      </c>
      <c r="G245" s="389" t="n">
        <f aca="false">Работы!$G245</f>
        <v>0</v>
      </c>
      <c r="H245" s="390" t="n">
        <v>0</v>
      </c>
      <c r="I245" s="391" t="n">
        <f aca="false">H245*$E245</f>
        <v>0</v>
      </c>
    </row>
    <row r="246" customFormat="false" ht="14.25" hidden="false" customHeight="false" outlineLevel="0" collapsed="false">
      <c r="A246" s="388"/>
      <c r="B246" s="298" t="s">
        <v>535</v>
      </c>
      <c r="C246" s="298" t="str">
        <f aca="false">VLOOKUP(B246,СписокРабот!B:E,2,FALSE())</f>
        <v>Демонтаж фильтра ТО в жёстком соединении</v>
      </c>
      <c r="D246" s="300" t="str">
        <f aca="false">VLOOKUP(B246,СписокРабот!B:E,3,FALSE())</f>
        <v>ед.</v>
      </c>
      <c r="E246" s="301" t="n">
        <f aca="false">VLOOKUP(B246,СписокРабот!B:E,4,FALSE())</f>
        <v>511</v>
      </c>
      <c r="F246" s="304" t="n">
        <f aca="false">Работы!$F246</f>
        <v>0</v>
      </c>
      <c r="G246" s="389" t="n">
        <f aca="false">Работы!$G246</f>
        <v>0</v>
      </c>
      <c r="H246" s="390" t="n">
        <v>0</v>
      </c>
      <c r="I246" s="391" t="n">
        <f aca="false">H246*$E246</f>
        <v>0</v>
      </c>
    </row>
    <row r="247" customFormat="false" ht="14.25" hidden="false" customHeight="false" outlineLevel="0" collapsed="false">
      <c r="A247" s="388"/>
      <c r="B247" s="298" t="s">
        <v>536</v>
      </c>
      <c r="C247" s="298" t="str">
        <f aca="false">VLOOKUP(B247,СписокРабот!B:E,2,FALSE())</f>
        <v>Демонтаж шарового крана</v>
      </c>
      <c r="D247" s="300" t="str">
        <f aca="false">VLOOKUP(B247,СписокРабот!B:E,3,FALSE())</f>
        <v>ед.</v>
      </c>
      <c r="E247" s="301" t="n">
        <f aca="false">VLOOKUP(B247,СписокРабот!B:E,4,FALSE())</f>
        <v>312</v>
      </c>
      <c r="F247" s="304" t="n">
        <f aca="false">Работы!$F247</f>
        <v>0</v>
      </c>
      <c r="G247" s="389" t="n">
        <f aca="false">Работы!$G247</f>
        <v>0</v>
      </c>
      <c r="H247" s="390" t="n">
        <v>0</v>
      </c>
      <c r="I247" s="391" t="n">
        <f aca="false">H247*$E247</f>
        <v>0</v>
      </c>
    </row>
    <row r="248" customFormat="false" ht="14.25" hidden="false" customHeight="false" outlineLevel="0" collapsed="false">
      <c r="A248" s="388"/>
      <c r="B248" s="298" t="s">
        <v>537</v>
      </c>
      <c r="C248" s="298" t="str">
        <f aca="false">VLOOKUP(B248,СписокРабот!B:E,2,FALSE())</f>
        <v>Демонтаж шарового крана на стояке</v>
      </c>
      <c r="D248" s="300" t="str">
        <f aca="false">VLOOKUP(B248,СписокРабот!B:E,3,FALSE())</f>
        <v>ед.</v>
      </c>
      <c r="E248" s="301" t="n">
        <f aca="false">VLOOKUP(B248,СписокРабот!B:E,4,FALSE())</f>
        <v>353</v>
      </c>
      <c r="F248" s="304" t="n">
        <f aca="false">Работы!$F248</f>
        <v>0</v>
      </c>
      <c r="G248" s="389" t="n">
        <f aca="false">Работы!$G248</f>
        <v>0</v>
      </c>
      <c r="H248" s="390" t="n">
        <v>0</v>
      </c>
      <c r="I248" s="391" t="n">
        <f aca="false">H248*$E248</f>
        <v>0</v>
      </c>
    </row>
    <row r="249" customFormat="false" ht="14.25" hidden="false" customHeight="false" outlineLevel="0" collapsed="false">
      <c r="A249" s="388"/>
      <c r="B249" s="298" t="s">
        <v>538</v>
      </c>
      <c r="C249" s="298" t="str">
        <f aca="false">VLOOKUP(B249,СписокРабот!B:E,2,FALSE())</f>
        <v>Демонтаж регулятора давления</v>
      </c>
      <c r="D249" s="300" t="str">
        <f aca="false">VLOOKUP(B249,СписокРабот!B:E,3,FALSE())</f>
        <v>ед.</v>
      </c>
      <c r="E249" s="301" t="n">
        <f aca="false">VLOOKUP(B249,СписокРабот!B:E,4,FALSE())</f>
        <v>312</v>
      </c>
      <c r="F249" s="304" t="n">
        <f aca="false">Работы!$F249</f>
        <v>0</v>
      </c>
      <c r="G249" s="389" t="n">
        <f aca="false">Работы!$G249</f>
        <v>0</v>
      </c>
      <c r="H249" s="390" t="n">
        <v>0</v>
      </c>
      <c r="I249" s="391" t="n">
        <f aca="false">H249*$E249</f>
        <v>0</v>
      </c>
    </row>
    <row r="250" customFormat="false" ht="14.25" hidden="false" customHeight="false" outlineLevel="0" collapsed="false">
      <c r="A250" s="388"/>
      <c r="B250" s="298" t="s">
        <v>539</v>
      </c>
      <c r="C250" s="298" t="str">
        <f aca="false">VLOOKUP(B250,СписокРабот!B:E,2,FALSE())</f>
        <v>Демонтаж фильтра ГО</v>
      </c>
      <c r="D250" s="300" t="str">
        <f aca="false">VLOOKUP(B250,СписокРабот!B:E,3,FALSE())</f>
        <v>ед.</v>
      </c>
      <c r="E250" s="301" t="n">
        <f aca="false">VLOOKUP(B250,СписокРабот!B:E,4,FALSE())</f>
        <v>325</v>
      </c>
      <c r="F250" s="304" t="n">
        <f aca="false">Работы!$F250</f>
        <v>0</v>
      </c>
      <c r="G250" s="389" t="n">
        <f aca="false">Работы!$G250</f>
        <v>0</v>
      </c>
      <c r="H250" s="390" t="n">
        <v>0</v>
      </c>
      <c r="I250" s="391" t="n">
        <f aca="false">H250*$E250</f>
        <v>0</v>
      </c>
    </row>
    <row r="251" customFormat="false" ht="14.25" hidden="false" customHeight="false" outlineLevel="0" collapsed="false">
      <c r="A251" s="388"/>
      <c r="B251" s="298" t="s">
        <v>540</v>
      </c>
      <c r="C251" s="298" t="str">
        <f aca="false">VLOOKUP(B251,СписокРабот!B:E,2,FALSE())</f>
        <v>Демонтаж гребёнки</v>
      </c>
      <c r="D251" s="300" t="str">
        <f aca="false">VLOOKUP(B251,СписокРабот!B:E,3,FALSE())</f>
        <v>ед.</v>
      </c>
      <c r="E251" s="301" t="n">
        <f aca="false">VLOOKUP(B251,СписокРабот!B:E,4,FALSE())</f>
        <v>674</v>
      </c>
      <c r="F251" s="304" t="n">
        <f aca="false">Работы!$F251</f>
        <v>0</v>
      </c>
      <c r="G251" s="389" t="n">
        <f aca="false">Работы!$G251</f>
        <v>0</v>
      </c>
      <c r="H251" s="390" t="n">
        <v>0</v>
      </c>
      <c r="I251" s="391" t="n">
        <f aca="false">H251*$E251</f>
        <v>0</v>
      </c>
    </row>
    <row r="252" customFormat="false" ht="14.25" hidden="false" customHeight="false" outlineLevel="0" collapsed="false">
      <c r="A252" s="388"/>
      <c r="B252" s="298" t="s">
        <v>541</v>
      </c>
      <c r="C252" s="298" t="str">
        <f aca="false">VLOOKUP(B252,СписокРабот!B:E,2,FALSE())</f>
        <v>Демонтаж счётчика</v>
      </c>
      <c r="D252" s="300" t="str">
        <f aca="false">VLOOKUP(B252,СписокРабот!B:E,3,FALSE())</f>
        <v>ед.</v>
      </c>
      <c r="E252" s="301" t="n">
        <f aca="false">VLOOKUP(B252,СписокРабот!B:E,4,FALSE())</f>
        <v>312</v>
      </c>
      <c r="F252" s="304" t="n">
        <f aca="false">Работы!$F252</f>
        <v>0</v>
      </c>
      <c r="G252" s="389" t="n">
        <f aca="false">Работы!$G252</f>
        <v>0</v>
      </c>
      <c r="H252" s="390" t="n">
        <v>0</v>
      </c>
      <c r="I252" s="391" t="n">
        <f aca="false">H252*$E252</f>
        <v>0</v>
      </c>
    </row>
    <row r="253" customFormat="false" ht="14.25" hidden="false" customHeight="false" outlineLevel="0" collapsed="false">
      <c r="A253" s="388"/>
      <c r="B253" s="298" t="s">
        <v>542</v>
      </c>
      <c r="C253" s="298" t="str">
        <f aca="false">VLOOKUP(B253,СписокРабот!B:E,2,FALSE())</f>
        <v>Демонтаж полотенцесушителя</v>
      </c>
      <c r="D253" s="300" t="str">
        <f aca="false">VLOOKUP(B253,СписокРабот!B:E,3,FALSE())</f>
        <v>ед.</v>
      </c>
      <c r="E253" s="301" t="n">
        <f aca="false">VLOOKUP(B253,СписокРабот!B:E,4,FALSE())</f>
        <v>1152</v>
      </c>
      <c r="F253" s="304" t="n">
        <f aca="false">Работы!$F253</f>
        <v>0</v>
      </c>
      <c r="G253" s="389" t="n">
        <f aca="false">Работы!$G253</f>
        <v>0</v>
      </c>
      <c r="H253" s="390" t="n">
        <v>0</v>
      </c>
      <c r="I253" s="391" t="n">
        <f aca="false">H253*$E253</f>
        <v>0</v>
      </c>
    </row>
    <row r="254" customFormat="false" ht="14.25" hidden="false" customHeight="false" outlineLevel="0" collapsed="false">
      <c r="A254" s="388"/>
      <c r="B254" s="298" t="s">
        <v>543</v>
      </c>
      <c r="C254" s="298" t="str">
        <f aca="false">VLOOKUP(B254,СписокРабот!B:E,2,FALSE())</f>
        <v>Демонтаж стиральной машины</v>
      </c>
      <c r="D254" s="300" t="str">
        <f aca="false">VLOOKUP(B254,СписокРабот!B:E,3,FALSE())</f>
        <v>ед.</v>
      </c>
      <c r="E254" s="301" t="n">
        <f aca="false">VLOOKUP(B254,СписокРабот!B:E,4,FALSE())</f>
        <v>736</v>
      </c>
      <c r="F254" s="304" t="n">
        <f aca="false">Работы!$F254</f>
        <v>0</v>
      </c>
      <c r="G254" s="389" t="n">
        <f aca="false">Работы!$G254</f>
        <v>0</v>
      </c>
      <c r="H254" s="390" t="n">
        <v>0</v>
      </c>
      <c r="I254" s="391" t="n">
        <f aca="false">H254*$E254</f>
        <v>0</v>
      </c>
    </row>
    <row r="255" customFormat="false" ht="14.25" hidden="false" customHeight="false" outlineLevel="0" collapsed="false">
      <c r="A255" s="388"/>
      <c r="B255" s="298" t="s">
        <v>544</v>
      </c>
      <c r="C255" s="298" t="str">
        <f aca="false">VLOOKUP(B255,СписокРабот!B:E,2,FALSE())</f>
        <v>Демонтаж душевой кабины</v>
      </c>
      <c r="D255" s="300" t="str">
        <f aca="false">VLOOKUP(B255,СписокРабот!B:E,3,FALSE())</f>
        <v>ед.</v>
      </c>
      <c r="E255" s="301" t="n">
        <f aca="false">VLOOKUP(B255,СписокРабот!B:E,4,FALSE())</f>
        <v>3950</v>
      </c>
      <c r="F255" s="304" t="n">
        <f aca="false">Работы!$F255</f>
        <v>0</v>
      </c>
      <c r="G255" s="389" t="n">
        <f aca="false">Работы!$G255</f>
        <v>0</v>
      </c>
      <c r="H255" s="390" t="n">
        <v>0</v>
      </c>
      <c r="I255" s="391" t="n">
        <f aca="false">H255*$E255</f>
        <v>0</v>
      </c>
    </row>
    <row r="256" customFormat="false" ht="14.25" hidden="false" customHeight="false" outlineLevel="0" collapsed="false">
      <c r="A256" s="388"/>
      <c r="B256" s="298" t="s">
        <v>545</v>
      </c>
      <c r="C256" s="298" t="str">
        <f aca="false">VLOOKUP(B256,СписокРабот!B:E,2,FALSE())</f>
        <v>Демонтаж фартука под ванной</v>
      </c>
      <c r="D256" s="300" t="str">
        <f aca="false">VLOOKUP(B256,СписокРабот!B:E,3,FALSE())</f>
        <v>ед.</v>
      </c>
      <c r="E256" s="301" t="n">
        <f aca="false">VLOOKUP(B256,СписокРабот!B:E,4,FALSE())</f>
        <v>1204</v>
      </c>
      <c r="F256" s="304" t="n">
        <f aca="false">Работы!$F256</f>
        <v>0</v>
      </c>
      <c r="G256" s="389" t="n">
        <f aca="false">Работы!$G256</f>
        <v>0</v>
      </c>
      <c r="H256" s="390" t="n">
        <v>0</v>
      </c>
      <c r="I256" s="391" t="n">
        <f aca="false">H256*$E256</f>
        <v>0</v>
      </c>
    </row>
    <row r="257" customFormat="false" ht="14.25" hidden="false" customHeight="false" outlineLevel="0" collapsed="false">
      <c r="A257" s="388"/>
      <c r="B257" s="298" t="s">
        <v>546</v>
      </c>
      <c r="C257" s="298" t="str">
        <f aca="false">VLOOKUP(B257,СписокРабот!B:E,2,FALSE())</f>
        <v>Демонтаж подиума под ванну, душевую кабину. </v>
      </c>
      <c r="D257" s="300" t="str">
        <f aca="false">VLOOKUP(B257,СписокРабот!B:E,3,FALSE())</f>
        <v>ед</v>
      </c>
      <c r="E257" s="301" t="n">
        <f aca="false">VLOOKUP(B257,СписокРабот!B:E,4,FALSE())</f>
        <v>4373</v>
      </c>
      <c r="F257" s="304" t="n">
        <f aca="false">Работы!$F257</f>
        <v>0</v>
      </c>
      <c r="G257" s="389" t="n">
        <f aca="false">Работы!$G257</f>
        <v>0</v>
      </c>
      <c r="H257" s="390" t="n">
        <v>0</v>
      </c>
      <c r="I257" s="391" t="n">
        <f aca="false">H257*$E257</f>
        <v>0</v>
      </c>
    </row>
    <row r="258" customFormat="false" ht="14.25" hidden="false" customHeight="false" outlineLevel="0" collapsed="false">
      <c r="A258" s="388"/>
      <c r="B258" s="298" t="s">
        <v>547</v>
      </c>
      <c r="C258" s="298" t="str">
        <f aca="false">VLOOKUP(B258,СписокРабот!B:E,2,FALSE())</f>
        <v>Демонтаж водонагревателя</v>
      </c>
      <c r="D258" s="300" t="str">
        <f aca="false">VLOOKUP(B258,СписокРабот!B:E,3,FALSE())</f>
        <v>ед.</v>
      </c>
      <c r="E258" s="301" t="n">
        <f aca="false">VLOOKUP(B258,СписокРабот!B:E,4,FALSE())</f>
        <v>809</v>
      </c>
      <c r="F258" s="304" t="n">
        <f aca="false">Работы!$F258</f>
        <v>0</v>
      </c>
      <c r="G258" s="389" t="n">
        <f aca="false">Работы!$G258</f>
        <v>0</v>
      </c>
      <c r="H258" s="390" t="n">
        <v>0</v>
      </c>
      <c r="I258" s="391" t="n">
        <f aca="false">H258*$E258</f>
        <v>0</v>
      </c>
    </row>
    <row r="259" customFormat="false" ht="14.25" hidden="false" customHeight="false" outlineLevel="0" collapsed="false">
      <c r="A259" s="388"/>
      <c r="B259" s="298" t="s">
        <v>548</v>
      </c>
      <c r="C259" s="298" t="str">
        <f aca="false">VLOOKUP(B259,СписокРабот!B:E,2,FALSE())</f>
        <v>Демонтаж стальных труб г/х воды, канализации</v>
      </c>
      <c r="D259" s="300" t="str">
        <f aca="false">VLOOKUP(B259,СписокРабот!B:E,3,FALSE())</f>
        <v>п.м</v>
      </c>
      <c r="E259" s="301" t="n">
        <f aca="false">VLOOKUP(B259,СписокРабот!B:E,4,FALSE())</f>
        <v>736</v>
      </c>
      <c r="F259" s="307" t="n">
        <f aca="false">Работы!$F259</f>
        <v>0</v>
      </c>
      <c r="G259" s="389" t="n">
        <f aca="false">Работы!$G259</f>
        <v>0</v>
      </c>
      <c r="H259" s="392" t="n">
        <v>0</v>
      </c>
      <c r="I259" s="391" t="n">
        <f aca="false">H259*$E259</f>
        <v>0</v>
      </c>
    </row>
    <row r="260" customFormat="false" ht="14.25" hidden="false" customHeight="false" outlineLevel="0" collapsed="false">
      <c r="A260" s="388"/>
      <c r="B260" s="298" t="s">
        <v>549</v>
      </c>
      <c r="C260" s="298" t="str">
        <f aca="false">VLOOKUP(B260,СписокРабот!B:E,2,FALSE())</f>
        <v>Демонтаж пластиковых труб г/х водоснабжения</v>
      </c>
      <c r="D260" s="300" t="str">
        <f aca="false">VLOOKUP(B260,СписокРабот!B:E,3,FALSE())</f>
        <v>п.м</v>
      </c>
      <c r="E260" s="301" t="n">
        <f aca="false">VLOOKUP(B260,СписокРабот!B:E,4,FALSE())</f>
        <v>370</v>
      </c>
      <c r="F260" s="307" t="n">
        <f aca="false">Работы!$F260</f>
        <v>0</v>
      </c>
      <c r="G260" s="389" t="n">
        <f aca="false">Работы!$G260</f>
        <v>0</v>
      </c>
      <c r="H260" s="392" t="n">
        <v>0</v>
      </c>
      <c r="I260" s="391" t="n">
        <f aca="false">H260*$E260</f>
        <v>0</v>
      </c>
    </row>
    <row r="261" customFormat="false" ht="14.25" hidden="false" customHeight="false" outlineLevel="0" collapsed="false">
      <c r="A261" s="388"/>
      <c r="B261" s="298" t="s">
        <v>114</v>
      </c>
      <c r="C261" s="298" t="str">
        <f aca="false">VLOOKUP(B261,СписокРабот!B:E,2,FALSE())</f>
        <v>Демонтаж радиатора отопления</v>
      </c>
      <c r="D261" s="300" t="str">
        <f aca="false">VLOOKUP(B261,СписокРабот!B:E,3,FALSE())</f>
        <v>ед.</v>
      </c>
      <c r="E261" s="301" t="n">
        <f aca="false">VLOOKUP(B261,СписокРабот!B:E,4,FALSE())</f>
        <v>1338</v>
      </c>
      <c r="F261" s="304" t="n">
        <f aca="false">Работы!$F261</f>
        <v>6</v>
      </c>
      <c r="G261" s="389" t="n">
        <f aca="false">Работы!$G261</f>
        <v>8028</v>
      </c>
      <c r="H261" s="390" t="n">
        <v>0</v>
      </c>
      <c r="I261" s="391" t="n">
        <f aca="false">H261*$E261</f>
        <v>0</v>
      </c>
    </row>
    <row r="262" customFormat="false" ht="14.25" hidden="false" customHeight="false" outlineLevel="0" collapsed="false">
      <c r="A262" s="393" t="s">
        <v>354</v>
      </c>
      <c r="B262" s="309" t="s">
        <v>116</v>
      </c>
      <c r="C262" s="407"/>
      <c r="D262" s="311"/>
      <c r="E262" s="312"/>
      <c r="F262" s="315"/>
      <c r="G262" s="394"/>
      <c r="H262" s="395"/>
      <c r="I262" s="396" t="n">
        <f aca="false">SUM(I234:I261)</f>
        <v>0</v>
      </c>
    </row>
    <row r="263" customFormat="false" ht="14.25" hidden="false" customHeight="false" outlineLevel="0" collapsed="false">
      <c r="A263" s="384" t="s">
        <v>344</v>
      </c>
      <c r="B263" s="292" t="s">
        <v>117</v>
      </c>
      <c r="C263" s="292"/>
      <c r="D263" s="292"/>
      <c r="E263" s="292"/>
      <c r="F263" s="295"/>
      <c r="G263" s="385"/>
      <c r="H263" s="397"/>
      <c r="I263" s="387"/>
    </row>
    <row r="264" customFormat="false" ht="14.25" hidden="false" customHeight="false" outlineLevel="0" collapsed="false">
      <c r="A264" s="388"/>
      <c r="B264" s="298" t="s">
        <v>118</v>
      </c>
      <c r="C264" s="298" t="str">
        <f aca="false">VLOOKUP(B264,СписокРабот!B:E,2,FALSE())</f>
        <v>Монтаж и подключение раковины (без смесителя)</v>
      </c>
      <c r="D264" s="300" t="str">
        <f aca="false">VLOOKUP(B264,СписокРабот!B:E,3,FALSE())</f>
        <v>ед.</v>
      </c>
      <c r="E264" s="301" t="n">
        <f aca="false">VLOOKUP(B264,СписокРабот!B:E,4,FALSE())</f>
        <v>2936</v>
      </c>
      <c r="F264" s="304" t="n">
        <f aca="false">Работы!$F264</f>
        <v>2</v>
      </c>
      <c r="G264" s="389" t="n">
        <f aca="false">Работы!$G264</f>
        <v>5872</v>
      </c>
      <c r="H264" s="390" t="n">
        <v>0</v>
      </c>
      <c r="I264" s="391" t="n">
        <f aca="false">H264*$E264</f>
        <v>0</v>
      </c>
    </row>
    <row r="265" customFormat="false" ht="14.25" hidden="false" customHeight="false" outlineLevel="0" collapsed="false">
      <c r="A265" s="388"/>
      <c r="B265" s="298" t="s">
        <v>550</v>
      </c>
      <c r="C265" s="298" t="str">
        <f aca="false">VLOOKUP(B265,СписокРабот!B:E,2,FALSE())</f>
        <v>Монтаж и подключение раковины с мебелью (без смесителя)</v>
      </c>
      <c r="D265" s="300" t="str">
        <f aca="false">VLOOKUP(B265,СписокРабот!B:E,3,FALSE())</f>
        <v>к-т</v>
      </c>
      <c r="E265" s="301" t="n">
        <f aca="false">VLOOKUP(B265,СписокРабот!B:E,4,FALSE())</f>
        <v>4398</v>
      </c>
      <c r="F265" s="304" t="n">
        <f aca="false">Работы!$F265</f>
        <v>0</v>
      </c>
      <c r="G265" s="389" t="n">
        <f aca="false">Работы!$G265</f>
        <v>0</v>
      </c>
      <c r="H265" s="390" t="n">
        <v>0</v>
      </c>
      <c r="I265" s="391" t="n">
        <f aca="false">H265*$E265</f>
        <v>0</v>
      </c>
    </row>
    <row r="266" customFormat="false" ht="14.25" hidden="false" customHeight="false" outlineLevel="0" collapsed="false">
      <c r="A266" s="388"/>
      <c r="B266" s="298" t="s">
        <v>551</v>
      </c>
      <c r="C266" s="298" t="str">
        <f aca="false">VLOOKUP(B266,СписокРабот!B:E,2,FALSE())</f>
        <v>Монтаж и подключение раковины с мебелью, с подсветкой (без смесителя)</v>
      </c>
      <c r="D266" s="300" t="str">
        <f aca="false">VLOOKUP(B266,СписокРабот!B:E,3,FALSE())</f>
        <v>к-т</v>
      </c>
      <c r="E266" s="301" t="n">
        <f aca="false">VLOOKUP(B266,СписокРабот!B:E,4,FALSE())</f>
        <v>4488</v>
      </c>
      <c r="F266" s="304" t="n">
        <f aca="false">Работы!$F266</f>
        <v>0</v>
      </c>
      <c r="G266" s="389" t="n">
        <f aca="false">Работы!$G266</f>
        <v>0</v>
      </c>
      <c r="H266" s="390" t="n">
        <v>0</v>
      </c>
      <c r="I266" s="391" t="n">
        <f aca="false">H266*$E266</f>
        <v>0</v>
      </c>
    </row>
    <row r="267" customFormat="false" ht="14.25" hidden="false" customHeight="false" outlineLevel="0" collapsed="false">
      <c r="A267" s="388"/>
      <c r="B267" s="298" t="s">
        <v>552</v>
      </c>
      <c r="C267" s="298" t="str">
        <f aca="false">VLOOKUP(B267,СписокРабот!B:E,2,FALSE())</f>
        <v>Монтаж и подключение унитаза на существующие посадочные места стоимостью до 50 000 руб.</v>
      </c>
      <c r="D267" s="300" t="str">
        <f aca="false">VLOOKUP(B267,СписокРабот!B:E,3,FALSE())</f>
        <v>ед.</v>
      </c>
      <c r="E267" s="301" t="n">
        <f aca="false">VLOOKUP(B267,СписокРабот!B:E,4,FALSE())</f>
        <v>3809</v>
      </c>
      <c r="F267" s="304" t="n">
        <f aca="false">Работы!$F267</f>
        <v>0</v>
      </c>
      <c r="G267" s="389" t="n">
        <f aca="false">Работы!$G267</f>
        <v>0</v>
      </c>
      <c r="H267" s="390" t="n">
        <v>0</v>
      </c>
      <c r="I267" s="391" t="n">
        <f aca="false">H267*$E267</f>
        <v>0</v>
      </c>
    </row>
    <row r="268" customFormat="false" ht="14.25" hidden="false" customHeight="false" outlineLevel="0" collapsed="false">
      <c r="A268" s="388"/>
      <c r="B268" s="298" t="s">
        <v>120</v>
      </c>
      <c r="C268" s="298" t="str">
        <f aca="false">VLOOKUP(B268,СписокРабот!B:E,2,FALSE())</f>
        <v>Монтаж и подключение унитаза на новое место стоимостью до 50 000 руб.</v>
      </c>
      <c r="D268" s="300" t="str">
        <f aca="false">VLOOKUP(B268,СписокРабот!B:E,3,FALSE())</f>
        <v>ед.</v>
      </c>
      <c r="E268" s="301" t="n">
        <f aca="false">VLOOKUP(B268,СписокРабот!B:E,4,FALSE())</f>
        <v>4179</v>
      </c>
      <c r="F268" s="304" t="n">
        <f aca="false">Работы!$F268</f>
        <v>2</v>
      </c>
      <c r="G268" s="389" t="n">
        <f aca="false">Работы!$G268</f>
        <v>8358</v>
      </c>
      <c r="H268" s="390" t="n">
        <v>0</v>
      </c>
      <c r="I268" s="391" t="n">
        <f aca="false">H268*$E268</f>
        <v>0</v>
      </c>
    </row>
    <row r="269" customFormat="false" ht="14.25" hidden="false" customHeight="false" outlineLevel="0" collapsed="false">
      <c r="A269" s="388"/>
      <c r="B269" s="298" t="s">
        <v>553</v>
      </c>
      <c r="C269" s="298" t="str">
        <f aca="false">VLOOKUP(B269,СписокРабот!B:E,2,FALSE())</f>
        <v>Монтаж инсталяции</v>
      </c>
      <c r="D269" s="300" t="str">
        <f aca="false">VLOOKUP(B269,СписокРабот!B:E,3,FALSE())</f>
        <v>ед.</v>
      </c>
      <c r="E269" s="301" t="n">
        <f aca="false">VLOOKUP(B269,СписокРабот!B:E,4,FALSE())</f>
        <v>6517</v>
      </c>
      <c r="F269" s="304" t="n">
        <f aca="false">Работы!$F269</f>
        <v>0</v>
      </c>
      <c r="G269" s="389" t="n">
        <f aca="false">Работы!$G269</f>
        <v>0</v>
      </c>
      <c r="H269" s="390" t="n">
        <v>0</v>
      </c>
      <c r="I269" s="391" t="n">
        <f aca="false">H269*$E269</f>
        <v>0</v>
      </c>
    </row>
    <row r="270" customFormat="false" ht="14.25" hidden="false" customHeight="false" outlineLevel="0" collapsed="false">
      <c r="A270" s="388"/>
      <c r="B270" s="298" t="s">
        <v>554</v>
      </c>
      <c r="C270" s="298" t="str">
        <f aca="false">VLOOKUP(B270,СписокРабот!B:E,2,FALSE())</f>
        <v>Монтаж чаши инсталяции</v>
      </c>
      <c r="D270" s="300" t="str">
        <f aca="false">VLOOKUP(B270,СписокРабот!B:E,3,FALSE())</f>
        <v>ед.</v>
      </c>
      <c r="E270" s="301" t="n">
        <f aca="false">VLOOKUP(B270,СписокРабот!B:E,4,FALSE())</f>
        <v>4018</v>
      </c>
      <c r="F270" s="304" t="n">
        <f aca="false">Работы!$F270</f>
        <v>0</v>
      </c>
      <c r="G270" s="389" t="n">
        <f aca="false">Работы!$G270</f>
        <v>0</v>
      </c>
      <c r="H270" s="390" t="n">
        <v>0</v>
      </c>
      <c r="I270" s="391" t="n">
        <f aca="false">H270*$E270</f>
        <v>0</v>
      </c>
    </row>
    <row r="271" customFormat="false" ht="14.25" hidden="false" customHeight="false" outlineLevel="0" collapsed="false">
      <c r="A271" s="388"/>
      <c r="B271" s="298" t="s">
        <v>555</v>
      </c>
      <c r="C271" s="298" t="str">
        <f aca="false">VLOOKUP(B271,СписокРабот!B:E,2,FALSE())</f>
        <v>Установка биде со смесителем и инсталяцией стоимостью до 50 000 руб.</v>
      </c>
      <c r="D271" s="300" t="str">
        <f aca="false">VLOOKUP(B271,СписокРабот!B:E,3,FALSE())</f>
        <v>ед.</v>
      </c>
      <c r="E271" s="301" t="n">
        <f aca="false">VLOOKUP(B271,СписокРабот!B:E,4,FALSE())</f>
        <v>7898</v>
      </c>
      <c r="F271" s="304" t="n">
        <f aca="false">Работы!$F271</f>
        <v>0</v>
      </c>
      <c r="G271" s="389" t="n">
        <f aca="false">Работы!$G271</f>
        <v>0</v>
      </c>
      <c r="H271" s="390" t="n">
        <v>0</v>
      </c>
      <c r="I271" s="391" t="n">
        <f aca="false">H271*$E271</f>
        <v>0</v>
      </c>
    </row>
    <row r="272" customFormat="false" ht="14.25" hidden="false" customHeight="false" outlineLevel="0" collapsed="false">
      <c r="A272" s="388"/>
      <c r="B272" s="298" t="s">
        <v>122</v>
      </c>
      <c r="C272" s="298" t="str">
        <f aca="false">VLOOKUP(B272,СписокРабот!B:E,2,FALSE())</f>
        <v>Монтаж и подключение ванны без гидромассажа (чугун, акрил, камень) стоимостью до 50 000 руб.</v>
      </c>
      <c r="D272" s="300" t="str">
        <f aca="false">VLOOKUP(B272,СписокРабот!B:E,3,FALSE())</f>
        <v>ед.</v>
      </c>
      <c r="E272" s="301" t="n">
        <f aca="false">VLOOKUP(B272,СписокРабот!B:E,4,FALSE())</f>
        <v>6289</v>
      </c>
      <c r="F272" s="304" t="n">
        <f aca="false">Работы!$F272</f>
        <v>1</v>
      </c>
      <c r="G272" s="389" t="n">
        <f aca="false">Работы!$G272</f>
        <v>6289</v>
      </c>
      <c r="H272" s="390" t="n">
        <v>0</v>
      </c>
      <c r="I272" s="391" t="n">
        <f aca="false">H272*$E272</f>
        <v>0</v>
      </c>
    </row>
    <row r="273" customFormat="false" ht="14.25" hidden="false" customHeight="false" outlineLevel="0" collapsed="false">
      <c r="A273" s="388"/>
      <c r="B273" s="298" t="s">
        <v>556</v>
      </c>
      <c r="C273" s="298" t="str">
        <f aca="false">VLOOKUP(B273,СписокРабот!B:E,2,FALSE())</f>
        <v>Монтаж и подключение ванны без гидромассажа (сталь) стоимостью до 50 000 руб.</v>
      </c>
      <c r="D273" s="300" t="str">
        <f aca="false">VLOOKUP(B273,СписокРабот!B:E,3,FALSE())</f>
        <v>ед.</v>
      </c>
      <c r="E273" s="301" t="n">
        <f aca="false">VLOOKUP(B273,СписокРабот!B:E,4,FALSE())</f>
        <v>4656</v>
      </c>
      <c r="F273" s="304" t="n">
        <f aca="false">Работы!$F273</f>
        <v>0</v>
      </c>
      <c r="G273" s="389" t="n">
        <f aca="false">Работы!$G273</f>
        <v>0</v>
      </c>
      <c r="H273" s="390" t="n">
        <v>0</v>
      </c>
      <c r="I273" s="391" t="n">
        <f aca="false">H273*$E273</f>
        <v>0</v>
      </c>
    </row>
    <row r="274" customFormat="false" ht="14.25" hidden="false" customHeight="false" outlineLevel="0" collapsed="false">
      <c r="A274" s="388"/>
      <c r="B274" s="298" t="s">
        <v>557</v>
      </c>
      <c r="C274" s="298" t="str">
        <f aca="false">VLOOKUP(B274,СписокРабот!B:E,2,FALSE())</f>
        <v>Монтаж и подключение ванны с гидромассажом</v>
      </c>
      <c r="D274" s="300" t="str">
        <f aca="false">VLOOKUP(B274,СписокРабот!B:E,3,FALSE())</f>
        <v>дог</v>
      </c>
      <c r="E274" s="301" t="n">
        <f aca="false">VLOOKUP(B274,СписокРабот!B:E,4,FALSE())</f>
        <v>14809</v>
      </c>
      <c r="F274" s="304" t="n">
        <f aca="false">Работы!$F274</f>
        <v>0</v>
      </c>
      <c r="G274" s="389" t="n">
        <f aca="false">Работы!$G274</f>
        <v>0</v>
      </c>
      <c r="H274" s="50" t="n">
        <v>0</v>
      </c>
      <c r="I274" s="391" t="n">
        <f aca="false">H274*$E274</f>
        <v>0</v>
      </c>
    </row>
    <row r="275" customFormat="false" ht="14.25" hidden="false" customHeight="false" outlineLevel="0" collapsed="false">
      <c r="A275" s="388"/>
      <c r="B275" s="298" t="s">
        <v>124</v>
      </c>
      <c r="C275" s="298" t="str">
        <f aca="false">VLOOKUP(B275,СписокРабот!B:E,2,FALSE())</f>
        <v>Гидроизоляция швов ванны/ сантех приборов</v>
      </c>
      <c r="D275" s="300" t="str">
        <f aca="false">VLOOKUP(B275,СписокРабот!B:E,3,FALSE())</f>
        <v>пм</v>
      </c>
      <c r="E275" s="301" t="n">
        <f aca="false">VLOOKUP(B275,СписокРабот!B:E,4,FALSE())</f>
        <v>764</v>
      </c>
      <c r="F275" s="304" t="n">
        <f aca="false">Работы!$F275</f>
        <v>3</v>
      </c>
      <c r="G275" s="389" t="n">
        <f aca="false">Работы!$G275</f>
        <v>2292</v>
      </c>
      <c r="H275" s="392" t="n">
        <v>0</v>
      </c>
      <c r="I275" s="391" t="n">
        <f aca="false">H275*$E275</f>
        <v>0</v>
      </c>
    </row>
    <row r="276" customFormat="false" ht="14.25" hidden="false" customHeight="false" outlineLevel="0" collapsed="false">
      <c r="A276" s="388"/>
      <c r="B276" s="298" t="s">
        <v>127</v>
      </c>
      <c r="C276" s="298" t="str">
        <f aca="false">VLOOKUP(B276,СписокРабот!B:E,2,FALSE())</f>
        <v>Подключение стиральной или посудомоечной машины без прокл. кабеля</v>
      </c>
      <c r="D276" s="300" t="str">
        <f aca="false">VLOOKUP(B276,СписокРабот!B:E,3,FALSE())</f>
        <v>ед.</v>
      </c>
      <c r="E276" s="301" t="n">
        <f aca="false">VLOOKUP(B276,СписокРабот!B:E,4,FALSE())</f>
        <v>2638</v>
      </c>
      <c r="F276" s="304" t="n">
        <f aca="false">Работы!$F276</f>
        <v>1</v>
      </c>
      <c r="G276" s="389" t="n">
        <f aca="false">Работы!$G276</f>
        <v>2638</v>
      </c>
      <c r="H276" s="390" t="n">
        <v>0</v>
      </c>
      <c r="I276" s="391" t="n">
        <f aca="false">H276*$E276</f>
        <v>0</v>
      </c>
    </row>
    <row r="277" customFormat="false" ht="14.25" hidden="false" customHeight="false" outlineLevel="0" collapsed="false">
      <c r="A277" s="388"/>
      <c r="B277" s="298" t="s">
        <v>129</v>
      </c>
      <c r="C277" s="298" t="str">
        <f aca="false">VLOOKUP(B277,СписокРабот!B:E,2,FALSE())</f>
        <v>Монтаж и подключение смесителя стоимостью до 50 000 руб.</v>
      </c>
      <c r="D277" s="300" t="str">
        <f aca="false">VLOOKUP(B277,СписокРабот!B:E,3,FALSE())</f>
        <v>ед.</v>
      </c>
      <c r="E277" s="301" t="n">
        <f aca="false">VLOOKUP(B277,СписокРабот!B:E,4,FALSE())</f>
        <v>2565</v>
      </c>
      <c r="F277" s="304" t="n">
        <f aca="false">Работы!$F277</f>
        <v>4</v>
      </c>
      <c r="G277" s="389" t="n">
        <f aca="false">Работы!$G277</f>
        <v>10260</v>
      </c>
      <c r="H277" s="390" t="n">
        <v>0</v>
      </c>
      <c r="I277" s="391" t="n">
        <f aca="false">H277*$E277</f>
        <v>0</v>
      </c>
    </row>
    <row r="278" customFormat="false" ht="14.25" hidden="false" customHeight="false" outlineLevel="0" collapsed="false">
      <c r="A278" s="388"/>
      <c r="B278" s="298" t="s">
        <v>558</v>
      </c>
      <c r="C278" s="298" t="str">
        <f aca="false">VLOOKUP(B278,СписокРабот!B:E,2,FALSE())</f>
        <v>Монтаж наружной части встраиваемого смесителя стоимостью до 50 000 руб.</v>
      </c>
      <c r="D278" s="300" t="str">
        <f aca="false">VLOOKUP(B278,СписокРабот!B:E,3,FALSE())</f>
        <v>ед.</v>
      </c>
      <c r="E278" s="301" t="n">
        <f aca="false">VLOOKUP(B278,СписокРабот!B:E,4,FALSE())</f>
        <v>2191</v>
      </c>
      <c r="F278" s="304" t="n">
        <f aca="false">Работы!$F278</f>
        <v>0</v>
      </c>
      <c r="G278" s="389" t="n">
        <f aca="false">Работы!$G278</f>
        <v>0</v>
      </c>
      <c r="H278" s="390" t="n">
        <v>0</v>
      </c>
      <c r="I278" s="391" t="n">
        <f aca="false">H278*$E278</f>
        <v>0</v>
      </c>
    </row>
    <row r="279" customFormat="false" ht="14.25" hidden="false" customHeight="false" outlineLevel="0" collapsed="false">
      <c r="A279" s="388"/>
      <c r="B279" s="298" t="s">
        <v>131</v>
      </c>
      <c r="C279" s="298" t="str">
        <f aca="false">VLOOKUP(B279,СписокРабот!B:E,2,FALSE())</f>
        <v>Монтаж сифона</v>
      </c>
      <c r="D279" s="300" t="str">
        <f aca="false">VLOOKUP(B279,СписокРабот!B:E,3,FALSE())</f>
        <v>ед.</v>
      </c>
      <c r="E279" s="301" t="n">
        <f aca="false">VLOOKUP(B279,СписокРабот!B:E,4,FALSE())</f>
        <v>2331</v>
      </c>
      <c r="F279" s="304" t="n">
        <f aca="false">Работы!$F279</f>
        <v>3</v>
      </c>
      <c r="G279" s="389" t="n">
        <f aca="false">Работы!$G279</f>
        <v>6993</v>
      </c>
      <c r="H279" s="390" t="n">
        <v>0</v>
      </c>
      <c r="I279" s="391" t="n">
        <f aca="false">H279*$E279</f>
        <v>0</v>
      </c>
    </row>
    <row r="280" customFormat="false" ht="14.25" hidden="false" customHeight="false" outlineLevel="0" collapsed="false">
      <c r="A280" s="388"/>
      <c r="B280" s="298" t="s">
        <v>559</v>
      </c>
      <c r="C280" s="298" t="str">
        <f aca="false">VLOOKUP(B280,СписокРабот!B:E,2,FALSE())</f>
        <v>Монтаж смесителя терморегулирующего стоимостью до 50 000 руб.</v>
      </c>
      <c r="D280" s="300" t="str">
        <f aca="false">VLOOKUP(B280,СписокРабот!B:E,3,FALSE())</f>
        <v>ед.</v>
      </c>
      <c r="E280" s="301" t="n">
        <f aca="false">VLOOKUP(B280,СписокРабот!B:E,4,FALSE())</f>
        <v>6011</v>
      </c>
      <c r="F280" s="304" t="n">
        <f aca="false">Работы!$F280</f>
        <v>0</v>
      </c>
      <c r="G280" s="389" t="n">
        <f aca="false">Работы!$G280</f>
        <v>0</v>
      </c>
      <c r="H280" s="390" t="n">
        <v>0</v>
      </c>
      <c r="I280" s="391" t="n">
        <f aca="false">H280*$E280</f>
        <v>0</v>
      </c>
    </row>
    <row r="281" customFormat="false" ht="14.25" hidden="false" customHeight="false" outlineLevel="0" collapsed="false">
      <c r="A281" s="388"/>
      <c r="B281" s="298" t="s">
        <v>133</v>
      </c>
      <c r="C281" s="298" t="str">
        <f aca="false">VLOOKUP(B281,СписокРабот!B:E,2,FALSE())</f>
        <v>Монтаж трапа</v>
      </c>
      <c r="D281" s="300" t="str">
        <f aca="false">VLOOKUP(B281,СписокРабот!B:E,3,FALSE())</f>
        <v>ед.</v>
      </c>
      <c r="E281" s="301" t="n">
        <f aca="false">VLOOKUP(B281,СписокРабот!B:E,4,FALSE())</f>
        <v>7193</v>
      </c>
      <c r="F281" s="304" t="n">
        <f aca="false">Работы!$F281</f>
        <v>1</v>
      </c>
      <c r="G281" s="389" t="n">
        <f aca="false">Работы!$G281</f>
        <v>7193</v>
      </c>
      <c r="H281" s="390" t="n">
        <v>0</v>
      </c>
      <c r="I281" s="391" t="n">
        <f aca="false">H281*$E281</f>
        <v>0</v>
      </c>
    </row>
    <row r="282" customFormat="false" ht="14.25" hidden="false" customHeight="false" outlineLevel="0" collapsed="false">
      <c r="A282" s="388"/>
      <c r="B282" s="298" t="s">
        <v>560</v>
      </c>
      <c r="C282" s="298" t="str">
        <f aca="false">VLOOKUP(B282,СписокРабот!B:E,2,FALSE())</f>
        <v>Монтаж встраиваемого смесителя( внутренняя часть)стоимостью до 50 000 руб.</v>
      </c>
      <c r="D282" s="300" t="str">
        <f aca="false">VLOOKUP(B282,СписокРабот!B:E,3,FALSE())</f>
        <v>ед.</v>
      </c>
      <c r="E282" s="301" t="n">
        <f aca="false">VLOOKUP(B282,СписокРабот!B:E,4,FALSE())</f>
        <v>9168</v>
      </c>
      <c r="F282" s="304" t="n">
        <f aca="false">Работы!$F282</f>
        <v>0</v>
      </c>
      <c r="G282" s="389" t="n">
        <f aca="false">Работы!$G282</f>
        <v>0</v>
      </c>
      <c r="H282" s="390" t="n">
        <v>0</v>
      </c>
      <c r="I282" s="391" t="n">
        <f aca="false">H282*$E282</f>
        <v>0</v>
      </c>
    </row>
    <row r="283" customFormat="false" ht="14.25" hidden="false" customHeight="false" outlineLevel="0" collapsed="false">
      <c r="A283" s="388"/>
      <c r="B283" s="298" t="s">
        <v>135</v>
      </c>
      <c r="C283" s="298" t="str">
        <f aca="false">VLOOKUP(B283,СписокРабот!B:E,2,FALSE())</f>
        <v>Монтаж душевой штанги</v>
      </c>
      <c r="D283" s="300" t="str">
        <f aca="false">VLOOKUP(B283,СписокРабот!B:E,3,FALSE())</f>
        <v>ед.</v>
      </c>
      <c r="E283" s="301" t="n">
        <f aca="false">VLOOKUP(B283,СписокРабот!B:E,4,FALSE())</f>
        <v>1204</v>
      </c>
      <c r="F283" s="304" t="n">
        <f aca="false">Работы!$F283</f>
        <v>2</v>
      </c>
      <c r="G283" s="389" t="n">
        <f aca="false">Работы!$G283</f>
        <v>2408</v>
      </c>
      <c r="H283" s="390" t="n">
        <v>0</v>
      </c>
      <c r="I283" s="391" t="n">
        <f aca="false">H283*$E283</f>
        <v>0</v>
      </c>
    </row>
    <row r="284" customFormat="false" ht="14.25" hidden="false" customHeight="false" outlineLevel="0" collapsed="false">
      <c r="A284" s="388"/>
      <c r="B284" s="298" t="s">
        <v>137</v>
      </c>
      <c r="C284" s="298" t="str">
        <f aca="false">VLOOKUP(B284,СписокРабот!B:E,2,FALSE())</f>
        <v>Монтаж и подключение водонагревателя (без прокладки кабеля)</v>
      </c>
      <c r="D284" s="300" t="str">
        <f aca="false">VLOOKUP(B284,СписокРабот!B:E,3,FALSE())</f>
        <v>ед.</v>
      </c>
      <c r="E284" s="301" t="n">
        <f aca="false">VLOOKUP(B284,СписокРабот!B:E,4,FALSE())</f>
        <v>5717</v>
      </c>
      <c r="F284" s="304" t="n">
        <f aca="false">Работы!$F284</f>
        <v>2</v>
      </c>
      <c r="G284" s="389" t="n">
        <f aca="false">Работы!$G284</f>
        <v>11434</v>
      </c>
      <c r="H284" s="390" t="n">
        <v>0</v>
      </c>
      <c r="I284" s="391" t="n">
        <f aca="false">H284*$E284</f>
        <v>0</v>
      </c>
    </row>
    <row r="285" customFormat="false" ht="14.25" hidden="false" customHeight="false" outlineLevel="0" collapsed="false">
      <c r="A285" s="388"/>
      <c r="B285" s="298" t="s">
        <v>561</v>
      </c>
      <c r="C285" s="298" t="str">
        <f aca="false">VLOOKUP(B285,СписокРабот!B:E,2,FALSE())</f>
        <v>Монтаж и подключение полотенцесушителя на готовую подводку</v>
      </c>
      <c r="D285" s="300" t="str">
        <f aca="false">VLOOKUP(B285,СписокРабот!B:E,3,FALSE())</f>
        <v>ед.</v>
      </c>
      <c r="E285" s="301" t="n">
        <f aca="false">VLOOKUP(B285,СписокРабот!B:E,4,FALSE())</f>
        <v>4373</v>
      </c>
      <c r="F285" s="304" t="n">
        <f aca="false">Работы!$F285</f>
        <v>0</v>
      </c>
      <c r="G285" s="389" t="n">
        <f aca="false">Работы!$G285</f>
        <v>0</v>
      </c>
      <c r="H285" s="390" t="n">
        <v>0</v>
      </c>
      <c r="I285" s="391" t="n">
        <f aca="false">H285*$E285</f>
        <v>0</v>
      </c>
    </row>
    <row r="286" customFormat="false" ht="14.25" hidden="false" customHeight="false" outlineLevel="0" collapsed="false">
      <c r="A286" s="388"/>
      <c r="B286" s="298" t="s">
        <v>139</v>
      </c>
      <c r="C286" s="298" t="str">
        <f aca="false">VLOOKUP(B286,СписокРабот!B:E,2,FALSE())</f>
        <v>Монтаж и подключение фильтров грубой очистки</v>
      </c>
      <c r="D286" s="300" t="str">
        <f aca="false">VLOOKUP(B286,СписокРабот!B:E,3,FALSE())</f>
        <v>ед.</v>
      </c>
      <c r="E286" s="301" t="n">
        <f aca="false">VLOOKUP(B286,СписокРабот!B:E,4,FALSE())</f>
        <v>1486</v>
      </c>
      <c r="F286" s="304" t="n">
        <f aca="false">Работы!$F286</f>
        <v>4</v>
      </c>
      <c r="G286" s="389" t="n">
        <f aca="false">Работы!$G286</f>
        <v>5944</v>
      </c>
      <c r="H286" s="390" t="n">
        <v>0</v>
      </c>
      <c r="I286" s="391" t="n">
        <f aca="false">H286*$E286</f>
        <v>0</v>
      </c>
    </row>
    <row r="287" customFormat="false" ht="14.25" hidden="false" customHeight="false" outlineLevel="0" collapsed="false">
      <c r="A287" s="388"/>
      <c r="B287" s="298" t="s">
        <v>562</v>
      </c>
      <c r="C287" s="298" t="str">
        <f aca="false">VLOOKUP(B287,СписокРабот!B:E,2,FALSE())</f>
        <v>Монтаж и подключение фильтров тонкой очистки</v>
      </c>
      <c r="D287" s="300" t="str">
        <f aca="false">VLOOKUP(B287,СписокРабот!B:E,3,FALSE())</f>
        <v>ед.</v>
      </c>
      <c r="E287" s="301" t="n">
        <f aca="false">VLOOKUP(B287,СписокРабот!B:E,4,FALSE())</f>
        <v>1768</v>
      </c>
      <c r="F287" s="304" t="n">
        <f aca="false">Работы!$F287</f>
        <v>0</v>
      </c>
      <c r="G287" s="389" t="n">
        <f aca="false">Работы!$G287</f>
        <v>0</v>
      </c>
      <c r="H287" s="390" t="n">
        <v>0</v>
      </c>
      <c r="I287" s="391" t="n">
        <f aca="false">H287*$E287</f>
        <v>0</v>
      </c>
    </row>
    <row r="288" customFormat="false" ht="14.25" hidden="false" customHeight="false" outlineLevel="0" collapsed="false">
      <c r="A288" s="388"/>
      <c r="B288" s="298" t="s">
        <v>563</v>
      </c>
      <c r="C288" s="298" t="str">
        <f aca="false">VLOOKUP(B288,СписокРабот!B:E,2,FALSE())</f>
        <v>Монтаж и подкл. фильтров очистки воды с подсоединением к канализации</v>
      </c>
      <c r="D288" s="300" t="str">
        <f aca="false">VLOOKUP(B288,СписокРабот!B:E,3,FALSE())</f>
        <v>ед.</v>
      </c>
      <c r="E288" s="301" t="n">
        <f aca="false">VLOOKUP(B288,СписокРабот!B:E,4,FALSE())</f>
        <v>4091</v>
      </c>
      <c r="F288" s="304" t="n">
        <f aca="false">Работы!$F288</f>
        <v>0</v>
      </c>
      <c r="G288" s="389" t="n">
        <f aca="false">Работы!$G288</f>
        <v>0</v>
      </c>
      <c r="H288" s="390" t="n">
        <v>0</v>
      </c>
      <c r="I288" s="391" t="n">
        <f aca="false">H288*$E288</f>
        <v>0</v>
      </c>
    </row>
    <row r="289" customFormat="false" ht="14.25" hidden="false" customHeight="false" outlineLevel="0" collapsed="false">
      <c r="A289" s="388"/>
      <c r="B289" s="298" t="s">
        <v>564</v>
      </c>
      <c r="C289" s="298" t="str">
        <f aca="false">VLOOKUP(B289,СписокРабот!B:E,2,FALSE())</f>
        <v>Монтаж и подключение редукторов</v>
      </c>
      <c r="D289" s="300" t="str">
        <f aca="false">VLOOKUP(B289,СписокРабот!B:E,3,FALSE())</f>
        <v>ед.</v>
      </c>
      <c r="E289" s="301" t="n">
        <f aca="false">VLOOKUP(B289,СписокРабот!B:E,4,FALSE())</f>
        <v>1486</v>
      </c>
      <c r="F289" s="304" t="n">
        <f aca="false">Работы!$F289</f>
        <v>0</v>
      </c>
      <c r="G289" s="389" t="n">
        <f aca="false">Работы!$G289</f>
        <v>0</v>
      </c>
      <c r="H289" s="390" t="n">
        <v>0</v>
      </c>
      <c r="I289" s="391" t="n">
        <f aca="false">H289*$E289</f>
        <v>0</v>
      </c>
    </row>
    <row r="290" customFormat="false" ht="14.25" hidden="false" customHeight="false" outlineLevel="0" collapsed="false">
      <c r="A290" s="388"/>
      <c r="B290" s="298" t="s">
        <v>565</v>
      </c>
      <c r="C290" s="298" t="str">
        <f aca="false">VLOOKUP(B290,СписокРабот!B:E,2,FALSE())</f>
        <v>Монтаж стальной / медной/ нержавеющей трубы</v>
      </c>
      <c r="D290" s="300" t="str">
        <f aca="false">VLOOKUP(B290,СписокРабот!B:E,3,FALSE())</f>
        <v>п.м</v>
      </c>
      <c r="E290" s="301" t="n">
        <f aca="false">VLOOKUP(B290,СписокРабот!B:E,4,FALSE())</f>
        <v>2351</v>
      </c>
      <c r="F290" s="304" t="n">
        <f aca="false">Работы!$F290</f>
        <v>0</v>
      </c>
      <c r="G290" s="389" t="n">
        <f aca="false">Работы!$G290</f>
        <v>0</v>
      </c>
      <c r="H290" s="392" t="n">
        <v>0</v>
      </c>
      <c r="I290" s="391" t="n">
        <f aca="false">H290*$E290</f>
        <v>0</v>
      </c>
    </row>
    <row r="291" customFormat="false" ht="14.25" hidden="false" customHeight="false" outlineLevel="0" collapsed="false">
      <c r="A291" s="388"/>
      <c r="B291" s="298" t="s">
        <v>566</v>
      </c>
      <c r="C291" s="298" t="str">
        <f aca="false">VLOOKUP(B291,СписокРабот!B:E,2,FALSE())</f>
        <v>Монтаж резьбовых фитингов</v>
      </c>
      <c r="D291" s="300" t="str">
        <f aca="false">VLOOKUP(B291,СписокРабот!B:E,3,FALSE())</f>
        <v>ед.</v>
      </c>
      <c r="E291" s="301" t="n">
        <f aca="false">VLOOKUP(B291,СписокРабот!B:E,4,FALSE())</f>
        <v>705</v>
      </c>
      <c r="F291" s="304" t="n">
        <f aca="false">Работы!$F291</f>
        <v>0</v>
      </c>
      <c r="G291" s="389" t="n">
        <f aca="false">Работы!$G291</f>
        <v>0</v>
      </c>
      <c r="H291" s="392" t="n">
        <v>0</v>
      </c>
      <c r="I291" s="391" t="n">
        <f aca="false">H291*$E291</f>
        <v>0</v>
      </c>
    </row>
    <row r="292" customFormat="false" ht="14.25" hidden="false" customHeight="false" outlineLevel="0" collapsed="false">
      <c r="A292" s="388"/>
      <c r="B292" s="298" t="s">
        <v>141</v>
      </c>
      <c r="C292" s="298" t="str">
        <f aca="false">VLOOKUP(B292,СписокРабот!B:E,2,FALSE())</f>
        <v>Монтаж трубы сшитый полиэтилен</v>
      </c>
      <c r="D292" s="300" t="str">
        <f aca="false">VLOOKUP(B292,СписокРабот!B:E,3,FALSE())</f>
        <v>п.м</v>
      </c>
      <c r="E292" s="301" t="n">
        <f aca="false">VLOOKUP(B292,СписокРабот!B:E,4,FALSE())</f>
        <v>952</v>
      </c>
      <c r="F292" s="304" t="n">
        <f aca="false">Работы!$F292</f>
        <v>210</v>
      </c>
      <c r="G292" s="389" t="n">
        <f aca="false">Работы!$G292</f>
        <v>199920</v>
      </c>
      <c r="H292" s="392" t="n">
        <v>0</v>
      </c>
      <c r="I292" s="391" t="n">
        <f aca="false">H292*$E292</f>
        <v>0</v>
      </c>
    </row>
    <row r="293" customFormat="false" ht="14.25" hidden="false" customHeight="false" outlineLevel="0" collapsed="false">
      <c r="A293" s="388"/>
      <c r="B293" s="298" t="s">
        <v>567</v>
      </c>
      <c r="C293" s="298" t="str">
        <f aca="false">VLOOKUP(B293,СписокРабот!B:E,2,FALSE())</f>
        <v>Монтаж трубы из полипропилена</v>
      </c>
      <c r="D293" s="300" t="str">
        <f aca="false">VLOOKUP(B293,СписокРабот!B:E,3,FALSE())</f>
        <v>п.м</v>
      </c>
      <c r="E293" s="301" t="n">
        <f aca="false">VLOOKUP(B293,СписокРабот!B:E,4,FALSE())</f>
        <v>1116</v>
      </c>
      <c r="F293" s="304" t="n">
        <f aca="false">Работы!$F293</f>
        <v>0</v>
      </c>
      <c r="G293" s="389" t="n">
        <f aca="false">Работы!$G293</f>
        <v>0</v>
      </c>
      <c r="H293" s="392" t="n">
        <v>0</v>
      </c>
      <c r="I293" s="391" t="n">
        <f aca="false">H293*$E293</f>
        <v>0</v>
      </c>
    </row>
    <row r="294" customFormat="false" ht="14.25" hidden="false" customHeight="false" outlineLevel="0" collapsed="false">
      <c r="A294" s="388"/>
      <c r="B294" s="298" t="s">
        <v>143</v>
      </c>
      <c r="C294" s="298" t="str">
        <f aca="false">VLOOKUP(B294,СписокРабот!B:E,2,FALSE())</f>
        <v>Монтаж фитингов РЕХАУ</v>
      </c>
      <c r="D294" s="300" t="str">
        <f aca="false">VLOOKUP(B294,СписокРабот!B:E,3,FALSE())</f>
        <v>ед.</v>
      </c>
      <c r="E294" s="301" t="n">
        <f aca="false">VLOOKUP(B294,СписокРабот!B:E,4,FALSE())</f>
        <v>735</v>
      </c>
      <c r="F294" s="304" t="n">
        <f aca="false">Работы!$F294</f>
        <v>80</v>
      </c>
      <c r="G294" s="389" t="n">
        <f aca="false">Работы!$G294</f>
        <v>58800</v>
      </c>
      <c r="H294" s="390" t="n">
        <v>0</v>
      </c>
      <c r="I294" s="391" t="n">
        <f aca="false">H294*$E294</f>
        <v>0</v>
      </c>
    </row>
    <row r="295" customFormat="false" ht="14.25" hidden="false" customHeight="false" outlineLevel="0" collapsed="false">
      <c r="A295" s="388"/>
      <c r="B295" s="298" t="s">
        <v>568</v>
      </c>
      <c r="C295" s="298" t="str">
        <f aca="false">VLOOKUP(B295,СписокРабот!B:E,2,FALSE())</f>
        <v>Монтаж фитинга (полипропилен)</v>
      </c>
      <c r="D295" s="300" t="str">
        <f aca="false">VLOOKUP(B295,СписокРабот!B:E,3,FALSE())</f>
        <v>ед.</v>
      </c>
      <c r="E295" s="301" t="n">
        <f aca="false">VLOOKUP(B295,СписокРабот!B:E,4,FALSE())</f>
        <v>611</v>
      </c>
      <c r="F295" s="304" t="n">
        <f aca="false">Работы!$F295</f>
        <v>0</v>
      </c>
      <c r="G295" s="389" t="n">
        <f aca="false">Работы!$G295</f>
        <v>0</v>
      </c>
      <c r="H295" s="390" t="n">
        <v>0</v>
      </c>
      <c r="I295" s="391" t="n">
        <f aca="false">H295*$E295</f>
        <v>0</v>
      </c>
    </row>
    <row r="296" customFormat="false" ht="14.25" hidden="false" customHeight="false" outlineLevel="0" collapsed="false">
      <c r="A296" s="388"/>
      <c r="B296" s="298" t="s">
        <v>145</v>
      </c>
      <c r="C296" s="298" t="str">
        <f aca="false">VLOOKUP(B296,СписокРабот!B:E,2,FALSE())</f>
        <v>Прокладка труб канализации (п.м или отрезок) всех диаметров</v>
      </c>
      <c r="D296" s="300" t="str">
        <f aca="false">VLOOKUP(B296,СписокРабот!B:E,3,FALSE())</f>
        <v>п.м</v>
      </c>
      <c r="E296" s="301" t="n">
        <f aca="false">VLOOKUP(B296,СписокРабот!B:E,4,FALSE())</f>
        <v>918</v>
      </c>
      <c r="F296" s="304" t="n">
        <f aca="false">Работы!$F296</f>
        <v>10</v>
      </c>
      <c r="G296" s="389" t="n">
        <f aca="false">Работы!$G296</f>
        <v>9180</v>
      </c>
      <c r="H296" s="392" t="n">
        <v>0</v>
      </c>
      <c r="I296" s="391" t="n">
        <f aca="false">H296*$E296</f>
        <v>0</v>
      </c>
    </row>
    <row r="297" customFormat="false" ht="14.25" hidden="false" customHeight="false" outlineLevel="0" collapsed="false">
      <c r="A297" s="388"/>
      <c r="B297" s="298" t="s">
        <v>147</v>
      </c>
      <c r="C297" s="298" t="str">
        <f aca="false">VLOOKUP(B297,СписокРабот!B:E,2,FALSE())</f>
        <v>Монтаж элементов фитинга ( нержавейка,медь пайка)</v>
      </c>
      <c r="D297" s="300" t="str">
        <f aca="false">VLOOKUP(B297,СписокРабот!B:E,3,FALSE())</f>
        <v>ед.</v>
      </c>
      <c r="E297" s="301" t="n">
        <f aca="false">VLOOKUP(B297,СписокРабот!B:E,4,FALSE())</f>
        <v>1257</v>
      </c>
      <c r="F297" s="304" t="n">
        <f aca="false">Работы!$F297</f>
        <v>20</v>
      </c>
      <c r="G297" s="389" t="n">
        <f aca="false">Работы!$G297</f>
        <v>25140</v>
      </c>
      <c r="H297" s="390" t="n">
        <v>0</v>
      </c>
      <c r="I297" s="391" t="n">
        <f aca="false">H297*$E297</f>
        <v>0</v>
      </c>
    </row>
    <row r="298" customFormat="false" ht="14.25" hidden="false" customHeight="false" outlineLevel="0" collapsed="false">
      <c r="A298" s="388"/>
      <c r="B298" s="298" t="s">
        <v>569</v>
      </c>
      <c r="C298" s="298" t="str">
        <f aca="false">VLOOKUP(B298,СписокРабот!B:E,2,FALSE())</f>
        <v>Монтаж манжета резинового</v>
      </c>
      <c r="D298" s="300" t="str">
        <f aca="false">VLOOKUP(B298,СписокРабот!B:E,3,FALSE())</f>
        <v>ед.</v>
      </c>
      <c r="E298" s="301" t="n">
        <f aca="false">VLOOKUP(B298,СписокРабот!B:E,4,FALSE())</f>
        <v>284</v>
      </c>
      <c r="F298" s="304" t="n">
        <f aca="false">Работы!$F298</f>
        <v>0</v>
      </c>
      <c r="G298" s="389" t="n">
        <f aca="false">Работы!$G298</f>
        <v>0</v>
      </c>
      <c r="H298" s="390" t="n">
        <v>0</v>
      </c>
      <c r="I298" s="391" t="n">
        <f aca="false">H298*$E298</f>
        <v>0</v>
      </c>
    </row>
    <row r="299" customFormat="false" ht="14.25" hidden="false" customHeight="false" outlineLevel="0" collapsed="false">
      <c r="A299" s="388"/>
      <c r="B299" s="298" t="s">
        <v>149</v>
      </c>
      <c r="C299" s="298" t="str">
        <f aca="false">VLOOKUP(B299,СписокРабот!B:E,2,FALSE())</f>
        <v>Монтаж шарового крана</v>
      </c>
      <c r="D299" s="300" t="str">
        <f aca="false">VLOOKUP(B299,СписокРабот!B:E,3,FALSE())</f>
        <v>ед.</v>
      </c>
      <c r="E299" s="301" t="n">
        <f aca="false">VLOOKUP(B299,СписокРабот!B:E,4,FALSE())</f>
        <v>796</v>
      </c>
      <c r="F299" s="304" t="n">
        <f aca="false">Работы!$F299</f>
        <v>2</v>
      </c>
      <c r="G299" s="389" t="n">
        <f aca="false">Работы!$G299</f>
        <v>1592</v>
      </c>
      <c r="H299" s="390" t="n">
        <v>0</v>
      </c>
      <c r="I299" s="391" t="n">
        <f aca="false">H299*$E299</f>
        <v>0</v>
      </c>
    </row>
    <row r="300" customFormat="false" ht="14.25" hidden="false" customHeight="false" outlineLevel="0" collapsed="false">
      <c r="A300" s="388"/>
      <c r="B300" s="298" t="s">
        <v>570</v>
      </c>
      <c r="C300" s="298" t="str">
        <f aca="false">VLOOKUP(B300,СписокРабот!B:E,2,FALSE())</f>
        <v>Монтаж шарового крана на стояк</v>
      </c>
      <c r="D300" s="300" t="str">
        <f aca="false">VLOOKUP(B300,СписокРабот!B:E,3,FALSE())</f>
        <v>ед.</v>
      </c>
      <c r="E300" s="301" t="n">
        <f aca="false">VLOOKUP(B300,СписокРабот!B:E,4,FALSE())</f>
        <v>1107</v>
      </c>
      <c r="F300" s="304" t="n">
        <f aca="false">Работы!$F300</f>
        <v>0</v>
      </c>
      <c r="G300" s="389" t="n">
        <f aca="false">Работы!$G300</f>
        <v>0</v>
      </c>
      <c r="H300" s="50" t="n">
        <v>0</v>
      </c>
      <c r="I300" s="391" t="n">
        <f aca="false">H300*$E300</f>
        <v>0</v>
      </c>
    </row>
    <row r="301" customFormat="false" ht="14.25" hidden="false" customHeight="false" outlineLevel="0" collapsed="false">
      <c r="A301" s="388"/>
      <c r="B301" s="298" t="s">
        <v>571</v>
      </c>
      <c r="C301" s="298" t="str">
        <f aca="false">VLOOKUP(B301,СписокРабот!B:E,2,FALSE())</f>
        <v>Нарезка резьбы вручную на металлической трубе до 3 см</v>
      </c>
      <c r="D301" s="300" t="str">
        <f aca="false">VLOOKUP(B301,СписокРабот!B:E,3,FALSE())</f>
        <v>ед.</v>
      </c>
      <c r="E301" s="301" t="n">
        <f aca="false">VLOOKUP(B301,СписокРабот!B:E,4,FALSE())</f>
        <v>905</v>
      </c>
      <c r="F301" s="304" t="n">
        <f aca="false">Работы!$F301</f>
        <v>0</v>
      </c>
      <c r="G301" s="389" t="n">
        <f aca="false">Работы!$G301</f>
        <v>0</v>
      </c>
      <c r="H301" s="390" t="n">
        <v>0</v>
      </c>
      <c r="I301" s="391" t="n">
        <f aca="false">H301*$E301</f>
        <v>0</v>
      </c>
    </row>
    <row r="302" customFormat="false" ht="14.25" hidden="false" customHeight="false" outlineLevel="0" collapsed="false">
      <c r="A302" s="388"/>
      <c r="B302" s="298" t="s">
        <v>572</v>
      </c>
      <c r="C302" s="298" t="str">
        <f aca="false">VLOOKUP(B302,СписокРабот!B:E,2,FALSE())</f>
        <v>Нарезка резьбы вручную на металлической трубе до 5 см</v>
      </c>
      <c r="D302" s="300" t="str">
        <f aca="false">VLOOKUP(B302,СписокРабот!B:E,3,FALSE())</f>
        <v>ед.</v>
      </c>
      <c r="E302" s="301" t="n">
        <f aca="false">VLOOKUP(B302,СписокРабот!B:E,4,FALSE())</f>
        <v>1300</v>
      </c>
      <c r="F302" s="304" t="n">
        <f aca="false">Работы!$F302</f>
        <v>0</v>
      </c>
      <c r="G302" s="389" t="n">
        <f aca="false">Работы!$G302</f>
        <v>0</v>
      </c>
      <c r="H302" s="390" t="n">
        <v>0</v>
      </c>
      <c r="I302" s="391" t="n">
        <f aca="false">H302*$E302</f>
        <v>0</v>
      </c>
    </row>
    <row r="303" customFormat="false" ht="14.25" hidden="false" customHeight="false" outlineLevel="0" collapsed="false">
      <c r="A303" s="388"/>
      <c r="B303" s="298" t="s">
        <v>573</v>
      </c>
      <c r="C303" s="298" t="str">
        <f aca="false">VLOOKUP(B303,СписокРабот!B:E,2,FALSE())</f>
        <v>Расчеканка труб (чугун на пластик)</v>
      </c>
      <c r="D303" s="300" t="str">
        <f aca="false">VLOOKUP(B303,СписокРабот!B:E,3,FALSE())</f>
        <v>ед.</v>
      </c>
      <c r="E303" s="301" t="n">
        <f aca="false">VLOOKUP(B303,СписокРабот!B:E,4,FALSE())</f>
        <v>3075</v>
      </c>
      <c r="F303" s="304" t="n">
        <f aca="false">Работы!$F303</f>
        <v>0</v>
      </c>
      <c r="G303" s="389" t="n">
        <f aca="false">Работы!$G303</f>
        <v>0</v>
      </c>
      <c r="H303" s="390" t="n">
        <v>0</v>
      </c>
      <c r="I303" s="391" t="n">
        <f aca="false">H303*$E303</f>
        <v>0</v>
      </c>
    </row>
    <row r="304" customFormat="false" ht="14.25" hidden="false" customHeight="false" outlineLevel="0" collapsed="false">
      <c r="A304" s="388"/>
      <c r="B304" s="298" t="s">
        <v>574</v>
      </c>
      <c r="C304" s="298" t="str">
        <f aca="false">VLOOKUP(B304,СписокРабот!B:E,2,FALSE())</f>
        <v>Устройство штробы (под трубу до ¾) в бетоне</v>
      </c>
      <c r="D304" s="300" t="str">
        <f aca="false">VLOOKUP(B304,СписокРабот!B:E,3,FALSE())</f>
        <v>п.м</v>
      </c>
      <c r="E304" s="301" t="n">
        <f aca="false">VLOOKUP(B304,СписокРабот!B:E,4,FALSE())</f>
        <v>1411</v>
      </c>
      <c r="F304" s="304" t="n">
        <f aca="false">Работы!$F304</f>
        <v>0</v>
      </c>
      <c r="G304" s="389" t="n">
        <f aca="false">Работы!$G304</f>
        <v>0</v>
      </c>
      <c r="H304" s="392" t="n">
        <v>0</v>
      </c>
      <c r="I304" s="391" t="n">
        <f aca="false">H304*$E304</f>
        <v>0</v>
      </c>
    </row>
    <row r="305" customFormat="false" ht="14.25" hidden="false" customHeight="false" outlineLevel="0" collapsed="false">
      <c r="A305" s="388"/>
      <c r="B305" s="298" t="s">
        <v>151</v>
      </c>
      <c r="C305" s="298" t="str">
        <f aca="false">VLOOKUP(B305,СписокРабот!B:E,2,FALSE())</f>
        <v>Устройство штробы (под трубу до ¾) в кирпиче/ блоке</v>
      </c>
      <c r="D305" s="300" t="str">
        <f aca="false">VLOOKUP(B305,СписокРабот!B:E,3,FALSE())</f>
        <v>п.м</v>
      </c>
      <c r="E305" s="301" t="n">
        <f aca="false">VLOOKUP(B305,СписокРабот!B:E,4,FALSE())</f>
        <v>988</v>
      </c>
      <c r="F305" s="304" t="n">
        <f aca="false">Работы!$F305</f>
        <v>12</v>
      </c>
      <c r="G305" s="389" t="n">
        <f aca="false">Работы!$G305</f>
        <v>11856</v>
      </c>
      <c r="H305" s="392" t="n">
        <v>0</v>
      </c>
      <c r="I305" s="391" t="n">
        <f aca="false">H305*$E305</f>
        <v>0</v>
      </c>
    </row>
    <row r="306" customFormat="false" ht="14.25" hidden="false" customHeight="false" outlineLevel="0" collapsed="false">
      <c r="A306" s="388"/>
      <c r="B306" s="298" t="s">
        <v>575</v>
      </c>
      <c r="C306" s="298" t="str">
        <f aca="false">VLOOKUP(B306,СписокРабот!B:E,2,FALSE())</f>
        <v>Устройство штробы (под трубу 40-100 мм) в бетоне</v>
      </c>
      <c r="D306" s="300" t="str">
        <f aca="false">VLOOKUP(B306,СписокРабот!B:E,3,FALSE())</f>
        <v>п.м</v>
      </c>
      <c r="E306" s="301" t="n">
        <f aca="false">VLOOKUP(B306,СписокРабот!B:E,4,FALSE())</f>
        <v>1975</v>
      </c>
      <c r="F306" s="304" t="n">
        <f aca="false">Работы!$F306</f>
        <v>0</v>
      </c>
      <c r="G306" s="389" t="n">
        <f aca="false">Работы!$G306</f>
        <v>0</v>
      </c>
      <c r="H306" s="392" t="n">
        <v>0</v>
      </c>
      <c r="I306" s="391" t="n">
        <f aca="false">H306*$E306</f>
        <v>0</v>
      </c>
    </row>
    <row r="307" customFormat="false" ht="14.25" hidden="false" customHeight="false" outlineLevel="0" collapsed="false">
      <c r="A307" s="388"/>
      <c r="B307" s="298" t="s">
        <v>153</v>
      </c>
      <c r="C307" s="298" t="str">
        <f aca="false">VLOOKUP(B307,СписокРабот!B:E,2,FALSE())</f>
        <v>Устройство штробы (под трубу 40-100 мм) в кирпиче/блоке</v>
      </c>
      <c r="D307" s="300" t="str">
        <f aca="false">VLOOKUP(B307,СписокРабот!B:E,3,FALSE())</f>
        <v>п.м</v>
      </c>
      <c r="E307" s="301" t="n">
        <f aca="false">VLOOKUP(B307,СписокРабот!B:E,4,FALSE())</f>
        <v>1693</v>
      </c>
      <c r="F307" s="304" t="n">
        <f aca="false">Работы!$F307</f>
        <v>6</v>
      </c>
      <c r="G307" s="389" t="n">
        <f aca="false">Работы!$G307</f>
        <v>10158</v>
      </c>
      <c r="H307" s="392" t="n">
        <v>0</v>
      </c>
      <c r="I307" s="391" t="n">
        <f aca="false">H307*$E307</f>
        <v>0</v>
      </c>
    </row>
    <row r="308" customFormat="false" ht="14.25" hidden="false" customHeight="false" outlineLevel="0" collapsed="false">
      <c r="A308" s="388"/>
      <c r="B308" s="298" t="s">
        <v>155</v>
      </c>
      <c r="C308" s="298" t="str">
        <f aca="false">VLOOKUP(B308,СписокРабот!B:E,2,FALSE())</f>
        <v>Подключение радиаторов отопления на старое место без переврезки стоимостью до 50 000 руб.</v>
      </c>
      <c r="D308" s="300" t="str">
        <f aca="false">VLOOKUP(B308,СписокРабот!B:E,3,FALSE())</f>
        <v>ед.</v>
      </c>
      <c r="E308" s="301" t="n">
        <f aca="false">VLOOKUP(B308,СписокРабот!B:E,4,FALSE())</f>
        <v>1693</v>
      </c>
      <c r="F308" s="304" t="n">
        <f aca="false">Работы!$F308</f>
        <v>6</v>
      </c>
      <c r="G308" s="389" t="n">
        <f aca="false">Работы!$G308</f>
        <v>10158</v>
      </c>
      <c r="H308" s="390" t="n">
        <v>0</v>
      </c>
      <c r="I308" s="391" t="n">
        <f aca="false">H308*$E308</f>
        <v>0</v>
      </c>
    </row>
    <row r="309" customFormat="false" ht="14.25" hidden="false" customHeight="false" outlineLevel="0" collapsed="false">
      <c r="A309" s="388"/>
      <c r="B309" s="298" t="s">
        <v>157</v>
      </c>
      <c r="C309" s="298" t="str">
        <f aca="false">VLOOKUP(B309,СписокРабот!B:E,2,FALSE())</f>
        <v>Монтаж регулятора давления/обратного клапана/защита гидроудара</v>
      </c>
      <c r="D309" s="300" t="str">
        <f aca="false">VLOOKUP(B309,СписокРабот!B:E,3,FALSE())</f>
        <v>ед.</v>
      </c>
      <c r="E309" s="301" t="n">
        <f aca="false">VLOOKUP(B309,СписокРабот!B:E,4,FALSE())</f>
        <v>1768</v>
      </c>
      <c r="F309" s="304" t="n">
        <f aca="false">Работы!$F309</f>
        <v>4</v>
      </c>
      <c r="G309" s="389" t="n">
        <f aca="false">Работы!$G309</f>
        <v>7072</v>
      </c>
      <c r="H309" s="390" t="n">
        <v>0</v>
      </c>
      <c r="I309" s="391" t="n">
        <f aca="false">H309*$E309</f>
        <v>0</v>
      </c>
    </row>
    <row r="310" customFormat="false" ht="14.25" hidden="false" customHeight="false" outlineLevel="0" collapsed="false">
      <c r="A310" s="388"/>
      <c r="B310" s="298" t="s">
        <v>159</v>
      </c>
      <c r="C310" s="298" t="str">
        <f aca="false">VLOOKUP(B310,СписокРабот!B:E,2,FALSE())</f>
        <v>Монтаж гребёнки (с подсоединением фитингов)</v>
      </c>
      <c r="D310" s="300" t="str">
        <f aca="false">VLOOKUP(B310,СписокРабот!B:E,3,FALSE())</f>
        <v>ед.</v>
      </c>
      <c r="E310" s="301" t="n">
        <f aca="false">VLOOKUP(B310,СписокРабот!B:E,4,FALSE())</f>
        <v>4218</v>
      </c>
      <c r="F310" s="304" t="n">
        <f aca="false">Работы!$F310</f>
        <v>4</v>
      </c>
      <c r="G310" s="389" t="n">
        <f aca="false">Работы!$G310</f>
        <v>16872</v>
      </c>
      <c r="H310" s="390" t="n">
        <v>0</v>
      </c>
      <c r="I310" s="391" t="n">
        <f aca="false">H310*$E310</f>
        <v>0</v>
      </c>
    </row>
    <row r="311" customFormat="false" ht="14.25" hidden="false" customHeight="false" outlineLevel="0" collapsed="false">
      <c r="A311" s="388"/>
      <c r="B311" s="298" t="s">
        <v>161</v>
      </c>
      <c r="C311" s="298" t="str">
        <f aca="false">VLOOKUP(B311,СписокРабот!B:E,2,FALSE())</f>
        <v>Монтаж системы защиты от протечек ( 3 датчика без пусконаладки)</v>
      </c>
      <c r="D311" s="300" t="str">
        <f aca="false">VLOOKUP(B311,СписокРабот!B:E,3,FALSE())</f>
        <v>к-т</v>
      </c>
      <c r="E311" s="301" t="n">
        <f aca="false">VLOOKUP(B311,СписокРабот!B:E,4,FALSE())</f>
        <v>11355</v>
      </c>
      <c r="F311" s="304" t="n">
        <f aca="false">Работы!$F311</f>
        <v>2</v>
      </c>
      <c r="G311" s="389" t="n">
        <f aca="false">Работы!$G311</f>
        <v>22710</v>
      </c>
      <c r="H311" s="390" t="n">
        <v>0</v>
      </c>
      <c r="I311" s="391" t="n">
        <f aca="false">H311*$E311</f>
        <v>0</v>
      </c>
    </row>
    <row r="312" customFormat="false" ht="14.25" hidden="false" customHeight="false" outlineLevel="0" collapsed="false">
      <c r="A312" s="388"/>
      <c r="B312" s="298" t="s">
        <v>576</v>
      </c>
      <c r="C312" s="298" t="str">
        <f aca="false">VLOOKUP(B312,СписокРабот!B:E,2,FALSE())</f>
        <v>Монтаж счётчика воды (без опломбировки)</v>
      </c>
      <c r="D312" s="300" t="str">
        <f aca="false">VLOOKUP(B312,СписокРабот!B:E,3,FALSE())</f>
        <v>ед.</v>
      </c>
      <c r="E312" s="301" t="n">
        <f aca="false">VLOOKUP(B312,СписокРабот!B:E,4,FALSE())</f>
        <v>1552</v>
      </c>
      <c r="F312" s="304" t="n">
        <f aca="false">Работы!$F312</f>
        <v>0</v>
      </c>
      <c r="G312" s="389" t="n">
        <f aca="false">Работы!$G312</f>
        <v>0</v>
      </c>
      <c r="H312" s="390" t="n">
        <v>0</v>
      </c>
      <c r="I312" s="391" t="n">
        <f aca="false">H312*$E312</f>
        <v>0</v>
      </c>
    </row>
    <row r="313" customFormat="false" ht="14.25" hidden="false" customHeight="false" outlineLevel="0" collapsed="false">
      <c r="A313" s="388"/>
      <c r="B313" s="298" t="s">
        <v>577</v>
      </c>
      <c r="C313" s="298" t="str">
        <f aca="false">VLOOKUP(B313,СписокРабот!B:E,2,FALSE())</f>
        <v>Наладка системы защиты от протечек</v>
      </c>
      <c r="D313" s="300" t="str">
        <f aca="false">VLOOKUP(B313,СписокРабот!B:E,3,FALSE())</f>
        <v>ед.</v>
      </c>
      <c r="E313" s="301" t="n">
        <f aca="false">VLOOKUP(B313,СписокРабот!B:E,4,FALSE())</f>
        <v>6411</v>
      </c>
      <c r="F313" s="304" t="n">
        <f aca="false">Работы!$F313</f>
        <v>0</v>
      </c>
      <c r="G313" s="389" t="n">
        <f aca="false">Работы!$G313</f>
        <v>0</v>
      </c>
      <c r="H313" s="390" t="n">
        <v>0</v>
      </c>
      <c r="I313" s="391" t="n">
        <f aca="false">H313*$E313</f>
        <v>0</v>
      </c>
    </row>
    <row r="314" customFormat="false" ht="14.25" hidden="false" customHeight="false" outlineLevel="0" collapsed="false">
      <c r="A314" s="388"/>
      <c r="B314" s="298" t="s">
        <v>578</v>
      </c>
      <c r="C314" s="298" t="str">
        <f aca="false">VLOOKUP(B314,СписокРабот!B:E,2,FALSE())</f>
        <v>Установка аксессуаров с/узла</v>
      </c>
      <c r="D314" s="300" t="str">
        <f aca="false">VLOOKUP(B314,СписокРабот!B:E,3,FALSE())</f>
        <v>ед.</v>
      </c>
      <c r="E314" s="301" t="n">
        <f aca="false">VLOOKUP(B314,СписокРабот!B:E,4,FALSE())</f>
        <v>975</v>
      </c>
      <c r="F314" s="304" t="n">
        <f aca="false">Работы!$F314</f>
        <v>0</v>
      </c>
      <c r="G314" s="389" t="n">
        <f aca="false">Работы!$G314</f>
        <v>0</v>
      </c>
      <c r="H314" s="390" t="n">
        <v>0</v>
      </c>
      <c r="I314" s="391" t="n">
        <f aca="false">H314*$E314</f>
        <v>0</v>
      </c>
    </row>
    <row r="315" customFormat="false" ht="14.25" hidden="false" customHeight="false" outlineLevel="0" collapsed="false">
      <c r="A315" s="388"/>
      <c r="B315" s="298" t="s">
        <v>579</v>
      </c>
      <c r="C315" s="298" t="str">
        <f aca="false">VLOOKUP(B315,СписокРабот!B:E,2,FALSE())</f>
        <v>Навеска зеркал площадью до 1 кв.м. с подсветкой К-1.3</v>
      </c>
      <c r="D315" s="300" t="str">
        <f aca="false">VLOOKUP(B315,СписокРабот!B:E,3,FALSE())</f>
        <v>ед.</v>
      </c>
      <c r="E315" s="301" t="n">
        <f aca="false">VLOOKUP(B315,СписокРабот!B:E,4,FALSE())</f>
        <v>2680</v>
      </c>
      <c r="F315" s="304" t="n">
        <f aca="false">Работы!$F315</f>
        <v>0</v>
      </c>
      <c r="G315" s="389" t="n">
        <f aca="false">Работы!$G315</f>
        <v>0</v>
      </c>
      <c r="H315" s="390" t="n">
        <v>0</v>
      </c>
      <c r="I315" s="391" t="n">
        <f aca="false">H315*$E315</f>
        <v>0</v>
      </c>
    </row>
    <row r="316" customFormat="false" ht="14.25" hidden="false" customHeight="false" outlineLevel="0" collapsed="false">
      <c r="A316" s="388"/>
      <c r="B316" s="298" t="s">
        <v>580</v>
      </c>
      <c r="C316" s="298" t="str">
        <f aca="false">VLOOKUP(B316,СписокРабот!B:E,2,FALSE())</f>
        <v>Монтаж душевой кабины с гидромассажом без обр. герметиком</v>
      </c>
      <c r="D316" s="300" t="str">
        <f aca="false">VLOOKUP(B316,СписокРабот!B:E,3,FALSE())</f>
        <v>ед.</v>
      </c>
      <c r="E316" s="301" t="n">
        <f aca="false">VLOOKUP(B316,СписокРабот!B:E,4,FALSE())</f>
        <v>9732</v>
      </c>
      <c r="F316" s="304" t="n">
        <f aca="false">Работы!$F316</f>
        <v>0</v>
      </c>
      <c r="G316" s="389" t="n">
        <f aca="false">Работы!$G316</f>
        <v>0</v>
      </c>
      <c r="H316" s="390" t="n">
        <v>0</v>
      </c>
      <c r="I316" s="391" t="n">
        <f aca="false">H316*$E316</f>
        <v>0</v>
      </c>
    </row>
    <row r="317" customFormat="false" ht="14.25" hidden="false" customHeight="false" outlineLevel="0" collapsed="false">
      <c r="A317" s="388"/>
      <c r="B317" s="298" t="s">
        <v>581</v>
      </c>
      <c r="C317" s="298" t="str">
        <f aca="false">VLOOKUP(B317,СписокРабот!B:E,2,FALSE())</f>
        <v>Монтаж радиатора на новое место стоимостью до 50 000 руб.</v>
      </c>
      <c r="D317" s="300" t="str">
        <f aca="false">VLOOKUP(B317,СписокРабот!B:E,3,FALSE())</f>
        <v>ед.</v>
      </c>
      <c r="E317" s="301" t="n">
        <f aca="false">VLOOKUP(B317,СписокРабот!B:E,4,FALSE())</f>
        <v>3545</v>
      </c>
      <c r="F317" s="304" t="n">
        <f aca="false">Работы!$F317</f>
        <v>0</v>
      </c>
      <c r="G317" s="389" t="n">
        <f aca="false">Работы!$G317</f>
        <v>0</v>
      </c>
      <c r="H317" s="390" t="n">
        <v>0</v>
      </c>
      <c r="I317" s="391" t="n">
        <f aca="false">H317*$E317</f>
        <v>0</v>
      </c>
    </row>
    <row r="318" customFormat="false" ht="14.25" hidden="false" customHeight="false" outlineLevel="0" collapsed="false">
      <c r="A318" s="388"/>
      <c r="B318" s="298" t="s">
        <v>582</v>
      </c>
      <c r="C318" s="298" t="str">
        <f aca="false">VLOOKUP(B318,СписокРабот!B:E,2,FALSE())</f>
        <v>Монтаж душевой кабины без гидромассажа без обработки герметиком</v>
      </c>
      <c r="D318" s="300" t="str">
        <f aca="false">VLOOKUP(B318,СписокРабот!B:E,3,FALSE())</f>
        <v>ед.</v>
      </c>
      <c r="E318" s="301" t="n">
        <f aca="false">VLOOKUP(B318,СписокРабот!B:E,4,FALSE())</f>
        <v>9154</v>
      </c>
      <c r="F318" s="304" t="n">
        <f aca="false">Работы!$F318</f>
        <v>0</v>
      </c>
      <c r="G318" s="389" t="n">
        <f aca="false">Работы!$G318</f>
        <v>0</v>
      </c>
      <c r="H318" s="390" t="n">
        <v>0</v>
      </c>
      <c r="I318" s="391" t="n">
        <f aca="false">H318*$E318</f>
        <v>0</v>
      </c>
    </row>
    <row r="319" customFormat="false" ht="14.25" hidden="false" customHeight="false" outlineLevel="0" collapsed="false">
      <c r="A319" s="388"/>
      <c r="B319" s="298" t="s">
        <v>583</v>
      </c>
      <c r="C319" s="298" t="str">
        <f aca="false">VLOOKUP(B319,СписокРабот!B:E,2,FALSE())</f>
        <v>Гидроизоляция швов душевой кабины</v>
      </c>
      <c r="D319" s="300" t="str">
        <f aca="false">VLOOKUP(B319,СписокРабот!B:E,3,FALSE())</f>
        <v>ед.</v>
      </c>
      <c r="E319" s="301" t="n">
        <f aca="false">VLOOKUP(B319,СписокРабот!B:E,4,FALSE())</f>
        <v>7154</v>
      </c>
      <c r="F319" s="304" t="n">
        <f aca="false">Работы!$F319</f>
        <v>0</v>
      </c>
      <c r="G319" s="389" t="n">
        <f aca="false">Работы!$G319</f>
        <v>0</v>
      </c>
      <c r="H319" s="390" t="n">
        <v>0</v>
      </c>
      <c r="I319" s="391" t="n">
        <f aca="false">H319*$E319</f>
        <v>0</v>
      </c>
    </row>
    <row r="320" customFormat="false" ht="14.25" hidden="false" customHeight="false" outlineLevel="0" collapsed="false">
      <c r="A320" s="388"/>
      <c r="B320" s="298" t="s">
        <v>584</v>
      </c>
      <c r="C320" s="298" t="str">
        <f aca="false">VLOOKUP(B320,СписокРабот!B:E,2,FALSE())</f>
        <v>Монтаж пластиковых шторок</v>
      </c>
      <c r="D320" s="300" t="str">
        <f aca="false">VLOOKUP(B320,СписокРабот!B:E,3,FALSE())</f>
        <v>ед.</v>
      </c>
      <c r="E320" s="301" t="n">
        <f aca="false">VLOOKUP(B320,СписокРабот!B:E,4,FALSE())</f>
        <v>4024</v>
      </c>
      <c r="F320" s="304" t="n">
        <f aca="false">Работы!$F320</f>
        <v>0</v>
      </c>
      <c r="G320" s="389" t="n">
        <f aca="false">Работы!$G320</f>
        <v>0</v>
      </c>
      <c r="H320" s="390" t="n">
        <v>0</v>
      </c>
      <c r="I320" s="391" t="n">
        <f aca="false">H320*$E320</f>
        <v>0</v>
      </c>
    </row>
    <row r="321" customFormat="false" ht="14.25" hidden="false" customHeight="false" outlineLevel="0" collapsed="false">
      <c r="A321" s="388"/>
      <c r="B321" s="298" t="s">
        <v>585</v>
      </c>
      <c r="C321" s="298" t="str">
        <f aca="false">VLOOKUP(B321,СписокРабот!B:E,2,FALSE())</f>
        <v>Монтаж поддона на пол (акрил, искуств. камень) с подключением к канализации</v>
      </c>
      <c r="D321" s="300" t="str">
        <f aca="false">VLOOKUP(B321,СписокРабот!B:E,3,FALSE())</f>
        <v>ед.</v>
      </c>
      <c r="E321" s="301" t="n">
        <f aca="false">VLOOKUP(B321,СписокРабот!B:E,4,FALSE())</f>
        <v>4802</v>
      </c>
      <c r="F321" s="304" t="n">
        <f aca="false">Работы!$F321</f>
        <v>0</v>
      </c>
      <c r="G321" s="389" t="n">
        <f aca="false">Работы!$G321</f>
        <v>0</v>
      </c>
      <c r="H321" s="390" t="n">
        <v>0</v>
      </c>
      <c r="I321" s="391" t="n">
        <f aca="false">H321*$E321</f>
        <v>0</v>
      </c>
    </row>
    <row r="322" customFormat="false" ht="14.25" hidden="false" customHeight="false" outlineLevel="0" collapsed="false">
      <c r="A322" s="388"/>
      <c r="B322" s="298" t="s">
        <v>586</v>
      </c>
      <c r="C322" s="298" t="str">
        <f aca="false">VLOOKUP(B322,СписокРабот!B:E,2,FALSE())</f>
        <v>Монтаж пластикового экрана</v>
      </c>
      <c r="D322" s="300" t="str">
        <f aca="false">VLOOKUP(B322,СписокРабот!B:E,3,FALSE())</f>
        <v>ед.</v>
      </c>
      <c r="E322" s="301" t="n">
        <f aca="false">VLOOKUP(B322,СписокРабот!B:E,4,FALSE())</f>
        <v>1398</v>
      </c>
      <c r="F322" s="304" t="n">
        <f aca="false">Работы!$F322</f>
        <v>0</v>
      </c>
      <c r="G322" s="389" t="n">
        <f aca="false">Работы!$G322</f>
        <v>0</v>
      </c>
      <c r="H322" s="390" t="n">
        <v>0</v>
      </c>
      <c r="I322" s="391" t="n">
        <f aca="false">H322*$E322</f>
        <v>0</v>
      </c>
    </row>
    <row r="323" customFormat="false" ht="14.25" hidden="false" customHeight="false" outlineLevel="0" collapsed="false">
      <c r="A323" s="388"/>
      <c r="B323" s="298" t="s">
        <v>587</v>
      </c>
      <c r="C323" s="298" t="str">
        <f aca="false">VLOOKUP(B323,СписокРабот!B:E,2,FALSE())</f>
        <v>Монтаж стеклянных шторок на ванну</v>
      </c>
      <c r="D323" s="300" t="str">
        <f aca="false">VLOOKUP(B323,СписокРабот!B:E,3,FALSE())</f>
        <v>ед.</v>
      </c>
      <c r="E323" s="301" t="n">
        <f aca="false">VLOOKUP(B323,СписокРабот!B:E,4,FALSE())</f>
        <v>6673</v>
      </c>
      <c r="F323" s="304" t="n">
        <f aca="false">Работы!$F323</f>
        <v>0</v>
      </c>
      <c r="G323" s="389" t="n">
        <f aca="false">Работы!$G323</f>
        <v>0</v>
      </c>
      <c r="H323" s="390" t="n">
        <v>0</v>
      </c>
      <c r="I323" s="391" t="n">
        <f aca="false">H323*$E323</f>
        <v>0</v>
      </c>
    </row>
    <row r="324" customFormat="false" ht="14.25" hidden="false" customHeight="false" outlineLevel="0" collapsed="false">
      <c r="A324" s="388"/>
      <c r="B324" s="298" t="s">
        <v>588</v>
      </c>
      <c r="C324" s="298" t="str">
        <f aca="false">VLOOKUP(B324,СписокРабот!B:E,2,FALSE())</f>
        <v>Звуко-теплоизоляция стояков, трубопроводов длиной до 3м</v>
      </c>
      <c r="D324" s="300" t="str">
        <f aca="false">VLOOKUP(B324,СписокРабот!B:E,3,FALSE())</f>
        <v>ед.</v>
      </c>
      <c r="E324" s="301" t="n">
        <f aca="false">VLOOKUP(B324,СписокРабот!B:E,4,FALSE())</f>
        <v>2165</v>
      </c>
      <c r="F324" s="304" t="n">
        <f aca="false">Работы!$F324</f>
        <v>0</v>
      </c>
      <c r="G324" s="389" t="n">
        <f aca="false">Работы!$G324</f>
        <v>0</v>
      </c>
      <c r="H324" s="390" t="n">
        <v>0</v>
      </c>
      <c r="I324" s="391" t="n">
        <f aca="false">H324*$E324</f>
        <v>0</v>
      </c>
    </row>
    <row r="325" customFormat="false" ht="14.25" hidden="false" customHeight="false" outlineLevel="0" collapsed="false">
      <c r="A325" s="388"/>
      <c r="B325" s="298" t="s">
        <v>589</v>
      </c>
      <c r="C325" s="298" t="str">
        <f aca="false">VLOOKUP(B325,СписокРабот!B:E,2,FALSE())</f>
        <v>Монтаж столешницы готовой (без выпила отверстий)</v>
      </c>
      <c r="D325" s="300" t="str">
        <f aca="false">VLOOKUP(B325,СписокРабот!B:E,3,FALSE())</f>
        <v>п.м</v>
      </c>
      <c r="E325" s="301" t="n">
        <f aca="false">VLOOKUP(B325,СписокРабот!B:E,4,FALSE())</f>
        <v>1781</v>
      </c>
      <c r="F325" s="304" t="n">
        <f aca="false">Работы!$F325</f>
        <v>0</v>
      </c>
      <c r="G325" s="389" t="n">
        <f aca="false">Работы!$G325</f>
        <v>0</v>
      </c>
      <c r="H325" s="392" t="n">
        <v>0</v>
      </c>
      <c r="I325" s="391" t="n">
        <f aca="false">H325*$E325</f>
        <v>0</v>
      </c>
    </row>
    <row r="326" customFormat="false" ht="14.25" hidden="false" customHeight="false" outlineLevel="0" collapsed="false">
      <c r="A326" s="388"/>
      <c r="B326" s="298" t="s">
        <v>164</v>
      </c>
      <c r="C326" s="298" t="str">
        <f aca="false">VLOOKUP(B326,СписокРабот!B:E,2,FALSE())</f>
        <v>Опрессовка системы водоснабжения</v>
      </c>
      <c r="D326" s="300" t="str">
        <f aca="false">VLOOKUP(B326,СписокРабот!B:E,3,FALSE())</f>
        <v>ед.</v>
      </c>
      <c r="E326" s="301" t="n">
        <f aca="false">VLOOKUP(B326,СписокРабот!B:E,4,FALSE())</f>
        <v>1768</v>
      </c>
      <c r="F326" s="304" t="n">
        <f aca="false">Работы!$F326</f>
        <v>5</v>
      </c>
      <c r="G326" s="389" t="n">
        <f aca="false">Работы!$G326</f>
        <v>8840</v>
      </c>
      <c r="H326" s="390" t="n">
        <v>0</v>
      </c>
      <c r="I326" s="391" t="n">
        <f aca="false">H326*$E326</f>
        <v>0</v>
      </c>
    </row>
    <row r="327" customFormat="false" ht="14.25" hidden="false" customHeight="false" outlineLevel="0" collapsed="false">
      <c r="A327" s="388"/>
      <c r="B327" s="298" t="s">
        <v>590</v>
      </c>
      <c r="C327" s="298" t="str">
        <f aca="false">VLOOKUP(B327,СписокРабот!B:E,2,FALSE())</f>
        <v>Укрепление сантех. кабины</v>
      </c>
      <c r="D327" s="300" t="str">
        <f aca="false">VLOOKUP(B327,СписокРабот!B:E,3,FALSE())</f>
        <v>ед.</v>
      </c>
      <c r="E327" s="301" t="n">
        <f aca="false">VLOOKUP(B327,СписокРабот!B:E,4,FALSE())</f>
        <v>8634</v>
      </c>
      <c r="F327" s="304" t="n">
        <f aca="false">Работы!$F327</f>
        <v>0</v>
      </c>
      <c r="G327" s="389" t="n">
        <f aca="false">Работы!$G327</f>
        <v>0</v>
      </c>
      <c r="H327" s="390" t="n">
        <v>0</v>
      </c>
      <c r="I327" s="391" t="n">
        <f aca="false">H327*$E327</f>
        <v>0</v>
      </c>
    </row>
    <row r="328" customFormat="false" ht="14.25" hidden="false" customHeight="false" outlineLevel="0" collapsed="false">
      <c r="A328" s="388"/>
      <c r="B328" s="298" t="s">
        <v>591</v>
      </c>
      <c r="C328" s="298" t="str">
        <f aca="false">VLOOKUP(B328,СписокРабот!B:E,2,FALSE())</f>
        <v>Монтаж ванной/ радиатора стоимостью выше 50 000 руб. (25% от стоимости изделия)</v>
      </c>
      <c r="D328" s="300" t="str">
        <f aca="false">VLOOKUP(B328,СписокРабот!B:E,3,FALSE())</f>
        <v>ед.</v>
      </c>
      <c r="E328" s="301" t="n">
        <f aca="false">VLOOKUP(B328,СписокРабот!B:E,4,FALSE())</f>
        <v>0</v>
      </c>
      <c r="F328" s="304" t="n">
        <f aca="false">Работы!$F328</f>
        <v>0</v>
      </c>
      <c r="G328" s="389" t="n">
        <f aca="false">Работы!$G328</f>
        <v>0</v>
      </c>
      <c r="H328" s="390" t="n">
        <v>0</v>
      </c>
      <c r="I328" s="391" t="n">
        <f aca="false">H328*$E328</f>
        <v>0</v>
      </c>
    </row>
    <row r="329" customFormat="false" ht="14.25" hidden="false" customHeight="false" outlineLevel="0" collapsed="false">
      <c r="A329" s="388"/>
      <c r="B329" s="298" t="s">
        <v>592</v>
      </c>
      <c r="C329" s="298" t="str">
        <f aca="false">VLOOKUP(B329,СписокРабот!B:E,2,FALSE())</f>
        <v>Монтаж унитаза/смесителя/ стоимостью выше 50 000 руб. (30% от стоимости изделия) </v>
      </c>
      <c r="D329" s="300" t="str">
        <f aca="false">VLOOKUP(B329,СписокРабот!B:E,3,FALSE())</f>
        <v>ед.</v>
      </c>
      <c r="E329" s="301" t="n">
        <f aca="false">VLOOKUP(B329,СписокРабот!B:E,4,FALSE())</f>
        <v>0</v>
      </c>
      <c r="F329" s="304" t="n">
        <f aca="false">Работы!$F329</f>
        <v>0</v>
      </c>
      <c r="G329" s="389" t="n">
        <f aca="false">Работы!$G329</f>
        <v>0</v>
      </c>
      <c r="H329" s="390" t="n">
        <v>0</v>
      </c>
      <c r="I329" s="391" t="n">
        <f aca="false">H329*$E329</f>
        <v>0</v>
      </c>
    </row>
    <row r="330" customFormat="false" ht="14.25" hidden="false" customHeight="false" outlineLevel="0" collapsed="false">
      <c r="A330" s="388"/>
      <c r="B330" s="298" t="s">
        <v>593</v>
      </c>
      <c r="C330" s="298" t="str">
        <f aca="false">VLOOKUP(B330,СписокРабот!B:E,2,FALSE())</f>
        <v>Расчистка стояка от старой краски (до 3м)</v>
      </c>
      <c r="D330" s="300" t="str">
        <f aca="false">VLOOKUP(B330,СписокРабот!B:E,3,FALSE())</f>
        <v>ед.</v>
      </c>
      <c r="E330" s="301" t="n">
        <f aca="false">VLOOKUP(B330,СписокРабот!B:E,4,FALSE())</f>
        <v>1693</v>
      </c>
      <c r="F330" s="304" t="n">
        <f aca="false">Работы!$F330</f>
        <v>0</v>
      </c>
      <c r="G330" s="389" t="n">
        <f aca="false">Работы!$G330</f>
        <v>0</v>
      </c>
      <c r="H330" s="390" t="n">
        <v>0</v>
      </c>
      <c r="I330" s="391" t="n">
        <f aca="false">H330*$E330</f>
        <v>0</v>
      </c>
    </row>
    <row r="331" customFormat="false" ht="14.25" hidden="false" customHeight="false" outlineLevel="0" collapsed="false">
      <c r="A331" s="388"/>
      <c r="B331" s="298" t="s">
        <v>594</v>
      </c>
      <c r="C331" s="298" t="str">
        <f aca="false">VLOOKUP(B331,СписокРабот!B:E,2,FALSE())</f>
        <v>Расчистка радиатора от старой краски с отводными трубами (до 3м)</v>
      </c>
      <c r="D331" s="300" t="str">
        <f aca="false">VLOOKUP(B331,СписокРабот!B:E,3,FALSE())</f>
        <v>ед.</v>
      </c>
      <c r="E331" s="301" t="n">
        <f aca="false">VLOOKUP(B331,СписокРабот!B:E,4,FALSE())</f>
        <v>3460</v>
      </c>
      <c r="F331" s="304" t="n">
        <f aca="false">Работы!$F331</f>
        <v>0</v>
      </c>
      <c r="G331" s="389" t="n">
        <f aca="false">Работы!$G331</f>
        <v>0</v>
      </c>
      <c r="H331" s="390" t="n">
        <v>0</v>
      </c>
      <c r="I331" s="391" t="n">
        <f aca="false">H331*$E331</f>
        <v>0</v>
      </c>
    </row>
    <row r="332" customFormat="false" ht="14.25" hidden="false" customHeight="false" outlineLevel="0" collapsed="false">
      <c r="A332" s="388"/>
      <c r="B332" s="298" t="s">
        <v>595</v>
      </c>
      <c r="C332" s="298" t="str">
        <f aca="false">VLOOKUP(B332,СписокРабот!B:E,2,FALSE())</f>
        <v>Окраска стояка /трубопроводов (1 слой)</v>
      </c>
      <c r="D332" s="300" t="str">
        <f aca="false">VLOOKUP(B332,СписокРабот!B:E,3,FALSE())</f>
        <v>п.м</v>
      </c>
      <c r="E332" s="301" t="n">
        <f aca="false">VLOOKUP(B332,СписокРабот!B:E,4,FALSE())</f>
        <v>1087</v>
      </c>
      <c r="F332" s="304" t="n">
        <f aca="false">Работы!$F332</f>
        <v>0</v>
      </c>
      <c r="G332" s="389" t="n">
        <f aca="false">Работы!$G332</f>
        <v>0</v>
      </c>
      <c r="H332" s="390" t="n">
        <v>0</v>
      </c>
      <c r="I332" s="391" t="n">
        <f aca="false">H332*$E332</f>
        <v>0</v>
      </c>
    </row>
    <row r="333" customFormat="false" ht="14.25" hidden="false" customHeight="false" outlineLevel="0" collapsed="false">
      <c r="A333" s="388"/>
      <c r="B333" s="298" t="s">
        <v>596</v>
      </c>
      <c r="C333" s="298" t="str">
        <f aca="false">VLOOKUP(B333,СписокРабот!B:E,2,FALSE())</f>
        <v>Окраска радиатора (1 слой)</v>
      </c>
      <c r="D333" s="300" t="str">
        <f aca="false">VLOOKUP(B333,СписокРабот!B:E,3,FALSE())</f>
        <v>ед.</v>
      </c>
      <c r="E333" s="301" t="n">
        <f aca="false">VLOOKUP(B333,СписокРабот!B:E,4,FALSE())</f>
        <v>2963</v>
      </c>
      <c r="F333" s="304" t="n">
        <f aca="false">Работы!$F333</f>
        <v>0</v>
      </c>
      <c r="G333" s="389" t="n">
        <f aca="false">Работы!$G333</f>
        <v>0</v>
      </c>
      <c r="H333" s="390" t="n">
        <v>0</v>
      </c>
      <c r="I333" s="391" t="n">
        <f aca="false">H333*$E333</f>
        <v>0</v>
      </c>
    </row>
    <row r="334" customFormat="false" ht="14.25" hidden="false" customHeight="false" outlineLevel="0" collapsed="false">
      <c r="A334" s="388"/>
      <c r="B334" s="298" t="s">
        <v>166</v>
      </c>
      <c r="C334" s="298" t="str">
        <f aca="false">VLOOKUP(B334,СписокРабот!B:E,2,FALSE())</f>
        <v>Монтаж коллекторного шкафа</v>
      </c>
      <c r="D334" s="300" t="str">
        <f aca="false">VLOOKUP(B334,СписокРабот!B:E,3,FALSE())</f>
        <v>ед.</v>
      </c>
      <c r="E334" s="301" t="n">
        <f aca="false">VLOOKUP(B334,СписокРабот!B:E,4,FALSE())</f>
        <v>7607</v>
      </c>
      <c r="F334" s="304" t="n">
        <f aca="false">Работы!$F334</f>
        <v>1</v>
      </c>
      <c r="G334" s="389" t="n">
        <f aca="false">Работы!$G334</f>
        <v>7607</v>
      </c>
      <c r="H334" s="390" t="n">
        <v>0</v>
      </c>
      <c r="I334" s="391" t="n">
        <f aca="false">H334*$E334</f>
        <v>0</v>
      </c>
    </row>
    <row r="335" customFormat="false" ht="14.25" hidden="false" customHeight="false" outlineLevel="0" collapsed="false">
      <c r="A335" s="410"/>
      <c r="B335" s="298" t="s">
        <v>597</v>
      </c>
      <c r="C335" s="298" t="str">
        <f aca="false">VLOOKUP(B335,СписокРабот!B:E,2,FALSE())</f>
        <v>Монтаж стеклянного ограждения на душевой уголок</v>
      </c>
      <c r="D335" s="300" t="str">
        <f aca="false">VLOOKUP(B335,СписокРабот!B:E,3,FALSE())</f>
        <v>ед.</v>
      </c>
      <c r="E335" s="301" t="n">
        <f aca="false">VLOOKUP(B335,СписокРабот!B:E,4,FALSE())</f>
        <v>7829</v>
      </c>
      <c r="F335" s="304" t="n">
        <f aca="false">Работы!$F335</f>
        <v>0</v>
      </c>
      <c r="G335" s="389" t="n">
        <f aca="false">Работы!$G335</f>
        <v>0</v>
      </c>
      <c r="H335" s="390" t="n">
        <v>0</v>
      </c>
      <c r="I335" s="391" t="n">
        <f aca="false">H335*$E335</f>
        <v>0</v>
      </c>
    </row>
    <row r="336" customFormat="false" ht="14.25" hidden="false" customHeight="false" outlineLevel="0" collapsed="false">
      <c r="A336" s="410"/>
      <c r="B336" s="298" t="s">
        <v>598</v>
      </c>
      <c r="C336" s="298" t="str">
        <f aca="false">VLOOKUP(B336,СписокРабот!B:E,2,FALSE())</f>
        <v>Конвектор напольный без вентилятора</v>
      </c>
      <c r="D336" s="300" t="str">
        <f aca="false">VLOOKUP(B336,СписокРабот!B:E,3,FALSE())</f>
        <v>ед.</v>
      </c>
      <c r="E336" s="301" t="n">
        <f aca="false">VLOOKUP(B336,СписокРабот!B:E,4,FALSE())</f>
        <v>6629</v>
      </c>
      <c r="F336" s="304" t="n">
        <f aca="false">Работы!$F340</f>
        <v>387</v>
      </c>
      <c r="G336" s="389" t="n">
        <f aca="false">Работы!$G340</f>
        <v>459586</v>
      </c>
      <c r="H336" s="390" t="n">
        <v>0</v>
      </c>
      <c r="I336" s="391" t="n">
        <f aca="false">H336*$E336</f>
        <v>0</v>
      </c>
    </row>
    <row r="337" customFormat="false" ht="14.25" hidden="false" customHeight="false" outlineLevel="0" collapsed="false">
      <c r="A337" s="410"/>
      <c r="B337" s="298" t="s">
        <v>599</v>
      </c>
      <c r="C337" s="298" t="str">
        <f aca="false">VLOOKUP(B337,СписокРабот!B:E,2,FALSE())</f>
        <v>Конвектор напольный с вентилятором</v>
      </c>
      <c r="D337" s="300" t="str">
        <f aca="false">VLOOKUP(B337,СписокРабот!B:E,3,FALSE())</f>
        <v>ед.</v>
      </c>
      <c r="E337" s="301" t="n">
        <f aca="false">VLOOKUP(B337,СписокРабот!B:E,4,FALSE())</f>
        <v>9450</v>
      </c>
      <c r="F337" s="304" t="n">
        <f aca="false">Работы!$F341</f>
        <v>443</v>
      </c>
      <c r="G337" s="389" t="n">
        <f aca="false">Работы!$G341</f>
        <v>474064</v>
      </c>
      <c r="H337" s="390" t="n">
        <v>0</v>
      </c>
      <c r="I337" s="391" t="n">
        <f aca="false">H337*$E337</f>
        <v>0</v>
      </c>
    </row>
    <row r="338" customFormat="false" ht="14.25" hidden="false" customHeight="false" outlineLevel="0" collapsed="false">
      <c r="A338" s="410"/>
      <c r="B338" s="298" t="s">
        <v>600</v>
      </c>
      <c r="C338" s="298" t="str">
        <f aca="false">VLOOKUP(B338,СписокРабот!B:E,2,FALSE())</f>
        <v>Установка водонагревателя (до 100 л)</v>
      </c>
      <c r="D338" s="300" t="str">
        <f aca="false">VLOOKUP(B338,СписокРабот!B:E,3,FALSE())</f>
        <v>ед.</v>
      </c>
      <c r="E338" s="301" t="n">
        <f aca="false">VLOOKUP(B338,СписокРабот!B:E,4,FALSE())</f>
        <v>6444</v>
      </c>
      <c r="F338" s="304" t="n">
        <f aca="false">Работы!$F342</f>
        <v>1356</v>
      </c>
      <c r="G338" s="389" t="n">
        <f aca="false">Работы!$G342</f>
        <v>445841</v>
      </c>
      <c r="H338" s="390" t="n">
        <v>0</v>
      </c>
      <c r="I338" s="391" t="n">
        <f aca="false">H338*$E338</f>
        <v>0</v>
      </c>
    </row>
    <row r="339" customFormat="false" ht="14.25" hidden="false" customHeight="false" outlineLevel="0" collapsed="false">
      <c r="A339" s="410"/>
      <c r="B339" s="298" t="s">
        <v>601</v>
      </c>
      <c r="C339" s="298" t="str">
        <f aca="false">VLOOKUP(B339,СписокРабот!B:E,2,FALSE())</f>
        <v>Установка насоса сололифт</v>
      </c>
      <c r="D339" s="300" t="str">
        <f aca="false">VLOOKUP(B339,СписокРабот!B:E,3,FALSE())</f>
        <v>ед.</v>
      </c>
      <c r="E339" s="301" t="n">
        <f aca="false">VLOOKUP(B339,СписокРабот!B:E,4,FALSE())</f>
        <v>6347</v>
      </c>
      <c r="F339" s="304" t="n">
        <f aca="false">Работы!$F343</f>
        <v>0</v>
      </c>
      <c r="G339" s="389" t="n">
        <f aca="false">Работы!$G343</f>
        <v>0</v>
      </c>
      <c r="H339" s="390" t="n">
        <v>0</v>
      </c>
      <c r="I339" s="391" t="n">
        <f aca="false">H339*$E339</f>
        <v>0</v>
      </c>
    </row>
    <row r="340" customFormat="false" ht="14.25" hidden="false" customHeight="false" outlineLevel="0" collapsed="false">
      <c r="A340" s="393" t="s">
        <v>354</v>
      </c>
      <c r="B340" s="309" t="s">
        <v>168</v>
      </c>
      <c r="C340" s="407"/>
      <c r="D340" s="311"/>
      <c r="E340" s="312"/>
      <c r="F340" s="315"/>
      <c r="G340" s="394"/>
      <c r="H340" s="395"/>
      <c r="I340" s="396" t="n">
        <f aca="false">SUM(I264:I339)</f>
        <v>0</v>
      </c>
    </row>
    <row r="341" customFormat="false" ht="14.25" hidden="false" customHeight="false" outlineLevel="0" collapsed="false">
      <c r="A341" s="408" t="s">
        <v>382</v>
      </c>
      <c r="B341" s="329" t="s">
        <v>169</v>
      </c>
      <c r="C341" s="409"/>
      <c r="D341" s="400"/>
      <c r="E341" s="401"/>
      <c r="F341" s="402"/>
      <c r="G341" s="403"/>
      <c r="H341" s="404"/>
      <c r="I341" s="405" t="n">
        <f aca="false">I340+I262</f>
        <v>0</v>
      </c>
    </row>
    <row r="342" customFormat="false" ht="14.25" hidden="false" customHeight="false" outlineLevel="0" collapsed="false">
      <c r="A342" s="379" t="s">
        <v>338</v>
      </c>
      <c r="B342" s="286" t="s">
        <v>602</v>
      </c>
      <c r="C342" s="286"/>
      <c r="D342" s="286"/>
      <c r="E342" s="286"/>
      <c r="F342" s="380"/>
      <c r="G342" s="381"/>
      <c r="H342" s="406"/>
      <c r="I342" s="383"/>
    </row>
    <row r="343" customFormat="false" ht="14.25" hidden="false" customHeight="false" outlineLevel="0" collapsed="false">
      <c r="A343" s="384" t="s">
        <v>344</v>
      </c>
      <c r="B343" s="292" t="s">
        <v>603</v>
      </c>
      <c r="C343" s="292"/>
      <c r="D343" s="292"/>
      <c r="E343" s="292"/>
      <c r="F343" s="295"/>
      <c r="G343" s="385"/>
      <c r="H343" s="397"/>
      <c r="I343" s="387"/>
    </row>
    <row r="344" customFormat="false" ht="14.25" hidden="false" customHeight="false" outlineLevel="0" collapsed="false">
      <c r="A344" s="388"/>
      <c r="B344" s="298" t="s">
        <v>604</v>
      </c>
      <c r="C344" s="298" t="str">
        <f aca="false">VLOOKUP(B344,СписокРабот!B:E,2,FALSE())</f>
        <v>Демонтаж светильников</v>
      </c>
      <c r="D344" s="300" t="str">
        <f aca="false">VLOOKUP(B344,СписокРабот!B:E,3,FALSE())</f>
        <v>ед.</v>
      </c>
      <c r="E344" s="301" t="n">
        <f aca="false">VLOOKUP(B344,СписокРабот!B:E,4,FALSE())</f>
        <v>143</v>
      </c>
      <c r="F344" s="304" t="n">
        <f aca="false">Работы!$F347</f>
        <v>0</v>
      </c>
      <c r="G344" s="389" t="n">
        <f aca="false">Работы!$G344</f>
        <v>0</v>
      </c>
      <c r="H344" s="390" t="n">
        <v>0</v>
      </c>
      <c r="I344" s="391" t="n">
        <f aca="false">H344*$E344</f>
        <v>0</v>
      </c>
    </row>
    <row r="345" customFormat="false" ht="14.25" hidden="false" customHeight="false" outlineLevel="0" collapsed="false">
      <c r="A345" s="388"/>
      <c r="B345" s="298" t="s">
        <v>605</v>
      </c>
      <c r="C345" s="298" t="str">
        <f aca="false">VLOOKUP(B345,СписокРабот!B:E,2,FALSE())</f>
        <v>Демонтаж электроточки</v>
      </c>
      <c r="D345" s="300" t="str">
        <f aca="false">VLOOKUP(B345,СписокРабот!B:E,3,FALSE())</f>
        <v>ед.</v>
      </c>
      <c r="E345" s="301" t="n">
        <f aca="false">VLOOKUP(B345,СписокРабот!B:E,4,FALSE())</f>
        <v>139</v>
      </c>
      <c r="F345" s="304" t="n">
        <f aca="false">Работы!$F345</f>
        <v>0</v>
      </c>
      <c r="G345" s="389" t="n">
        <f aca="false">Работы!$G345</f>
        <v>0</v>
      </c>
      <c r="H345" s="390" t="n">
        <v>0</v>
      </c>
      <c r="I345" s="391" t="n">
        <f aca="false">H345*$E345</f>
        <v>0</v>
      </c>
    </row>
    <row r="346" customFormat="false" ht="14.25" hidden="false" customHeight="false" outlineLevel="0" collapsed="false">
      <c r="A346" s="388"/>
      <c r="B346" s="298" t="s">
        <v>606</v>
      </c>
      <c r="C346" s="298" t="str">
        <f aca="false">VLOOKUP(B346,СписокРабот!B:E,2,FALSE())</f>
        <v>Демонтаж электропроводки</v>
      </c>
      <c r="D346" s="300" t="str">
        <f aca="false">VLOOKUP(B346,СписокРабот!B:E,3,FALSE())</f>
        <v>п.м</v>
      </c>
      <c r="E346" s="301" t="n">
        <f aca="false">VLOOKUP(B346,СписокРабот!B:E,4,FALSE())</f>
        <v>46</v>
      </c>
      <c r="F346" s="307" t="n">
        <f aca="false">Работы!$F346</f>
        <v>0</v>
      </c>
      <c r="G346" s="389" t="n">
        <f aca="false">Работы!$G346</f>
        <v>0</v>
      </c>
      <c r="H346" s="392" t="n">
        <v>0</v>
      </c>
      <c r="I346" s="391" t="n">
        <f aca="false">H346*$E346</f>
        <v>0</v>
      </c>
    </row>
    <row r="347" customFormat="false" ht="14.25" hidden="false" customHeight="false" outlineLevel="0" collapsed="false">
      <c r="A347" s="388"/>
      <c r="B347" s="298" t="s">
        <v>607</v>
      </c>
      <c r="C347" s="298" t="str">
        <f aca="false">VLOOKUP(B347,СписокРабот!B:E,2,FALSE())</f>
        <v>Демонтаж электроплиты (без выноса)</v>
      </c>
      <c r="D347" s="300" t="str">
        <f aca="false">VLOOKUP(B347,СписокРабот!B:E,3,FALSE())</f>
        <v>ед.</v>
      </c>
      <c r="E347" s="301" t="n">
        <f aca="false">VLOOKUP(B347,СписокРабот!B:E,4,FALSE())</f>
        <v>1270</v>
      </c>
      <c r="F347" s="304" t="n">
        <f aca="false">Работы!$F347</f>
        <v>0</v>
      </c>
      <c r="G347" s="389" t="n">
        <f aca="false">Работы!$G347</f>
        <v>0</v>
      </c>
      <c r="H347" s="390" t="n">
        <v>0</v>
      </c>
      <c r="I347" s="391" t="n">
        <f aca="false">H347*$E347</f>
        <v>0</v>
      </c>
    </row>
    <row r="348" customFormat="false" ht="14.25" hidden="false" customHeight="false" outlineLevel="0" collapsed="false">
      <c r="A348" s="388"/>
      <c r="B348" s="298" t="s">
        <v>608</v>
      </c>
      <c r="C348" s="298" t="str">
        <f aca="false">VLOOKUP(B348,СписокРабот!B:E,2,FALSE())</f>
        <v>Демонтаж варочной панели (без сохраненния)</v>
      </c>
      <c r="D348" s="300" t="str">
        <f aca="false">VLOOKUP(B348,СписокРабот!B:E,3,FALSE())</f>
        <v>ед.</v>
      </c>
      <c r="E348" s="301" t="n">
        <f aca="false">VLOOKUP(B348,СписокРабот!B:E,4,FALSE())</f>
        <v>1063</v>
      </c>
      <c r="F348" s="304" t="n">
        <f aca="false">Работы!$F348</f>
        <v>0</v>
      </c>
      <c r="G348" s="389" t="n">
        <f aca="false">Работы!$G348</f>
        <v>0</v>
      </c>
      <c r="H348" s="390" t="n">
        <v>0</v>
      </c>
      <c r="I348" s="391" t="n">
        <f aca="false">H348*$E348</f>
        <v>0</v>
      </c>
    </row>
    <row r="349" customFormat="false" ht="14.25" hidden="false" customHeight="false" outlineLevel="0" collapsed="false">
      <c r="A349" s="388"/>
      <c r="B349" s="298" t="s">
        <v>609</v>
      </c>
      <c r="C349" s="298" t="str">
        <f aca="false">VLOOKUP(B349,СписокРабот!B:E,2,FALSE())</f>
        <v>Демонтаж духового шкафа (без сохранения)</v>
      </c>
      <c r="D349" s="300" t="str">
        <f aca="false">VLOOKUP(B349,СписокРабот!B:E,3,FALSE())</f>
        <v>ед.</v>
      </c>
      <c r="E349" s="301" t="n">
        <f aca="false">VLOOKUP(B349,СписокРабот!B:E,4,FALSE())</f>
        <v>893</v>
      </c>
      <c r="F349" s="304" t="n">
        <f aca="false">Работы!$F349</f>
        <v>0</v>
      </c>
      <c r="G349" s="389" t="n">
        <f aca="false">Работы!$G349</f>
        <v>0</v>
      </c>
      <c r="H349" s="390" t="n">
        <v>0</v>
      </c>
      <c r="I349" s="391" t="n">
        <f aca="false">H349*$E349</f>
        <v>0</v>
      </c>
    </row>
    <row r="350" customFormat="false" ht="14.25" hidden="false" customHeight="false" outlineLevel="0" collapsed="false">
      <c r="A350" s="388"/>
      <c r="B350" s="298" t="s">
        <v>610</v>
      </c>
      <c r="C350" s="298" t="str">
        <f aca="false">VLOOKUP(B350,СписокРабот!B:E,2,FALSE())</f>
        <v>Демонтаж распределительного щита (без сохранения)</v>
      </c>
      <c r="D350" s="300" t="str">
        <f aca="false">VLOOKUP(B350,СписокРабот!B:E,3,FALSE())</f>
        <v>ед.</v>
      </c>
      <c r="E350" s="301" t="n">
        <f aca="false">VLOOKUP(B350,СписокРабот!B:E,4,FALSE())</f>
        <v>4514</v>
      </c>
      <c r="F350" s="304" t="n">
        <f aca="false">Работы!$F350</f>
        <v>0</v>
      </c>
      <c r="G350" s="389" t="n">
        <f aca="false">Работы!$G350</f>
        <v>0</v>
      </c>
      <c r="H350" s="390" t="n">
        <v>0</v>
      </c>
      <c r="I350" s="391" t="n">
        <f aca="false">H350*$E350</f>
        <v>0</v>
      </c>
    </row>
    <row r="351" customFormat="false" ht="14.25" hidden="false" customHeight="false" outlineLevel="0" collapsed="false">
      <c r="A351" s="388"/>
      <c r="B351" s="298" t="s">
        <v>611</v>
      </c>
      <c r="C351" s="298" t="str">
        <f aca="false">VLOOKUP(B351,СписокРабот!B:E,2,FALSE())</f>
        <v>Демонтаж автоматов отключения ДиФ, УЗО</v>
      </c>
      <c r="D351" s="300" t="str">
        <f aca="false">VLOOKUP(B351,СписокРабот!B:E,3,FALSE())</f>
        <v>ед.</v>
      </c>
      <c r="E351" s="301" t="n">
        <f aca="false">VLOOKUP(B351,СписокРабот!B:E,4,FALSE())</f>
        <v>470</v>
      </c>
      <c r="F351" s="304" t="n">
        <f aca="false">Работы!$F351</f>
        <v>0</v>
      </c>
      <c r="G351" s="389" t="n">
        <f aca="false">Работы!$G351</f>
        <v>0</v>
      </c>
      <c r="H351" s="390" t="n">
        <v>0</v>
      </c>
      <c r="I351" s="391" t="n">
        <f aca="false">H351*$E351</f>
        <v>0</v>
      </c>
    </row>
    <row r="352" customFormat="false" ht="14.25" hidden="false" customHeight="false" outlineLevel="0" collapsed="false">
      <c r="A352" s="388"/>
      <c r="B352" s="298" t="s">
        <v>612</v>
      </c>
      <c r="C352" s="298" t="str">
        <f aca="false">VLOOKUP(B352,СписокРабот!B:E,2,FALSE())</f>
        <v>Демонтаж полотенцесушителя электрического</v>
      </c>
      <c r="D352" s="300" t="str">
        <f aca="false">VLOOKUP(B352,СписокРабот!B:E,3,FALSE())</f>
        <v>ед.</v>
      </c>
      <c r="E352" s="301" t="n">
        <f aca="false">VLOOKUP(B352,СписокРабот!B:E,4,FALSE())</f>
        <v>482</v>
      </c>
      <c r="F352" s="304" t="n">
        <f aca="false">Работы!$F352</f>
        <v>0</v>
      </c>
      <c r="G352" s="389" t="n">
        <f aca="false">Работы!$G352</f>
        <v>0</v>
      </c>
      <c r="H352" s="390" t="n">
        <v>0</v>
      </c>
      <c r="I352" s="391" t="n">
        <f aca="false">H352*$E352</f>
        <v>0</v>
      </c>
    </row>
    <row r="353" customFormat="false" ht="14.25" hidden="false" customHeight="false" outlineLevel="0" collapsed="false">
      <c r="A353" s="388"/>
      <c r="B353" s="298" t="s">
        <v>613</v>
      </c>
      <c r="C353" s="298" t="str">
        <f aca="false">VLOOKUP(B353,СписокРабот!B:E,2,FALSE())</f>
        <v>Демонтаж внутреннего блока кондиционера без сохранения</v>
      </c>
      <c r="D353" s="300" t="str">
        <f aca="false">VLOOKUP(B353,СписокРабот!B:E,3,FALSE())</f>
        <v>ед.</v>
      </c>
      <c r="E353" s="301" t="n">
        <f aca="false">VLOOKUP(B353,СписокРабот!B:E,4,FALSE())</f>
        <v>2116</v>
      </c>
      <c r="F353" s="304" t="n">
        <f aca="false">Работы!$F353</f>
        <v>0</v>
      </c>
      <c r="G353" s="389" t="n">
        <f aca="false">Работы!$G353</f>
        <v>0</v>
      </c>
      <c r="H353" s="390" t="n">
        <v>0</v>
      </c>
      <c r="I353" s="391" t="n">
        <f aca="false">H353*$E353</f>
        <v>0</v>
      </c>
    </row>
    <row r="354" customFormat="false" ht="14.25" hidden="false" customHeight="false" outlineLevel="0" collapsed="false">
      <c r="A354" s="388"/>
      <c r="B354" s="298" t="s">
        <v>614</v>
      </c>
      <c r="C354" s="298" t="str">
        <f aca="false">VLOOKUP(B354,СписокРабот!B:E,2,FALSE())</f>
        <v>Демонтаж старого распределительного устройства</v>
      </c>
      <c r="D354" s="300" t="str">
        <f aca="false">VLOOKUP(B354,СписокРабот!B:E,3,FALSE())</f>
        <v>ед.</v>
      </c>
      <c r="E354" s="301" t="n">
        <f aca="false">VLOOKUP(B354,СписокРабот!B:E,4,FALSE())</f>
        <v>5078</v>
      </c>
      <c r="F354" s="304" t="n">
        <f aca="false">Работы!$F354</f>
        <v>0</v>
      </c>
      <c r="G354" s="389" t="n">
        <f aca="false">Работы!$G354</f>
        <v>0</v>
      </c>
      <c r="H354" s="390" t="n">
        <v>0</v>
      </c>
      <c r="I354" s="391" t="n">
        <f aca="false">H354*$E354</f>
        <v>0</v>
      </c>
    </row>
    <row r="355" customFormat="false" ht="14.25" hidden="false" customHeight="false" outlineLevel="0" collapsed="false">
      <c r="A355" s="388"/>
      <c r="B355" s="298" t="s">
        <v>615</v>
      </c>
      <c r="C355" s="298" t="str">
        <f aca="false">VLOOKUP(B355,СписокРабот!B:E,2,FALSE())</f>
        <v>Демонтаж панели электроточки</v>
      </c>
      <c r="D355" s="300" t="str">
        <f aca="false">VLOOKUP(B355,СписокРабот!B:E,3,FALSE())</f>
        <v>ед.</v>
      </c>
      <c r="E355" s="301" t="n">
        <f aca="false">VLOOKUP(B355,СписокРабот!B:E,4,FALSE())</f>
        <v>53</v>
      </c>
      <c r="F355" s="304" t="n">
        <f aca="false">Работы!$F355</f>
        <v>0</v>
      </c>
      <c r="G355" s="389" t="n">
        <f aca="false">Работы!$G355</f>
        <v>0</v>
      </c>
      <c r="H355" s="390" t="n">
        <v>0</v>
      </c>
      <c r="I355" s="391" t="n">
        <f aca="false">H355*$E355</f>
        <v>0</v>
      </c>
    </row>
    <row r="356" customFormat="false" ht="14.25" hidden="false" customHeight="false" outlineLevel="0" collapsed="false">
      <c r="A356" s="393" t="s">
        <v>354</v>
      </c>
      <c r="B356" s="309" t="s">
        <v>616</v>
      </c>
      <c r="C356" s="407"/>
      <c r="D356" s="311"/>
      <c r="E356" s="312"/>
      <c r="F356" s="315"/>
      <c r="G356" s="394"/>
      <c r="H356" s="395"/>
      <c r="I356" s="396" t="n">
        <f aca="false">SUM(I344:I355)</f>
        <v>0</v>
      </c>
    </row>
    <row r="357" customFormat="false" ht="14.25" hidden="false" customHeight="false" outlineLevel="0" collapsed="false">
      <c r="A357" s="384" t="s">
        <v>344</v>
      </c>
      <c r="B357" s="292" t="s">
        <v>171</v>
      </c>
      <c r="C357" s="292"/>
      <c r="D357" s="292"/>
      <c r="E357" s="292"/>
      <c r="F357" s="295"/>
      <c r="G357" s="385"/>
      <c r="H357" s="397"/>
      <c r="I357" s="387"/>
    </row>
    <row r="358" customFormat="false" ht="14.25" hidden="false" customHeight="false" outlineLevel="0" collapsed="false">
      <c r="A358" s="388"/>
      <c r="B358" s="298" t="s">
        <v>172</v>
      </c>
      <c r="C358" s="298" t="str">
        <f aca="false">VLOOKUP(B358,СписокРабот!B:E,2,FALSE())</f>
        <v>Прокладка кабеля по потолку (в гофре)</v>
      </c>
      <c r="D358" s="300" t="str">
        <f aca="false">VLOOKUP(B358,СписокРабот!B:E,3,FALSE())</f>
        <v>п.м.</v>
      </c>
      <c r="E358" s="301" t="n">
        <f aca="false">VLOOKUP(B358,СписокРабот!B:E,4,FALSE())</f>
        <v>399</v>
      </c>
      <c r="F358" s="307" t="n">
        <f aca="false">Работы!$F358</f>
        <v>100</v>
      </c>
      <c r="G358" s="389" t="n">
        <f aca="false">Работы!$G358</f>
        <v>39900</v>
      </c>
      <c r="H358" s="392" t="n">
        <v>0</v>
      </c>
      <c r="I358" s="391" t="n">
        <f aca="false">H358*$E358</f>
        <v>0</v>
      </c>
    </row>
    <row r="359" customFormat="false" ht="14.25" hidden="false" customHeight="false" outlineLevel="0" collapsed="false">
      <c r="A359" s="388"/>
      <c r="B359" s="298" t="s">
        <v>175</v>
      </c>
      <c r="C359" s="298" t="str">
        <f aca="false">VLOOKUP(B359,СписокРабот!B:E,2,FALSE())</f>
        <v>Прокладка кабеля в стяжке (в гофре)</v>
      </c>
      <c r="D359" s="300" t="str">
        <f aca="false">VLOOKUP(B359,СписокРабот!B:E,3,FALSE())</f>
        <v>п.м</v>
      </c>
      <c r="E359" s="301" t="n">
        <f aca="false">VLOOKUP(B359,СписокРабот!B:E,4,FALSE())</f>
        <v>329</v>
      </c>
      <c r="F359" s="307" t="n">
        <f aca="false">Работы!$F359</f>
        <v>400</v>
      </c>
      <c r="G359" s="389" t="n">
        <f aca="false">Работы!$G359</f>
        <v>131600</v>
      </c>
      <c r="H359" s="392" t="n">
        <v>0</v>
      </c>
      <c r="I359" s="391" t="n">
        <f aca="false">H359*$E359</f>
        <v>0</v>
      </c>
    </row>
    <row r="360" customFormat="false" ht="14.25" hidden="false" customHeight="false" outlineLevel="0" collapsed="false">
      <c r="A360" s="388"/>
      <c r="B360" s="298" t="s">
        <v>617</v>
      </c>
      <c r="C360" s="298" t="str">
        <f aca="false">VLOOKUP(B360,СписокРабот!B:E,2,FALSE())</f>
        <v>Прокладка кабеля в трубах (в стяжке)</v>
      </c>
      <c r="D360" s="300" t="str">
        <f aca="false">VLOOKUP(B360,СписокРабот!B:E,3,FALSE())</f>
        <v>п.м.</v>
      </c>
      <c r="E360" s="301" t="n">
        <f aca="false">VLOOKUP(B360,СписокРабот!B:E,4,FALSE())</f>
        <v>1269</v>
      </c>
      <c r="F360" s="307" t="n">
        <f aca="false">Работы!$F360</f>
        <v>0</v>
      </c>
      <c r="G360" s="389" t="n">
        <f aca="false">Работы!$G360</f>
        <v>0</v>
      </c>
      <c r="H360" s="392" t="n">
        <v>0</v>
      </c>
      <c r="I360" s="391" t="n">
        <f aca="false">H360*$E360</f>
        <v>0</v>
      </c>
    </row>
    <row r="361" customFormat="false" ht="14.25" hidden="false" customHeight="false" outlineLevel="0" collapsed="false">
      <c r="A361" s="388"/>
      <c r="B361" s="298" t="s">
        <v>177</v>
      </c>
      <c r="C361" s="298" t="str">
        <f aca="false">VLOOKUP(B361,СписокРабот!B:E,2,FALSE())</f>
        <v>Прокладка кабеля в штробе</v>
      </c>
      <c r="D361" s="300" t="str">
        <f aca="false">VLOOKUP(B361,СписокРабот!B:E,3,FALSE())</f>
        <v>п.м.</v>
      </c>
      <c r="E361" s="301" t="n">
        <f aca="false">VLOOKUP(B361,СписокРабот!B:E,4,FALSE())</f>
        <v>329</v>
      </c>
      <c r="F361" s="307" t="n">
        <f aca="false">Работы!$F361</f>
        <v>80</v>
      </c>
      <c r="G361" s="389" t="n">
        <f aca="false">Работы!$G361</f>
        <v>26320</v>
      </c>
      <c r="H361" s="392" t="n">
        <v>0</v>
      </c>
      <c r="I361" s="391" t="n">
        <f aca="false">H361*$E361</f>
        <v>0</v>
      </c>
    </row>
    <row r="362" customFormat="false" ht="14.25" hidden="false" customHeight="false" outlineLevel="0" collapsed="false">
      <c r="A362" s="388"/>
      <c r="B362" s="298" t="s">
        <v>179</v>
      </c>
      <c r="C362" s="298" t="str">
        <f aca="false">VLOOKUP(B362,СписокРабот!B:E,2,FALSE())</f>
        <v>Протяжка кабеля в гофру</v>
      </c>
      <c r="D362" s="300" t="str">
        <f aca="false">VLOOKUP(B362,СписокРабот!B:E,3,FALSE())</f>
        <v>п.м.</v>
      </c>
      <c r="E362" s="301" t="n">
        <f aca="false">VLOOKUP(B362,СписокРабот!B:E,4,FALSE())</f>
        <v>97</v>
      </c>
      <c r="F362" s="307" t="n">
        <f aca="false">Работы!$F362</f>
        <v>500</v>
      </c>
      <c r="G362" s="389" t="n">
        <f aca="false">Работы!$G362</f>
        <v>48500</v>
      </c>
      <c r="H362" s="392" t="n">
        <v>0</v>
      </c>
      <c r="I362" s="391" t="n">
        <f aca="false">H362*$E362</f>
        <v>0</v>
      </c>
    </row>
    <row r="363" customFormat="false" ht="14.25" hidden="false" customHeight="false" outlineLevel="0" collapsed="false">
      <c r="A363" s="388"/>
      <c r="B363" s="298" t="s">
        <v>618</v>
      </c>
      <c r="C363" s="298" t="str">
        <f aca="false">VLOOKUP(B363,СписокРабот!B:E,2,FALSE())</f>
        <v>Прокладка кабеля телефонного/интернет UTP</v>
      </c>
      <c r="D363" s="300" t="str">
        <f aca="false">VLOOKUP(B363,СписокРабот!B:E,3,FALSE())</f>
        <v>п.м.</v>
      </c>
      <c r="E363" s="301" t="n">
        <f aca="false">VLOOKUP(B363,СписокРабот!B:E,4,FALSE())</f>
        <v>314</v>
      </c>
      <c r="F363" s="307" t="n">
        <f aca="false">Работы!$F363</f>
        <v>0</v>
      </c>
      <c r="G363" s="389" t="n">
        <f aca="false">Работы!$G363</f>
        <v>0</v>
      </c>
      <c r="H363" s="392" t="n">
        <v>0</v>
      </c>
      <c r="I363" s="391" t="n">
        <f aca="false">H363*$E363</f>
        <v>0</v>
      </c>
    </row>
    <row r="364" customFormat="false" ht="14.25" hidden="false" customHeight="false" outlineLevel="0" collapsed="false">
      <c r="A364" s="388"/>
      <c r="B364" s="298" t="s">
        <v>619</v>
      </c>
      <c r="C364" s="298" t="str">
        <f aca="false">VLOOKUP(B364,СписокРабот!B:E,2,FALSE())</f>
        <v>Прокладка кабеля телевизионного открытым способом  в лотке </v>
      </c>
      <c r="D364" s="300" t="str">
        <f aca="false">VLOOKUP(B364,СписокРабот!B:E,3,FALSE())</f>
        <v>п.м.</v>
      </c>
      <c r="E364" s="301" t="n">
        <f aca="false">VLOOKUP(B364,СписокРабот!B:E,4,FALSE())</f>
        <v>314</v>
      </c>
      <c r="F364" s="307" t="n">
        <f aca="false">Работы!$F364</f>
        <v>0</v>
      </c>
      <c r="G364" s="389" t="n">
        <f aca="false">Работы!$G364</f>
        <v>0</v>
      </c>
      <c r="H364" s="392" t="n">
        <v>0</v>
      </c>
      <c r="I364" s="391" t="n">
        <f aca="false">H364*$E364</f>
        <v>0</v>
      </c>
    </row>
    <row r="365" customFormat="false" ht="14.25" hidden="false" customHeight="false" outlineLevel="0" collapsed="false">
      <c r="A365" s="388"/>
      <c r="B365" s="298" t="s">
        <v>620</v>
      </c>
      <c r="C365" s="298" t="str">
        <f aca="false">VLOOKUP(B365,СписокРабот!B:E,2,FALSE())</f>
        <v>Прокладка кабеля в кабель-канале</v>
      </c>
      <c r="D365" s="300" t="str">
        <f aca="false">VLOOKUP(B365,СписокРабот!B:E,3,FALSE())</f>
        <v>п.м</v>
      </c>
      <c r="E365" s="301" t="n">
        <f aca="false">VLOOKUP(B365,СписокРабот!B:E,4,FALSE())</f>
        <v>329</v>
      </c>
      <c r="F365" s="307" t="n">
        <f aca="false">Работы!$F365</f>
        <v>0</v>
      </c>
      <c r="G365" s="389" t="n">
        <f aca="false">Работы!$G365</f>
        <v>0</v>
      </c>
      <c r="H365" s="392" t="n">
        <v>0</v>
      </c>
      <c r="I365" s="391" t="n">
        <f aca="false">H365*$E365</f>
        <v>0</v>
      </c>
    </row>
    <row r="366" customFormat="false" ht="14.25" hidden="false" customHeight="false" outlineLevel="0" collapsed="false">
      <c r="A366" s="388"/>
      <c r="B366" s="298" t="s">
        <v>621</v>
      </c>
      <c r="C366" s="298" t="str">
        <f aca="false">VLOOKUP(B366,СписокРабот!B:E,2,FALSE())</f>
        <v>Прокладка кабеля на скобах по гипсу открытым способом</v>
      </c>
      <c r="D366" s="300" t="str">
        <f aca="false">VLOOKUP(B366,СписокРабот!B:E,3,FALSE())</f>
        <v>п.м.</v>
      </c>
      <c r="E366" s="301" t="n">
        <f aca="false">VLOOKUP(B366,СписокРабот!B:E,4,FALSE())</f>
        <v>386</v>
      </c>
      <c r="F366" s="307" t="n">
        <f aca="false">Работы!$F366</f>
        <v>0</v>
      </c>
      <c r="G366" s="389" t="n">
        <f aca="false">Работы!$G366</f>
        <v>0</v>
      </c>
      <c r="H366" s="392" t="n">
        <v>0</v>
      </c>
      <c r="I366" s="391" t="n">
        <f aca="false">H366*$E366</f>
        <v>0</v>
      </c>
    </row>
    <row r="367" customFormat="false" ht="14.25" hidden="false" customHeight="false" outlineLevel="0" collapsed="false">
      <c r="A367" s="388"/>
      <c r="B367" s="298" t="s">
        <v>622</v>
      </c>
      <c r="C367" s="298" t="str">
        <f aca="false">VLOOKUP(B367,СписокРабот!B:E,2,FALSE())</f>
        <v>Прокладка кабеля на скобах по кирпичу открытым способом</v>
      </c>
      <c r="D367" s="300" t="str">
        <f aca="false">VLOOKUP(B367,СписокРабот!B:E,3,FALSE())</f>
        <v>п.м.</v>
      </c>
      <c r="E367" s="301" t="n">
        <f aca="false">VLOOKUP(B367,СписокРабот!B:E,4,FALSE())</f>
        <v>386</v>
      </c>
      <c r="F367" s="307" t="n">
        <f aca="false">Работы!$F367</f>
        <v>0</v>
      </c>
      <c r="G367" s="389" t="n">
        <f aca="false">Работы!$G367</f>
        <v>0</v>
      </c>
      <c r="H367" s="392" t="n">
        <v>0</v>
      </c>
      <c r="I367" s="391" t="n">
        <f aca="false">H367*$E367</f>
        <v>0</v>
      </c>
    </row>
    <row r="368" customFormat="false" ht="14.25" hidden="false" customHeight="false" outlineLevel="0" collapsed="false">
      <c r="A368" s="388"/>
      <c r="B368" s="298" t="s">
        <v>623</v>
      </c>
      <c r="C368" s="298" t="str">
        <f aca="false">VLOOKUP(B368,СписокРабот!B:E,2,FALSE())</f>
        <v>Прокладка кабеля на скобах по бетону открытым способом</v>
      </c>
      <c r="D368" s="300" t="str">
        <f aca="false">VLOOKUP(B368,СписокРабот!B:E,3,FALSE())</f>
        <v>п.м.</v>
      </c>
      <c r="E368" s="301" t="n">
        <f aca="false">VLOOKUP(B368,СписокРабот!B:E,4,FALSE())</f>
        <v>441</v>
      </c>
      <c r="F368" s="307" t="n">
        <f aca="false">Работы!$F368</f>
        <v>0</v>
      </c>
      <c r="G368" s="389" t="n">
        <f aca="false">Работы!$G368</f>
        <v>0</v>
      </c>
      <c r="H368" s="392" t="n">
        <v>0</v>
      </c>
      <c r="I368" s="391" t="n">
        <f aca="false">H368*$E368</f>
        <v>0</v>
      </c>
    </row>
    <row r="369" customFormat="false" ht="14.25" hidden="false" customHeight="false" outlineLevel="0" collapsed="false">
      <c r="A369" s="388"/>
      <c r="B369" s="298" t="s">
        <v>624</v>
      </c>
      <c r="C369" s="298" t="str">
        <f aca="false">VLOOKUP(B369,СписокРабот!B:E,2,FALSE())</f>
        <v>Монтаж кабель-канала на гипсе и ГКЛ</v>
      </c>
      <c r="D369" s="300" t="str">
        <f aca="false">VLOOKUP(B369,СписокРабот!B:E,3,FALSE())</f>
        <v>п.м.</v>
      </c>
      <c r="E369" s="301" t="n">
        <f aca="false">VLOOKUP(B369,СписокРабот!B:E,4,FALSE())</f>
        <v>229</v>
      </c>
      <c r="F369" s="307" t="n">
        <f aca="false">Работы!$F369</f>
        <v>0</v>
      </c>
      <c r="G369" s="389" t="n">
        <f aca="false">Работы!$G369</f>
        <v>0</v>
      </c>
      <c r="H369" s="392" t="n">
        <v>0</v>
      </c>
      <c r="I369" s="391" t="n">
        <f aca="false">H369*$E369</f>
        <v>0</v>
      </c>
    </row>
    <row r="370" customFormat="false" ht="14.25" hidden="false" customHeight="false" outlineLevel="0" collapsed="false">
      <c r="A370" s="388"/>
      <c r="B370" s="298" t="s">
        <v>625</v>
      </c>
      <c r="C370" s="298" t="str">
        <f aca="false">VLOOKUP(B370,СписокРабот!B:E,2,FALSE())</f>
        <v>Монтаж кабель-канала по кирпичу</v>
      </c>
      <c r="D370" s="300" t="str">
        <f aca="false">VLOOKUP(B370,СписокРабот!B:E,3,FALSE())</f>
        <v>п.м.</v>
      </c>
      <c r="E370" s="301" t="n">
        <f aca="false">VLOOKUP(B370,СписокРабот!B:E,4,FALSE())</f>
        <v>270</v>
      </c>
      <c r="F370" s="307" t="n">
        <f aca="false">Работы!$F370</f>
        <v>0</v>
      </c>
      <c r="G370" s="389" t="n">
        <f aca="false">Работы!$G370</f>
        <v>0</v>
      </c>
      <c r="H370" s="392" t="n">
        <v>0</v>
      </c>
      <c r="I370" s="391" t="n">
        <f aca="false">H370*$E370</f>
        <v>0</v>
      </c>
    </row>
    <row r="371" customFormat="false" ht="14.25" hidden="false" customHeight="false" outlineLevel="0" collapsed="false">
      <c r="A371" s="388"/>
      <c r="B371" s="298" t="s">
        <v>626</v>
      </c>
      <c r="C371" s="298" t="str">
        <f aca="false">VLOOKUP(B371,СписокРабот!B:E,2,FALSE())</f>
        <v>Монтаж кабель-канала по бетону</v>
      </c>
      <c r="D371" s="300" t="str">
        <f aca="false">VLOOKUP(B371,СписокРабот!B:E,3,FALSE())</f>
        <v>п.м.</v>
      </c>
      <c r="E371" s="301" t="n">
        <f aca="false">VLOOKUP(B371,СписокРабот!B:E,4,FALSE())</f>
        <v>314</v>
      </c>
      <c r="F371" s="307" t="n">
        <f aca="false">Работы!$F371</f>
        <v>0</v>
      </c>
      <c r="G371" s="389" t="n">
        <f aca="false">Работы!$G371</f>
        <v>0</v>
      </c>
      <c r="H371" s="392" t="n">
        <v>0</v>
      </c>
      <c r="I371" s="391" t="n">
        <f aca="false">H371*$E371</f>
        <v>0</v>
      </c>
    </row>
    <row r="372" customFormat="false" ht="14.25" hidden="false" customHeight="false" outlineLevel="0" collapsed="false">
      <c r="A372" s="388"/>
      <c r="B372" s="298" t="s">
        <v>181</v>
      </c>
      <c r="C372" s="298" t="str">
        <f aca="false">VLOOKUP(B372,СписокРабот!B:E,2,FALSE())</f>
        <v>Прокладка кабеля 4-6 мм²</v>
      </c>
      <c r="D372" s="300" t="str">
        <f aca="false">VLOOKUP(B372,СписокРабот!B:E,3,FALSE())</f>
        <v>п.м.</v>
      </c>
      <c r="E372" s="301" t="n">
        <f aca="false">VLOOKUP(B372,СписокРабот!B:E,4,FALSE())</f>
        <v>736</v>
      </c>
      <c r="F372" s="307" t="n">
        <f aca="false">Работы!$F372</f>
        <v>20</v>
      </c>
      <c r="G372" s="389" t="n">
        <f aca="false">Работы!$G372</f>
        <v>14720</v>
      </c>
      <c r="H372" s="392" t="n">
        <v>0</v>
      </c>
      <c r="I372" s="391" t="n">
        <f aca="false">H372*$E372</f>
        <v>0</v>
      </c>
    </row>
    <row r="373" customFormat="false" ht="14.25" hidden="false" customHeight="false" outlineLevel="0" collapsed="false">
      <c r="A373" s="388"/>
      <c r="B373" s="298" t="s">
        <v>627</v>
      </c>
      <c r="C373" s="298" t="str">
        <f aca="false">VLOOKUP(B373,СписокРабот!B:E,2,FALSE())</f>
        <v>Прокладка кабеля 10 мм²</v>
      </c>
      <c r="D373" s="300" t="str">
        <f aca="false">VLOOKUP(B373,СписокРабот!B:E,3,FALSE())</f>
        <v>п.м.</v>
      </c>
      <c r="E373" s="301" t="n">
        <f aca="false">VLOOKUP(B373,СписокРабот!B:E,4,FALSE())</f>
        <v>975</v>
      </c>
      <c r="F373" s="307" t="n">
        <f aca="false">Работы!$F373</f>
        <v>0</v>
      </c>
      <c r="G373" s="389" t="n">
        <f aca="false">Работы!$G373</f>
        <v>0</v>
      </c>
      <c r="H373" s="392" t="n">
        <v>0</v>
      </c>
      <c r="I373" s="391" t="n">
        <f aca="false">H373*$E373</f>
        <v>0</v>
      </c>
    </row>
    <row r="374" customFormat="false" ht="14.25" hidden="false" customHeight="false" outlineLevel="0" collapsed="false">
      <c r="A374" s="388"/>
      <c r="B374" s="298" t="s">
        <v>628</v>
      </c>
      <c r="C374" s="298" t="str">
        <f aca="false">VLOOKUP(B374,СписокРабот!B:E,2,FALSE())</f>
        <v>Прокладка кабеля 16 мм²</v>
      </c>
      <c r="D374" s="300" t="str">
        <f aca="false">VLOOKUP(B374,СписокРабот!B:E,3,FALSE())</f>
        <v>п.м.</v>
      </c>
      <c r="E374" s="301" t="n">
        <f aca="false">VLOOKUP(B374,СписокРабот!B:E,4,FALSE())</f>
        <v>1398</v>
      </c>
      <c r="F374" s="307" t="n">
        <f aca="false">Работы!$F374</f>
        <v>0</v>
      </c>
      <c r="G374" s="389" t="n">
        <f aca="false">Работы!$G374</f>
        <v>0</v>
      </c>
      <c r="H374" s="392" t="n">
        <v>0</v>
      </c>
      <c r="I374" s="391" t="n">
        <f aca="false">H374*$E374</f>
        <v>0</v>
      </c>
    </row>
    <row r="375" customFormat="false" ht="14.25" hidden="false" customHeight="false" outlineLevel="0" collapsed="false">
      <c r="A375" s="388"/>
      <c r="B375" s="298" t="s">
        <v>629</v>
      </c>
      <c r="C375" s="298" t="str">
        <f aca="false">VLOOKUP(B375,СписокРабот!B:E,2,FALSE())</f>
        <v>Прокладка кабеля 25 мм² по договоренности</v>
      </c>
      <c r="D375" s="300" t="str">
        <f aca="false">VLOOKUP(B375,СписокРабот!B:E,3,FALSE())</f>
        <v>п.м.</v>
      </c>
      <c r="E375" s="301" t="n">
        <f aca="false">VLOOKUP(B375,СписокРабот!B:E,4,FALSE())</f>
        <v>0</v>
      </c>
      <c r="F375" s="307" t="n">
        <f aca="false">Работы!$F375</f>
        <v>0</v>
      </c>
      <c r="G375" s="389" t="n">
        <f aca="false">Работы!$G375</f>
        <v>0</v>
      </c>
      <c r="H375" s="392" t="n">
        <v>0</v>
      </c>
      <c r="I375" s="391" t="n">
        <f aca="false">H375*$E375</f>
        <v>0</v>
      </c>
    </row>
    <row r="376" customFormat="false" ht="14.25" hidden="false" customHeight="false" outlineLevel="0" collapsed="false">
      <c r="A376" s="388"/>
      <c r="B376" s="298" t="s">
        <v>630</v>
      </c>
      <c r="C376" s="298" t="str">
        <f aca="false">VLOOKUP(B376,СписокРабот!B:E,2,FALSE())</f>
        <v>Прокладка кабеля бронированного по договоренности</v>
      </c>
      <c r="D376" s="300" t="str">
        <f aca="false">VLOOKUP(B376,СписокРабот!B:E,3,FALSE())</f>
        <v>п.м.</v>
      </c>
      <c r="E376" s="301" t="n">
        <f aca="false">VLOOKUP(B376,СписокРабот!B:E,4,FALSE())</f>
        <v>0</v>
      </c>
      <c r="F376" s="307" t="n">
        <f aca="false">Работы!$F376</f>
        <v>0</v>
      </c>
      <c r="G376" s="389" t="n">
        <f aca="false">Работы!$G376</f>
        <v>0</v>
      </c>
      <c r="H376" s="392" t="n">
        <v>0</v>
      </c>
      <c r="I376" s="391" t="n">
        <f aca="false">H376*$E376</f>
        <v>0</v>
      </c>
    </row>
    <row r="377" customFormat="false" ht="14.25" hidden="false" customHeight="false" outlineLevel="0" collapsed="false">
      <c r="A377" s="388"/>
      <c r="B377" s="298" t="s">
        <v>631</v>
      </c>
      <c r="C377" s="298" t="str">
        <f aca="false">VLOOKUP(B377,СписокРабот!B:E,2,FALSE())</f>
        <v>Монтаж светодиодной подсветки</v>
      </c>
      <c r="D377" s="300" t="str">
        <f aca="false">VLOOKUP(B377,СписокРабот!B:E,3,FALSE())</f>
        <v>п.м.</v>
      </c>
      <c r="E377" s="301" t="n">
        <f aca="false">VLOOKUP(B377,СписокРабот!B:E,4,FALSE())</f>
        <v>847</v>
      </c>
      <c r="F377" s="307" t="n">
        <f aca="false">Работы!$F377</f>
        <v>0</v>
      </c>
      <c r="G377" s="389" t="n">
        <f aca="false">Работы!$G377</f>
        <v>0</v>
      </c>
      <c r="H377" s="392" t="n">
        <v>0</v>
      </c>
      <c r="I377" s="391" t="n">
        <f aca="false">H377*$E377</f>
        <v>0</v>
      </c>
    </row>
    <row r="378" customFormat="false" ht="14.25" hidden="false" customHeight="false" outlineLevel="0" collapsed="false">
      <c r="A378" s="388"/>
      <c r="B378" s="298" t="s">
        <v>632</v>
      </c>
      <c r="C378" s="298" t="str">
        <f aca="false">VLOOKUP(B378,СписокРабот!B:E,2,FALSE())</f>
        <v>Подключение линии силовой к щиту (однофазная сеть)</v>
      </c>
      <c r="D378" s="300" t="str">
        <f aca="false">VLOOKUP(B378,СписокРабот!B:E,3,FALSE())</f>
        <v>ед.</v>
      </c>
      <c r="E378" s="301" t="n">
        <f aca="false">VLOOKUP(B378,СписокРабот!B:E,4,FALSE())</f>
        <v>2963</v>
      </c>
      <c r="F378" s="307" t="n">
        <f aca="false">Работы!$F378</f>
        <v>0</v>
      </c>
      <c r="G378" s="389" t="n">
        <f aca="false">Работы!$G378</f>
        <v>0</v>
      </c>
      <c r="H378" s="390" t="n">
        <v>0</v>
      </c>
      <c r="I378" s="391" t="n">
        <f aca="false">H378*$E378</f>
        <v>0</v>
      </c>
    </row>
    <row r="379" customFormat="false" ht="14.25" hidden="false" customHeight="false" outlineLevel="0" collapsed="false">
      <c r="A379" s="388"/>
      <c r="B379" s="298" t="s">
        <v>633</v>
      </c>
      <c r="C379" s="298" t="str">
        <f aca="false">VLOOKUP(B379,СписокРабот!B:E,2,FALSE())</f>
        <v>Подключение линии силовой к щиту (трехфазная сеть)</v>
      </c>
      <c r="D379" s="300" t="str">
        <f aca="false">VLOOKUP(B379,СписокРабот!B:E,3,FALSE())</f>
        <v>ед.</v>
      </c>
      <c r="E379" s="301" t="n">
        <f aca="false">VLOOKUP(B379,СписокРабот!B:E,4,FALSE())</f>
        <v>4373</v>
      </c>
      <c r="F379" s="307" t="n">
        <f aca="false">Работы!$F379</f>
        <v>0</v>
      </c>
      <c r="G379" s="389" t="n">
        <f aca="false">Работы!$G379</f>
        <v>0</v>
      </c>
      <c r="H379" s="390" t="n">
        <v>0</v>
      </c>
      <c r="I379" s="391" t="n">
        <f aca="false">H379*$E379</f>
        <v>0</v>
      </c>
    </row>
    <row r="380" customFormat="false" ht="14.25" hidden="false" customHeight="false" outlineLevel="0" collapsed="false">
      <c r="A380" s="388"/>
      <c r="B380" s="298" t="s">
        <v>634</v>
      </c>
      <c r="C380" s="298" t="str">
        <f aca="false">VLOOKUP(B380,СписокРабот!B:E,2,FALSE())</f>
        <v>Подключение телевизионной и телефонной сети к щиту</v>
      </c>
      <c r="D380" s="300" t="str">
        <f aca="false">VLOOKUP(B380,СписокРабот!B:E,3,FALSE())</f>
        <v>ед.</v>
      </c>
      <c r="E380" s="301" t="n">
        <f aca="false">VLOOKUP(B380,СписокРабот!B:E,4,FALSE())</f>
        <v>2116</v>
      </c>
      <c r="F380" s="307" t="n">
        <f aca="false">Работы!$F380</f>
        <v>0</v>
      </c>
      <c r="G380" s="389" t="n">
        <f aca="false">Работы!$G380</f>
        <v>0</v>
      </c>
      <c r="H380" s="390" t="n">
        <v>0</v>
      </c>
      <c r="I380" s="391" t="n">
        <f aca="false">H380*$E380</f>
        <v>0</v>
      </c>
    </row>
    <row r="381" customFormat="false" ht="14.25" hidden="false" customHeight="false" outlineLevel="0" collapsed="false">
      <c r="A381" s="388"/>
      <c r="B381" s="298" t="s">
        <v>635</v>
      </c>
      <c r="C381" s="298" t="str">
        <f aca="false">VLOOKUP(B381,СписокРабот!B:E,2,FALSE())</f>
        <v>Монтаж распаечной коробки с коммутацией</v>
      </c>
      <c r="D381" s="300" t="str">
        <f aca="false">VLOOKUP(B381,СписокРабот!B:E,3,FALSE())</f>
        <v>ед.</v>
      </c>
      <c r="E381" s="301" t="n">
        <f aca="false">VLOOKUP(B381,СписокРабот!B:E,4,FALSE())</f>
        <v>1768</v>
      </c>
      <c r="F381" s="307" t="n">
        <f aca="false">Работы!$F381</f>
        <v>0</v>
      </c>
      <c r="G381" s="389" t="n">
        <f aca="false">Работы!$G381</f>
        <v>0</v>
      </c>
      <c r="H381" s="390" t="n">
        <v>0</v>
      </c>
      <c r="I381" s="391" t="n">
        <f aca="false">H381*$E381</f>
        <v>0</v>
      </c>
    </row>
    <row r="382" customFormat="false" ht="14.25" hidden="false" customHeight="false" outlineLevel="0" collapsed="false">
      <c r="A382" s="388"/>
      <c r="B382" s="298" t="s">
        <v>183</v>
      </c>
      <c r="C382" s="298" t="str">
        <f aca="false">VLOOKUP(B382,СписокРабот!B:E,2,FALSE())</f>
        <v>Установка электроточки скрытой подводки</v>
      </c>
      <c r="D382" s="300" t="str">
        <f aca="false">VLOOKUP(B382,СписокРабот!B:E,3,FALSE())</f>
        <v>ед.</v>
      </c>
      <c r="E382" s="301" t="n">
        <f aca="false">VLOOKUP(B382,СписокРабот!B:E,4,FALSE())</f>
        <v>693</v>
      </c>
      <c r="F382" s="307" t="n">
        <f aca="false">Работы!$F382</f>
        <v>60</v>
      </c>
      <c r="G382" s="389" t="n">
        <f aca="false">Работы!$G382</f>
        <v>41580</v>
      </c>
      <c r="H382" s="390" t="n">
        <v>0</v>
      </c>
      <c r="I382" s="391" t="n">
        <f aca="false">H382*$E382</f>
        <v>0</v>
      </c>
    </row>
    <row r="383" customFormat="false" ht="14.25" hidden="false" customHeight="false" outlineLevel="0" collapsed="false">
      <c r="A383" s="388"/>
      <c r="B383" s="298" t="s">
        <v>636</v>
      </c>
      <c r="C383" s="298" t="str">
        <f aca="false">VLOOKUP(B383,СписокРабот!B:E,2,FALSE())</f>
        <v>Установка электроточки наружной</v>
      </c>
      <c r="D383" s="300" t="str">
        <f aca="false">VLOOKUP(B383,СписокРабот!B:E,3,FALSE())</f>
        <v>ед.</v>
      </c>
      <c r="E383" s="301" t="n">
        <f aca="false">VLOOKUP(B383,СписокРабот!B:E,4,FALSE())</f>
        <v>847</v>
      </c>
      <c r="F383" s="307" t="n">
        <f aca="false">Работы!$F383</f>
        <v>0</v>
      </c>
      <c r="G383" s="389" t="n">
        <f aca="false">Работы!$G383</f>
        <v>0</v>
      </c>
      <c r="H383" s="390" t="n">
        <v>0</v>
      </c>
      <c r="I383" s="391" t="n">
        <f aca="false">H383*$E383</f>
        <v>0</v>
      </c>
    </row>
    <row r="384" customFormat="false" ht="14.25" hidden="false" customHeight="false" outlineLevel="0" collapsed="false">
      <c r="A384" s="388"/>
      <c r="B384" s="298" t="s">
        <v>637</v>
      </c>
      <c r="C384" s="298" t="str">
        <f aca="false">VLOOKUP(B384,СписокРабот!B:E,2,FALSE())</f>
        <v>Установка розетки накладной для электроплиты</v>
      </c>
      <c r="D384" s="300" t="str">
        <f aca="false">VLOOKUP(B384,СписокРабот!B:E,3,FALSE())</f>
        <v>ед.</v>
      </c>
      <c r="E384" s="301" t="n">
        <f aca="false">VLOOKUP(B384,СписокРабот!B:E,4,FALSE())</f>
        <v>1738</v>
      </c>
      <c r="F384" s="307" t="n">
        <f aca="false">Работы!$F384</f>
        <v>0</v>
      </c>
      <c r="G384" s="389" t="n">
        <f aca="false">Работы!$G384</f>
        <v>0</v>
      </c>
      <c r="H384" s="390" t="n">
        <v>0</v>
      </c>
      <c r="I384" s="391" t="n">
        <f aca="false">H384*$E384</f>
        <v>0</v>
      </c>
    </row>
    <row r="385" customFormat="false" ht="14.25" hidden="false" customHeight="false" outlineLevel="0" collapsed="false">
      <c r="A385" s="388"/>
      <c r="B385" s="298" t="s">
        <v>638</v>
      </c>
      <c r="C385" s="298" t="str">
        <f aca="false">VLOOKUP(B385,СписокРабот!B:E,2,FALSE())</f>
        <v>Установка розетки скрытой подводки для электроплиты</v>
      </c>
      <c r="D385" s="300" t="str">
        <f aca="false">VLOOKUP(B385,СписокРабот!B:E,3,FALSE())</f>
        <v>ед.</v>
      </c>
      <c r="E385" s="301" t="n">
        <f aca="false">VLOOKUP(B385,СписокРабот!B:E,4,FALSE())</f>
        <v>1636</v>
      </c>
      <c r="F385" s="307" t="n">
        <f aca="false">Работы!$F385</f>
        <v>0</v>
      </c>
      <c r="G385" s="389" t="n">
        <f aca="false">Работы!$G385</f>
        <v>0</v>
      </c>
      <c r="H385" s="390" t="n">
        <v>0</v>
      </c>
      <c r="I385" s="391" t="n">
        <f aca="false">H385*$E385</f>
        <v>0</v>
      </c>
    </row>
    <row r="386" customFormat="false" ht="14.25" hidden="false" customHeight="false" outlineLevel="0" collapsed="false">
      <c r="A386" s="388"/>
      <c r="B386" s="298" t="s">
        <v>185</v>
      </c>
      <c r="C386" s="298" t="str">
        <f aca="false">VLOOKUP(B386,СписокРабот!B:E,2,FALSE())</f>
        <v>Установка подрозетника (без изготовления отверстия)</v>
      </c>
      <c r="D386" s="300" t="str">
        <f aca="false">VLOOKUP(B386,СписокРабот!B:E,3,FALSE())</f>
        <v>ед.</v>
      </c>
      <c r="E386" s="301" t="n">
        <f aca="false">VLOOKUP(B386,СписокРабот!B:E,4,FALSE())</f>
        <v>163</v>
      </c>
      <c r="F386" s="307" t="n">
        <f aca="false">Работы!$F386</f>
        <v>60</v>
      </c>
      <c r="G386" s="389" t="n">
        <f aca="false">Работы!$G386</f>
        <v>9780</v>
      </c>
      <c r="H386" s="390" t="n">
        <v>0</v>
      </c>
      <c r="I386" s="391" t="n">
        <f aca="false">H386*$E386</f>
        <v>0</v>
      </c>
    </row>
    <row r="387" customFormat="false" ht="14.25" hidden="false" customHeight="false" outlineLevel="0" collapsed="false">
      <c r="A387" s="388"/>
      <c r="B387" s="298" t="s">
        <v>639</v>
      </c>
      <c r="C387" s="298" t="str">
        <f aca="false">VLOOKUP(B387,СписокРабот!B:E,2,FALSE())</f>
        <v>Установка розетки телефонной (накладной)</v>
      </c>
      <c r="D387" s="300" t="str">
        <f aca="false">VLOOKUP(B387,СписокРабот!B:E,3,FALSE())</f>
        <v>ед.</v>
      </c>
      <c r="E387" s="301" t="n">
        <f aca="false">VLOOKUP(B387,СписокРабот!B:E,4,FALSE())</f>
        <v>822</v>
      </c>
      <c r="F387" s="307" t="n">
        <f aca="false">Работы!$F387</f>
        <v>0</v>
      </c>
      <c r="G387" s="389" t="n">
        <f aca="false">Работы!$G387</f>
        <v>0</v>
      </c>
      <c r="H387" s="390" t="n">
        <v>0</v>
      </c>
      <c r="I387" s="391" t="n">
        <f aca="false">H387*$E387</f>
        <v>0</v>
      </c>
    </row>
    <row r="388" customFormat="false" ht="14.25" hidden="false" customHeight="false" outlineLevel="0" collapsed="false">
      <c r="A388" s="388"/>
      <c r="B388" s="298" t="s">
        <v>640</v>
      </c>
      <c r="C388" s="298" t="str">
        <f aca="false">VLOOKUP(B388,СписокРабот!B:E,2,FALSE())</f>
        <v>Установка блока выключателей (для санитарно-технических кабин)</v>
      </c>
      <c r="D388" s="300" t="str">
        <f aca="false">VLOOKUP(B388,СписокРабот!B:E,3,FALSE())</f>
        <v>ед.</v>
      </c>
      <c r="E388" s="301" t="n">
        <f aca="false">VLOOKUP(B388,СписокРабот!B:E,4,FALSE())</f>
        <v>1911</v>
      </c>
      <c r="F388" s="307" t="n">
        <f aca="false">Работы!$F388</f>
        <v>0</v>
      </c>
      <c r="G388" s="389" t="n">
        <f aca="false">Работы!$G388</f>
        <v>0</v>
      </c>
      <c r="H388" s="390" t="n">
        <v>0</v>
      </c>
      <c r="I388" s="391" t="n">
        <f aca="false">H388*$E388</f>
        <v>0</v>
      </c>
    </row>
    <row r="389" customFormat="false" ht="14.25" hidden="false" customHeight="false" outlineLevel="0" collapsed="false">
      <c r="A389" s="388"/>
      <c r="B389" s="298" t="s">
        <v>641</v>
      </c>
      <c r="C389" s="298" t="str">
        <f aca="false">VLOOKUP(B389,СписокРабот!B:E,2,FALSE())</f>
        <v>Монтаж проходного выключателя / мастер-выключателя</v>
      </c>
      <c r="D389" s="300" t="str">
        <f aca="false">VLOOKUP(B389,СписокРабот!B:E,3,FALSE())</f>
        <v>ед.</v>
      </c>
      <c r="E389" s="301" t="n">
        <f aca="false">VLOOKUP(B389,СписокРабот!B:E,4,FALSE())</f>
        <v>1486</v>
      </c>
      <c r="F389" s="307" t="n">
        <f aca="false">Работы!$F389</f>
        <v>0</v>
      </c>
      <c r="G389" s="389" t="n">
        <f aca="false">Работы!$G389</f>
        <v>0</v>
      </c>
      <c r="H389" s="390" t="n">
        <v>0</v>
      </c>
      <c r="I389" s="391" t="n">
        <f aca="false">H389*$E389</f>
        <v>0</v>
      </c>
    </row>
    <row r="390" customFormat="false" ht="14.25" hidden="false" customHeight="false" outlineLevel="0" collapsed="false">
      <c r="A390" s="388"/>
      <c r="B390" s="298" t="s">
        <v>642</v>
      </c>
      <c r="C390" s="298" t="str">
        <f aca="false">VLOOKUP(B390,СписокРабот!B:E,2,FALSE())</f>
        <v>Автомат защиты (однополюсный), установка</v>
      </c>
      <c r="D390" s="300" t="str">
        <f aca="false">VLOOKUP(B390,СписокРабот!B:E,3,FALSE())</f>
        <v>ед.</v>
      </c>
      <c r="E390" s="301" t="n">
        <f aca="false">VLOOKUP(B390,СписокРабот!B:E,4,FALSE())</f>
        <v>1270</v>
      </c>
      <c r="F390" s="307" t="n">
        <f aca="false">Работы!$F390</f>
        <v>0</v>
      </c>
      <c r="G390" s="389" t="n">
        <f aca="false">Работы!$G390</f>
        <v>0</v>
      </c>
      <c r="H390" s="390" t="n">
        <v>0</v>
      </c>
      <c r="I390" s="391" t="n">
        <f aca="false">H390*$E390</f>
        <v>0</v>
      </c>
    </row>
    <row r="391" customFormat="false" ht="14.25" hidden="false" customHeight="false" outlineLevel="0" collapsed="false">
      <c r="A391" s="388"/>
      <c r="B391" s="298" t="s">
        <v>643</v>
      </c>
      <c r="C391" s="298" t="str">
        <f aca="false">VLOOKUP(B391,СписокРабот!B:E,2,FALSE())</f>
        <v>Автомат защиты (трехполюсный), установка</v>
      </c>
      <c r="D391" s="300" t="str">
        <f aca="false">VLOOKUP(B391,СписокРабот!B:E,3,FALSE())</f>
        <v>ед.</v>
      </c>
      <c r="E391" s="301" t="n">
        <f aca="false">VLOOKUP(B391,СписокРабот!B:E,4,FALSE())</f>
        <v>2539</v>
      </c>
      <c r="F391" s="307" t="n">
        <f aca="false">Работы!$F391</f>
        <v>0</v>
      </c>
      <c r="G391" s="389" t="n">
        <f aca="false">Работы!$G391</f>
        <v>0</v>
      </c>
      <c r="H391" s="390" t="n">
        <v>0</v>
      </c>
      <c r="I391" s="391" t="n">
        <f aca="false">H391*$E391</f>
        <v>0</v>
      </c>
    </row>
    <row r="392" customFormat="false" ht="14.25" hidden="false" customHeight="false" outlineLevel="0" collapsed="false">
      <c r="A392" s="388"/>
      <c r="B392" s="298" t="s">
        <v>644</v>
      </c>
      <c r="C392" s="298" t="str">
        <f aca="false">VLOOKUP(B392,СписокРабот!B:E,2,FALSE())</f>
        <v>Устройство защитного отключения, установка</v>
      </c>
      <c r="D392" s="300" t="str">
        <f aca="false">VLOOKUP(B392,СписокРабот!B:E,3,FALSE())</f>
        <v>ед.</v>
      </c>
      <c r="E392" s="301" t="n">
        <f aca="false">VLOOKUP(B392,СписокРабот!B:E,4,FALSE())</f>
        <v>1711</v>
      </c>
      <c r="F392" s="307" t="n">
        <f aca="false">Работы!$F392</f>
        <v>0</v>
      </c>
      <c r="G392" s="389" t="n">
        <f aca="false">Работы!$G392</f>
        <v>0</v>
      </c>
      <c r="H392" s="390" t="n">
        <v>0</v>
      </c>
      <c r="I392" s="391" t="n">
        <f aca="false">H392*$E392</f>
        <v>0</v>
      </c>
    </row>
    <row r="393" customFormat="false" ht="14.25" hidden="false" customHeight="false" outlineLevel="0" collapsed="false">
      <c r="A393" s="388"/>
      <c r="B393" s="298" t="s">
        <v>645</v>
      </c>
      <c r="C393" s="298" t="str">
        <f aca="false">VLOOKUP(B393,СписокРабот!B:E,2,FALSE())</f>
        <v>Устройство защитного отключения (двухполюсное), установка</v>
      </c>
      <c r="D393" s="300" t="str">
        <f aca="false">VLOOKUP(B393,СписокРабот!B:E,3,FALSE())</f>
        <v>ед.</v>
      </c>
      <c r="E393" s="301" t="n">
        <f aca="false">VLOOKUP(B393,СписокРабот!B:E,4,FALSE())</f>
        <v>2316</v>
      </c>
      <c r="F393" s="307" t="n">
        <f aca="false">Работы!$F393</f>
        <v>0</v>
      </c>
      <c r="G393" s="389" t="n">
        <f aca="false">Работы!$G393</f>
        <v>0</v>
      </c>
      <c r="H393" s="390" t="n">
        <v>0</v>
      </c>
      <c r="I393" s="391" t="n">
        <f aca="false">H393*$E393</f>
        <v>0</v>
      </c>
    </row>
    <row r="394" customFormat="false" ht="14.25" hidden="false" customHeight="false" outlineLevel="0" collapsed="false">
      <c r="A394" s="388"/>
      <c r="B394" s="298" t="s">
        <v>646</v>
      </c>
      <c r="C394" s="298" t="str">
        <f aca="false">VLOOKUP(B394,СписокРабот!B:E,2,FALSE())</f>
        <v>Устройство защитного отключения (четырехполюсного), установка</v>
      </c>
      <c r="D394" s="300" t="str">
        <f aca="false">VLOOKUP(B394,СписокРабот!B:E,3,FALSE())</f>
        <v>ед.</v>
      </c>
      <c r="E394" s="301" t="n">
        <f aca="false">VLOOKUP(B394,СписокРабот!B:E,4,FALSE())</f>
        <v>3809</v>
      </c>
      <c r="F394" s="307" t="n">
        <f aca="false">Работы!$F394</f>
        <v>0</v>
      </c>
      <c r="G394" s="389" t="n">
        <f aca="false">Работы!$G394</f>
        <v>0</v>
      </c>
      <c r="H394" s="390" t="n">
        <v>0</v>
      </c>
      <c r="I394" s="391" t="n">
        <f aca="false">H394*$E394</f>
        <v>0</v>
      </c>
    </row>
    <row r="395" customFormat="false" ht="14.25" hidden="false" customHeight="false" outlineLevel="0" collapsed="false">
      <c r="A395" s="388"/>
      <c r="B395" s="298" t="s">
        <v>647</v>
      </c>
      <c r="C395" s="298" t="str">
        <f aca="false">VLOOKUP(B395,СписокРабот!B:E,2,FALSE())</f>
        <v>Установка контактора</v>
      </c>
      <c r="D395" s="300" t="str">
        <f aca="false">VLOOKUP(B395,СписокРабот!B:E,3,FALSE())</f>
        <v>ед.</v>
      </c>
      <c r="E395" s="301" t="n">
        <f aca="false">VLOOKUP(B395,СписокРабот!B:E,4,FALSE())</f>
        <v>5021</v>
      </c>
      <c r="F395" s="307" t="n">
        <f aca="false">Работы!$F395</f>
        <v>0</v>
      </c>
      <c r="G395" s="389" t="n">
        <f aca="false">Работы!$G395</f>
        <v>0</v>
      </c>
      <c r="H395" s="390" t="n">
        <v>0</v>
      </c>
      <c r="I395" s="391" t="n">
        <f aca="false">H395*$E395</f>
        <v>0</v>
      </c>
    </row>
    <row r="396" customFormat="false" ht="14.25" hidden="false" customHeight="false" outlineLevel="0" collapsed="false">
      <c r="A396" s="388"/>
      <c r="B396" s="298" t="s">
        <v>648</v>
      </c>
      <c r="C396" s="298" t="str">
        <f aca="false">VLOOKUP(B396,СписокРабот!B:E,2,FALSE())</f>
        <v>Установка диф. автомата </v>
      </c>
      <c r="D396" s="300" t="str">
        <f aca="false">VLOOKUP(B396,СписокРабот!B:E,3,FALSE())</f>
        <v>ед.</v>
      </c>
      <c r="E396" s="301" t="n">
        <f aca="false">VLOOKUP(B396,СписокРабот!B:E,4,FALSE())</f>
        <v>1711</v>
      </c>
      <c r="F396" s="307" t="n">
        <f aca="false">Работы!$F396</f>
        <v>0</v>
      </c>
      <c r="G396" s="389" t="n">
        <f aca="false">Работы!$G396</f>
        <v>0</v>
      </c>
      <c r="H396" s="390" t="n">
        <v>0</v>
      </c>
      <c r="I396" s="391" t="n">
        <f aca="false">H396*$E396</f>
        <v>0</v>
      </c>
    </row>
    <row r="397" customFormat="false" ht="14.25" hidden="false" customHeight="false" outlineLevel="0" collapsed="false">
      <c r="A397" s="388"/>
      <c r="B397" s="298" t="s">
        <v>649</v>
      </c>
      <c r="C397" s="298" t="str">
        <f aca="false">VLOOKUP(B397,СписокРабот!B:E,2,FALSE())</f>
        <v>Светильник встроенный, установка</v>
      </c>
      <c r="D397" s="300" t="str">
        <f aca="false">VLOOKUP(B397,СписокРабот!B:E,3,FALSE())</f>
        <v>ед.</v>
      </c>
      <c r="E397" s="301" t="n">
        <f aca="false">VLOOKUP(B397,СписокРабот!B:E,4,FALSE())</f>
        <v>834</v>
      </c>
      <c r="F397" s="307" t="n">
        <f aca="false">Работы!$F397</f>
        <v>0</v>
      </c>
      <c r="G397" s="389" t="n">
        <f aca="false">Работы!$G397</f>
        <v>0</v>
      </c>
      <c r="H397" s="390" t="n">
        <v>0</v>
      </c>
      <c r="I397" s="391" t="n">
        <f aca="false">H397*$E397</f>
        <v>0</v>
      </c>
    </row>
    <row r="398" customFormat="false" ht="14.25" hidden="false" customHeight="false" outlineLevel="0" collapsed="false">
      <c r="A398" s="388"/>
      <c r="B398" s="298" t="s">
        <v>650</v>
      </c>
      <c r="C398" s="298" t="str">
        <f aca="false">VLOOKUP(B398,СписокРабот!B:E,2,FALSE())</f>
        <v>Точечный галогенный светильник / Монтаж накладных светильников</v>
      </c>
      <c r="D398" s="300" t="str">
        <f aca="false">VLOOKUP(B398,СписокРабот!B:E,3,FALSE())</f>
        <v>ед.</v>
      </c>
      <c r="E398" s="301" t="n">
        <f aca="false">VLOOKUP(B398,СписокРабот!B:E,4,FALSE())</f>
        <v>736</v>
      </c>
      <c r="F398" s="307" t="n">
        <f aca="false">Работы!$F398</f>
        <v>0</v>
      </c>
      <c r="G398" s="389" t="n">
        <f aca="false">Работы!$G398</f>
        <v>0</v>
      </c>
      <c r="H398" s="390" t="n">
        <v>0</v>
      </c>
      <c r="I398" s="391" t="n">
        <f aca="false">H398*$E398</f>
        <v>0</v>
      </c>
    </row>
    <row r="399" customFormat="false" ht="14.25" hidden="false" customHeight="false" outlineLevel="0" collapsed="false">
      <c r="A399" s="388"/>
      <c r="B399" s="298" t="s">
        <v>651</v>
      </c>
      <c r="C399" s="298" t="str">
        <f aca="false">VLOOKUP(B399,СписокРабот!B:E,2,FALSE())</f>
        <v>Светильник настенный (бра), установка</v>
      </c>
      <c r="D399" s="300" t="str">
        <f aca="false">VLOOKUP(B399,СписокРабот!B:E,3,FALSE())</f>
        <v>ед.</v>
      </c>
      <c r="E399" s="301" t="n">
        <f aca="false">VLOOKUP(B399,СписокРабот!B:E,4,FALSE())</f>
        <v>1328</v>
      </c>
      <c r="F399" s="307" t="n">
        <f aca="false">Работы!$F399</f>
        <v>0</v>
      </c>
      <c r="G399" s="389" t="n">
        <f aca="false">Работы!$G399</f>
        <v>0</v>
      </c>
      <c r="H399" s="390" t="n">
        <v>0</v>
      </c>
      <c r="I399" s="391" t="n">
        <f aca="false">H399*$E399</f>
        <v>0</v>
      </c>
    </row>
    <row r="400" customFormat="false" ht="14.25" hidden="false" customHeight="false" outlineLevel="0" collapsed="false">
      <c r="A400" s="388"/>
      <c r="B400" s="298" t="s">
        <v>652</v>
      </c>
      <c r="C400" s="298" t="str">
        <f aca="false">VLOOKUP(B400,СписокРабот!B:E,2,FALSE())</f>
        <v>Установка светильников подвесных на шнурах</v>
      </c>
      <c r="D400" s="300" t="str">
        <f aca="false">VLOOKUP(B400,СписокРабот!B:E,3,FALSE())</f>
        <v>ед.</v>
      </c>
      <c r="E400" s="301" t="n">
        <f aca="false">VLOOKUP(B400,СписокРабот!B:E,4,FALSE())</f>
        <v>975</v>
      </c>
      <c r="F400" s="307" t="n">
        <f aca="false">Работы!$F400</f>
        <v>0</v>
      </c>
      <c r="G400" s="389" t="n">
        <f aca="false">Работы!$G400</f>
        <v>0</v>
      </c>
      <c r="H400" s="390" t="n">
        <v>0</v>
      </c>
      <c r="I400" s="391" t="n">
        <f aca="false">H400*$E400</f>
        <v>0</v>
      </c>
    </row>
    <row r="401" customFormat="false" ht="14.25" hidden="false" customHeight="false" outlineLevel="0" collapsed="false">
      <c r="A401" s="388"/>
      <c r="B401" s="298" t="s">
        <v>653</v>
      </c>
      <c r="C401" s="298" t="str">
        <f aca="false">VLOOKUP(B401,СписокРабот!B:E,2,FALSE())</f>
        <v>Люстра с креплением к потолку (установка и подключение весом до 3 кг)</v>
      </c>
      <c r="D401" s="300" t="str">
        <f aca="false">VLOOKUP(B401,СписокРабот!B:E,3,FALSE())</f>
        <v>ед.</v>
      </c>
      <c r="E401" s="301" t="n">
        <f aca="false">VLOOKUP(B401,СписокРабот!B:E,4,FALSE())</f>
        <v>2116</v>
      </c>
      <c r="F401" s="307" t="n">
        <f aca="false">Работы!$F401</f>
        <v>0</v>
      </c>
      <c r="G401" s="389" t="n">
        <f aca="false">Работы!$G401</f>
        <v>0</v>
      </c>
      <c r="H401" s="390" t="n">
        <v>0</v>
      </c>
      <c r="I401" s="391" t="n">
        <f aca="false">H401*$E401</f>
        <v>0</v>
      </c>
    </row>
    <row r="402" customFormat="false" ht="14.25" hidden="false" customHeight="false" outlineLevel="0" collapsed="false">
      <c r="A402" s="388"/>
      <c r="B402" s="298" t="s">
        <v>654</v>
      </c>
      <c r="C402" s="298" t="str">
        <f aca="false">VLOOKUP(B402,СписокРабот!B:E,2,FALSE())</f>
        <v>Люстра с креплением к потолку (установка и подключение от 3 кг до 5 кг)</v>
      </c>
      <c r="D402" s="300" t="str">
        <f aca="false">VLOOKUP(B402,СписокРабот!B:E,3,FALSE())</f>
        <v>ед.</v>
      </c>
      <c r="E402" s="301" t="n">
        <f aca="false">VLOOKUP(B402,СписокРабот!B:E,4,FALSE())</f>
        <v>2963</v>
      </c>
      <c r="F402" s="307" t="n">
        <f aca="false">Работы!$F402</f>
        <v>0</v>
      </c>
      <c r="G402" s="389" t="n">
        <f aca="false">Работы!$G402</f>
        <v>0</v>
      </c>
      <c r="H402" s="390" t="n">
        <v>0</v>
      </c>
      <c r="I402" s="391" t="n">
        <f aca="false">H402*$E402</f>
        <v>0</v>
      </c>
    </row>
    <row r="403" customFormat="false" ht="14.25" hidden="false" customHeight="false" outlineLevel="0" collapsed="false">
      <c r="A403" s="388"/>
      <c r="B403" s="298" t="s">
        <v>655</v>
      </c>
      <c r="C403" s="298" t="str">
        <f aca="false">VLOOKUP(B403,СписокРабот!B:E,2,FALSE())</f>
        <v>Люстра с креплением на крюк, установка до 5 кг</v>
      </c>
      <c r="D403" s="300" t="str">
        <f aca="false">VLOOKUP(B403,СписокРабот!B:E,3,FALSE())</f>
        <v>ед.</v>
      </c>
      <c r="E403" s="301" t="n">
        <f aca="false">VLOOKUP(B403,СписокРабот!B:E,4,FALSE())</f>
        <v>2756</v>
      </c>
      <c r="F403" s="307" t="n">
        <f aca="false">Работы!$F403</f>
        <v>0</v>
      </c>
      <c r="G403" s="389" t="n">
        <f aca="false">Работы!$G403</f>
        <v>0</v>
      </c>
      <c r="H403" s="390" t="n">
        <v>0</v>
      </c>
      <c r="I403" s="391" t="n">
        <f aca="false">H403*$E403</f>
        <v>0</v>
      </c>
    </row>
    <row r="404" customFormat="false" ht="14.25" hidden="false" customHeight="false" outlineLevel="0" collapsed="false">
      <c r="A404" s="388"/>
      <c r="B404" s="298" t="s">
        <v>656</v>
      </c>
      <c r="C404" s="298" t="str">
        <f aca="false">VLOOKUP(B404,СписокРабот!B:E,2,FALSE())</f>
        <v>Устройство ниши под светодиодный встроенный светильник в ГКЛ (настенный, потолочный) </v>
      </c>
      <c r="D404" s="300" t="str">
        <f aca="false">VLOOKUP(B404,СписокРабот!B:E,3,FALSE())</f>
        <v>п.м</v>
      </c>
      <c r="E404" s="301" t="n">
        <f aca="false">VLOOKUP(B404,СписокРабот!B:E,4,FALSE())</f>
        <v>4167</v>
      </c>
      <c r="F404" s="307" t="n">
        <f aca="false">Работы!$F404</f>
        <v>0</v>
      </c>
      <c r="G404" s="389" t="n">
        <f aca="false">Работы!$G404</f>
        <v>0</v>
      </c>
      <c r="H404" s="390" t="n">
        <v>0</v>
      </c>
      <c r="I404" s="391" t="n">
        <f aca="false">H404*$E404</f>
        <v>0</v>
      </c>
    </row>
    <row r="405" customFormat="false" ht="14.25" hidden="false" customHeight="false" outlineLevel="0" collapsed="false">
      <c r="A405" s="388"/>
      <c r="B405" s="298" t="s">
        <v>657</v>
      </c>
      <c r="C405" s="298" t="str">
        <f aca="false">VLOOKUP(B405,СписокРабот!B:E,2,FALSE())</f>
        <v>Светильник типа "Армстронг", установка</v>
      </c>
      <c r="D405" s="300" t="str">
        <f aca="false">VLOOKUP(B405,СписокРабот!B:E,3,FALSE())</f>
        <v>ед.</v>
      </c>
      <c r="E405" s="301" t="n">
        <f aca="false">VLOOKUP(B405,СписокРабот!B:E,4,FALSE())</f>
        <v>1034</v>
      </c>
      <c r="F405" s="307" t="n">
        <f aca="false">Работы!$F405</f>
        <v>0</v>
      </c>
      <c r="G405" s="389" t="n">
        <f aca="false">Работы!$G405</f>
        <v>0</v>
      </c>
      <c r="H405" s="390" t="n">
        <v>0</v>
      </c>
      <c r="I405" s="391" t="n">
        <f aca="false">H405*$E405</f>
        <v>0</v>
      </c>
    </row>
    <row r="406" customFormat="false" ht="14.25" hidden="false" customHeight="false" outlineLevel="0" collapsed="false">
      <c r="A406" s="388"/>
      <c r="B406" s="298" t="s">
        <v>658</v>
      </c>
      <c r="C406" s="298" t="str">
        <f aca="false">VLOOKUP(B406,СписокРабот!B:E,2,FALSE())</f>
        <v>Установка распределительного щитка</v>
      </c>
      <c r="D406" s="300" t="str">
        <f aca="false">VLOOKUP(B406,СписокРабот!B:E,3,FALSE())</f>
        <v>ед.</v>
      </c>
      <c r="E406" s="301" t="n">
        <f aca="false">VLOOKUP(B406,СписокРабот!B:E,4,FALSE())</f>
        <v>7616</v>
      </c>
      <c r="F406" s="307" t="n">
        <f aca="false">Работы!$F406</f>
        <v>0</v>
      </c>
      <c r="G406" s="389" t="n">
        <f aca="false">Работы!$G406</f>
        <v>0</v>
      </c>
      <c r="H406" s="390" t="n">
        <v>0</v>
      </c>
      <c r="I406" s="391" t="n">
        <f aca="false">H406*$E406</f>
        <v>0</v>
      </c>
    </row>
    <row r="407" customFormat="false" ht="14.25" hidden="false" customHeight="false" outlineLevel="0" collapsed="false">
      <c r="A407" s="388"/>
      <c r="B407" s="298" t="s">
        <v>659</v>
      </c>
      <c r="C407" s="298" t="str">
        <f aca="false">VLOOKUP(B407,СписокРабот!B:E,2,FALSE())</f>
        <v>Настил теплого пола электрического</v>
      </c>
      <c r="D407" s="300" t="str">
        <f aca="false">VLOOKUP(B407,СписокРабот!B:E,3,FALSE())</f>
        <v>м²</v>
      </c>
      <c r="E407" s="301" t="n">
        <f aca="false">VLOOKUP(B407,СписокРабот!B:E,4,FALSE())</f>
        <v>2147</v>
      </c>
      <c r="F407" s="307" t="n">
        <f aca="false">Работы!$F407</f>
        <v>0</v>
      </c>
      <c r="G407" s="389" t="n">
        <f aca="false">Работы!$G407</f>
        <v>0</v>
      </c>
      <c r="H407" s="392" t="n">
        <v>0</v>
      </c>
      <c r="I407" s="391" t="n">
        <f aca="false">H407*$E407</f>
        <v>0</v>
      </c>
    </row>
    <row r="408" customFormat="false" ht="14.25" hidden="false" customHeight="false" outlineLevel="0" collapsed="false">
      <c r="A408" s="388"/>
      <c r="B408" s="298" t="s">
        <v>660</v>
      </c>
      <c r="C408" s="298" t="str">
        <f aca="false">VLOOKUP(B408,СписокРабот!B:E,2,FALSE())</f>
        <v>Распределительная накладная панель на 6 автоматов с расключением, установка</v>
      </c>
      <c r="D408" s="300" t="str">
        <f aca="false">VLOOKUP(B408,СписокРабот!B:E,3,FALSE())</f>
        <v>ед.</v>
      </c>
      <c r="E408" s="301" t="n">
        <f aca="false">VLOOKUP(B408,СписокРабот!B:E,4,FALSE())</f>
        <v>8321</v>
      </c>
      <c r="F408" s="307" t="n">
        <f aca="false">Работы!$F408</f>
        <v>0</v>
      </c>
      <c r="G408" s="389" t="n">
        <f aca="false">Работы!$G408</f>
        <v>0</v>
      </c>
      <c r="H408" s="390" t="n">
        <v>0</v>
      </c>
      <c r="I408" s="391" t="n">
        <f aca="false">H408*$E408</f>
        <v>0</v>
      </c>
    </row>
    <row r="409" customFormat="false" ht="14.25" hidden="false" customHeight="false" outlineLevel="0" collapsed="false">
      <c r="A409" s="388"/>
      <c r="B409" s="298" t="s">
        <v>661</v>
      </c>
      <c r="C409" s="298" t="str">
        <f aca="false">VLOOKUP(B409,СписокРабот!B:E,2,FALSE())</f>
        <v>Распределительная накладная панель на 12 автоматов с расключением, установка</v>
      </c>
      <c r="D409" s="300" t="str">
        <f aca="false">VLOOKUP(B409,СписокРабот!B:E,3,FALSE())</f>
        <v>ед.</v>
      </c>
      <c r="E409" s="301" t="n">
        <f aca="false">VLOOKUP(B409,СписокРабот!B:E,4,FALSE())</f>
        <v>11142</v>
      </c>
      <c r="F409" s="307" t="n">
        <f aca="false">Работы!$F409</f>
        <v>0</v>
      </c>
      <c r="G409" s="389" t="n">
        <f aca="false">Работы!$G409</f>
        <v>0</v>
      </c>
      <c r="H409" s="390" t="n">
        <v>0</v>
      </c>
      <c r="I409" s="391" t="n">
        <f aca="false">H409*$E409</f>
        <v>0</v>
      </c>
    </row>
    <row r="410" customFormat="false" ht="14.25" hidden="false" customHeight="false" outlineLevel="0" collapsed="false">
      <c r="A410" s="388"/>
      <c r="B410" s="298" t="s">
        <v>662</v>
      </c>
      <c r="C410" s="298" t="str">
        <f aca="false">VLOOKUP(B410,СписокРабот!B:E,2,FALSE())</f>
        <v>Распределительная накладная панель на 18 автоматов с расключением, установка</v>
      </c>
      <c r="D410" s="300" t="str">
        <f aca="false">VLOOKUP(B410,СписокРабот!B:E,3,FALSE())</f>
        <v>ед.</v>
      </c>
      <c r="E410" s="301" t="n">
        <f aca="false">VLOOKUP(B410,СписокРабот!B:E,4,FALSE())</f>
        <v>16783</v>
      </c>
      <c r="F410" s="307" t="n">
        <f aca="false">Работы!$F410</f>
        <v>0</v>
      </c>
      <c r="G410" s="389" t="n">
        <f aca="false">Работы!$G410</f>
        <v>0</v>
      </c>
      <c r="H410" s="390" t="n">
        <v>0</v>
      </c>
      <c r="I410" s="391" t="n">
        <f aca="false">H410*$E410</f>
        <v>0</v>
      </c>
    </row>
    <row r="411" customFormat="false" ht="14.25" hidden="false" customHeight="false" outlineLevel="0" collapsed="false">
      <c r="A411" s="388"/>
      <c r="B411" s="298" t="s">
        <v>663</v>
      </c>
      <c r="C411" s="298" t="str">
        <f aca="false">VLOOKUP(B411,СписокРабот!B:E,2,FALSE())</f>
        <v>Распределительная накладная панель на 24 автоматов с расключением, установка</v>
      </c>
      <c r="D411" s="300" t="str">
        <f aca="false">VLOOKUP(B411,СписокРабот!B:E,3,FALSE())</f>
        <v>ед.</v>
      </c>
      <c r="E411" s="301" t="n">
        <f aca="false">VLOOKUP(B411,СписокРабот!B:E,4,FALSE())</f>
        <v>22424</v>
      </c>
      <c r="F411" s="307" t="n">
        <f aca="false">Работы!$F411</f>
        <v>0</v>
      </c>
      <c r="G411" s="389" t="n">
        <f aca="false">Работы!$G411</f>
        <v>0</v>
      </c>
      <c r="H411" s="390" t="n">
        <v>0</v>
      </c>
      <c r="I411" s="391" t="n">
        <f aca="false">H411*$E411</f>
        <v>0</v>
      </c>
    </row>
    <row r="412" customFormat="false" ht="14.25" hidden="false" customHeight="false" outlineLevel="0" collapsed="false">
      <c r="A412" s="388"/>
      <c r="B412" s="298" t="s">
        <v>664</v>
      </c>
      <c r="C412" s="298" t="str">
        <f aca="false">VLOOKUP(B412,СписокРабот!B:E,2,FALSE())</f>
        <v>Распределительная накладная панель на 36 автоматов с расключением, установка</v>
      </c>
      <c r="D412" s="300" t="str">
        <f aca="false">VLOOKUP(B412,СписокРабот!B:E,3,FALSE())</f>
        <v>ед.</v>
      </c>
      <c r="E412" s="301" t="n">
        <f aca="false">VLOOKUP(B412,СписокРабот!B:E,4,FALSE())</f>
        <v>26655</v>
      </c>
      <c r="F412" s="307" t="n">
        <f aca="false">Работы!$F412</f>
        <v>0</v>
      </c>
      <c r="G412" s="389" t="n">
        <f aca="false">Работы!$G412</f>
        <v>0</v>
      </c>
      <c r="H412" s="390" t="n">
        <v>0</v>
      </c>
      <c r="I412" s="391" t="n">
        <f aca="false">H412*$E412</f>
        <v>0</v>
      </c>
    </row>
    <row r="413" customFormat="false" ht="14.25" hidden="false" customHeight="false" outlineLevel="0" collapsed="false">
      <c r="A413" s="388"/>
      <c r="B413" s="298" t="s">
        <v>665</v>
      </c>
      <c r="C413" s="298" t="str">
        <f aca="false">VLOOKUP(B413,СписокРабот!B:E,2,FALSE())</f>
        <v>Распределительная накладная панель на 54 автоматов с расключением, установка</v>
      </c>
      <c r="D413" s="300" t="str">
        <f aca="false">VLOOKUP(B413,СписокРабот!B:E,3,FALSE())</f>
        <v>ед.</v>
      </c>
      <c r="E413" s="301" t="n">
        <f aca="false">VLOOKUP(B413,СписокРабот!B:E,4,FALSE())</f>
        <v>40572</v>
      </c>
      <c r="F413" s="307" t="n">
        <f aca="false">Работы!$F413</f>
        <v>0</v>
      </c>
      <c r="G413" s="389" t="n">
        <f aca="false">Работы!$G413</f>
        <v>0</v>
      </c>
      <c r="H413" s="390" t="n">
        <v>0</v>
      </c>
      <c r="I413" s="391" t="n">
        <f aca="false">H413*$E413</f>
        <v>0</v>
      </c>
    </row>
    <row r="414" customFormat="false" ht="14.25" hidden="false" customHeight="false" outlineLevel="0" collapsed="false">
      <c r="A414" s="388"/>
      <c r="B414" s="298" t="s">
        <v>666</v>
      </c>
      <c r="C414" s="298" t="str">
        <f aca="false">VLOOKUP(B414,СписокРабот!B:E,2,FALSE())</f>
        <v>Распределительная внутренняя панель на 6 автоматов с расключением, установка</v>
      </c>
      <c r="D414" s="300" t="str">
        <f aca="false">VLOOKUP(B414,СписокРабот!B:E,3,FALSE())</f>
        <v>ед.</v>
      </c>
      <c r="E414" s="301" t="n">
        <f aca="false">VLOOKUP(B414,СписокРабот!B:E,4,FALSE())</f>
        <v>13328</v>
      </c>
      <c r="F414" s="307" t="n">
        <f aca="false">Работы!$F414</f>
        <v>0</v>
      </c>
      <c r="G414" s="389" t="n">
        <f aca="false">Работы!$G414</f>
        <v>0</v>
      </c>
      <c r="H414" s="390" t="n">
        <v>0</v>
      </c>
      <c r="I414" s="391" t="n">
        <f aca="false">H414*$E414</f>
        <v>0</v>
      </c>
    </row>
    <row r="415" customFormat="false" ht="14.25" hidden="false" customHeight="false" outlineLevel="0" collapsed="false">
      <c r="A415" s="388"/>
      <c r="B415" s="298" t="s">
        <v>667</v>
      </c>
      <c r="C415" s="298" t="str">
        <f aca="false">VLOOKUP(B415,СписокРабот!B:E,2,FALSE())</f>
        <v>Распределительная внутренняя панель на 12 автоматов с расключением, установка</v>
      </c>
      <c r="D415" s="300" t="str">
        <f aca="false">VLOOKUP(B415,СписокРабот!B:E,3,FALSE())</f>
        <v>ед.</v>
      </c>
      <c r="E415" s="301" t="n">
        <f aca="false">VLOOKUP(B415,СписокРабот!B:E,4,FALSE())</f>
        <v>20829</v>
      </c>
      <c r="F415" s="307" t="n">
        <f aca="false">Работы!$F415</f>
        <v>0</v>
      </c>
      <c r="G415" s="389" t="n">
        <f aca="false">Работы!$G415</f>
        <v>0</v>
      </c>
      <c r="H415" s="390" t="n">
        <v>0</v>
      </c>
      <c r="I415" s="391" t="n">
        <f aca="false">H415*$E415</f>
        <v>0</v>
      </c>
    </row>
    <row r="416" customFormat="false" ht="14.25" hidden="false" customHeight="false" outlineLevel="0" collapsed="false">
      <c r="A416" s="388"/>
      <c r="B416" s="298" t="s">
        <v>668</v>
      </c>
      <c r="C416" s="298" t="str">
        <f aca="false">VLOOKUP(B416,СписокРабот!B:E,2,FALSE())</f>
        <v>Распределительная внутренняя панель на 18 автоматов с расключением, установка</v>
      </c>
      <c r="D416" s="300" t="str">
        <f aca="false">VLOOKUP(B416,СписокРабот!B:E,3,FALSE())</f>
        <v>ед.</v>
      </c>
      <c r="E416" s="301" t="n">
        <f aca="false">VLOOKUP(B416,СписокРабот!B:E,4,FALSE())</f>
        <v>27879</v>
      </c>
      <c r="F416" s="307" t="n">
        <f aca="false">Работы!$F416</f>
        <v>0</v>
      </c>
      <c r="G416" s="389" t="n">
        <f aca="false">Работы!$G416</f>
        <v>0</v>
      </c>
      <c r="H416" s="390" t="n">
        <v>0</v>
      </c>
      <c r="I416" s="391" t="n">
        <f aca="false">H416*$E416</f>
        <v>0</v>
      </c>
    </row>
    <row r="417" customFormat="false" ht="14.25" hidden="false" customHeight="false" outlineLevel="0" collapsed="false">
      <c r="A417" s="388"/>
      <c r="B417" s="298" t="s">
        <v>669</v>
      </c>
      <c r="C417" s="298" t="str">
        <f aca="false">VLOOKUP(B417,СписокРабот!B:E,2,FALSE())</f>
        <v>Распределительная внутренняя панель на 24 автоматов с расключением, установка</v>
      </c>
      <c r="D417" s="300" t="str">
        <f aca="false">VLOOKUP(B417,СписокРабот!B:E,3,FALSE())</f>
        <v>ед.</v>
      </c>
      <c r="E417" s="301" t="n">
        <f aca="false">VLOOKUP(B417,СписокРабот!B:E,4,FALSE())</f>
        <v>36341</v>
      </c>
      <c r="F417" s="307" t="n">
        <f aca="false">Работы!$F417</f>
        <v>0</v>
      </c>
      <c r="G417" s="389" t="n">
        <f aca="false">Работы!$G417</f>
        <v>0</v>
      </c>
      <c r="H417" s="390" t="n">
        <v>0</v>
      </c>
      <c r="I417" s="391" t="n">
        <f aca="false">H417*$E417</f>
        <v>0</v>
      </c>
    </row>
    <row r="418" customFormat="false" ht="14.25" hidden="false" customHeight="false" outlineLevel="0" collapsed="false">
      <c r="A418" s="388"/>
      <c r="B418" s="298" t="s">
        <v>187</v>
      </c>
      <c r="C418" s="298" t="str">
        <f aca="false">VLOOKUP(B418,СписокРабот!B:E,2,FALSE())</f>
        <v>Распределительная внутренняя панель на 36 автоматов с расключением, установка</v>
      </c>
      <c r="D418" s="300" t="str">
        <f aca="false">VLOOKUP(B418,СписокРабот!B:E,3,FALSE())</f>
        <v>ед.</v>
      </c>
      <c r="E418" s="301" t="n">
        <f aca="false">VLOOKUP(B418,СписокРабот!B:E,4,FALSE())</f>
        <v>40572</v>
      </c>
      <c r="F418" s="307" t="n">
        <f aca="false">Работы!$F418</f>
        <v>1</v>
      </c>
      <c r="G418" s="389" t="n">
        <f aca="false">Работы!$G418</f>
        <v>40572</v>
      </c>
      <c r="H418" s="390" t="n">
        <v>0</v>
      </c>
      <c r="I418" s="391" t="n">
        <f aca="false">H418*$E418</f>
        <v>0</v>
      </c>
    </row>
    <row r="419" customFormat="false" ht="14.25" hidden="false" customHeight="false" outlineLevel="0" collapsed="false">
      <c r="A419" s="388"/>
      <c r="B419" s="298" t="s">
        <v>670</v>
      </c>
      <c r="C419" s="298" t="str">
        <f aca="false">VLOOKUP(B419,СписокРабот!B:E,2,FALSE())</f>
        <v>Распределительная внутренняя панель на 54 автоматов с расключением, установка</v>
      </c>
      <c r="D419" s="300" t="str">
        <f aca="false">VLOOKUP(B419,СписокРабот!B:E,3,FALSE())</f>
        <v>ед.</v>
      </c>
      <c r="E419" s="301" t="n">
        <f aca="false">VLOOKUP(B419,СписокРабот!B:E,4,FALSE())</f>
        <v>51854</v>
      </c>
      <c r="F419" s="307" t="n">
        <f aca="false">Работы!$F419</f>
        <v>0</v>
      </c>
      <c r="G419" s="389" t="n">
        <f aca="false">Работы!$G419</f>
        <v>0</v>
      </c>
      <c r="H419" s="390" t="n">
        <v>0</v>
      </c>
      <c r="I419" s="391" t="n">
        <f aca="false">H419*$E419</f>
        <v>0</v>
      </c>
    </row>
    <row r="420" customFormat="false" ht="14.25" hidden="false" customHeight="false" outlineLevel="0" collapsed="false">
      <c r="A420" s="388"/>
      <c r="B420" s="298" t="s">
        <v>671</v>
      </c>
      <c r="C420" s="298" t="str">
        <f aca="false">VLOOKUP(B420,СписокРабот!B:E,2,FALSE())</f>
        <v>Установка шин дополнительных N или PE</v>
      </c>
      <c r="D420" s="300" t="str">
        <f aca="false">VLOOKUP(B420,СписокРабот!B:E,3,FALSE())</f>
        <v>ед.</v>
      </c>
      <c r="E420" s="301" t="n">
        <f aca="false">VLOOKUP(B420,СписокРабот!B:E,4,FALSE())</f>
        <v>2821</v>
      </c>
      <c r="F420" s="307" t="n">
        <f aca="false">Работы!$F420</f>
        <v>0</v>
      </c>
      <c r="G420" s="389" t="n">
        <f aca="false">Работы!$G420</f>
        <v>0</v>
      </c>
      <c r="H420" s="390" t="n">
        <v>0</v>
      </c>
      <c r="I420" s="391" t="n">
        <f aca="false">H420*$E420</f>
        <v>0</v>
      </c>
    </row>
    <row r="421" customFormat="false" ht="14.25" hidden="false" customHeight="false" outlineLevel="0" collapsed="false">
      <c r="A421" s="388"/>
      <c r="B421" s="298" t="s">
        <v>672</v>
      </c>
      <c r="C421" s="298" t="str">
        <f aca="false">VLOOKUP(B421,СписокРабот!B:E,2,FALSE())</f>
        <v>Монтаж временного освещения (без учета материалов)</v>
      </c>
      <c r="D421" s="300" t="str">
        <f aca="false">VLOOKUP(B421,СписокРабот!B:E,3,FALSE())</f>
        <v>м²</v>
      </c>
      <c r="E421" s="301" t="n">
        <f aca="false">VLOOKUP(B421,СписокРабот!B:E,4,FALSE())</f>
        <v>300</v>
      </c>
      <c r="F421" s="307" t="n">
        <f aca="false">Работы!$F421</f>
        <v>0</v>
      </c>
      <c r="G421" s="389" t="n">
        <f aca="false">Работы!$G421</f>
        <v>0</v>
      </c>
      <c r="H421" s="392" t="n">
        <v>0</v>
      </c>
      <c r="I421" s="391" t="n">
        <f aca="false">H421*$E421</f>
        <v>0</v>
      </c>
    </row>
    <row r="422" customFormat="false" ht="14.25" hidden="false" customHeight="false" outlineLevel="0" collapsed="false">
      <c r="A422" s="388"/>
      <c r="B422" s="298" t="s">
        <v>673</v>
      </c>
      <c r="C422" s="298" t="str">
        <f aca="false">VLOOKUP(B422,СписокРабот!B:E,2,FALSE())</f>
        <v>Устновка электроплиты (без розетки и прокладки провода)</v>
      </c>
      <c r="D422" s="300" t="str">
        <f aca="false">VLOOKUP(B422,СписокРабот!B:E,3,FALSE())</f>
        <v>ед.</v>
      </c>
      <c r="E422" s="301" t="n">
        <f aca="false">VLOOKUP(B422,СписокРабот!B:E,4,FALSE())</f>
        <v>1963</v>
      </c>
      <c r="F422" s="307" t="n">
        <f aca="false">Работы!$F422</f>
        <v>0</v>
      </c>
      <c r="G422" s="389" t="n">
        <f aca="false">Работы!$G422</f>
        <v>0</v>
      </c>
      <c r="H422" s="390" t="n">
        <v>0</v>
      </c>
      <c r="I422" s="391" t="n">
        <f aca="false">H422*$E422</f>
        <v>0</v>
      </c>
    </row>
    <row r="423" customFormat="false" ht="14.25" hidden="false" customHeight="false" outlineLevel="0" collapsed="false">
      <c r="A423" s="388"/>
      <c r="B423" s="298" t="s">
        <v>674</v>
      </c>
      <c r="C423" s="298" t="str">
        <f aca="false">VLOOKUP(B423,СписокРабот!B:E,2,FALSE())</f>
        <v>Установка варочной панели (без выпила отверстия)</v>
      </c>
      <c r="D423" s="300" t="str">
        <f aca="false">VLOOKUP(B423,СписокРабот!B:E,3,FALSE())</f>
        <v>ед.</v>
      </c>
      <c r="E423" s="301" t="n">
        <f aca="false">VLOOKUP(B423,СписокРабот!B:E,4,FALSE())</f>
        <v>1963</v>
      </c>
      <c r="F423" s="307" t="n">
        <f aca="false">Работы!$F423</f>
        <v>0</v>
      </c>
      <c r="G423" s="389" t="n">
        <f aca="false">Работы!$G423</f>
        <v>0</v>
      </c>
      <c r="H423" s="390" t="n">
        <v>0</v>
      </c>
      <c r="I423" s="391" t="n">
        <f aca="false">H423*$E423</f>
        <v>0</v>
      </c>
    </row>
    <row r="424" customFormat="false" ht="14.25" hidden="false" customHeight="false" outlineLevel="0" collapsed="false">
      <c r="A424" s="388"/>
      <c r="B424" s="298" t="s">
        <v>675</v>
      </c>
      <c r="C424" s="298" t="str">
        <f aca="false">VLOOKUP(B424,СписокРабот!B:E,2,FALSE())</f>
        <v>Установка духового шкафа (без прокладки провода)</v>
      </c>
      <c r="D424" s="300" t="str">
        <f aca="false">VLOOKUP(B424,СписокРабот!B:E,3,FALSE())</f>
        <v>ед.</v>
      </c>
      <c r="E424" s="301" t="n">
        <f aca="false">VLOOKUP(B424,СписокРабот!B:E,4,FALSE())</f>
        <v>2116</v>
      </c>
      <c r="F424" s="307" t="n">
        <f aca="false">Работы!$F424</f>
        <v>0</v>
      </c>
      <c r="G424" s="389" t="n">
        <f aca="false">Работы!$G424</f>
        <v>0</v>
      </c>
      <c r="H424" s="390" t="n">
        <v>0</v>
      </c>
      <c r="I424" s="391" t="n">
        <f aca="false">H424*$E424</f>
        <v>0</v>
      </c>
    </row>
    <row r="425" customFormat="false" ht="14.25" hidden="false" customHeight="false" outlineLevel="0" collapsed="false">
      <c r="A425" s="388"/>
      <c r="B425" s="298" t="s">
        <v>676</v>
      </c>
      <c r="C425" s="298" t="str">
        <f aca="false">VLOOKUP(B425,СписокРабот!B:E,2,FALSE())</f>
        <v>Установка зависимой духовки и варочной панели (без учета выпила)</v>
      </c>
      <c r="D425" s="300" t="str">
        <f aca="false">VLOOKUP(B425,СписокРабот!B:E,3,FALSE())</f>
        <v>ед.</v>
      </c>
      <c r="E425" s="301" t="n">
        <f aca="false">VLOOKUP(B425,СписокРабот!B:E,4,FALSE())</f>
        <v>2821</v>
      </c>
      <c r="F425" s="307" t="n">
        <f aca="false">Работы!$F425</f>
        <v>0</v>
      </c>
      <c r="G425" s="389" t="n">
        <f aca="false">Работы!$G425</f>
        <v>0</v>
      </c>
      <c r="H425" s="390" t="n">
        <v>0</v>
      </c>
      <c r="I425" s="391" t="n">
        <f aca="false">H425*$E425</f>
        <v>0</v>
      </c>
    </row>
    <row r="426" customFormat="false" ht="14.25" hidden="false" customHeight="false" outlineLevel="0" collapsed="false">
      <c r="A426" s="388"/>
      <c r="B426" s="298" t="s">
        <v>677</v>
      </c>
      <c r="C426" s="298" t="str">
        <f aca="false">VLOOKUP(B426,СписокРабот!B:E,2,FALSE())</f>
        <v>Установка домофона</v>
      </c>
      <c r="D426" s="300" t="str">
        <f aca="false">VLOOKUP(B426,СписокРабот!B:E,3,FALSE())</f>
        <v>ед.</v>
      </c>
      <c r="E426" s="301" t="n">
        <f aca="false">VLOOKUP(B426,СписокРабот!B:E,4,FALSE())</f>
        <v>2116</v>
      </c>
      <c r="F426" s="307" t="n">
        <f aca="false">Работы!$F426</f>
        <v>0</v>
      </c>
      <c r="G426" s="389" t="n">
        <f aca="false">Работы!$G426</f>
        <v>0</v>
      </c>
      <c r="H426" s="390" t="n">
        <v>0</v>
      </c>
      <c r="I426" s="391" t="n">
        <f aca="false">H426*$E426</f>
        <v>0</v>
      </c>
    </row>
    <row r="427" customFormat="false" ht="14.25" hidden="false" customHeight="false" outlineLevel="0" collapsed="false">
      <c r="A427" s="388"/>
      <c r="B427" s="298" t="s">
        <v>678</v>
      </c>
      <c r="C427" s="298" t="str">
        <f aca="false">VLOOKUP(B427,СписокРабот!B:E,2,FALSE())</f>
        <v>Установка вытяжки (без прокладки гофры и провода)</v>
      </c>
      <c r="D427" s="300" t="str">
        <f aca="false">VLOOKUP(B427,СписокРабот!B:E,3,FALSE())</f>
        <v>ед.</v>
      </c>
      <c r="E427" s="301" t="n">
        <f aca="false">VLOOKUP(B427,СписокРабот!B:E,4,FALSE())</f>
        <v>2257</v>
      </c>
      <c r="F427" s="307" t="n">
        <f aca="false">Работы!$F427</f>
        <v>0</v>
      </c>
      <c r="G427" s="389" t="n">
        <f aca="false">Работы!$G427</f>
        <v>0</v>
      </c>
      <c r="H427" s="390" t="n">
        <v>0</v>
      </c>
      <c r="I427" s="391" t="n">
        <f aca="false">H427*$E427</f>
        <v>0</v>
      </c>
    </row>
    <row r="428" customFormat="false" ht="14.25" hidden="false" customHeight="false" outlineLevel="0" collapsed="false">
      <c r="A428" s="388"/>
      <c r="B428" s="298" t="s">
        <v>679</v>
      </c>
      <c r="C428" s="298" t="str">
        <f aca="false">VLOOKUP(B428,СписокРабот!B:E,2,FALSE())</f>
        <v>Монтаж сушки потолочной, настенной</v>
      </c>
      <c r="D428" s="300" t="str">
        <f aca="false">VLOOKUP(B428,СписокРабот!B:E,3,FALSE())</f>
        <v>ед.</v>
      </c>
      <c r="E428" s="301" t="n">
        <f aca="false">VLOOKUP(B428,СписокРабот!B:E,4,FALSE())</f>
        <v>1663</v>
      </c>
      <c r="F428" s="307" t="n">
        <f aca="false">Работы!$F428</f>
        <v>0</v>
      </c>
      <c r="G428" s="389" t="n">
        <f aca="false">Работы!$G428</f>
        <v>0</v>
      </c>
      <c r="H428" s="390" t="n">
        <v>0</v>
      </c>
      <c r="I428" s="391" t="n">
        <f aca="false">H428*$E428</f>
        <v>0</v>
      </c>
    </row>
    <row r="429" customFormat="false" ht="14.25" hidden="false" customHeight="false" outlineLevel="0" collapsed="false">
      <c r="A429" s="388"/>
      <c r="B429" s="298" t="s">
        <v>680</v>
      </c>
      <c r="C429" s="298" t="str">
        <f aca="false">VLOOKUP(B429,СписокРабот!B:E,2,FALSE())</f>
        <v>Монтаж вентиляционной решетки</v>
      </c>
      <c r="D429" s="300" t="str">
        <f aca="false">VLOOKUP(B429,СписокРабот!B:E,3,FALSE())</f>
        <v>ед.</v>
      </c>
      <c r="E429" s="301" t="n">
        <f aca="false">VLOOKUP(B429,СписокРабот!B:E,4,FALSE())</f>
        <v>425</v>
      </c>
      <c r="F429" s="307" t="n">
        <f aca="false">Работы!$F429</f>
        <v>0</v>
      </c>
      <c r="G429" s="389" t="n">
        <f aca="false">Работы!$G429</f>
        <v>0</v>
      </c>
      <c r="H429" s="390" t="n">
        <v>0</v>
      </c>
      <c r="I429" s="391" t="n">
        <f aca="false">H429*$E429</f>
        <v>0</v>
      </c>
    </row>
    <row r="430" customFormat="false" ht="14.25" hidden="false" customHeight="false" outlineLevel="0" collapsed="false">
      <c r="A430" s="388"/>
      <c r="B430" s="298" t="s">
        <v>189</v>
      </c>
      <c r="C430" s="298" t="str">
        <f aca="false">VLOOKUP(B430,СписокРабот!B:E,2,FALSE())</f>
        <v>Установка накладного вентилятора</v>
      </c>
      <c r="D430" s="300" t="str">
        <f aca="false">VLOOKUP(B430,СписокРабот!B:E,3,FALSE())</f>
        <v>ед.</v>
      </c>
      <c r="E430" s="301" t="n">
        <f aca="false">VLOOKUP(B430,СписокРабот!B:E,4,FALSE())</f>
        <v>1481</v>
      </c>
      <c r="F430" s="307" t="n">
        <f aca="false">Работы!$F430</f>
        <v>3</v>
      </c>
      <c r="G430" s="389" t="n">
        <f aca="false">Работы!$G430</f>
        <v>4443</v>
      </c>
      <c r="H430" s="390" t="n">
        <v>0</v>
      </c>
      <c r="I430" s="391" t="n">
        <f aca="false">H430*$E430</f>
        <v>0</v>
      </c>
    </row>
    <row r="431" customFormat="false" ht="14.25" hidden="false" customHeight="false" outlineLevel="0" collapsed="false">
      <c r="A431" s="388"/>
      <c r="B431" s="298" t="s">
        <v>681</v>
      </c>
      <c r="C431" s="298" t="str">
        <f aca="false">VLOOKUP(B431,СписокРабот!B:E,2,FALSE())</f>
        <v>Установка канального вентилятора</v>
      </c>
      <c r="D431" s="300" t="str">
        <f aca="false">VLOOKUP(B431,СписокРабот!B:E,3,FALSE())</f>
        <v>ед.</v>
      </c>
      <c r="E431" s="301" t="n">
        <f aca="false">VLOOKUP(B431,СписокРабот!B:E,4,FALSE())</f>
        <v>1904</v>
      </c>
      <c r="F431" s="307" t="n">
        <f aca="false">Работы!$F431</f>
        <v>0</v>
      </c>
      <c r="G431" s="389" t="n">
        <f aca="false">Работы!$G431</f>
        <v>0</v>
      </c>
      <c r="H431" s="390" t="n">
        <v>0</v>
      </c>
      <c r="I431" s="391" t="n">
        <f aca="false">H431*$E431</f>
        <v>0</v>
      </c>
    </row>
    <row r="432" customFormat="false" ht="14.25" hidden="false" customHeight="false" outlineLevel="0" collapsed="false">
      <c r="A432" s="388"/>
      <c r="B432" s="298" t="s">
        <v>191</v>
      </c>
      <c r="C432" s="298" t="str">
        <f aca="false">VLOOKUP(B432,СписокРабот!B:E,2,FALSE())</f>
        <v>Монтаж полотенцесушителя (электрического)</v>
      </c>
      <c r="D432" s="300" t="str">
        <f aca="false">VLOOKUP(B432,СписокРабот!B:E,3,FALSE())</f>
        <v>ед.</v>
      </c>
      <c r="E432" s="301" t="n">
        <f aca="false">VLOOKUP(B432,СписокРабот!B:E,4,FALSE())</f>
        <v>3198</v>
      </c>
      <c r="F432" s="307" t="n">
        <f aca="false">Работы!$F432</f>
        <v>2</v>
      </c>
      <c r="G432" s="389" t="n">
        <f aca="false">Работы!$G432</f>
        <v>6396</v>
      </c>
      <c r="H432" s="390" t="n">
        <v>0</v>
      </c>
      <c r="I432" s="391" t="n">
        <f aca="false">H432*$E432</f>
        <v>0</v>
      </c>
    </row>
    <row r="433" customFormat="false" ht="14.25" hidden="false" customHeight="false" outlineLevel="0" collapsed="false">
      <c r="A433" s="388"/>
      <c r="B433" s="298" t="s">
        <v>682</v>
      </c>
      <c r="C433" s="298" t="str">
        <f aca="false">VLOOKUP(B433,СписокРабот!B:E,2,FALSE())</f>
        <v>Штробление стен и пола до 20*20 мм - монолит</v>
      </c>
      <c r="D433" s="300" t="str">
        <f aca="false">VLOOKUP(B433,СписокРабот!B:E,3,FALSE())</f>
        <v>п.м</v>
      </c>
      <c r="E433" s="301" t="n">
        <f aca="false">VLOOKUP(B433,СписокРабот!B:E,4,FALSE())</f>
        <v>1063</v>
      </c>
      <c r="F433" s="307" t="n">
        <f aca="false">Работы!$F433</f>
        <v>0</v>
      </c>
      <c r="G433" s="389" t="n">
        <f aca="false">Работы!$G433</f>
        <v>0</v>
      </c>
      <c r="H433" s="392" t="n">
        <v>0</v>
      </c>
      <c r="I433" s="391" t="n">
        <f aca="false">H433*$E433</f>
        <v>0</v>
      </c>
    </row>
    <row r="434" customFormat="false" ht="14.25" hidden="false" customHeight="false" outlineLevel="0" collapsed="false">
      <c r="A434" s="388"/>
      <c r="B434" s="298" t="s">
        <v>193</v>
      </c>
      <c r="C434" s="298" t="str">
        <f aca="false">VLOOKUP(B434,СписокРабот!B:E,2,FALSE())</f>
        <v>Штробление стен и пола до 20*20 мм - бетон</v>
      </c>
      <c r="D434" s="300" t="str">
        <f aca="false">VLOOKUP(B434,СписокРабот!B:E,3,FALSE())</f>
        <v>п.м</v>
      </c>
      <c r="E434" s="301" t="n">
        <f aca="false">VLOOKUP(B434,СписокРабот!B:E,4,FALSE())</f>
        <v>950</v>
      </c>
      <c r="F434" s="307" t="n">
        <f aca="false">Работы!$F434</f>
        <v>20</v>
      </c>
      <c r="G434" s="389" t="n">
        <f aca="false">Работы!$G434</f>
        <v>19000</v>
      </c>
      <c r="H434" s="392" t="n">
        <v>0</v>
      </c>
      <c r="I434" s="391" t="n">
        <f aca="false">H434*$E434</f>
        <v>0</v>
      </c>
    </row>
    <row r="435" customFormat="false" ht="14.25" hidden="false" customHeight="false" outlineLevel="0" collapsed="false">
      <c r="A435" s="388"/>
      <c r="B435" s="298" t="s">
        <v>683</v>
      </c>
      <c r="C435" s="298" t="str">
        <f aca="false">VLOOKUP(B435,СписокРабот!B:E,2,FALSE())</f>
        <v>Штробление стен и пола до 20*20 мм - кирпич</v>
      </c>
      <c r="D435" s="300" t="str">
        <f aca="false">VLOOKUP(B435,СписокРабот!B:E,3,FALSE())</f>
        <v>п.м</v>
      </c>
      <c r="E435" s="301" t="n">
        <f aca="false">VLOOKUP(B435,СписокРабот!B:E,4,FALSE())</f>
        <v>736</v>
      </c>
      <c r="F435" s="307" t="n">
        <f aca="false">Работы!$F435</f>
        <v>0</v>
      </c>
      <c r="G435" s="389" t="n">
        <f aca="false">Работы!$G435</f>
        <v>0</v>
      </c>
      <c r="H435" s="392" t="n">
        <v>0</v>
      </c>
      <c r="I435" s="391" t="n">
        <f aca="false">H435*$E435</f>
        <v>0</v>
      </c>
    </row>
    <row r="436" customFormat="false" ht="14.25" hidden="false" customHeight="false" outlineLevel="0" collapsed="false">
      <c r="A436" s="388"/>
      <c r="B436" s="298" t="s">
        <v>195</v>
      </c>
      <c r="C436" s="298" t="str">
        <f aca="false">VLOOKUP(B436,СписокРабот!B:E,2,FALSE())</f>
        <v>Штробление стен и пола до 20*20 мм - гипсолит/блок/ГКЛ</v>
      </c>
      <c r="D436" s="300" t="str">
        <f aca="false">VLOOKUP(B436,СписокРабот!B:E,3,FALSE())</f>
        <v>п.м</v>
      </c>
      <c r="E436" s="301" t="n">
        <f aca="false">VLOOKUP(B436,СписокРабот!B:E,4,FALSE())</f>
        <v>443</v>
      </c>
      <c r="F436" s="307" t="n">
        <f aca="false">Работы!$F436</f>
        <v>40</v>
      </c>
      <c r="G436" s="389" t="n">
        <f aca="false">Работы!$G436</f>
        <v>17720</v>
      </c>
      <c r="H436" s="392" t="n">
        <v>0</v>
      </c>
      <c r="I436" s="391" t="n">
        <f aca="false">H436*$E436</f>
        <v>0</v>
      </c>
    </row>
    <row r="437" customFormat="false" ht="14.25" hidden="false" customHeight="false" outlineLevel="0" collapsed="false">
      <c r="A437" s="388"/>
      <c r="B437" s="298" t="s">
        <v>684</v>
      </c>
      <c r="C437" s="298" t="str">
        <f aca="false">VLOOKUP(B437,СписокРабот!B:E,2,FALSE())</f>
        <v>Штробление стен и пола до 20*50 мм - монолит</v>
      </c>
      <c r="D437" s="300" t="str">
        <f aca="false">VLOOKUP(B437,СписокРабот!B:E,3,FALSE())</f>
        <v>п.м</v>
      </c>
      <c r="E437" s="301" t="n">
        <f aca="false">VLOOKUP(B437,СписокРабот!B:E,4,FALSE())</f>
        <v>1693</v>
      </c>
      <c r="F437" s="307" t="n">
        <f aca="false">Работы!$F437</f>
        <v>0</v>
      </c>
      <c r="G437" s="389" t="n">
        <f aca="false">Работы!$G437</f>
        <v>0</v>
      </c>
      <c r="H437" s="392" t="n">
        <v>0</v>
      </c>
      <c r="I437" s="391" t="n">
        <f aca="false">H437*$E437</f>
        <v>0</v>
      </c>
    </row>
    <row r="438" customFormat="false" ht="14.25" hidden="false" customHeight="false" outlineLevel="0" collapsed="false">
      <c r="A438" s="388"/>
      <c r="B438" s="298" t="s">
        <v>685</v>
      </c>
      <c r="C438" s="298" t="str">
        <f aca="false">VLOOKUP(B438,СписокРабот!B:E,2,FALSE())</f>
        <v>Штробление стен и пола до 20*50 мм - бетон</v>
      </c>
      <c r="D438" s="300" t="str">
        <f aca="false">VLOOKUP(B438,СписокРабот!B:E,3,FALSE())</f>
        <v>п.м</v>
      </c>
      <c r="E438" s="301" t="n">
        <f aca="false">VLOOKUP(B438,СписокРабот!B:E,4,FALSE())</f>
        <v>1552</v>
      </c>
      <c r="F438" s="307" t="n">
        <f aca="false">Работы!$F438</f>
        <v>0</v>
      </c>
      <c r="G438" s="389" t="n">
        <f aca="false">Работы!$G438</f>
        <v>0</v>
      </c>
      <c r="H438" s="392" t="n">
        <v>0</v>
      </c>
      <c r="I438" s="391" t="n">
        <f aca="false">H438*$E438</f>
        <v>0</v>
      </c>
    </row>
    <row r="439" customFormat="false" ht="14.25" hidden="false" customHeight="false" outlineLevel="0" collapsed="false">
      <c r="A439" s="388"/>
      <c r="B439" s="298" t="s">
        <v>686</v>
      </c>
      <c r="C439" s="298" t="str">
        <f aca="false">VLOOKUP(B439,СписокРабот!B:E,2,FALSE())</f>
        <v>Штробление стен и пола до 20*50 мм - кирпич</v>
      </c>
      <c r="D439" s="300" t="str">
        <f aca="false">VLOOKUP(B439,СписокРабот!B:E,3,FALSE())</f>
        <v>п.м</v>
      </c>
      <c r="E439" s="301" t="n">
        <f aca="false">VLOOKUP(B439,СписокРабот!B:E,4,FALSE())</f>
        <v>1150</v>
      </c>
      <c r="F439" s="307" t="n">
        <f aca="false">Работы!$F439</f>
        <v>0</v>
      </c>
      <c r="G439" s="389" t="n">
        <f aca="false">Работы!$G439</f>
        <v>0</v>
      </c>
      <c r="H439" s="392" t="n">
        <v>0</v>
      </c>
      <c r="I439" s="391" t="n">
        <f aca="false">H439*$E439</f>
        <v>0</v>
      </c>
    </row>
    <row r="440" customFormat="false" ht="14.25" hidden="false" customHeight="false" outlineLevel="0" collapsed="false">
      <c r="A440" s="388"/>
      <c r="B440" s="298" t="s">
        <v>687</v>
      </c>
      <c r="C440" s="298" t="str">
        <f aca="false">VLOOKUP(B440,СписокРабот!B:E,2,FALSE())</f>
        <v>Штробление стен и пола до 20*50 мм - гипсолит/блок/ГКЛ</v>
      </c>
      <c r="D440" s="300" t="str">
        <f aca="false">VLOOKUP(B440,СписокРабот!B:E,3,FALSE())</f>
        <v>п.м</v>
      </c>
      <c r="E440" s="301" t="n">
        <f aca="false">VLOOKUP(B440,СписокРабот!B:E,4,FALSE())</f>
        <v>822</v>
      </c>
      <c r="F440" s="307" t="n">
        <f aca="false">Работы!$F440</f>
        <v>0</v>
      </c>
      <c r="G440" s="389" t="n">
        <f aca="false">Работы!$G440</f>
        <v>0</v>
      </c>
      <c r="H440" s="392" t="n">
        <v>0</v>
      </c>
      <c r="I440" s="391" t="n">
        <f aca="false">H440*$E440</f>
        <v>0</v>
      </c>
    </row>
    <row r="441" customFormat="false" ht="14.25" hidden="false" customHeight="false" outlineLevel="0" collapsed="false">
      <c r="A441" s="388"/>
      <c r="B441" s="298" t="s">
        <v>688</v>
      </c>
      <c r="C441" s="298" t="str">
        <f aca="false">VLOOKUP(B441,СписокРабот!B:E,2,FALSE())</f>
        <v>Штробление стен и пола до 50*50 мм - монолит</v>
      </c>
      <c r="D441" s="300" t="str">
        <f aca="false">VLOOKUP(B441,СписокРабот!B:E,3,FALSE())</f>
        <v>п.м</v>
      </c>
      <c r="E441" s="301" t="n">
        <f aca="false">VLOOKUP(B441,СписокРабот!B:E,4,FALSE())</f>
        <v>2680</v>
      </c>
      <c r="F441" s="307" t="n">
        <f aca="false">Работы!$F441</f>
        <v>0</v>
      </c>
      <c r="G441" s="389" t="n">
        <f aca="false">Работы!$G441</f>
        <v>0</v>
      </c>
      <c r="H441" s="392" t="n">
        <v>0</v>
      </c>
      <c r="I441" s="391" t="n">
        <f aca="false">H441*$E441</f>
        <v>0</v>
      </c>
    </row>
    <row r="442" customFormat="false" ht="14.25" hidden="false" customHeight="false" outlineLevel="0" collapsed="false">
      <c r="A442" s="388"/>
      <c r="B442" s="298" t="s">
        <v>689</v>
      </c>
      <c r="C442" s="298" t="str">
        <f aca="false">VLOOKUP(B442,СписокРабот!B:E,2,FALSE())</f>
        <v>Штробление стен и пола до 50*50 мм - бетон</v>
      </c>
      <c r="D442" s="300" t="str">
        <f aca="false">VLOOKUP(B442,СписокРабот!B:E,3,FALSE())</f>
        <v>п.м</v>
      </c>
      <c r="E442" s="301" t="n">
        <f aca="false">VLOOKUP(B442,СписокРабот!B:E,4,FALSE())</f>
        <v>2539</v>
      </c>
      <c r="F442" s="307" t="n">
        <f aca="false">Работы!$F442</f>
        <v>0</v>
      </c>
      <c r="G442" s="389" t="n">
        <f aca="false">Работы!$G442</f>
        <v>0</v>
      </c>
      <c r="H442" s="392" t="n">
        <v>0</v>
      </c>
      <c r="I442" s="391" t="n">
        <f aca="false">H442*$E442</f>
        <v>0</v>
      </c>
    </row>
    <row r="443" customFormat="false" ht="14.25" hidden="false" customHeight="false" outlineLevel="0" collapsed="false">
      <c r="A443" s="388"/>
      <c r="B443" s="298" t="s">
        <v>690</v>
      </c>
      <c r="C443" s="298" t="str">
        <f aca="false">VLOOKUP(B443,СписокРабот!B:E,2,FALSE())</f>
        <v>Штробление стен и пола до 50*50 мм - кирпич</v>
      </c>
      <c r="D443" s="300" t="str">
        <f aca="false">VLOOKUP(B443,СписокРабот!B:E,3,FALSE())</f>
        <v>п.м</v>
      </c>
      <c r="E443" s="301" t="n">
        <f aca="false">VLOOKUP(B443,СписокРабот!B:E,4,FALSE())</f>
        <v>2116</v>
      </c>
      <c r="F443" s="307" t="n">
        <f aca="false">Работы!$F443</f>
        <v>0</v>
      </c>
      <c r="G443" s="389" t="n">
        <f aca="false">Работы!$G443</f>
        <v>0</v>
      </c>
      <c r="H443" s="392" t="n">
        <v>0</v>
      </c>
      <c r="I443" s="391" t="n">
        <f aca="false">H443*$E443</f>
        <v>0</v>
      </c>
    </row>
    <row r="444" customFormat="false" ht="14.25" hidden="false" customHeight="false" outlineLevel="0" collapsed="false">
      <c r="A444" s="388"/>
      <c r="B444" s="298" t="s">
        <v>691</v>
      </c>
      <c r="C444" s="298" t="str">
        <f aca="false">VLOOKUP(B444,СписокРабот!B:E,2,FALSE())</f>
        <v>Штробление стен и пола до 50*50 мм - гипсолит/блок/ГКЛ</v>
      </c>
      <c r="D444" s="300" t="str">
        <f aca="false">VLOOKUP(B444,СписокРабот!B:E,3,FALSE())</f>
        <v>п.м</v>
      </c>
      <c r="E444" s="301" t="n">
        <f aca="false">VLOOKUP(B444,СписокРабот!B:E,4,FALSE())</f>
        <v>1411</v>
      </c>
      <c r="F444" s="307" t="n">
        <f aca="false">Работы!$F444</f>
        <v>0</v>
      </c>
      <c r="G444" s="389" t="n">
        <f aca="false">Работы!$G444</f>
        <v>0</v>
      </c>
      <c r="H444" s="392" t="n">
        <v>0</v>
      </c>
      <c r="I444" s="391" t="n">
        <f aca="false">H444*$E444</f>
        <v>0</v>
      </c>
    </row>
    <row r="445" customFormat="false" ht="14.25" hidden="false" customHeight="false" outlineLevel="0" collapsed="false">
      <c r="A445" s="388"/>
      <c r="B445" s="298" t="s">
        <v>692</v>
      </c>
      <c r="C445" s="298" t="str">
        <f aca="false">VLOOKUP(B445,СписокРабот!B:E,2,FALSE())</f>
        <v>Штробление стен и пола до 50*100 мм - монолит</v>
      </c>
      <c r="D445" s="300" t="str">
        <f aca="false">VLOOKUP(B445,СписокРабот!B:E,3,FALSE())</f>
        <v>п.м</v>
      </c>
      <c r="E445" s="301" t="n">
        <f aca="false">VLOOKUP(B445,СписокРабот!B:E,4,FALSE())</f>
        <v>3809</v>
      </c>
      <c r="F445" s="307" t="n">
        <f aca="false">Работы!$F445</f>
        <v>0</v>
      </c>
      <c r="G445" s="389" t="n">
        <f aca="false">Работы!$G445</f>
        <v>0</v>
      </c>
      <c r="H445" s="392" t="n">
        <v>0</v>
      </c>
      <c r="I445" s="391" t="n">
        <f aca="false">H445*$E445</f>
        <v>0</v>
      </c>
    </row>
    <row r="446" customFormat="false" ht="14.25" hidden="false" customHeight="false" outlineLevel="0" collapsed="false">
      <c r="A446" s="388"/>
      <c r="B446" s="298" t="s">
        <v>693</v>
      </c>
      <c r="C446" s="298" t="str">
        <f aca="false">VLOOKUP(B446,СписокРабот!B:E,2,FALSE())</f>
        <v>Штробление стен и пола до 50*100 мм - бетон</v>
      </c>
      <c r="D446" s="300" t="str">
        <f aca="false">VLOOKUP(B446,СписокРабот!B:E,3,FALSE())</f>
        <v>п.м</v>
      </c>
      <c r="E446" s="301" t="n">
        <f aca="false">VLOOKUP(B446,СписокРабот!B:E,4,FALSE())</f>
        <v>3668</v>
      </c>
      <c r="F446" s="307" t="n">
        <f aca="false">Работы!$F446</f>
        <v>0</v>
      </c>
      <c r="G446" s="389" t="n">
        <f aca="false">Работы!$G446</f>
        <v>0</v>
      </c>
      <c r="H446" s="392" t="n">
        <v>0</v>
      </c>
      <c r="I446" s="391" t="n">
        <f aca="false">H446*$E446</f>
        <v>0</v>
      </c>
    </row>
    <row r="447" customFormat="false" ht="14.25" hidden="false" customHeight="false" outlineLevel="0" collapsed="false">
      <c r="A447" s="388"/>
      <c r="B447" s="298" t="s">
        <v>694</v>
      </c>
      <c r="C447" s="298" t="str">
        <f aca="false">VLOOKUP(B447,СписокРабот!B:E,2,FALSE())</f>
        <v>Штробление стен и пола до 50*100 мм - кирпич</v>
      </c>
      <c r="D447" s="300" t="str">
        <f aca="false">VLOOKUP(B447,СписокРабот!B:E,3,FALSE())</f>
        <v>п.м</v>
      </c>
      <c r="E447" s="301" t="n">
        <f aca="false">VLOOKUP(B447,СписокРабот!B:E,4,FALSE())</f>
        <v>3245</v>
      </c>
      <c r="F447" s="307" t="n">
        <f aca="false">Работы!$F447</f>
        <v>0</v>
      </c>
      <c r="G447" s="389" t="n">
        <f aca="false">Работы!$G447</f>
        <v>0</v>
      </c>
      <c r="H447" s="392" t="n">
        <v>0</v>
      </c>
      <c r="I447" s="391" t="n">
        <f aca="false">H447*$E447</f>
        <v>0</v>
      </c>
    </row>
    <row r="448" customFormat="false" ht="14.25" hidden="false" customHeight="false" outlineLevel="0" collapsed="false">
      <c r="A448" s="388"/>
      <c r="B448" s="298" t="s">
        <v>695</v>
      </c>
      <c r="C448" s="298" t="str">
        <f aca="false">VLOOKUP(B448,СписокРабот!B:E,2,FALSE())</f>
        <v>Штробление стен и пола до 50*100 мм - гипсолит</v>
      </c>
      <c r="D448" s="300" t="str">
        <f aca="false">VLOOKUP(B448,СписокРабот!B:E,3,FALSE())</f>
        <v>п.м</v>
      </c>
      <c r="E448" s="301" t="n">
        <f aca="false">VLOOKUP(B448,СписокРабот!B:E,4,FALSE())</f>
        <v>1834</v>
      </c>
      <c r="F448" s="307" t="n">
        <f aca="false">Работы!$F448</f>
        <v>0</v>
      </c>
      <c r="G448" s="389" t="n">
        <f aca="false">Работы!$G448</f>
        <v>0</v>
      </c>
      <c r="H448" s="392" t="n">
        <v>0</v>
      </c>
      <c r="I448" s="391" t="n">
        <f aca="false">H448*$E448</f>
        <v>0</v>
      </c>
    </row>
    <row r="449" customFormat="false" ht="14.25" hidden="false" customHeight="false" outlineLevel="0" collapsed="false">
      <c r="A449" s="388"/>
      <c r="B449" s="298" t="s">
        <v>696</v>
      </c>
      <c r="C449" s="298" t="str">
        <f aca="false">VLOOKUP(B449,СписокРабот!B:E,2,FALSE())</f>
        <v>Сверление чашек под электромонтажные изделия в стене. Монолит</v>
      </c>
      <c r="D449" s="300" t="str">
        <f aca="false">VLOOKUP(B449,СписокРабот!B:E,3,FALSE())</f>
        <v>ед.</v>
      </c>
      <c r="E449" s="301" t="n">
        <f aca="false">VLOOKUP(B449,СписокРабот!B:E,4,FALSE())</f>
        <v>1217</v>
      </c>
      <c r="F449" s="307" t="n">
        <f aca="false">Работы!$F449</f>
        <v>0</v>
      </c>
      <c r="G449" s="389" t="n">
        <f aca="false">Работы!$G449</f>
        <v>0</v>
      </c>
      <c r="H449" s="390" t="n">
        <v>0</v>
      </c>
      <c r="I449" s="391" t="n">
        <f aca="false">H449*$E449</f>
        <v>0</v>
      </c>
    </row>
    <row r="450" customFormat="false" ht="14.25" hidden="false" customHeight="false" outlineLevel="0" collapsed="false">
      <c r="A450" s="388"/>
      <c r="B450" s="298" t="s">
        <v>197</v>
      </c>
      <c r="C450" s="298" t="str">
        <f aca="false">VLOOKUP(B450,СписокРабот!B:E,2,FALSE())</f>
        <v>Сверление чашек под электромонтажные изделия в стене. Бетон</v>
      </c>
      <c r="D450" s="300" t="str">
        <f aca="false">VLOOKUP(B450,СписокРабот!B:E,3,FALSE())</f>
        <v>ед.</v>
      </c>
      <c r="E450" s="301" t="n">
        <f aca="false">VLOOKUP(B450,СписокРабот!B:E,4,FALSE())</f>
        <v>1129</v>
      </c>
      <c r="F450" s="307" t="n">
        <f aca="false">Работы!$F450</f>
        <v>20</v>
      </c>
      <c r="G450" s="389" t="n">
        <f aca="false">Работы!$G450</f>
        <v>22580</v>
      </c>
      <c r="H450" s="390" t="n">
        <v>0</v>
      </c>
      <c r="I450" s="391" t="n">
        <f aca="false">H450*$E450</f>
        <v>0</v>
      </c>
    </row>
    <row r="451" customFormat="false" ht="14.25" hidden="false" customHeight="false" outlineLevel="0" collapsed="false">
      <c r="A451" s="388"/>
      <c r="B451" s="298" t="s">
        <v>697</v>
      </c>
      <c r="C451" s="298" t="str">
        <f aca="false">VLOOKUP(B451,СписокРабот!B:E,2,FALSE())</f>
        <v>Сверление чашек под электромонтажные изделия в стене. Кирпич</v>
      </c>
      <c r="D451" s="300" t="str">
        <f aca="false">VLOOKUP(B451,СписокРабот!B:E,3,FALSE())</f>
        <v>ед.</v>
      </c>
      <c r="E451" s="301" t="n">
        <f aca="false">VLOOKUP(B451,СписокРабот!B:E,4,FALSE())</f>
        <v>847</v>
      </c>
      <c r="F451" s="307" t="n">
        <f aca="false">Работы!$F451</f>
        <v>0</v>
      </c>
      <c r="G451" s="389" t="n">
        <f aca="false">Работы!$G451</f>
        <v>0</v>
      </c>
      <c r="H451" s="390" t="n">
        <v>0</v>
      </c>
      <c r="I451" s="391" t="n">
        <f aca="false">H451*$E451</f>
        <v>0</v>
      </c>
    </row>
    <row r="452" customFormat="false" ht="14.25" hidden="false" customHeight="false" outlineLevel="0" collapsed="false">
      <c r="A452" s="388"/>
      <c r="B452" s="298" t="s">
        <v>199</v>
      </c>
      <c r="C452" s="298" t="str">
        <f aca="false">VLOOKUP(B452,СписокРабот!B:E,2,FALSE())</f>
        <v>Сверление чашек под электромонтажные изделия стена/потолок. Гипсолит/ГКЛ/блок</v>
      </c>
      <c r="D452" s="300" t="str">
        <f aca="false">VLOOKUP(B452,СписокРабот!B:E,3,FALSE())</f>
        <v>ед.</v>
      </c>
      <c r="E452" s="301" t="n">
        <f aca="false">VLOOKUP(B452,СписокРабот!B:E,4,FALSE())</f>
        <v>511</v>
      </c>
      <c r="F452" s="307" t="n">
        <f aca="false">Работы!$F452</f>
        <v>40</v>
      </c>
      <c r="G452" s="389" t="n">
        <f aca="false">Работы!$G452</f>
        <v>20440</v>
      </c>
      <c r="H452" s="390" t="n">
        <v>0</v>
      </c>
      <c r="I452" s="391" t="n">
        <f aca="false">H452*$E452</f>
        <v>0</v>
      </c>
    </row>
    <row r="453" customFormat="false" ht="14.25" hidden="false" customHeight="false" outlineLevel="0" collapsed="false">
      <c r="A453" s="388"/>
      <c r="B453" s="298" t="s">
        <v>698</v>
      </c>
      <c r="C453" s="298" t="str">
        <f aca="false">VLOOKUP(B453,СписокРабот!B:E,2,FALSE())</f>
        <v>Сверление сквозных отверстий в бетоне диаметром до 15 мм за 50 мм глубины</v>
      </c>
      <c r="D453" s="300" t="str">
        <f aca="false">VLOOKUP(B453,СписокРабот!B:E,3,FALSE())</f>
        <v>ед.</v>
      </c>
      <c r="E453" s="301" t="n">
        <f aca="false">VLOOKUP(B453,СписокРабот!B:E,4,FALSE())</f>
        <v>565</v>
      </c>
      <c r="F453" s="307" t="n">
        <f aca="false">Работы!$F453</f>
        <v>0</v>
      </c>
      <c r="G453" s="389" t="n">
        <f aca="false">Работы!$G453</f>
        <v>0</v>
      </c>
      <c r="H453" s="390" t="n">
        <v>0</v>
      </c>
      <c r="I453" s="391" t="n">
        <f aca="false">H453*$E453</f>
        <v>0</v>
      </c>
    </row>
    <row r="454" customFormat="false" ht="14.25" hidden="false" customHeight="false" outlineLevel="0" collapsed="false">
      <c r="A454" s="388"/>
      <c r="B454" s="298" t="s">
        <v>699</v>
      </c>
      <c r="C454" s="298" t="str">
        <f aca="false">VLOOKUP(B454,СписокРабот!B:E,2,FALSE())</f>
        <v>Сверление сквозных отверстий в кирпиче диаметром до 15 мм за 50 мм глубины</v>
      </c>
      <c r="D454" s="300" t="str">
        <f aca="false">VLOOKUP(B454,СписокРабот!B:E,3,FALSE())</f>
        <v>ед.</v>
      </c>
      <c r="E454" s="301" t="n">
        <f aca="false">VLOOKUP(B454,СписокРабот!B:E,4,FALSE())</f>
        <v>335</v>
      </c>
      <c r="F454" s="307" t="n">
        <f aca="false">Работы!$F454</f>
        <v>0</v>
      </c>
      <c r="G454" s="389" t="n">
        <f aca="false">Работы!$G454</f>
        <v>0</v>
      </c>
      <c r="H454" s="390" t="n">
        <v>0</v>
      </c>
      <c r="I454" s="391" t="n">
        <f aca="false">H454*$E454</f>
        <v>0</v>
      </c>
    </row>
    <row r="455" customFormat="false" ht="14.25" hidden="false" customHeight="false" outlineLevel="0" collapsed="false">
      <c r="A455" s="388"/>
      <c r="B455" s="298" t="s">
        <v>201</v>
      </c>
      <c r="C455" s="298" t="str">
        <f aca="false">VLOOKUP(B455,СписокРабот!B:E,2,FALSE())</f>
        <v>Сверление сквозных отверстий в гипсе диаметром до 15 мм за 50 мм глубины</v>
      </c>
      <c r="D455" s="300" t="str">
        <f aca="false">VLOOKUP(B455,СписокРабот!B:E,3,FALSE())</f>
        <v>ед.</v>
      </c>
      <c r="E455" s="301" t="n">
        <f aca="false">VLOOKUP(B455,СписокРабот!B:E,4,FALSE())</f>
        <v>229</v>
      </c>
      <c r="F455" s="307" t="n">
        <f aca="false">Работы!$F455</f>
        <v>10</v>
      </c>
      <c r="G455" s="389" t="n">
        <f aca="false">Работы!$G455</f>
        <v>2290</v>
      </c>
      <c r="H455" s="390" t="n">
        <v>0</v>
      </c>
      <c r="I455" s="391" t="n">
        <f aca="false">H455*$E455</f>
        <v>0</v>
      </c>
    </row>
    <row r="456" customFormat="false" ht="14.25" hidden="false" customHeight="false" outlineLevel="0" collapsed="false">
      <c r="A456" s="388"/>
      <c r="B456" s="298" t="s">
        <v>700</v>
      </c>
      <c r="C456" s="298" t="str">
        <f aca="false">VLOOKUP(B456,СписокРабот!B:E,2,FALSE())</f>
        <v>Подвесные светильники</v>
      </c>
      <c r="D456" s="300" t="str">
        <f aca="false">VLOOKUP(B456,СписокРабот!B:E,3,FALSE())</f>
        <v>ед.</v>
      </c>
      <c r="E456" s="301" t="n">
        <f aca="false">VLOOKUP(B456,СписокРабот!B:E,4,FALSE())</f>
        <v>1386</v>
      </c>
      <c r="F456" s="307" t="n">
        <f aca="false">Работы!$F456</f>
        <v>0</v>
      </c>
      <c r="G456" s="389" t="n">
        <f aca="false">Работы!$G456</f>
        <v>0</v>
      </c>
      <c r="H456" s="390" t="n">
        <v>0</v>
      </c>
      <c r="I456" s="391" t="n">
        <f aca="false">H456*$E456</f>
        <v>0</v>
      </c>
    </row>
    <row r="457" customFormat="false" ht="14.25" hidden="false" customHeight="false" outlineLevel="0" collapsed="false">
      <c r="A457" s="388"/>
      <c r="B457" s="298" t="s">
        <v>701</v>
      </c>
      <c r="C457" s="298" t="str">
        <f aca="false">VLOOKUP(B457,СписокРабот!B:E,2,FALSE())</f>
        <v>Установка стабилизатора напряжения</v>
      </c>
      <c r="D457" s="300" t="str">
        <f aca="false">VLOOKUP(B457,СписокРабот!B:E,3,FALSE())</f>
        <v>ед.</v>
      </c>
      <c r="E457" s="301" t="n">
        <f aca="false">VLOOKUP(B457,СписокРабот!B:E,4,FALSE())</f>
        <v>5870</v>
      </c>
      <c r="F457" s="307" t="n">
        <f aca="false">Работы!$F457</f>
        <v>0</v>
      </c>
      <c r="G457" s="389" t="n">
        <f aca="false">Работы!$G457</f>
        <v>0</v>
      </c>
      <c r="H457" s="390" t="n">
        <v>0</v>
      </c>
      <c r="I457" s="391" t="n">
        <f aca="false">H457*$E457</f>
        <v>0</v>
      </c>
    </row>
    <row r="458" customFormat="false" ht="14.25" hidden="false" customHeight="false" outlineLevel="0" collapsed="false">
      <c r="A458" s="388"/>
      <c r="B458" s="298" t="s">
        <v>702</v>
      </c>
      <c r="C458" s="298" t="str">
        <f aca="false">VLOOKUP(B458,СписокРабот!B:E,2,FALSE())</f>
        <v>Установка трансформатора</v>
      </c>
      <c r="D458" s="300" t="str">
        <f aca="false">VLOOKUP(B458,СписокРабот!B:E,3,FALSE())</f>
        <v>ед.</v>
      </c>
      <c r="E458" s="301" t="n">
        <f aca="false">VLOOKUP(B458,СписокРабот!B:E,4,FALSE())</f>
        <v>1693</v>
      </c>
      <c r="F458" s="307" t="n">
        <f aca="false">Работы!$F458</f>
        <v>0</v>
      </c>
      <c r="G458" s="389" t="n">
        <f aca="false">Работы!$G458</f>
        <v>0</v>
      </c>
      <c r="H458" s="390" t="n">
        <v>0</v>
      </c>
      <c r="I458" s="391" t="n">
        <f aca="false">H458*$E458</f>
        <v>0</v>
      </c>
    </row>
    <row r="459" customFormat="false" ht="14.25" hidden="false" customHeight="false" outlineLevel="0" collapsed="false">
      <c r="A459" s="388"/>
      <c r="B459" s="298" t="s">
        <v>703</v>
      </c>
      <c r="C459" s="298" t="str">
        <f aca="false">VLOOKUP(B459,СписокРабот!B:E,2,FALSE())</f>
        <v>Установка звонка с кнопкой (без прокладки провода)</v>
      </c>
      <c r="D459" s="300" t="str">
        <f aca="false">VLOOKUP(B459,СписокРабот!B:E,3,FALSE())</f>
        <v>ед.</v>
      </c>
      <c r="E459" s="301" t="n">
        <f aca="false">VLOOKUP(B459,СписокРабот!B:E,4,FALSE())</f>
        <v>425</v>
      </c>
      <c r="F459" s="307" t="n">
        <f aca="false">Работы!$F459</f>
        <v>0</v>
      </c>
      <c r="G459" s="389" t="n">
        <f aca="false">Работы!$G459</f>
        <v>0</v>
      </c>
      <c r="H459" s="390" t="n">
        <v>0</v>
      </c>
      <c r="I459" s="391" t="n">
        <f aca="false">H459*$E459</f>
        <v>0</v>
      </c>
    </row>
    <row r="460" customFormat="false" ht="14.25" hidden="false" customHeight="false" outlineLevel="0" collapsed="false">
      <c r="A460" s="388"/>
      <c r="B460" s="298" t="s">
        <v>704</v>
      </c>
      <c r="C460" s="298" t="str">
        <f aca="false">VLOOKUP(B460,СписокРабот!B:E,2,FALSE())</f>
        <v>Замена вводного рубильника</v>
      </c>
      <c r="D460" s="300" t="str">
        <f aca="false">VLOOKUP(B460,СписокРабот!B:E,3,FALSE())</f>
        <v>ед.</v>
      </c>
      <c r="E460" s="301" t="n">
        <f aca="false">VLOOKUP(B460,СписокРабот!B:E,4,FALSE())</f>
        <v>17258</v>
      </c>
      <c r="F460" s="307" t="n">
        <f aca="false">Работы!$F460</f>
        <v>0</v>
      </c>
      <c r="G460" s="389" t="n">
        <f aca="false">Работы!$G460</f>
        <v>0</v>
      </c>
      <c r="H460" s="390" t="n">
        <v>0</v>
      </c>
      <c r="I460" s="391" t="n">
        <f aca="false">H460*$E460</f>
        <v>0</v>
      </c>
    </row>
    <row r="461" customFormat="false" ht="14.25" hidden="false" customHeight="false" outlineLevel="0" collapsed="false">
      <c r="A461" s="388"/>
      <c r="B461" s="298" t="s">
        <v>705</v>
      </c>
      <c r="C461" s="298" t="str">
        <f aca="false">VLOOKUP(B461,СписокРабот!B:E,2,FALSE())</f>
        <v>Переборка распределительного щита до 36 автоматов</v>
      </c>
      <c r="D461" s="300" t="str">
        <f aca="false">VLOOKUP(B461,СписокРабот!B:E,3,FALSE())</f>
        <v>ед.</v>
      </c>
      <c r="E461" s="301" t="n">
        <f aca="false">VLOOKUP(B461,СписокРабот!B:E,4,FALSE())</f>
        <v>34513</v>
      </c>
      <c r="F461" s="307" t="n">
        <f aca="false">Работы!$F461</f>
        <v>0</v>
      </c>
      <c r="G461" s="389" t="n">
        <f aca="false">Работы!$G461</f>
        <v>0</v>
      </c>
      <c r="H461" s="390" t="n">
        <v>0</v>
      </c>
      <c r="I461" s="391" t="n">
        <f aca="false">H461*$E461</f>
        <v>0</v>
      </c>
    </row>
    <row r="462" customFormat="false" ht="14.25" hidden="false" customHeight="false" outlineLevel="0" collapsed="false">
      <c r="A462" s="388"/>
      <c r="B462" s="298" t="s">
        <v>706</v>
      </c>
      <c r="C462" s="298" t="str">
        <f aca="false">VLOOKUP(B462,СписокРабот!B:E,2,FALSE())</f>
        <v>Сборка распределительного устройства по схеме заказчика</v>
      </c>
      <c r="D462" s="300" t="str">
        <f aca="false">VLOOKUP(B462,СписокРабот!B:E,3,FALSE())</f>
        <v>ед.</v>
      </c>
      <c r="E462" s="301" t="n">
        <f aca="false">VLOOKUP(B462,СписокРабот!B:E,4,FALSE())</f>
        <v>34513</v>
      </c>
      <c r="F462" s="307" t="n">
        <f aca="false">Работы!$F462</f>
        <v>0</v>
      </c>
      <c r="G462" s="389" t="n">
        <f aca="false">Работы!$G462</f>
        <v>0</v>
      </c>
      <c r="H462" s="390" t="n">
        <v>0</v>
      </c>
      <c r="I462" s="391" t="n">
        <f aca="false">H462*$E462</f>
        <v>0</v>
      </c>
    </row>
    <row r="463" customFormat="false" ht="14.25" hidden="false" customHeight="false" outlineLevel="0" collapsed="false">
      <c r="A463" s="388"/>
      <c r="B463" s="298" t="s">
        <v>707</v>
      </c>
      <c r="C463" s="298" t="str">
        <f aca="false">VLOOKUP(B463,СписокРабот!B:E,2,FALSE())</f>
        <v>Установка реостата теплого пола (Терморегулятора)</v>
      </c>
      <c r="D463" s="300" t="str">
        <f aca="false">VLOOKUP(B463,СписокРабот!B:E,3,FALSE())</f>
        <v>ед.</v>
      </c>
      <c r="E463" s="301" t="n">
        <f aca="false">VLOOKUP(B463,СписокРабот!B:E,4,FALSE())</f>
        <v>1752</v>
      </c>
      <c r="F463" s="307" t="n">
        <f aca="false">Работы!$F463</f>
        <v>0</v>
      </c>
      <c r="G463" s="389" t="n">
        <f aca="false">Работы!$G463</f>
        <v>0</v>
      </c>
      <c r="H463" s="390" t="n">
        <v>0</v>
      </c>
      <c r="I463" s="391" t="n">
        <f aca="false">H463*$E463</f>
        <v>0</v>
      </c>
    </row>
    <row r="464" customFormat="false" ht="14.25" hidden="false" customHeight="false" outlineLevel="0" collapsed="false">
      <c r="A464" s="388"/>
      <c r="B464" s="298" t="s">
        <v>708</v>
      </c>
      <c r="C464" s="298" t="str">
        <f aca="false">VLOOKUP(B464,СписокРабот!B:E,2,FALSE())</f>
        <v>Трековое освещение / Монтаж линейных светильников LED</v>
      </c>
      <c r="D464" s="300" t="str">
        <f aca="false">VLOOKUP(B464,СписокРабот!B:E,3,FALSE())</f>
        <v>п.м</v>
      </c>
      <c r="E464" s="301" t="n">
        <f aca="false">VLOOKUP(B464,СписокРабот!B:E,4,FALSE())</f>
        <v>1352</v>
      </c>
      <c r="F464" s="307" t="n">
        <f aca="false">Работы!$F464</f>
        <v>0</v>
      </c>
      <c r="G464" s="389" t="n">
        <f aca="false">Работы!$G464</f>
        <v>0</v>
      </c>
      <c r="H464" s="390" t="n">
        <v>0</v>
      </c>
      <c r="I464" s="391" t="n">
        <f aca="false">H464*$E464</f>
        <v>0</v>
      </c>
    </row>
    <row r="465" customFormat="false" ht="14.25" hidden="false" customHeight="false" outlineLevel="0" collapsed="false">
      <c r="A465" s="388"/>
      <c r="B465" s="298" t="s">
        <v>709</v>
      </c>
      <c r="C465" s="298" t="str">
        <f aca="false">VLOOKUP(B465,СписокРабот!B:E,2,FALSE())</f>
        <v>Монтаж слаботочного щита ТВ / Интернет</v>
      </c>
      <c r="D465" s="300" t="str">
        <f aca="false">VLOOKUP(B465,СписокРабот!B:E,3,FALSE())</f>
        <v>ед.</v>
      </c>
      <c r="E465" s="301" t="n">
        <f aca="false">VLOOKUP(B465,СписокРабот!B:E,4,FALSE())</f>
        <v>1834</v>
      </c>
      <c r="F465" s="307" t="n">
        <f aca="false">Работы!$F468</f>
        <v>1356</v>
      </c>
      <c r="G465" s="389" t="n">
        <f aca="false">Работы!$G468</f>
        <v>445841</v>
      </c>
      <c r="H465" s="390" t="n">
        <v>0</v>
      </c>
      <c r="I465" s="391" t="n">
        <f aca="false">H465*$E465</f>
        <v>0</v>
      </c>
    </row>
    <row r="466" customFormat="false" ht="14.25" hidden="false" customHeight="false" outlineLevel="0" collapsed="false">
      <c r="A466" s="388"/>
      <c r="B466" s="298" t="s">
        <v>710</v>
      </c>
      <c r="C466" s="298" t="str">
        <f aca="false">VLOOKUP(B466,СписокРабот!B:E,2,FALSE())</f>
        <v>Установка панели электроточки (1 пост)</v>
      </c>
      <c r="D466" s="300" t="str">
        <f aca="false">VLOOKUP(B466,СписокРабот!B:E,3,FALSE())</f>
        <v>ед.</v>
      </c>
      <c r="E466" s="301" t="n">
        <f aca="false">VLOOKUP(B466,СписокРабот!B:E,4,FALSE())</f>
        <v>120</v>
      </c>
      <c r="F466" s="307" t="n">
        <f aca="false">Работы!$F469</f>
        <v>1356</v>
      </c>
      <c r="G466" s="389" t="n">
        <f aca="false">Работы!$G469</f>
        <v>445841</v>
      </c>
      <c r="H466" s="390" t="n">
        <v>0</v>
      </c>
      <c r="I466" s="391" t="n">
        <f aca="false">H466*$E466</f>
        <v>0</v>
      </c>
    </row>
    <row r="467" customFormat="false" ht="14.25" hidden="false" customHeight="false" outlineLevel="0" collapsed="false">
      <c r="A467" s="388"/>
      <c r="B467" s="298" t="s">
        <v>711</v>
      </c>
      <c r="C467" s="298" t="str">
        <f aca="false">VLOOKUP(B467,СписокРабот!B:E,2,FALSE())</f>
        <v>Ревизия инженерных систем за сторонними подрядчиками </v>
      </c>
      <c r="D467" s="300" t="str">
        <f aca="false">VLOOKUP(B467,СписокРабот!B:E,3,FALSE())</f>
        <v>час.</v>
      </c>
      <c r="E467" s="301" t="n">
        <f aca="false">VLOOKUP(B467,СписокРабот!B:E,4,FALSE())</f>
        <v>10578</v>
      </c>
      <c r="F467" s="307" t="n">
        <f aca="false">Работы!$F470</f>
        <v>291</v>
      </c>
      <c r="G467" s="389" t="n">
        <f aca="false">Работы!$G470</f>
        <v>655405</v>
      </c>
      <c r="H467" s="390" t="n">
        <v>0</v>
      </c>
      <c r="I467" s="391" t="n">
        <f aca="false">H467*$E467</f>
        <v>0</v>
      </c>
    </row>
    <row r="468" customFormat="false" ht="14.25" hidden="false" customHeight="false" outlineLevel="0" collapsed="false">
      <c r="A468" s="393" t="s">
        <v>354</v>
      </c>
      <c r="B468" s="309" t="s">
        <v>203</v>
      </c>
      <c r="C468" s="407"/>
      <c r="D468" s="311"/>
      <c r="E468" s="312"/>
      <c r="F468" s="315"/>
      <c r="G468" s="394"/>
      <c r="H468" s="395"/>
      <c r="I468" s="396" t="n">
        <f aca="false">SUM(I358:I467)</f>
        <v>0</v>
      </c>
    </row>
    <row r="469" customFormat="false" ht="14.25" hidden="false" customHeight="false" outlineLevel="0" collapsed="false">
      <c r="A469" s="408" t="s">
        <v>382</v>
      </c>
      <c r="B469" s="329" t="s">
        <v>204</v>
      </c>
      <c r="C469" s="409"/>
      <c r="D469" s="400"/>
      <c r="E469" s="401"/>
      <c r="F469" s="402"/>
      <c r="G469" s="403"/>
      <c r="H469" s="404"/>
      <c r="I469" s="405" t="n">
        <f aca="false">I468+I356</f>
        <v>0</v>
      </c>
    </row>
    <row r="470" customFormat="false" ht="14.25" hidden="false" customHeight="false" outlineLevel="0" collapsed="false">
      <c r="A470" s="379" t="s">
        <v>338</v>
      </c>
      <c r="B470" s="286" t="s">
        <v>712</v>
      </c>
      <c r="C470" s="286"/>
      <c r="D470" s="286"/>
      <c r="E470" s="286"/>
      <c r="F470" s="380"/>
      <c r="G470" s="381"/>
      <c r="H470" s="406"/>
      <c r="I470" s="383"/>
    </row>
    <row r="471" customFormat="false" ht="14.25" hidden="false" customHeight="false" outlineLevel="0" collapsed="false">
      <c r="A471" s="384" t="s">
        <v>344</v>
      </c>
      <c r="B471" s="292" t="s">
        <v>713</v>
      </c>
      <c r="C471" s="292"/>
      <c r="D471" s="292"/>
      <c r="E471" s="292"/>
      <c r="F471" s="295"/>
      <c r="G471" s="385"/>
      <c r="H471" s="397"/>
      <c r="I471" s="387"/>
    </row>
    <row r="472" customFormat="false" ht="14.25" hidden="false" customHeight="false" outlineLevel="0" collapsed="false">
      <c r="A472" s="388"/>
      <c r="B472" s="298" t="s">
        <v>714</v>
      </c>
      <c r="C472" s="298" t="str">
        <f aca="false">VLOOKUP(B472,СписокРабот!B:E,2,FALSE())</f>
        <v>Демонтаж плитки (стены) без сохранения</v>
      </c>
      <c r="D472" s="300" t="str">
        <f aca="false">VLOOKUP(B472,СписокРабот!B:E,3,FALSE())</f>
        <v>м²</v>
      </c>
      <c r="E472" s="301" t="n">
        <f aca="false">VLOOKUP(B472,СписокРабот!B:E,4,FALSE())</f>
        <v>635</v>
      </c>
      <c r="F472" s="307" t="n">
        <f aca="false">Работы!$F472</f>
        <v>0</v>
      </c>
      <c r="G472" s="389" t="n">
        <f aca="false">Работы!$G472</f>
        <v>0</v>
      </c>
      <c r="H472" s="392" t="n">
        <v>0</v>
      </c>
      <c r="I472" s="391" t="n">
        <f aca="false">H472*$E472</f>
        <v>0</v>
      </c>
    </row>
    <row r="473" customFormat="false" ht="14.25" hidden="false" customHeight="false" outlineLevel="0" collapsed="false">
      <c r="A473" s="388"/>
      <c r="B473" s="298" t="s">
        <v>715</v>
      </c>
      <c r="C473" s="298" t="str">
        <f aca="false">VLOOKUP(B473,СписокРабот!B:E,2,FALSE())</f>
        <v>Демонтаж бетонного бортика поддона </v>
      </c>
      <c r="D473" s="300" t="str">
        <f aca="false">VLOOKUP(B473,СписокРабот!B:E,3,FALSE())</f>
        <v>п.м</v>
      </c>
      <c r="E473" s="301" t="n">
        <f aca="false">VLOOKUP(B473,СписокРабот!B:E,4,FALSE())</f>
        <v>1552</v>
      </c>
      <c r="F473" s="307" t="n">
        <f aca="false">Работы!$F473</f>
        <v>0</v>
      </c>
      <c r="G473" s="389" t="n">
        <f aca="false">Работы!$G473</f>
        <v>0</v>
      </c>
      <c r="H473" s="392" t="n">
        <v>0</v>
      </c>
      <c r="I473" s="391" t="n">
        <f aca="false">H473*$E473</f>
        <v>0</v>
      </c>
    </row>
    <row r="474" customFormat="false" ht="14.25" hidden="false" customHeight="false" outlineLevel="0" collapsed="false">
      <c r="A474" s="388"/>
      <c r="B474" s="298" t="s">
        <v>716</v>
      </c>
      <c r="C474" s="298" t="str">
        <f aca="false">VLOOKUP(B474,СписокРабот!B:E,2,FALSE())</f>
        <v>Демонтаж плитки (пол) без сохранения</v>
      </c>
      <c r="D474" s="300" t="str">
        <f aca="false">VLOOKUP(B474,СписокРабот!B:E,3,FALSE())</f>
        <v>м²</v>
      </c>
      <c r="E474" s="301" t="n">
        <f aca="false">VLOOKUP(B474,СписокРабот!B:E,4,FALSE())</f>
        <v>555</v>
      </c>
      <c r="F474" s="307" t="n">
        <f aca="false">Работы!$F475</f>
        <v>0</v>
      </c>
      <c r="G474" s="389" t="n">
        <f aca="false">Работы!$G475</f>
        <v>0</v>
      </c>
      <c r="H474" s="392" t="n">
        <v>0</v>
      </c>
      <c r="I474" s="391" t="n">
        <f aca="false">H474*$E474</f>
        <v>0</v>
      </c>
    </row>
    <row r="475" customFormat="false" ht="14.25" hidden="false" customHeight="false" outlineLevel="0" collapsed="false">
      <c r="A475" s="393" t="s">
        <v>354</v>
      </c>
      <c r="B475" s="309" t="s">
        <v>717</v>
      </c>
      <c r="C475" s="407"/>
      <c r="D475" s="311"/>
      <c r="E475" s="312"/>
      <c r="F475" s="315"/>
      <c r="G475" s="394"/>
      <c r="H475" s="395"/>
      <c r="I475" s="396" t="n">
        <f aca="false">SUM(I472:I474)</f>
        <v>0</v>
      </c>
    </row>
    <row r="476" customFormat="false" ht="14.25" hidden="false" customHeight="false" outlineLevel="0" collapsed="false">
      <c r="A476" s="384" t="s">
        <v>344</v>
      </c>
      <c r="B476" s="292" t="s">
        <v>206</v>
      </c>
      <c r="C476" s="292"/>
      <c r="D476" s="292"/>
      <c r="E476" s="292"/>
      <c r="F476" s="295"/>
      <c r="G476" s="385"/>
      <c r="H476" s="397"/>
      <c r="I476" s="387"/>
    </row>
    <row r="477" customFormat="false" ht="14.25" hidden="false" customHeight="false" outlineLevel="0" collapsed="false">
      <c r="A477" s="388"/>
      <c r="B477" s="298" t="s">
        <v>718</v>
      </c>
      <c r="C477" s="298" t="str">
        <f aca="false">VLOOKUP(B477,СписокРабот!B:E,2,FALSE())</f>
        <v>Подрезка  керамогранитной плитки под 45 гр. </v>
      </c>
      <c r="D477" s="300" t="str">
        <f aca="false">VLOOKUP(B477,СписокРабот!B:E,3,FALSE())</f>
        <v>п.м</v>
      </c>
      <c r="E477" s="301" t="n">
        <f aca="false">VLOOKUP(B477,СписокРабот!B:E,4,FALSE())</f>
        <v>2926</v>
      </c>
      <c r="F477" s="307" t="n">
        <f aca="false">Работы!$F477</f>
        <v>0</v>
      </c>
      <c r="G477" s="389" t="n">
        <f aca="false">Работы!$G477</f>
        <v>0</v>
      </c>
      <c r="H477" s="392" t="n">
        <v>0</v>
      </c>
      <c r="I477" s="391" t="n">
        <f aca="false">H477*$E477</f>
        <v>0</v>
      </c>
    </row>
    <row r="478" customFormat="false" ht="14.25" hidden="false" customHeight="false" outlineLevel="0" collapsed="false">
      <c r="A478" s="388"/>
      <c r="B478" s="298" t="s">
        <v>719</v>
      </c>
      <c r="C478" s="298" t="str">
        <f aca="false">VLOOKUP(B478,СписокРабот!B:E,2,FALSE())</f>
        <v>Облицовка стен керамической плиткой (по ровной поверхности)р-р от 151 до 399 мм</v>
      </c>
      <c r="D478" s="300" t="str">
        <f aca="false">VLOOKUP(B478,СписокРабот!B:E,3,FALSE())</f>
        <v>м²</v>
      </c>
      <c r="E478" s="301" t="n">
        <f aca="false">VLOOKUP(B478,СписокРабот!B:E,4,FALSE())</f>
        <v>3798</v>
      </c>
      <c r="F478" s="307" t="n">
        <f aca="false">Работы!$F478</f>
        <v>0</v>
      </c>
      <c r="G478" s="389" t="n">
        <f aca="false">Работы!$G478</f>
        <v>0</v>
      </c>
      <c r="H478" s="392" t="n">
        <v>0</v>
      </c>
      <c r="I478" s="391" t="n">
        <f aca="false">H478*$E478</f>
        <v>0</v>
      </c>
    </row>
    <row r="479" customFormat="false" ht="14.25" hidden="false" customHeight="false" outlineLevel="0" collapsed="false">
      <c r="A479" s="388"/>
      <c r="B479" s="298" t="s">
        <v>720</v>
      </c>
      <c r="C479" s="298" t="str">
        <f aca="false">VLOOKUP(B479,СписокРабот!B:E,2,FALSE())</f>
        <v>Облицовка стен керамогранитной плиткой (по ровной поверхности) р-р от 151 до 399 мм</v>
      </c>
      <c r="D479" s="300" t="str">
        <f aca="false">VLOOKUP(B479,СписокРабот!B:E,3,FALSE())</f>
        <v>м²</v>
      </c>
      <c r="E479" s="301" t="n">
        <f aca="false">VLOOKUP(B479,СписокРабот!B:E,4,FALSE())</f>
        <v>4421</v>
      </c>
      <c r="F479" s="307" t="n">
        <f aca="false">Работы!$F479</f>
        <v>0</v>
      </c>
      <c r="G479" s="389" t="n">
        <f aca="false">Работы!$G479</f>
        <v>0</v>
      </c>
      <c r="H479" s="392" t="n">
        <v>0</v>
      </c>
      <c r="I479" s="391" t="n">
        <f aca="false">H479*$E479</f>
        <v>0</v>
      </c>
    </row>
    <row r="480" customFormat="false" ht="14.25" hidden="false" customHeight="false" outlineLevel="0" collapsed="false">
      <c r="A480" s="388"/>
      <c r="B480" s="298" t="s">
        <v>721</v>
      </c>
      <c r="C480" s="298" t="str">
        <f aca="false">VLOOKUP(B480,СписокРабот!B:E,2,FALSE())</f>
        <v>Облицовка стен и пола мелкой плиткой 10х10 или 15х15</v>
      </c>
      <c r="D480" s="300" t="str">
        <f aca="false">VLOOKUP(B480,СписокРабот!B:E,3,FALSE())</f>
        <v>м²</v>
      </c>
      <c r="E480" s="301" t="n">
        <f aca="false">VLOOKUP(B480,СписокРабот!B:E,4,FALSE())</f>
        <v>6177</v>
      </c>
      <c r="F480" s="307" t="n">
        <f aca="false">Работы!$F480</f>
        <v>0</v>
      </c>
      <c r="G480" s="389" t="n">
        <f aca="false">Работы!$G480</f>
        <v>0</v>
      </c>
      <c r="H480" s="392" t="n">
        <v>0</v>
      </c>
      <c r="I480" s="391" t="n">
        <f aca="false">H480*$E480</f>
        <v>0</v>
      </c>
    </row>
    <row r="481" customFormat="false" ht="14.25" hidden="false" customHeight="false" outlineLevel="0" collapsed="false">
      <c r="A481" s="388"/>
      <c r="B481" s="298" t="s">
        <v>722</v>
      </c>
      <c r="C481" s="298" t="str">
        <f aca="false">VLOOKUP(B481,СписокРабот!B:E,2,FALSE())</f>
        <v>Укладка плитки с плавными очертаниями</v>
      </c>
      <c r="D481" s="300" t="str">
        <f aca="false">VLOOKUP(B481,СписокРабот!B:E,3,FALSE())</f>
        <v>м²</v>
      </c>
      <c r="E481" s="301" t="n">
        <f aca="false">VLOOKUP(B481,СписокРабот!B:E,4,FALSE())</f>
        <v>5309</v>
      </c>
      <c r="F481" s="307" t="n">
        <f aca="false">Работы!$F481</f>
        <v>0</v>
      </c>
      <c r="G481" s="389" t="n">
        <f aca="false">Работы!$G481</f>
        <v>0</v>
      </c>
      <c r="H481" s="392" t="n">
        <v>0</v>
      </c>
      <c r="I481" s="391" t="n">
        <f aca="false">H481*$E481</f>
        <v>0</v>
      </c>
    </row>
    <row r="482" customFormat="false" ht="14.25" hidden="false" customHeight="false" outlineLevel="0" collapsed="false">
      <c r="A482" s="388"/>
      <c r="B482" s="298" t="s">
        <v>723</v>
      </c>
      <c r="C482" s="298" t="str">
        <f aca="false">VLOOKUP(B482,СписокРабот!B:E,2,FALSE())</f>
        <v>Облицовка пола керамической плиткой /керамогранитом(по ровной поверхности) 90 гр. От 151 до 399 мм</v>
      </c>
      <c r="D482" s="300" t="str">
        <f aca="false">VLOOKUP(B482,СписокРабот!B:E,3,FALSE())</f>
        <v>м²</v>
      </c>
      <c r="E482" s="301" t="n">
        <f aca="false">VLOOKUP(B482,СписокРабот!B:E,4,FALSE())</f>
        <v>3486</v>
      </c>
      <c r="F482" s="307" t="n">
        <f aca="false">Работы!$F482</f>
        <v>0</v>
      </c>
      <c r="G482" s="389" t="n">
        <f aca="false">Работы!$G482</f>
        <v>0</v>
      </c>
      <c r="H482" s="392" t="n">
        <v>0</v>
      </c>
      <c r="I482" s="391" t="n">
        <f aca="false">H482*$E482</f>
        <v>0</v>
      </c>
    </row>
    <row r="483" customFormat="false" ht="14.25" hidden="false" customHeight="false" outlineLevel="0" collapsed="false">
      <c r="A483" s="388"/>
      <c r="B483" s="298" t="s">
        <v>724</v>
      </c>
      <c r="C483" s="298" t="str">
        <f aca="false">VLOOKUP(B483,СписокРабот!B:E,2,FALSE())</f>
        <v>Облицовка пола керамической плиткой/кераморанитом (по ровной поверхности) 45 гр.от 151 до 399 мм</v>
      </c>
      <c r="D483" s="300" t="str">
        <f aca="false">VLOOKUP(B483,СписокРабот!B:E,3,FALSE())</f>
        <v>м²</v>
      </c>
      <c r="E483" s="301" t="n">
        <f aca="false">VLOOKUP(B483,СписокРабот!B:E,4,FALSE())</f>
        <v>3867</v>
      </c>
      <c r="F483" s="307" t="n">
        <f aca="false">Работы!$F483</f>
        <v>0</v>
      </c>
      <c r="G483" s="389" t="n">
        <f aca="false">Работы!$G483</f>
        <v>0</v>
      </c>
      <c r="H483" s="392" t="n">
        <v>0</v>
      </c>
      <c r="I483" s="391" t="n">
        <f aca="false">H483*$E483</f>
        <v>0</v>
      </c>
    </row>
    <row r="484" customFormat="false" ht="14.25" hidden="false" customHeight="false" outlineLevel="0" collapsed="false">
      <c r="A484" s="388"/>
      <c r="B484" s="298" t="s">
        <v>725</v>
      </c>
      <c r="C484" s="298" t="str">
        <f aca="false">VLOOKUP(B484,СписокРабот!B:E,2,FALSE())</f>
        <v>Облицовка пола керамической плиткой/керамогранитом (по ровной пов-ти) "Елочкой" от 151 до 399 мм</v>
      </c>
      <c r="D484" s="300" t="str">
        <f aca="false">VLOOKUP(B484,СписокРабот!B:E,3,FALSE())</f>
        <v>м²</v>
      </c>
      <c r="E484" s="301" t="n">
        <f aca="false">VLOOKUP(B484,СписокРабот!B:E,4,FALSE())</f>
        <v>4859</v>
      </c>
      <c r="F484" s="307" t="n">
        <f aca="false">Работы!$F484</f>
        <v>0</v>
      </c>
      <c r="G484" s="389" t="n">
        <f aca="false">Работы!$G484</f>
        <v>0</v>
      </c>
      <c r="H484" s="392" t="n">
        <v>0</v>
      </c>
      <c r="I484" s="391" t="n">
        <f aca="false">H484*$E484</f>
        <v>0</v>
      </c>
    </row>
    <row r="485" customFormat="false" ht="14.25" hidden="false" customHeight="false" outlineLevel="0" collapsed="false">
      <c r="A485" s="388"/>
      <c r="B485" s="298" t="s">
        <v>726</v>
      </c>
      <c r="C485" s="298" t="str">
        <f aca="false">VLOOKUP(B485,СписокРабот!B:E,2,FALSE())</f>
        <v>Облицовка пола с подбором рисунка или панно керамической плиткой/керамогранитом (по ровной поверхности)</v>
      </c>
      <c r="D485" s="300" t="str">
        <f aca="false">VLOOKUP(B485,СписокРабот!B:E,3,FALSE())</f>
        <v>м²</v>
      </c>
      <c r="E485" s="301" t="n">
        <f aca="false">VLOOKUP(B485,СписокРабот!B:E,4,FALSE())</f>
        <v>6795</v>
      </c>
      <c r="F485" s="307" t="n">
        <f aca="false">Работы!$F485</f>
        <v>0</v>
      </c>
      <c r="G485" s="389" t="n">
        <f aca="false">Работы!$G485</f>
        <v>0</v>
      </c>
      <c r="H485" s="392" t="n">
        <v>0</v>
      </c>
      <c r="I485" s="391" t="n">
        <f aca="false">H485*$E485</f>
        <v>0</v>
      </c>
    </row>
    <row r="486" customFormat="false" ht="14.25" hidden="false" customHeight="false" outlineLevel="0" collapsed="false">
      <c r="A486" s="388"/>
      <c r="B486" s="298" t="s">
        <v>727</v>
      </c>
      <c r="C486" s="298" t="str">
        <f aca="false">VLOOKUP(B486,СписокРабот!B:E,2,FALSE())</f>
        <v>Облицовка ступеней формат от 300мм до 400мм керамической плиткой, свыше К-1,5</v>
      </c>
      <c r="D486" s="300" t="str">
        <f aca="false">VLOOKUP(B486,СписокРабот!B:E,3,FALSE())</f>
        <v>п.м</v>
      </c>
      <c r="E486" s="301" t="n">
        <f aca="false">VLOOKUP(B486,СписокРабот!B:E,4,FALSE())</f>
        <v>1143</v>
      </c>
      <c r="F486" s="307" t="n">
        <f aca="false">Работы!$F486</f>
        <v>0</v>
      </c>
      <c r="G486" s="389" t="n">
        <f aca="false">Работы!$G486</f>
        <v>0</v>
      </c>
      <c r="H486" s="392" t="n">
        <v>0</v>
      </c>
      <c r="I486" s="391" t="n">
        <f aca="false">H486*$E486</f>
        <v>0</v>
      </c>
    </row>
    <row r="487" customFormat="false" ht="14.25" hidden="false" customHeight="false" outlineLevel="0" collapsed="false">
      <c r="A487" s="388"/>
      <c r="B487" s="298" t="s">
        <v>728</v>
      </c>
      <c r="C487" s="298" t="str">
        <f aca="false">VLOOKUP(B487,СписокРабот!B:E,2,FALSE())</f>
        <v>Облицовка ступеней формат от 300мм до 400мм керамогранитной плиткой, свыше К-1,5</v>
      </c>
      <c r="D487" s="300" t="str">
        <f aca="false">VLOOKUP(B487,СписокРабот!B:E,3,FALSE())</f>
        <v>п.м</v>
      </c>
      <c r="E487" s="301" t="n">
        <f aca="false">VLOOKUP(B487,СписокРабот!B:E,4,FALSE())</f>
        <v>1520</v>
      </c>
      <c r="F487" s="307" t="n">
        <f aca="false">Работы!$F487</f>
        <v>0</v>
      </c>
      <c r="G487" s="389" t="n">
        <f aca="false">Работы!$G487</f>
        <v>0</v>
      </c>
      <c r="H487" s="392" t="n">
        <v>0</v>
      </c>
      <c r="I487" s="391" t="n">
        <f aca="false">H487*$E487</f>
        <v>0</v>
      </c>
    </row>
    <row r="488" customFormat="false" ht="14.25" hidden="false" customHeight="false" outlineLevel="0" collapsed="false">
      <c r="A488" s="388"/>
      <c r="B488" s="298" t="s">
        <v>729</v>
      </c>
      <c r="C488" s="298" t="str">
        <f aca="false">VLOOKUP(B488,СписокРабот!B:E,2,FALSE())</f>
        <v>Подрезка керамической плитки под 45 гр.</v>
      </c>
      <c r="D488" s="300" t="str">
        <f aca="false">VLOOKUP(B488,СписокРабот!B:E,3,FALSE())</f>
        <v>п.м</v>
      </c>
      <c r="E488" s="301" t="n">
        <f aca="false">VLOOKUP(B488,СписокРабот!B:E,4,FALSE())</f>
        <v>2252</v>
      </c>
      <c r="F488" s="307" t="n">
        <f aca="false">Работы!$F488</f>
        <v>0</v>
      </c>
      <c r="G488" s="389" t="n">
        <f aca="false">Работы!$G488</f>
        <v>0</v>
      </c>
      <c r="H488" s="392" t="n">
        <v>0</v>
      </c>
      <c r="I488" s="391" t="n">
        <f aca="false">H488*$E488</f>
        <v>0</v>
      </c>
    </row>
    <row r="489" customFormat="false" ht="14.25" hidden="false" customHeight="false" outlineLevel="0" collapsed="false">
      <c r="A489" s="388"/>
      <c r="B489" s="298" t="s">
        <v>207</v>
      </c>
      <c r="C489" s="298" t="str">
        <f aca="false">VLOOKUP(B489,СписокРабот!B:E,2,FALSE())</f>
        <v>Подрезка резного края керамической плитки под 45 гр./ керамогранитной К-1,1</v>
      </c>
      <c r="D489" s="300" t="str">
        <f aca="false">VLOOKUP(B489,СписокРабот!B:E,3,FALSE())</f>
        <v>п.м</v>
      </c>
      <c r="E489" s="301" t="n">
        <f aca="false">VLOOKUP(B489,СписокРабот!B:E,4,FALSE())</f>
        <v>2865</v>
      </c>
      <c r="F489" s="307" t="n">
        <f aca="false">Работы!$F489</f>
        <v>10</v>
      </c>
      <c r="G489" s="389" t="n">
        <f aca="false">Работы!$G489</f>
        <v>28650</v>
      </c>
      <c r="H489" s="392" t="n">
        <v>0</v>
      </c>
      <c r="I489" s="391" t="n">
        <f aca="false">H489*$E489</f>
        <v>0</v>
      </c>
    </row>
    <row r="490" customFormat="false" ht="14.25" hidden="false" customHeight="false" outlineLevel="0" collapsed="false">
      <c r="A490" s="388"/>
      <c r="B490" s="298" t="s">
        <v>730</v>
      </c>
      <c r="C490" s="298" t="str">
        <f aca="false">VLOOKUP(B490,СписокРабот!B:E,2,FALSE())</f>
        <v>Устройство порогов, ниш, откосов из плитки/ из керамогранита К-1,3</v>
      </c>
      <c r="D490" s="300" t="str">
        <f aca="false">VLOOKUP(B490,СписокРабот!B:E,3,FALSE())</f>
        <v>п.м</v>
      </c>
      <c r="E490" s="301" t="n">
        <f aca="false">VLOOKUP(B490,СписокРабот!B:E,4,FALSE())</f>
        <v>1945</v>
      </c>
      <c r="F490" s="307" t="n">
        <f aca="false">Работы!$F490</f>
        <v>0</v>
      </c>
      <c r="G490" s="389" t="n">
        <f aca="false">Работы!$G490</f>
        <v>0</v>
      </c>
      <c r="H490" s="392" t="n">
        <v>0</v>
      </c>
      <c r="I490" s="391" t="n">
        <f aca="false">H490*$E490</f>
        <v>0</v>
      </c>
    </row>
    <row r="491" customFormat="false" ht="14.25" hidden="false" customHeight="false" outlineLevel="0" collapsed="false">
      <c r="A491" s="388"/>
      <c r="B491" s="298" t="s">
        <v>731</v>
      </c>
      <c r="C491" s="298" t="str">
        <f aca="false">VLOOKUP(B491,СписокРабот!B:E,2,FALSE())</f>
        <v>Укладка декора (не в размер плитки или рисунок , панно)</v>
      </c>
      <c r="D491" s="300" t="str">
        <f aca="false">VLOOKUP(B491,СписокРабот!B:E,3,FALSE())</f>
        <v>ед.</v>
      </c>
      <c r="E491" s="301" t="n">
        <f aca="false">VLOOKUP(B491,СписокРабот!B:E,4,FALSE())</f>
        <v>986</v>
      </c>
      <c r="F491" s="304" t="n">
        <f aca="false">Работы!$F491</f>
        <v>0</v>
      </c>
      <c r="G491" s="389" t="n">
        <f aca="false">Работы!$G491</f>
        <v>0</v>
      </c>
      <c r="H491" s="390" t="n">
        <v>0</v>
      </c>
      <c r="I491" s="391" t="n">
        <f aca="false">H491*$E491</f>
        <v>0</v>
      </c>
    </row>
    <row r="492" customFormat="false" ht="14.25" hidden="false" customHeight="false" outlineLevel="0" collapsed="false">
      <c r="A492" s="388"/>
      <c r="B492" s="298" t="s">
        <v>732</v>
      </c>
      <c r="C492" s="298" t="str">
        <f aca="false">VLOOKUP(B492,СписокРабот!B:E,2,FALSE())</f>
        <v>Сверление отверстий в керамической плитке</v>
      </c>
      <c r="D492" s="300" t="str">
        <f aca="false">VLOOKUP(B492,СписокРабот!B:E,3,FALSE())</f>
        <v>ед.</v>
      </c>
      <c r="E492" s="301" t="n">
        <f aca="false">VLOOKUP(B492,СписокРабот!B:E,4,FALSE())</f>
        <v>781</v>
      </c>
      <c r="F492" s="304" t="n">
        <f aca="false">Работы!$F492</f>
        <v>0</v>
      </c>
      <c r="G492" s="389" t="n">
        <f aca="false">Работы!$G492</f>
        <v>0</v>
      </c>
      <c r="H492" s="390" t="n">
        <v>0</v>
      </c>
      <c r="I492" s="391" t="n">
        <f aca="false">H492*$E492</f>
        <v>0</v>
      </c>
    </row>
    <row r="493" customFormat="false" ht="14.25" hidden="false" customHeight="false" outlineLevel="0" collapsed="false">
      <c r="A493" s="388"/>
      <c r="B493" s="298" t="s">
        <v>209</v>
      </c>
      <c r="C493" s="298" t="str">
        <f aca="false">VLOOKUP(B493,СписокРабот!B:E,2,FALSE())</f>
        <v>Затирка швов плитки  составом на цемент. основе</v>
      </c>
      <c r="D493" s="300" t="str">
        <f aca="false">VLOOKUP(B493,СписокРабот!B:E,3,FALSE())</f>
        <v>м²</v>
      </c>
      <c r="E493" s="301" t="n">
        <f aca="false">VLOOKUP(B493,СписокРабот!B:E,4,FALSE())</f>
        <v>415</v>
      </c>
      <c r="F493" s="307" t="n">
        <f aca="false">Работы!$F493</f>
        <v>83</v>
      </c>
      <c r="G493" s="389" t="n">
        <f aca="false">Работы!$G493</f>
        <v>34445</v>
      </c>
      <c r="H493" s="392" t="n">
        <v>0</v>
      </c>
      <c r="I493" s="391" t="n">
        <f aca="false">H493*$E493</f>
        <v>0</v>
      </c>
    </row>
    <row r="494" customFormat="false" ht="14.25" hidden="false" customHeight="false" outlineLevel="0" collapsed="false">
      <c r="A494" s="388"/>
      <c r="B494" s="298" t="s">
        <v>733</v>
      </c>
      <c r="C494" s="298" t="str">
        <f aca="false">VLOOKUP(B494,СписокРабот!B:E,2,FALSE())</f>
        <v>Затирка швов плитки полимерным составом</v>
      </c>
      <c r="D494" s="300" t="str">
        <f aca="false">VLOOKUP(B494,СписокРабот!B:E,3,FALSE())</f>
        <v>м²</v>
      </c>
      <c r="E494" s="301" t="n">
        <f aca="false">VLOOKUP(B494,СписокРабот!B:E,4,FALSE())</f>
        <v>1874</v>
      </c>
      <c r="F494" s="307" t="n">
        <f aca="false">Работы!$F494</f>
        <v>0</v>
      </c>
      <c r="G494" s="389" t="n">
        <f aca="false">Работы!$G494</f>
        <v>0</v>
      </c>
      <c r="H494" s="392" t="n">
        <v>0</v>
      </c>
      <c r="I494" s="391" t="n">
        <f aca="false">H494*$E494</f>
        <v>0</v>
      </c>
    </row>
    <row r="495" customFormat="false" ht="14.25" hidden="false" customHeight="false" outlineLevel="0" collapsed="false">
      <c r="A495" s="388"/>
      <c r="B495" s="298" t="s">
        <v>211</v>
      </c>
      <c r="C495" s="298" t="str">
        <f aca="false">VLOOKUP(B495,СписокРабот!B:E,2,FALSE())</f>
        <v>Устройство декоративного экрана ванны</v>
      </c>
      <c r="D495" s="300" t="str">
        <f aca="false">VLOOKUP(B495,СписокРабот!B:E,3,FALSE())</f>
        <v>ед.</v>
      </c>
      <c r="E495" s="301" t="n">
        <f aca="false">VLOOKUP(B495,СписокРабот!B:E,4,FALSE())</f>
        <v>7113</v>
      </c>
      <c r="F495" s="304" t="n">
        <f aca="false">Работы!$F495</f>
        <v>1</v>
      </c>
      <c r="G495" s="389" t="n">
        <f aca="false">Работы!$G495</f>
        <v>7113</v>
      </c>
      <c r="H495" s="390" t="n">
        <v>0</v>
      </c>
      <c r="I495" s="391" t="n">
        <f aca="false">H495*$E495</f>
        <v>0</v>
      </c>
    </row>
    <row r="496" customFormat="false" ht="14.25" hidden="false" customHeight="false" outlineLevel="0" collapsed="false">
      <c r="A496" s="388"/>
      <c r="B496" s="298" t="s">
        <v>734</v>
      </c>
      <c r="C496" s="298" t="str">
        <f aca="false">VLOOKUP(B496,СписокРабот!B:E,2,FALSE())</f>
        <v>Установка бордюра / плинтуса керамического</v>
      </c>
      <c r="D496" s="300" t="str">
        <f aca="false">VLOOKUP(B496,СписокРабот!B:E,3,FALSE())</f>
        <v>п.м</v>
      </c>
      <c r="E496" s="301" t="n">
        <f aca="false">VLOOKUP(B496,СписокРабот!B:E,4,FALSE())</f>
        <v>1828</v>
      </c>
      <c r="F496" s="307" t="n">
        <f aca="false">Работы!$F496</f>
        <v>0</v>
      </c>
      <c r="G496" s="389" t="n">
        <f aca="false">Работы!$G496</f>
        <v>0</v>
      </c>
      <c r="H496" s="392" t="n">
        <v>0</v>
      </c>
      <c r="I496" s="391" t="n">
        <f aca="false">H496*$E496</f>
        <v>0</v>
      </c>
    </row>
    <row r="497" customFormat="false" ht="14.25" hidden="false" customHeight="false" outlineLevel="0" collapsed="false">
      <c r="A497" s="388"/>
      <c r="B497" s="298" t="s">
        <v>213</v>
      </c>
      <c r="C497" s="298" t="str">
        <f aca="false">VLOOKUP(B497,СписокРабот!B:E,2,FALSE())</f>
        <v>Изготовление ревизий на магнитном креплении</v>
      </c>
      <c r="D497" s="300" t="str">
        <f aca="false">VLOOKUP(B497,СписокРабот!B:E,3,FALSE())</f>
        <v>ед.</v>
      </c>
      <c r="E497" s="301" t="n">
        <f aca="false">VLOOKUP(B497,СписокРабот!B:E,4,FALSE())</f>
        <v>3812</v>
      </c>
      <c r="F497" s="304" t="n">
        <f aca="false">Работы!$F497</f>
        <v>1</v>
      </c>
      <c r="G497" s="389" t="n">
        <f aca="false">Работы!$G497</f>
        <v>3812</v>
      </c>
      <c r="H497" s="390" t="n">
        <v>0</v>
      </c>
      <c r="I497" s="391" t="n">
        <f aca="false">H497*$E497</f>
        <v>0</v>
      </c>
    </row>
    <row r="498" customFormat="false" ht="14.25" hidden="false" customHeight="false" outlineLevel="0" collapsed="false">
      <c r="A498" s="388"/>
      <c r="B498" s="298" t="s">
        <v>735</v>
      </c>
      <c r="C498" s="298" t="str">
        <f aca="false">VLOOKUP(B498,СписокРабот!B:E,2,FALSE())</f>
        <v>Монтаж металлического или пластикового лючка</v>
      </c>
      <c r="D498" s="300" t="str">
        <f aca="false">VLOOKUP(B498,СписокРабот!B:E,3,FALSE())</f>
        <v>ед.</v>
      </c>
      <c r="E498" s="301" t="n">
        <f aca="false">VLOOKUP(B498,СписокРабот!B:E,4,FALSE())</f>
        <v>1754</v>
      </c>
      <c r="F498" s="304" t="n">
        <f aca="false">Работы!$F498</f>
        <v>0</v>
      </c>
      <c r="G498" s="389" t="n">
        <f aca="false">Работы!$G498</f>
        <v>0</v>
      </c>
      <c r="H498" s="390" t="n">
        <v>0</v>
      </c>
      <c r="I498" s="391" t="n">
        <f aca="false">H498*$E498</f>
        <v>0</v>
      </c>
    </row>
    <row r="499" customFormat="false" ht="14.25" hidden="false" customHeight="false" outlineLevel="0" collapsed="false">
      <c r="A499" s="388"/>
      <c r="B499" s="298" t="s">
        <v>736</v>
      </c>
      <c r="C499" s="298" t="str">
        <f aca="false">VLOOKUP(B499,СписокРабот!B:E,2,FALSE())</f>
        <v>Монтаж лючка под плитку с облицовкой</v>
      </c>
      <c r="D499" s="300" t="str">
        <f aca="false">VLOOKUP(B499,СписокРабот!B:E,3,FALSE())</f>
        <v>ед.</v>
      </c>
      <c r="E499" s="301" t="n">
        <f aca="false">VLOOKUP(B499,СписокРабот!B:E,4,FALSE())</f>
        <v>7946</v>
      </c>
      <c r="F499" s="304" t="n">
        <f aca="false">Работы!$F499</f>
        <v>0</v>
      </c>
      <c r="G499" s="389" t="n">
        <f aca="false">Работы!$G499</f>
        <v>0</v>
      </c>
      <c r="H499" s="390" t="n">
        <v>0</v>
      </c>
      <c r="I499" s="391" t="n">
        <f aca="false">H499*$E499</f>
        <v>0</v>
      </c>
    </row>
    <row r="500" customFormat="false" ht="14.25" hidden="false" customHeight="false" outlineLevel="0" collapsed="false">
      <c r="A500" s="388"/>
      <c r="B500" s="298" t="s">
        <v>737</v>
      </c>
      <c r="C500" s="298" t="str">
        <f aca="false">VLOOKUP(B500,СписокРабот!B:E,2,FALSE())</f>
        <v>Обработка углов помещений уголками, раскладками</v>
      </c>
      <c r="D500" s="300" t="str">
        <f aca="false">VLOOKUP(B500,СписокРабот!B:E,3,FALSE())</f>
        <v>п.м</v>
      </c>
      <c r="E500" s="301" t="n">
        <f aca="false">VLOOKUP(B500,СписокРабот!B:E,4,FALSE())</f>
        <v>443</v>
      </c>
      <c r="F500" s="307" t="n">
        <f aca="false">Работы!$F500</f>
        <v>0</v>
      </c>
      <c r="G500" s="389" t="n">
        <f aca="false">Работы!$G500</f>
        <v>0</v>
      </c>
      <c r="H500" s="392" t="n">
        <v>0</v>
      </c>
      <c r="I500" s="391" t="n">
        <f aca="false">H500*$E500</f>
        <v>0</v>
      </c>
    </row>
    <row r="501" customFormat="false" ht="14.25" hidden="false" customHeight="false" outlineLevel="0" collapsed="false">
      <c r="A501" s="388"/>
      <c r="B501" s="298" t="s">
        <v>738</v>
      </c>
      <c r="C501" s="298" t="str">
        <f aca="false">VLOOKUP(B501,СписокРабот!B:E,2,FALSE())</f>
        <v>Укладка  мозаики на полы и стены</v>
      </c>
      <c r="D501" s="300" t="str">
        <f aca="false">VLOOKUP(B501,СписокРабот!B:E,3,FALSE())</f>
        <v>м²</v>
      </c>
      <c r="E501" s="301" t="n">
        <f aca="false">VLOOKUP(B501,СписокРабот!B:E,4,FALSE())</f>
        <v>8327</v>
      </c>
      <c r="F501" s="307" t="n">
        <f aca="false">Работы!$F501</f>
        <v>0</v>
      </c>
      <c r="G501" s="389" t="n">
        <f aca="false">Работы!$G501</f>
        <v>0</v>
      </c>
      <c r="H501" s="392" t="n">
        <v>0</v>
      </c>
      <c r="I501" s="391" t="n">
        <f aca="false">H501*$E501</f>
        <v>0</v>
      </c>
    </row>
    <row r="502" customFormat="false" ht="14.25" hidden="false" customHeight="false" outlineLevel="0" collapsed="false">
      <c r="A502" s="388"/>
      <c r="B502" s="298" t="s">
        <v>739</v>
      </c>
      <c r="C502" s="298" t="str">
        <f aca="false">VLOOKUP(B502,СписокРабот!B:E,2,FALSE())</f>
        <v>Подрезка керамической плитки </v>
      </c>
      <c r="D502" s="300" t="str">
        <f aca="false">VLOOKUP(B502,СписокРабот!B:E,3,FALSE())</f>
        <v>п.м</v>
      </c>
      <c r="E502" s="301" t="n">
        <f aca="false">VLOOKUP(B502,СписокРабот!B:E,4,FALSE())</f>
        <v>998</v>
      </c>
      <c r="F502" s="307" t="n">
        <f aca="false">Работы!$F502</f>
        <v>0</v>
      </c>
      <c r="G502" s="389" t="n">
        <f aca="false">Работы!$G502</f>
        <v>0</v>
      </c>
      <c r="H502" s="392" t="n">
        <v>0</v>
      </c>
      <c r="I502" s="391" t="n">
        <f aca="false">H502*$E502</f>
        <v>0</v>
      </c>
    </row>
    <row r="503" customFormat="false" ht="14.25" hidden="false" customHeight="false" outlineLevel="0" collapsed="false">
      <c r="A503" s="388"/>
      <c r="B503" s="298" t="s">
        <v>215</v>
      </c>
      <c r="C503" s="298" t="str">
        <f aca="false">VLOOKUP(B503,СписокРабот!B:E,2,FALSE())</f>
        <v>Подрезка плитки из керамогранита</v>
      </c>
      <c r="D503" s="300" t="str">
        <f aca="false">VLOOKUP(B503,СписокРабот!B:E,3,FALSE())</f>
        <v>п.м</v>
      </c>
      <c r="E503" s="301" t="n">
        <f aca="false">VLOOKUP(B503,СписокРабот!B:E,4,FALSE())</f>
        <v>1677</v>
      </c>
      <c r="F503" s="307" t="n">
        <f aca="false">Работы!$F503</f>
        <v>83</v>
      </c>
      <c r="G503" s="389" t="n">
        <f aca="false">Работы!$G503</f>
        <v>139191</v>
      </c>
      <c r="H503" s="392" t="n">
        <v>0</v>
      </c>
      <c r="I503" s="391" t="n">
        <f aca="false">H503*$E503</f>
        <v>0</v>
      </c>
    </row>
    <row r="504" customFormat="false" ht="14.25" hidden="false" customHeight="false" outlineLevel="0" collapsed="false">
      <c r="A504" s="388"/>
      <c r="B504" s="298" t="s">
        <v>217</v>
      </c>
      <c r="C504" s="298" t="str">
        <f aca="false">VLOOKUP(B504,СписокРабот!B:E,2,FALSE())</f>
        <v>Укладка плитки/керамогранита полы и стены размер свыше 400 мм, по включительно 600 мм</v>
      </c>
      <c r="D504" s="300" t="str">
        <f aca="false">VLOOKUP(B504,СписокРабот!B:E,3,FALSE())</f>
        <v>м²</v>
      </c>
      <c r="E504" s="301" t="n">
        <f aca="false">VLOOKUP(B504,СписокРабот!B:E,4,FALSE())</f>
        <v>4938</v>
      </c>
      <c r="F504" s="307" t="n">
        <f aca="false">Работы!$F504</f>
        <v>83</v>
      </c>
      <c r="G504" s="389" t="n">
        <f aca="false">Работы!$G504</f>
        <v>409854</v>
      </c>
      <c r="H504" s="392" t="n">
        <v>0</v>
      </c>
      <c r="I504" s="391" t="n">
        <f aca="false">H504*$E504</f>
        <v>0</v>
      </c>
    </row>
    <row r="505" customFormat="false" ht="14.25" hidden="false" customHeight="false" outlineLevel="0" collapsed="false">
      <c r="A505" s="388"/>
      <c r="B505" s="298" t="s">
        <v>740</v>
      </c>
      <c r="C505" s="298" t="str">
        <f aca="false">VLOOKUP(B505,СписокРабот!B:E,2,FALSE())</f>
        <v>Облицовка стен клинкерным кирпичом</v>
      </c>
      <c r="D505" s="300" t="str">
        <f aca="false">VLOOKUP(B505,СписокРабот!B:E,3,FALSE())</f>
        <v>м²</v>
      </c>
      <c r="E505" s="301" t="n">
        <f aca="false">VLOOKUP(B505,СписокРабот!B:E,4,FALSE())</f>
        <v>4036</v>
      </c>
      <c r="F505" s="307" t="n">
        <f aca="false">Работы!$F505</f>
        <v>0</v>
      </c>
      <c r="G505" s="389" t="n">
        <f aca="false">Работы!$G505</f>
        <v>0</v>
      </c>
      <c r="H505" s="392" t="n">
        <v>0</v>
      </c>
      <c r="I505" s="391" t="n">
        <f aca="false">H505*$E505</f>
        <v>0</v>
      </c>
    </row>
    <row r="506" customFormat="false" ht="14.25" hidden="false" customHeight="false" outlineLevel="0" collapsed="false">
      <c r="A506" s="388"/>
      <c r="B506" s="298" t="s">
        <v>219</v>
      </c>
      <c r="C506" s="298" t="str">
        <f aca="false">VLOOKUP(B506,СписокРабот!B:E,2,FALSE())</f>
        <v>Сверление отверстий в керамограните</v>
      </c>
      <c r="D506" s="300" t="str">
        <f aca="false">VLOOKUP(B506,СписокРабот!B:E,3,FALSE())</f>
        <v>шт.</v>
      </c>
      <c r="E506" s="301" t="n">
        <f aca="false">VLOOKUP(B506,СписокРабот!B:E,4,FALSE())</f>
        <v>1078</v>
      </c>
      <c r="F506" s="304" t="n">
        <f aca="false">Работы!$F506</f>
        <v>30</v>
      </c>
      <c r="G506" s="389" t="n">
        <f aca="false">Работы!$G506</f>
        <v>32340</v>
      </c>
      <c r="H506" s="390" t="n">
        <v>0</v>
      </c>
      <c r="I506" s="391" t="n">
        <f aca="false">H506*$E506</f>
        <v>0</v>
      </c>
    </row>
    <row r="507" customFormat="false" ht="14.25" hidden="false" customHeight="false" outlineLevel="0" collapsed="false">
      <c r="A507" s="388"/>
      <c r="B507" s="298" t="s">
        <v>741</v>
      </c>
      <c r="C507" s="298" t="str">
        <f aca="false">VLOOKUP(B507,СписокРабот!B:E,2,FALSE())</f>
        <v>Укладка плитки многогранной</v>
      </c>
      <c r="D507" s="300" t="str">
        <f aca="false">VLOOKUP(B507,СписокРабот!B:E,3,FALSE())</f>
        <v>м²</v>
      </c>
      <c r="E507" s="301" t="n">
        <f aca="false">VLOOKUP(B507,СписокРабот!B:E,4,FALSE())</f>
        <v>4672</v>
      </c>
      <c r="F507" s="307" t="n">
        <f aca="false">Работы!$F507</f>
        <v>0</v>
      </c>
      <c r="G507" s="389" t="n">
        <f aca="false">Работы!$G507</f>
        <v>0</v>
      </c>
      <c r="H507" s="392" t="n">
        <v>0</v>
      </c>
      <c r="I507" s="391" t="n">
        <f aca="false">H507*$E507</f>
        <v>0</v>
      </c>
    </row>
    <row r="508" customFormat="false" ht="14.25" hidden="false" customHeight="false" outlineLevel="0" collapsed="false">
      <c r="A508" s="388"/>
      <c r="B508" s="298" t="s">
        <v>742</v>
      </c>
      <c r="C508" s="298" t="str">
        <f aca="false">VLOOKUP(B508,СписокРабот!B:E,2,FALSE())</f>
        <v>Укладка плитки/керамогранита размер от 601 мм, по влючительно 1200 мм пол,стена</v>
      </c>
      <c r="D508" s="300" t="str">
        <f aca="false">VLOOKUP(B508,СписокРабот!B:E,3,FALSE())</f>
        <v>м²</v>
      </c>
      <c r="E508" s="301" t="n">
        <f aca="false">VLOOKUP(B508,СписокРабот!B:E,4,FALSE())</f>
        <v>7362</v>
      </c>
      <c r="F508" s="307" t="n">
        <f aca="false">Работы!$F511</f>
        <v>291</v>
      </c>
      <c r="G508" s="389" t="n">
        <f aca="false">Работы!$G511</f>
        <v>655405</v>
      </c>
      <c r="H508" s="392" t="n">
        <v>0</v>
      </c>
      <c r="I508" s="391" t="n">
        <f aca="false">H508*$E508</f>
        <v>0</v>
      </c>
    </row>
    <row r="509" customFormat="false" ht="14.25" hidden="false" customHeight="false" outlineLevel="0" collapsed="false">
      <c r="A509" s="388"/>
      <c r="B509" s="298" t="s">
        <v>743</v>
      </c>
      <c r="C509" s="298" t="str">
        <f aca="false">VLOOKUP(B509,СписокРабот!B:E,2,FALSE())</f>
        <v>Укладка плитки/керамогранита размер от 1201 мм, менее 1 м² / шт. пол,стена</v>
      </c>
      <c r="D509" s="300" t="str">
        <f aca="false">VLOOKUP(B509,СписокРабот!B:E,3,FALSE())</f>
        <v>м²</v>
      </c>
      <c r="E509" s="301" t="n">
        <f aca="false">VLOOKUP(B509,СписокРабот!B:E,4,FALSE())</f>
        <v>9343</v>
      </c>
      <c r="F509" s="307" t="n">
        <f aca="false">Работы!$F512</f>
        <v>291</v>
      </c>
      <c r="G509" s="389" t="n">
        <f aca="false">Работы!$G512</f>
        <v>655405</v>
      </c>
      <c r="H509" s="392" t="n">
        <v>0</v>
      </c>
      <c r="I509" s="391" t="n">
        <f aca="false">H509*$E509</f>
        <v>0</v>
      </c>
    </row>
    <row r="510" customFormat="false" ht="14.25" hidden="false" customHeight="false" outlineLevel="0" collapsed="false">
      <c r="A510" s="388"/>
      <c r="B510" s="298" t="s">
        <v>744</v>
      </c>
      <c r="C510" s="298" t="str">
        <f aca="false">VLOOKUP(B510,СписокРабот!B:E,2,FALSE())</f>
        <v>Укладка плитки/керамогранита размер от 1201 мм, более 1 м² / шт.пол, стена</v>
      </c>
      <c r="D510" s="300" t="str">
        <f aca="false">VLOOKUP(B510,СписокРабот!B:E,3,FALSE())</f>
        <v>м²</v>
      </c>
      <c r="E510" s="301" t="n">
        <f aca="false">VLOOKUP(B510,СписокРабот!B:E,4,FALSE())</f>
        <v>12068</v>
      </c>
      <c r="F510" s="307" t="n">
        <f aca="false">Работы!$F513</f>
        <v>0</v>
      </c>
      <c r="G510" s="389" t="n">
        <f aca="false">Работы!$G513</f>
        <v>0</v>
      </c>
      <c r="H510" s="392" t="n">
        <v>0</v>
      </c>
      <c r="I510" s="391" t="n">
        <f aca="false">H510*$E510</f>
        <v>0</v>
      </c>
    </row>
    <row r="511" customFormat="false" ht="14.25" hidden="false" customHeight="false" outlineLevel="0" collapsed="false">
      <c r="A511" s="393" t="s">
        <v>354</v>
      </c>
      <c r="B511" s="309" t="s">
        <v>222</v>
      </c>
      <c r="C511" s="407"/>
      <c r="D511" s="311"/>
      <c r="E511" s="312"/>
      <c r="F511" s="315"/>
      <c r="G511" s="394"/>
      <c r="H511" s="395"/>
      <c r="I511" s="396" t="n">
        <f aca="false">SUM(I477:I510)</f>
        <v>0</v>
      </c>
    </row>
    <row r="512" customFormat="false" ht="14.25" hidden="false" customHeight="false" outlineLevel="0" collapsed="false">
      <c r="A512" s="408" t="s">
        <v>382</v>
      </c>
      <c r="B512" s="329" t="s">
        <v>223</v>
      </c>
      <c r="C512" s="409"/>
      <c r="D512" s="400"/>
      <c r="E512" s="401"/>
      <c r="F512" s="402"/>
      <c r="G512" s="403"/>
      <c r="H512" s="404"/>
      <c r="I512" s="405" t="n">
        <f aca="false">I511+I475</f>
        <v>0</v>
      </c>
    </row>
    <row r="513" customFormat="false" ht="14.25" hidden="false" customHeight="false" outlineLevel="0" collapsed="false">
      <c r="A513" s="379" t="s">
        <v>338</v>
      </c>
      <c r="B513" s="286" t="s">
        <v>745</v>
      </c>
      <c r="C513" s="286"/>
      <c r="D513" s="286"/>
      <c r="E513" s="286"/>
      <c r="F513" s="380"/>
      <c r="G513" s="381"/>
      <c r="H513" s="406"/>
      <c r="I513" s="383"/>
    </row>
    <row r="514" customFormat="false" ht="14.25" hidden="false" customHeight="false" outlineLevel="0" collapsed="false">
      <c r="A514" s="388"/>
      <c r="B514" s="334" t="s">
        <v>746</v>
      </c>
      <c r="C514" s="298" t="str">
        <f aca="false">VLOOKUP(B514,СписокРабот!B:E,2,FALSE())</f>
        <v>Перестановка мебели/ разборка без сохранения</v>
      </c>
      <c r="D514" s="300" t="str">
        <f aca="false">VLOOKUP(B514,СписокРабот!B:E,3,FALSE())</f>
        <v>час.</v>
      </c>
      <c r="E514" s="301" t="n">
        <f aca="false">VLOOKUP(B514,СписокРабот!B:E,4,FALSE())</f>
        <v>4060</v>
      </c>
      <c r="F514" s="304" t="n">
        <f aca="false">Работы!$F514</f>
        <v>0</v>
      </c>
      <c r="G514" s="389" t="n">
        <f aca="false">Работы!$G514</f>
        <v>0</v>
      </c>
      <c r="H514" s="390" t="n">
        <v>0</v>
      </c>
      <c r="I514" s="391" t="n">
        <f aca="false">H514*$E514</f>
        <v>0</v>
      </c>
    </row>
    <row r="515" customFormat="false" ht="14.25" hidden="false" customHeight="false" outlineLevel="0" collapsed="false">
      <c r="A515" s="388"/>
      <c r="B515" s="334" t="s">
        <v>747</v>
      </c>
      <c r="C515" s="298" t="str">
        <f aca="false">VLOOKUP(B515,СписокРабот!B:E,2,FALSE())</f>
        <v>Оклейка мебели /окон/дверей/пола защитной пленкой</v>
      </c>
      <c r="D515" s="300" t="str">
        <f aca="false">VLOOKUP(B515,СписокРабот!B:E,3,FALSE())</f>
        <v>час.</v>
      </c>
      <c r="E515" s="301" t="n">
        <f aca="false">VLOOKUP(B515,СписокРабот!B:E,4,FALSE())</f>
        <v>3809</v>
      </c>
      <c r="F515" s="304" t="n">
        <f aca="false">Работы!$F515</f>
        <v>0</v>
      </c>
      <c r="G515" s="389" t="n">
        <f aca="false">Работы!$G515</f>
        <v>0</v>
      </c>
      <c r="H515" s="390" t="n">
        <v>0</v>
      </c>
      <c r="I515" s="391" t="n">
        <f aca="false">H515*$E515</f>
        <v>0</v>
      </c>
    </row>
    <row r="516" customFormat="false" ht="14.25" hidden="false" customHeight="false" outlineLevel="0" collapsed="false">
      <c r="A516" s="388"/>
      <c r="B516" s="334" t="s">
        <v>748</v>
      </c>
      <c r="C516" s="298" t="str">
        <f aca="false">VLOOKUP(B516,СписокРабот!B:E,2,FALSE())</f>
        <v>Уборка помещения после ремонта</v>
      </c>
      <c r="D516" s="300" t="str">
        <f aca="false">VLOOKUP(B516,СписокРабот!B:E,3,FALSE())</f>
        <v>ед.</v>
      </c>
      <c r="E516" s="301" t="n">
        <f aca="false">VLOOKUP(B516,СписокРабот!B:E,4,FALSE())</f>
        <v>0</v>
      </c>
      <c r="F516" s="304" t="n">
        <f aca="false">Работы!$F516</f>
        <v>0</v>
      </c>
      <c r="G516" s="389" t="n">
        <f aca="false">Работы!$G516</f>
        <v>0</v>
      </c>
      <c r="H516" s="390" t="n">
        <v>0</v>
      </c>
      <c r="I516" s="391" t="n">
        <f aca="false">H516*$E516</f>
        <v>0</v>
      </c>
    </row>
    <row r="517" customFormat="false" ht="14.25" hidden="false" customHeight="false" outlineLevel="0" collapsed="false">
      <c r="A517" s="388"/>
      <c r="B517" s="334" t="s">
        <v>749</v>
      </c>
      <c r="C517" s="298" t="str">
        <f aca="false">VLOOKUP(B517,СписокРабот!B:E,2,FALSE())</f>
        <v>Защита пола гофрокартоном (частичный ремонт без замены напольного покрытия)</v>
      </c>
      <c r="D517" s="300" t="str">
        <f aca="false">VLOOKUP(B517,СписокРабот!B:E,3,FALSE())</f>
        <v>час.</v>
      </c>
      <c r="E517" s="301" t="n">
        <f aca="false">VLOOKUP(B517,СписокРабот!B:E,4,FALSE())</f>
        <v>11001</v>
      </c>
      <c r="F517" s="304" t="n">
        <f aca="false">Работы!$F517</f>
        <v>0</v>
      </c>
      <c r="G517" s="389" t="n">
        <f aca="false">Работы!$G517</f>
        <v>0</v>
      </c>
      <c r="H517" s="390" t="n">
        <v>0</v>
      </c>
      <c r="I517" s="391" t="n">
        <f aca="false">H517*$E517</f>
        <v>0</v>
      </c>
    </row>
    <row r="518" customFormat="false" ht="14.25" hidden="false" customHeight="false" outlineLevel="0" collapsed="false">
      <c r="A518" s="388"/>
      <c r="B518" s="334" t="s">
        <v>750</v>
      </c>
      <c r="C518" s="298" t="str">
        <f aca="false">VLOOKUP(B518,СписокРабот!B:E,2,FALSE())</f>
        <v>Вынос мусора до контейнера заказчика (при наличии грузового лифта не более 50 метров от подъезда)</v>
      </c>
      <c r="D518" s="300" t="str">
        <f aca="false">VLOOKUP(B518,СписокРабот!B:E,3,FALSE())</f>
        <v>час.</v>
      </c>
      <c r="E518" s="301" t="n">
        <f aca="false">VLOOKUP(B518,СписокРабот!B:E,4,FALSE())</f>
        <v>6996</v>
      </c>
      <c r="F518" s="304" t="n">
        <f aca="false">Работы!$F518</f>
        <v>0</v>
      </c>
      <c r="G518" s="389" t="n">
        <f aca="false">Работы!$G518</f>
        <v>0</v>
      </c>
      <c r="H518" s="390" t="n">
        <v>0</v>
      </c>
      <c r="I518" s="391" t="n">
        <f aca="false">H518*$E518</f>
        <v>0</v>
      </c>
    </row>
    <row r="519" customFormat="false" ht="14.25" hidden="false" customHeight="false" outlineLevel="0" collapsed="false">
      <c r="A519" s="388"/>
      <c r="B519" s="334" t="s">
        <v>751</v>
      </c>
      <c r="C519" s="298" t="str">
        <f aca="false">VLOOKUP(B519,СписокРабот!B:E,2,FALSE())</f>
        <v>Вынос мусора до контейнера заказчика (при наличии грузового лифта свыше 50 метров от подъезда)</v>
      </c>
      <c r="D519" s="300" t="str">
        <f aca="false">VLOOKUP(B519,СписокРабот!B:E,3,FALSE())</f>
        <v>час.</v>
      </c>
      <c r="E519" s="301" t="n">
        <f aca="false">VLOOKUP(B519,СписокРабот!B:E,4,FALSE())</f>
        <v>8744</v>
      </c>
      <c r="F519" s="304" t="n">
        <f aca="false">Работы!$F519</f>
        <v>0</v>
      </c>
      <c r="G519" s="389" t="n">
        <f aca="false">Работы!$G519</f>
        <v>0</v>
      </c>
      <c r="H519" s="390" t="n">
        <v>0</v>
      </c>
      <c r="I519" s="391" t="n">
        <f aca="false">H519*$E519</f>
        <v>0</v>
      </c>
    </row>
    <row r="520" customFormat="false" ht="14.25" hidden="false" customHeight="false" outlineLevel="0" collapsed="false">
      <c r="A520" s="388"/>
      <c r="B520" s="334" t="s">
        <v>752</v>
      </c>
      <c r="C520" s="298" t="str">
        <f aca="false">VLOOKUP(B520,СписокРабот!B:E,2,FALSE())</f>
        <v>Вывоз мусора (контейнер 7 м. куб.)</v>
      </c>
      <c r="D520" s="300" t="str">
        <f aca="false">VLOOKUP(B520,СписокРабот!B:E,3,FALSE())</f>
        <v>ед.</v>
      </c>
      <c r="E520" s="301" t="n">
        <f aca="false">VLOOKUP(B520,СписокРабот!B:E,4,FALSE())</f>
        <v>0</v>
      </c>
      <c r="F520" s="304" t="n">
        <f aca="false">Работы!$F520</f>
        <v>0</v>
      </c>
      <c r="G520" s="389" t="n">
        <f aca="false">Работы!$G520</f>
        <v>0</v>
      </c>
      <c r="H520" s="390" t="n">
        <v>0</v>
      </c>
      <c r="I520" s="391" t="n">
        <f aca="false">H520*$E520</f>
        <v>0</v>
      </c>
    </row>
    <row r="521" customFormat="false" ht="14.25" hidden="false" customHeight="false" outlineLevel="0" collapsed="false">
      <c r="A521" s="411"/>
      <c r="B521" s="334" t="s">
        <v>753</v>
      </c>
      <c r="C521" s="412" t="str">
        <f aca="false">Сводная!D525</f>
        <v>Сборка строительных лесов, подмостей</v>
      </c>
      <c r="D521" s="412" t="str">
        <f aca="false">Сводная!E525</f>
        <v>час.</v>
      </c>
      <c r="E521" s="412" t="n">
        <f aca="false">Сводная!F525</f>
        <v>3753</v>
      </c>
      <c r="F521" s="304" t="n">
        <f aca="false">Работы!$F521</f>
        <v>0</v>
      </c>
      <c r="G521" s="389" t="n">
        <f aca="false">Работы!$G521</f>
        <v>0</v>
      </c>
      <c r="H521" s="390" t="n">
        <v>0</v>
      </c>
      <c r="I521" s="391" t="n">
        <f aca="false">H521*$E521</f>
        <v>0</v>
      </c>
    </row>
    <row r="522" customFormat="false" ht="14.25" hidden="false" customHeight="false" outlineLevel="0" collapsed="false">
      <c r="A522" s="411"/>
      <c r="B522" s="334" t="s">
        <v>754</v>
      </c>
      <c r="C522" s="412" t="str">
        <f aca="false">Сводная!D526</f>
        <v>Изготовление дубликата ключа (цена договорная)</v>
      </c>
      <c r="D522" s="412" t="str">
        <f aca="false">Сводная!E526</f>
        <v>ед.</v>
      </c>
      <c r="E522" s="412" t="n">
        <f aca="false">Сводная!F526</f>
        <v>0</v>
      </c>
      <c r="F522" s="304" t="n">
        <f aca="false">Работы!$F522</f>
        <v>0</v>
      </c>
      <c r="G522" s="389" t="n">
        <f aca="false">Работы!$G522</f>
        <v>0</v>
      </c>
      <c r="H522" s="390" t="n">
        <v>0</v>
      </c>
      <c r="I522" s="391" t="n">
        <f aca="false">H522*$E522</f>
        <v>0</v>
      </c>
    </row>
    <row r="523" customFormat="false" ht="14.25" hidden="false" customHeight="false" outlineLevel="0" collapsed="false">
      <c r="A523" s="411"/>
      <c r="B523" s="334" t="s">
        <v>755</v>
      </c>
      <c r="C523" s="412" t="n">
        <f aca="false">Сводная!D527</f>
        <v>0</v>
      </c>
      <c r="D523" s="412" t="n">
        <f aca="false">Сводная!E527</f>
        <v>0</v>
      </c>
      <c r="E523" s="412" t="n">
        <f aca="false">Сводная!F527</f>
        <v>0</v>
      </c>
      <c r="F523" s="304" t="n">
        <f aca="false">Работы!$F523</f>
        <v>0</v>
      </c>
      <c r="G523" s="389" t="n">
        <f aca="false">Работы!$G523</f>
        <v>0</v>
      </c>
      <c r="H523" s="390" t="n">
        <v>0</v>
      </c>
      <c r="I523" s="391" t="n">
        <f aca="false">H523*$E523</f>
        <v>0</v>
      </c>
    </row>
    <row r="524" customFormat="false" ht="14.25" hidden="false" customHeight="false" outlineLevel="0" collapsed="false">
      <c r="A524" s="411"/>
      <c r="B524" s="334" t="s">
        <v>756</v>
      </c>
      <c r="C524" s="412" t="n">
        <f aca="false">Сводная!D528</f>
        <v>0</v>
      </c>
      <c r="D524" s="412" t="n">
        <f aca="false">Сводная!E528</f>
        <v>0</v>
      </c>
      <c r="E524" s="412" t="n">
        <f aca="false">Сводная!F528</f>
        <v>0</v>
      </c>
      <c r="F524" s="304" t="n">
        <f aca="false">Работы!$F524</f>
        <v>0</v>
      </c>
      <c r="G524" s="389" t="n">
        <f aca="false">Работы!$G524</f>
        <v>0</v>
      </c>
      <c r="H524" s="390" t="n">
        <v>0</v>
      </c>
      <c r="I524" s="391" t="n">
        <f aca="false">H524*$E524</f>
        <v>0</v>
      </c>
    </row>
    <row r="525" customFormat="false" ht="14.25" hidden="false" customHeight="false" outlineLevel="0" collapsed="false">
      <c r="A525" s="413" t="s">
        <v>382</v>
      </c>
      <c r="B525" s="339" t="s">
        <v>757</v>
      </c>
      <c r="C525" s="414"/>
      <c r="D525" s="415"/>
      <c r="E525" s="416"/>
      <c r="F525" s="417"/>
      <c r="G525" s="418"/>
      <c r="H525" s="419" t="n">
        <f aca="false">SUM(H9:H524)</f>
        <v>0</v>
      </c>
      <c r="I525" s="420" t="n">
        <f aca="false">SUM(I514:I520)</f>
        <v>0</v>
      </c>
    </row>
    <row r="526" s="221" customFormat="true" ht="14.25" hidden="false" customHeight="false" outlineLevel="0" collapsed="false">
      <c r="A526" s="121" t="s">
        <v>758</v>
      </c>
      <c r="B526" s="421" t="s">
        <v>915</v>
      </c>
      <c r="C526" s="422"/>
      <c r="D526" s="421"/>
      <c r="E526" s="421"/>
      <c r="F526" s="423"/>
      <c r="G526" s="424"/>
      <c r="H526" s="423"/>
      <c r="I526" s="425" t="n">
        <f aca="false">I56+I178+I231+I341+I469+I512+I525</f>
        <v>0</v>
      </c>
    </row>
    <row r="527" s="221" customFormat="true" ht="14.25" hidden="false" customHeight="false" outlineLevel="0" collapsed="false">
      <c r="A527" s="121" t="s">
        <v>759</v>
      </c>
      <c r="B527" s="221" t="s">
        <v>19</v>
      </c>
      <c r="C527" s="234"/>
      <c r="F527" s="426"/>
      <c r="G527" s="427"/>
      <c r="H527" s="428" t="n">
        <f aca="false">Акты!K4</f>
        <v>0.15</v>
      </c>
      <c r="I527" s="429" t="n">
        <f aca="false">I526*H527</f>
        <v>0</v>
      </c>
    </row>
    <row r="528" s="221" customFormat="true" ht="14.25" hidden="false" customHeight="false" outlineLevel="0" collapsed="false">
      <c r="A528" s="121" t="s">
        <v>1069</v>
      </c>
      <c r="B528" s="221" t="s">
        <v>1070</v>
      </c>
      <c r="C528" s="234"/>
      <c r="F528" s="426"/>
      <c r="G528" s="427"/>
      <c r="H528" s="426"/>
      <c r="I528" s="430" t="n">
        <f aca="false">I526-I527</f>
        <v>0</v>
      </c>
    </row>
  </sheetData>
  <sheetProtection algorithmName="SHA-512" hashValue="G5E1bDfsMZ7tocxul/PUqo+oJiL09kXkvHnXsYo5m7FtOzNurLsHxN31yCD0G0xCCXMaJ15RqtHQ+SoNPIXXUA==" saltValue="xJda/QkA1SMq4gymtk/SvA==" spinCount="100000" sheet="true" autoFilter="false"/>
  <autoFilter ref="A5:I528">
    <filterColumn colId="1" hiddenButton="1"/>
    <filterColumn colId="5" hiddenButton="1"/>
  </autoFilter>
  <mergeCells count="28">
    <mergeCell ref="H1:I1"/>
    <mergeCell ref="H2:I2"/>
    <mergeCell ref="H3:I3"/>
    <mergeCell ref="H4:I4"/>
    <mergeCell ref="A5:A6"/>
    <mergeCell ref="B5:C6"/>
    <mergeCell ref="D5:D6"/>
    <mergeCell ref="E5:E6"/>
    <mergeCell ref="F5:G5"/>
    <mergeCell ref="B7:E7"/>
    <mergeCell ref="B8:E8"/>
    <mergeCell ref="B18:E18"/>
    <mergeCell ref="B57:E57"/>
    <mergeCell ref="B58:E58"/>
    <mergeCell ref="B80:E80"/>
    <mergeCell ref="B179:E179"/>
    <mergeCell ref="B180:E180"/>
    <mergeCell ref="B195:E195"/>
    <mergeCell ref="B232:E232"/>
    <mergeCell ref="B233:E233"/>
    <mergeCell ref="B263:E263"/>
    <mergeCell ref="B342:E342"/>
    <mergeCell ref="B343:E343"/>
    <mergeCell ref="B357:E357"/>
    <mergeCell ref="B470:E470"/>
    <mergeCell ref="B471:E471"/>
    <mergeCell ref="B476:E476"/>
    <mergeCell ref="B513:E5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btnPrintAddWorks">
              <controlPr defaultSize="0" print="true" autoFill="0" autoPict="0">
                <anchor moveWithCells="true" sizeWithCells="false">
                  <from>
                    <xdr:col>9</xdr:col>
                    <xdr:colOff>123840</xdr:colOff>
                    <xdr:row>0</xdr:row>
                    <xdr:rowOff>38160</xdr:rowOff>
                  </from>
                  <to>
                    <xdr:col>11</xdr:col>
                    <xdr:colOff>228600</xdr:colOff>
                    <xdr:row>2</xdr:row>
                    <xdr:rowOff>133560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4" name="btnSaveAddWork">
              <controlPr defaultSize="0" print="true" autoFill="0" autoPict="0">
                <anchor moveWithCells="true" sizeWithCells="false">
                  <from>
                    <xdr:col>9</xdr:col>
                    <xdr:colOff>142920</xdr:colOff>
                    <xdr:row>2</xdr:row>
                    <xdr:rowOff>180360</xdr:rowOff>
                  </from>
                  <to>
                    <xdr:col>11</xdr:col>
                    <xdr:colOff>200160</xdr:colOff>
                    <xdr:row>4</xdr:row>
                    <xdr:rowOff>295200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2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3" ySplit="6" topLeftCell="N454" activePane="bottomRight" state="frozen"/>
      <selection pane="topLeft" activeCell="A1" activeCellId="0" sqref="A1"/>
      <selection pane="topRight" activeCell="N1" activeCellId="0" sqref="N1"/>
      <selection pane="bottomLeft" activeCell="A454" activeCellId="0" sqref="A454"/>
      <selection pane="bottomRight" activeCell="H469" activeCellId="0" sqref="H469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254" width="3.34"/>
    <col collapsed="false" customWidth="true" hidden="false" outlineLevel="0" max="2" min="2" style="254" width="7.11"/>
    <col collapsed="false" customWidth="true" hidden="false" outlineLevel="0" max="3" min="3" style="254" width="58.44"/>
    <col collapsed="false" customWidth="true" hidden="false" outlineLevel="0" max="4" min="4" style="254" width="7.11"/>
    <col collapsed="false" customWidth="true" hidden="false" outlineLevel="0" max="5" min="5" style="431" width="13"/>
    <col collapsed="false" customWidth="true" hidden="false" outlineLevel="0" max="6" min="6" style="259" width="12.67"/>
    <col collapsed="false" customWidth="true" hidden="false" outlineLevel="0" max="7" min="7" style="432" width="19"/>
    <col collapsed="false" customWidth="true" hidden="false" outlineLevel="0" max="8" min="8" style="259" width="8.56"/>
    <col collapsed="false" customWidth="true" hidden="false" outlineLevel="0" max="9" min="9" style="368" width="14"/>
    <col collapsed="false" customWidth="true" hidden="true" outlineLevel="0" max="10" min="10" style="433" width="14"/>
    <col collapsed="false" customWidth="true" hidden="true" outlineLevel="0" max="11" min="11" style="368" width="14"/>
    <col collapsed="false" customWidth="true" hidden="true" outlineLevel="0" max="12" min="12" style="61" width="9.88"/>
    <col collapsed="false" customWidth="true" hidden="true" outlineLevel="0" max="13" min="13" style="363" width="15.56"/>
    <col collapsed="false" customWidth="true" hidden="false" outlineLevel="0" max="14" min="14" style="61" width="10"/>
    <col collapsed="false" customWidth="true" hidden="false" outlineLevel="0" max="15" min="15" style="363" width="15.56"/>
    <col collapsed="false" customWidth="false" hidden="false" outlineLevel="0" max="16384" min="16" style="31" width="9.11"/>
  </cols>
  <sheetData>
    <row r="1" customFormat="false" ht="15" hidden="false" customHeight="true" outlineLevel="0" collapsed="false">
      <c r="A1" s="434" t="n">
        <f aca="false">Финансы!$D$5-I526</f>
        <v>3079513.875</v>
      </c>
      <c r="B1" s="435" t="str">
        <f aca="false">"До кешбека осталось: "&amp;IF(A1&gt;0,A1,0)</f>
        <v>До кешбека осталось: 3079513,875</v>
      </c>
      <c r="C1" s="435"/>
      <c r="D1" s="436"/>
      <c r="E1" s="436"/>
      <c r="F1" s="436"/>
      <c r="G1" s="436"/>
      <c r="H1" s="437" t="s">
        <v>1074</v>
      </c>
      <c r="I1" s="368" t="s">
        <v>1053</v>
      </c>
      <c r="J1" s="438" t="n">
        <v>43864</v>
      </c>
      <c r="L1" s="439"/>
      <c r="M1" s="439"/>
      <c r="N1" s="439"/>
      <c r="O1" s="439"/>
    </row>
    <row r="2" customFormat="false" ht="15" hidden="false" customHeight="true" outlineLevel="0" collapsed="false">
      <c r="A2" s="440" t="str">
        <f aca="false">"Акты выполненных работ по договору №"&amp;Замер!D12&amp;" от "&amp;dateformat(Замер!D13,1)</f>
        <v>Акты выполненных работ по договору № от «30» Декабря 1899 г.</v>
      </c>
      <c r="B2" s="440"/>
      <c r="C2" s="440"/>
      <c r="D2" s="436"/>
      <c r="E2" s="436"/>
      <c r="F2" s="436"/>
      <c r="G2" s="436"/>
      <c r="H2" s="437"/>
      <c r="I2" s="368" t="s">
        <v>246</v>
      </c>
      <c r="J2" s="255"/>
      <c r="L2" s="441" t="n">
        <f aca="false">Замер!$D$17</f>
        <v>0</v>
      </c>
      <c r="M2" s="441"/>
      <c r="N2" s="442" t="n">
        <f aca="false">Замер!D17</f>
        <v>0</v>
      </c>
      <c r="O2" s="442"/>
    </row>
    <row r="3" customFormat="false" ht="15" hidden="false" customHeight="true" outlineLevel="0" collapsed="false">
      <c r="A3" s="440"/>
      <c r="B3" s="440"/>
      <c r="C3" s="440"/>
      <c r="D3" s="436"/>
      <c r="E3" s="436"/>
      <c r="F3" s="436"/>
      <c r="G3" s="436"/>
      <c r="I3" s="368" t="s">
        <v>253</v>
      </c>
      <c r="J3" s="443" t="n">
        <v>1</v>
      </c>
      <c r="K3" s="438" t="n">
        <v>43466</v>
      </c>
      <c r="L3" s="444"/>
      <c r="M3" s="444"/>
      <c r="N3" s="444"/>
      <c r="O3" s="444"/>
    </row>
    <row r="4" customFormat="false" ht="32.25" hidden="false" customHeight="true" outlineLevel="0" collapsed="false">
      <c r="A4" s="440"/>
      <c r="B4" s="440"/>
      <c r="C4" s="440"/>
      <c r="D4" s="445"/>
      <c r="E4" s="445"/>
      <c r="F4" s="445"/>
      <c r="G4" s="445"/>
      <c r="I4" s="31"/>
      <c r="J4" s="443" t="n">
        <v>1</v>
      </c>
      <c r="K4" s="446" t="n">
        <f aca="false">Сводная!$B$3</f>
        <v>0.15</v>
      </c>
      <c r="L4" s="447" t="s">
        <v>1075</v>
      </c>
      <c r="M4" s="447"/>
      <c r="N4" s="447" t="s">
        <v>1074</v>
      </c>
      <c r="O4" s="447"/>
    </row>
    <row r="5" customFormat="false" ht="32.25" hidden="false" customHeight="true" outlineLevel="0" collapsed="false">
      <c r="A5" s="448"/>
      <c r="B5" s="449" t="s">
        <v>13</v>
      </c>
      <c r="C5" s="449"/>
      <c r="D5" s="280" t="s">
        <v>796</v>
      </c>
      <c r="E5" s="450" t="s">
        <v>1076</v>
      </c>
      <c r="F5" s="450"/>
      <c r="G5" s="450"/>
      <c r="H5" s="451" t="s">
        <v>1077</v>
      </c>
      <c r="I5" s="451"/>
      <c r="J5" s="452" t="s">
        <v>1047</v>
      </c>
      <c r="K5" s="452"/>
      <c r="L5" s="453"/>
      <c r="M5" s="454"/>
      <c r="N5" s="453"/>
      <c r="O5" s="454"/>
    </row>
    <row r="6" customFormat="false" ht="14.25" hidden="false" customHeight="false" outlineLevel="0" collapsed="false">
      <c r="A6" s="448"/>
      <c r="B6" s="449"/>
      <c r="C6" s="449"/>
      <c r="D6" s="455"/>
      <c r="E6" s="456" t="s">
        <v>797</v>
      </c>
      <c r="F6" s="378" t="s">
        <v>15</v>
      </c>
      <c r="G6" s="457" t="s">
        <v>799</v>
      </c>
      <c r="H6" s="283" t="s">
        <v>15</v>
      </c>
      <c r="I6" s="377" t="s">
        <v>799</v>
      </c>
      <c r="J6" s="458" t="s">
        <v>15</v>
      </c>
      <c r="K6" s="459" t="s">
        <v>799</v>
      </c>
      <c r="L6" s="283" t="s">
        <v>15</v>
      </c>
      <c r="M6" s="377" t="s">
        <v>799</v>
      </c>
      <c r="N6" s="283" t="s">
        <v>15</v>
      </c>
      <c r="O6" s="377" t="s">
        <v>799</v>
      </c>
    </row>
    <row r="7" customFormat="false" ht="14.25" hidden="false" customHeight="false" outlineLevel="0" collapsed="false">
      <c r="A7" s="460" t="s">
        <v>338</v>
      </c>
      <c r="B7" s="461" t="s">
        <v>337</v>
      </c>
      <c r="C7" s="461"/>
      <c r="D7" s="461"/>
      <c r="E7" s="461"/>
      <c r="F7" s="462" t="n">
        <f aca="false">F8+F18</f>
        <v>678.7</v>
      </c>
      <c r="G7" s="463" t="n">
        <f aca="false">G8+G18</f>
        <v>558094.6</v>
      </c>
      <c r="H7" s="464"/>
      <c r="I7" s="465" t="n">
        <f aca="false">I8+I18</f>
        <v>0</v>
      </c>
      <c r="J7" s="464"/>
      <c r="K7" s="466" t="n">
        <f aca="false">K8+K18</f>
        <v>558094.6</v>
      </c>
      <c r="L7" s="467"/>
      <c r="M7" s="465" t="n">
        <f aca="false">M8+M18</f>
        <v>0</v>
      </c>
      <c r="N7" s="467"/>
      <c r="O7" s="465" t="n">
        <f aca="false">O8+O18</f>
        <v>0</v>
      </c>
    </row>
    <row r="8" customFormat="false" ht="14.25" hidden="false" customHeight="false" outlineLevel="0" collapsed="false">
      <c r="A8" s="468" t="s">
        <v>344</v>
      </c>
      <c r="B8" s="469" t="s">
        <v>339</v>
      </c>
      <c r="C8" s="469"/>
      <c r="D8" s="469"/>
      <c r="E8" s="469"/>
      <c r="F8" s="470" t="n">
        <f aca="false">SUM(F9:F16)</f>
        <v>0</v>
      </c>
      <c r="G8" s="471" t="n">
        <f aca="false">SUM(G9:G16)</f>
        <v>0</v>
      </c>
      <c r="H8" s="472"/>
      <c r="I8" s="473" t="n">
        <f aca="false">SUM(I9:I16)</f>
        <v>0</v>
      </c>
      <c r="J8" s="472"/>
      <c r="K8" s="474" t="n">
        <f aca="false">SUM(K9:K16)</f>
        <v>0</v>
      </c>
      <c r="L8" s="475"/>
      <c r="M8" s="473" t="n">
        <f aca="false">SUM(M9:M16)</f>
        <v>0</v>
      </c>
      <c r="N8" s="475"/>
      <c r="O8" s="473" t="n">
        <f aca="false">SUM(O9:O16)</f>
        <v>0</v>
      </c>
    </row>
    <row r="9" customFormat="false" ht="14.25" hidden="false" customHeight="false" outlineLevel="0" collapsed="false">
      <c r="A9" s="298"/>
      <c r="B9" s="298" t="s">
        <v>345</v>
      </c>
      <c r="C9" s="298" t="str">
        <f aca="false">VLOOKUP(B9,СписокРабот!B:E,2,FALSE())</f>
        <v>Демонтаж подвесного шкафа (тип - антресоль)</v>
      </c>
      <c r="D9" s="300" t="str">
        <f aca="false">VLOOKUP(B9,СписокРабот!B:E,3,FALSE())</f>
        <v>ед.</v>
      </c>
      <c r="E9" s="476" t="n">
        <f aca="false">VLOOKUP(B9,СписокРабот!B:E,4,FALSE())</f>
        <v>1164</v>
      </c>
      <c r="F9" s="302" t="n">
        <f aca="false">Работы!$F9</f>
        <v>0</v>
      </c>
      <c r="G9" s="477" t="n">
        <f aca="false">Работы!$G9</f>
        <v>0</v>
      </c>
      <c r="H9" s="307" t="n">
        <f aca="false">SUMPRODUCT(N9:$CZ9,MOD(COLUMN(N9:$CZ9)+1,2))</f>
        <v>0</v>
      </c>
      <c r="I9" s="478" t="n">
        <f aca="false">H9*$E9</f>
        <v>0</v>
      </c>
      <c r="J9" s="304" t="n">
        <f aca="false">F9-H9</f>
        <v>0</v>
      </c>
      <c r="K9" s="478" t="n">
        <f aca="false">J9*$E9</f>
        <v>0</v>
      </c>
      <c r="L9" s="479"/>
      <c r="M9" s="480" t="n">
        <f aca="false">L9*$E9</f>
        <v>0</v>
      </c>
      <c r="N9" s="479"/>
      <c r="O9" s="480" t="n">
        <f aca="false">N9*$E9</f>
        <v>0</v>
      </c>
    </row>
    <row r="10" customFormat="false" ht="14.25" hidden="false" customHeight="false" outlineLevel="0" collapsed="false">
      <c r="A10" s="298"/>
      <c r="B10" s="298" t="s">
        <v>346</v>
      </c>
      <c r="C10" s="298" t="str">
        <f aca="false">VLOOKUP(B10,СписокРабот!B:E,2,FALSE())</f>
        <v>Демонтаж вентиляционных коробов</v>
      </c>
      <c r="D10" s="300" t="str">
        <f aca="false">VLOOKUP(B10,СписокРабот!B:E,3,FALSE())</f>
        <v>п.м</v>
      </c>
      <c r="E10" s="476" t="n">
        <f aca="false">VLOOKUP(B10,СписокРабот!B:E,4,FALSE())</f>
        <v>459</v>
      </c>
      <c r="F10" s="306" t="n">
        <f aca="false">Работы!$F10</f>
        <v>0</v>
      </c>
      <c r="G10" s="477" t="n">
        <f aca="false">Работы!$G10</f>
        <v>0</v>
      </c>
      <c r="H10" s="307" t="n">
        <f aca="false">SUMPRODUCT(N10:$CZ10,MOD(COLUMN(N10:$CZ10)+1,2))</f>
        <v>0</v>
      </c>
      <c r="I10" s="478" t="n">
        <f aca="false">H10*$E10</f>
        <v>0</v>
      </c>
      <c r="J10" s="307" t="n">
        <f aca="false">F10-H10</f>
        <v>0</v>
      </c>
      <c r="K10" s="478" t="n">
        <f aca="false">J10*$E10</f>
        <v>0</v>
      </c>
      <c r="L10" s="481"/>
      <c r="M10" s="480" t="n">
        <f aca="false">L10*$E10</f>
        <v>0</v>
      </c>
      <c r="N10" s="481"/>
      <c r="O10" s="480" t="n">
        <f aca="false">N10*$E10</f>
        <v>0</v>
      </c>
    </row>
    <row r="11" customFormat="false" ht="14.25" hidden="false" customHeight="false" outlineLevel="0" collapsed="false">
      <c r="A11" s="298"/>
      <c r="B11" s="298" t="s">
        <v>347</v>
      </c>
      <c r="C11" s="298" t="str">
        <f aca="false">VLOOKUP(B11,СписокРабот!B:E,2,FALSE())</f>
        <v>Расчистка потолков от старой ВЭ краски / шпаклевки. От штукатурки, масл.краски  К-1,3 </v>
      </c>
      <c r="D11" s="300" t="str">
        <f aca="false">VLOOKUP(B11,СписокРабот!B:E,3,FALSE())</f>
        <v>м²</v>
      </c>
      <c r="E11" s="476" t="n">
        <f aca="false">VLOOKUP(B11,СписокРабот!B:E,4,FALSE())</f>
        <v>832</v>
      </c>
      <c r="F11" s="306" t="n">
        <f aca="false">Работы!$F11</f>
        <v>0</v>
      </c>
      <c r="G11" s="477" t="n">
        <f aca="false">Работы!$G11</f>
        <v>0</v>
      </c>
      <c r="H11" s="307" t="n">
        <f aca="false">SUMPRODUCT(N11:$CZ11,MOD(COLUMN(N11:$CZ11)+1,2))</f>
        <v>0</v>
      </c>
      <c r="I11" s="478" t="n">
        <f aca="false">H11*$E11</f>
        <v>0</v>
      </c>
      <c r="J11" s="307" t="n">
        <f aca="false">F11-H11</f>
        <v>0</v>
      </c>
      <c r="K11" s="478" t="n">
        <f aca="false">J11*$E11</f>
        <v>0</v>
      </c>
      <c r="L11" s="481"/>
      <c r="M11" s="391" t="n">
        <f aca="false">L11*$E11</f>
        <v>0</v>
      </c>
      <c r="N11" s="481"/>
      <c r="O11" s="391" t="n">
        <f aca="false">N11*$E11</f>
        <v>0</v>
      </c>
    </row>
    <row r="12" customFormat="false" ht="14.25" hidden="false" customHeight="false" outlineLevel="0" collapsed="false">
      <c r="A12" s="298"/>
      <c r="B12" s="298" t="s">
        <v>348</v>
      </c>
      <c r="C12" s="298" t="str">
        <f aca="false">VLOOKUP(B12,СписокРабот!B:E,2,FALSE())</f>
        <v>Демонтаж  натяжного потолка/ с профилем К-2,2</v>
      </c>
      <c r="D12" s="300" t="str">
        <f aca="false">VLOOKUP(B12,СписокРабот!B:E,3,FALSE())</f>
        <v>м²</v>
      </c>
      <c r="E12" s="476" t="n">
        <f aca="false">VLOOKUP(B12,СписокРабот!B:E,4,FALSE())</f>
        <v>199</v>
      </c>
      <c r="F12" s="306" t="n">
        <f aca="false">Работы!$F12</f>
        <v>0</v>
      </c>
      <c r="G12" s="477" t="n">
        <f aca="false">Работы!$G12</f>
        <v>0</v>
      </c>
      <c r="H12" s="307" t="n">
        <f aca="false">SUMPRODUCT(N12:$CZ12,MOD(COLUMN(N12:$CZ12)+1,2))</f>
        <v>0</v>
      </c>
      <c r="I12" s="478" t="n">
        <f aca="false">H12*$E12</f>
        <v>0</v>
      </c>
      <c r="J12" s="307" t="n">
        <f aca="false">F12-H12</f>
        <v>0</v>
      </c>
      <c r="K12" s="478" t="n">
        <f aca="false">J12*$E12</f>
        <v>0</v>
      </c>
      <c r="L12" s="481"/>
      <c r="M12" s="391" t="n">
        <f aca="false">L12*$E12</f>
        <v>0</v>
      </c>
      <c r="N12" s="481"/>
      <c r="O12" s="391" t="n">
        <f aca="false">N12*$E12</f>
        <v>0</v>
      </c>
    </row>
    <row r="13" customFormat="false" ht="14.25" hidden="false" customHeight="false" outlineLevel="0" collapsed="false">
      <c r="A13" s="298"/>
      <c r="B13" s="298" t="s">
        <v>349</v>
      </c>
      <c r="C13" s="298" t="str">
        <f aca="false">VLOOKUP(B13,СписокРабот!B:E,2,FALSE())</f>
        <v>Демонтаж потолка из гипсокартона/ацеида/шифера</v>
      </c>
      <c r="D13" s="300" t="str">
        <f aca="false">VLOOKUP(B13,СписокРабот!B:E,3,FALSE())</f>
        <v>м²</v>
      </c>
      <c r="E13" s="476" t="n">
        <f aca="false">VLOOKUP(B13,СписокРабот!B:E,4,FALSE())</f>
        <v>1033</v>
      </c>
      <c r="F13" s="306" t="n">
        <f aca="false">Работы!$F13</f>
        <v>0</v>
      </c>
      <c r="G13" s="477" t="n">
        <f aca="false">Работы!$G13</f>
        <v>0</v>
      </c>
      <c r="H13" s="307" t="n">
        <f aca="false">SUMPRODUCT(N13:$CZ13,MOD(COLUMN(N13:$CZ13)+1,2))</f>
        <v>0</v>
      </c>
      <c r="I13" s="478" t="n">
        <f aca="false">H13*$E13</f>
        <v>0</v>
      </c>
      <c r="J13" s="307" t="n">
        <f aca="false">F13-H13</f>
        <v>0</v>
      </c>
      <c r="K13" s="478" t="n">
        <f aca="false">J13*$E13</f>
        <v>0</v>
      </c>
      <c r="L13" s="481"/>
      <c r="M13" s="391" t="n">
        <f aca="false">L13*$E13</f>
        <v>0</v>
      </c>
      <c r="N13" s="481"/>
      <c r="O13" s="391" t="n">
        <f aca="false">N13*$E13</f>
        <v>0</v>
      </c>
    </row>
    <row r="14" customFormat="false" ht="14.25" hidden="false" customHeight="false" outlineLevel="0" collapsed="false">
      <c r="A14" s="298"/>
      <c r="B14" s="298" t="s">
        <v>350</v>
      </c>
      <c r="C14" s="298" t="str">
        <f aca="false">VLOOKUP(B14,СписокРабот!B:E,2,FALSE())</f>
        <v>Демонтаж потолочных плит из пенополистирола/снятие обоев /реечного/пластиковых панелей</v>
      </c>
      <c r="D14" s="300" t="str">
        <f aca="false">VLOOKUP(B14,СписокРабот!B:E,3,FALSE())</f>
        <v>м²</v>
      </c>
      <c r="E14" s="476" t="n">
        <f aca="false">VLOOKUP(B14,СписокРабот!B:E,4,FALSE())</f>
        <v>704</v>
      </c>
      <c r="F14" s="306" t="n">
        <f aca="false">Работы!$F14</f>
        <v>0</v>
      </c>
      <c r="G14" s="477" t="n">
        <f aca="false">Работы!$G14</f>
        <v>0</v>
      </c>
      <c r="H14" s="307" t="n">
        <f aca="false">SUMPRODUCT(N14:$CZ14,MOD(COLUMN(N14:$CZ14)+1,2))</f>
        <v>0</v>
      </c>
      <c r="I14" s="478" t="n">
        <f aca="false">H14*$E14</f>
        <v>0</v>
      </c>
      <c r="J14" s="307" t="n">
        <f aca="false">F14-H14</f>
        <v>0</v>
      </c>
      <c r="K14" s="478" t="n">
        <f aca="false">J14*$E14</f>
        <v>0</v>
      </c>
      <c r="L14" s="481"/>
      <c r="M14" s="391" t="n">
        <f aca="false">L14*$E14</f>
        <v>0</v>
      </c>
      <c r="N14" s="481"/>
      <c r="O14" s="391" t="n">
        <f aca="false">N14*$E14</f>
        <v>0</v>
      </c>
    </row>
    <row r="15" customFormat="false" ht="14.25" hidden="false" customHeight="false" outlineLevel="0" collapsed="false">
      <c r="A15" s="298"/>
      <c r="B15" s="298" t="s">
        <v>351</v>
      </c>
      <c r="C15" s="298" t="str">
        <f aca="false">VLOOKUP(B15,СписокРабот!B:E,2,FALSE())</f>
        <v>Демонтаж дранки или металлической сетки с потолка</v>
      </c>
      <c r="D15" s="300" t="str">
        <f aca="false">VLOOKUP(B15,СписокРабот!B:E,3,FALSE())</f>
        <v>м²</v>
      </c>
      <c r="E15" s="476" t="n">
        <f aca="false">VLOOKUP(B15,СписокРабот!B:E,4,FALSE())</f>
        <v>1085</v>
      </c>
      <c r="F15" s="306" t="n">
        <f aca="false">Работы!$F15</f>
        <v>0</v>
      </c>
      <c r="G15" s="477" t="n">
        <f aca="false">Работы!$G15</f>
        <v>0</v>
      </c>
      <c r="H15" s="307" t="n">
        <f aca="false">SUMPRODUCT(N15:$CZ15,MOD(COLUMN(N15:$CZ15)+1,2))</f>
        <v>0</v>
      </c>
      <c r="I15" s="478" t="n">
        <f aca="false">H15*$E15</f>
        <v>0</v>
      </c>
      <c r="J15" s="307" t="n">
        <f aca="false">F15-H15</f>
        <v>0</v>
      </c>
      <c r="K15" s="478" t="n">
        <f aca="false">J15*$E15</f>
        <v>0</v>
      </c>
      <c r="L15" s="481"/>
      <c r="M15" s="391" t="n">
        <f aca="false">L15*$E15</f>
        <v>0</v>
      </c>
      <c r="N15" s="481"/>
      <c r="O15" s="391" t="n">
        <f aca="false">N15*$E15</f>
        <v>0</v>
      </c>
    </row>
    <row r="16" customFormat="false" ht="14.25" hidden="false" customHeight="false" outlineLevel="0" collapsed="false">
      <c r="A16" s="298"/>
      <c r="B16" s="298" t="s">
        <v>352</v>
      </c>
      <c r="C16" s="298" t="str">
        <f aca="false">VLOOKUP(B16,СписокРабот!B:E,2,FALSE())</f>
        <v>Демонтаж потолочного плинтуса из полиуретана, лепнины из гипса К-1,5</v>
      </c>
      <c r="D16" s="300" t="str">
        <f aca="false">VLOOKUP(B16,СписокРабот!B:E,3,FALSE())</f>
        <v>п.м</v>
      </c>
      <c r="E16" s="476" t="n">
        <f aca="false">VLOOKUP(B16,СписокРабот!B:E,4,FALSE())</f>
        <v>128</v>
      </c>
      <c r="F16" s="306" t="n">
        <f aca="false">Работы!$F16</f>
        <v>0</v>
      </c>
      <c r="G16" s="477" t="n">
        <f aca="false">Работы!$G16</f>
        <v>0</v>
      </c>
      <c r="H16" s="307" t="n">
        <f aca="false">SUMPRODUCT(N16:$CZ16,MOD(COLUMN(N16:$CZ16)+1,2))</f>
        <v>0</v>
      </c>
      <c r="I16" s="478" t="n">
        <f aca="false">H16*$E16</f>
        <v>0</v>
      </c>
      <c r="J16" s="307" t="n">
        <f aca="false">F16-H16</f>
        <v>0</v>
      </c>
      <c r="K16" s="478" t="n">
        <f aca="false">J16*$E16</f>
        <v>0</v>
      </c>
      <c r="L16" s="481"/>
      <c r="M16" s="391" t="n">
        <f aca="false">L16*$E16</f>
        <v>0</v>
      </c>
      <c r="N16" s="481"/>
      <c r="O16" s="391" t="n">
        <f aca="false">N16*$E16</f>
        <v>0</v>
      </c>
    </row>
    <row r="17" customFormat="false" ht="14.25" hidden="false" customHeight="false" outlineLevel="0" collapsed="false">
      <c r="A17" s="298" t="s">
        <v>354</v>
      </c>
      <c r="B17" s="482" t="s">
        <v>353</v>
      </c>
      <c r="C17" s="482"/>
      <c r="D17" s="482"/>
      <c r="E17" s="482"/>
      <c r="F17" s="483" t="n">
        <f aca="false">F8</f>
        <v>0</v>
      </c>
      <c r="G17" s="484" t="n">
        <f aca="false">G8</f>
        <v>0</v>
      </c>
      <c r="H17" s="485"/>
      <c r="I17" s="486" t="n">
        <f aca="false">I8</f>
        <v>0</v>
      </c>
      <c r="J17" s="487"/>
      <c r="K17" s="488" t="n">
        <f aca="false">K8</f>
        <v>0</v>
      </c>
      <c r="L17" s="485"/>
      <c r="M17" s="486" t="n">
        <f aca="false">M8</f>
        <v>0</v>
      </c>
      <c r="N17" s="489"/>
      <c r="O17" s="486" t="n">
        <f aca="false">O8</f>
        <v>0</v>
      </c>
    </row>
    <row r="18" customFormat="false" ht="14.25" hidden="false" customHeight="false" outlineLevel="0" collapsed="false">
      <c r="A18" s="468" t="s">
        <v>344</v>
      </c>
      <c r="B18" s="469" t="s">
        <v>22</v>
      </c>
      <c r="C18" s="469"/>
      <c r="D18" s="469"/>
      <c r="E18" s="469"/>
      <c r="F18" s="470" t="n">
        <f aca="false">SUM(F19:F53)</f>
        <v>678.7</v>
      </c>
      <c r="G18" s="490" t="n">
        <f aca="false">SUM(G19:G54)</f>
        <v>558094.6</v>
      </c>
      <c r="H18" s="470" t="n">
        <f aca="false">SUM(H19:H53)</f>
        <v>0</v>
      </c>
      <c r="I18" s="490" t="n">
        <f aca="false">SUM(I19:I54)</f>
        <v>0</v>
      </c>
      <c r="J18" s="470" t="n">
        <f aca="false">SUM(J19:J53)</f>
        <v>678.7</v>
      </c>
      <c r="K18" s="490" t="n">
        <f aca="false">SUM(K19:K54)</f>
        <v>558094.6</v>
      </c>
      <c r="L18" s="470" t="n">
        <f aca="false">SUM(L19:L53)</f>
        <v>0</v>
      </c>
      <c r="M18" s="490" t="n">
        <f aca="false">SUM(M19:M54)</f>
        <v>0</v>
      </c>
      <c r="N18" s="470" t="n">
        <f aca="false">SUM(N19:N53)</f>
        <v>0</v>
      </c>
      <c r="O18" s="490" t="n">
        <f aca="false">SUM(O19:O54)</f>
        <v>0</v>
      </c>
    </row>
    <row r="19" customFormat="false" ht="14.25" hidden="false" customHeight="false" outlineLevel="0" collapsed="false">
      <c r="A19" s="298"/>
      <c r="B19" s="298" t="s">
        <v>355</v>
      </c>
      <c r="C19" s="298" t="str">
        <f aca="false">VLOOKUP(B19,СписокРабот!B:E,2,FALSE())</f>
        <v>Устройство реечных подвесных потолков</v>
      </c>
      <c r="D19" s="300" t="str">
        <f aca="false">VLOOKUP(B19,СписокРабот!B:E,3,FALSE())</f>
        <v>м²</v>
      </c>
      <c r="E19" s="476" t="n">
        <f aca="false">VLOOKUP(B19,СписокРабот!B:E,4,FALSE())</f>
        <v>1880</v>
      </c>
      <c r="F19" s="306" t="n">
        <f aca="false">Работы!$F19</f>
        <v>0</v>
      </c>
      <c r="G19" s="477" t="n">
        <f aca="false">Работы!$G19</f>
        <v>0</v>
      </c>
      <c r="H19" s="307" t="n">
        <f aca="false">SUMPRODUCT(N19:$CZ19,MOD(COLUMN(N19:$CZ19)+1,2))</f>
        <v>0</v>
      </c>
      <c r="I19" s="478" t="n">
        <f aca="false">H19*$E19</f>
        <v>0</v>
      </c>
      <c r="J19" s="307" t="n">
        <f aca="false">F19-H19</f>
        <v>0</v>
      </c>
      <c r="K19" s="478" t="n">
        <f aca="false">J19*$E19</f>
        <v>0</v>
      </c>
      <c r="L19" s="481"/>
      <c r="M19" s="480" t="n">
        <f aca="false">L19*$E19</f>
        <v>0</v>
      </c>
      <c r="N19" s="481"/>
      <c r="O19" s="480" t="n">
        <f aca="false">N19*$E19</f>
        <v>0</v>
      </c>
    </row>
    <row r="20" customFormat="false" ht="14.25" hidden="false" customHeight="false" outlineLevel="0" collapsed="false">
      <c r="A20" s="298"/>
      <c r="B20" s="298" t="s">
        <v>356</v>
      </c>
      <c r="C20" s="298" t="str">
        <f aca="false">VLOOKUP(B20,СписокРабот!B:E,2,FALSE())</f>
        <v>Устройство теневого профиля</v>
      </c>
      <c r="D20" s="300" t="str">
        <f aca="false">VLOOKUP(B20,СписокРабот!B:E,3,FALSE())</f>
        <v>п.м.</v>
      </c>
      <c r="E20" s="476" t="n">
        <f aca="false">VLOOKUP(B20,СписокРабот!B:E,4,FALSE())</f>
        <v>1919</v>
      </c>
      <c r="F20" s="306" t="n">
        <f aca="false">Работы!$F20</f>
        <v>0</v>
      </c>
      <c r="G20" s="477" t="n">
        <f aca="false">Работы!$G20</f>
        <v>0</v>
      </c>
      <c r="H20" s="307" t="n">
        <f aca="false">SUMPRODUCT(N20:$CZ20,MOD(COLUMN(N20:$CZ20)+1,2))</f>
        <v>0</v>
      </c>
      <c r="I20" s="478" t="n">
        <f aca="false">H20*$E20</f>
        <v>0</v>
      </c>
      <c r="J20" s="307" t="n">
        <f aca="false">F20-H20</f>
        <v>0</v>
      </c>
      <c r="K20" s="478" t="n">
        <f aca="false">J20*$E20</f>
        <v>0</v>
      </c>
      <c r="L20" s="481"/>
      <c r="M20" s="480" t="n">
        <f aca="false">L20*$E20</f>
        <v>0</v>
      </c>
      <c r="N20" s="481"/>
      <c r="O20" s="480" t="n">
        <f aca="false">N20*$E20</f>
        <v>0</v>
      </c>
    </row>
    <row r="21" customFormat="false" ht="14.25" hidden="false" customHeight="false" outlineLevel="0" collapsed="false">
      <c r="A21" s="298"/>
      <c r="B21" s="298" t="s">
        <v>23</v>
      </c>
      <c r="C21" s="298" t="str">
        <f aca="false">VLOOKUP(B21,СписокРабот!B:E,2,FALSE())</f>
        <v>Базовая шпатлёвка потолка 1 слой</v>
      </c>
      <c r="D21" s="300" t="str">
        <f aca="false">VLOOKUP(B21,СписокРабот!B:E,3,FALSE())</f>
        <v>м²</v>
      </c>
      <c r="E21" s="476" t="n">
        <f aca="false">VLOOKUP(B21,СписокРабот!B:E,4,FALSE())</f>
        <v>578</v>
      </c>
      <c r="F21" s="306" t="n">
        <f aca="false">Работы!$F21</f>
        <v>60.8</v>
      </c>
      <c r="G21" s="477" t="n">
        <f aca="false">Работы!$G21</f>
        <v>35142.4</v>
      </c>
      <c r="H21" s="307" t="n">
        <f aca="false">SUMPRODUCT(N21:$CZ21,MOD(COLUMN(N21:$CZ21)+1,2))</f>
        <v>0</v>
      </c>
      <c r="I21" s="478" t="n">
        <f aca="false">H21*$E21</f>
        <v>0</v>
      </c>
      <c r="J21" s="307" t="n">
        <f aca="false">F21-H21</f>
        <v>60.8</v>
      </c>
      <c r="K21" s="478" t="n">
        <f aca="false">J21*$E21</f>
        <v>35142.4</v>
      </c>
      <c r="L21" s="481"/>
      <c r="M21" s="391" t="n">
        <f aca="false">L21*$E21</f>
        <v>0</v>
      </c>
      <c r="N21" s="481"/>
      <c r="O21" s="391" t="n">
        <f aca="false">N21*$E21</f>
        <v>0</v>
      </c>
    </row>
    <row r="22" customFormat="false" ht="14.25" hidden="false" customHeight="false" outlineLevel="0" collapsed="false">
      <c r="A22" s="298"/>
      <c r="B22" s="298" t="s">
        <v>357</v>
      </c>
      <c r="C22" s="298" t="str">
        <f aca="false">VLOOKUP(B22,СписокРабот!B:E,2,FALSE())</f>
        <v>Устройство подвесного потолка из гипсокартона (1 слой) одноуровневый</v>
      </c>
      <c r="D22" s="300" t="str">
        <f aca="false">VLOOKUP(B22,СписокРабот!B:E,3,FALSE())</f>
        <v>м²</v>
      </c>
      <c r="E22" s="476" t="n">
        <f aca="false">VLOOKUP(B22,СписокРабот!B:E,4,FALSE())</f>
        <v>3821</v>
      </c>
      <c r="F22" s="306" t="n">
        <f aca="false">Работы!$F22</f>
        <v>0</v>
      </c>
      <c r="G22" s="477" t="n">
        <f aca="false">Работы!$G22</f>
        <v>0</v>
      </c>
      <c r="H22" s="307" t="n">
        <f aca="false">SUMPRODUCT(N22:$CZ22,MOD(COLUMN(N22:$CZ22)+1,2))</f>
        <v>0</v>
      </c>
      <c r="I22" s="478" t="n">
        <f aca="false">H22*$E22</f>
        <v>0</v>
      </c>
      <c r="J22" s="307" t="n">
        <f aca="false">F22-H22</f>
        <v>0</v>
      </c>
      <c r="K22" s="478" t="n">
        <f aca="false">J22*$E22</f>
        <v>0</v>
      </c>
      <c r="L22" s="481"/>
      <c r="M22" s="391" t="n">
        <f aca="false">L22*$E22</f>
        <v>0</v>
      </c>
      <c r="N22" s="481"/>
      <c r="O22" s="391" t="n">
        <f aca="false">N22*$E22</f>
        <v>0</v>
      </c>
    </row>
    <row r="23" customFormat="false" ht="14.25" hidden="false" customHeight="false" outlineLevel="0" collapsed="false">
      <c r="A23" s="298"/>
      <c r="B23" s="298" t="s">
        <v>358</v>
      </c>
      <c r="C23" s="298" t="str">
        <f aca="false">VLOOKUP(B23,СписокРабот!B:E,2,FALSE())</f>
        <v>Установка воздуховода</v>
      </c>
      <c r="D23" s="300" t="str">
        <f aca="false">VLOOKUP(B23,СписокРабот!B:E,3,FALSE())</f>
        <v>п.м.</v>
      </c>
      <c r="E23" s="476" t="n">
        <f aca="false">VLOOKUP(B23,СписокРабот!B:E,4,FALSE())</f>
        <v>1194</v>
      </c>
      <c r="F23" s="306" t="n">
        <f aca="false">Работы!$F23</f>
        <v>0</v>
      </c>
      <c r="G23" s="477" t="n">
        <f aca="false">Работы!$G23</f>
        <v>0</v>
      </c>
      <c r="H23" s="307" t="n">
        <f aca="false">SUMPRODUCT(N23:$CZ23,MOD(COLUMN(N23:$CZ23)+1,2))</f>
        <v>0</v>
      </c>
      <c r="I23" s="478" t="n">
        <f aca="false">H23*$E23</f>
        <v>0</v>
      </c>
      <c r="J23" s="307" t="n">
        <f aca="false">F23-H23</f>
        <v>0</v>
      </c>
      <c r="K23" s="478" t="n">
        <f aca="false">J23*$E23</f>
        <v>0</v>
      </c>
      <c r="L23" s="481"/>
      <c r="M23" s="480" t="n">
        <f aca="false">L23*$E23</f>
        <v>0</v>
      </c>
      <c r="N23" s="481"/>
      <c r="O23" s="480" t="n">
        <f aca="false">N23*$E23</f>
        <v>0</v>
      </c>
    </row>
    <row r="24" customFormat="false" ht="14.25" hidden="false" customHeight="false" outlineLevel="0" collapsed="false">
      <c r="A24" s="298"/>
      <c r="B24" s="298" t="s">
        <v>26</v>
      </c>
      <c r="C24" s="298" t="str">
        <f aca="false">VLOOKUP(B24,СписокРабот!B:E,2,FALSE())</f>
        <v>Устройство подвесного потолка из гипсокартона (2 слоя) одноуровневый</v>
      </c>
      <c r="D24" s="300" t="str">
        <f aca="false">VLOOKUP(B24,СписокРабот!B:E,3,FALSE())</f>
        <v>м²</v>
      </c>
      <c r="E24" s="476" t="n">
        <f aca="false">VLOOKUP(B24,СписокРабот!B:E,4,FALSE())</f>
        <v>4543</v>
      </c>
      <c r="F24" s="306" t="n">
        <f aca="false">Работы!$F24</f>
        <v>16.6</v>
      </c>
      <c r="G24" s="477" t="n">
        <f aca="false">Работы!$G24</f>
        <v>75413.8</v>
      </c>
      <c r="H24" s="307" t="n">
        <f aca="false">SUMPRODUCT(N24:$CZ24,MOD(COLUMN(N24:$CZ24)+1,2))</f>
        <v>0</v>
      </c>
      <c r="I24" s="478" t="n">
        <f aca="false">H24*$E24</f>
        <v>0</v>
      </c>
      <c r="J24" s="307" t="n">
        <f aca="false">F24-H24</f>
        <v>16.6</v>
      </c>
      <c r="K24" s="478" t="n">
        <f aca="false">J24*$E24</f>
        <v>75413.8</v>
      </c>
      <c r="L24" s="481"/>
      <c r="M24" s="480" t="n">
        <f aca="false">L24*$E24</f>
        <v>0</v>
      </c>
      <c r="N24" s="481"/>
      <c r="O24" s="480" t="n">
        <f aca="false">N24*$E24</f>
        <v>0</v>
      </c>
    </row>
    <row r="25" customFormat="false" ht="14.25" hidden="false" customHeight="false" outlineLevel="0" collapsed="false">
      <c r="A25" s="298"/>
      <c r="B25" s="298" t="s">
        <v>359</v>
      </c>
      <c r="C25" s="298" t="str">
        <f aca="false">VLOOKUP(B25,СписокРабот!B:E,2,FALSE())</f>
        <v>Устройство разноуровнего потолка из ГКЛ с прямолинейными элементами 1слой</v>
      </c>
      <c r="D25" s="300" t="str">
        <f aca="false">VLOOKUP(B25,СписокРабот!B:E,3,FALSE())</f>
        <v>м²</v>
      </c>
      <c r="E25" s="476" t="n">
        <f aca="false">VLOOKUP(B25,СписокРабот!B:E,4,FALSE())</f>
        <v>5108</v>
      </c>
      <c r="F25" s="306" t="n">
        <f aca="false">Работы!$F25</f>
        <v>0</v>
      </c>
      <c r="G25" s="477" t="n">
        <f aca="false">Работы!$G25</f>
        <v>0</v>
      </c>
      <c r="H25" s="307" t="n">
        <f aca="false">SUMPRODUCT(N25:$CZ25,MOD(COLUMN(N25:$CZ25)+1,2))</f>
        <v>0</v>
      </c>
      <c r="I25" s="478" t="n">
        <f aca="false">H25*$E25</f>
        <v>0</v>
      </c>
      <c r="J25" s="307" t="n">
        <f aca="false">F25-H25</f>
        <v>0</v>
      </c>
      <c r="K25" s="478" t="n">
        <f aca="false">J25*$E25</f>
        <v>0</v>
      </c>
      <c r="L25" s="481"/>
      <c r="M25" s="480" t="n">
        <f aca="false">L25*$E25</f>
        <v>0</v>
      </c>
      <c r="N25" s="481"/>
      <c r="O25" s="480" t="n">
        <f aca="false">N25*$E25</f>
        <v>0</v>
      </c>
    </row>
    <row r="26" customFormat="false" ht="14.25" hidden="false" customHeight="false" outlineLevel="0" collapsed="false">
      <c r="A26" s="298"/>
      <c r="B26" s="298" t="s">
        <v>360</v>
      </c>
      <c r="C26" s="298" t="str">
        <f aca="false">VLOOKUP(B26,СписокРабот!B:E,2,FALSE())</f>
        <v>Устройство разноур. потолка из ГКЛ слож. геометр. форм с криволин. эл-ми 1слой</v>
      </c>
      <c r="D26" s="300" t="str">
        <f aca="false">VLOOKUP(B26,СписокРабот!B:E,3,FALSE())</f>
        <v>м²</v>
      </c>
      <c r="E26" s="476" t="n">
        <f aca="false">VLOOKUP(B26,СписокРабот!B:E,4,FALSE())</f>
        <v>6937</v>
      </c>
      <c r="F26" s="306" t="n">
        <f aca="false">Работы!$F26</f>
        <v>0</v>
      </c>
      <c r="G26" s="477" t="n">
        <f aca="false">Работы!$G26</f>
        <v>0</v>
      </c>
      <c r="H26" s="307" t="n">
        <f aca="false">SUMPRODUCT(N26:$CZ26,MOD(COLUMN(N26:$CZ26)+1,2))</f>
        <v>0</v>
      </c>
      <c r="I26" s="478" t="n">
        <f aca="false">H26*$E26</f>
        <v>0</v>
      </c>
      <c r="J26" s="307" t="n">
        <f aca="false">F26-H26</f>
        <v>0</v>
      </c>
      <c r="K26" s="478" t="n">
        <f aca="false">J26*$E26</f>
        <v>0</v>
      </c>
      <c r="L26" s="481"/>
      <c r="M26" s="480" t="n">
        <f aca="false">L26*$E26</f>
        <v>0</v>
      </c>
      <c r="N26" s="481"/>
      <c r="O26" s="480" t="n">
        <f aca="false">N26*$E26</f>
        <v>0</v>
      </c>
    </row>
    <row r="27" customFormat="false" ht="14.25" hidden="false" customHeight="false" outlineLevel="0" collapsed="false">
      <c r="A27" s="298"/>
      <c r="B27" s="298" t="s">
        <v>361</v>
      </c>
      <c r="C27" s="298" t="str">
        <f aca="false">VLOOKUP(B27,СписокРабот!B:E,2,FALSE())</f>
        <v>Монтаж натяжного потолка/ малые обьемы ,с/у и т.п. К-1,8</v>
      </c>
      <c r="D27" s="300" t="str">
        <f aca="false">VLOOKUP(B27,СписокРабот!B:E,3,FALSE())</f>
        <v>м²</v>
      </c>
      <c r="E27" s="476" t="n">
        <f aca="false">VLOOKUP(B27,СписокРабот!B:E,4,FALSE())</f>
        <v>1789</v>
      </c>
      <c r="F27" s="306" t="n">
        <f aca="false">Работы!$F27</f>
        <v>0</v>
      </c>
      <c r="G27" s="477" t="n">
        <f aca="false">Работы!$G27</f>
        <v>0</v>
      </c>
      <c r="H27" s="307" t="n">
        <f aca="false">SUMPRODUCT(N27:$CZ27,MOD(COLUMN(N27:$CZ27)+1,2))</f>
        <v>0</v>
      </c>
      <c r="I27" s="478" t="n">
        <f aca="false">H27*$E27</f>
        <v>0</v>
      </c>
      <c r="J27" s="307" t="n">
        <f aca="false">F27-H27</f>
        <v>0</v>
      </c>
      <c r="K27" s="478" t="n">
        <f aca="false">J27*$E27</f>
        <v>0</v>
      </c>
      <c r="L27" s="481"/>
      <c r="M27" s="480" t="n">
        <f aca="false">L27*$E27</f>
        <v>0</v>
      </c>
      <c r="N27" s="481"/>
      <c r="O27" s="480" t="n">
        <f aca="false">N27*$E27</f>
        <v>0</v>
      </c>
    </row>
    <row r="28" customFormat="false" ht="14.25" hidden="false" customHeight="false" outlineLevel="0" collapsed="false">
      <c r="A28" s="298"/>
      <c r="B28" s="298" t="s">
        <v>28</v>
      </c>
      <c r="C28" s="298" t="str">
        <f aca="false">VLOOKUP(B28,СписокРабот!B:E,2,FALSE())</f>
        <v>Грунтовка потолка 1 слой</v>
      </c>
      <c r="D28" s="300" t="str">
        <f aca="false">VLOOKUP(B28,СписокРабот!B:E,3,FALSE())</f>
        <v>м²</v>
      </c>
      <c r="E28" s="476" t="n">
        <f aca="false">VLOOKUP(B28,СписокРабот!B:E,4,FALSE())</f>
        <v>159</v>
      </c>
      <c r="F28" s="306" t="n">
        <f aca="false">Работы!$F28</f>
        <v>155</v>
      </c>
      <c r="G28" s="477" t="n">
        <f aca="false">Работы!$G28</f>
        <v>24645</v>
      </c>
      <c r="H28" s="307" t="n">
        <f aca="false">SUMPRODUCT(N28:$CZ28,MOD(COLUMN(N28:$CZ28)+1,2))</f>
        <v>0</v>
      </c>
      <c r="I28" s="478" t="n">
        <f aca="false">H28*$E28</f>
        <v>0</v>
      </c>
      <c r="J28" s="307" t="n">
        <f aca="false">F28-H28</f>
        <v>155</v>
      </c>
      <c r="K28" s="478" t="n">
        <f aca="false">J28*$E28</f>
        <v>24645</v>
      </c>
      <c r="L28" s="481"/>
      <c r="M28" s="480" t="n">
        <f aca="false">L28*$E28</f>
        <v>0</v>
      </c>
      <c r="N28" s="481"/>
      <c r="O28" s="480" t="n">
        <f aca="false">N28*$E28</f>
        <v>0</v>
      </c>
    </row>
    <row r="29" customFormat="false" ht="14.25" hidden="false" customHeight="false" outlineLevel="0" collapsed="false">
      <c r="A29" s="298"/>
      <c r="B29" s="298" t="s">
        <v>30</v>
      </c>
      <c r="C29" s="298" t="str">
        <f aca="false">VLOOKUP(B29,СписокРабот!B:E,2,FALSE())</f>
        <v>Штукатурка потолка до 20 мм (от 20 до 30 мм - коэффициент 1,5)</v>
      </c>
      <c r="D29" s="300" t="str">
        <f aca="false">VLOOKUP(B29,СписокРабот!B:E,3,FALSE())</f>
        <v>м²</v>
      </c>
      <c r="E29" s="476" t="n">
        <f aca="false">VLOOKUP(B29,СписокРабот!B:E,4,FALSE())</f>
        <v>2563</v>
      </c>
      <c r="F29" s="306" t="n">
        <f aca="false">Работы!$F29</f>
        <v>60.8</v>
      </c>
      <c r="G29" s="477" t="n">
        <f aca="false">Работы!$G29</f>
        <v>155830.4</v>
      </c>
      <c r="H29" s="307" t="n">
        <f aca="false">SUMPRODUCT(N29:$CZ29,MOD(COLUMN(N29:$CZ29)+1,2))</f>
        <v>0</v>
      </c>
      <c r="I29" s="478" t="n">
        <f aca="false">H29*$E29</f>
        <v>0</v>
      </c>
      <c r="J29" s="307" t="n">
        <f aca="false">F29-H29</f>
        <v>60.8</v>
      </c>
      <c r="K29" s="478" t="n">
        <f aca="false">J29*$E29</f>
        <v>155830.4</v>
      </c>
      <c r="L29" s="481"/>
      <c r="M29" s="480" t="n">
        <f aca="false">L29*$E29</f>
        <v>0</v>
      </c>
      <c r="N29" s="481"/>
      <c r="O29" s="480" t="n">
        <f aca="false">N29*$E29</f>
        <v>0</v>
      </c>
    </row>
    <row r="30" customFormat="false" ht="14.25" hidden="false" customHeight="false" outlineLevel="0" collapsed="false">
      <c r="A30" s="298"/>
      <c r="B30" s="298" t="s">
        <v>32</v>
      </c>
      <c r="C30" s="298" t="str">
        <f aca="false">VLOOKUP(B30,СписокРабот!B:E,2,FALSE())</f>
        <v>Шпатлёвка потолка под окраску 2 слоя</v>
      </c>
      <c r="D30" s="300" t="str">
        <f aca="false">VLOOKUP(B30,СписокРабот!B:E,3,FALSE())</f>
        <v>м²</v>
      </c>
      <c r="E30" s="476" t="n">
        <f aca="false">VLOOKUP(B30,СписокРабот!B:E,4,FALSE())</f>
        <v>1200</v>
      </c>
      <c r="F30" s="306" t="n">
        <f aca="false">Работы!$F30</f>
        <v>77.5</v>
      </c>
      <c r="G30" s="477" t="n">
        <f aca="false">Работы!$G30</f>
        <v>93000</v>
      </c>
      <c r="H30" s="307" t="n">
        <f aca="false">SUMPRODUCT(N30:$CZ30,MOD(COLUMN(N30:$CZ30)+1,2))</f>
        <v>0</v>
      </c>
      <c r="I30" s="478" t="n">
        <f aca="false">H30*$E30</f>
        <v>0</v>
      </c>
      <c r="J30" s="307" t="n">
        <f aca="false">F30-H30</f>
        <v>77.5</v>
      </c>
      <c r="K30" s="478" t="n">
        <f aca="false">J30*$E30</f>
        <v>93000</v>
      </c>
      <c r="L30" s="481"/>
      <c r="M30" s="480" t="n">
        <f aca="false">L30*$E30</f>
        <v>0</v>
      </c>
      <c r="N30" s="481"/>
      <c r="O30" s="480" t="n">
        <f aca="false">N30*$E30</f>
        <v>0</v>
      </c>
    </row>
    <row r="31" customFormat="false" ht="14.25" hidden="false" customHeight="false" outlineLevel="0" collapsed="false">
      <c r="A31" s="298"/>
      <c r="B31" s="298" t="s">
        <v>362</v>
      </c>
      <c r="C31" s="298" t="str">
        <f aca="false">VLOOKUP(B31,СписокРабот!B:E,2,FALSE())</f>
        <v>Устройство звукоизоляции потолков минватой /рулонными мат-ми</v>
      </c>
      <c r="D31" s="300" t="str">
        <f aca="false">VLOOKUP(B31,СписокРабот!B:E,3,FALSE())</f>
        <v>м²</v>
      </c>
      <c r="E31" s="476" t="n">
        <f aca="false">VLOOKUP(B31,СписокРабот!B:E,4,FALSE())</f>
        <v>1345</v>
      </c>
      <c r="F31" s="306" t="n">
        <f aca="false">Работы!$F31</f>
        <v>0</v>
      </c>
      <c r="G31" s="477" t="n">
        <f aca="false">Работы!$G31</f>
        <v>0</v>
      </c>
      <c r="H31" s="307" t="n">
        <f aca="false">SUMPRODUCT(N31:$CZ31,MOD(COLUMN(N31:$CZ31)+1,2))</f>
        <v>0</v>
      </c>
      <c r="I31" s="478" t="n">
        <f aca="false">H31*$E31</f>
        <v>0</v>
      </c>
      <c r="J31" s="307" t="n">
        <f aca="false">F31-H31</f>
        <v>0</v>
      </c>
      <c r="K31" s="478" t="n">
        <f aca="false">J31*$E31</f>
        <v>0</v>
      </c>
      <c r="L31" s="481"/>
      <c r="M31" s="480" t="n">
        <f aca="false">L31*$E31</f>
        <v>0</v>
      </c>
      <c r="N31" s="481"/>
      <c r="O31" s="480" t="n">
        <f aca="false">N31*$E31</f>
        <v>0</v>
      </c>
    </row>
    <row r="32" customFormat="false" ht="14.25" hidden="false" customHeight="false" outlineLevel="0" collapsed="false">
      <c r="A32" s="298"/>
      <c r="B32" s="298" t="s">
        <v>363</v>
      </c>
      <c r="C32" s="298" t="str">
        <f aca="false">VLOOKUP(B32,СписокРабот!B:E,2,FALSE())</f>
        <v>Грунтовка откосов потолка 1 слой</v>
      </c>
      <c r="D32" s="300" t="str">
        <f aca="false">VLOOKUP(B32,СписокРабот!B:E,3,FALSE())</f>
        <v>п.м.</v>
      </c>
      <c r="E32" s="476" t="n">
        <f aca="false">VLOOKUP(B32,СписокРабот!B:E,4,FALSE())</f>
        <v>159</v>
      </c>
      <c r="F32" s="302" t="n">
        <f aca="false">Работы!$F32</f>
        <v>0</v>
      </c>
      <c r="G32" s="477" t="n">
        <f aca="false">Работы!$G32</f>
        <v>0</v>
      </c>
      <c r="H32" s="304" t="n">
        <f aca="false">SUMPRODUCT(N32:$CZ32,MOD(COLUMN(N32:$CZ32)+1,2))</f>
        <v>0</v>
      </c>
      <c r="I32" s="478" t="n">
        <f aca="false">H32*$E32</f>
        <v>0</v>
      </c>
      <c r="J32" s="304" t="n">
        <f aca="false">F32-H32</f>
        <v>0</v>
      </c>
      <c r="K32" s="478" t="n">
        <f aca="false">J32*$E32</f>
        <v>0</v>
      </c>
      <c r="L32" s="479"/>
      <c r="M32" s="480" t="n">
        <f aca="false">L32*$E32</f>
        <v>0</v>
      </c>
      <c r="N32" s="479"/>
      <c r="O32" s="480" t="n">
        <f aca="false">N32*$E32</f>
        <v>0</v>
      </c>
    </row>
    <row r="33" customFormat="false" ht="14.25" hidden="false" customHeight="false" outlineLevel="0" collapsed="false">
      <c r="A33" s="298"/>
      <c r="B33" s="298" t="s">
        <v>34</v>
      </c>
      <c r="C33" s="298" t="str">
        <f aca="false">VLOOKUP(B33,СписокРабот!B:E,2,FALSE())</f>
        <v>Окраска потолка 2 слоя</v>
      </c>
      <c r="D33" s="300" t="str">
        <f aca="false">VLOOKUP(B33,СписокРабот!B:E,3,FALSE())</f>
        <v>м²</v>
      </c>
      <c r="E33" s="476" t="n">
        <f aca="false">VLOOKUP(B33,СписокРабот!B:E,4,FALSE())</f>
        <v>796</v>
      </c>
      <c r="F33" s="306" t="n">
        <f aca="false">Работы!$F33</f>
        <v>77.5</v>
      </c>
      <c r="G33" s="477" t="n">
        <f aca="false">Работы!$G33</f>
        <v>61690</v>
      </c>
      <c r="H33" s="307" t="n">
        <f aca="false">SUMPRODUCT(N33:$CZ33,MOD(COLUMN(N33:$CZ33)+1,2))</f>
        <v>0</v>
      </c>
      <c r="I33" s="478" t="n">
        <f aca="false">H33*$E33</f>
        <v>0</v>
      </c>
      <c r="J33" s="307" t="n">
        <f aca="false">F33-H33</f>
        <v>77.5</v>
      </c>
      <c r="K33" s="478" t="n">
        <f aca="false">J33*$E33</f>
        <v>61690</v>
      </c>
      <c r="L33" s="481"/>
      <c r="M33" s="480" t="n">
        <f aca="false">L33*$E33</f>
        <v>0</v>
      </c>
      <c r="N33" s="481"/>
      <c r="O33" s="480" t="n">
        <f aca="false">N33*$E33</f>
        <v>0</v>
      </c>
    </row>
    <row r="34" customFormat="false" ht="14.25" hidden="false" customHeight="false" outlineLevel="0" collapsed="false">
      <c r="A34" s="298"/>
      <c r="B34" s="298" t="s">
        <v>364</v>
      </c>
      <c r="C34" s="298" t="str">
        <f aca="false">VLOOKUP(B34,СписокРабот!B:E,2,FALSE())</f>
        <v>Устройство полиуретанового карниза h 10- 15 см. (выше коэффициент 2)</v>
      </c>
      <c r="D34" s="300" t="str">
        <f aca="false">VLOOKUP(B34,СписокРабот!B:E,3,FALSE())</f>
        <v>п.м</v>
      </c>
      <c r="E34" s="476" t="n">
        <f aca="false">VLOOKUP(B34,СписокРабот!B:E,4,FALSE())</f>
        <v>1386</v>
      </c>
      <c r="F34" s="306" t="n">
        <f aca="false">Работы!$F34</f>
        <v>0</v>
      </c>
      <c r="G34" s="477" t="n">
        <f aca="false">Работы!$G34</f>
        <v>0</v>
      </c>
      <c r="H34" s="307" t="n">
        <f aca="false">SUMPRODUCT(N34:$CZ34,MOD(COLUMN(N34:$CZ34)+1,2))</f>
        <v>0</v>
      </c>
      <c r="I34" s="478" t="n">
        <f aca="false">H34*$E34</f>
        <v>0</v>
      </c>
      <c r="J34" s="307" t="n">
        <f aca="false">F34-H34</f>
        <v>0</v>
      </c>
      <c r="K34" s="478" t="n">
        <f aca="false">J34*$E34</f>
        <v>0</v>
      </c>
      <c r="L34" s="481"/>
      <c r="M34" s="480" t="n">
        <f aca="false">L34*$E34</f>
        <v>0</v>
      </c>
      <c r="N34" s="481"/>
      <c r="O34" s="480" t="n">
        <f aca="false">N34*$E34</f>
        <v>0</v>
      </c>
    </row>
    <row r="35" customFormat="false" ht="14.25" hidden="false" customHeight="false" outlineLevel="0" collapsed="false">
      <c r="A35" s="298"/>
      <c r="B35" s="298" t="s">
        <v>365</v>
      </c>
      <c r="C35" s="298" t="str">
        <f aca="false">VLOOKUP(B35,СписокРабот!B:E,2,FALSE())</f>
        <v>Устройство  полиуретанового карниза (галтель, молдинг) h до 10см.</v>
      </c>
      <c r="D35" s="300" t="str">
        <f aca="false">VLOOKUP(B35,СписокРабот!B:E,3,FALSE())</f>
        <v>п.м</v>
      </c>
      <c r="E35" s="476" t="n">
        <f aca="false">VLOOKUP(B35,СписокРабот!B:E,4,FALSE())</f>
        <v>1038</v>
      </c>
      <c r="F35" s="306" t="n">
        <f aca="false">Работы!$F35</f>
        <v>0</v>
      </c>
      <c r="G35" s="477" t="n">
        <f aca="false">Работы!$G35</f>
        <v>0</v>
      </c>
      <c r="H35" s="307" t="n">
        <f aca="false">SUMPRODUCT(N35:$CZ35,MOD(COLUMN(N35:$CZ35)+1,2))</f>
        <v>0</v>
      </c>
      <c r="I35" s="478" t="n">
        <f aca="false">H35*$E35</f>
        <v>0</v>
      </c>
      <c r="J35" s="307" t="n">
        <f aca="false">F35-H35</f>
        <v>0</v>
      </c>
      <c r="K35" s="478" t="n">
        <f aca="false">J35*$E35</f>
        <v>0</v>
      </c>
      <c r="L35" s="481"/>
      <c r="M35" s="480" t="n">
        <f aca="false">L35*$E35</f>
        <v>0</v>
      </c>
      <c r="N35" s="481"/>
      <c r="O35" s="480" t="n">
        <f aca="false">N35*$E35</f>
        <v>0</v>
      </c>
    </row>
    <row r="36" customFormat="false" ht="14.25" hidden="false" customHeight="false" outlineLevel="0" collapsed="false">
      <c r="A36" s="298"/>
      <c r="B36" s="298" t="s">
        <v>366</v>
      </c>
      <c r="C36" s="298" t="str">
        <f aca="false">VLOOKUP(B36,СписокРабот!B:E,2,FALSE())</f>
        <v>Шпатлёвка и окраска декоративного карниза (галтель) h до 10см.( выше коэффициент 1,5) </v>
      </c>
      <c r="D36" s="300" t="str">
        <f aca="false">VLOOKUP(B36,СписокРабот!B:E,3,FALSE())</f>
        <v>п.м</v>
      </c>
      <c r="E36" s="476" t="n">
        <f aca="false">VLOOKUP(B36,СписокРабот!B:E,4,FALSE())</f>
        <v>764</v>
      </c>
      <c r="F36" s="306" t="n">
        <f aca="false">Работы!$F36</f>
        <v>0</v>
      </c>
      <c r="G36" s="477" t="n">
        <f aca="false">Работы!$G36</f>
        <v>0</v>
      </c>
      <c r="H36" s="307" t="n">
        <f aca="false">SUMPRODUCT(N36:$CZ36,MOD(COLUMN(N36:$CZ36)+1,2))</f>
        <v>0</v>
      </c>
      <c r="I36" s="478" t="n">
        <f aca="false">H36*$E36</f>
        <v>0</v>
      </c>
      <c r="J36" s="307" t="n">
        <f aca="false">F36-H36</f>
        <v>0</v>
      </c>
      <c r="K36" s="478" t="n">
        <f aca="false">J36*$E36</f>
        <v>0</v>
      </c>
      <c r="L36" s="481"/>
      <c r="M36" s="480" t="n">
        <f aca="false">L36*$E36</f>
        <v>0</v>
      </c>
      <c r="N36" s="481"/>
      <c r="O36" s="480" t="n">
        <f aca="false">N36*$E36</f>
        <v>0</v>
      </c>
    </row>
    <row r="37" customFormat="false" ht="14.25" hidden="false" customHeight="false" outlineLevel="0" collapsed="false">
      <c r="A37" s="298"/>
      <c r="B37" s="298" t="s">
        <v>36</v>
      </c>
      <c r="C37" s="298" t="str">
        <f aca="false">VLOOKUP(B37,СписокРабот!B:E,2,FALSE())</f>
        <v>Оклейка потолка сеткой «строби», «паутинка», /пароизоляция потолка/обои,«стеклохолст» К-1,7</v>
      </c>
      <c r="D37" s="300" t="str">
        <f aca="false">VLOOKUP(B37,СписокРабот!B:E,3,FALSE())</f>
        <v>м²</v>
      </c>
      <c r="E37" s="476" t="n">
        <f aca="false">VLOOKUP(B37,СписокРабот!B:E,4,FALSE())</f>
        <v>620</v>
      </c>
      <c r="F37" s="306" t="n">
        <f aca="false">Работы!$F37</f>
        <v>77.5</v>
      </c>
      <c r="G37" s="477" t="n">
        <f aca="false">Работы!$G37</f>
        <v>48050</v>
      </c>
      <c r="H37" s="307" t="n">
        <f aca="false">SUMPRODUCT(N37:$CZ37,MOD(COLUMN(N37:$CZ37)+1,2))</f>
        <v>0</v>
      </c>
      <c r="I37" s="478" t="n">
        <f aca="false">H37*$E37</f>
        <v>0</v>
      </c>
      <c r="J37" s="307" t="n">
        <f aca="false">F37-H37</f>
        <v>77.5</v>
      </c>
      <c r="K37" s="478" t="n">
        <f aca="false">J37*$E37</f>
        <v>48050</v>
      </c>
      <c r="L37" s="481"/>
      <c r="M37" s="480" t="n">
        <f aca="false">L37*$E37</f>
        <v>0</v>
      </c>
      <c r="N37" s="481"/>
      <c r="O37" s="480" t="n">
        <f aca="false">N37*$E37</f>
        <v>0</v>
      </c>
    </row>
    <row r="38" customFormat="false" ht="14.25" hidden="false" customHeight="false" outlineLevel="0" collapsed="false">
      <c r="A38" s="298"/>
      <c r="B38" s="298" t="s">
        <v>367</v>
      </c>
      <c r="C38" s="298" t="str">
        <f aca="false">VLOOKUP(B38,СписокРабот!B:E,2,FALSE())</f>
        <v>Расшивка рустов.  Заделка рустов применять К- 2,3</v>
      </c>
      <c r="D38" s="300" t="str">
        <f aca="false">VLOOKUP(B38,СписокРабот!B:E,3,FALSE())</f>
        <v>п.м</v>
      </c>
      <c r="E38" s="476" t="n">
        <f aca="false">VLOOKUP(B38,СписокРабот!B:E,4,FALSE())</f>
        <v>411</v>
      </c>
      <c r="F38" s="306" t="n">
        <f aca="false">Работы!$F38</f>
        <v>0</v>
      </c>
      <c r="G38" s="477" t="n">
        <f aca="false">Работы!$G38</f>
        <v>0</v>
      </c>
      <c r="H38" s="307" t="n">
        <f aca="false">SUMPRODUCT(N38:$CZ38,MOD(COLUMN(N38:$CZ38)+1,2))</f>
        <v>0</v>
      </c>
      <c r="I38" s="478" t="n">
        <f aca="false">H38*$E38</f>
        <v>0</v>
      </c>
      <c r="J38" s="307" t="n">
        <f aca="false">F38-H38</f>
        <v>0</v>
      </c>
      <c r="K38" s="478" t="n">
        <f aca="false">J38*$E38</f>
        <v>0</v>
      </c>
      <c r="L38" s="481"/>
      <c r="M38" s="480" t="n">
        <f aca="false">L38*$E38</f>
        <v>0</v>
      </c>
      <c r="N38" s="481"/>
      <c r="O38" s="480" t="n">
        <f aca="false">N38*$E38</f>
        <v>0</v>
      </c>
    </row>
    <row r="39" customFormat="false" ht="14.25" hidden="false" customHeight="false" outlineLevel="0" collapsed="false">
      <c r="A39" s="298"/>
      <c r="B39" s="298" t="s">
        <v>368</v>
      </c>
      <c r="C39" s="298" t="str">
        <f aca="false">VLOOKUP(B39,СписокРабот!B:E,2,FALSE())</f>
        <v>Штукатурная отделка откосов потолка до 400мм</v>
      </c>
      <c r="D39" s="300" t="str">
        <f aca="false">VLOOKUP(B39,СписокРабот!B:E,3,FALSE())</f>
        <v>п.м</v>
      </c>
      <c r="E39" s="476" t="n">
        <f aca="false">VLOOKUP(B39,СписокРабот!B:E,4,FALSE())</f>
        <v>1230</v>
      </c>
      <c r="F39" s="306" t="n">
        <f aca="false">Работы!$F39</f>
        <v>0</v>
      </c>
      <c r="G39" s="477" t="n">
        <f aca="false">Работы!$G39</f>
        <v>0</v>
      </c>
      <c r="H39" s="307" t="n">
        <f aca="false">SUMPRODUCT(N39:$CZ39,MOD(COLUMN(N39:$CZ39)+1,2))</f>
        <v>0</v>
      </c>
      <c r="I39" s="478" t="n">
        <f aca="false">H39*$E39</f>
        <v>0</v>
      </c>
      <c r="J39" s="307" t="n">
        <f aca="false">F39-H39</f>
        <v>0</v>
      </c>
      <c r="K39" s="478" t="n">
        <f aca="false">J39*$E39</f>
        <v>0</v>
      </c>
      <c r="L39" s="481"/>
      <c r="M39" s="480" t="n">
        <f aca="false">L39*$E39</f>
        <v>0</v>
      </c>
      <c r="N39" s="481"/>
      <c r="O39" s="480" t="n">
        <f aca="false">N39*$E39</f>
        <v>0</v>
      </c>
    </row>
    <row r="40" customFormat="false" ht="14.25" hidden="false" customHeight="false" outlineLevel="0" collapsed="false">
      <c r="A40" s="298"/>
      <c r="B40" s="298" t="s">
        <v>369</v>
      </c>
      <c r="C40" s="298" t="str">
        <f aca="false">VLOOKUP(B40,СписокРабот!B:E,2,FALSE())</f>
        <v>Отделка откосов потолка сетка "строби"/ паутинка/стеклохолст</v>
      </c>
      <c r="D40" s="300" t="str">
        <f aca="false">VLOOKUP(B40,СписокРабот!B:E,3,FALSE())</f>
        <v>п.м</v>
      </c>
      <c r="E40" s="476" t="n">
        <f aca="false">VLOOKUP(B40,СписокРабот!B:E,4,FALSE())</f>
        <v>620</v>
      </c>
      <c r="F40" s="306" t="n">
        <f aca="false">Работы!$F40</f>
        <v>0</v>
      </c>
      <c r="G40" s="477" t="n">
        <f aca="false">Работы!$G40</f>
        <v>0</v>
      </c>
      <c r="H40" s="307" t="n">
        <f aca="false">SUMPRODUCT(N40:$CZ40,MOD(COLUMN(N40:$CZ40)+1,2))</f>
        <v>0</v>
      </c>
      <c r="I40" s="478" t="n">
        <f aca="false">H40*$E40</f>
        <v>0</v>
      </c>
      <c r="J40" s="307" t="n">
        <f aca="false">F40-H40</f>
        <v>0</v>
      </c>
      <c r="K40" s="478" t="n">
        <f aca="false">J40*$E40</f>
        <v>0</v>
      </c>
      <c r="L40" s="481"/>
      <c r="M40" s="480" t="n">
        <f aca="false">L40*$E40</f>
        <v>0</v>
      </c>
      <c r="N40" s="481"/>
      <c r="O40" s="480" t="n">
        <f aca="false">N40*$E40</f>
        <v>0</v>
      </c>
    </row>
    <row r="41" customFormat="false" ht="14.25" hidden="false" customHeight="false" outlineLevel="0" collapsed="false">
      <c r="A41" s="298"/>
      <c r="B41" s="298" t="s">
        <v>370</v>
      </c>
      <c r="C41" s="298" t="str">
        <f aca="false">VLOOKUP(B41,СписокРабот!B:E,2,FALSE())</f>
        <v>Монтаж ГКЛ короба на потолке/готовых декоративных балок</v>
      </c>
      <c r="D41" s="300" t="str">
        <f aca="false">VLOOKUP(B41,СписокРабот!B:E,3,FALSE())</f>
        <v>п.м</v>
      </c>
      <c r="E41" s="476" t="n">
        <f aca="false">VLOOKUP(B41,СписокРабот!B:E,4,FALSE())</f>
        <v>3304</v>
      </c>
      <c r="F41" s="306" t="n">
        <f aca="false">Работы!$F41</f>
        <v>0</v>
      </c>
      <c r="G41" s="477" t="n">
        <f aca="false">Работы!$G41</f>
        <v>0</v>
      </c>
      <c r="H41" s="307" t="n">
        <f aca="false">SUMPRODUCT(N41:$CZ41,MOD(COLUMN(N41:$CZ41)+1,2))</f>
        <v>0</v>
      </c>
      <c r="I41" s="478" t="n">
        <f aca="false">H41*$E41</f>
        <v>0</v>
      </c>
      <c r="J41" s="307" t="n">
        <f aca="false">F41-H41</f>
        <v>0</v>
      </c>
      <c r="K41" s="478" t="n">
        <f aca="false">J41*$E41</f>
        <v>0</v>
      </c>
      <c r="L41" s="481"/>
      <c r="M41" s="480" t="n">
        <f aca="false">L41*$E41</f>
        <v>0</v>
      </c>
      <c r="N41" s="481"/>
      <c r="O41" s="480" t="n">
        <f aca="false">N41*$E41</f>
        <v>0</v>
      </c>
    </row>
    <row r="42" customFormat="false" ht="14.25" hidden="false" customHeight="false" outlineLevel="0" collapsed="false">
      <c r="A42" s="298"/>
      <c r="B42" s="298" t="s">
        <v>38</v>
      </c>
      <c r="C42" s="298" t="str">
        <f aca="false">VLOOKUP(B42,СписокРабот!B:E,2,FALSE())</f>
        <v>Ошкуривание потолка 1 раз</v>
      </c>
      <c r="D42" s="300" t="str">
        <f aca="false">VLOOKUP(B42,СписокРабот!B:E,3,FALSE())</f>
        <v>м²</v>
      </c>
      <c r="E42" s="476" t="n">
        <f aca="false">VLOOKUP(B42,СписокРабот!B:E,4,FALSE())</f>
        <v>441</v>
      </c>
      <c r="F42" s="306" t="n">
        <f aca="false">Работы!$F42</f>
        <v>138</v>
      </c>
      <c r="G42" s="477" t="n">
        <f aca="false">Работы!$G42</f>
        <v>60858</v>
      </c>
      <c r="H42" s="307" t="n">
        <f aca="false">SUMPRODUCT(N42:$CZ42,MOD(COLUMN(N42:$CZ42)+1,2))</f>
        <v>0</v>
      </c>
      <c r="I42" s="478" t="n">
        <f aca="false">H42*$E42</f>
        <v>0</v>
      </c>
      <c r="J42" s="307" t="n">
        <f aca="false">F42-H42</f>
        <v>138</v>
      </c>
      <c r="K42" s="478" t="n">
        <f aca="false">J42*$E42</f>
        <v>60858</v>
      </c>
      <c r="L42" s="481"/>
      <c r="M42" s="480" t="n">
        <f aca="false">L42*$E42</f>
        <v>0</v>
      </c>
      <c r="N42" s="481"/>
      <c r="O42" s="480" t="n">
        <f aca="false">N42*$E42</f>
        <v>0</v>
      </c>
    </row>
    <row r="43" customFormat="false" ht="14.25" hidden="false" customHeight="false" outlineLevel="0" collapsed="false">
      <c r="A43" s="298"/>
      <c r="B43" s="298" t="s">
        <v>371</v>
      </c>
      <c r="C43" s="298" t="str">
        <f aca="false">VLOOKUP(B43,СписокРабот!B:E,2,FALSE())</f>
        <v>Ошкуривание откосов потолка 1 раз</v>
      </c>
      <c r="D43" s="300" t="str">
        <f aca="false">VLOOKUP(B43,СписокРабот!B:E,3,FALSE())</f>
        <v>п.м.</v>
      </c>
      <c r="E43" s="476" t="n">
        <f aca="false">VLOOKUP(B43,СписокРабот!B:E,4,FALSE())</f>
        <v>441</v>
      </c>
      <c r="F43" s="306" t="n">
        <f aca="false">Работы!$F43</f>
        <v>0</v>
      </c>
      <c r="G43" s="477" t="n">
        <f aca="false">Работы!$G43</f>
        <v>0</v>
      </c>
      <c r="H43" s="307" t="n">
        <f aca="false">SUMPRODUCT(N43:$CZ43,MOD(COLUMN(N43:$CZ43)+1,2))</f>
        <v>0</v>
      </c>
      <c r="I43" s="478" t="n">
        <f aca="false">H43*$E43</f>
        <v>0</v>
      </c>
      <c r="J43" s="307" t="n">
        <f aca="false">F43-H43</f>
        <v>0</v>
      </c>
      <c r="K43" s="478" t="n">
        <f aca="false">J43*$E43</f>
        <v>0</v>
      </c>
      <c r="L43" s="481"/>
      <c r="M43" s="480" t="n">
        <f aca="false">L43*$E43</f>
        <v>0</v>
      </c>
      <c r="N43" s="481"/>
      <c r="O43" s="480" t="n">
        <f aca="false">N43*$E43</f>
        <v>0</v>
      </c>
    </row>
    <row r="44" customFormat="false" ht="14.25" hidden="false" customHeight="false" outlineLevel="0" collapsed="false">
      <c r="A44" s="298"/>
      <c r="B44" s="298" t="s">
        <v>372</v>
      </c>
      <c r="C44" s="298" t="str">
        <f aca="false">VLOOKUP(B44,СписокРабот!B:E,2,FALSE())</f>
        <v>Устройство звукоизоляции потолка системой ЗИПС вектор</v>
      </c>
      <c r="D44" s="300" t="str">
        <f aca="false">VLOOKUP(B44,СписокРабот!B:E,3,FALSE())</f>
        <v>м²</v>
      </c>
      <c r="E44" s="476" t="n">
        <f aca="false">VLOOKUP(B44,СписокРабот!B:E,4,FALSE())</f>
        <v>2629</v>
      </c>
      <c r="F44" s="306" t="n">
        <f aca="false">Работы!$F44</f>
        <v>0</v>
      </c>
      <c r="G44" s="477" t="n">
        <f aca="false">Работы!$G44</f>
        <v>0</v>
      </c>
      <c r="H44" s="307" t="n">
        <f aca="false">SUMPRODUCT(N44:$CZ44,MOD(COLUMN(N44:$CZ44)+1,2))</f>
        <v>0</v>
      </c>
      <c r="I44" s="478" t="n">
        <f aca="false">H44*$E44</f>
        <v>0</v>
      </c>
      <c r="J44" s="307" t="n">
        <f aca="false">F44-H44</f>
        <v>0</v>
      </c>
      <c r="K44" s="478" t="n">
        <f aca="false">J44*$E44</f>
        <v>0</v>
      </c>
      <c r="L44" s="481"/>
      <c r="M44" s="480" t="n">
        <f aca="false">L44*$E44</f>
        <v>0</v>
      </c>
      <c r="N44" s="481"/>
      <c r="O44" s="480" t="n">
        <f aca="false">N44*$E44</f>
        <v>0</v>
      </c>
    </row>
    <row r="45" customFormat="false" ht="14.25" hidden="false" customHeight="false" outlineLevel="0" collapsed="false">
      <c r="A45" s="298"/>
      <c r="B45" s="298" t="s">
        <v>373</v>
      </c>
      <c r="C45" s="298" t="str">
        <f aca="false">VLOOKUP(B45,СписокРабот!B:E,2,FALSE())</f>
        <v>Обработка потолка антиплесень 1 слой</v>
      </c>
      <c r="D45" s="300" t="str">
        <f aca="false">VLOOKUP(B45,СписокРабот!B:E,3,FALSE())</f>
        <v>м²</v>
      </c>
      <c r="E45" s="476" t="n">
        <f aca="false">VLOOKUP(B45,СписокРабот!B:E,4,FALSE())</f>
        <v>583</v>
      </c>
      <c r="F45" s="306" t="n">
        <f aca="false">Работы!$F45</f>
        <v>0</v>
      </c>
      <c r="G45" s="477" t="n">
        <f aca="false">Работы!$G45</f>
        <v>0</v>
      </c>
      <c r="H45" s="307" t="n">
        <f aca="false">SUMPRODUCT(N45:$CZ45,MOD(COLUMN(N45:$CZ45)+1,2))</f>
        <v>0</v>
      </c>
      <c r="I45" s="478" t="n">
        <f aca="false">H45*$E45</f>
        <v>0</v>
      </c>
      <c r="J45" s="307" t="n">
        <f aca="false">F45-H45</f>
        <v>0</v>
      </c>
      <c r="K45" s="478" t="n">
        <f aca="false">J45*$E45</f>
        <v>0</v>
      </c>
      <c r="L45" s="481"/>
      <c r="M45" s="480" t="n">
        <f aca="false">L45*$E45</f>
        <v>0</v>
      </c>
      <c r="N45" s="481"/>
      <c r="O45" s="480" t="n">
        <f aca="false">N45*$E45</f>
        <v>0</v>
      </c>
    </row>
    <row r="46" customFormat="false" ht="14.25" hidden="false" customHeight="false" outlineLevel="0" collapsed="false">
      <c r="A46" s="298"/>
      <c r="B46" s="298" t="s">
        <v>374</v>
      </c>
      <c r="C46" s="298" t="str">
        <f aca="false">VLOOKUP(B46,СписокРабот!B:E,2,FALSE())</f>
        <v>Штукатурка потолка под правило гипсовым раствором визуальное выравнивание</v>
      </c>
      <c r="D46" s="300" t="str">
        <f aca="false">VLOOKUP(B46,СписокРабот!B:E,3,FALSE())</f>
        <v>м²</v>
      </c>
      <c r="E46" s="476" t="n">
        <f aca="false">VLOOKUP(B46,СписокРабот!B:E,4,FALSE())</f>
        <v>1511</v>
      </c>
      <c r="F46" s="306" t="n">
        <f aca="false">Работы!$F46</f>
        <v>0</v>
      </c>
      <c r="G46" s="477" t="n">
        <f aca="false">Работы!$G46</f>
        <v>0</v>
      </c>
      <c r="H46" s="307" t="n">
        <f aca="false">SUMPRODUCT(N46:$CZ46,MOD(COLUMN(N46:$CZ46)+1,2))</f>
        <v>0</v>
      </c>
      <c r="I46" s="478" t="n">
        <f aca="false">H46*$E46</f>
        <v>0</v>
      </c>
      <c r="J46" s="307" t="n">
        <f aca="false">F46-H46</f>
        <v>0</v>
      </c>
      <c r="K46" s="478" t="n">
        <f aca="false">J46*$E46</f>
        <v>0</v>
      </c>
      <c r="L46" s="481"/>
      <c r="M46" s="480" t="n">
        <f aca="false">L46*$E46</f>
        <v>0</v>
      </c>
      <c r="N46" s="481"/>
      <c r="O46" s="480" t="n">
        <f aca="false">N46*$E46</f>
        <v>0</v>
      </c>
    </row>
    <row r="47" customFormat="false" ht="14.25" hidden="false" customHeight="false" outlineLevel="0" collapsed="false">
      <c r="A47" s="298"/>
      <c r="B47" s="298" t="s">
        <v>375</v>
      </c>
      <c r="C47" s="298" t="str">
        <f aca="false">VLOOKUP(B47,СписокРабот!B:E,2,FALSE())</f>
        <v>Монтаж панелей МДФ/ дерев. вагонки  на потолок с  устройством каркаса</v>
      </c>
      <c r="D47" s="300" t="str">
        <f aca="false">VLOOKUP(B47,СписокРабот!B:E,3,FALSE())</f>
        <v>м²</v>
      </c>
      <c r="E47" s="476" t="n">
        <f aca="false">VLOOKUP(B47,СписокРабот!B:E,4,FALSE())</f>
        <v>2116</v>
      </c>
      <c r="F47" s="306" t="n">
        <f aca="false">Работы!$F47</f>
        <v>0</v>
      </c>
      <c r="G47" s="477" t="n">
        <f aca="false">Работы!$G47</f>
        <v>0</v>
      </c>
      <c r="H47" s="307" t="n">
        <f aca="false">SUMPRODUCT(N47:$CZ47,MOD(COLUMN(N47:$CZ47)+1,2))</f>
        <v>0</v>
      </c>
      <c r="I47" s="478" t="n">
        <f aca="false">H47*$E47</f>
        <v>0</v>
      </c>
      <c r="J47" s="307" t="n">
        <f aca="false">F47-H47</f>
        <v>0</v>
      </c>
      <c r="K47" s="478" t="n">
        <f aca="false">J47*$E47</f>
        <v>0</v>
      </c>
      <c r="L47" s="481"/>
      <c r="M47" s="480" t="n">
        <f aca="false">L47*$E47</f>
        <v>0</v>
      </c>
      <c r="N47" s="481"/>
      <c r="O47" s="480" t="n">
        <f aca="false">N47*$E47</f>
        <v>0</v>
      </c>
    </row>
    <row r="48" customFormat="false" ht="14.25" hidden="false" customHeight="false" outlineLevel="0" collapsed="false">
      <c r="A48" s="298"/>
      <c r="B48" s="298" t="s">
        <v>376</v>
      </c>
      <c r="C48" s="298" t="str">
        <f aca="false">VLOOKUP(B48,СписокРабот!B:E,2,FALSE())</f>
        <v>Устройство перегородки из ГКЛ для ниши скрытого карниза</v>
      </c>
      <c r="D48" s="300" t="str">
        <f aca="false">VLOOKUP(B48,СписокРабот!B:E,3,FALSE())</f>
        <v>п.м</v>
      </c>
      <c r="E48" s="476" t="n">
        <f aca="false">VLOOKUP(B48,СписокРабот!B:E,4,FALSE())</f>
        <v>3911</v>
      </c>
      <c r="F48" s="306" t="n">
        <f aca="false">Работы!$F48</f>
        <v>0</v>
      </c>
      <c r="G48" s="477" t="n">
        <f aca="false">Работы!$G48</f>
        <v>0</v>
      </c>
      <c r="H48" s="307" t="n">
        <f aca="false">SUMPRODUCT(N48:$CZ48,MOD(COLUMN(N48:$CZ48)+1,2))</f>
        <v>0</v>
      </c>
      <c r="I48" s="478" t="n">
        <f aca="false">H48*$E48</f>
        <v>0</v>
      </c>
      <c r="J48" s="307" t="n">
        <f aca="false">F48-H48</f>
        <v>0</v>
      </c>
      <c r="K48" s="478" t="n">
        <f aca="false">J48*$E48</f>
        <v>0</v>
      </c>
      <c r="L48" s="481"/>
      <c r="M48" s="480" t="n">
        <f aca="false">L48*$E48</f>
        <v>0</v>
      </c>
      <c r="N48" s="481"/>
      <c r="O48" s="480" t="n">
        <f aca="false">N48*$E48</f>
        <v>0</v>
      </c>
    </row>
    <row r="49" customFormat="false" ht="14.25" hidden="false" customHeight="false" outlineLevel="0" collapsed="false">
      <c r="A49" s="298"/>
      <c r="B49" s="298" t="s">
        <v>377</v>
      </c>
      <c r="C49" s="298" t="str">
        <f aca="false">VLOOKUP(B49,СписокРабот!B:E,2,FALSE())</f>
        <v>Теплоизоляция потолков пенополистирол</v>
      </c>
      <c r="D49" s="300" t="str">
        <f aca="false">VLOOKUP(B49,СписокРабот!B:E,3,FALSE())</f>
        <v>м²</v>
      </c>
      <c r="E49" s="476" t="n">
        <f aca="false">VLOOKUP(B49,СписокРабот!B:E,4,FALSE())</f>
        <v>853</v>
      </c>
      <c r="F49" s="306" t="n">
        <f aca="false">Работы!$F49</f>
        <v>0</v>
      </c>
      <c r="G49" s="477" t="n">
        <f aca="false">Работы!$G49</f>
        <v>0</v>
      </c>
      <c r="H49" s="307" t="n">
        <f aca="false">SUMPRODUCT(N49:$CZ49,MOD(COLUMN(N49:$CZ49)+1,2))</f>
        <v>0</v>
      </c>
      <c r="I49" s="478" t="n">
        <f aca="false">H49*$E49</f>
        <v>0</v>
      </c>
      <c r="J49" s="307" t="n">
        <f aca="false">F49-H49</f>
        <v>0</v>
      </c>
      <c r="K49" s="478" t="n">
        <f aca="false">J49*$E49</f>
        <v>0</v>
      </c>
      <c r="L49" s="481"/>
      <c r="M49" s="480" t="n">
        <f aca="false">L49*$E49</f>
        <v>0</v>
      </c>
      <c r="N49" s="481"/>
      <c r="O49" s="480" t="n">
        <f aca="false">N49*$E49</f>
        <v>0</v>
      </c>
    </row>
    <row r="50" customFormat="false" ht="14.25" hidden="false" customHeight="false" outlineLevel="0" collapsed="false">
      <c r="A50" s="298"/>
      <c r="B50" s="298" t="s">
        <v>40</v>
      </c>
      <c r="C50" s="298" t="str">
        <f aca="false">VLOOKUP(B50,СписокРабот!B:E,2,FALSE())</f>
        <v>Проклейка швов ГКЛВ потолка с армированием перфорированной лентой (Кнауф)</v>
      </c>
      <c r="D50" s="300" t="str">
        <f aca="false">VLOOKUP(B50,СписокРабот!B:E,3,FALSE())</f>
        <v>п.м</v>
      </c>
      <c r="E50" s="476" t="n">
        <f aca="false">VLOOKUP(B50,СписокРабот!B:E,4,FALSE())</f>
        <v>231</v>
      </c>
      <c r="F50" s="306" t="n">
        <f aca="false">Работы!$F50</f>
        <v>15</v>
      </c>
      <c r="G50" s="477" t="n">
        <f aca="false">Работы!$G50</f>
        <v>3465</v>
      </c>
      <c r="H50" s="307" t="n">
        <f aca="false">SUMPRODUCT(N50:$CZ50,MOD(COLUMN(N50:$CZ50)+1,2))</f>
        <v>0</v>
      </c>
      <c r="I50" s="478" t="n">
        <f aca="false">H50*$E50</f>
        <v>0</v>
      </c>
      <c r="J50" s="307" t="n">
        <f aca="false">F50-H50</f>
        <v>15</v>
      </c>
      <c r="K50" s="478" t="n">
        <f aca="false">J50*$E50</f>
        <v>3465</v>
      </c>
      <c r="L50" s="481"/>
      <c r="M50" s="480" t="n">
        <f aca="false">L50*$E50</f>
        <v>0</v>
      </c>
      <c r="N50" s="481"/>
      <c r="O50" s="480" t="n">
        <f aca="false">N50*$E50</f>
        <v>0</v>
      </c>
    </row>
    <row r="51" customFormat="false" ht="14.25" hidden="false" customHeight="false" outlineLevel="0" collapsed="false">
      <c r="A51" s="298"/>
      <c r="B51" s="298" t="s">
        <v>378</v>
      </c>
      <c r="C51" s="298" t="str">
        <f aca="false">VLOOKUP(B51,СписокРабот!B:E,2,FALSE())</f>
        <v>Монтаж малярных уголков коробов потолка/ углоформирующей ленты</v>
      </c>
      <c r="D51" s="300" t="str">
        <f aca="false">VLOOKUP(B51,СписокРабот!B:E,3,FALSE())</f>
        <v>п.м</v>
      </c>
      <c r="E51" s="476" t="n">
        <f aca="false">VLOOKUP(B51,СписокРабот!B:E,4,FALSE())</f>
        <v>390</v>
      </c>
      <c r="F51" s="306" t="n">
        <f aca="false">Работы!$F51</f>
        <v>0</v>
      </c>
      <c r="G51" s="477" t="n">
        <f aca="false">Работы!$G51</f>
        <v>0</v>
      </c>
      <c r="H51" s="307" t="n">
        <f aca="false">SUMPRODUCT(N51:$CZ51,MOD(COLUMN(N51:$CZ51)+1,2))</f>
        <v>0</v>
      </c>
      <c r="I51" s="478" t="n">
        <f aca="false">H51*$E51</f>
        <v>0</v>
      </c>
      <c r="J51" s="307" t="n">
        <f aca="false">F51-H51</f>
        <v>0</v>
      </c>
      <c r="K51" s="478" t="n">
        <f aca="false">J51*$E51</f>
        <v>0</v>
      </c>
      <c r="L51" s="481"/>
      <c r="M51" s="480" t="n">
        <f aca="false">L51*$E51</f>
        <v>0</v>
      </c>
      <c r="N51" s="481"/>
      <c r="O51" s="480" t="n">
        <f aca="false">N51*$E51</f>
        <v>0</v>
      </c>
    </row>
    <row r="52" customFormat="false" ht="14.25" hidden="false" customHeight="false" outlineLevel="0" collapsed="false">
      <c r="A52" s="298"/>
      <c r="B52" s="298" t="s">
        <v>379</v>
      </c>
      <c r="C52" s="298" t="str">
        <f aca="false">VLOOKUP(B52,СписокРабот!B:E,2,FALSE())</f>
        <v>Отделка откосов потолка шпаклевка 2 слоя</v>
      </c>
      <c r="D52" s="300" t="str">
        <f aca="false">VLOOKUP(B52,СписокРабот!B:E,3,FALSE())</f>
        <v>п.м</v>
      </c>
      <c r="E52" s="476" t="n">
        <f aca="false">VLOOKUP(B52,СписокРабот!B:E,4,FALSE())</f>
        <v>1217</v>
      </c>
      <c r="F52" s="306" t="n">
        <f aca="false">Работы!$F52</f>
        <v>0</v>
      </c>
      <c r="G52" s="477" t="n">
        <f aca="false">Работы!$G52</f>
        <v>0</v>
      </c>
      <c r="H52" s="307" t="n">
        <f aca="false">SUMPRODUCT(N52:$CZ52,MOD(COLUMN(N52:$CZ52)+1,2))</f>
        <v>0</v>
      </c>
      <c r="I52" s="478" t="n">
        <f aca="false">H52*$E52</f>
        <v>0</v>
      </c>
      <c r="J52" s="307" t="n">
        <f aca="false">F52-H52</f>
        <v>0</v>
      </c>
      <c r="K52" s="478" t="n">
        <f aca="false">J52*$E52</f>
        <v>0</v>
      </c>
      <c r="L52" s="481"/>
      <c r="M52" s="480" t="n">
        <f aca="false">L52*$E52</f>
        <v>0</v>
      </c>
      <c r="N52" s="481"/>
      <c r="O52" s="480" t="n">
        <f aca="false">N52*$E52</f>
        <v>0</v>
      </c>
    </row>
    <row r="53" customFormat="false" ht="14.25" hidden="false" customHeight="false" outlineLevel="0" collapsed="false">
      <c r="A53" s="298"/>
      <c r="B53" s="298" t="s">
        <v>380</v>
      </c>
      <c r="C53" s="298" t="str">
        <f aca="false">VLOOKUP(B53,СписокРабот!B:E,2,FALSE())</f>
        <v>Финишная отделка откосов потолка окраска 2 слоя/ обои итд</v>
      </c>
      <c r="D53" s="300" t="str">
        <f aca="false">VLOOKUP(B53,СписокРабот!B:E,3,FALSE())</f>
        <v>п.м</v>
      </c>
      <c r="E53" s="476" t="n">
        <f aca="false">VLOOKUP(B53,СписокРабот!B:E,4,FALSE())</f>
        <v>652</v>
      </c>
      <c r="F53" s="306" t="n">
        <f aca="false">Работы!$F53</f>
        <v>0</v>
      </c>
      <c r="G53" s="477" t="n">
        <f aca="false">Работы!$G53</f>
        <v>0</v>
      </c>
      <c r="H53" s="307" t="n">
        <f aca="false">SUMPRODUCT(N53:$CZ53,MOD(COLUMN(N53:$CZ53)+1,2))</f>
        <v>0</v>
      </c>
      <c r="I53" s="478" t="n">
        <f aca="false">H53*$E53</f>
        <v>0</v>
      </c>
      <c r="J53" s="307" t="n">
        <f aca="false">F53-H53</f>
        <v>0</v>
      </c>
      <c r="K53" s="478" t="n">
        <f aca="false">J53*$E53</f>
        <v>0</v>
      </c>
      <c r="L53" s="481"/>
      <c r="M53" s="480" t="n">
        <f aca="false">L53*$E53</f>
        <v>0</v>
      </c>
      <c r="N53" s="481"/>
      <c r="O53" s="480" t="n">
        <f aca="false">N53*$E53</f>
        <v>0</v>
      </c>
    </row>
    <row r="54" customFormat="false" ht="14.25" hidden="false" customHeight="false" outlineLevel="0" collapsed="false">
      <c r="A54" s="298"/>
      <c r="B54" s="298" t="s">
        <v>381</v>
      </c>
      <c r="C54" s="298" t="str">
        <f aca="false">VLOOKUP(B54,СписокРабот!B:E,2,FALSE())</f>
        <v>Нанесение грунта Беноноконтакт на потолок 1 слой</v>
      </c>
      <c r="D54" s="300" t="str">
        <f aca="false">VLOOKUP(B54,СписокРабот!B:E,3,FALSE())</f>
        <v>м²</v>
      </c>
      <c r="E54" s="476" t="n">
        <f aca="false">VLOOKUP(B54,СписокРабот!B:E,4,FALSE())</f>
        <v>321</v>
      </c>
      <c r="F54" s="306" t="n">
        <f aca="false">Работы!$F54</f>
        <v>0</v>
      </c>
      <c r="G54" s="477" t="n">
        <f aca="false">Работы!$G54</f>
        <v>0</v>
      </c>
      <c r="H54" s="307" t="n">
        <f aca="false">SUMPRODUCT(N54:$CZ54,MOD(COLUMN(N54:$CZ54)+1,2))</f>
        <v>0</v>
      </c>
      <c r="I54" s="478" t="n">
        <f aca="false">H54*$E54</f>
        <v>0</v>
      </c>
      <c r="J54" s="307" t="n">
        <f aca="false">F54-H54</f>
        <v>0</v>
      </c>
      <c r="K54" s="478" t="n">
        <f aca="false">J54*$E54</f>
        <v>0</v>
      </c>
      <c r="L54" s="481"/>
      <c r="M54" s="480" t="n">
        <f aca="false">L54*$E54</f>
        <v>0</v>
      </c>
      <c r="N54" s="481"/>
      <c r="O54" s="480" t="n">
        <f aca="false">N54*$E54</f>
        <v>0</v>
      </c>
    </row>
    <row r="55" customFormat="false" ht="14.25" hidden="false" customHeight="false" outlineLevel="0" collapsed="false">
      <c r="A55" s="491" t="s">
        <v>354</v>
      </c>
      <c r="B55" s="482" t="s">
        <v>43</v>
      </c>
      <c r="C55" s="482"/>
      <c r="D55" s="482"/>
      <c r="E55" s="482"/>
      <c r="F55" s="483" t="n">
        <f aca="false">F18</f>
        <v>678.7</v>
      </c>
      <c r="G55" s="484" t="n">
        <f aca="false">G18</f>
        <v>558094.6</v>
      </c>
      <c r="H55" s="485"/>
      <c r="I55" s="486" t="n">
        <f aca="false">I18</f>
        <v>0</v>
      </c>
      <c r="J55" s="485"/>
      <c r="K55" s="488" t="n">
        <f aca="false">K18</f>
        <v>558094.6</v>
      </c>
      <c r="L55" s="485"/>
      <c r="M55" s="486" t="n">
        <f aca="false">M18</f>
        <v>0</v>
      </c>
      <c r="N55" s="489"/>
      <c r="O55" s="486" t="n">
        <f aca="false">O18</f>
        <v>0</v>
      </c>
    </row>
    <row r="56" customFormat="false" ht="14.25" hidden="false" customHeight="false" outlineLevel="0" collapsed="false">
      <c r="A56" s="492" t="s">
        <v>382</v>
      </c>
      <c r="B56" s="492" t="s">
        <v>1078</v>
      </c>
      <c r="C56" s="492"/>
      <c r="D56" s="493"/>
      <c r="E56" s="493"/>
      <c r="F56" s="494" t="n">
        <f aca="false">F7</f>
        <v>678.7</v>
      </c>
      <c r="G56" s="495" t="n">
        <f aca="false">G7</f>
        <v>558094.6</v>
      </c>
      <c r="H56" s="496"/>
      <c r="I56" s="497" t="n">
        <f aca="false">I7</f>
        <v>0</v>
      </c>
      <c r="J56" s="496"/>
      <c r="K56" s="498" t="n">
        <f aca="false">K7</f>
        <v>558094.6</v>
      </c>
      <c r="L56" s="496"/>
      <c r="M56" s="497" t="n">
        <f aca="false">M7</f>
        <v>0</v>
      </c>
      <c r="N56" s="499"/>
      <c r="O56" s="497" t="n">
        <f aca="false">O7</f>
        <v>0</v>
      </c>
    </row>
    <row r="57" customFormat="false" ht="14.25" hidden="false" customHeight="false" outlineLevel="0" collapsed="false">
      <c r="A57" s="460" t="s">
        <v>338</v>
      </c>
      <c r="B57" s="461" t="s">
        <v>383</v>
      </c>
      <c r="C57" s="461"/>
      <c r="D57" s="461"/>
      <c r="E57" s="461"/>
      <c r="F57" s="462" t="n">
        <f aca="false">F58+F80</f>
        <v>1592.4</v>
      </c>
      <c r="G57" s="500" t="n">
        <f aca="false">G58+G80</f>
        <v>1103502.4</v>
      </c>
      <c r="H57" s="467"/>
      <c r="I57" s="465" t="n">
        <f aca="false">I58+I80</f>
        <v>0</v>
      </c>
      <c r="J57" s="467"/>
      <c r="K57" s="466" t="n">
        <f aca="false">K58+K80</f>
        <v>1103502.4</v>
      </c>
      <c r="L57" s="467"/>
      <c r="M57" s="465" t="n">
        <f aca="false">M58+M80</f>
        <v>0</v>
      </c>
      <c r="N57" s="467"/>
      <c r="O57" s="465" t="n">
        <f aca="false">O58+O80</f>
        <v>0</v>
      </c>
    </row>
    <row r="58" customFormat="false" ht="14.25" hidden="false" customHeight="false" outlineLevel="0" collapsed="false">
      <c r="A58" s="468" t="s">
        <v>344</v>
      </c>
      <c r="B58" s="469" t="s">
        <v>46</v>
      </c>
      <c r="C58" s="469"/>
      <c r="D58" s="469"/>
      <c r="E58" s="469"/>
      <c r="F58" s="470" t="n">
        <f aca="false">SUM(F59:F76)</f>
        <v>0</v>
      </c>
      <c r="G58" s="490" t="n">
        <f aca="false">SUM(G59:G78)</f>
        <v>2570</v>
      </c>
      <c r="H58" s="470" t="n">
        <f aca="false">SUM(H59:H76)</f>
        <v>0</v>
      </c>
      <c r="I58" s="490" t="n">
        <f aca="false">SUM(I59:I78)</f>
        <v>0</v>
      </c>
      <c r="J58" s="470" t="n">
        <f aca="false">SUM(J59:J76)</f>
        <v>0</v>
      </c>
      <c r="K58" s="490" t="n">
        <f aca="false">SUM(K59:K78)</f>
        <v>2570</v>
      </c>
      <c r="L58" s="470" t="n">
        <f aca="false">SUM(L59:L76)</f>
        <v>0</v>
      </c>
      <c r="M58" s="490" t="n">
        <f aca="false">SUM(M59:M78)</f>
        <v>0</v>
      </c>
      <c r="N58" s="470" t="n">
        <f aca="false">SUM(N59:N76)</f>
        <v>0</v>
      </c>
      <c r="O58" s="490" t="n">
        <f aca="false">SUM(O59:O78)</f>
        <v>0</v>
      </c>
    </row>
    <row r="59" customFormat="false" ht="14.25" hidden="false" customHeight="false" outlineLevel="0" collapsed="false">
      <c r="A59" s="298"/>
      <c r="B59" s="298" t="s">
        <v>384</v>
      </c>
      <c r="C59" s="298" t="str">
        <f aca="false">VLOOKUP(B59,СписокРабот!B:E,2,FALSE())</f>
        <v>Демонтаж стен деревянных, кирпичных (1/4, 1/2) ПГП при наличии плитки или армирования К-1,6</v>
      </c>
      <c r="D59" s="300" t="str">
        <f aca="false">VLOOKUP(B59,СписокРабот!B:E,3,FALSE())</f>
        <v>м²</v>
      </c>
      <c r="E59" s="476" t="n">
        <f aca="false">VLOOKUP(B59,СписокРабот!B:E,4,FALSE())</f>
        <v>1409</v>
      </c>
      <c r="F59" s="306" t="n">
        <f aca="false">Работы!$F59</f>
        <v>0</v>
      </c>
      <c r="G59" s="477" t="n">
        <f aca="false">Работы!$G59</f>
        <v>0</v>
      </c>
      <c r="H59" s="307" t="n">
        <f aca="false">SUMPRODUCT(N59:$CZ59,MOD(COLUMN(N59:$CZ59)+1,2))</f>
        <v>0</v>
      </c>
      <c r="I59" s="478" t="n">
        <f aca="false">H59*$E59</f>
        <v>0</v>
      </c>
      <c r="J59" s="307" t="n">
        <f aca="false">F59-H59</f>
        <v>0</v>
      </c>
      <c r="K59" s="478" t="n">
        <f aca="false">J59*$E59</f>
        <v>0</v>
      </c>
      <c r="L59" s="481"/>
      <c r="M59" s="480" t="n">
        <f aca="false">L59*$E59</f>
        <v>0</v>
      </c>
      <c r="N59" s="481"/>
      <c r="O59" s="480" t="n">
        <f aca="false">N59*$E59</f>
        <v>0</v>
      </c>
    </row>
    <row r="60" customFormat="false" ht="14.25" hidden="false" customHeight="false" outlineLevel="0" collapsed="false">
      <c r="A60" s="298"/>
      <c r="B60" s="298" t="s">
        <v>385</v>
      </c>
      <c r="C60" s="298" t="str">
        <f aca="false">VLOOKUP(B60,СписокРабот!B:E,2,FALSE())</f>
        <v>Демонтаж пластикового откоса/ наличника </v>
      </c>
      <c r="D60" s="300" t="str">
        <f aca="false">VLOOKUP(B60,СписокРабот!B:E,3,FALSE())</f>
        <v>п.м</v>
      </c>
      <c r="E60" s="476" t="n">
        <f aca="false">VLOOKUP(B60,СписокРабот!B:E,4,FALSE())</f>
        <v>74</v>
      </c>
      <c r="F60" s="306" t="n">
        <f aca="false">Работы!$F60</f>
        <v>0</v>
      </c>
      <c r="G60" s="477" t="n">
        <f aca="false">Работы!$G60</f>
        <v>0</v>
      </c>
      <c r="H60" s="307" t="n">
        <f aca="false">SUMPRODUCT(N60:$CZ60,MOD(COLUMN(N60:$CZ60)+1,2))</f>
        <v>0</v>
      </c>
      <c r="I60" s="478" t="n">
        <f aca="false">H60*$E60</f>
        <v>0</v>
      </c>
      <c r="J60" s="307" t="n">
        <f aca="false">F60-H60</f>
        <v>0</v>
      </c>
      <c r="K60" s="478" t="n">
        <f aca="false">J60*$E60</f>
        <v>0</v>
      </c>
      <c r="L60" s="481"/>
      <c r="M60" s="480" t="n">
        <f aca="false">L60*$E60</f>
        <v>0</v>
      </c>
      <c r="N60" s="481"/>
      <c r="O60" s="480" t="n">
        <f aca="false">N60*$E60</f>
        <v>0</v>
      </c>
    </row>
    <row r="61" customFormat="false" ht="14.25" hidden="false" customHeight="false" outlineLevel="0" collapsed="false">
      <c r="A61" s="298"/>
      <c r="B61" s="298" t="s">
        <v>386</v>
      </c>
      <c r="C61" s="298" t="str">
        <f aca="false">VLOOKUP(B61,СписокРабот!B:E,2,FALSE())</f>
        <v>Демонтаж существующих кирпичных конструкций</v>
      </c>
      <c r="D61" s="300" t="str">
        <f aca="false">VLOOKUP(B61,СписокРабот!B:E,3,FALSE())</f>
        <v>м3</v>
      </c>
      <c r="E61" s="476" t="n">
        <f aca="false">VLOOKUP(B61,СписокРабот!B:E,4,FALSE())</f>
        <v>23310</v>
      </c>
      <c r="F61" s="306" t="n">
        <f aca="false">Работы!$F61</f>
        <v>0</v>
      </c>
      <c r="G61" s="477" t="n">
        <f aca="false">Работы!$G61</f>
        <v>0</v>
      </c>
      <c r="H61" s="307" t="n">
        <f aca="false">SUMPRODUCT(N61:$CZ61,MOD(COLUMN(N61:$CZ61)+1,2))</f>
        <v>0</v>
      </c>
      <c r="I61" s="478" t="n">
        <f aca="false">H61*$E61</f>
        <v>0</v>
      </c>
      <c r="J61" s="307" t="n">
        <f aca="false">F61-H61</f>
        <v>0</v>
      </c>
      <c r="K61" s="478" t="n">
        <f aca="false">J61*$E61</f>
        <v>0</v>
      </c>
      <c r="L61" s="481"/>
      <c r="M61" s="480" t="n">
        <f aca="false">L61*$E61</f>
        <v>0</v>
      </c>
      <c r="N61" s="481"/>
      <c r="O61" s="480" t="n">
        <f aca="false">N61*$E61</f>
        <v>0</v>
      </c>
    </row>
    <row r="62" customFormat="false" ht="14.25" hidden="false" customHeight="false" outlineLevel="0" collapsed="false">
      <c r="A62" s="298"/>
      <c r="B62" s="298" t="s">
        <v>387</v>
      </c>
      <c r="C62" s="298" t="str">
        <f aca="false">VLOOKUP(B62,СписокРабот!B:E,2,FALSE())</f>
        <v>Демонтаж штукатурного покрытия толщ. до 2 см. (от 2см до 6см К-1.5, свыше 6 см К-2)</v>
      </c>
      <c r="D62" s="300" t="str">
        <f aca="false">VLOOKUP(B62,СписокРабот!B:E,3,FALSE())</f>
        <v>м²</v>
      </c>
      <c r="E62" s="476" t="n">
        <f aca="false">VLOOKUP(B62,СписокРабот!B:E,4,FALSE())</f>
        <v>744</v>
      </c>
      <c r="F62" s="306" t="n">
        <f aca="false">Работы!$F62</f>
        <v>0</v>
      </c>
      <c r="G62" s="477" t="n">
        <f aca="false">Работы!$G62</f>
        <v>0</v>
      </c>
      <c r="H62" s="307" t="n">
        <f aca="false">SUMPRODUCT(N62:$CZ62,MOD(COLUMN(N62:$CZ62)+1,2))</f>
        <v>0</v>
      </c>
      <c r="I62" s="478" t="n">
        <f aca="false">H62*$E62</f>
        <v>0</v>
      </c>
      <c r="J62" s="307" t="n">
        <f aca="false">F62-H62</f>
        <v>0</v>
      </c>
      <c r="K62" s="478" t="n">
        <f aca="false">J62*$E62</f>
        <v>0</v>
      </c>
      <c r="L62" s="481"/>
      <c r="M62" s="391" t="n">
        <f aca="false">L62*$E62</f>
        <v>0</v>
      </c>
      <c r="N62" s="481"/>
      <c r="O62" s="391" t="n">
        <f aca="false">N62*$E62</f>
        <v>0</v>
      </c>
    </row>
    <row r="63" customFormat="false" ht="14.25" hidden="false" customHeight="false" outlineLevel="0" collapsed="false">
      <c r="A63" s="298"/>
      <c r="B63" s="298" t="s">
        <v>388</v>
      </c>
      <c r="C63" s="298" t="str">
        <f aca="false">VLOOKUP(B63,СписокРабот!B:E,2,FALSE())</f>
        <v>Демонтаж маяка с заделкой шрабы стен, потолка и пола</v>
      </c>
      <c r="D63" s="300" t="str">
        <f aca="false">VLOOKUP(B63,СписокРабот!B:E,3,FALSE())</f>
        <v>п.м</v>
      </c>
      <c r="E63" s="476" t="n">
        <f aca="false">VLOOKUP(B63,СписокРабот!B:E,4,FALSE())</f>
        <v>311</v>
      </c>
      <c r="F63" s="306" t="n">
        <f aca="false">Работы!$F63</f>
        <v>0</v>
      </c>
      <c r="G63" s="477" t="n">
        <f aca="false">Работы!$G63</f>
        <v>0</v>
      </c>
      <c r="H63" s="307" t="n">
        <f aca="false">SUMPRODUCT(N63:$CZ63,MOD(COLUMN(N63:$CZ63)+1,2))</f>
        <v>0</v>
      </c>
      <c r="I63" s="478" t="n">
        <f aca="false">H63*$E63</f>
        <v>0</v>
      </c>
      <c r="J63" s="307" t="n">
        <f aca="false">F63-H63</f>
        <v>0</v>
      </c>
      <c r="K63" s="478" t="n">
        <f aca="false">J63*$E63</f>
        <v>0</v>
      </c>
      <c r="L63" s="481"/>
      <c r="M63" s="480" t="n">
        <f aca="false">L63*$E63</f>
        <v>0</v>
      </c>
      <c r="N63" s="481"/>
      <c r="O63" s="480" t="n">
        <f aca="false">N63*$E63</f>
        <v>0</v>
      </c>
    </row>
    <row r="64" customFormat="false" ht="14.25" hidden="false" customHeight="false" outlineLevel="0" collapsed="false">
      <c r="A64" s="298"/>
      <c r="B64" s="298" t="s">
        <v>389</v>
      </c>
      <c r="C64" s="298" t="str">
        <f aca="false">VLOOKUP(B64,СписокРабот!B:E,2,FALSE())</f>
        <v>Демонтаж дверного полотна</v>
      </c>
      <c r="D64" s="300" t="str">
        <f aca="false">VLOOKUP(B64,СписокРабот!B:E,3,FALSE())</f>
        <v>ед.</v>
      </c>
      <c r="E64" s="476" t="n">
        <f aca="false">VLOOKUP(B64,СписокРабот!B:E,4,FALSE())</f>
        <v>450</v>
      </c>
      <c r="F64" s="302" t="n">
        <f aca="false">Работы!$F64</f>
        <v>0</v>
      </c>
      <c r="G64" s="477" t="n">
        <f aca="false">Работы!$G64</f>
        <v>0</v>
      </c>
      <c r="H64" s="304" t="n">
        <f aca="false">SUMPRODUCT(N64:$CZ64,MOD(COLUMN(N64:$CZ64)+1,2))</f>
        <v>0</v>
      </c>
      <c r="I64" s="478" t="n">
        <f aca="false">H64*$E64</f>
        <v>0</v>
      </c>
      <c r="J64" s="304" t="n">
        <f aca="false">F64-H64</f>
        <v>0</v>
      </c>
      <c r="K64" s="478" t="n">
        <f aca="false">J64*$E64</f>
        <v>0</v>
      </c>
      <c r="L64" s="479"/>
      <c r="M64" s="480" t="n">
        <f aca="false">L64*$E64</f>
        <v>0</v>
      </c>
      <c r="N64" s="479"/>
      <c r="O64" s="480" t="n">
        <f aca="false">N64*$E64</f>
        <v>0</v>
      </c>
    </row>
    <row r="65" customFormat="false" ht="14.25" hidden="false" customHeight="false" outlineLevel="0" collapsed="false">
      <c r="A65" s="298"/>
      <c r="B65" s="298" t="s">
        <v>390</v>
      </c>
      <c r="C65" s="298" t="str">
        <f aca="false">VLOOKUP(B65,СписокРабот!B:E,2,FALSE())</f>
        <v>Демонтаж подоконника (пластик)</v>
      </c>
      <c r="D65" s="300" t="str">
        <f aca="false">VLOOKUP(B65,СписокРабот!B:E,3,FALSE())</f>
        <v>ед.</v>
      </c>
      <c r="E65" s="476" t="n">
        <f aca="false">VLOOKUP(B65,СписокРабот!B:E,4,FALSE())</f>
        <v>809</v>
      </c>
      <c r="F65" s="302" t="n">
        <f aca="false">Работы!$F65</f>
        <v>0</v>
      </c>
      <c r="G65" s="477" t="n">
        <f aca="false">Работы!$G65</f>
        <v>0</v>
      </c>
      <c r="H65" s="304" t="n">
        <f aca="false">SUMPRODUCT(N65:$CZ65,MOD(COLUMN(N65:$CZ65)+1,2))</f>
        <v>0</v>
      </c>
      <c r="I65" s="478" t="n">
        <f aca="false">H65*$E65</f>
        <v>0</v>
      </c>
      <c r="J65" s="304" t="n">
        <f aca="false">F65-H65</f>
        <v>0</v>
      </c>
      <c r="K65" s="478" t="n">
        <f aca="false">J65*$E65</f>
        <v>0</v>
      </c>
      <c r="L65" s="479"/>
      <c r="M65" s="480" t="n">
        <f aca="false">L65*$E65</f>
        <v>0</v>
      </c>
      <c r="N65" s="479"/>
      <c r="O65" s="480" t="n">
        <f aca="false">N65*$E65</f>
        <v>0</v>
      </c>
    </row>
    <row r="66" customFormat="false" ht="14.25" hidden="false" customHeight="false" outlineLevel="0" collapsed="false">
      <c r="A66" s="298"/>
      <c r="B66" s="298" t="s">
        <v>391</v>
      </c>
      <c r="C66" s="298" t="str">
        <f aca="false">VLOOKUP(B66,СписокРабот!B:E,2,FALSE())</f>
        <v>Демонтаж подоконника (камень/бетон)</v>
      </c>
      <c r="D66" s="300" t="str">
        <f aca="false">VLOOKUP(B66,СписокРабот!B:E,3,FALSE())</f>
        <v>ед.</v>
      </c>
      <c r="E66" s="476" t="n">
        <f aca="false">VLOOKUP(B66,СписокРабот!B:E,4,FALSE())</f>
        <v>1466</v>
      </c>
      <c r="F66" s="302" t="n">
        <f aca="false">Работы!$F66</f>
        <v>0</v>
      </c>
      <c r="G66" s="477" t="n">
        <f aca="false">Работы!$G66</f>
        <v>0</v>
      </c>
      <c r="H66" s="304" t="n">
        <f aca="false">SUMPRODUCT(N66:$CZ66,MOD(COLUMN(N66:$CZ66)+1,2))</f>
        <v>0</v>
      </c>
      <c r="I66" s="478" t="n">
        <f aca="false">H66*$E66</f>
        <v>0</v>
      </c>
      <c r="J66" s="304" t="n">
        <f aca="false">F66-H66</f>
        <v>0</v>
      </c>
      <c r="K66" s="478" t="n">
        <f aca="false">J66*$E66</f>
        <v>0</v>
      </c>
      <c r="L66" s="479"/>
      <c r="M66" s="480" t="n">
        <f aca="false">L66*$E66</f>
        <v>0</v>
      </c>
      <c r="N66" s="479"/>
      <c r="O66" s="480" t="n">
        <f aca="false">N66*$E66</f>
        <v>0</v>
      </c>
    </row>
    <row r="67" customFormat="false" ht="14.25" hidden="false" customHeight="false" outlineLevel="0" collapsed="false">
      <c r="A67" s="298"/>
      <c r="B67" s="298" t="s">
        <v>392</v>
      </c>
      <c r="C67" s="298" t="str">
        <f aca="false">VLOOKUP(B67,СписокРабот!B:E,2,FALSE())</f>
        <v>Демонтаж дверных блоков</v>
      </c>
      <c r="D67" s="300" t="str">
        <f aca="false">VLOOKUP(B67,СписокРабот!B:E,3,FALSE())</f>
        <v>ед.</v>
      </c>
      <c r="E67" s="476" t="n">
        <f aca="false">VLOOKUP(B67,СписокРабот!B:E,4,FALSE())</f>
        <v>777</v>
      </c>
      <c r="F67" s="302" t="n">
        <f aca="false">Работы!$F67</f>
        <v>0</v>
      </c>
      <c r="G67" s="477" t="n">
        <f aca="false">Работы!$G67</f>
        <v>0</v>
      </c>
      <c r="H67" s="304" t="n">
        <f aca="false">SUMPRODUCT(N67:$CZ67,MOD(COLUMN(N67:$CZ67)+1,2))</f>
        <v>0</v>
      </c>
      <c r="I67" s="478" t="n">
        <f aca="false">H67*$E67</f>
        <v>0</v>
      </c>
      <c r="J67" s="304" t="n">
        <f aca="false">F67-H67</f>
        <v>0</v>
      </c>
      <c r="K67" s="478" t="n">
        <f aca="false">J67*$E67</f>
        <v>0</v>
      </c>
      <c r="L67" s="479"/>
      <c r="M67" s="480" t="n">
        <f aca="false">L67*$E67</f>
        <v>0</v>
      </c>
      <c r="N67" s="479"/>
      <c r="O67" s="480" t="n">
        <f aca="false">N67*$E67</f>
        <v>0</v>
      </c>
    </row>
    <row r="68" customFormat="false" ht="14.25" hidden="false" customHeight="false" outlineLevel="0" collapsed="false">
      <c r="A68" s="298"/>
      <c r="B68" s="298" t="s">
        <v>393</v>
      </c>
      <c r="C68" s="298" t="str">
        <f aca="false">VLOOKUP(B68,СписокРабот!B:E,2,FALSE())</f>
        <v>Демонтаж оконных блоков</v>
      </c>
      <c r="D68" s="300" t="str">
        <f aca="false">VLOOKUP(B68,СписокРабот!B:E,3,FALSE())</f>
        <v>м²</v>
      </c>
      <c r="E68" s="476" t="n">
        <f aca="false">VLOOKUP(B68,СписокРабот!B:E,4,FALSE())</f>
        <v>468</v>
      </c>
      <c r="F68" s="302" t="n">
        <f aca="false">Работы!$F68</f>
        <v>0</v>
      </c>
      <c r="G68" s="477" t="n">
        <f aca="false">Работы!$G68</f>
        <v>0</v>
      </c>
      <c r="H68" s="304" t="n">
        <f aca="false">SUMPRODUCT(N68:$CZ68,MOD(COLUMN(N68:$CZ68)+1,2))</f>
        <v>0</v>
      </c>
      <c r="I68" s="478" t="n">
        <f aca="false">H68*$E68</f>
        <v>0</v>
      </c>
      <c r="J68" s="304" t="n">
        <f aca="false">F68-H68</f>
        <v>0</v>
      </c>
      <c r="K68" s="478" t="n">
        <f aca="false">J68*$E68</f>
        <v>0</v>
      </c>
      <c r="L68" s="479"/>
      <c r="M68" s="480" t="n">
        <f aca="false">L68*$E68</f>
        <v>0</v>
      </c>
      <c r="N68" s="479"/>
      <c r="O68" s="480" t="n">
        <f aca="false">N68*$E68</f>
        <v>0</v>
      </c>
    </row>
    <row r="69" customFormat="false" ht="14.25" hidden="false" customHeight="false" outlineLevel="0" collapsed="false">
      <c r="A69" s="298"/>
      <c r="B69" s="298" t="s">
        <v>394</v>
      </c>
      <c r="C69" s="298" t="str">
        <f aca="false">VLOOKUP(B69,СписокРабот!B:E,2,FALSE())</f>
        <v>Расчистка стен от старой ВЭ краски / шпаклевки. От масляной краски К-1,3</v>
      </c>
      <c r="D69" s="300" t="str">
        <f aca="false">VLOOKUP(B69,СписокРабот!B:E,3,FALSE())</f>
        <v>м²</v>
      </c>
      <c r="E69" s="476" t="n">
        <f aca="false">VLOOKUP(B69,СписокРабот!B:E,4,FALSE())</f>
        <v>722</v>
      </c>
      <c r="F69" s="306" t="n">
        <f aca="false">Работы!$F69</f>
        <v>0</v>
      </c>
      <c r="G69" s="477" t="n">
        <f aca="false">Работы!$G69</f>
        <v>0</v>
      </c>
      <c r="H69" s="307" t="n">
        <f aca="false">SUMPRODUCT(N69:$CZ69,MOD(COLUMN(N69:$CZ69)+1,2))</f>
        <v>0</v>
      </c>
      <c r="I69" s="478" t="n">
        <f aca="false">H69*$E69</f>
        <v>0</v>
      </c>
      <c r="J69" s="307" t="n">
        <f aca="false">F69-H69</f>
        <v>0</v>
      </c>
      <c r="K69" s="478" t="n">
        <f aca="false">J69*$E69</f>
        <v>0</v>
      </c>
      <c r="L69" s="481"/>
      <c r="M69" s="480" t="n">
        <f aca="false">L69*$E69</f>
        <v>0</v>
      </c>
      <c r="N69" s="481"/>
      <c r="O69" s="480" t="n">
        <f aca="false">N69*$E69</f>
        <v>0</v>
      </c>
    </row>
    <row r="70" customFormat="false" ht="14.25" hidden="false" customHeight="false" outlineLevel="0" collapsed="false">
      <c r="A70" s="298"/>
      <c r="B70" s="298" t="s">
        <v>395</v>
      </c>
      <c r="C70" s="298" t="str">
        <f aca="false">VLOOKUP(B70,СписокРабот!B:E,2,FALSE())</f>
        <v>Снятие старых обоев (флизелин,бумажные,текстильные, многослойные )/ утеплителя со стен</v>
      </c>
      <c r="D70" s="300" t="str">
        <f aca="false">VLOOKUP(B70,СписокРабот!B:E,3,FALSE())</f>
        <v>м²</v>
      </c>
      <c r="E70" s="476" t="n">
        <f aca="false">VLOOKUP(B70,СписокРабот!B:E,4,FALSE())</f>
        <v>552</v>
      </c>
      <c r="F70" s="306" t="n">
        <f aca="false">Работы!$F70</f>
        <v>0</v>
      </c>
      <c r="G70" s="477" t="n">
        <f aca="false">Работы!$G70</f>
        <v>0</v>
      </c>
      <c r="H70" s="307" t="n">
        <f aca="false">SUMPRODUCT(N70:$CZ70,MOD(COLUMN(N70:$CZ70)+1,2))</f>
        <v>0</v>
      </c>
      <c r="I70" s="478" t="n">
        <f aca="false">H70*$E70</f>
        <v>0</v>
      </c>
      <c r="J70" s="307" t="n">
        <f aca="false">F70-H70</f>
        <v>0</v>
      </c>
      <c r="K70" s="478" t="n">
        <f aca="false">J70*$E70</f>
        <v>0</v>
      </c>
      <c r="L70" s="481"/>
      <c r="M70" s="480" t="n">
        <f aca="false">L70*$E70</f>
        <v>0</v>
      </c>
      <c r="N70" s="481"/>
      <c r="O70" s="480" t="n">
        <f aca="false">N70*$E70</f>
        <v>0</v>
      </c>
    </row>
    <row r="71" customFormat="false" ht="14.25" hidden="false" customHeight="false" outlineLevel="0" collapsed="false">
      <c r="A71" s="298"/>
      <c r="B71" s="298" t="s">
        <v>396</v>
      </c>
      <c r="C71" s="298" t="str">
        <f aca="false">VLOOKUP(B71,СписокРабот!B:E,2,FALSE())</f>
        <v>Снятие старых обоев однослойные</v>
      </c>
      <c r="D71" s="300" t="str">
        <f aca="false">VLOOKUP(B71,СписокРабот!B:E,3,FALSE())</f>
        <v>м²</v>
      </c>
      <c r="E71" s="476" t="n">
        <f aca="false">VLOOKUP(B71,СписокРабот!B:E,4,FALSE())</f>
        <v>214</v>
      </c>
      <c r="F71" s="306" t="n">
        <f aca="false">Работы!$F71</f>
        <v>0</v>
      </c>
      <c r="G71" s="477" t="n">
        <f aca="false">Работы!$G71</f>
        <v>0</v>
      </c>
      <c r="H71" s="307" t="n">
        <f aca="false">SUMPRODUCT(N71:$CZ71,MOD(COLUMN(N71:$CZ71)+1,2))</f>
        <v>0</v>
      </c>
      <c r="I71" s="478" t="n">
        <f aca="false">H71*$E71</f>
        <v>0</v>
      </c>
      <c r="J71" s="307" t="n">
        <f aca="false">F71-H71</f>
        <v>0</v>
      </c>
      <c r="K71" s="478" t="n">
        <f aca="false">J71*$E71</f>
        <v>0</v>
      </c>
      <c r="L71" s="481"/>
      <c r="M71" s="480" t="n">
        <f aca="false">L71*$E71</f>
        <v>0</v>
      </c>
      <c r="N71" s="481"/>
      <c r="O71" s="480" t="n">
        <f aca="false">N71*$E71</f>
        <v>0</v>
      </c>
    </row>
    <row r="72" customFormat="false" ht="14.25" hidden="false" customHeight="false" outlineLevel="0" collapsed="false">
      <c r="A72" s="298"/>
      <c r="B72" s="298" t="s">
        <v>397</v>
      </c>
      <c r="C72" s="298" t="str">
        <f aca="false">VLOOKUP(B72,СписокРабот!B:E,2,FALSE())</f>
        <v>Зачистка оконной рамы (с одной стороны)</v>
      </c>
      <c r="D72" s="300" t="str">
        <f aca="false">VLOOKUP(B72,СписокРабот!B:E,3,FALSE())</f>
        <v>ед.</v>
      </c>
      <c r="E72" s="476" t="n">
        <f aca="false">VLOOKUP(B72,СписокРабот!B:E,4,FALSE())</f>
        <v>1834</v>
      </c>
      <c r="F72" s="302" t="n">
        <f aca="false">Работы!$F72</f>
        <v>0</v>
      </c>
      <c r="G72" s="477" t="n">
        <f aca="false">Работы!$G72</f>
        <v>0</v>
      </c>
      <c r="H72" s="304" t="n">
        <f aca="false">SUMPRODUCT(N72:$CZ72,MOD(COLUMN(N72:$CZ72)+1,2))</f>
        <v>0</v>
      </c>
      <c r="I72" s="478" t="n">
        <f aca="false">H72*$E72</f>
        <v>0</v>
      </c>
      <c r="J72" s="304" t="n">
        <f aca="false">F72-H72</f>
        <v>0</v>
      </c>
      <c r="K72" s="478" t="n">
        <f aca="false">J72*$E72</f>
        <v>0</v>
      </c>
      <c r="L72" s="479"/>
      <c r="M72" s="480" t="n">
        <f aca="false">L72*$E72</f>
        <v>0</v>
      </c>
      <c r="N72" s="479"/>
      <c r="O72" s="480" t="n">
        <f aca="false">N72*$E72</f>
        <v>0</v>
      </c>
    </row>
    <row r="73" customFormat="false" ht="14.25" hidden="false" customHeight="false" outlineLevel="0" collapsed="false">
      <c r="A73" s="298"/>
      <c r="B73" s="298" t="s">
        <v>398</v>
      </c>
      <c r="C73" s="298" t="str">
        <f aca="false">VLOOKUP(B73,СписокРабот!B:E,2,FALSE())</f>
        <v>Демонтаж стен (перегородок) из ацеида, гипсолита, ГКЛ( при наличии плитки или армирования к-1,6)</v>
      </c>
      <c r="D73" s="300" t="str">
        <f aca="false">VLOOKUP(B73,СписокРабот!B:E,3,FALSE())</f>
        <v>м²</v>
      </c>
      <c r="E73" s="476" t="n">
        <f aca="false">VLOOKUP(B73,СписокРабот!B:E,4,FALSE())</f>
        <v>1009</v>
      </c>
      <c r="F73" s="306" t="n">
        <f aca="false">Работы!$F73</f>
        <v>0</v>
      </c>
      <c r="G73" s="477" t="n">
        <f aca="false">Работы!$G73</f>
        <v>0</v>
      </c>
      <c r="H73" s="307" t="n">
        <f aca="false">SUMPRODUCT(N73:$CZ73,MOD(COLUMN(N73:$CZ73)+1,2))</f>
        <v>0</v>
      </c>
      <c r="I73" s="478" t="n">
        <f aca="false">H73*$E73</f>
        <v>0</v>
      </c>
      <c r="J73" s="307" t="n">
        <f aca="false">F73-H73</f>
        <v>0</v>
      </c>
      <c r="K73" s="478" t="n">
        <f aca="false">J73*$E73</f>
        <v>0</v>
      </c>
      <c r="L73" s="481"/>
      <c r="M73" s="480" t="n">
        <f aca="false">L73*$E73</f>
        <v>0</v>
      </c>
      <c r="N73" s="481"/>
      <c r="O73" s="480" t="n">
        <f aca="false">N73*$E73</f>
        <v>0</v>
      </c>
    </row>
    <row r="74" customFormat="false" ht="14.25" hidden="false" customHeight="false" outlineLevel="0" collapsed="false">
      <c r="A74" s="298"/>
      <c r="B74" s="298" t="s">
        <v>399</v>
      </c>
      <c r="C74" s="298" t="str">
        <f aca="false">VLOOKUP(B74,СписокРабот!B:E,2,FALSE())</f>
        <v>Демонтаж мокрый  фасад корроед по сетке/ Демонтаж дранки или метал.сетки </v>
      </c>
      <c r="D74" s="300" t="str">
        <f aca="false">VLOOKUP(B74,СписокРабот!B:E,3,FALSE())</f>
        <v>м²</v>
      </c>
      <c r="E74" s="476" t="n">
        <f aca="false">VLOOKUP(B74,СписокРабот!B:E,4,FALSE())</f>
        <v>1024</v>
      </c>
      <c r="F74" s="306" t="n">
        <f aca="false">Работы!$F74</f>
        <v>0</v>
      </c>
      <c r="G74" s="477" t="n">
        <f aca="false">Работы!$G74</f>
        <v>0</v>
      </c>
      <c r="H74" s="307" t="n">
        <f aca="false">SUMPRODUCT(N74:$CZ74,MOD(COLUMN(N74:$CZ74)+1,2))</f>
        <v>0</v>
      </c>
      <c r="I74" s="478" t="n">
        <f aca="false">H74*$E74</f>
        <v>0</v>
      </c>
      <c r="J74" s="307" t="n">
        <f aca="false">F74-H74</f>
        <v>0</v>
      </c>
      <c r="K74" s="478" t="n">
        <f aca="false">J74*$E74</f>
        <v>0</v>
      </c>
      <c r="L74" s="481"/>
      <c r="M74" s="480" t="n">
        <f aca="false">L74*$E74</f>
        <v>0</v>
      </c>
      <c r="N74" s="481"/>
      <c r="O74" s="480" t="n">
        <f aca="false">N74*$E74</f>
        <v>0</v>
      </c>
    </row>
    <row r="75" customFormat="false" ht="14.25" hidden="false" customHeight="false" outlineLevel="0" collapsed="false">
      <c r="A75" s="298"/>
      <c r="B75" s="298" t="s">
        <v>400</v>
      </c>
      <c r="C75" s="298" t="str">
        <f aca="false">VLOOKUP(B75,СписокРабот!B:E,2,FALSE())</f>
        <v>Зачистка подоконника (до 20 см)</v>
      </c>
      <c r="D75" s="300" t="str">
        <f aca="false">VLOOKUP(B75,СписокРабот!B:E,3,FALSE())</f>
        <v>п.м</v>
      </c>
      <c r="E75" s="476" t="n">
        <f aca="false">VLOOKUP(B75,СписокРабот!B:E,4,FALSE())</f>
        <v>2191</v>
      </c>
      <c r="F75" s="306" t="n">
        <f aca="false">Работы!$F75</f>
        <v>0</v>
      </c>
      <c r="G75" s="477" t="n">
        <f aca="false">Работы!$G75</f>
        <v>0</v>
      </c>
      <c r="H75" s="307" t="n">
        <f aca="false">SUMPRODUCT(N75:$CZ75,MOD(COLUMN(N75:$CZ75)+1,2))</f>
        <v>0</v>
      </c>
      <c r="I75" s="478" t="n">
        <f aca="false">H75*$E75</f>
        <v>0</v>
      </c>
      <c r="J75" s="307" t="n">
        <f aca="false">F75-H75</f>
        <v>0</v>
      </c>
      <c r="K75" s="478" t="n">
        <f aca="false">J75*$E75</f>
        <v>0</v>
      </c>
      <c r="L75" s="481"/>
      <c r="M75" s="480" t="n">
        <f aca="false">L75*$E75</f>
        <v>0</v>
      </c>
      <c r="N75" s="481"/>
      <c r="O75" s="480" t="n">
        <f aca="false">N75*$E75</f>
        <v>0</v>
      </c>
    </row>
    <row r="76" customFormat="false" ht="14.25" hidden="false" customHeight="false" outlineLevel="0" collapsed="false">
      <c r="A76" s="298"/>
      <c r="B76" s="298" t="s">
        <v>401</v>
      </c>
      <c r="C76" s="298" t="str">
        <f aca="false">VLOOKUP(B76,СписокРабот!B:E,2,FALSE())</f>
        <v>Демонтаж вагонки/ стеновых панелей</v>
      </c>
      <c r="D76" s="300" t="str">
        <f aca="false">VLOOKUP(B76,СписокРабот!B:E,3,FALSE())</f>
        <v>м²</v>
      </c>
      <c r="E76" s="476" t="n">
        <f aca="false">VLOOKUP(B76,СписокРабот!B:E,4,FALSE())</f>
        <v>284</v>
      </c>
      <c r="F76" s="306" t="n">
        <f aca="false">Работы!$F76</f>
        <v>0</v>
      </c>
      <c r="G76" s="477" t="n">
        <f aca="false">Работы!$G76</f>
        <v>0</v>
      </c>
      <c r="H76" s="307" t="n">
        <f aca="false">SUMPRODUCT(N76:$CZ76,MOD(COLUMN(N76:$CZ76)+1,2))</f>
        <v>0</v>
      </c>
      <c r="I76" s="478" t="n">
        <f aca="false">H76*$E76</f>
        <v>0</v>
      </c>
      <c r="J76" s="307" t="n">
        <f aca="false">F76-H76</f>
        <v>0</v>
      </c>
      <c r="K76" s="478" t="n">
        <f aca="false">J76*$E76</f>
        <v>0</v>
      </c>
      <c r="L76" s="481"/>
      <c r="M76" s="480" t="n">
        <f aca="false">L76*$E76</f>
        <v>0</v>
      </c>
      <c r="N76" s="481"/>
      <c r="O76" s="480" t="n">
        <f aca="false">N76*$E76</f>
        <v>0</v>
      </c>
    </row>
    <row r="77" customFormat="false" ht="14.25" hidden="false" customHeight="false" outlineLevel="0" collapsed="false">
      <c r="A77" s="298"/>
      <c r="B77" s="298" t="s">
        <v>402</v>
      </c>
      <c r="C77" s="298" t="str">
        <f aca="false">VLOOKUP(B77,СписокРабот!B:E,2,FALSE())</f>
        <v>Расчистка кирпичной кладки</v>
      </c>
      <c r="D77" s="300" t="str">
        <f aca="false">VLOOKUP(B77,СписокРабот!B:E,3,FALSE())</f>
        <v>м²</v>
      </c>
      <c r="E77" s="476" t="n">
        <f aca="false">VLOOKUP(B77,СписокРабот!B:E,4,FALSE())</f>
        <v>1783</v>
      </c>
      <c r="F77" s="306" t="n">
        <f aca="false">Работы!$F77</f>
        <v>0</v>
      </c>
      <c r="G77" s="477" t="n">
        <f aca="false">Работы!$G77</f>
        <v>0</v>
      </c>
      <c r="H77" s="307" t="n">
        <f aca="false">SUMPRODUCT(N77:$CZ77,MOD(COLUMN(N77:$CZ77)+1,2))</f>
        <v>0</v>
      </c>
      <c r="I77" s="478" t="n">
        <f aca="false">H77*$E77</f>
        <v>0</v>
      </c>
      <c r="J77" s="307" t="n">
        <f aca="false">F77-H77</f>
        <v>0</v>
      </c>
      <c r="K77" s="478" t="n">
        <f aca="false">J77*$E77</f>
        <v>0</v>
      </c>
      <c r="L77" s="481"/>
      <c r="M77" s="480" t="n">
        <f aca="false">L77*$E77</f>
        <v>0</v>
      </c>
      <c r="N77" s="481"/>
      <c r="O77" s="480" t="n">
        <f aca="false">N77*$E77</f>
        <v>0</v>
      </c>
    </row>
    <row r="78" customFormat="false" ht="14.25" hidden="false" customHeight="false" outlineLevel="0" collapsed="false">
      <c r="A78" s="298"/>
      <c r="B78" s="298" t="s">
        <v>47</v>
      </c>
      <c r="C78" s="298" t="str">
        <f aca="false">VLOOKUP(B78,СписокРабот!B:E,2,FALSE())</f>
        <v>Демонтаж с откосов ВЭ краски/шпаклевки. Штукатурки, масл. Краски К-1,3</v>
      </c>
      <c r="D78" s="300" t="str">
        <f aca="false">VLOOKUP(B78,СписокРабот!B:E,3,FALSE())</f>
        <v>п.м</v>
      </c>
      <c r="E78" s="476" t="n">
        <f aca="false">VLOOKUP(B78,СписокРабот!B:E,4,FALSE())</f>
        <v>257</v>
      </c>
      <c r="F78" s="306" t="n">
        <f aca="false">Работы!$F78</f>
        <v>10</v>
      </c>
      <c r="G78" s="477" t="n">
        <f aca="false">Работы!$G78</f>
        <v>2570</v>
      </c>
      <c r="H78" s="307" t="n">
        <f aca="false">SUMPRODUCT(N78:$CZ78,MOD(COLUMN(N78:$CZ78)+1,2))</f>
        <v>0</v>
      </c>
      <c r="I78" s="478" t="n">
        <f aca="false">H78*$E78</f>
        <v>0</v>
      </c>
      <c r="J78" s="307" t="n">
        <f aca="false">F78-H78</f>
        <v>10</v>
      </c>
      <c r="K78" s="478" t="n">
        <f aca="false">J78*$E78</f>
        <v>2570</v>
      </c>
      <c r="L78" s="481"/>
      <c r="M78" s="480" t="n">
        <f aca="false">L78*$E78</f>
        <v>0</v>
      </c>
      <c r="N78" s="481"/>
      <c r="O78" s="480" t="n">
        <f aca="false">N78*$E78</f>
        <v>0</v>
      </c>
    </row>
    <row r="79" customFormat="false" ht="14.25" hidden="false" customHeight="false" outlineLevel="0" collapsed="false">
      <c r="A79" s="491" t="s">
        <v>354</v>
      </c>
      <c r="B79" s="491" t="s">
        <v>49</v>
      </c>
      <c r="C79" s="491"/>
      <c r="D79" s="501"/>
      <c r="E79" s="502"/>
      <c r="F79" s="483" t="n">
        <f aca="false">F58</f>
        <v>0</v>
      </c>
      <c r="G79" s="484" t="n">
        <f aca="false">G58</f>
        <v>2570</v>
      </c>
      <c r="H79" s="485"/>
      <c r="I79" s="486" t="n">
        <f aca="false">I58</f>
        <v>0</v>
      </c>
      <c r="J79" s="485"/>
      <c r="K79" s="488" t="n">
        <f aca="false">K58</f>
        <v>2570</v>
      </c>
      <c r="L79" s="485"/>
      <c r="M79" s="486" t="n">
        <f aca="false">M58</f>
        <v>0</v>
      </c>
      <c r="N79" s="489"/>
      <c r="O79" s="486" t="n">
        <f aca="false">O58</f>
        <v>0</v>
      </c>
    </row>
    <row r="80" customFormat="false" ht="14.25" hidden="false" customHeight="false" outlineLevel="0" collapsed="false">
      <c r="A80" s="468" t="s">
        <v>344</v>
      </c>
      <c r="B80" s="469" t="s">
        <v>50</v>
      </c>
      <c r="C80" s="469"/>
      <c r="D80" s="469"/>
      <c r="E80" s="469"/>
      <c r="F80" s="470" t="n">
        <f aca="false">SUM(F81:F167)</f>
        <v>1592.4</v>
      </c>
      <c r="G80" s="490" t="n">
        <f aca="false">SUM(G81:G176)</f>
        <v>1100932.4</v>
      </c>
      <c r="H80" s="470" t="n">
        <f aca="false">SUM(H81:H167)</f>
        <v>0</v>
      </c>
      <c r="I80" s="490" t="n">
        <f aca="false">SUM(I81:I176)</f>
        <v>0</v>
      </c>
      <c r="J80" s="470" t="n">
        <f aca="false">SUM(J81:J167)</f>
        <v>1592.4</v>
      </c>
      <c r="K80" s="490" t="n">
        <f aca="false">SUM(K81:K176)</f>
        <v>1100932.4</v>
      </c>
      <c r="L80" s="470" t="n">
        <f aca="false">SUM(L81:L167)</f>
        <v>0</v>
      </c>
      <c r="M80" s="490" t="n">
        <f aca="false">SUM(M81:M176)</f>
        <v>0</v>
      </c>
      <c r="N80" s="470" t="n">
        <f aca="false">SUM(N81:N167)</f>
        <v>0</v>
      </c>
      <c r="O80" s="490" t="n">
        <f aca="false">SUM(O81:O176)</f>
        <v>0</v>
      </c>
    </row>
    <row r="81" customFormat="false" ht="14.25" hidden="false" customHeight="false" outlineLevel="0" collapsed="false">
      <c r="A81" s="298"/>
      <c r="B81" s="298" t="s">
        <v>51</v>
      </c>
      <c r="C81" s="298" t="str">
        <f aca="false">VLOOKUP(B81,СписокРабот!B:E,2,FALSE())</f>
        <v>Оклейка стен сеткой «строби», «паутинка», «стеклохолст»/пароизоляция стен</v>
      </c>
      <c r="D81" s="300" t="str">
        <f aca="false">VLOOKUP(B81,СписокРабот!B:E,3,FALSE())</f>
        <v>м²</v>
      </c>
      <c r="E81" s="476" t="n">
        <f aca="false">VLOOKUP(B81,СписокРабот!B:E,4,FALSE())</f>
        <v>496</v>
      </c>
      <c r="F81" s="306" t="n">
        <f aca="false">Работы!$F81</f>
        <v>15</v>
      </c>
      <c r="G81" s="477" t="n">
        <f aca="false">Работы!$G81</f>
        <v>7440</v>
      </c>
      <c r="H81" s="307" t="n">
        <f aca="false">SUMPRODUCT(N81:$CZ81,MOD(COLUMN(N81:$CZ81)+1,2))</f>
        <v>0</v>
      </c>
      <c r="I81" s="478" t="n">
        <f aca="false">H81*$E81</f>
        <v>0</v>
      </c>
      <c r="J81" s="307" t="n">
        <f aca="false">F81-H81</f>
        <v>15</v>
      </c>
      <c r="K81" s="478" t="n">
        <f aca="false">J81*$E81</f>
        <v>7440</v>
      </c>
      <c r="L81" s="481"/>
      <c r="M81" s="391" t="n">
        <f aca="false">L81*$E81</f>
        <v>0</v>
      </c>
      <c r="N81" s="481"/>
      <c r="O81" s="391" t="n">
        <f aca="false">N81*$E81</f>
        <v>0</v>
      </c>
    </row>
    <row r="82" customFormat="false" ht="14.25" hidden="false" customHeight="false" outlineLevel="0" collapsed="false">
      <c r="A82" s="298"/>
      <c r="B82" s="298" t="s">
        <v>403</v>
      </c>
      <c r="C82" s="298" t="str">
        <f aca="false">VLOOKUP(B82,СписокРабот!B:E,2,FALSE())</f>
        <v>Монтаж скрытого люка под окраску на стены/ на потолок К- 1,3</v>
      </c>
      <c r="D82" s="300" t="str">
        <f aca="false">VLOOKUP(B82,СписокРабот!B:E,3,FALSE())</f>
        <v>ед</v>
      </c>
      <c r="E82" s="476" t="n">
        <f aca="false">VLOOKUP(B82,СписокРабот!B:E,4,FALSE())</f>
        <v>3706</v>
      </c>
      <c r="F82" s="302" t="n">
        <f aca="false">Работы!$F82</f>
        <v>0</v>
      </c>
      <c r="G82" s="477" t="n">
        <f aca="false">Работы!$G82</f>
        <v>0</v>
      </c>
      <c r="H82" s="304" t="n">
        <f aca="false">SUMPRODUCT(N82:$CZ82,MOD(COLUMN(N82:$CZ82)+1,2))</f>
        <v>0</v>
      </c>
      <c r="I82" s="478" t="n">
        <f aca="false">H82*$E82</f>
        <v>0</v>
      </c>
      <c r="J82" s="304" t="n">
        <f aca="false">F82-H82</f>
        <v>0</v>
      </c>
      <c r="K82" s="478" t="n">
        <f aca="false">J82*$E82</f>
        <v>0</v>
      </c>
      <c r="L82" s="479"/>
      <c r="M82" s="480" t="n">
        <f aca="false">L82*$E82</f>
        <v>0</v>
      </c>
      <c r="N82" s="479"/>
      <c r="O82" s="480" t="n">
        <f aca="false">N82*$E82</f>
        <v>0</v>
      </c>
    </row>
    <row r="83" customFormat="false" ht="14.25" hidden="false" customHeight="false" outlineLevel="0" collapsed="false">
      <c r="A83" s="298"/>
      <c r="B83" s="298" t="s">
        <v>53</v>
      </c>
      <c r="C83" s="298" t="str">
        <f aca="false">VLOOKUP(B83,СписокРабот!B:E,2,FALSE())</f>
        <v>Усиление проёмов металлическим уголком с огрунтовкой</v>
      </c>
      <c r="D83" s="300" t="str">
        <f aca="false">VLOOKUP(B83,СписокРабот!B:E,3,FALSE())</f>
        <v>п.м</v>
      </c>
      <c r="E83" s="476" t="n">
        <f aca="false">VLOOKUP(B83,СписокРабот!B:E,4,FALSE())</f>
        <v>1496</v>
      </c>
      <c r="F83" s="306" t="n">
        <f aca="false">Работы!$F83</f>
        <v>7.4</v>
      </c>
      <c r="G83" s="477" t="n">
        <f aca="false">Работы!$G83</f>
        <v>11070.4</v>
      </c>
      <c r="H83" s="307" t="n">
        <f aca="false">SUMPRODUCT(N83:$CZ83,MOD(COLUMN(N83:$CZ83)+1,2))</f>
        <v>0</v>
      </c>
      <c r="I83" s="478" t="n">
        <f aca="false">H83*$E83</f>
        <v>0</v>
      </c>
      <c r="J83" s="307" t="n">
        <f aca="false">F83-H83</f>
        <v>7.4</v>
      </c>
      <c r="K83" s="478" t="n">
        <f aca="false">J83*$E83</f>
        <v>11070.4</v>
      </c>
      <c r="L83" s="481"/>
      <c r="M83" s="480" t="n">
        <f aca="false">L83*$E83</f>
        <v>0</v>
      </c>
      <c r="N83" s="481"/>
      <c r="O83" s="480" t="n">
        <f aca="false">N83*$E83</f>
        <v>0</v>
      </c>
    </row>
    <row r="84" customFormat="false" ht="14.25" hidden="false" customHeight="false" outlineLevel="0" collapsed="false">
      <c r="A84" s="298"/>
      <c r="B84" s="298" t="s">
        <v>404</v>
      </c>
      <c r="C84" s="298" t="str">
        <f aca="false">VLOOKUP(B84,СписокРабот!B:E,2,FALSE())</f>
        <v>Устройство ниши до 100х100х10 (в.ш.г.) в бетоне</v>
      </c>
      <c r="D84" s="300" t="str">
        <f aca="false">VLOOKUP(B84,СписокРабот!B:E,3,FALSE())</f>
        <v>ед.</v>
      </c>
      <c r="E84" s="476" t="n">
        <f aca="false">VLOOKUP(B84,СписокРабот!B:E,4,FALSE())</f>
        <v>7475</v>
      </c>
      <c r="F84" s="302" t="n">
        <f aca="false">Работы!$F84</f>
        <v>0</v>
      </c>
      <c r="G84" s="477" t="n">
        <f aca="false">Работы!$G84</f>
        <v>0</v>
      </c>
      <c r="H84" s="304" t="n">
        <f aca="false">SUMPRODUCT(N84:$CZ84,MOD(COLUMN(N84:$CZ84)+1,2))</f>
        <v>0</v>
      </c>
      <c r="I84" s="478" t="n">
        <f aca="false">H84*$E84</f>
        <v>0</v>
      </c>
      <c r="J84" s="304" t="n">
        <f aca="false">F84-H84</f>
        <v>0</v>
      </c>
      <c r="K84" s="478" t="n">
        <f aca="false">J84*$E84</f>
        <v>0</v>
      </c>
      <c r="L84" s="479"/>
      <c r="M84" s="480" t="n">
        <f aca="false">L84*$E84</f>
        <v>0</v>
      </c>
      <c r="N84" s="479"/>
      <c r="O84" s="480" t="n">
        <f aca="false">N84*$E84</f>
        <v>0</v>
      </c>
    </row>
    <row r="85" customFormat="false" ht="14.25" hidden="false" customHeight="false" outlineLevel="0" collapsed="false">
      <c r="A85" s="298"/>
      <c r="B85" s="298" t="s">
        <v>405</v>
      </c>
      <c r="C85" s="298" t="str">
        <f aca="false">VLOOKUP(B85,СписокРабот!B:E,2,FALSE())</f>
        <v>Устройство ниши до 100х100х10 (в.ш.г.) в кирпиче,пеноблок</v>
      </c>
      <c r="D85" s="300" t="str">
        <f aca="false">VLOOKUP(B85,СписокРабот!B:E,3,FALSE())</f>
        <v>ед.</v>
      </c>
      <c r="E85" s="476" t="n">
        <f aca="false">VLOOKUP(B85,СписокРабот!B:E,4,FALSE())</f>
        <v>5757</v>
      </c>
      <c r="F85" s="302" t="n">
        <f aca="false">Работы!$F85</f>
        <v>0</v>
      </c>
      <c r="G85" s="477" t="n">
        <f aca="false">Работы!$G85</f>
        <v>0</v>
      </c>
      <c r="H85" s="304" t="n">
        <f aca="false">SUMPRODUCT(N85:$CZ85,MOD(COLUMN(N85:$CZ85)+1,2))</f>
        <v>0</v>
      </c>
      <c r="I85" s="478" t="n">
        <f aca="false">H85*$E85</f>
        <v>0</v>
      </c>
      <c r="J85" s="304" t="n">
        <f aca="false">F85-H85</f>
        <v>0</v>
      </c>
      <c r="K85" s="478" t="n">
        <f aca="false">J85*$E85</f>
        <v>0</v>
      </c>
      <c r="L85" s="479"/>
      <c r="M85" s="480" t="n">
        <f aca="false">L85*$E85</f>
        <v>0</v>
      </c>
      <c r="N85" s="479"/>
      <c r="O85" s="480" t="n">
        <f aca="false">N85*$E85</f>
        <v>0</v>
      </c>
    </row>
    <row r="86" customFormat="false" ht="14.25" hidden="false" customHeight="false" outlineLevel="0" collapsed="false">
      <c r="A86" s="298"/>
      <c r="B86" s="298" t="s">
        <v>406</v>
      </c>
      <c r="C86" s="298" t="str">
        <f aca="false">VLOOKUP(B86,СписокРабот!B:E,2,FALSE())</f>
        <v>Устройство ниши до 100х100х10 (в.ш.г.) в фальшстенах,ПГП,гипсолит</v>
      </c>
      <c r="D86" s="300" t="str">
        <f aca="false">VLOOKUP(B86,СписокРабот!B:E,3,FALSE())</f>
        <v>ед.</v>
      </c>
      <c r="E86" s="476" t="n">
        <f aca="false">VLOOKUP(B86,СписокРабот!B:E,4,FALSE())</f>
        <v>4001</v>
      </c>
      <c r="F86" s="302" t="n">
        <f aca="false">Работы!$F86</f>
        <v>0</v>
      </c>
      <c r="G86" s="477" t="n">
        <f aca="false">Работы!$G86</f>
        <v>0</v>
      </c>
      <c r="H86" s="304" t="n">
        <f aca="false">SUMPRODUCT(N86:$CZ86,MOD(COLUMN(N86:$CZ86)+1,2))</f>
        <v>0</v>
      </c>
      <c r="I86" s="478" t="n">
        <f aca="false">H86*$E86</f>
        <v>0</v>
      </c>
      <c r="J86" s="304" t="n">
        <f aca="false">F86-H86</f>
        <v>0</v>
      </c>
      <c r="K86" s="478" t="n">
        <f aca="false">J86*$E86</f>
        <v>0</v>
      </c>
      <c r="L86" s="479"/>
      <c r="M86" s="480" t="n">
        <f aca="false">L86*$E86</f>
        <v>0</v>
      </c>
      <c r="N86" s="479"/>
      <c r="O86" s="480" t="n">
        <f aca="false">N86*$E86</f>
        <v>0</v>
      </c>
    </row>
    <row r="87" customFormat="false" ht="14.25" hidden="false" customHeight="false" outlineLevel="0" collapsed="false">
      <c r="A87" s="298"/>
      <c r="B87" s="298" t="s">
        <v>407</v>
      </c>
      <c r="C87" s="298" t="str">
        <f aca="false">VLOOKUP(B87,СписокРабот!B:E,2,FALSE())</f>
        <v>Устройство перегородок в ½ кирпича под штукатурку</v>
      </c>
      <c r="D87" s="300" t="str">
        <f aca="false">VLOOKUP(B87,СписокРабот!B:E,3,FALSE())</f>
        <v>м²</v>
      </c>
      <c r="E87" s="476" t="n">
        <f aca="false">VLOOKUP(B87,СписокРабот!B:E,4,FALSE())</f>
        <v>3256</v>
      </c>
      <c r="F87" s="306" t="n">
        <f aca="false">Работы!$F87</f>
        <v>0</v>
      </c>
      <c r="G87" s="477" t="n">
        <f aca="false">Работы!$G87</f>
        <v>0</v>
      </c>
      <c r="H87" s="307" t="n">
        <f aca="false">SUMPRODUCT(N87:$CZ87,MOD(COLUMN(N87:$CZ87)+1,2))</f>
        <v>0</v>
      </c>
      <c r="I87" s="478" t="n">
        <f aca="false">H87*$E87</f>
        <v>0</v>
      </c>
      <c r="J87" s="307" t="n">
        <f aca="false">F87-H87</f>
        <v>0</v>
      </c>
      <c r="K87" s="478" t="n">
        <f aca="false">J87*$E87</f>
        <v>0</v>
      </c>
      <c r="L87" s="481"/>
      <c r="M87" s="480" t="n">
        <f aca="false">L87*$E87</f>
        <v>0</v>
      </c>
      <c r="N87" s="481"/>
      <c r="O87" s="480" t="n">
        <f aca="false">N87*$E87</f>
        <v>0</v>
      </c>
    </row>
    <row r="88" customFormat="false" ht="14.25" hidden="false" customHeight="false" outlineLevel="0" collapsed="false">
      <c r="A88" s="298"/>
      <c r="B88" s="298" t="s">
        <v>408</v>
      </c>
      <c r="C88" s="298" t="str">
        <f aca="false">VLOOKUP(B88,СписокРабот!B:E,2,FALSE())</f>
        <v>Устройство перегородок в 1 кирпич под штукатурку</v>
      </c>
      <c r="D88" s="300" t="str">
        <f aca="false">VLOOKUP(B88,СписокРабот!B:E,3,FALSE())</f>
        <v>м²</v>
      </c>
      <c r="E88" s="476" t="n">
        <f aca="false">VLOOKUP(B88,СписокРабот!B:E,4,FALSE())</f>
        <v>4366</v>
      </c>
      <c r="F88" s="306" t="n">
        <f aca="false">Работы!$F88</f>
        <v>0</v>
      </c>
      <c r="G88" s="477" t="n">
        <f aca="false">Работы!$G88</f>
        <v>0</v>
      </c>
      <c r="H88" s="307" t="n">
        <f aca="false">SUMPRODUCT(N88:$CZ88,MOD(COLUMN(N88:$CZ88)+1,2))</f>
        <v>0</v>
      </c>
      <c r="I88" s="478" t="n">
        <f aca="false">H88*$E88</f>
        <v>0</v>
      </c>
      <c r="J88" s="307" t="n">
        <f aca="false">F88-H88</f>
        <v>0</v>
      </c>
      <c r="K88" s="478" t="n">
        <f aca="false">J88*$E88</f>
        <v>0</v>
      </c>
      <c r="L88" s="481"/>
      <c r="M88" s="480" t="n">
        <f aca="false">L88*$E88</f>
        <v>0</v>
      </c>
      <c r="N88" s="481"/>
      <c r="O88" s="480" t="n">
        <f aca="false">N88*$E88</f>
        <v>0</v>
      </c>
    </row>
    <row r="89" customFormat="false" ht="14.25" hidden="false" customHeight="false" outlineLevel="0" collapsed="false">
      <c r="A89" s="298"/>
      <c r="B89" s="298" t="s">
        <v>55</v>
      </c>
      <c r="C89" s="298" t="str">
        <f aca="false">VLOOKUP(B89,СписокРабот!B:E,2,FALSE())</f>
        <v>Устройство перегородок из газо/пеноблоков, пазогребневых блоков</v>
      </c>
      <c r="D89" s="300" t="str">
        <f aca="false">VLOOKUP(B89,СписокРабот!B:E,3,FALSE())</f>
        <v>м²</v>
      </c>
      <c r="E89" s="476" t="n">
        <f aca="false">VLOOKUP(B89,СписокРабот!B:E,4,FALSE())</f>
        <v>1809</v>
      </c>
      <c r="F89" s="306" t="n">
        <f aca="false">Работы!$F89</f>
        <v>75</v>
      </c>
      <c r="G89" s="477" t="n">
        <f aca="false">Работы!$G89</f>
        <v>135675</v>
      </c>
      <c r="H89" s="307" t="n">
        <f aca="false">SUMPRODUCT(N89:$CZ89,MOD(COLUMN(N89:$CZ89)+1,2))</f>
        <v>0</v>
      </c>
      <c r="I89" s="478" t="n">
        <f aca="false">H89*$E89</f>
        <v>0</v>
      </c>
      <c r="J89" s="307" t="n">
        <f aca="false">F89-H89</f>
        <v>75</v>
      </c>
      <c r="K89" s="478" t="n">
        <f aca="false">J89*$E89</f>
        <v>135675</v>
      </c>
      <c r="L89" s="481"/>
      <c r="M89" s="480" t="n">
        <f aca="false">L89*$E89</f>
        <v>0</v>
      </c>
      <c r="N89" s="481"/>
      <c r="O89" s="480" t="n">
        <f aca="false">N89*$E89</f>
        <v>0</v>
      </c>
    </row>
    <row r="90" customFormat="false" ht="14.25" hidden="false" customHeight="false" outlineLevel="0" collapsed="false">
      <c r="A90" s="298"/>
      <c r="B90" s="298" t="s">
        <v>409</v>
      </c>
      <c r="C90" s="298" t="str">
        <f aca="false">VLOOKUP(B90,СписокРабот!B:E,2,FALSE())</f>
        <v>Устройство стен из гипсокартона (1 слой) с устройством каркаса прямолинейные конструкции</v>
      </c>
      <c r="D90" s="300" t="str">
        <f aca="false">VLOOKUP(B90,СписокРабот!B:E,3,FALSE())</f>
        <v>м²</v>
      </c>
      <c r="E90" s="476" t="n">
        <f aca="false">VLOOKUP(B90,СписокРабот!B:E,4,FALSE())</f>
        <v>1537</v>
      </c>
      <c r="F90" s="306" t="n">
        <f aca="false">Работы!$F90</f>
        <v>0</v>
      </c>
      <c r="G90" s="477" t="n">
        <f aca="false">Работы!$G90</f>
        <v>0</v>
      </c>
      <c r="H90" s="307" t="n">
        <f aca="false">SUMPRODUCT(N90:$CZ90,MOD(COLUMN(N90:$CZ90)+1,2))</f>
        <v>0</v>
      </c>
      <c r="I90" s="478" t="n">
        <f aca="false">H90*$E90</f>
        <v>0</v>
      </c>
      <c r="J90" s="307" t="n">
        <f aca="false">F90-H90</f>
        <v>0</v>
      </c>
      <c r="K90" s="478" t="n">
        <f aca="false">J90*$E90</f>
        <v>0</v>
      </c>
      <c r="L90" s="481"/>
      <c r="M90" s="480" t="n">
        <f aca="false">L90*$E90</f>
        <v>0</v>
      </c>
      <c r="N90" s="481"/>
      <c r="O90" s="480" t="n">
        <f aca="false">N90*$E90</f>
        <v>0</v>
      </c>
    </row>
    <row r="91" customFormat="false" ht="14.25" hidden="false" customHeight="false" outlineLevel="0" collapsed="false">
      <c r="A91" s="298"/>
      <c r="B91" s="298" t="s">
        <v>410</v>
      </c>
      <c r="C91" s="298" t="str">
        <f aca="false">VLOOKUP(B91,СписокРабот!B:E,2,FALSE())</f>
        <v>Устройство стен из гипсокартона (2 слоя)с устройством каркаса прямолинейные конструкции</v>
      </c>
      <c r="D91" s="300" t="str">
        <f aca="false">VLOOKUP(B91,СписокРабот!B:E,3,FALSE())</f>
        <v>м²</v>
      </c>
      <c r="E91" s="476" t="n">
        <f aca="false">VLOOKUP(B91,СписокРабот!B:E,4,FALSE())</f>
        <v>1793</v>
      </c>
      <c r="F91" s="306" t="n">
        <f aca="false">Работы!$F91</f>
        <v>0</v>
      </c>
      <c r="G91" s="477" t="n">
        <f aca="false">Работы!$G91</f>
        <v>0</v>
      </c>
      <c r="H91" s="307" t="n">
        <f aca="false">SUMPRODUCT(N91:$CZ91,MOD(COLUMN(N91:$CZ91)+1,2))</f>
        <v>0</v>
      </c>
      <c r="I91" s="478" t="n">
        <f aca="false">H91*$E91</f>
        <v>0</v>
      </c>
      <c r="J91" s="307" t="n">
        <f aca="false">F91-H91</f>
        <v>0</v>
      </c>
      <c r="K91" s="478" t="n">
        <f aca="false">J91*$E91</f>
        <v>0</v>
      </c>
      <c r="L91" s="481"/>
      <c r="M91" s="480" t="n">
        <f aca="false">L91*$E91</f>
        <v>0</v>
      </c>
      <c r="N91" s="481"/>
      <c r="O91" s="480" t="n">
        <f aca="false">N91*$E91</f>
        <v>0</v>
      </c>
    </row>
    <row r="92" customFormat="false" ht="14.25" hidden="false" customHeight="false" outlineLevel="0" collapsed="false">
      <c r="A92" s="298"/>
      <c r="B92" s="298" t="s">
        <v>411</v>
      </c>
      <c r="C92" s="298" t="str">
        <f aca="false">VLOOKUP(B92,СписокРабот!B:E,2,FALSE())</f>
        <v>Устройство стен из ГКЛ (криволинейная конструкция) 1 слой</v>
      </c>
      <c r="D92" s="300" t="str">
        <f aca="false">VLOOKUP(B92,СписокРабот!B:E,3,FALSE())</f>
        <v>п.м</v>
      </c>
      <c r="E92" s="476" t="n">
        <f aca="false">VLOOKUP(B92,СписокРабот!B:E,4,FALSE())</f>
        <v>3232</v>
      </c>
      <c r="F92" s="306" t="n">
        <f aca="false">Работы!$F92</f>
        <v>0</v>
      </c>
      <c r="G92" s="477" t="n">
        <f aca="false">Работы!$G92</f>
        <v>0</v>
      </c>
      <c r="H92" s="307" t="n">
        <f aca="false">SUMPRODUCT(N92:$CZ92,MOD(COLUMN(N92:$CZ92)+1,2))</f>
        <v>0</v>
      </c>
      <c r="I92" s="478" t="n">
        <f aca="false">H92*$E92</f>
        <v>0</v>
      </c>
      <c r="J92" s="307" t="n">
        <f aca="false">F92-H92</f>
        <v>0</v>
      </c>
      <c r="K92" s="478" t="n">
        <f aca="false">J92*$E92</f>
        <v>0</v>
      </c>
      <c r="L92" s="481"/>
      <c r="M92" s="480" t="n">
        <f aca="false">L92*$E92</f>
        <v>0</v>
      </c>
      <c r="N92" s="481"/>
      <c r="O92" s="480" t="n">
        <f aca="false">N92*$E92</f>
        <v>0</v>
      </c>
    </row>
    <row r="93" customFormat="false" ht="14.25" hidden="false" customHeight="false" outlineLevel="0" collapsed="false">
      <c r="A93" s="298"/>
      <c r="B93" s="298" t="s">
        <v>412</v>
      </c>
      <c r="C93" s="298" t="str">
        <f aca="false">VLOOKUP(B93,СписокРабот!B:E,2,FALSE())</f>
        <v>Облицовка стен ГКЛ (1 слой)</v>
      </c>
      <c r="D93" s="300" t="str">
        <f aca="false">VLOOKUP(B93,СписокРабот!B:E,3,FALSE())</f>
        <v>м²</v>
      </c>
      <c r="E93" s="476" t="n">
        <f aca="false">VLOOKUP(B93,СписокРабот!B:E,4,FALSE())</f>
        <v>1204</v>
      </c>
      <c r="F93" s="306" t="n">
        <f aca="false">Работы!$F93</f>
        <v>0</v>
      </c>
      <c r="G93" s="477" t="n">
        <f aca="false">Работы!$G93</f>
        <v>0</v>
      </c>
      <c r="H93" s="307" t="n">
        <f aca="false">SUMPRODUCT(N93:$CZ93,MOD(COLUMN(N93:$CZ93)+1,2))</f>
        <v>0</v>
      </c>
      <c r="I93" s="478" t="n">
        <f aca="false">H93*$E93</f>
        <v>0</v>
      </c>
      <c r="J93" s="307" t="n">
        <f aca="false">F93-H93</f>
        <v>0</v>
      </c>
      <c r="K93" s="478" t="n">
        <f aca="false">J93*$E93</f>
        <v>0</v>
      </c>
      <c r="L93" s="481"/>
      <c r="M93" s="480" t="n">
        <f aca="false">L93*$E93</f>
        <v>0</v>
      </c>
      <c r="N93" s="481"/>
      <c r="O93" s="480" t="n">
        <f aca="false">N93*$E93</f>
        <v>0</v>
      </c>
    </row>
    <row r="94" customFormat="false" ht="14.25" hidden="false" customHeight="false" outlineLevel="0" collapsed="false">
      <c r="A94" s="298"/>
      <c r="B94" s="298" t="s">
        <v>57</v>
      </c>
      <c r="C94" s="298" t="str">
        <f aca="false">VLOOKUP(B94,СписокРабот!B:E,2,FALSE())</f>
        <v>Базовая шпатлёвка 1 слой</v>
      </c>
      <c r="D94" s="300" t="str">
        <f aca="false">VLOOKUP(B94,СписокРабот!B:E,3,FALSE())</f>
        <v>м²</v>
      </c>
      <c r="E94" s="476" t="n">
        <f aca="false">VLOOKUP(B94,СписокРабот!B:E,4,FALSE())</f>
        <v>565</v>
      </c>
      <c r="F94" s="306" t="n">
        <f aca="false">Работы!$F94</f>
        <v>15</v>
      </c>
      <c r="G94" s="477" t="n">
        <f aca="false">Работы!$G94</f>
        <v>8475</v>
      </c>
      <c r="H94" s="307" t="n">
        <f aca="false">SUMPRODUCT(N94:$CZ94,MOD(COLUMN(N94:$CZ94)+1,2))</f>
        <v>0</v>
      </c>
      <c r="I94" s="478" t="n">
        <f aca="false">H94*$E94</f>
        <v>0</v>
      </c>
      <c r="J94" s="307" t="n">
        <f aca="false">F94-H94</f>
        <v>15</v>
      </c>
      <c r="K94" s="478" t="n">
        <f aca="false">J94*$E94</f>
        <v>8475</v>
      </c>
      <c r="L94" s="481"/>
      <c r="M94" s="480" t="n">
        <f aca="false">L94*$E94</f>
        <v>0</v>
      </c>
      <c r="N94" s="481"/>
      <c r="O94" s="480" t="n">
        <f aca="false">N94*$E94</f>
        <v>0</v>
      </c>
    </row>
    <row r="95" customFormat="false" ht="14.25" hidden="false" customHeight="false" outlineLevel="0" collapsed="false">
      <c r="A95" s="298"/>
      <c r="B95" s="298" t="s">
        <v>413</v>
      </c>
      <c r="C95" s="298" t="str">
        <f aca="false">VLOOKUP(B95,СписокРабот!B:E,2,FALSE())</f>
        <v>Устройство короба из ГКЛ слож. геометр. форм с криволин. эл-ми</v>
      </c>
      <c r="D95" s="300" t="str">
        <f aca="false">VLOOKUP(B95,СписокРабот!B:E,3,FALSE())</f>
        <v>п.м</v>
      </c>
      <c r="E95" s="476" t="n">
        <f aca="false">VLOOKUP(B95,СписокРабот!B:E,4,FALSE())</f>
        <v>3723</v>
      </c>
      <c r="F95" s="306" t="n">
        <f aca="false">Работы!$F95</f>
        <v>0</v>
      </c>
      <c r="G95" s="477" t="n">
        <f aca="false">Работы!$G95</f>
        <v>0</v>
      </c>
      <c r="H95" s="307" t="n">
        <f aca="false">SUMPRODUCT(N95:$CZ95,MOD(COLUMN(N95:$CZ95)+1,2))</f>
        <v>0</v>
      </c>
      <c r="I95" s="478" t="n">
        <f aca="false">H95*$E95</f>
        <v>0</v>
      </c>
      <c r="J95" s="307" t="n">
        <f aca="false">F95-H95</f>
        <v>0</v>
      </c>
      <c r="K95" s="478" t="n">
        <f aca="false">J95*$E95</f>
        <v>0</v>
      </c>
      <c r="L95" s="481"/>
      <c r="M95" s="480" t="n">
        <f aca="false">L95*$E95</f>
        <v>0</v>
      </c>
      <c r="N95" s="481"/>
      <c r="O95" s="480" t="n">
        <f aca="false">N95*$E95</f>
        <v>0</v>
      </c>
    </row>
    <row r="96" customFormat="false" ht="14.25" hidden="false" customHeight="false" outlineLevel="0" collapsed="false">
      <c r="A96" s="298"/>
      <c r="B96" s="298" t="s">
        <v>414</v>
      </c>
      <c r="C96" s="298" t="str">
        <f aca="false">VLOOKUP(B96,СписокРабот!B:E,2,FALSE())</f>
        <v>Устройство прямолинейного короба из ГКЛ (1 слой) Г-образного сечения</v>
      </c>
      <c r="D96" s="300" t="str">
        <f aca="false">VLOOKUP(B96,СписокРабот!B:E,3,FALSE())</f>
        <v>п.м</v>
      </c>
      <c r="E96" s="476" t="n">
        <f aca="false">VLOOKUP(B96,СписокРабот!B:E,4,FALSE())</f>
        <v>1924</v>
      </c>
      <c r="F96" s="306" t="n">
        <f aca="false">Работы!$F96</f>
        <v>0</v>
      </c>
      <c r="G96" s="477" t="n">
        <f aca="false">Работы!$G96</f>
        <v>0</v>
      </c>
      <c r="H96" s="307" t="n">
        <f aca="false">SUMPRODUCT(N96:$CZ96,MOD(COLUMN(N96:$CZ96)+1,2))</f>
        <v>0</v>
      </c>
      <c r="I96" s="478" t="n">
        <f aca="false">H96*$E96</f>
        <v>0</v>
      </c>
      <c r="J96" s="307" t="n">
        <f aca="false">F96-H96</f>
        <v>0</v>
      </c>
      <c r="K96" s="478" t="n">
        <f aca="false">J96*$E96</f>
        <v>0</v>
      </c>
      <c r="L96" s="481"/>
      <c r="M96" s="480" t="n">
        <f aca="false">L96*$E96</f>
        <v>0</v>
      </c>
      <c r="N96" s="481"/>
      <c r="O96" s="480" t="n">
        <f aca="false">N96*$E96</f>
        <v>0</v>
      </c>
    </row>
    <row r="97" customFormat="false" ht="14.25" hidden="false" customHeight="false" outlineLevel="0" collapsed="false">
      <c r="A97" s="298"/>
      <c r="B97" s="298" t="s">
        <v>59</v>
      </c>
      <c r="C97" s="298" t="str">
        <f aca="false">VLOOKUP(B97,СписокРабот!B:E,2,FALSE())</f>
        <v>Устройство прямолинейного короба из ГКЛ (2 слоя) Г-образного сечения</v>
      </c>
      <c r="D97" s="300" t="str">
        <f aca="false">VLOOKUP(B97,СписокРабот!B:E,3,FALSE())</f>
        <v>п.м</v>
      </c>
      <c r="E97" s="476" t="n">
        <f aca="false">VLOOKUP(B97,СписокРабот!B:E,4,FALSE())</f>
        <v>2165</v>
      </c>
      <c r="F97" s="306" t="n">
        <f aca="false">Работы!$F97</f>
        <v>6</v>
      </c>
      <c r="G97" s="477" t="n">
        <f aca="false">Работы!$G97</f>
        <v>12990</v>
      </c>
      <c r="H97" s="307" t="n">
        <f aca="false">SUMPRODUCT(N97:$CZ97,MOD(COLUMN(N97:$CZ97)+1,2))</f>
        <v>0</v>
      </c>
      <c r="I97" s="478" t="n">
        <f aca="false">H97*$E97</f>
        <v>0</v>
      </c>
      <c r="J97" s="307" t="n">
        <f aca="false">F97-H97</f>
        <v>6</v>
      </c>
      <c r="K97" s="478" t="n">
        <f aca="false">J97*$E97</f>
        <v>12990</v>
      </c>
      <c r="L97" s="481"/>
      <c r="M97" s="480" t="n">
        <f aca="false">L97*$E97</f>
        <v>0</v>
      </c>
      <c r="N97" s="481"/>
      <c r="O97" s="480" t="n">
        <f aca="false">N97*$E97</f>
        <v>0</v>
      </c>
    </row>
    <row r="98" customFormat="false" ht="14.25" hidden="false" customHeight="false" outlineLevel="0" collapsed="false">
      <c r="A98" s="298"/>
      <c r="B98" s="298" t="s">
        <v>415</v>
      </c>
      <c r="C98" s="298" t="str">
        <f aca="false">VLOOKUP(B98,СписокРабот!B:E,2,FALSE())</f>
        <v>Устройство короба из ГКЛ с прямолинейными нишами 1 слой</v>
      </c>
      <c r="D98" s="300" t="str">
        <f aca="false">VLOOKUP(B98,СписокРабот!B:E,3,FALSE())</f>
        <v>п.м</v>
      </c>
      <c r="E98" s="476" t="n">
        <f aca="false">VLOOKUP(B98,СписокРабот!B:E,4,FALSE())</f>
        <v>2551</v>
      </c>
      <c r="F98" s="306" t="n">
        <f aca="false">Работы!$F98</f>
        <v>0</v>
      </c>
      <c r="G98" s="477" t="n">
        <f aca="false">Работы!$G98</f>
        <v>0</v>
      </c>
      <c r="H98" s="307" t="n">
        <f aca="false">SUMPRODUCT(N98:$CZ98,MOD(COLUMN(N98:$CZ98)+1,2))</f>
        <v>0</v>
      </c>
      <c r="I98" s="478" t="n">
        <f aca="false">H98*$E98</f>
        <v>0</v>
      </c>
      <c r="J98" s="307" t="n">
        <f aca="false">F98-H98</f>
        <v>0</v>
      </c>
      <c r="K98" s="478" t="n">
        <f aca="false">J98*$E98</f>
        <v>0</v>
      </c>
      <c r="L98" s="481"/>
      <c r="M98" s="480" t="n">
        <f aca="false">L98*$E98</f>
        <v>0</v>
      </c>
      <c r="N98" s="481"/>
      <c r="O98" s="480" t="n">
        <f aca="false">N98*$E98</f>
        <v>0</v>
      </c>
    </row>
    <row r="99" customFormat="false" ht="14.25" hidden="false" customHeight="false" outlineLevel="0" collapsed="false">
      <c r="A99" s="298"/>
      <c r="B99" s="298" t="s">
        <v>416</v>
      </c>
      <c r="C99" s="298" t="str">
        <f aca="false">VLOOKUP(B99,СписокРабот!B:E,2,FALSE())</f>
        <v>Устройство короба из ГКЛ с криволинейными нишами 1 слой</v>
      </c>
      <c r="D99" s="300" t="str">
        <f aca="false">VLOOKUP(B99,СписокРабот!B:E,3,FALSE())</f>
        <v>п.м</v>
      </c>
      <c r="E99" s="476" t="n">
        <f aca="false">VLOOKUP(B99,СписокРабот!B:E,4,FALSE())</f>
        <v>2911</v>
      </c>
      <c r="F99" s="306" t="n">
        <f aca="false">Работы!$F99</f>
        <v>0</v>
      </c>
      <c r="G99" s="477" t="n">
        <f aca="false">Работы!$G99</f>
        <v>0</v>
      </c>
      <c r="H99" s="307" t="n">
        <f aca="false">SUMPRODUCT(N99:$CZ99,MOD(COLUMN(N99:$CZ99)+1,2))</f>
        <v>0</v>
      </c>
      <c r="I99" s="478" t="n">
        <f aca="false">H99*$E99</f>
        <v>0</v>
      </c>
      <c r="J99" s="307" t="n">
        <f aca="false">F99-H99</f>
        <v>0</v>
      </c>
      <c r="K99" s="478" t="n">
        <f aca="false">J99*$E99</f>
        <v>0</v>
      </c>
      <c r="L99" s="481"/>
      <c r="M99" s="480" t="n">
        <f aca="false">L99*$E99</f>
        <v>0</v>
      </c>
      <c r="N99" s="481"/>
      <c r="O99" s="480" t="n">
        <f aca="false">N99*$E99</f>
        <v>0</v>
      </c>
    </row>
    <row r="100" customFormat="false" ht="14.25" hidden="false" customHeight="false" outlineLevel="0" collapsed="false">
      <c r="A100" s="298"/>
      <c r="B100" s="298" t="s">
        <v>417</v>
      </c>
      <c r="C100" s="298" t="str">
        <f aca="false">VLOOKUP(B100,СписокРабот!B:E,2,FALSE())</f>
        <v>Устройство тепло / звукоизоляции стен (минвата, пенополистирол) 1 слой</v>
      </c>
      <c r="D100" s="300" t="str">
        <f aca="false">VLOOKUP(B100,СписокРабот!B:E,3,FALSE())</f>
        <v>м²</v>
      </c>
      <c r="E100" s="476" t="n">
        <f aca="false">VLOOKUP(B100,СписокРабот!B:E,4,FALSE())</f>
        <v>791</v>
      </c>
      <c r="F100" s="306" t="n">
        <f aca="false">Работы!$F100</f>
        <v>0</v>
      </c>
      <c r="G100" s="477" t="n">
        <f aca="false">Работы!$G100</f>
        <v>0</v>
      </c>
      <c r="H100" s="307" t="n">
        <f aca="false">SUMPRODUCT(N100:$CZ100,MOD(COLUMN(N100:$CZ100)+1,2))</f>
        <v>0</v>
      </c>
      <c r="I100" s="478" t="n">
        <f aca="false">H100*$E100</f>
        <v>0</v>
      </c>
      <c r="J100" s="307" t="n">
        <f aca="false">F100-H100</f>
        <v>0</v>
      </c>
      <c r="K100" s="478" t="n">
        <f aca="false">J100*$E100</f>
        <v>0</v>
      </c>
      <c r="L100" s="481"/>
      <c r="M100" s="480" t="n">
        <f aca="false">L100*$E100</f>
        <v>0</v>
      </c>
      <c r="N100" s="481"/>
      <c r="O100" s="480" t="n">
        <f aca="false">N100*$E100</f>
        <v>0</v>
      </c>
    </row>
    <row r="101" customFormat="false" ht="14.25" hidden="false" customHeight="false" outlineLevel="0" collapsed="false">
      <c r="A101" s="298"/>
      <c r="B101" s="298" t="s">
        <v>418</v>
      </c>
      <c r="C101" s="298" t="str">
        <f aca="false">VLOOKUP(B101,СписокРабот!B:E,2,FALSE())</f>
        <v>Устройство откосов из ГКЛ (1 слой)</v>
      </c>
      <c r="D101" s="300" t="str">
        <f aca="false">VLOOKUP(B101,СписокРабот!B:E,3,FALSE())</f>
        <v>п.м</v>
      </c>
      <c r="E101" s="476" t="n">
        <f aca="false">VLOOKUP(B101,СписокРабот!B:E,4,FALSE())</f>
        <v>847</v>
      </c>
      <c r="F101" s="306" t="n">
        <f aca="false">Работы!$F101</f>
        <v>0</v>
      </c>
      <c r="G101" s="477" t="n">
        <f aca="false">Работы!$G101</f>
        <v>0</v>
      </c>
      <c r="H101" s="307" t="n">
        <f aca="false">SUMPRODUCT(N101:$CZ101,MOD(COLUMN(N101:$CZ101)+1,2))</f>
        <v>0</v>
      </c>
      <c r="I101" s="478" t="n">
        <f aca="false">H101*$E101</f>
        <v>0</v>
      </c>
      <c r="J101" s="307" t="n">
        <f aca="false">F101-H101</f>
        <v>0</v>
      </c>
      <c r="K101" s="478" t="n">
        <f aca="false">J101*$E101</f>
        <v>0</v>
      </c>
      <c r="L101" s="481"/>
      <c r="M101" s="480" t="n">
        <f aca="false">L101*$E101</f>
        <v>0</v>
      </c>
      <c r="N101" s="481"/>
      <c r="O101" s="480" t="n">
        <f aca="false">N101*$E101</f>
        <v>0</v>
      </c>
    </row>
    <row r="102" customFormat="false" ht="14.25" hidden="false" customHeight="false" outlineLevel="0" collapsed="false">
      <c r="A102" s="298"/>
      <c r="B102" s="298" t="s">
        <v>61</v>
      </c>
      <c r="C102" s="298" t="str">
        <f aca="false">VLOOKUP(B102,СписокРабот!B:E,2,FALSE())</f>
        <v>Гидроизоляция стен (в 2 слоя)</v>
      </c>
      <c r="D102" s="300" t="str">
        <f aca="false">VLOOKUP(B102,СписокРабот!B:E,3,FALSE())</f>
        <v>м²</v>
      </c>
      <c r="E102" s="476" t="n">
        <f aca="false">VLOOKUP(B102,СписокРабот!B:E,4,FALSE())</f>
        <v>675</v>
      </c>
      <c r="F102" s="306" t="n">
        <f aca="false">Работы!$F102</f>
        <v>47</v>
      </c>
      <c r="G102" s="477" t="n">
        <f aca="false">Работы!$G102</f>
        <v>31725</v>
      </c>
      <c r="H102" s="307" t="n">
        <f aca="false">SUMPRODUCT(N102:$CZ102,MOD(COLUMN(N102:$CZ102)+1,2))</f>
        <v>0</v>
      </c>
      <c r="I102" s="478" t="n">
        <f aca="false">H102*$E102</f>
        <v>0</v>
      </c>
      <c r="J102" s="307" t="n">
        <f aca="false">F102-H102</f>
        <v>47</v>
      </c>
      <c r="K102" s="478" t="n">
        <f aca="false">J102*$E102</f>
        <v>31725</v>
      </c>
      <c r="L102" s="481"/>
      <c r="M102" s="480" t="n">
        <f aca="false">L102*$E102</f>
        <v>0</v>
      </c>
      <c r="N102" s="481"/>
      <c r="O102" s="480" t="n">
        <f aca="false">N102*$E102</f>
        <v>0</v>
      </c>
    </row>
    <row r="103" customFormat="false" ht="14.25" hidden="false" customHeight="false" outlineLevel="0" collapsed="false">
      <c r="A103" s="298"/>
      <c r="B103" s="298" t="s">
        <v>419</v>
      </c>
      <c r="C103" s="298" t="str">
        <f aca="false">VLOOKUP(B103,СписокРабот!B:E,2,FALSE())</f>
        <v>Армирование стен штукатурной сеткой</v>
      </c>
      <c r="D103" s="300" t="str">
        <f aca="false">VLOOKUP(B103,СписокРабот!B:E,3,FALSE())</f>
        <v>м²</v>
      </c>
      <c r="E103" s="476" t="n">
        <f aca="false">VLOOKUP(B103,СписокРабот!B:E,4,FALSE())</f>
        <v>622</v>
      </c>
      <c r="F103" s="306" t="n">
        <f aca="false">Работы!$F103</f>
        <v>0</v>
      </c>
      <c r="G103" s="477" t="n">
        <f aca="false">Работы!$G103</f>
        <v>0</v>
      </c>
      <c r="H103" s="307" t="n">
        <f aca="false">SUMPRODUCT(N103:$CZ103,MOD(COLUMN(N103:$CZ103)+1,2))</f>
        <v>0</v>
      </c>
      <c r="I103" s="478" t="n">
        <f aca="false">H103*$E103</f>
        <v>0</v>
      </c>
      <c r="J103" s="307" t="n">
        <f aca="false">F103-H103</f>
        <v>0</v>
      </c>
      <c r="K103" s="478" t="n">
        <f aca="false">J103*$E103</f>
        <v>0</v>
      </c>
      <c r="L103" s="481"/>
      <c r="M103" s="391" t="n">
        <f aca="false">L103*$E103</f>
        <v>0</v>
      </c>
      <c r="N103" s="481"/>
      <c r="O103" s="391" t="n">
        <f aca="false">N103*$E103</f>
        <v>0</v>
      </c>
    </row>
    <row r="104" customFormat="false" ht="14.25" hidden="false" customHeight="false" outlineLevel="0" collapsed="false">
      <c r="A104" s="298"/>
      <c r="B104" s="298" t="s">
        <v>63</v>
      </c>
      <c r="C104" s="298" t="str">
        <f aca="false">VLOOKUP(B104,СписокРабот!B:E,2,FALSE())</f>
        <v>Заделка швов ГКЛ стен и потолка</v>
      </c>
      <c r="D104" s="300" t="str">
        <f aca="false">VLOOKUP(B104,СписокРабот!B:E,3,FALSE())</f>
        <v>п.м</v>
      </c>
      <c r="E104" s="476" t="n">
        <f aca="false">VLOOKUP(B104,СписокРабот!B:E,4,FALSE())</f>
        <v>168</v>
      </c>
      <c r="F104" s="306" t="n">
        <f aca="false">Работы!$F104</f>
        <v>15</v>
      </c>
      <c r="G104" s="477" t="n">
        <f aca="false">Работы!$G104</f>
        <v>2520</v>
      </c>
      <c r="H104" s="307" t="n">
        <f aca="false">SUMPRODUCT(N104:$CZ104,MOD(COLUMN(N104:$CZ104)+1,2))</f>
        <v>0</v>
      </c>
      <c r="I104" s="478" t="n">
        <f aca="false">H104*$E104</f>
        <v>0</v>
      </c>
      <c r="J104" s="307" t="n">
        <f aca="false">F104-H104</f>
        <v>15</v>
      </c>
      <c r="K104" s="478" t="n">
        <f aca="false">J104*$E104</f>
        <v>2520</v>
      </c>
      <c r="L104" s="481"/>
      <c r="M104" s="480" t="n">
        <f aca="false">L104*$E104</f>
        <v>0</v>
      </c>
      <c r="N104" s="481"/>
      <c r="O104" s="480" t="n">
        <f aca="false">N104*$E104</f>
        <v>0</v>
      </c>
    </row>
    <row r="105" customFormat="false" ht="14.25" hidden="false" customHeight="false" outlineLevel="0" collapsed="false">
      <c r="A105" s="298"/>
      <c r="B105" s="298" t="s">
        <v>65</v>
      </c>
      <c r="C105" s="298" t="str">
        <f aca="false">VLOOKUP(B105,СписокРабот!B:E,2,FALSE())</f>
        <v>Заделка штробы </v>
      </c>
      <c r="D105" s="300" t="str">
        <f aca="false">VLOOKUP(B105,СписокРабот!B:E,3,FALSE())</f>
        <v>п.м</v>
      </c>
      <c r="E105" s="476" t="n">
        <f aca="false">VLOOKUP(B105,СписокРабот!B:E,4,FALSE())</f>
        <v>311</v>
      </c>
      <c r="F105" s="306" t="n">
        <f aca="false">Работы!$F105</f>
        <v>78</v>
      </c>
      <c r="G105" s="477" t="n">
        <f aca="false">Работы!$G105</f>
        <v>24258</v>
      </c>
      <c r="H105" s="307" t="n">
        <f aca="false">SUMPRODUCT(N105:$CZ105,MOD(COLUMN(N105:$CZ105)+1,2))</f>
        <v>0</v>
      </c>
      <c r="I105" s="478" t="n">
        <f aca="false">H105*$E105</f>
        <v>0</v>
      </c>
      <c r="J105" s="307" t="n">
        <f aca="false">F105-H105</f>
        <v>78</v>
      </c>
      <c r="K105" s="478" t="n">
        <f aca="false">J105*$E105</f>
        <v>24258</v>
      </c>
      <c r="L105" s="481"/>
      <c r="M105" s="480" t="n">
        <f aca="false">L105*$E105</f>
        <v>0</v>
      </c>
      <c r="N105" s="481"/>
      <c r="O105" s="480" t="n">
        <f aca="false">N105*$E105</f>
        <v>0</v>
      </c>
    </row>
    <row r="106" customFormat="false" ht="14.25" hidden="false" customHeight="false" outlineLevel="0" collapsed="false">
      <c r="A106" s="298"/>
      <c r="B106" s="298" t="s">
        <v>67</v>
      </c>
      <c r="C106" s="298" t="str">
        <f aca="false">VLOOKUP(B106,СписокРабот!B:E,2,FALSE())</f>
        <v>Штукатурка стен до 30 мм (с учетом монтажа маяков) от 30мм до 40мм применять K-1,5; свыше 40мм К-2 </v>
      </c>
      <c r="D106" s="300" t="str">
        <f aca="false">VLOOKUP(B106,СписокРабот!B:E,3,FALSE())</f>
        <v>м²</v>
      </c>
      <c r="E106" s="476" t="n">
        <f aca="false">VLOOKUP(B106,СписокРабот!B:E,4,FALSE())</f>
        <v>1805</v>
      </c>
      <c r="F106" s="306" t="n">
        <f aca="false">Работы!$F106</f>
        <v>247</v>
      </c>
      <c r="G106" s="477" t="n">
        <f aca="false">Работы!$G106</f>
        <v>445835</v>
      </c>
      <c r="H106" s="307" t="n">
        <f aca="false">SUMPRODUCT(N106:$CZ106,MOD(COLUMN(N106:$CZ106)+1,2))</f>
        <v>0</v>
      </c>
      <c r="I106" s="478" t="n">
        <f aca="false">H106*$E106</f>
        <v>0</v>
      </c>
      <c r="J106" s="307" t="n">
        <f aca="false">F106-H106</f>
        <v>247</v>
      </c>
      <c r="K106" s="478" t="n">
        <f aca="false">J106*$E106</f>
        <v>445835</v>
      </c>
      <c r="L106" s="481"/>
      <c r="M106" s="480" t="n">
        <f aca="false">L106*$E106</f>
        <v>0</v>
      </c>
      <c r="N106" s="481"/>
      <c r="O106" s="480" t="n">
        <f aca="false">N106*$E106</f>
        <v>0</v>
      </c>
    </row>
    <row r="107" customFormat="false" ht="14.25" hidden="false" customHeight="false" outlineLevel="0" collapsed="false">
      <c r="A107" s="298"/>
      <c r="B107" s="298" t="s">
        <v>420</v>
      </c>
      <c r="C107" s="298" t="str">
        <f aca="false">VLOOKUP(B107,СписокРабот!B:E,2,FALSE())</f>
        <v>Штукатурная отделка проёмов (откосов) до 400мм/ Выравнивание основания подоконника</v>
      </c>
      <c r="D107" s="300" t="str">
        <f aca="false">VLOOKUP(B107,СписокРабот!B:E,3,FALSE())</f>
        <v>п.м</v>
      </c>
      <c r="E107" s="476" t="n">
        <f aca="false">VLOOKUP(B107,СписокРабот!B:E,4,FALSE())</f>
        <v>947</v>
      </c>
      <c r="F107" s="306" t="n">
        <f aca="false">Работы!$F107</f>
        <v>0</v>
      </c>
      <c r="G107" s="477" t="n">
        <f aca="false">Работы!$G107</f>
        <v>0</v>
      </c>
      <c r="H107" s="307" t="n">
        <f aca="false">SUMPRODUCT(N107:$CZ107,MOD(COLUMN(N107:$CZ107)+1,2))</f>
        <v>0</v>
      </c>
      <c r="I107" s="478" t="n">
        <f aca="false">H107*$E107</f>
        <v>0</v>
      </c>
      <c r="J107" s="307" t="n">
        <f aca="false">F107-H107</f>
        <v>0</v>
      </c>
      <c r="K107" s="478" t="n">
        <f aca="false">J107*$E107</f>
        <v>0</v>
      </c>
      <c r="L107" s="481"/>
      <c r="M107" s="480" t="n">
        <f aca="false">L107*$E107</f>
        <v>0</v>
      </c>
      <c r="N107" s="481"/>
      <c r="O107" s="480" t="n">
        <f aca="false">N107*$E107</f>
        <v>0</v>
      </c>
    </row>
    <row r="108" customFormat="false" ht="14.25" hidden="false" customHeight="false" outlineLevel="0" collapsed="false">
      <c r="A108" s="298"/>
      <c r="B108" s="298" t="s">
        <v>421</v>
      </c>
      <c r="C108" s="298" t="str">
        <f aca="false">VLOOKUP(B108,СписокРабот!B:E,2,FALSE())</f>
        <v>Штукатурное выравнивание углов (в том числе зоны плинтуса)</v>
      </c>
      <c r="D108" s="300" t="str">
        <f aca="false">VLOOKUP(B108,СписокРабот!B:E,3,FALSE())</f>
        <v>п.м</v>
      </c>
      <c r="E108" s="476" t="n">
        <f aca="false">VLOOKUP(B108,СписокРабот!B:E,4,FALSE())</f>
        <v>903</v>
      </c>
      <c r="F108" s="306" t="n">
        <f aca="false">Работы!$F108</f>
        <v>0</v>
      </c>
      <c r="G108" s="477" t="n">
        <f aca="false">Работы!$G108</f>
        <v>0</v>
      </c>
      <c r="H108" s="307" t="n">
        <f aca="false">SUMPRODUCT(N108:$CZ108,MOD(COLUMN(N108:$CZ108)+1,2))</f>
        <v>0</v>
      </c>
      <c r="I108" s="478" t="n">
        <f aca="false">H108*$E108</f>
        <v>0</v>
      </c>
      <c r="J108" s="307" t="n">
        <f aca="false">F108-H108</f>
        <v>0</v>
      </c>
      <c r="K108" s="478" t="n">
        <f aca="false">J108*$E108</f>
        <v>0</v>
      </c>
      <c r="L108" s="481"/>
      <c r="M108" s="480" t="n">
        <f aca="false">L108*$E108</f>
        <v>0</v>
      </c>
      <c r="N108" s="481"/>
      <c r="O108" s="480" t="n">
        <f aca="false">N108*$E108</f>
        <v>0</v>
      </c>
    </row>
    <row r="109" customFormat="false" ht="14.25" hidden="false" customHeight="false" outlineLevel="0" collapsed="false">
      <c r="A109" s="298"/>
      <c r="B109" s="298" t="s">
        <v>422</v>
      </c>
      <c r="C109" s="298" t="str">
        <f aca="false">VLOOKUP(B109,СписокРабот!B:E,2,FALSE())</f>
        <v>Шпатлёвка гипсокартона 1 слой</v>
      </c>
      <c r="D109" s="300" t="str">
        <f aca="false">VLOOKUP(B109,СписокРабот!B:E,3,FALSE())</f>
        <v>м²</v>
      </c>
      <c r="E109" s="476" t="n">
        <f aca="false">VLOOKUP(B109,СписокРабот!B:E,4,FALSE())</f>
        <v>531</v>
      </c>
      <c r="F109" s="306" t="n">
        <f aca="false">Работы!$F109</f>
        <v>0</v>
      </c>
      <c r="G109" s="477" t="n">
        <f aca="false">Работы!$G109</f>
        <v>0</v>
      </c>
      <c r="H109" s="307" t="n">
        <f aca="false">SUMPRODUCT(N109:$CZ109,MOD(COLUMN(N109:$CZ109)+1,2))</f>
        <v>0</v>
      </c>
      <c r="I109" s="478" t="n">
        <f aca="false">H109*$E109</f>
        <v>0</v>
      </c>
      <c r="J109" s="307" t="n">
        <f aca="false">F109-H109</f>
        <v>0</v>
      </c>
      <c r="K109" s="478" t="n">
        <f aca="false">J109*$E109</f>
        <v>0</v>
      </c>
      <c r="L109" s="481"/>
      <c r="M109" s="480" t="n">
        <f aca="false">L109*$E109</f>
        <v>0</v>
      </c>
      <c r="N109" s="481"/>
      <c r="O109" s="480" t="n">
        <f aca="false">N109*$E109</f>
        <v>0</v>
      </c>
    </row>
    <row r="110" customFormat="false" ht="14.25" hidden="false" customHeight="false" outlineLevel="0" collapsed="false">
      <c r="A110" s="298"/>
      <c r="B110" s="298" t="s">
        <v>69</v>
      </c>
      <c r="C110" s="298" t="str">
        <f aca="false">VLOOKUP(B110,СписокРабот!B:E,2,FALSE())</f>
        <v>Шпатлёвка стен под обои 2 слоя </v>
      </c>
      <c r="D110" s="300" t="str">
        <f aca="false">VLOOKUP(B110,СписокРабот!B:E,3,FALSE())</f>
        <v>м²</v>
      </c>
      <c r="E110" s="476" t="n">
        <f aca="false">VLOOKUP(B110,СписокРабот!B:E,4,FALSE())</f>
        <v>754</v>
      </c>
      <c r="F110" s="306" t="n">
        <f aca="false">Работы!$F110</f>
        <v>185</v>
      </c>
      <c r="G110" s="477" t="n">
        <f aca="false">Работы!$G110</f>
        <v>139490</v>
      </c>
      <c r="H110" s="307" t="n">
        <f aca="false">SUMPRODUCT(N110:$CZ110,MOD(COLUMN(N110:$CZ110)+1,2))</f>
        <v>0</v>
      </c>
      <c r="I110" s="478" t="n">
        <f aca="false">H110*$E110</f>
        <v>0</v>
      </c>
      <c r="J110" s="307" t="n">
        <f aca="false">F110-H110</f>
        <v>185</v>
      </c>
      <c r="K110" s="478" t="n">
        <f aca="false">J110*$E110</f>
        <v>139490</v>
      </c>
      <c r="L110" s="481"/>
      <c r="M110" s="480" t="n">
        <f aca="false">L110*$E110</f>
        <v>0</v>
      </c>
      <c r="N110" s="481"/>
      <c r="O110" s="480" t="n">
        <f aca="false">N110*$E110</f>
        <v>0</v>
      </c>
    </row>
    <row r="111" customFormat="false" ht="14.25" hidden="false" customHeight="false" outlineLevel="0" collapsed="false">
      <c r="A111" s="298"/>
      <c r="B111" s="298" t="s">
        <v>71</v>
      </c>
      <c r="C111" s="298" t="str">
        <f aca="false">VLOOKUP(B111,СписокРабот!B:E,2,FALSE())</f>
        <v>Шпатлёвка стен под окраску 2 слоя</v>
      </c>
      <c r="D111" s="300" t="str">
        <f aca="false">VLOOKUP(B111,СписокРабот!B:E,3,FALSE())</f>
        <v>м²</v>
      </c>
      <c r="E111" s="476" t="n">
        <f aca="false">VLOOKUP(B111,СписокРабот!B:E,4,FALSE())</f>
        <v>1037</v>
      </c>
      <c r="F111" s="306" t="n">
        <f aca="false">Работы!$F111</f>
        <v>15</v>
      </c>
      <c r="G111" s="477" t="n">
        <f aca="false">Работы!$G111</f>
        <v>15555</v>
      </c>
      <c r="H111" s="307" t="n">
        <f aca="false">SUMPRODUCT(N111:$CZ111,MOD(COLUMN(N111:$CZ111)+1,2))</f>
        <v>0</v>
      </c>
      <c r="I111" s="478" t="n">
        <f aca="false">H111*$E111</f>
        <v>0</v>
      </c>
      <c r="J111" s="307" t="n">
        <f aca="false">F111-H111</f>
        <v>15</v>
      </c>
      <c r="K111" s="478" t="n">
        <f aca="false">J111*$E111</f>
        <v>15555</v>
      </c>
      <c r="L111" s="481"/>
      <c r="M111" s="480" t="n">
        <f aca="false">L111*$E111</f>
        <v>0</v>
      </c>
      <c r="N111" s="481"/>
      <c r="O111" s="480" t="n">
        <f aca="false">N111*$E111</f>
        <v>0</v>
      </c>
    </row>
    <row r="112" customFormat="false" ht="14.25" hidden="false" customHeight="false" outlineLevel="0" collapsed="false">
      <c r="A112" s="298"/>
      <c r="B112" s="298" t="s">
        <v>73</v>
      </c>
      <c r="C112" s="298" t="str">
        <f aca="false">VLOOKUP(B112,СписокРабот!B:E,2,FALSE())</f>
        <v>Грунтовка стен  1 слой</v>
      </c>
      <c r="D112" s="300" t="str">
        <f aca="false">VLOOKUP(B112,СписокРабот!B:E,3,FALSE())</f>
        <v>м²</v>
      </c>
      <c r="E112" s="476" t="n">
        <f aca="false">VLOOKUP(B112,СписокРабот!B:E,4,FALSE())</f>
        <v>157</v>
      </c>
      <c r="F112" s="306" t="n">
        <f aca="false">Работы!$F112</f>
        <v>447</v>
      </c>
      <c r="G112" s="477" t="n">
        <f aca="false">Работы!$G112</f>
        <v>70179</v>
      </c>
      <c r="H112" s="307" t="n">
        <f aca="false">SUMPRODUCT(N112:$CZ112,MOD(COLUMN(N112:$CZ112)+1,2))</f>
        <v>0</v>
      </c>
      <c r="I112" s="478" t="n">
        <f aca="false">H112*$E112</f>
        <v>0</v>
      </c>
      <c r="J112" s="307" t="n">
        <f aca="false">F112-H112</f>
        <v>447</v>
      </c>
      <c r="K112" s="478" t="n">
        <f aca="false">J112*$E112</f>
        <v>70179</v>
      </c>
      <c r="L112" s="481"/>
      <c r="M112" s="391" t="n">
        <f aca="false">L112*$E112</f>
        <v>0</v>
      </c>
      <c r="N112" s="481"/>
      <c r="O112" s="391" t="n">
        <f aca="false">N112*$E112</f>
        <v>0</v>
      </c>
    </row>
    <row r="113" customFormat="false" ht="14.25" hidden="false" customHeight="false" outlineLevel="0" collapsed="false">
      <c r="A113" s="298"/>
      <c r="B113" s="298" t="s">
        <v>75</v>
      </c>
      <c r="C113" s="298" t="str">
        <f aca="false">VLOOKUP(B113,СписокРабот!B:E,2,FALSE())</f>
        <v>Ошкуривание стен 1 раз</v>
      </c>
      <c r="D113" s="300" t="str">
        <f aca="false">VLOOKUP(B113,СписокРабот!B:E,3,FALSE())</f>
        <v>м²</v>
      </c>
      <c r="E113" s="476" t="n">
        <f aca="false">VLOOKUP(B113,СписокРабот!B:E,4,FALSE())</f>
        <v>241</v>
      </c>
      <c r="F113" s="306" t="n">
        <f aca="false">Работы!$F113</f>
        <v>200</v>
      </c>
      <c r="G113" s="477" t="n">
        <f aca="false">Работы!$G113</f>
        <v>48200</v>
      </c>
      <c r="H113" s="307" t="n">
        <f aca="false">SUMPRODUCT(N113:$CZ113,MOD(COLUMN(N113:$CZ113)+1,2))</f>
        <v>0</v>
      </c>
      <c r="I113" s="478" t="n">
        <f aca="false">H113*$E113</f>
        <v>0</v>
      </c>
      <c r="J113" s="307" t="n">
        <f aca="false">F113-H113</f>
        <v>200</v>
      </c>
      <c r="K113" s="478" t="n">
        <f aca="false">J113*$E113</f>
        <v>48200</v>
      </c>
      <c r="L113" s="481"/>
      <c r="M113" s="480" t="n">
        <f aca="false">L113*$E113</f>
        <v>0</v>
      </c>
      <c r="N113" s="481"/>
      <c r="O113" s="480" t="n">
        <f aca="false">N113*$E113</f>
        <v>0</v>
      </c>
    </row>
    <row r="114" customFormat="false" ht="14.25" hidden="false" customHeight="false" outlineLevel="0" collapsed="false">
      <c r="A114" s="298"/>
      <c r="B114" s="298" t="s">
        <v>77</v>
      </c>
      <c r="C114" s="298" t="str">
        <f aca="false">VLOOKUP(B114,СписокРабот!B:E,2,FALSE())</f>
        <v>Оклейка стен обоями (без подбора рисунка)</v>
      </c>
      <c r="D114" s="300" t="str">
        <f aca="false">VLOOKUP(B114,СписокРабот!B:E,3,FALSE())</f>
        <v>м²</v>
      </c>
      <c r="E114" s="476" t="n">
        <f aca="false">VLOOKUP(B114,СписокРабот!B:E,4,FALSE())</f>
        <v>704</v>
      </c>
      <c r="F114" s="306" t="n">
        <f aca="false">Работы!$F114</f>
        <v>185</v>
      </c>
      <c r="G114" s="477" t="n">
        <f aca="false">Работы!$G114</f>
        <v>130240</v>
      </c>
      <c r="H114" s="307" t="n">
        <f aca="false">SUMPRODUCT(N114:$CZ114,MOD(COLUMN(N114:$CZ114)+1,2))</f>
        <v>0</v>
      </c>
      <c r="I114" s="478" t="n">
        <f aca="false">H114*$E114</f>
        <v>0</v>
      </c>
      <c r="J114" s="307" t="n">
        <f aca="false">F114-H114</f>
        <v>185</v>
      </c>
      <c r="K114" s="478" t="n">
        <f aca="false">J114*$E114</f>
        <v>130240</v>
      </c>
      <c r="L114" s="481"/>
      <c r="M114" s="480" t="n">
        <f aca="false">L114*$E114</f>
        <v>0</v>
      </c>
      <c r="N114" s="481"/>
      <c r="O114" s="480" t="n">
        <f aca="false">N114*$E114</f>
        <v>0</v>
      </c>
    </row>
    <row r="115" customFormat="false" ht="14.25" hidden="false" customHeight="false" outlineLevel="0" collapsed="false">
      <c r="A115" s="298"/>
      <c r="B115" s="298" t="s">
        <v>423</v>
      </c>
      <c r="C115" s="298" t="str">
        <f aca="false">VLOOKUP(B115,СписокРабот!B:E,2,FALSE())</f>
        <v>Оклейка стен с (подбором рисунка)</v>
      </c>
      <c r="D115" s="300" t="str">
        <f aca="false">VLOOKUP(B115,СписокРабот!B:E,3,FALSE())</f>
        <v>м²</v>
      </c>
      <c r="E115" s="476" t="n">
        <f aca="false">VLOOKUP(B115,СписокРабот!B:E,4,FALSE())</f>
        <v>1073</v>
      </c>
      <c r="F115" s="306" t="n">
        <f aca="false">Работы!$F115</f>
        <v>0</v>
      </c>
      <c r="G115" s="477" t="n">
        <f aca="false">Работы!$G115</f>
        <v>0</v>
      </c>
      <c r="H115" s="307" t="n">
        <f aca="false">SUMPRODUCT(N115:$CZ115,MOD(COLUMN(N115:$CZ115)+1,2))</f>
        <v>0</v>
      </c>
      <c r="I115" s="478" t="n">
        <f aca="false">H115*$E115</f>
        <v>0</v>
      </c>
      <c r="J115" s="307" t="n">
        <f aca="false">F115-H115</f>
        <v>0</v>
      </c>
      <c r="K115" s="478" t="n">
        <f aca="false">J115*$E115</f>
        <v>0</v>
      </c>
      <c r="L115" s="481"/>
      <c r="M115" s="391" t="n">
        <f aca="false">L115*$E115</f>
        <v>0</v>
      </c>
      <c r="N115" s="481"/>
      <c r="O115" s="391" t="n">
        <f aca="false">N115*$E115</f>
        <v>0</v>
      </c>
    </row>
    <row r="116" customFormat="false" ht="14.25" hidden="false" customHeight="false" outlineLevel="0" collapsed="false">
      <c r="A116" s="298"/>
      <c r="B116" s="298" t="s">
        <v>424</v>
      </c>
      <c r="C116" s="298" t="str">
        <f aca="false">VLOOKUP(B116,СписокРабот!B:E,2,FALSE())</f>
        <v>Оклейка стен обоями под окраску</v>
      </c>
      <c r="D116" s="300" t="str">
        <f aca="false">VLOOKUP(B116,СписокРабот!B:E,3,FALSE())</f>
        <v>м²</v>
      </c>
      <c r="E116" s="476" t="n">
        <f aca="false">VLOOKUP(B116,СписокРабот!B:E,4,FALSE())</f>
        <v>634</v>
      </c>
      <c r="F116" s="306" t="n">
        <f aca="false">Работы!$F116</f>
        <v>0</v>
      </c>
      <c r="G116" s="477" t="n">
        <f aca="false">Работы!$G116</f>
        <v>0</v>
      </c>
      <c r="H116" s="307" t="n">
        <f aca="false">SUMPRODUCT(N116:$CZ116,MOD(COLUMN(N116:$CZ116)+1,2))</f>
        <v>0</v>
      </c>
      <c r="I116" s="478" t="n">
        <f aca="false">H116*$E116</f>
        <v>0</v>
      </c>
      <c r="J116" s="307" t="n">
        <f aca="false">F116-H116</f>
        <v>0</v>
      </c>
      <c r="K116" s="478" t="n">
        <f aca="false">J116*$E116</f>
        <v>0</v>
      </c>
      <c r="L116" s="481"/>
      <c r="M116" s="480" t="n">
        <f aca="false">L116*$E116</f>
        <v>0</v>
      </c>
      <c r="N116" s="481"/>
      <c r="O116" s="480" t="n">
        <f aca="false">N116*$E116</f>
        <v>0</v>
      </c>
    </row>
    <row r="117" customFormat="false" ht="14.25" hidden="false" customHeight="false" outlineLevel="0" collapsed="false">
      <c r="A117" s="298"/>
      <c r="B117" s="298" t="s">
        <v>425</v>
      </c>
      <c r="C117" s="298" t="str">
        <f aca="false">VLOOKUP(B117,СписокРабот!B:E,2,FALSE())</f>
        <v>Декоративная окраска стен/декоративная штукатурка</v>
      </c>
      <c r="D117" s="300" t="str">
        <f aca="false">VLOOKUP(B117,СписокРабот!B:E,3,FALSE())</f>
        <v>м²</v>
      </c>
      <c r="E117" s="476" t="n">
        <f aca="false">VLOOKUP(B117,СписокРабот!B:E,4,FALSE())</f>
        <v>3809</v>
      </c>
      <c r="F117" s="306" t="n">
        <f aca="false">Работы!$F117</f>
        <v>0</v>
      </c>
      <c r="G117" s="477" t="n">
        <f aca="false">Работы!$G117</f>
        <v>0</v>
      </c>
      <c r="H117" s="307" t="n">
        <f aca="false">SUMPRODUCT(N117:$CZ117,MOD(COLUMN(N117:$CZ117)+1,2))</f>
        <v>0</v>
      </c>
      <c r="I117" s="478" t="n">
        <f aca="false">H117*$E117</f>
        <v>0</v>
      </c>
      <c r="J117" s="307" t="n">
        <f aca="false">F117-H117</f>
        <v>0</v>
      </c>
      <c r="K117" s="478" t="n">
        <f aca="false">J117*$E117</f>
        <v>0</v>
      </c>
      <c r="L117" s="481"/>
      <c r="M117" s="480" t="n">
        <f aca="false">L117*$E117</f>
        <v>0</v>
      </c>
      <c r="N117" s="481"/>
      <c r="O117" s="480" t="n">
        <f aca="false">N117*$E117</f>
        <v>0</v>
      </c>
    </row>
    <row r="118" customFormat="false" ht="14.25" hidden="false" customHeight="false" outlineLevel="0" collapsed="false">
      <c r="A118" s="298"/>
      <c r="B118" s="298" t="s">
        <v>426</v>
      </c>
      <c r="C118" s="298" t="str">
        <f aca="false">VLOOKUP(B118,СписокРабот!B:E,2,FALSE())</f>
        <v>Монтаж жидких обоев</v>
      </c>
      <c r="D118" s="300" t="str">
        <f aca="false">VLOOKUP(B118,СписокРабот!B:E,3,FALSE())</f>
        <v>м²</v>
      </c>
      <c r="E118" s="476" t="n">
        <f aca="false">VLOOKUP(B118,СписокРабот!B:E,4,FALSE())</f>
        <v>1265</v>
      </c>
      <c r="F118" s="306" t="n">
        <f aca="false">Работы!$F118</f>
        <v>0</v>
      </c>
      <c r="G118" s="477" t="n">
        <f aca="false">Работы!$G118</f>
        <v>0</v>
      </c>
      <c r="H118" s="307" t="n">
        <f aca="false">SUMPRODUCT(N118:$CZ118,MOD(COLUMN(N118:$CZ118)+1,2))</f>
        <v>0</v>
      </c>
      <c r="I118" s="478" t="n">
        <f aca="false">H118*$E118</f>
        <v>0</v>
      </c>
      <c r="J118" s="307" t="n">
        <f aca="false">F118-H118</f>
        <v>0</v>
      </c>
      <c r="K118" s="478" t="n">
        <f aca="false">J118*$E118</f>
        <v>0</v>
      </c>
      <c r="L118" s="481"/>
      <c r="M118" s="480" t="n">
        <f aca="false">L118*$E118</f>
        <v>0</v>
      </c>
      <c r="N118" s="481"/>
      <c r="O118" s="480" t="n">
        <f aca="false">N118*$E118</f>
        <v>0</v>
      </c>
    </row>
    <row r="119" customFormat="false" ht="14.25" hidden="false" customHeight="false" outlineLevel="0" collapsed="false">
      <c r="A119" s="298"/>
      <c r="B119" s="298" t="s">
        <v>427</v>
      </c>
      <c r="C119" s="298" t="str">
        <f aca="false">VLOOKUP(B119,СписокРабот!B:E,2,FALSE())</f>
        <v>Окраска стен по обоям 2 слоя</v>
      </c>
      <c r="D119" s="300" t="str">
        <f aca="false">VLOOKUP(B119,СписокРабот!B:E,3,FALSE())</f>
        <v>м²</v>
      </c>
      <c r="E119" s="476" t="n">
        <f aca="false">VLOOKUP(B119,СписокРабот!B:E,4,FALSE())</f>
        <v>452</v>
      </c>
      <c r="F119" s="306" t="n">
        <f aca="false">Работы!$F119</f>
        <v>0</v>
      </c>
      <c r="G119" s="477" t="n">
        <f aca="false">Работы!$G119</f>
        <v>0</v>
      </c>
      <c r="H119" s="307" t="n">
        <f aca="false">SUMPRODUCT(N119:$CZ119,MOD(COLUMN(N119:$CZ119)+1,2))</f>
        <v>0</v>
      </c>
      <c r="I119" s="478" t="n">
        <f aca="false">H119*$E119</f>
        <v>0</v>
      </c>
      <c r="J119" s="307" t="n">
        <f aca="false">F119-H119</f>
        <v>0</v>
      </c>
      <c r="K119" s="478" t="n">
        <f aca="false">J119*$E119</f>
        <v>0</v>
      </c>
      <c r="L119" s="481"/>
      <c r="M119" s="480" t="n">
        <f aca="false">L119*$E119</f>
        <v>0</v>
      </c>
      <c r="N119" s="481"/>
      <c r="O119" s="480" t="n">
        <f aca="false">N119*$E119</f>
        <v>0</v>
      </c>
    </row>
    <row r="120" customFormat="false" ht="14.25" hidden="false" customHeight="false" outlineLevel="0" collapsed="false">
      <c r="A120" s="298"/>
      <c r="B120" s="298" t="s">
        <v>79</v>
      </c>
      <c r="C120" s="298" t="str">
        <f aca="false">VLOOKUP(B120,СписокРабот!B:E,2,FALSE())</f>
        <v>Окраска стен по шпатлёвке 2 слоя</v>
      </c>
      <c r="D120" s="300" t="str">
        <f aca="false">VLOOKUP(B120,СписокРабот!B:E,3,FALSE())</f>
        <v>м²</v>
      </c>
      <c r="E120" s="476" t="n">
        <f aca="false">VLOOKUP(B120,СписокРабот!B:E,4,FALSE())</f>
        <v>608</v>
      </c>
      <c r="F120" s="306" t="n">
        <f aca="false">Работы!$F120</f>
        <v>15</v>
      </c>
      <c r="G120" s="477" t="n">
        <f aca="false">Работы!$G120</f>
        <v>9120</v>
      </c>
      <c r="H120" s="307" t="n">
        <f aca="false">SUMPRODUCT(N120:$CZ120,MOD(COLUMN(N120:$CZ120)+1,2))</f>
        <v>0</v>
      </c>
      <c r="I120" s="478" t="n">
        <f aca="false">H120*$E120</f>
        <v>0</v>
      </c>
      <c r="J120" s="307" t="n">
        <f aca="false">F120-H120</f>
        <v>15</v>
      </c>
      <c r="K120" s="478" t="n">
        <f aca="false">J120*$E120</f>
        <v>9120</v>
      </c>
      <c r="L120" s="481"/>
      <c r="M120" s="480" t="n">
        <f aca="false">L120*$E120</f>
        <v>0</v>
      </c>
      <c r="N120" s="481"/>
      <c r="O120" s="480" t="n">
        <f aca="false">N120*$E120</f>
        <v>0</v>
      </c>
    </row>
    <row r="121" customFormat="false" ht="14.25" hidden="false" customHeight="false" outlineLevel="0" collapsed="false">
      <c r="A121" s="298"/>
      <c r="B121" s="298" t="s">
        <v>428</v>
      </c>
      <c r="C121" s="298" t="str">
        <f aca="false">VLOOKUP(B121,СписокРабот!B:E,2,FALSE())</f>
        <v>Грунтовка откосов 1 слой</v>
      </c>
      <c r="D121" s="300" t="str">
        <f aca="false">VLOOKUP(B121,СписокРабот!B:E,3,FALSE())</f>
        <v>п.м</v>
      </c>
      <c r="E121" s="476" t="n">
        <f aca="false">VLOOKUP(B121,СписокРабот!B:E,4,FALSE())</f>
        <v>157</v>
      </c>
      <c r="F121" s="306" t="n">
        <f aca="false">Работы!$F121</f>
        <v>0</v>
      </c>
      <c r="G121" s="477" t="n">
        <f aca="false">Работы!$G121</f>
        <v>0</v>
      </c>
      <c r="H121" s="307" t="n">
        <f aca="false">SUMPRODUCT(N121:$CZ121,MOD(COLUMN(N121:$CZ121)+1,2))</f>
        <v>0</v>
      </c>
      <c r="I121" s="478" t="n">
        <f aca="false">H121*$E121</f>
        <v>0</v>
      </c>
      <c r="J121" s="307" t="n">
        <f aca="false">F121-H121</f>
        <v>0</v>
      </c>
      <c r="K121" s="478" t="n">
        <f aca="false">J121*$E121</f>
        <v>0</v>
      </c>
      <c r="L121" s="481"/>
      <c r="M121" s="480" t="n">
        <f aca="false">L121*$E121</f>
        <v>0</v>
      </c>
      <c r="N121" s="481"/>
      <c r="O121" s="480" t="n">
        <f aca="false">N121*$E121</f>
        <v>0</v>
      </c>
    </row>
    <row r="122" customFormat="false" ht="14.25" hidden="false" customHeight="false" outlineLevel="0" collapsed="false">
      <c r="A122" s="298"/>
      <c r="B122" s="298" t="s">
        <v>429</v>
      </c>
      <c r="C122" s="298" t="str">
        <f aca="false">VLOOKUP(B122,СписокРабот!B:E,2,FALSE())</f>
        <v>Шпатлёвка откосов 2 слоя(шириной до 400 мм)</v>
      </c>
      <c r="D122" s="300" t="str">
        <f aca="false">VLOOKUP(B122,СписокРабот!B:E,3,FALSE())</f>
        <v>п.м</v>
      </c>
      <c r="E122" s="476" t="n">
        <f aca="false">VLOOKUP(B122,СписокРабот!B:E,4,FALSE())</f>
        <v>1037</v>
      </c>
      <c r="F122" s="306" t="n">
        <f aca="false">Работы!$F122</f>
        <v>0</v>
      </c>
      <c r="G122" s="477" t="n">
        <f aca="false">Работы!$G122</f>
        <v>0</v>
      </c>
      <c r="H122" s="307" t="n">
        <f aca="false">SUMPRODUCT(N122:$CZ122,MOD(COLUMN(N122:$CZ122)+1,2))</f>
        <v>0</v>
      </c>
      <c r="I122" s="478" t="n">
        <f aca="false">H122*$E122</f>
        <v>0</v>
      </c>
      <c r="J122" s="307" t="n">
        <f aca="false">F122-H122</f>
        <v>0</v>
      </c>
      <c r="K122" s="478" t="n">
        <f aca="false">J122*$E122</f>
        <v>0</v>
      </c>
      <c r="L122" s="481"/>
      <c r="M122" s="480" t="n">
        <f aca="false">L122*$E122</f>
        <v>0</v>
      </c>
      <c r="N122" s="481"/>
      <c r="O122" s="480" t="n">
        <f aca="false">N122*$E122</f>
        <v>0</v>
      </c>
    </row>
    <row r="123" customFormat="false" ht="14.25" hidden="false" customHeight="false" outlineLevel="0" collapsed="false">
      <c r="A123" s="298"/>
      <c r="B123" s="298" t="s">
        <v>430</v>
      </c>
      <c r="C123" s="298" t="str">
        <f aca="false">VLOOKUP(B123,СписокРабот!B:E,2,FALSE())</f>
        <v>Окраска откосов 2 слоя</v>
      </c>
      <c r="D123" s="300" t="str">
        <f aca="false">VLOOKUP(B123,СписокРабот!B:E,3,FALSE())</f>
        <v>п.м</v>
      </c>
      <c r="E123" s="476" t="n">
        <f aca="false">VLOOKUP(B123,СписокРабот!B:E,4,FALSE())</f>
        <v>608</v>
      </c>
      <c r="F123" s="306" t="n">
        <f aca="false">Работы!$F123</f>
        <v>0</v>
      </c>
      <c r="G123" s="477" t="n">
        <f aca="false">Работы!$G123</f>
        <v>0</v>
      </c>
      <c r="H123" s="307" t="n">
        <f aca="false">SUMPRODUCT(N123:$CZ123,MOD(COLUMN(N123:$CZ123)+1,2))</f>
        <v>0</v>
      </c>
      <c r="I123" s="478" t="n">
        <f aca="false">H123*$E123</f>
        <v>0</v>
      </c>
      <c r="J123" s="307" t="n">
        <f aca="false">F123-H123</f>
        <v>0</v>
      </c>
      <c r="K123" s="478" t="n">
        <f aca="false">J123*$E123</f>
        <v>0</v>
      </c>
      <c r="L123" s="481"/>
      <c r="M123" s="480" t="n">
        <f aca="false">L123*$E123</f>
        <v>0</v>
      </c>
      <c r="N123" s="481"/>
      <c r="O123" s="480" t="n">
        <f aca="false">N123*$E123</f>
        <v>0</v>
      </c>
    </row>
    <row r="124" customFormat="false" ht="14.25" hidden="false" customHeight="false" outlineLevel="0" collapsed="false">
      <c r="A124" s="298"/>
      <c r="B124" s="298" t="s">
        <v>431</v>
      </c>
      <c r="C124" s="298" t="str">
        <f aca="false">VLOOKUP(B124,СписокРабот!B:E,2,FALSE())</f>
        <v>Проклейка швов ГКЛ с армированием бумажной лентой</v>
      </c>
      <c r="D124" s="300" t="str">
        <f aca="false">VLOOKUP(B124,СписокРабот!B:E,3,FALSE())</f>
        <v>п.м</v>
      </c>
      <c r="E124" s="476" t="n">
        <f aca="false">VLOOKUP(B124,СписокРабот!B:E,4,FALSE())</f>
        <v>200</v>
      </c>
      <c r="F124" s="306" t="n">
        <f aca="false">Работы!$F124</f>
        <v>0</v>
      </c>
      <c r="G124" s="477" t="n">
        <f aca="false">Работы!$G124</f>
        <v>0</v>
      </c>
      <c r="H124" s="307" t="n">
        <f aca="false">SUMPRODUCT(N124:$CZ124,MOD(COLUMN(N124:$CZ124)+1,2))</f>
        <v>0</v>
      </c>
      <c r="I124" s="478" t="n">
        <f aca="false">H124*$E124</f>
        <v>0</v>
      </c>
      <c r="J124" s="307" t="n">
        <f aca="false">F124-H124</f>
        <v>0</v>
      </c>
      <c r="K124" s="478" t="n">
        <f aca="false">J124*$E124</f>
        <v>0</v>
      </c>
      <c r="L124" s="481"/>
      <c r="M124" s="480" t="n">
        <f aca="false">L124*$E124</f>
        <v>0</v>
      </c>
      <c r="N124" s="481"/>
      <c r="O124" s="480" t="n">
        <f aca="false">N124*$E124</f>
        <v>0</v>
      </c>
    </row>
    <row r="125" customFormat="false" ht="14.25" hidden="false" customHeight="false" outlineLevel="0" collapsed="false">
      <c r="A125" s="298"/>
      <c r="B125" s="298" t="s">
        <v>432</v>
      </c>
      <c r="C125" s="298" t="str">
        <f aca="false">VLOOKUP(B125,СписокРабот!B:E,2,FALSE())</f>
        <v>Монтаж малярных уголков/ углоформирующей ленты</v>
      </c>
      <c r="D125" s="300" t="str">
        <f aca="false">VLOOKUP(B125,СписокРабот!B:E,3,FALSE())</f>
        <v>п.м</v>
      </c>
      <c r="E125" s="476" t="n">
        <f aca="false">VLOOKUP(B125,СписокРабот!B:E,4,FALSE())</f>
        <v>329</v>
      </c>
      <c r="F125" s="306" t="n">
        <f aca="false">Работы!$F125</f>
        <v>0</v>
      </c>
      <c r="G125" s="477" t="n">
        <f aca="false">Работы!$G125</f>
        <v>0</v>
      </c>
      <c r="H125" s="307" t="n">
        <f aca="false">SUMPRODUCT(N125:$CZ125,MOD(COLUMN(N125:$CZ125)+1,2))</f>
        <v>0</v>
      </c>
      <c r="I125" s="478" t="n">
        <f aca="false">H125*$E125</f>
        <v>0</v>
      </c>
      <c r="J125" s="307" t="n">
        <f aca="false">F125-H125</f>
        <v>0</v>
      </c>
      <c r="K125" s="478" t="n">
        <f aca="false">J125*$E125</f>
        <v>0</v>
      </c>
      <c r="L125" s="481"/>
      <c r="M125" s="480" t="n">
        <f aca="false">L125*$E125</f>
        <v>0</v>
      </c>
      <c r="N125" s="481"/>
      <c r="O125" s="480" t="n">
        <f aca="false">N125*$E125</f>
        <v>0</v>
      </c>
    </row>
    <row r="126" customFormat="false" ht="14.25" hidden="false" customHeight="false" outlineLevel="0" collapsed="false">
      <c r="A126" s="298"/>
      <c r="B126" s="298" t="s">
        <v>433</v>
      </c>
      <c r="C126" s="298" t="str">
        <f aca="false">VLOOKUP(B126,СписокРабот!B:E,2,FALSE())</f>
        <v>Устройство откосов из «панелита»</v>
      </c>
      <c r="D126" s="300" t="str">
        <f aca="false">VLOOKUP(B126,СписокРабот!B:E,3,FALSE())</f>
        <v>п.м</v>
      </c>
      <c r="E126" s="476" t="n">
        <f aca="false">VLOOKUP(B126,СписокРабот!B:E,4,FALSE())</f>
        <v>829</v>
      </c>
      <c r="F126" s="306" t="n">
        <f aca="false">Работы!$F126</f>
        <v>0</v>
      </c>
      <c r="G126" s="477" t="n">
        <f aca="false">Работы!$G126</f>
        <v>0</v>
      </c>
      <c r="H126" s="307" t="n">
        <f aca="false">SUMPRODUCT(N126:$CZ126,MOD(COLUMN(N126:$CZ126)+1,2))</f>
        <v>0</v>
      </c>
      <c r="I126" s="478" t="n">
        <f aca="false">H126*$E126</f>
        <v>0</v>
      </c>
      <c r="J126" s="307" t="n">
        <f aca="false">F126-H126</f>
        <v>0</v>
      </c>
      <c r="K126" s="478" t="n">
        <f aca="false">J126*$E126</f>
        <v>0</v>
      </c>
      <c r="L126" s="481"/>
      <c r="M126" s="480" t="n">
        <f aca="false">L126*$E126</f>
        <v>0</v>
      </c>
      <c r="N126" s="481"/>
      <c r="O126" s="480" t="n">
        <f aca="false">N126*$E126</f>
        <v>0</v>
      </c>
    </row>
    <row r="127" customFormat="false" ht="14.25" hidden="false" customHeight="false" outlineLevel="0" collapsed="false">
      <c r="A127" s="298"/>
      <c r="B127" s="298" t="s">
        <v>434</v>
      </c>
      <c r="C127" s="298" t="str">
        <f aca="false">VLOOKUP(B127,СписокРабот!B:E,2,FALSE())</f>
        <v>Декоративная штукатурка типа венецианская / артбетон</v>
      </c>
      <c r="D127" s="300" t="str">
        <f aca="false">VLOOKUP(B127,СписокРабот!B:E,3,FALSE())</f>
        <v>м²</v>
      </c>
      <c r="E127" s="476" t="n">
        <f aca="false">VLOOKUP(B127,СписокРабот!B:E,4,FALSE())</f>
        <v>10085</v>
      </c>
      <c r="F127" s="306" t="n">
        <f aca="false">Работы!$F127</f>
        <v>0</v>
      </c>
      <c r="G127" s="477" t="n">
        <f aca="false">Работы!$G127</f>
        <v>0</v>
      </c>
      <c r="H127" s="307" t="n">
        <f aca="false">SUMPRODUCT(N127:$CZ127,MOD(COLUMN(N127:$CZ127)+1,2))</f>
        <v>0</v>
      </c>
      <c r="I127" s="478" t="n">
        <f aca="false">H127*$E127</f>
        <v>0</v>
      </c>
      <c r="J127" s="307" t="n">
        <f aca="false">F127-H127</f>
        <v>0</v>
      </c>
      <c r="K127" s="478" t="n">
        <f aca="false">J127*$E127</f>
        <v>0</v>
      </c>
      <c r="L127" s="481"/>
      <c r="M127" s="480" t="n">
        <f aca="false">L127*$E127</f>
        <v>0</v>
      </c>
      <c r="N127" s="481"/>
      <c r="O127" s="480" t="n">
        <f aca="false">N127*$E127</f>
        <v>0</v>
      </c>
    </row>
    <row r="128" customFormat="false" ht="14.25" hidden="false" customHeight="false" outlineLevel="0" collapsed="false">
      <c r="A128" s="298"/>
      <c r="B128" s="298" t="s">
        <v>435</v>
      </c>
      <c r="C128" s="298" t="str">
        <f aca="false">VLOOKUP(B128,СписокРабот!B:E,2,FALSE())</f>
        <v>Ошкуривание откосов стен 1 раз</v>
      </c>
      <c r="D128" s="300" t="str">
        <f aca="false">VLOOKUP(B128,СписокРабот!B:E,3,FALSE())</f>
        <v>п.м</v>
      </c>
      <c r="E128" s="476" t="n">
        <f aca="false">VLOOKUP(B128,СписокРабот!B:E,4,FALSE())</f>
        <v>241</v>
      </c>
      <c r="F128" s="306" t="n">
        <f aca="false">Работы!$F128</f>
        <v>0</v>
      </c>
      <c r="G128" s="477" t="n">
        <f aca="false">Работы!$G128</f>
        <v>0</v>
      </c>
      <c r="H128" s="307" t="n">
        <f aca="false">SUMPRODUCT(N128:$CZ128,MOD(COLUMN(N128:$CZ128)+1,2))</f>
        <v>0</v>
      </c>
      <c r="I128" s="478" t="n">
        <f aca="false">H128*$E128</f>
        <v>0</v>
      </c>
      <c r="J128" s="307" t="n">
        <f aca="false">F128-H128</f>
        <v>0</v>
      </c>
      <c r="K128" s="478" t="n">
        <f aca="false">J128*$E128</f>
        <v>0</v>
      </c>
      <c r="L128" s="481"/>
      <c r="M128" s="480" t="n">
        <f aca="false">L128*$E128</f>
        <v>0</v>
      </c>
      <c r="N128" s="481"/>
      <c r="O128" s="480" t="n">
        <f aca="false">N128*$E128</f>
        <v>0</v>
      </c>
    </row>
    <row r="129" customFormat="false" ht="14.25" hidden="false" customHeight="false" outlineLevel="0" collapsed="false">
      <c r="A129" s="298"/>
      <c r="B129" s="298" t="s">
        <v>81</v>
      </c>
      <c r="C129" s="298" t="str">
        <f aca="false">VLOOKUP(B129,СписокРабот!B:E,2,FALSE())</f>
        <v>Обработка стен бетоноконтактом 1 слой</v>
      </c>
      <c r="D129" s="300" t="str">
        <f aca="false">VLOOKUP(B129,СписокРабот!B:E,3,FALSE())</f>
        <v>м²</v>
      </c>
      <c r="E129" s="476" t="n">
        <f aca="false">VLOOKUP(B129,СписокРабот!B:E,4,FALSE())</f>
        <v>204</v>
      </c>
      <c r="F129" s="306" t="n">
        <f aca="false">Работы!$F129</f>
        <v>40</v>
      </c>
      <c r="G129" s="477" t="n">
        <f aca="false">Работы!$G129</f>
        <v>8160</v>
      </c>
      <c r="H129" s="307" t="n">
        <f aca="false">SUMPRODUCT(N129:$CZ129,MOD(COLUMN(N129:$CZ129)+1,2))</f>
        <v>0</v>
      </c>
      <c r="I129" s="478" t="n">
        <f aca="false">H129*$E129</f>
        <v>0</v>
      </c>
      <c r="J129" s="307" t="n">
        <f aca="false">F129-H129</f>
        <v>40</v>
      </c>
      <c r="K129" s="478" t="n">
        <f aca="false">J129*$E129</f>
        <v>8160</v>
      </c>
      <c r="L129" s="481"/>
      <c r="M129" s="480" t="n">
        <f aca="false">L129*$E129</f>
        <v>0</v>
      </c>
      <c r="N129" s="481"/>
      <c r="O129" s="480" t="n">
        <f aca="false">N129*$E129</f>
        <v>0</v>
      </c>
    </row>
    <row r="130" customFormat="false" ht="14.25" hidden="false" customHeight="false" outlineLevel="0" collapsed="false">
      <c r="A130" s="298"/>
      <c r="B130" s="298" t="s">
        <v>436</v>
      </c>
      <c r="C130" s="298" t="str">
        <f aca="false">VLOOKUP(B130,СписокРабот!B:E,2,FALSE())</f>
        <v>Монтаж ЗD-панелей из гипса (без покраски)</v>
      </c>
      <c r="D130" s="300" t="str">
        <f aca="false">VLOOKUP(B130,СписокРабот!B:E,3,FALSE())</f>
        <v>м²</v>
      </c>
      <c r="E130" s="476" t="n">
        <f aca="false">VLOOKUP(B130,СписокРабот!B:E,4,FALSE())</f>
        <v>6322</v>
      </c>
      <c r="F130" s="306" t="n">
        <f aca="false">Работы!$F130</f>
        <v>0</v>
      </c>
      <c r="G130" s="477" t="n">
        <f aca="false">Работы!$G130</f>
        <v>0</v>
      </c>
      <c r="H130" s="307" t="n">
        <f aca="false">SUMPRODUCT(N130:$CZ130,MOD(COLUMN(N130:$CZ130)+1,2))</f>
        <v>0</v>
      </c>
      <c r="I130" s="478" t="n">
        <f aca="false">H130*$E130</f>
        <v>0</v>
      </c>
      <c r="J130" s="307" t="n">
        <f aca="false">F130-H130</f>
        <v>0</v>
      </c>
      <c r="K130" s="478" t="n">
        <f aca="false">J130*$E130</f>
        <v>0</v>
      </c>
      <c r="L130" s="481"/>
      <c r="M130" s="480" t="n">
        <f aca="false">L130*$E130</f>
        <v>0</v>
      </c>
      <c r="N130" s="481"/>
      <c r="O130" s="480" t="n">
        <f aca="false">N130*$E130</f>
        <v>0</v>
      </c>
    </row>
    <row r="131" customFormat="false" ht="14.25" hidden="false" customHeight="false" outlineLevel="0" collapsed="false">
      <c r="A131" s="298"/>
      <c r="B131" s="298" t="s">
        <v>437</v>
      </c>
      <c r="C131" s="298" t="str">
        <f aca="false">VLOOKUP(B131,СписокРабот!B:E,2,FALSE())</f>
        <v>Окраска 3D-панелей из гипса 2 слоя</v>
      </c>
      <c r="D131" s="300" t="str">
        <f aca="false">VLOOKUP(B131,СписокРабот!B:E,3,FALSE())</f>
        <v>м²</v>
      </c>
      <c r="E131" s="476" t="n">
        <f aca="false">VLOOKUP(B131,СписокРабот!B:E,4,FALSE())</f>
        <v>1332</v>
      </c>
      <c r="F131" s="306" t="n">
        <f aca="false">Работы!$F131</f>
        <v>0</v>
      </c>
      <c r="G131" s="477" t="n">
        <f aca="false">Работы!$G131</f>
        <v>0</v>
      </c>
      <c r="H131" s="307" t="n">
        <f aca="false">SUMPRODUCT(N131:$CZ131,MOD(COLUMN(N131:$CZ131)+1,2))</f>
        <v>0</v>
      </c>
      <c r="I131" s="478" t="n">
        <f aca="false">H131*$E131</f>
        <v>0</v>
      </c>
      <c r="J131" s="307" t="n">
        <f aca="false">F131-H131</f>
        <v>0</v>
      </c>
      <c r="K131" s="478" t="n">
        <f aca="false">J131*$E131</f>
        <v>0</v>
      </c>
      <c r="L131" s="481"/>
      <c r="M131" s="480" t="n">
        <f aca="false">L131*$E131</f>
        <v>0</v>
      </c>
      <c r="N131" s="481"/>
      <c r="O131" s="480" t="n">
        <f aca="false">N131*$E131</f>
        <v>0</v>
      </c>
    </row>
    <row r="132" customFormat="false" ht="14.25" hidden="false" customHeight="false" outlineLevel="0" collapsed="false">
      <c r="A132" s="298"/>
      <c r="B132" s="298" t="s">
        <v>438</v>
      </c>
      <c r="C132" s="298" t="str">
        <f aca="false">VLOOKUP(B132,СписокРабот!B:E,2,FALSE())</f>
        <v>Герметизация примык. стена-стена,потолок,пол. Звукоизол. панели, ГКЛ</v>
      </c>
      <c r="D132" s="300" t="str">
        <f aca="false">VLOOKUP(B132,СписокРабот!B:E,3,FALSE())</f>
        <v>п.м</v>
      </c>
      <c r="E132" s="476" t="n">
        <f aca="false">VLOOKUP(B132,СписокРабот!B:E,4,FALSE())</f>
        <v>270</v>
      </c>
      <c r="F132" s="306" t="n">
        <f aca="false">Работы!$F132</f>
        <v>0</v>
      </c>
      <c r="G132" s="477" t="n">
        <f aca="false">Работы!$G132</f>
        <v>0</v>
      </c>
      <c r="H132" s="307" t="n">
        <f aca="false">SUMPRODUCT(N132:$CZ132,MOD(COLUMN(N132:$CZ132)+1,2))</f>
        <v>0</v>
      </c>
      <c r="I132" s="478" t="n">
        <f aca="false">H132*$E132</f>
        <v>0</v>
      </c>
      <c r="J132" s="307" t="n">
        <f aca="false">F132-H132</f>
        <v>0</v>
      </c>
      <c r="K132" s="478" t="n">
        <f aca="false">J132*$E132</f>
        <v>0</v>
      </c>
      <c r="L132" s="481"/>
      <c r="M132" s="480" t="n">
        <f aca="false">L132*$E132</f>
        <v>0</v>
      </c>
      <c r="N132" s="481"/>
      <c r="O132" s="480" t="n">
        <f aca="false">N132*$E132</f>
        <v>0</v>
      </c>
    </row>
    <row r="133" customFormat="false" ht="14.25" hidden="false" customHeight="false" outlineLevel="0" collapsed="false">
      <c r="A133" s="298"/>
      <c r="B133" s="298" t="s">
        <v>439</v>
      </c>
      <c r="C133" s="298" t="str">
        <f aca="false">VLOOKUP(B133,СписокРабот!B:E,2,FALSE())</f>
        <v>Монтаж стеновых панелей (типа «панелит»)</v>
      </c>
      <c r="D133" s="300" t="str">
        <f aca="false">VLOOKUP(B133,СписокРабот!B:E,3,FALSE())</f>
        <v>м²</v>
      </c>
      <c r="E133" s="476" t="n">
        <f aca="false">VLOOKUP(B133,СписокРабот!B:E,4,FALSE())</f>
        <v>693</v>
      </c>
      <c r="F133" s="306" t="n">
        <f aca="false">Работы!$F133</f>
        <v>0</v>
      </c>
      <c r="G133" s="477" t="n">
        <f aca="false">Работы!$G133</f>
        <v>0</v>
      </c>
      <c r="H133" s="307" t="n">
        <f aca="false">SUMPRODUCT(N133:$CZ133,MOD(COLUMN(N133:$CZ133)+1,2))</f>
        <v>0</v>
      </c>
      <c r="I133" s="478" t="n">
        <f aca="false">H133*$E133</f>
        <v>0</v>
      </c>
      <c r="J133" s="307" t="n">
        <f aca="false">F133-H133</f>
        <v>0</v>
      </c>
      <c r="K133" s="478" t="n">
        <f aca="false">J133*$E133</f>
        <v>0</v>
      </c>
      <c r="L133" s="481"/>
      <c r="M133" s="480" t="n">
        <f aca="false">L133*$E133</f>
        <v>0</v>
      </c>
      <c r="N133" s="481"/>
      <c r="O133" s="480" t="n">
        <f aca="false">N133*$E133</f>
        <v>0</v>
      </c>
    </row>
    <row r="134" customFormat="false" ht="14.25" hidden="false" customHeight="false" outlineLevel="0" collapsed="false">
      <c r="A134" s="298"/>
      <c r="B134" s="298" t="s">
        <v>440</v>
      </c>
      <c r="C134" s="298" t="str">
        <f aca="false">VLOOKUP(B134,СписокРабот!B:E,2,FALSE())</f>
        <v>Устройство звукоизоляции стен системой ЗИПС вектор</v>
      </c>
      <c r="D134" s="300" t="str">
        <f aca="false">VLOOKUP(B134,СписокРабот!B:E,3,FALSE())</f>
        <v>м²</v>
      </c>
      <c r="E134" s="476" t="n">
        <f aca="false">VLOOKUP(B134,СписокРабот!B:E,4,FALSE())</f>
        <v>2278</v>
      </c>
      <c r="F134" s="306" t="n">
        <f aca="false">Работы!$F134</f>
        <v>0</v>
      </c>
      <c r="G134" s="477" t="n">
        <f aca="false">Работы!$G134</f>
        <v>0</v>
      </c>
      <c r="H134" s="307" t="n">
        <f aca="false">SUMPRODUCT(N134:$CZ134,MOD(COLUMN(N134:$CZ134)+1,2))</f>
        <v>0</v>
      </c>
      <c r="I134" s="478" t="n">
        <f aca="false">H134*$E134</f>
        <v>0</v>
      </c>
      <c r="J134" s="307" t="n">
        <f aca="false">F134-H134</f>
        <v>0</v>
      </c>
      <c r="K134" s="478" t="n">
        <f aca="false">J134*$E134</f>
        <v>0</v>
      </c>
      <c r="L134" s="481"/>
      <c r="M134" s="480" t="n">
        <f aca="false">L134*$E134</f>
        <v>0</v>
      </c>
      <c r="N134" s="481"/>
      <c r="O134" s="480" t="n">
        <f aca="false">N134*$E134</f>
        <v>0</v>
      </c>
    </row>
    <row r="135" customFormat="false" ht="14.25" hidden="false" customHeight="false" outlineLevel="0" collapsed="false">
      <c r="A135" s="298"/>
      <c r="B135" s="298" t="s">
        <v>441</v>
      </c>
      <c r="C135" s="298" t="str">
        <f aca="false">VLOOKUP(B135,СписокРабот!B:E,2,FALSE())</f>
        <v>Оклейка стен фото обои, фреска/ текстильные обои</v>
      </c>
      <c r="D135" s="300" t="str">
        <f aca="false">VLOOKUP(B135,СписокРабот!B:E,3,FALSE())</f>
        <v>м²</v>
      </c>
      <c r="E135" s="476" t="n">
        <f aca="false">VLOOKUP(B135,СписокРабот!B:E,4,FALSE())</f>
        <v>6411</v>
      </c>
      <c r="F135" s="306" t="n">
        <f aca="false">Работы!$F135</f>
        <v>0</v>
      </c>
      <c r="G135" s="477" t="n">
        <f aca="false">Работы!$G135</f>
        <v>0</v>
      </c>
      <c r="H135" s="307" t="n">
        <f aca="false">SUMPRODUCT(N135:$CZ135,MOD(COLUMN(N135:$CZ135)+1,2))</f>
        <v>0</v>
      </c>
      <c r="I135" s="478" t="n">
        <f aca="false">H135*$E135</f>
        <v>0</v>
      </c>
      <c r="J135" s="307" t="n">
        <f aca="false">F135-H135</f>
        <v>0</v>
      </c>
      <c r="K135" s="478" t="n">
        <f aca="false">J135*$E135</f>
        <v>0</v>
      </c>
      <c r="L135" s="481"/>
      <c r="M135" s="480" t="n">
        <f aca="false">L135*$E135</f>
        <v>0</v>
      </c>
      <c r="N135" s="481"/>
      <c r="O135" s="480" t="n">
        <f aca="false">N135*$E135</f>
        <v>0</v>
      </c>
    </row>
    <row r="136" customFormat="false" ht="14.25" hidden="false" customHeight="false" outlineLevel="0" collapsed="false">
      <c r="A136" s="298"/>
      <c r="B136" s="298" t="s">
        <v>442</v>
      </c>
      <c r="C136" s="298" t="str">
        <f aca="false">VLOOKUP(B136,СписокРабот!B:E,2,FALSE())</f>
        <v>Монтаж молдингов на стены полиуретан</v>
      </c>
      <c r="D136" s="300" t="str">
        <f aca="false">VLOOKUP(B136,СписокРабот!B:E,3,FALSE())</f>
        <v>п.м</v>
      </c>
      <c r="E136" s="476" t="n">
        <f aca="false">VLOOKUP(B136,СписокРабот!B:E,4,FALSE())</f>
        <v>893</v>
      </c>
      <c r="F136" s="306" t="n">
        <f aca="false">Работы!$F136</f>
        <v>0</v>
      </c>
      <c r="G136" s="477" t="n">
        <f aca="false">Работы!$G136</f>
        <v>0</v>
      </c>
      <c r="H136" s="307" t="n">
        <f aca="false">SUMPRODUCT(N136:$CZ136,MOD(COLUMN(N136:$CZ136)+1,2))</f>
        <v>0</v>
      </c>
      <c r="I136" s="478" t="n">
        <f aca="false">H136*$E136</f>
        <v>0</v>
      </c>
      <c r="J136" s="307" t="n">
        <f aca="false">F136-H136</f>
        <v>0</v>
      </c>
      <c r="K136" s="478" t="n">
        <f aca="false">J136*$E136</f>
        <v>0</v>
      </c>
      <c r="L136" s="481"/>
      <c r="M136" s="480" t="n">
        <f aca="false">L136*$E136</f>
        <v>0</v>
      </c>
      <c r="N136" s="481"/>
      <c r="O136" s="480" t="n">
        <f aca="false">N136*$E136</f>
        <v>0</v>
      </c>
    </row>
    <row r="137" customFormat="false" ht="14.25" hidden="false" customHeight="false" outlineLevel="0" collapsed="false">
      <c r="A137" s="298"/>
      <c r="B137" s="298" t="s">
        <v>443</v>
      </c>
      <c r="C137" s="298" t="str">
        <f aca="false">VLOOKUP(B137,СписокРабот!B:E,2,FALSE())</f>
        <v>Монтаж колонн капитель</v>
      </c>
      <c r="D137" s="300" t="str">
        <f aca="false">VLOOKUP(B137,СписокРабот!B:E,3,FALSE())</f>
        <v>ед.</v>
      </c>
      <c r="E137" s="476" t="n">
        <f aca="false">VLOOKUP(B137,СписокРабот!B:E,4,FALSE())</f>
        <v>4306</v>
      </c>
      <c r="F137" s="302" t="n">
        <f aca="false">Работы!$F137</f>
        <v>0</v>
      </c>
      <c r="G137" s="477" t="n">
        <f aca="false">Работы!$G137</f>
        <v>0</v>
      </c>
      <c r="H137" s="304" t="n">
        <f aca="false">SUMPRODUCT(N137:$CZ137,MOD(COLUMN(N137:$CZ137)+1,2))</f>
        <v>0</v>
      </c>
      <c r="I137" s="478" t="n">
        <f aca="false">H137*$E137</f>
        <v>0</v>
      </c>
      <c r="J137" s="304" t="n">
        <f aca="false">F137-H137</f>
        <v>0</v>
      </c>
      <c r="K137" s="478" t="n">
        <f aca="false">J137*$E137</f>
        <v>0</v>
      </c>
      <c r="L137" s="479"/>
      <c r="M137" s="480" t="n">
        <f aca="false">L137*$E137</f>
        <v>0</v>
      </c>
      <c r="N137" s="479"/>
      <c r="O137" s="480" t="n">
        <f aca="false">N137*$E137</f>
        <v>0</v>
      </c>
    </row>
    <row r="138" customFormat="false" ht="14.25" hidden="false" customHeight="false" outlineLevel="0" collapsed="false">
      <c r="A138" s="298"/>
      <c r="B138" s="298" t="s">
        <v>444</v>
      </c>
      <c r="C138" s="298" t="str">
        <f aca="false">VLOOKUP(B138,СписокРабот!B:E,2,FALSE())</f>
        <v>Монтаж пробкового покрытия на клею (пол, стены)</v>
      </c>
      <c r="D138" s="300" t="str">
        <f aca="false">VLOOKUP(B138,СписокРабот!B:E,3,FALSE())</f>
        <v>м²</v>
      </c>
      <c r="E138" s="476" t="n">
        <f aca="false">VLOOKUP(B138,СписокРабот!B:E,4,FALSE())</f>
        <v>4232</v>
      </c>
      <c r="F138" s="306" t="n">
        <f aca="false">Работы!$F138</f>
        <v>0</v>
      </c>
      <c r="G138" s="477" t="n">
        <f aca="false">Работы!$G138</f>
        <v>0</v>
      </c>
      <c r="H138" s="307" t="n">
        <f aca="false">SUMPRODUCT(N138:$CZ138,MOD(COLUMN(N138:$CZ138)+1,2))</f>
        <v>0</v>
      </c>
      <c r="I138" s="478" t="n">
        <f aca="false">H138*$E138</f>
        <v>0</v>
      </c>
      <c r="J138" s="307" t="n">
        <f aca="false">F138-H138</f>
        <v>0</v>
      </c>
      <c r="K138" s="478" t="n">
        <f aca="false">J138*$E138</f>
        <v>0</v>
      </c>
      <c r="L138" s="481"/>
      <c r="M138" s="480" t="n">
        <f aca="false">L138*$E138</f>
        <v>0</v>
      </c>
      <c r="N138" s="481"/>
      <c r="O138" s="480" t="n">
        <f aca="false">N138*$E138</f>
        <v>0</v>
      </c>
    </row>
    <row r="139" customFormat="false" ht="14.25" hidden="false" customHeight="false" outlineLevel="0" collapsed="false">
      <c r="A139" s="298"/>
      <c r="B139" s="298" t="s">
        <v>445</v>
      </c>
      <c r="C139" s="298" t="str">
        <f aca="false">VLOOKUP(B139,СписокРабот!B:E,2,FALSE())</f>
        <v>Окраска оконной рамы/ решетчатых конструкций 2 слоя</v>
      </c>
      <c r="D139" s="300" t="str">
        <f aca="false">VLOOKUP(B139,СписокРабот!B:E,3,FALSE())</f>
        <v>м²</v>
      </c>
      <c r="E139" s="476" t="n">
        <f aca="false">VLOOKUP(B139,СписокРабот!B:E,4,FALSE())</f>
        <v>1525</v>
      </c>
      <c r="F139" s="306" t="n">
        <f aca="false">Работы!$F139</f>
        <v>0</v>
      </c>
      <c r="G139" s="477" t="n">
        <f aca="false">Работы!$G139</f>
        <v>0</v>
      </c>
      <c r="H139" s="307" t="n">
        <f aca="false">SUMPRODUCT(N139:$CZ139,MOD(COLUMN(N139:$CZ139)+1,2))</f>
        <v>0</v>
      </c>
      <c r="I139" s="478" t="n">
        <f aca="false">H139*$E139</f>
        <v>0</v>
      </c>
      <c r="J139" s="307" t="n">
        <f aca="false">F139-H139</f>
        <v>0</v>
      </c>
      <c r="K139" s="478" t="n">
        <f aca="false">J139*$E139</f>
        <v>0</v>
      </c>
      <c r="L139" s="481"/>
      <c r="M139" s="480" t="n">
        <f aca="false">L139*$E139</f>
        <v>0</v>
      </c>
      <c r="N139" s="481"/>
      <c r="O139" s="480" t="n">
        <f aca="false">N139*$E139</f>
        <v>0</v>
      </c>
    </row>
    <row r="140" customFormat="false" ht="14.25" hidden="false" customHeight="false" outlineLevel="0" collapsed="false">
      <c r="A140" s="298"/>
      <c r="B140" s="298" t="s">
        <v>446</v>
      </c>
      <c r="C140" s="298" t="str">
        <f aca="false">VLOOKUP(B140,СписокРабот!B:E,2,FALSE())</f>
        <v>Установка пластик. подоконников. Искуственный камень применять К-2,2</v>
      </c>
      <c r="D140" s="300" t="str">
        <f aca="false">VLOOKUP(B140,СписокРабот!B:E,3,FALSE())</f>
        <v>п.м</v>
      </c>
      <c r="E140" s="476" t="n">
        <f aca="false">VLOOKUP(B140,СписокРабот!B:E,4,FALSE())</f>
        <v>2098</v>
      </c>
      <c r="F140" s="302" t="n">
        <f aca="false">Работы!$F140</f>
        <v>0</v>
      </c>
      <c r="G140" s="477" t="n">
        <f aca="false">Работы!$G140</f>
        <v>0</v>
      </c>
      <c r="H140" s="304" t="n">
        <f aca="false">SUMPRODUCT(N140:$CZ140,MOD(COLUMN(N140:$CZ140)+1,2))</f>
        <v>0</v>
      </c>
      <c r="I140" s="478" t="n">
        <f aca="false">H140*$E140</f>
        <v>0</v>
      </c>
      <c r="J140" s="304" t="n">
        <f aca="false">F140-H140</f>
        <v>0</v>
      </c>
      <c r="K140" s="478" t="n">
        <f aca="false">J140*$E140</f>
        <v>0</v>
      </c>
      <c r="L140" s="479"/>
      <c r="M140" s="480" t="n">
        <f aca="false">L140*$E140</f>
        <v>0</v>
      </c>
      <c r="N140" s="479"/>
      <c r="O140" s="480" t="n">
        <f aca="false">N140*$E140</f>
        <v>0</v>
      </c>
    </row>
    <row r="141" customFormat="false" ht="14.25" hidden="false" customHeight="false" outlineLevel="0" collapsed="false">
      <c r="A141" s="298"/>
      <c r="B141" s="298" t="s">
        <v>447</v>
      </c>
      <c r="C141" s="298" t="str">
        <f aca="false">VLOOKUP(B141,СписокРабот!B:E,2,FALSE())</f>
        <v>Устр-во демпферной ленты на каркас (стены,потолок, пол)</v>
      </c>
      <c r="D141" s="300" t="str">
        <f aca="false">VLOOKUP(B141,СписокРабот!B:E,3,FALSE())</f>
        <v>п.м</v>
      </c>
      <c r="E141" s="476" t="n">
        <f aca="false">VLOOKUP(B141,СписокРабот!B:E,4,FALSE())</f>
        <v>105</v>
      </c>
      <c r="F141" s="302" t="n">
        <f aca="false">Работы!$F141</f>
        <v>0</v>
      </c>
      <c r="G141" s="477" t="n">
        <f aca="false">Работы!$G141</f>
        <v>0</v>
      </c>
      <c r="H141" s="304" t="n">
        <f aca="false">SUMPRODUCT(N141:$CZ141,MOD(COLUMN(N141:$CZ141)+1,2))</f>
        <v>0</v>
      </c>
      <c r="I141" s="478" t="n">
        <f aca="false">H141*$E141</f>
        <v>0</v>
      </c>
      <c r="J141" s="304" t="n">
        <f aca="false">F141-H141</f>
        <v>0</v>
      </c>
      <c r="K141" s="478" t="n">
        <f aca="false">J141*$E141</f>
        <v>0</v>
      </c>
      <c r="L141" s="479"/>
      <c r="M141" s="480" t="n">
        <f aca="false">L141*$E141</f>
        <v>0</v>
      </c>
      <c r="N141" s="479"/>
      <c r="O141" s="480" t="n">
        <f aca="false">N141*$E141</f>
        <v>0</v>
      </c>
    </row>
    <row r="142" customFormat="false" ht="14.25" hidden="false" customHeight="false" outlineLevel="0" collapsed="false">
      <c r="A142" s="298"/>
      <c r="B142" s="298" t="s">
        <v>448</v>
      </c>
      <c r="C142" s="298" t="str">
        <f aca="false">VLOOKUP(B142,СписокРабот!B:E,2,FALSE())</f>
        <v>Подготовка дверного проема, расширение</v>
      </c>
      <c r="D142" s="300" t="str">
        <f aca="false">VLOOKUP(B142,СписокРабот!B:E,3,FALSE())</f>
        <v>п.м</v>
      </c>
      <c r="E142" s="476" t="n">
        <f aca="false">VLOOKUP(B142,СписокРабот!B:E,4,FALSE())</f>
        <v>1552</v>
      </c>
      <c r="F142" s="306" t="n">
        <f aca="false">Работы!$F142</f>
        <v>0</v>
      </c>
      <c r="G142" s="477" t="n">
        <f aca="false">Работы!$G142</f>
        <v>0</v>
      </c>
      <c r="H142" s="307" t="n">
        <f aca="false">SUMPRODUCT(N142:$CZ142,MOD(COLUMN(N142:$CZ142)+1,2))</f>
        <v>0</v>
      </c>
      <c r="I142" s="478" t="n">
        <f aca="false">H142*$E142</f>
        <v>0</v>
      </c>
      <c r="J142" s="307" t="n">
        <f aca="false">F142-H142</f>
        <v>0</v>
      </c>
      <c r="K142" s="478" t="n">
        <f aca="false">J142*$E142</f>
        <v>0</v>
      </c>
      <c r="L142" s="481"/>
      <c r="M142" s="480" t="n">
        <f aca="false">L142*$E142</f>
        <v>0</v>
      </c>
      <c r="N142" s="481"/>
      <c r="O142" s="480" t="n">
        <f aca="false">N142*$E142</f>
        <v>0</v>
      </c>
    </row>
    <row r="143" customFormat="false" ht="14.25" hidden="false" customHeight="false" outlineLevel="0" collapsed="false">
      <c r="A143" s="298"/>
      <c r="B143" s="298" t="s">
        <v>449</v>
      </c>
      <c r="C143" s="298" t="str">
        <f aca="false">VLOOKUP(B143,СписокРабот!B:E,2,FALSE())</f>
        <v>Подготовка дверного проема, сужение</v>
      </c>
      <c r="D143" s="300" t="str">
        <f aca="false">VLOOKUP(B143,СписокРабот!B:E,3,FALSE())</f>
        <v>п.м</v>
      </c>
      <c r="E143" s="476" t="n">
        <f aca="false">VLOOKUP(B143,СписокРабот!B:E,4,FALSE())</f>
        <v>1129</v>
      </c>
      <c r="F143" s="306" t="n">
        <f aca="false">Работы!$F143</f>
        <v>0</v>
      </c>
      <c r="G143" s="477" t="n">
        <f aca="false">Работы!$G143</f>
        <v>0</v>
      </c>
      <c r="H143" s="307" t="n">
        <f aca="false">SUMPRODUCT(N143:$CZ143,MOD(COLUMN(N143:$CZ143)+1,2))</f>
        <v>0</v>
      </c>
      <c r="I143" s="478" t="n">
        <f aca="false">H143*$E143</f>
        <v>0</v>
      </c>
      <c r="J143" s="307" t="n">
        <f aca="false">F143-H143</f>
        <v>0</v>
      </c>
      <c r="K143" s="478" t="n">
        <f aca="false">J143*$E143</f>
        <v>0</v>
      </c>
      <c r="L143" s="481"/>
      <c r="M143" s="480" t="n">
        <f aca="false">L143*$E143</f>
        <v>0</v>
      </c>
      <c r="N143" s="481"/>
      <c r="O143" s="480" t="n">
        <f aca="false">N143*$E143</f>
        <v>0</v>
      </c>
    </row>
    <row r="144" customFormat="false" ht="14.25" hidden="false" customHeight="false" outlineLevel="0" collapsed="false">
      <c r="A144" s="298"/>
      <c r="B144" s="298" t="s">
        <v>450</v>
      </c>
      <c r="C144" s="298" t="str">
        <f aca="false">VLOOKUP(B144,СписокРабот!B:E,2,FALSE())</f>
        <v>Установка дверных блоков</v>
      </c>
      <c r="D144" s="300" t="str">
        <f aca="false">VLOOKUP(B144,СписокРабот!B:E,3,FALSE())</f>
        <v>ед.</v>
      </c>
      <c r="E144" s="476" t="n">
        <f aca="false">VLOOKUP(B144,СписокРабот!B:E,4,FALSE())</f>
        <v>8799</v>
      </c>
      <c r="F144" s="302" t="n">
        <f aca="false">Работы!$F144</f>
        <v>0</v>
      </c>
      <c r="G144" s="477" t="n">
        <f aca="false">Работы!$G144</f>
        <v>0</v>
      </c>
      <c r="H144" s="304" t="n">
        <f aca="false">SUMPRODUCT(N144:$CZ144,MOD(COLUMN(N144:$CZ144)+1,2))</f>
        <v>0</v>
      </c>
      <c r="I144" s="478" t="n">
        <f aca="false">H144*$E144</f>
        <v>0</v>
      </c>
      <c r="J144" s="304" t="n">
        <f aca="false">F144-H144</f>
        <v>0</v>
      </c>
      <c r="K144" s="478" t="n">
        <f aca="false">J144*$E144</f>
        <v>0</v>
      </c>
      <c r="L144" s="479"/>
      <c r="M144" s="480" t="n">
        <f aca="false">L144*$E144</f>
        <v>0</v>
      </c>
      <c r="N144" s="479"/>
      <c r="O144" s="480" t="n">
        <f aca="false">N144*$E144</f>
        <v>0</v>
      </c>
    </row>
    <row r="145" customFormat="false" ht="14.25" hidden="false" customHeight="false" outlineLevel="0" collapsed="false">
      <c r="A145" s="298"/>
      <c r="B145" s="298" t="s">
        <v>451</v>
      </c>
      <c r="C145" s="298" t="str">
        <f aca="false">VLOOKUP(B145,СписокРабот!B:E,2,FALSE())</f>
        <v>Навеска дверных полотен (с врезкой петель)</v>
      </c>
      <c r="D145" s="300" t="str">
        <f aca="false">VLOOKUP(B145,СписокРабот!B:E,3,FALSE())</f>
        <v>ед.</v>
      </c>
      <c r="E145" s="476" t="n">
        <f aca="false">VLOOKUP(B145,СписокРабот!B:E,4,FALSE())</f>
        <v>5385</v>
      </c>
      <c r="F145" s="302" t="n">
        <f aca="false">Работы!$F145</f>
        <v>0</v>
      </c>
      <c r="G145" s="477" t="n">
        <f aca="false">Работы!$G145</f>
        <v>0</v>
      </c>
      <c r="H145" s="304" t="n">
        <f aca="false">SUMPRODUCT(N145:$CZ145,MOD(COLUMN(N145:$CZ145)+1,2))</f>
        <v>0</v>
      </c>
      <c r="I145" s="478" t="n">
        <f aca="false">H145*$E145</f>
        <v>0</v>
      </c>
      <c r="J145" s="304" t="n">
        <f aca="false">F145-H145</f>
        <v>0</v>
      </c>
      <c r="K145" s="478" t="n">
        <f aca="false">J145*$E145</f>
        <v>0</v>
      </c>
      <c r="L145" s="479"/>
      <c r="M145" s="480" t="n">
        <f aca="false">L145*$E145</f>
        <v>0</v>
      </c>
      <c r="N145" s="479"/>
      <c r="O145" s="480" t="n">
        <f aca="false">N145*$E145</f>
        <v>0</v>
      </c>
    </row>
    <row r="146" customFormat="false" ht="14.25" hidden="false" customHeight="false" outlineLevel="0" collapsed="false">
      <c r="A146" s="298"/>
      <c r="B146" s="298" t="s">
        <v>452</v>
      </c>
      <c r="C146" s="298" t="str">
        <f aca="false">VLOOKUP(B146,СписокРабот!B:E,2,FALSE())</f>
        <v>Установка замков</v>
      </c>
      <c r="D146" s="300" t="str">
        <f aca="false">VLOOKUP(B146,СписокРабот!B:E,3,FALSE())</f>
        <v>ед.</v>
      </c>
      <c r="E146" s="476" t="n">
        <f aca="false">VLOOKUP(B146,СписокРабот!B:E,4,FALSE())</f>
        <v>2924</v>
      </c>
      <c r="F146" s="302" t="n">
        <f aca="false">Работы!$F146</f>
        <v>0</v>
      </c>
      <c r="G146" s="477" t="n">
        <f aca="false">Работы!$G146</f>
        <v>0</v>
      </c>
      <c r="H146" s="304" t="n">
        <f aca="false">SUMPRODUCT(N146:$CZ146,MOD(COLUMN(N146:$CZ146)+1,2))</f>
        <v>0</v>
      </c>
      <c r="I146" s="478" t="n">
        <f aca="false">H146*$E146</f>
        <v>0</v>
      </c>
      <c r="J146" s="304" t="n">
        <f aca="false">F146-H146</f>
        <v>0</v>
      </c>
      <c r="K146" s="478" t="n">
        <f aca="false">J146*$E146</f>
        <v>0</v>
      </c>
      <c r="L146" s="479"/>
      <c r="M146" s="480" t="n">
        <f aca="false">L146*$E146</f>
        <v>0</v>
      </c>
      <c r="N146" s="479"/>
      <c r="O146" s="480" t="n">
        <f aca="false">N146*$E146</f>
        <v>0</v>
      </c>
    </row>
    <row r="147" customFormat="false" ht="14.25" hidden="false" customHeight="false" outlineLevel="0" collapsed="false">
      <c r="A147" s="298"/>
      <c r="B147" s="298" t="s">
        <v>453</v>
      </c>
      <c r="C147" s="298" t="str">
        <f aca="false">VLOOKUP(B147,СписокРабот!B:E,2,FALSE())</f>
        <v>Установка фурнитуры</v>
      </c>
      <c r="D147" s="300" t="str">
        <f aca="false">VLOOKUP(B147,СписокРабот!B:E,3,FALSE())</f>
        <v>ед.</v>
      </c>
      <c r="E147" s="476" t="n">
        <f aca="false">VLOOKUP(B147,СписокРабот!B:E,4,FALSE())</f>
        <v>582</v>
      </c>
      <c r="F147" s="302" t="n">
        <f aca="false">Работы!$F147</f>
        <v>0</v>
      </c>
      <c r="G147" s="477" t="n">
        <f aca="false">Работы!$G147</f>
        <v>0</v>
      </c>
      <c r="H147" s="304" t="n">
        <f aca="false">SUMPRODUCT(N147:$CZ147,MOD(COLUMN(N147:$CZ147)+1,2))</f>
        <v>0</v>
      </c>
      <c r="I147" s="478" t="n">
        <f aca="false">H147*$E147</f>
        <v>0</v>
      </c>
      <c r="J147" s="304" t="n">
        <f aca="false">F147-H147</f>
        <v>0</v>
      </c>
      <c r="K147" s="478" t="n">
        <f aca="false">J147*$E147</f>
        <v>0</v>
      </c>
      <c r="L147" s="479"/>
      <c r="M147" s="480" t="n">
        <f aca="false">L147*$E147</f>
        <v>0</v>
      </c>
      <c r="N147" s="479"/>
      <c r="O147" s="480" t="n">
        <f aca="false">N147*$E147</f>
        <v>0</v>
      </c>
    </row>
    <row r="148" customFormat="false" ht="14.25" hidden="false" customHeight="false" outlineLevel="0" collapsed="false">
      <c r="A148" s="298"/>
      <c r="B148" s="298" t="s">
        <v>454</v>
      </c>
      <c r="C148" s="298" t="str">
        <f aca="false">VLOOKUP(B148,СписокРабот!B:E,2,FALSE())</f>
        <v>Изготовление арок из гипсокартона</v>
      </c>
      <c r="D148" s="300" t="str">
        <f aca="false">VLOOKUP(B148,СписокРабот!B:E,3,FALSE())</f>
        <v>ед.</v>
      </c>
      <c r="E148" s="476" t="n">
        <f aca="false">VLOOKUP(B148,СписокРабот!B:E,4,FALSE())</f>
        <v>5052</v>
      </c>
      <c r="F148" s="302" t="n">
        <f aca="false">Работы!$F148</f>
        <v>0</v>
      </c>
      <c r="G148" s="477" t="n">
        <f aca="false">Работы!$G148</f>
        <v>0</v>
      </c>
      <c r="H148" s="304" t="n">
        <f aca="false">SUMPRODUCT(N148:$CZ148,MOD(COLUMN(N148:$CZ148)+1,2))</f>
        <v>0</v>
      </c>
      <c r="I148" s="478" t="n">
        <f aca="false">H148*$E148</f>
        <v>0</v>
      </c>
      <c r="J148" s="304" t="n">
        <f aca="false">F148-H148</f>
        <v>0</v>
      </c>
      <c r="K148" s="478" t="n">
        <f aca="false">J148*$E148</f>
        <v>0</v>
      </c>
      <c r="L148" s="479"/>
      <c r="M148" s="480" t="n">
        <f aca="false">L148*$E148</f>
        <v>0</v>
      </c>
      <c r="N148" s="479"/>
      <c r="O148" s="480" t="n">
        <f aca="false">N148*$E148</f>
        <v>0</v>
      </c>
    </row>
    <row r="149" customFormat="false" ht="14.25" hidden="false" customHeight="false" outlineLevel="0" collapsed="false">
      <c r="A149" s="298"/>
      <c r="B149" s="298" t="s">
        <v>455</v>
      </c>
      <c r="C149" s="298" t="str">
        <f aca="false">VLOOKUP(B149,СписокРабот!B:E,2,FALSE())</f>
        <v>Установка готовых арок (стандартных)</v>
      </c>
      <c r="D149" s="300" t="str">
        <f aca="false">VLOOKUP(B149,СписокРабот!B:E,3,FALSE())</f>
        <v>ед.</v>
      </c>
      <c r="E149" s="476" t="n">
        <f aca="false">VLOOKUP(B149,СписокРабот!B:E,4,FALSE())</f>
        <v>5052</v>
      </c>
      <c r="F149" s="302" t="n">
        <f aca="false">Работы!$F149</f>
        <v>0</v>
      </c>
      <c r="G149" s="477" t="n">
        <f aca="false">Работы!$G149</f>
        <v>0</v>
      </c>
      <c r="H149" s="304" t="n">
        <f aca="false">SUMPRODUCT(N149:$CZ149,MOD(COLUMN(N149:$CZ149)+1,2))</f>
        <v>0</v>
      </c>
      <c r="I149" s="478" t="n">
        <f aca="false">H149*$E149</f>
        <v>0</v>
      </c>
      <c r="J149" s="304" t="n">
        <f aca="false">F149-H149</f>
        <v>0</v>
      </c>
      <c r="K149" s="478" t="n">
        <f aca="false">J149*$E149</f>
        <v>0</v>
      </c>
      <c r="L149" s="479"/>
      <c r="M149" s="480" t="n">
        <f aca="false">L149*$E149</f>
        <v>0</v>
      </c>
      <c r="N149" s="479"/>
      <c r="O149" s="480" t="n">
        <f aca="false">N149*$E149</f>
        <v>0</v>
      </c>
    </row>
    <row r="150" customFormat="false" ht="14.25" hidden="false" customHeight="false" outlineLevel="0" collapsed="false">
      <c r="A150" s="298"/>
      <c r="B150" s="298" t="s">
        <v>456</v>
      </c>
      <c r="C150" s="298" t="str">
        <f aca="false">VLOOKUP(B150,СписокРабот!B:E,2,FALSE())</f>
        <v>Устройство наличника</v>
      </c>
      <c r="D150" s="300" t="str">
        <f aca="false">VLOOKUP(B150,СписокРабот!B:E,3,FALSE())</f>
        <v>п.м</v>
      </c>
      <c r="E150" s="476" t="n">
        <f aca="false">VLOOKUP(B150,СписокРабот!B:E,4,FALSE())</f>
        <v>749</v>
      </c>
      <c r="F150" s="306" t="n">
        <f aca="false">Работы!$F150</f>
        <v>0</v>
      </c>
      <c r="G150" s="477" t="n">
        <f aca="false">Работы!$G150</f>
        <v>0</v>
      </c>
      <c r="H150" s="307" t="n">
        <f aca="false">SUMPRODUCT(N150:$CZ150,MOD(COLUMN(N150:$CZ150)+1,2))</f>
        <v>0</v>
      </c>
      <c r="I150" s="478" t="n">
        <f aca="false">H150*$E150</f>
        <v>0</v>
      </c>
      <c r="J150" s="307" t="n">
        <f aca="false">F150-H150</f>
        <v>0</v>
      </c>
      <c r="K150" s="478" t="n">
        <f aca="false">J150*$E150</f>
        <v>0</v>
      </c>
      <c r="L150" s="481"/>
      <c r="M150" s="480" t="n">
        <f aca="false">L150*$E150</f>
        <v>0</v>
      </c>
      <c r="N150" s="481"/>
      <c r="O150" s="480" t="n">
        <f aca="false">N150*$E150</f>
        <v>0</v>
      </c>
    </row>
    <row r="151" customFormat="false" ht="14.25" hidden="false" customHeight="false" outlineLevel="0" collapsed="false">
      <c r="A151" s="298"/>
      <c r="B151" s="298" t="s">
        <v>457</v>
      </c>
      <c r="C151" s="298" t="str">
        <f aca="false">VLOOKUP(B151,СписокРабот!B:E,2,FALSE())</f>
        <v>Устройство добора</v>
      </c>
      <c r="D151" s="300" t="str">
        <f aca="false">VLOOKUP(B151,СписокРабот!B:E,3,FALSE())</f>
        <v>п.м</v>
      </c>
      <c r="E151" s="476" t="n">
        <f aca="false">VLOOKUP(B151,СписокРабот!B:E,4,FALSE())</f>
        <v>450</v>
      </c>
      <c r="F151" s="306" t="n">
        <f aca="false">Работы!$F151</f>
        <v>0</v>
      </c>
      <c r="G151" s="477" t="n">
        <f aca="false">Работы!$G151</f>
        <v>0</v>
      </c>
      <c r="H151" s="307" t="n">
        <f aca="false">SUMPRODUCT(N151:$CZ151,MOD(COLUMN(N151:$CZ151)+1,2))</f>
        <v>0</v>
      </c>
      <c r="I151" s="478" t="n">
        <f aca="false">H151*$E151</f>
        <v>0</v>
      </c>
      <c r="J151" s="307" t="n">
        <f aca="false">F151-H151</f>
        <v>0</v>
      </c>
      <c r="K151" s="478" t="n">
        <f aca="false">J151*$E151</f>
        <v>0</v>
      </c>
      <c r="L151" s="481"/>
      <c r="M151" s="480" t="n">
        <f aca="false">L151*$E151</f>
        <v>0</v>
      </c>
      <c r="N151" s="481"/>
      <c r="O151" s="480" t="n">
        <f aca="false">N151*$E151</f>
        <v>0</v>
      </c>
    </row>
    <row r="152" customFormat="false" ht="14.25" hidden="false" customHeight="false" outlineLevel="0" collapsed="false">
      <c r="A152" s="298"/>
      <c r="B152" s="298" t="s">
        <v>458</v>
      </c>
      <c r="C152" s="298" t="str">
        <f aca="false">VLOOKUP(B152,СписокРабот!B:E,2,FALSE())</f>
        <v>Оклейка примыканий гидроизоляционной лентой </v>
      </c>
      <c r="D152" s="300" t="str">
        <f aca="false">VLOOKUP(B152,СписокРабот!B:E,3,FALSE())</f>
        <v>п.м.</v>
      </c>
      <c r="E152" s="476" t="n">
        <f aca="false">VLOOKUP(B152,СписокРабот!B:E,4,FALSE())</f>
        <v>483</v>
      </c>
      <c r="F152" s="302" t="n">
        <f aca="false">Работы!$F152</f>
        <v>0</v>
      </c>
      <c r="G152" s="477" t="n">
        <f aca="false">Работы!$G152</f>
        <v>0</v>
      </c>
      <c r="H152" s="304" t="n">
        <f aca="false">SUMPRODUCT(N152:$CZ152,MOD(COLUMN(N152:$CZ152)+1,2))</f>
        <v>0</v>
      </c>
      <c r="I152" s="478" t="n">
        <f aca="false">H152*$E152</f>
        <v>0</v>
      </c>
      <c r="J152" s="304" t="n">
        <f aca="false">F152-H152</f>
        <v>0</v>
      </c>
      <c r="K152" s="478" t="n">
        <f aca="false">J152*$E152</f>
        <v>0</v>
      </c>
      <c r="L152" s="479"/>
      <c r="M152" s="480" t="n">
        <f aca="false">L152*$E152</f>
        <v>0</v>
      </c>
      <c r="N152" s="479"/>
      <c r="O152" s="480" t="n">
        <f aca="false">N152*$E152</f>
        <v>0</v>
      </c>
    </row>
    <row r="153" customFormat="false" ht="14.25" hidden="false" customHeight="false" outlineLevel="0" collapsed="false">
      <c r="A153" s="298"/>
      <c r="B153" s="298" t="s">
        <v>459</v>
      </c>
      <c r="C153" s="298" t="str">
        <f aca="false">VLOOKUP(B153,СписокРабот!B:E,2,FALSE())</f>
        <v>Установка дверных ограничителей/ декоративных порожков</v>
      </c>
      <c r="D153" s="300" t="str">
        <f aca="false">VLOOKUP(B153,СписокРабот!B:E,3,FALSE())</f>
        <v>ед.</v>
      </c>
      <c r="E153" s="476" t="n">
        <f aca="false">VLOOKUP(B153,СписокРабот!B:E,4,FALSE())</f>
        <v>441</v>
      </c>
      <c r="F153" s="302" t="n">
        <f aca="false">Работы!$F153</f>
        <v>0</v>
      </c>
      <c r="G153" s="477" t="n">
        <f aca="false">Работы!$G153</f>
        <v>0</v>
      </c>
      <c r="H153" s="304" t="n">
        <f aca="false">SUMPRODUCT(N153:$CZ153,MOD(COLUMN(N153:$CZ153)+1,2))</f>
        <v>0</v>
      </c>
      <c r="I153" s="478" t="n">
        <f aca="false">H153*$E153</f>
        <v>0</v>
      </c>
      <c r="J153" s="304" t="n">
        <f aca="false">F153-H153</f>
        <v>0</v>
      </c>
      <c r="K153" s="478" t="n">
        <f aca="false">J153*$E153</f>
        <v>0</v>
      </c>
      <c r="L153" s="479"/>
      <c r="M153" s="480" t="n">
        <f aca="false">L153*$E153</f>
        <v>0</v>
      </c>
      <c r="N153" s="479"/>
      <c r="O153" s="480" t="n">
        <f aca="false">N153*$E153</f>
        <v>0</v>
      </c>
    </row>
    <row r="154" customFormat="false" ht="14.25" hidden="false" customHeight="false" outlineLevel="0" collapsed="false">
      <c r="A154" s="298"/>
      <c r="B154" s="298" t="s">
        <v>460</v>
      </c>
      <c r="C154" s="298" t="str">
        <f aca="false">VLOOKUP(B154,СписокРабот!B:E,2,FALSE())</f>
        <v>Монтаж рольставни </v>
      </c>
      <c r="D154" s="300" t="str">
        <f aca="false">VLOOKUP(B154,СписокРабот!B:E,3,FALSE())</f>
        <v>ед.</v>
      </c>
      <c r="E154" s="476" t="n">
        <f aca="false">VLOOKUP(B154,СписокРабот!B:E,4,FALSE())</f>
        <v>5418</v>
      </c>
      <c r="F154" s="302" t="n">
        <f aca="false">Работы!$F154</f>
        <v>0</v>
      </c>
      <c r="G154" s="477" t="n">
        <f aca="false">Работы!$G154</f>
        <v>0</v>
      </c>
      <c r="H154" s="304" t="n">
        <f aca="false">SUMPRODUCT(N154:$CZ154,MOD(COLUMN(N154:$CZ154)+1,2))</f>
        <v>0</v>
      </c>
      <c r="I154" s="478" t="n">
        <f aca="false">H154*$E154</f>
        <v>0</v>
      </c>
      <c r="J154" s="304" t="n">
        <f aca="false">F154-H154</f>
        <v>0</v>
      </c>
      <c r="K154" s="478" t="n">
        <f aca="false">J154*$E154</f>
        <v>0</v>
      </c>
      <c r="L154" s="479"/>
      <c r="M154" s="480" t="n">
        <f aca="false">L154*$E154</f>
        <v>0</v>
      </c>
      <c r="N154" s="479"/>
      <c r="O154" s="480" t="n">
        <f aca="false">N154*$E154</f>
        <v>0</v>
      </c>
    </row>
    <row r="155" customFormat="false" ht="14.25" hidden="false" customHeight="false" outlineLevel="0" collapsed="false">
      <c r="A155" s="298"/>
      <c r="B155" s="298" t="s">
        <v>461</v>
      </c>
      <c r="C155" s="298" t="str">
        <f aca="false">VLOOKUP(B155,СписокРабот!B:E,2,FALSE())</f>
        <v>Монтаж каркаса (обрешетка)</v>
      </c>
      <c r="D155" s="300" t="str">
        <f aca="false">VLOOKUP(B155,СписокРабот!B:E,3,FALSE())</f>
        <v>м²</v>
      </c>
      <c r="E155" s="476" t="n">
        <f aca="false">VLOOKUP(B155,СписокРабот!B:E,4,FALSE())</f>
        <v>950</v>
      </c>
      <c r="F155" s="306" t="n">
        <f aca="false">Работы!$F155</f>
        <v>0</v>
      </c>
      <c r="G155" s="477" t="n">
        <f aca="false">Работы!$G155</f>
        <v>0</v>
      </c>
      <c r="H155" s="307" t="n">
        <f aca="false">SUMPRODUCT(N155:$CZ155,MOD(COLUMN(N155:$CZ155)+1,2))</f>
        <v>0</v>
      </c>
      <c r="I155" s="478" t="n">
        <f aca="false">H155*$E155</f>
        <v>0</v>
      </c>
      <c r="J155" s="307" t="n">
        <f aca="false">F155-H155</f>
        <v>0</v>
      </c>
      <c r="K155" s="478" t="n">
        <f aca="false">J155*$E155</f>
        <v>0</v>
      </c>
      <c r="L155" s="481"/>
      <c r="M155" s="480" t="n">
        <f aca="false">L155*$E155</f>
        <v>0</v>
      </c>
      <c r="N155" s="481"/>
      <c r="O155" s="480" t="n">
        <f aca="false">N155*$E155</f>
        <v>0</v>
      </c>
    </row>
    <row r="156" customFormat="false" ht="14.25" hidden="false" customHeight="false" outlineLevel="0" collapsed="false">
      <c r="A156" s="298"/>
      <c r="B156" s="298" t="s">
        <v>462</v>
      </c>
      <c r="C156" s="298" t="str">
        <f aca="false">VLOOKUP(B156,СписокРабот!B:E,2,FALSE())</f>
        <v>Монтаж вагонки,панелей МДФ/на клей К-1,5 </v>
      </c>
      <c r="D156" s="300" t="str">
        <f aca="false">VLOOKUP(B156,СписокРабот!B:E,3,FALSE())</f>
        <v>м²</v>
      </c>
      <c r="E156" s="476" t="n">
        <f aca="false">VLOOKUP(B156,СписокРабот!B:E,4,FALSE())</f>
        <v>1457</v>
      </c>
      <c r="F156" s="306" t="n">
        <f aca="false">Работы!$F156</f>
        <v>0</v>
      </c>
      <c r="G156" s="477" t="n">
        <f aca="false">Работы!$G156</f>
        <v>0</v>
      </c>
      <c r="H156" s="307" t="n">
        <f aca="false">SUMPRODUCT(N156:$CZ156,MOD(COLUMN(N156:$CZ156)+1,2))</f>
        <v>0</v>
      </c>
      <c r="I156" s="478" t="n">
        <f aca="false">H156*$E156</f>
        <v>0</v>
      </c>
      <c r="J156" s="307" t="n">
        <f aca="false">F156-H156</f>
        <v>0</v>
      </c>
      <c r="K156" s="478" t="n">
        <f aca="false">J156*$E156</f>
        <v>0</v>
      </c>
      <c r="L156" s="481"/>
      <c r="M156" s="480" t="n">
        <f aca="false">L156*$E156</f>
        <v>0</v>
      </c>
      <c r="N156" s="481"/>
      <c r="O156" s="480" t="n">
        <f aca="false">N156*$E156</f>
        <v>0</v>
      </c>
    </row>
    <row r="157" customFormat="false" ht="14.25" hidden="false" customHeight="false" outlineLevel="0" collapsed="false">
      <c r="A157" s="298"/>
      <c r="B157" s="298" t="s">
        <v>463</v>
      </c>
      <c r="C157" s="298" t="str">
        <f aca="false">VLOOKUP(B157,СписокРабот!B:E,2,FALSE())</f>
        <v>Монтаж карниза</v>
      </c>
      <c r="D157" s="300" t="str">
        <f aca="false">VLOOKUP(B157,СписокРабот!B:E,3,FALSE())</f>
        <v>п.м</v>
      </c>
      <c r="E157" s="476" t="n">
        <f aca="false">VLOOKUP(B157,СписокРабот!B:E,4,FALSE())</f>
        <v>1486</v>
      </c>
      <c r="F157" s="306" t="n">
        <f aca="false">Работы!$F157</f>
        <v>0</v>
      </c>
      <c r="G157" s="477" t="n">
        <f aca="false">Работы!$G157</f>
        <v>0</v>
      </c>
      <c r="H157" s="307" t="n">
        <f aca="false">SUMPRODUCT(N157:$CZ157,MOD(COLUMN(N157:$CZ157)+1,2))</f>
        <v>0</v>
      </c>
      <c r="I157" s="478" t="n">
        <f aca="false">H157*$E157</f>
        <v>0</v>
      </c>
      <c r="J157" s="307" t="n">
        <f aca="false">F157-H157</f>
        <v>0</v>
      </c>
      <c r="K157" s="478" t="n">
        <f aca="false">J157*$E157</f>
        <v>0</v>
      </c>
      <c r="L157" s="481"/>
      <c r="M157" s="480" t="n">
        <f aca="false">L157*$E157</f>
        <v>0</v>
      </c>
      <c r="N157" s="481"/>
      <c r="O157" s="480" t="n">
        <f aca="false">N157*$E157</f>
        <v>0</v>
      </c>
    </row>
    <row r="158" customFormat="false" ht="14.25" hidden="false" customHeight="false" outlineLevel="0" collapsed="false">
      <c r="A158" s="298"/>
      <c r="B158" s="298" t="s">
        <v>464</v>
      </c>
      <c r="C158" s="298" t="str">
        <f aca="false">VLOOKUP(B158,СписокРабот!B:E,2,FALSE())</f>
        <v>Устройство перегородки ГКЛ на мет. каркасе облицов.в 1 слой с каждой стороны </v>
      </c>
      <c r="D158" s="300" t="str">
        <f aca="false">VLOOKUP(B158,СписокРабот!B:E,3,FALSE())</f>
        <v>м²</v>
      </c>
      <c r="E158" s="476" t="n">
        <f aca="false">VLOOKUP(B158,СписокРабот!B:E,4,FALSE())</f>
        <v>3655</v>
      </c>
      <c r="F158" s="306" t="n">
        <f aca="false">Работы!$F158</f>
        <v>0</v>
      </c>
      <c r="G158" s="477" t="n">
        <f aca="false">Работы!$G158</f>
        <v>0</v>
      </c>
      <c r="H158" s="307" t="n">
        <f aca="false">SUMPRODUCT(N158:$CZ158,MOD(COLUMN(N158:$CZ158)+1,2))</f>
        <v>0</v>
      </c>
      <c r="I158" s="478" t="n">
        <f aca="false">H158*$E158</f>
        <v>0</v>
      </c>
      <c r="J158" s="307" t="n">
        <f aca="false">F158-H158</f>
        <v>0</v>
      </c>
      <c r="K158" s="478" t="n">
        <f aca="false">J158*$E158</f>
        <v>0</v>
      </c>
      <c r="L158" s="481"/>
      <c r="M158" s="480" t="n">
        <f aca="false">L158*$E158</f>
        <v>0</v>
      </c>
      <c r="N158" s="481"/>
      <c r="O158" s="480" t="n">
        <f aca="false">N158*$E158</f>
        <v>0</v>
      </c>
    </row>
    <row r="159" customFormat="false" ht="14.25" hidden="false" customHeight="false" outlineLevel="0" collapsed="false">
      <c r="A159" s="298"/>
      <c r="B159" s="298" t="s">
        <v>465</v>
      </c>
      <c r="C159" s="298" t="str">
        <f aca="false">VLOOKUP(B159,СписокРабот!B:E,2,FALSE())</f>
        <v>Разметка стен перед укладкой  плитки /разметка перегородок</v>
      </c>
      <c r="D159" s="300" t="str">
        <f aca="false">VLOOKUP(B159,СписокРабот!B:E,3,FALSE())</f>
        <v>м²</v>
      </c>
      <c r="E159" s="476" t="n">
        <f aca="false">VLOOKUP(B159,СписокРабот!B:E,4,FALSE())</f>
        <v>345</v>
      </c>
      <c r="F159" s="306" t="n">
        <f aca="false">Работы!$F159</f>
        <v>0</v>
      </c>
      <c r="G159" s="477" t="n">
        <f aca="false">Работы!$G159</f>
        <v>0</v>
      </c>
      <c r="H159" s="307" t="n">
        <f aca="false">SUMPRODUCT(N159:$CZ159,MOD(COLUMN(N159:$CZ159)+1,2))</f>
        <v>0</v>
      </c>
      <c r="I159" s="478" t="n">
        <f aca="false">H159*$E159</f>
        <v>0</v>
      </c>
      <c r="J159" s="307" t="n">
        <f aca="false">F159-H159</f>
        <v>0</v>
      </c>
      <c r="K159" s="478" t="n">
        <f aca="false">J159*$E159</f>
        <v>0</v>
      </c>
      <c r="L159" s="481"/>
      <c r="M159" s="480" t="n">
        <f aca="false">L159*$E159</f>
        <v>0</v>
      </c>
      <c r="N159" s="481"/>
      <c r="O159" s="480" t="n">
        <f aca="false">N159*$E159</f>
        <v>0</v>
      </c>
    </row>
    <row r="160" customFormat="false" ht="14.25" hidden="false" customHeight="false" outlineLevel="0" collapsed="false">
      <c r="A160" s="298"/>
      <c r="B160" s="298" t="s">
        <v>466</v>
      </c>
      <c r="C160" s="298" t="str">
        <f aca="false">VLOOKUP(B160,СписокРабот!B:E,2,FALSE())</f>
        <v>Штукатурка стен под правило гипсовым раствором визуальное выравнивание</v>
      </c>
      <c r="D160" s="300" t="str">
        <f aca="false">VLOOKUP(B160,СписокРабот!B:E,3,FALSE())</f>
        <v>м²</v>
      </c>
      <c r="E160" s="476" t="n">
        <f aca="false">VLOOKUP(B160,СписокРабот!B:E,4,FALSE())</f>
        <v>988</v>
      </c>
      <c r="F160" s="306" t="n">
        <f aca="false">Работы!$F160</f>
        <v>0</v>
      </c>
      <c r="G160" s="477" t="n">
        <f aca="false">Работы!$G160</f>
        <v>0</v>
      </c>
      <c r="H160" s="307" t="n">
        <f aca="false">SUMPRODUCT(N160:$CZ160,MOD(COLUMN(N160:$CZ160)+1,2))</f>
        <v>0</v>
      </c>
      <c r="I160" s="478" t="n">
        <f aca="false">H160*$E160</f>
        <v>0</v>
      </c>
      <c r="J160" s="307" t="n">
        <f aca="false">F160-H160</f>
        <v>0</v>
      </c>
      <c r="K160" s="478" t="n">
        <f aca="false">J160*$E160</f>
        <v>0</v>
      </c>
      <c r="L160" s="481"/>
      <c r="M160" s="480" t="n">
        <f aca="false">L160*$E160</f>
        <v>0</v>
      </c>
      <c r="N160" s="481"/>
      <c r="O160" s="480" t="n">
        <f aca="false">N160*$E160</f>
        <v>0</v>
      </c>
    </row>
    <row r="161" customFormat="false" ht="14.25" hidden="false" customHeight="false" outlineLevel="0" collapsed="false">
      <c r="A161" s="298"/>
      <c r="B161" s="298" t="s">
        <v>467</v>
      </c>
      <c r="C161" s="298" t="str">
        <f aca="false">VLOOKUP(B161,СписокРабот!B:E,2,FALSE())</f>
        <v>Обработка стен антиплесень 1 слой</v>
      </c>
      <c r="D161" s="300" t="str">
        <f aca="false">VLOOKUP(B161,СписокРабот!B:E,3,FALSE())</f>
        <v>м²</v>
      </c>
      <c r="E161" s="476" t="n">
        <f aca="false">VLOOKUP(B161,СписокРабот!B:E,4,FALSE())</f>
        <v>420</v>
      </c>
      <c r="F161" s="306" t="n">
        <f aca="false">Работы!$F161</f>
        <v>0</v>
      </c>
      <c r="G161" s="477" t="n">
        <f aca="false">Работы!$G161</f>
        <v>0</v>
      </c>
      <c r="H161" s="307" t="n">
        <f aca="false">SUMPRODUCT(N161:$CZ161,MOD(COLUMN(N161:$CZ161)+1,2))</f>
        <v>0</v>
      </c>
      <c r="I161" s="478" t="n">
        <f aca="false">H161*$E161</f>
        <v>0</v>
      </c>
      <c r="J161" s="307" t="n">
        <f aca="false">F161-H161</f>
        <v>0</v>
      </c>
      <c r="K161" s="478" t="n">
        <f aca="false">J161*$E161</f>
        <v>0</v>
      </c>
      <c r="L161" s="481"/>
      <c r="M161" s="480" t="n">
        <f aca="false">L161*$E161</f>
        <v>0</v>
      </c>
      <c r="N161" s="481"/>
      <c r="O161" s="480" t="n">
        <f aca="false">N161*$E161</f>
        <v>0</v>
      </c>
    </row>
    <row r="162" customFormat="false" ht="14.25" hidden="false" customHeight="false" outlineLevel="0" collapsed="false">
      <c r="A162" s="298"/>
      <c r="B162" s="298" t="s">
        <v>468</v>
      </c>
      <c r="C162" s="298" t="str">
        <f aca="false">VLOOKUP(B162,СписокРабот!B:E,2,FALSE())</f>
        <v>Штукатурка стен цементно-песчаным раствором до 30мм</v>
      </c>
      <c r="D162" s="300" t="str">
        <f aca="false">VLOOKUP(B162,СписокРабот!B:E,3,FALSE())</f>
        <v>м²</v>
      </c>
      <c r="E162" s="476" t="n">
        <f aca="false">VLOOKUP(B162,СписокРабот!B:E,4,FALSE())</f>
        <v>2166</v>
      </c>
      <c r="F162" s="306" t="n">
        <f aca="false">Работы!$F162</f>
        <v>0</v>
      </c>
      <c r="G162" s="477" t="n">
        <f aca="false">Работы!$G162</f>
        <v>0</v>
      </c>
      <c r="H162" s="307" t="n">
        <f aca="false">SUMPRODUCT(N162:$CZ162,MOD(COLUMN(N162:$CZ162)+1,2))</f>
        <v>0</v>
      </c>
      <c r="I162" s="478" t="n">
        <f aca="false">H162*$E162</f>
        <v>0</v>
      </c>
      <c r="J162" s="307" t="n">
        <f aca="false">F162-H162</f>
        <v>0</v>
      </c>
      <c r="K162" s="478" t="n">
        <f aca="false">J162*$E162</f>
        <v>0</v>
      </c>
      <c r="L162" s="481"/>
      <c r="M162" s="480" t="n">
        <f aca="false">L162*$E162</f>
        <v>0</v>
      </c>
      <c r="N162" s="481"/>
      <c r="O162" s="480" t="n">
        <f aca="false">N162*$E162</f>
        <v>0</v>
      </c>
    </row>
    <row r="163" customFormat="false" ht="14.25" hidden="false" customHeight="false" outlineLevel="0" collapsed="false">
      <c r="A163" s="298"/>
      <c r="B163" s="298" t="s">
        <v>469</v>
      </c>
      <c r="C163" s="298" t="str">
        <f aca="false">VLOOKUP(B163,СписокРабот!B:E,2,FALSE())</f>
        <v>Штукатурка стен цементно-песчаным раствором от 30мм до 40 мм</v>
      </c>
      <c r="D163" s="300" t="str">
        <f aca="false">VLOOKUP(B163,СписокРабот!B:E,3,FALSE())</f>
        <v>м²</v>
      </c>
      <c r="E163" s="476" t="n">
        <f aca="false">VLOOKUP(B163,СписокРабот!B:E,4,FALSE())</f>
        <v>2815</v>
      </c>
      <c r="F163" s="306" t="n">
        <f aca="false">Работы!$F163</f>
        <v>0</v>
      </c>
      <c r="G163" s="477" t="n">
        <f aca="false">Работы!$G163</f>
        <v>0</v>
      </c>
      <c r="H163" s="307" t="n">
        <f aca="false">SUMPRODUCT(N163:$CZ163,MOD(COLUMN(N163:$CZ163)+1,2))</f>
        <v>0</v>
      </c>
      <c r="I163" s="478" t="n">
        <f aca="false">H163*$E163</f>
        <v>0</v>
      </c>
      <c r="J163" s="307" t="n">
        <f aca="false">F163-H163</f>
        <v>0</v>
      </c>
      <c r="K163" s="478" t="n">
        <f aca="false">J163*$E163</f>
        <v>0</v>
      </c>
      <c r="L163" s="481"/>
      <c r="M163" s="480" t="n">
        <f aca="false">L163*$E163</f>
        <v>0</v>
      </c>
      <c r="N163" s="481"/>
      <c r="O163" s="480" t="n">
        <f aca="false">N163*$E163</f>
        <v>0</v>
      </c>
    </row>
    <row r="164" customFormat="false" ht="14.25" hidden="false" customHeight="false" outlineLevel="0" collapsed="false">
      <c r="A164" s="298"/>
      <c r="B164" s="298" t="s">
        <v>470</v>
      </c>
      <c r="C164" s="298" t="str">
        <f aca="false">VLOOKUP(B164,СписокРабот!B:E,2,FALSE())</f>
        <v>Подготовка основания перегородок из ц/п р-ра</v>
      </c>
      <c r="D164" s="300" t="str">
        <f aca="false">VLOOKUP(B164,СписокРабот!B:E,3,FALSE())</f>
        <v>п.м</v>
      </c>
      <c r="E164" s="476" t="n">
        <f aca="false">VLOOKUP(B164,СписокРабот!B:E,4,FALSE())</f>
        <v>1428</v>
      </c>
      <c r="F164" s="306" t="n">
        <f aca="false">Работы!$F164</f>
        <v>0</v>
      </c>
      <c r="G164" s="477" t="n">
        <f aca="false">Работы!$G164</f>
        <v>0</v>
      </c>
      <c r="H164" s="307" t="n">
        <f aca="false">SUMPRODUCT(N164:$CZ164,MOD(COLUMN(N164:$CZ164)+1,2))</f>
        <v>0</v>
      </c>
      <c r="I164" s="478" t="n">
        <f aca="false">H164*$E164</f>
        <v>0</v>
      </c>
      <c r="J164" s="307" t="n">
        <f aca="false">F164-H164</f>
        <v>0</v>
      </c>
      <c r="K164" s="478" t="n">
        <f aca="false">J164*$E164</f>
        <v>0</v>
      </c>
      <c r="L164" s="481"/>
      <c r="M164" s="480" t="n">
        <f aca="false">L164*$E164</f>
        <v>0</v>
      </c>
      <c r="N164" s="481"/>
      <c r="O164" s="480" t="n">
        <f aca="false">N164*$E164</f>
        <v>0</v>
      </c>
    </row>
    <row r="165" customFormat="false" ht="14.25" hidden="false" customHeight="false" outlineLevel="0" collapsed="false">
      <c r="A165" s="298"/>
      <c r="B165" s="298" t="s">
        <v>471</v>
      </c>
      <c r="C165" s="298" t="str">
        <f aca="false">VLOOKUP(B165,СписокРабот!B:E,2,FALSE())</f>
        <v>Установка оконных блоков (стандартные)</v>
      </c>
      <c r="D165" s="300" t="str">
        <f aca="false">VLOOKUP(B165,СписокРабот!B:E,3,FALSE())</f>
        <v>ед.</v>
      </c>
      <c r="E165" s="476" t="n">
        <f aca="false">VLOOKUP(B165,СписокРабот!B:E,4,FALSE())</f>
        <v>5501</v>
      </c>
      <c r="F165" s="302" t="n">
        <f aca="false">Работы!$F165</f>
        <v>0</v>
      </c>
      <c r="G165" s="477" t="n">
        <f aca="false">Работы!$G165</f>
        <v>0</v>
      </c>
      <c r="H165" s="304" t="n">
        <f aca="false">SUMPRODUCT(N165:$CZ165,MOD(COLUMN(N165:$CZ165)+1,2))</f>
        <v>0</v>
      </c>
      <c r="I165" s="478" t="n">
        <f aca="false">H165*$E165</f>
        <v>0</v>
      </c>
      <c r="J165" s="304" t="n">
        <f aca="false">F165-H165</f>
        <v>0</v>
      </c>
      <c r="K165" s="478" t="n">
        <f aca="false">J165*$E165</f>
        <v>0</v>
      </c>
      <c r="L165" s="479"/>
      <c r="M165" s="480" t="n">
        <f aca="false">L165*$E165</f>
        <v>0</v>
      </c>
      <c r="N165" s="479"/>
      <c r="O165" s="480" t="n">
        <f aca="false">N165*$E165</f>
        <v>0</v>
      </c>
    </row>
    <row r="166" customFormat="false" ht="14.25" hidden="false" customHeight="false" outlineLevel="0" collapsed="false">
      <c r="A166" s="298"/>
      <c r="B166" s="298" t="s">
        <v>472</v>
      </c>
      <c r="C166" s="298" t="str">
        <f aca="false">VLOOKUP(B166,СписокРабот!B:E,2,FALSE())</f>
        <v>Монтаж закладных на потолке и стенах для крепления дверей и карнизов</v>
      </c>
      <c r="D166" s="300" t="str">
        <f aca="false">VLOOKUP(B166,СписокРабот!B:E,3,FALSE())</f>
        <v>п.м</v>
      </c>
      <c r="E166" s="476" t="n">
        <f aca="false">VLOOKUP(B166,СписокРабот!B:E,4,FALSE())</f>
        <v>4232</v>
      </c>
      <c r="F166" s="306" t="n">
        <f aca="false">Работы!$F166</f>
        <v>0</v>
      </c>
      <c r="G166" s="477" t="n">
        <f aca="false">Работы!$G166</f>
        <v>0</v>
      </c>
      <c r="H166" s="307" t="n">
        <f aca="false">SUMPRODUCT(N166:$CZ166,MOD(COLUMN(N166:$CZ166)+1,2))</f>
        <v>0</v>
      </c>
      <c r="I166" s="478" t="n">
        <f aca="false">H166*$E166</f>
        <v>0</v>
      </c>
      <c r="J166" s="307" t="n">
        <f aca="false">F166-H166</f>
        <v>0</v>
      </c>
      <c r="K166" s="478" t="n">
        <f aca="false">J166*$E166</f>
        <v>0</v>
      </c>
      <c r="L166" s="481"/>
      <c r="M166" s="480" t="n">
        <f aca="false">L166*$E166</f>
        <v>0</v>
      </c>
      <c r="N166" s="481"/>
      <c r="O166" s="480" t="n">
        <f aca="false">N166*$E166</f>
        <v>0</v>
      </c>
    </row>
    <row r="167" customFormat="false" ht="14.25" hidden="false" customHeight="false" outlineLevel="0" collapsed="false">
      <c r="A167" s="298"/>
      <c r="B167" s="298" t="s">
        <v>473</v>
      </c>
      <c r="C167" s="298" t="str">
        <f aca="false">VLOOKUP(B167,СписокРабот!B:E,2,FALSE())</f>
        <v>Оклейка откосов стен сеткой «строби»/ «паутинка»/ «стеклохолст»</v>
      </c>
      <c r="D167" s="300" t="str">
        <f aca="false">VLOOKUP(B167,СписокРабот!B:E,3,FALSE())</f>
        <v>п.м</v>
      </c>
      <c r="E167" s="476" t="n">
        <f aca="false">VLOOKUP(B167,СписокРабот!B:E,4,FALSE())</f>
        <v>496</v>
      </c>
      <c r="F167" s="306" t="n">
        <f aca="false">Работы!$F167</f>
        <v>0</v>
      </c>
      <c r="G167" s="477" t="n">
        <f aca="false">Работы!$G167</f>
        <v>0</v>
      </c>
      <c r="H167" s="307" t="n">
        <f aca="false">SUMPRODUCT(N167:$CZ167,MOD(COLUMN(N167:$CZ167)+1,2))</f>
        <v>0</v>
      </c>
      <c r="I167" s="478" t="n">
        <f aca="false">H167*$E167</f>
        <v>0</v>
      </c>
      <c r="J167" s="307" t="n">
        <f aca="false">F167-H167</f>
        <v>0</v>
      </c>
      <c r="K167" s="478" t="n">
        <f aca="false">J167*$E167</f>
        <v>0</v>
      </c>
      <c r="L167" s="481"/>
      <c r="M167" s="480" t="n">
        <f aca="false">L167*$E167</f>
        <v>0</v>
      </c>
      <c r="N167" s="481"/>
      <c r="O167" s="480" t="n">
        <f aca="false">N167*$E167</f>
        <v>0</v>
      </c>
    </row>
    <row r="168" customFormat="false" ht="14.25" hidden="false" customHeight="false" outlineLevel="0" collapsed="false">
      <c r="A168" s="298"/>
      <c r="B168" s="298" t="s">
        <v>474</v>
      </c>
      <c r="C168" s="298" t="str">
        <f aca="false">VLOOKUP(B168,СписокРабот!B:E,2,FALSE())</f>
        <v>Шпатлёвка и окраска декоративного молдинга</v>
      </c>
      <c r="D168" s="300" t="str">
        <f aca="false">VLOOKUP(B168,СписокРабот!B:E,3,FALSE())</f>
        <v>п.м</v>
      </c>
      <c r="E168" s="476" t="n">
        <f aca="false">VLOOKUP(B168,СписокРабот!B:E,4,FALSE())</f>
        <v>637</v>
      </c>
      <c r="F168" s="306" t="n">
        <f aca="false">Работы!$F168</f>
        <v>0</v>
      </c>
      <c r="G168" s="477" t="n">
        <f aca="false">Работы!$G168</f>
        <v>0</v>
      </c>
      <c r="H168" s="307" t="n">
        <f aca="false">SUMPRODUCT(N168:$CZ168,MOD(COLUMN(N168:$CZ168)+1,2))</f>
        <v>0</v>
      </c>
      <c r="I168" s="478" t="n">
        <f aca="false">H168*$E168</f>
        <v>0</v>
      </c>
      <c r="J168" s="307" t="n">
        <f aca="false">F168-H168</f>
        <v>0</v>
      </c>
      <c r="K168" s="478" t="n">
        <f aca="false">J168*$E168</f>
        <v>0</v>
      </c>
      <c r="L168" s="481"/>
      <c r="M168" s="480" t="n">
        <f aca="false">L168*$E168</f>
        <v>0</v>
      </c>
      <c r="N168" s="481"/>
      <c r="O168" s="480" t="n">
        <f aca="false">N168*$E168</f>
        <v>0</v>
      </c>
    </row>
    <row r="169" customFormat="false" ht="14.25" hidden="false" customHeight="false" outlineLevel="0" collapsed="false">
      <c r="A169" s="298"/>
      <c r="B169" s="298" t="s">
        <v>475</v>
      </c>
      <c r="C169" s="298" t="str">
        <f aca="false">VLOOKUP(B169,СписокРабот!B:E,2,FALSE())</f>
        <v>Монтаж декоративного бруса / реек на потолок / стены (40х80х2800)</v>
      </c>
      <c r="D169" s="300" t="str">
        <f aca="false">VLOOKUP(B169,СписокРабот!B:E,3,FALSE())</f>
        <v>ед.</v>
      </c>
      <c r="E169" s="476" t="n">
        <f aca="false">VLOOKUP(B169,СписокРабот!B:E,4,FALSE())</f>
        <v>2642</v>
      </c>
      <c r="F169" s="306" t="n">
        <f aca="false">Работы!$F169</f>
        <v>0</v>
      </c>
      <c r="G169" s="477" t="n">
        <f aca="false">Работы!$G169</f>
        <v>0</v>
      </c>
      <c r="H169" s="307" t="n">
        <f aca="false">SUMPRODUCT(N169:$CZ169,MOD(COLUMN(N169:$CZ169)+1,2))</f>
        <v>0</v>
      </c>
      <c r="I169" s="478" t="n">
        <f aca="false">H169*$E169</f>
        <v>0</v>
      </c>
      <c r="J169" s="307" t="n">
        <f aca="false">F169-H169</f>
        <v>0</v>
      </c>
      <c r="K169" s="478" t="n">
        <f aca="false">J169*$E169</f>
        <v>0</v>
      </c>
      <c r="L169" s="481"/>
      <c r="M169" s="480" t="n">
        <f aca="false">L169*$E169</f>
        <v>0</v>
      </c>
      <c r="N169" s="481"/>
      <c r="O169" s="480" t="n">
        <f aca="false">N169*$E169</f>
        <v>0</v>
      </c>
    </row>
    <row r="170" customFormat="false" ht="14.25" hidden="false" customHeight="false" outlineLevel="0" collapsed="false">
      <c r="A170" s="298"/>
      <c r="B170" s="298" t="s">
        <v>476</v>
      </c>
      <c r="C170" s="298" t="str">
        <f aca="false">VLOOKUP(B170,СписокРабот!B:E,2,FALSE())</f>
        <v>Монтаж реечных перегородок (40х60х2800)</v>
      </c>
      <c r="D170" s="300" t="str">
        <f aca="false">VLOOKUP(B170,СписокРабот!B:E,3,FALSE())</f>
        <v>ед.</v>
      </c>
      <c r="E170" s="476" t="n">
        <f aca="false">VLOOKUP(B170,СписокРабот!B:E,4,FALSE())</f>
        <v>3883</v>
      </c>
      <c r="F170" s="306" t="n">
        <f aca="false">Работы!$F170</f>
        <v>0</v>
      </c>
      <c r="G170" s="477" t="n">
        <f aca="false">Работы!$G170</f>
        <v>0</v>
      </c>
      <c r="H170" s="307" t="n">
        <f aca="false">SUMPRODUCT(N170:$CZ170,MOD(COLUMN(N170:$CZ170)+1,2))</f>
        <v>0</v>
      </c>
      <c r="I170" s="478" t="n">
        <f aca="false">H170*$E170</f>
        <v>0</v>
      </c>
      <c r="J170" s="307" t="n">
        <f aca="false">F170-H170</f>
        <v>0</v>
      </c>
      <c r="K170" s="478" t="n">
        <f aca="false">J170*$E170</f>
        <v>0</v>
      </c>
      <c r="L170" s="481"/>
      <c r="M170" s="480" t="n">
        <f aca="false">L170*$E170</f>
        <v>0</v>
      </c>
      <c r="N170" s="481"/>
      <c r="O170" s="480" t="n">
        <f aca="false">N170*$E170</f>
        <v>0</v>
      </c>
    </row>
    <row r="171" customFormat="false" ht="14.25" hidden="false" customHeight="false" outlineLevel="0" collapsed="false">
      <c r="A171" s="298"/>
      <c r="B171" s="298" t="s">
        <v>477</v>
      </c>
      <c r="C171" s="298" t="str">
        <f aca="false">VLOOKUP(B171,СписокРабот!B:E,2,FALSE())</f>
        <v>Декоративная шткатурка типа карта мира</v>
      </c>
      <c r="D171" s="300" t="str">
        <f aca="false">VLOOKUP(B171,СписокРабот!B:E,3,FALSE())</f>
        <v>м²</v>
      </c>
      <c r="E171" s="476" t="n">
        <f aca="false">VLOOKUP(B171,СписокРабот!B:E,4,FALSE())</f>
        <v>4892</v>
      </c>
      <c r="F171" s="306" t="n">
        <f aca="false">Работы!$F171</f>
        <v>0</v>
      </c>
      <c r="G171" s="477" t="n">
        <f aca="false">Работы!$G171</f>
        <v>0</v>
      </c>
      <c r="H171" s="307" t="n">
        <f aca="false">SUMPRODUCT(N171:$CZ171,MOD(COLUMN(N171:$CZ171)+1,2))</f>
        <v>0</v>
      </c>
      <c r="I171" s="478" t="n">
        <f aca="false">H171*$E171</f>
        <v>0</v>
      </c>
      <c r="J171" s="307" t="n">
        <f aca="false">F171-H171</f>
        <v>0</v>
      </c>
      <c r="K171" s="478" t="n">
        <f aca="false">J171*$E171</f>
        <v>0</v>
      </c>
      <c r="L171" s="481"/>
      <c r="M171" s="480" t="n">
        <f aca="false">L171*$E171</f>
        <v>0</v>
      </c>
      <c r="N171" s="481"/>
      <c r="O171" s="480" t="n">
        <f aca="false">N171*$E171</f>
        <v>0</v>
      </c>
    </row>
    <row r="172" customFormat="false" ht="14.25" hidden="false" customHeight="false" outlineLevel="0" collapsed="false">
      <c r="A172" s="298"/>
      <c r="B172" s="298" t="s">
        <v>478</v>
      </c>
      <c r="C172" s="298" t="str">
        <f aca="false">VLOOKUP(B172,СписокРабот!B:E,2,FALSE())</f>
        <v>Расшивка примыканий стен пол в бетонной плите (межпанельные стыки)</v>
      </c>
      <c r="D172" s="300" t="str">
        <f aca="false">VLOOKUP(B172,СписокРабот!B:E,3,FALSE())</f>
        <v>п.м</v>
      </c>
      <c r="E172" s="476" t="n">
        <f aca="false">VLOOKUP(B172,СписокРабот!B:E,4,FALSE())</f>
        <v>245</v>
      </c>
      <c r="F172" s="306" t="n">
        <f aca="false">Работы!$F172</f>
        <v>0</v>
      </c>
      <c r="G172" s="477" t="n">
        <f aca="false">Работы!$G172</f>
        <v>0</v>
      </c>
      <c r="H172" s="307" t="n">
        <f aca="false">SUMPRODUCT(N172:$CZ172,MOD(COLUMN(N172:$CZ172)+1,2))</f>
        <v>0</v>
      </c>
      <c r="I172" s="478" t="n">
        <f aca="false">H172*$E172</f>
        <v>0</v>
      </c>
      <c r="J172" s="307" t="n">
        <f aca="false">F172-H172</f>
        <v>0</v>
      </c>
      <c r="K172" s="478" t="n">
        <f aca="false">J172*$E172</f>
        <v>0</v>
      </c>
      <c r="L172" s="481"/>
      <c r="M172" s="480" t="n">
        <f aca="false">L172*$E172</f>
        <v>0</v>
      </c>
      <c r="N172" s="481"/>
      <c r="O172" s="480" t="n">
        <f aca="false">N172*$E172</f>
        <v>0</v>
      </c>
    </row>
    <row r="173" customFormat="false" ht="14.25" hidden="false" customHeight="false" outlineLevel="0" collapsed="false">
      <c r="A173" s="298"/>
      <c r="B173" s="298" t="s">
        <v>479</v>
      </c>
      <c r="C173" s="298" t="str">
        <f aca="false">VLOOKUP(B173,СписокРабот!B:E,2,FALSE())</f>
        <v>Заделка примыканий стен пол в бетонной плите (межпанельные стыки)</v>
      </c>
      <c r="D173" s="300" t="str">
        <f aca="false">VLOOKUP(B173,СписокРабот!B:E,3,FALSE())</f>
        <v>п.м</v>
      </c>
      <c r="E173" s="476" t="n">
        <f aca="false">VLOOKUP(B173,СписокРабот!B:E,4,FALSE())</f>
        <v>623</v>
      </c>
      <c r="F173" s="306" t="n">
        <f aca="false">Работы!$F173</f>
        <v>0</v>
      </c>
      <c r="G173" s="477" t="n">
        <f aca="false">Работы!$G173</f>
        <v>0</v>
      </c>
      <c r="H173" s="307" t="n">
        <f aca="false">SUMPRODUCT(N173:$CZ173,MOD(COLUMN(N173:$CZ173)+1,2))</f>
        <v>0</v>
      </c>
      <c r="I173" s="478" t="n">
        <f aca="false">H173*$E173</f>
        <v>0</v>
      </c>
      <c r="J173" s="307" t="n">
        <f aca="false">F173-H173</f>
        <v>0</v>
      </c>
      <c r="K173" s="478" t="n">
        <f aca="false">J173*$E173</f>
        <v>0</v>
      </c>
      <c r="L173" s="481"/>
      <c r="M173" s="480" t="n">
        <f aca="false">L173*$E173</f>
        <v>0</v>
      </c>
      <c r="N173" s="481"/>
      <c r="O173" s="480" t="n">
        <f aca="false">N173*$E173</f>
        <v>0</v>
      </c>
    </row>
    <row r="174" customFormat="false" ht="14.25" hidden="false" customHeight="false" outlineLevel="0" collapsed="false">
      <c r="A174" s="298"/>
      <c r="B174" s="298" t="s">
        <v>480</v>
      </c>
      <c r="C174" s="298" t="str">
        <f aca="false">VLOOKUP(B174,СписокРабот!B:E,2,FALSE())</f>
        <v>Монтаж дверей скрытого монтажа</v>
      </c>
      <c r="D174" s="300" t="str">
        <f aca="false">VLOOKUP(B174,СписокРабот!B:E,3,FALSE())</f>
        <v>ед.</v>
      </c>
      <c r="E174" s="476" t="n">
        <f aca="false">VLOOKUP(B174,СписокРабот!B:E,4,FALSE())</f>
        <v>12116</v>
      </c>
      <c r="F174" s="306" t="n">
        <f aca="false">Работы!$F174</f>
        <v>0</v>
      </c>
      <c r="G174" s="477" t="n">
        <f aca="false">Работы!$G174</f>
        <v>0</v>
      </c>
      <c r="H174" s="307" t="n">
        <f aca="false">SUMPRODUCT(N174:$CZ174,MOD(COLUMN(N174:$CZ174)+1,2))</f>
        <v>0</v>
      </c>
      <c r="I174" s="478" t="n">
        <f aca="false">H174*$E174</f>
        <v>0</v>
      </c>
      <c r="J174" s="307" t="n">
        <f aca="false">F174-H174</f>
        <v>0</v>
      </c>
      <c r="K174" s="478" t="n">
        <f aca="false">J174*$E174</f>
        <v>0</v>
      </c>
      <c r="L174" s="481"/>
      <c r="M174" s="480" t="n">
        <f aca="false">L174*$E174</f>
        <v>0</v>
      </c>
      <c r="N174" s="481"/>
      <c r="O174" s="480" t="n">
        <f aca="false">N174*$E174</f>
        <v>0</v>
      </c>
    </row>
    <row r="175" customFormat="false" ht="14.25" hidden="false" customHeight="false" outlineLevel="0" collapsed="false">
      <c r="A175" s="298"/>
      <c r="B175" s="298" t="s">
        <v>481</v>
      </c>
      <c r="C175" s="298" t="str">
        <f aca="false">VLOOKUP(B175,СписокРабот!B:E,2,FALSE())</f>
        <v>Монтаж антресоли</v>
      </c>
      <c r="D175" s="300" t="str">
        <f aca="false">VLOOKUP(B175,СписокРабот!B:E,3,FALSE())</f>
        <v>м²</v>
      </c>
      <c r="E175" s="476" t="n">
        <f aca="false">VLOOKUP(B175,СписокРабот!B:E,4,FALSE())</f>
        <v>1909</v>
      </c>
      <c r="F175" s="306" t="n">
        <f aca="false">Работы!$F175</f>
        <v>0</v>
      </c>
      <c r="G175" s="477" t="n">
        <f aca="false">Работы!$G175</f>
        <v>0</v>
      </c>
      <c r="H175" s="307" t="n">
        <f aca="false">SUMPRODUCT(N175:$CZ175,MOD(COLUMN(N175:$CZ175)+1,2))</f>
        <v>0</v>
      </c>
      <c r="I175" s="478" t="n">
        <f aca="false">H175*$E175</f>
        <v>0</v>
      </c>
      <c r="J175" s="307" t="n">
        <f aca="false">F175-H175</f>
        <v>0</v>
      </c>
      <c r="K175" s="478" t="n">
        <f aca="false">J175*$E175</f>
        <v>0</v>
      </c>
      <c r="L175" s="481"/>
      <c r="M175" s="480" t="n">
        <f aca="false">L175*$E175</f>
        <v>0</v>
      </c>
      <c r="N175" s="481"/>
      <c r="O175" s="480" t="n">
        <f aca="false">N175*$E175</f>
        <v>0</v>
      </c>
    </row>
    <row r="176" customFormat="false" ht="14.25" hidden="false" customHeight="false" outlineLevel="0" collapsed="false">
      <c r="A176" s="298"/>
      <c r="B176" s="298" t="s">
        <v>482</v>
      </c>
      <c r="C176" s="298" t="str">
        <f aca="false">VLOOKUP(B176,СписокРабот!B:E,2,FALSE())</f>
        <v>Монтаж антресольных (сантехнических дверок)</v>
      </c>
      <c r="D176" s="300" t="str">
        <f aca="false">VLOOKUP(B176,СписокРабот!B:E,3,FALSE())</f>
        <v>ед.</v>
      </c>
      <c r="E176" s="476" t="n">
        <f aca="false">VLOOKUP(B176,СписокРабот!B:E,4,FALSE())</f>
        <v>2398</v>
      </c>
      <c r="F176" s="306" t="n">
        <f aca="false">Работы!$F176</f>
        <v>0</v>
      </c>
      <c r="G176" s="477" t="n">
        <f aca="false">Работы!$G176</f>
        <v>0</v>
      </c>
      <c r="H176" s="307" t="n">
        <f aca="false">SUMPRODUCT(N176:$CZ176,MOD(COLUMN(N176:$CZ176)+1,2))</f>
        <v>0</v>
      </c>
      <c r="I176" s="478" t="n">
        <f aca="false">H176*$E176</f>
        <v>0</v>
      </c>
      <c r="J176" s="307" t="n">
        <f aca="false">F176-H176</f>
        <v>0</v>
      </c>
      <c r="K176" s="478" t="n">
        <f aca="false">J176*$E176</f>
        <v>0</v>
      </c>
      <c r="L176" s="481"/>
      <c r="M176" s="480" t="n">
        <f aca="false">L176*$E176</f>
        <v>0</v>
      </c>
      <c r="N176" s="481"/>
      <c r="O176" s="480" t="n">
        <f aca="false">N176*$E176</f>
        <v>0</v>
      </c>
    </row>
    <row r="177" customFormat="false" ht="14.25" hidden="false" customHeight="false" outlineLevel="0" collapsed="false">
      <c r="A177" s="491" t="s">
        <v>354</v>
      </c>
      <c r="B177" s="491" t="s">
        <v>83</v>
      </c>
      <c r="C177" s="491"/>
      <c r="D177" s="501"/>
      <c r="E177" s="502"/>
      <c r="F177" s="483" t="n">
        <f aca="false">F80</f>
        <v>1592.4</v>
      </c>
      <c r="G177" s="484" t="n">
        <f aca="false">G80</f>
        <v>1100932.4</v>
      </c>
      <c r="H177" s="485"/>
      <c r="I177" s="486" t="n">
        <f aca="false">I80</f>
        <v>0</v>
      </c>
      <c r="J177" s="487"/>
      <c r="K177" s="488" t="n">
        <f aca="false">K80</f>
        <v>1100932.4</v>
      </c>
      <c r="L177" s="485"/>
      <c r="M177" s="486" t="n">
        <f aca="false">M80</f>
        <v>0</v>
      </c>
      <c r="N177" s="489"/>
      <c r="O177" s="486" t="n">
        <f aca="false">O80</f>
        <v>0</v>
      </c>
    </row>
    <row r="178" customFormat="false" ht="14.25" hidden="false" customHeight="false" outlineLevel="0" collapsed="false">
      <c r="A178" s="503" t="s">
        <v>382</v>
      </c>
      <c r="B178" s="503" t="s">
        <v>1079</v>
      </c>
      <c r="C178" s="504"/>
      <c r="D178" s="505"/>
      <c r="E178" s="506"/>
      <c r="F178" s="494" t="n">
        <f aca="false">F57</f>
        <v>1592.4</v>
      </c>
      <c r="G178" s="495" t="n">
        <f aca="false">G57</f>
        <v>1103502.4</v>
      </c>
      <c r="H178" s="496"/>
      <c r="I178" s="497" t="n">
        <f aca="false">I57</f>
        <v>0</v>
      </c>
      <c r="J178" s="507"/>
      <c r="K178" s="498" t="n">
        <f aca="false">K57</f>
        <v>1103502.4</v>
      </c>
      <c r="L178" s="496"/>
      <c r="M178" s="497" t="n">
        <f aca="false">M57</f>
        <v>0</v>
      </c>
      <c r="N178" s="499"/>
      <c r="O178" s="497" t="n">
        <f aca="false">O57</f>
        <v>0</v>
      </c>
    </row>
    <row r="179" customFormat="false" ht="14.25" hidden="false" customHeight="false" outlineLevel="0" collapsed="false">
      <c r="A179" s="460" t="s">
        <v>338</v>
      </c>
      <c r="B179" s="461" t="s">
        <v>483</v>
      </c>
      <c r="C179" s="461"/>
      <c r="D179" s="461"/>
      <c r="E179" s="461"/>
      <c r="F179" s="462" t="n">
        <f aca="false">F180+F195</f>
        <v>498</v>
      </c>
      <c r="G179" s="500" t="n">
        <f aca="false">G180+G195</f>
        <v>386050.5</v>
      </c>
      <c r="H179" s="467"/>
      <c r="I179" s="465" t="n">
        <f aca="false">I180+I195</f>
        <v>0</v>
      </c>
      <c r="J179" s="508"/>
      <c r="K179" s="466" t="n">
        <f aca="false">K180+K195</f>
        <v>386050.5</v>
      </c>
      <c r="L179" s="467"/>
      <c r="M179" s="465" t="n">
        <f aca="false">M180+M195</f>
        <v>0</v>
      </c>
      <c r="N179" s="467"/>
      <c r="O179" s="465" t="n">
        <f aca="false">O180+O195</f>
        <v>0</v>
      </c>
    </row>
    <row r="180" customFormat="false" ht="14.25" hidden="false" customHeight="false" outlineLevel="0" collapsed="false">
      <c r="A180" s="468" t="s">
        <v>344</v>
      </c>
      <c r="B180" s="469" t="s">
        <v>484</v>
      </c>
      <c r="C180" s="469"/>
      <c r="D180" s="469"/>
      <c r="E180" s="469"/>
      <c r="F180" s="470" t="n">
        <f aca="false">SUM(F181:F193)</f>
        <v>0</v>
      </c>
      <c r="G180" s="490" t="n">
        <f aca="false">SUM(G181:G193)</f>
        <v>0</v>
      </c>
      <c r="H180" s="475"/>
      <c r="I180" s="473" t="n">
        <f aca="false">SUM(I181:I193)</f>
        <v>0</v>
      </c>
      <c r="J180" s="509"/>
      <c r="K180" s="474" t="n">
        <f aca="false">SUM(K181:K193)</f>
        <v>0</v>
      </c>
      <c r="L180" s="475"/>
      <c r="M180" s="473" t="n">
        <f aca="false">SUM(M181:M193)</f>
        <v>0</v>
      </c>
      <c r="N180" s="475"/>
      <c r="O180" s="473" t="n">
        <f aca="false">SUM(O181:O193)</f>
        <v>0</v>
      </c>
    </row>
    <row r="181" customFormat="false" ht="14.25" hidden="false" customHeight="false" outlineLevel="0" collapsed="false">
      <c r="A181" s="298"/>
      <c r="B181" s="298" t="s">
        <v>485</v>
      </c>
      <c r="C181" s="298" t="str">
        <f aca="false">VLOOKUP(B181,СписокРабот!B:E,2,FALSE())</f>
        <v>Демонтаж цементной стяжки до 3 см (армированная к-1,2)</v>
      </c>
      <c r="D181" s="300" t="str">
        <f aca="false">VLOOKUP(B181,СписокРабот!B:E,3,FALSE())</f>
        <v>м²</v>
      </c>
      <c r="E181" s="476" t="n">
        <f aca="false">VLOOKUP(B181,СписокРабот!B:E,4,FALSE())</f>
        <v>735</v>
      </c>
      <c r="F181" s="306" t="n">
        <f aca="false">Работы!$F181</f>
        <v>0</v>
      </c>
      <c r="G181" s="477" t="n">
        <f aca="false">Работы!$G181</f>
        <v>0</v>
      </c>
      <c r="H181" s="307" t="n">
        <f aca="false">SUMPRODUCT(N181:$CZ181,MOD(COLUMN(N181:$CZ181)+1,2))</f>
        <v>0</v>
      </c>
      <c r="I181" s="478" t="n">
        <f aca="false">H181*$E181</f>
        <v>0</v>
      </c>
      <c r="J181" s="307" t="n">
        <f aca="false">F181-H181</f>
        <v>0</v>
      </c>
      <c r="K181" s="478" t="n">
        <f aca="false">J181*$E181</f>
        <v>0</v>
      </c>
      <c r="L181" s="481"/>
      <c r="M181" s="480" t="n">
        <f aca="false">L181*$E181</f>
        <v>0</v>
      </c>
      <c r="N181" s="481"/>
      <c r="O181" s="480" t="n">
        <f aca="false">N181*$E181</f>
        <v>0</v>
      </c>
    </row>
    <row r="182" customFormat="false" ht="14.25" hidden="false" customHeight="false" outlineLevel="0" collapsed="false">
      <c r="A182" s="298"/>
      <c r="B182" s="298" t="s">
        <v>486</v>
      </c>
      <c r="C182" s="298" t="str">
        <f aca="false">VLOOKUP(B182,СписокРабот!B:E,2,FALSE())</f>
        <v>Расчистка пола, стен от клея</v>
      </c>
      <c r="D182" s="300" t="str">
        <f aca="false">VLOOKUP(B182,СписокРабот!B:E,3,FALSE())</f>
        <v>м²</v>
      </c>
      <c r="E182" s="476" t="n">
        <f aca="false">VLOOKUP(B182,СписокРабот!B:E,4,FALSE())</f>
        <v>1018</v>
      </c>
      <c r="F182" s="306" t="n">
        <f aca="false">Работы!$F182</f>
        <v>0</v>
      </c>
      <c r="G182" s="477" t="n">
        <f aca="false">Работы!$G182</f>
        <v>0</v>
      </c>
      <c r="H182" s="307" t="n">
        <f aca="false">SUMPRODUCT(N182:$CZ182,MOD(COLUMN(N182:$CZ182)+1,2))</f>
        <v>0</v>
      </c>
      <c r="I182" s="478" t="n">
        <f aca="false">H182*$E182</f>
        <v>0</v>
      </c>
      <c r="J182" s="307" t="n">
        <f aca="false">F182-H182</f>
        <v>0</v>
      </c>
      <c r="K182" s="478" t="n">
        <f aca="false">J182*$E182</f>
        <v>0</v>
      </c>
      <c r="L182" s="481"/>
      <c r="M182" s="480" t="n">
        <f aca="false">L182*$E182</f>
        <v>0</v>
      </c>
      <c r="N182" s="481"/>
      <c r="O182" s="480" t="n">
        <f aca="false">N182*$E182</f>
        <v>0</v>
      </c>
    </row>
    <row r="183" customFormat="false" ht="14.25" hidden="false" customHeight="false" outlineLevel="0" collapsed="false">
      <c r="A183" s="298"/>
      <c r="B183" s="298" t="s">
        <v>487</v>
      </c>
      <c r="C183" s="298" t="str">
        <f aca="false">VLOOKUP(B183,СписокРабот!B:E,2,FALSE())</f>
        <v>Расчистка пола от засыпки и шумоизоляции толщ. до 50мм</v>
      </c>
      <c r="D183" s="300" t="str">
        <f aca="false">VLOOKUP(B183,СписокРабот!B:E,3,FALSE())</f>
        <v>м²</v>
      </c>
      <c r="E183" s="476" t="n">
        <f aca="false">VLOOKUP(B183,СписокРабот!B:E,4,FALSE())</f>
        <v>369</v>
      </c>
      <c r="F183" s="306" t="n">
        <f aca="false">Работы!$F183</f>
        <v>0</v>
      </c>
      <c r="G183" s="477" t="n">
        <f aca="false">Работы!$G183</f>
        <v>0</v>
      </c>
      <c r="H183" s="307" t="n">
        <f aca="false">SUMPRODUCT(N183:$CZ183,MOD(COLUMN(N183:$CZ183)+1,2))</f>
        <v>0</v>
      </c>
      <c r="I183" s="478" t="n">
        <f aca="false">H183*$E183</f>
        <v>0</v>
      </c>
      <c r="J183" s="307" t="n">
        <f aca="false">F183-H183</f>
        <v>0</v>
      </c>
      <c r="K183" s="478" t="n">
        <f aca="false">J183*$E183</f>
        <v>0</v>
      </c>
      <c r="L183" s="481"/>
      <c r="M183" s="480" t="n">
        <f aca="false">L183*$E183</f>
        <v>0</v>
      </c>
      <c r="N183" s="481"/>
      <c r="O183" s="480" t="n">
        <f aca="false">N183*$E183</f>
        <v>0</v>
      </c>
    </row>
    <row r="184" customFormat="false" ht="14.25" hidden="false" customHeight="false" outlineLevel="0" collapsed="false">
      <c r="A184" s="298"/>
      <c r="B184" s="298" t="s">
        <v>488</v>
      </c>
      <c r="C184" s="298" t="str">
        <f aca="false">VLOOKUP(B184,СписокРабот!B:E,2,FALSE())</f>
        <v>Демонтаж битума/ асфальта с пола т. до 7 см (выше К-1,5)</v>
      </c>
      <c r="D184" s="300" t="str">
        <f aca="false">VLOOKUP(B184,СписокРабот!B:E,3,FALSE())</f>
        <v>м²</v>
      </c>
      <c r="E184" s="476" t="n">
        <f aca="false">VLOOKUP(B184,СписокРабот!B:E,4,FALSE())</f>
        <v>1599</v>
      </c>
      <c r="F184" s="306" t="n">
        <f aca="false">Работы!$F184</f>
        <v>0</v>
      </c>
      <c r="G184" s="477" t="n">
        <f aca="false">Работы!$G184</f>
        <v>0</v>
      </c>
      <c r="H184" s="307" t="n">
        <f aca="false">SUMPRODUCT(N184:$CZ184,MOD(COLUMN(N184:$CZ184)+1,2))</f>
        <v>0</v>
      </c>
      <c r="I184" s="478" t="n">
        <f aca="false">H184*$E184</f>
        <v>0</v>
      </c>
      <c r="J184" s="307" t="n">
        <f aca="false">F184-H184</f>
        <v>0</v>
      </c>
      <c r="K184" s="478" t="n">
        <f aca="false">J184*$E184</f>
        <v>0</v>
      </c>
      <c r="L184" s="481"/>
      <c r="M184" s="480" t="n">
        <f aca="false">L184*$E184</f>
        <v>0</v>
      </c>
      <c r="N184" s="481"/>
      <c r="O184" s="480" t="n">
        <f aca="false">N184*$E184</f>
        <v>0</v>
      </c>
    </row>
    <row r="185" customFormat="false" ht="14.25" hidden="false" customHeight="false" outlineLevel="0" collapsed="false">
      <c r="A185" s="298"/>
      <c r="B185" s="298" t="s">
        <v>489</v>
      </c>
      <c r="C185" s="298" t="str">
        <f aca="false">VLOOKUP(B185,СписокРабот!B:E,2,FALSE())</f>
        <v>Демонтаж цементной стяжки от 3 см до 7 см (свыше 7 см - коэф. 1,5)(армированная к-1,2)</v>
      </c>
      <c r="D185" s="300" t="str">
        <f aca="false">VLOOKUP(B185,СписокРабот!B:E,3,FALSE())</f>
        <v>м²</v>
      </c>
      <c r="E185" s="476" t="n">
        <f aca="false">VLOOKUP(B185,СписокРабот!B:E,4,FALSE())</f>
        <v>1138</v>
      </c>
      <c r="F185" s="306" t="n">
        <f aca="false">Работы!$F185</f>
        <v>0</v>
      </c>
      <c r="G185" s="477" t="n">
        <f aca="false">Работы!$G185</f>
        <v>0</v>
      </c>
      <c r="H185" s="307" t="n">
        <f aca="false">SUMPRODUCT(N185:$CZ185,MOD(COLUMN(N185:$CZ185)+1,2))</f>
        <v>0</v>
      </c>
      <c r="I185" s="478" t="n">
        <f aca="false">H185*$E185</f>
        <v>0</v>
      </c>
      <c r="J185" s="307" t="n">
        <f aca="false">F185-H185</f>
        <v>0</v>
      </c>
      <c r="K185" s="478" t="n">
        <f aca="false">J185*$E185</f>
        <v>0</v>
      </c>
      <c r="L185" s="481"/>
      <c r="M185" s="391" t="n">
        <f aca="false">L185*$E185</f>
        <v>0</v>
      </c>
      <c r="N185" s="481"/>
      <c r="O185" s="391" t="n">
        <f aca="false">N185*$E185</f>
        <v>0</v>
      </c>
    </row>
    <row r="186" customFormat="false" ht="14.25" hidden="false" customHeight="false" outlineLevel="0" collapsed="false">
      <c r="A186" s="298"/>
      <c r="B186" s="298" t="s">
        <v>490</v>
      </c>
      <c r="C186" s="298" t="str">
        <f aca="false">VLOOKUP(B186,СписокРабот!B:E,2,FALSE())</f>
        <v>Демонтаж пола из паркетной доски/ ламината</v>
      </c>
      <c r="D186" s="300" t="str">
        <f aca="false">VLOOKUP(B186,СписокРабот!B:E,3,FALSE())</f>
        <v>м²</v>
      </c>
      <c r="E186" s="476" t="n">
        <f aca="false">VLOOKUP(B186,СписокРабот!B:E,4,FALSE())</f>
        <v>407</v>
      </c>
      <c r="F186" s="306" t="n">
        <f aca="false">Работы!$F186</f>
        <v>0</v>
      </c>
      <c r="G186" s="477" t="n">
        <f aca="false">Работы!$G186</f>
        <v>0</v>
      </c>
      <c r="H186" s="307" t="n">
        <f aca="false">SUMPRODUCT(N186:$CZ186,MOD(COLUMN(N186:$CZ186)+1,2))</f>
        <v>0</v>
      </c>
      <c r="I186" s="478" t="n">
        <f aca="false">H186*$E186</f>
        <v>0</v>
      </c>
      <c r="J186" s="307" t="n">
        <f aca="false">F186-H186</f>
        <v>0</v>
      </c>
      <c r="K186" s="478" t="n">
        <f aca="false">J186*$E186</f>
        <v>0</v>
      </c>
      <c r="L186" s="481"/>
      <c r="M186" s="480" t="n">
        <f aca="false">L186*$E186</f>
        <v>0</v>
      </c>
      <c r="N186" s="481"/>
      <c r="O186" s="480" t="n">
        <f aca="false">N186*$E186</f>
        <v>0</v>
      </c>
    </row>
    <row r="187" customFormat="false" ht="14.25" hidden="false" customHeight="false" outlineLevel="0" collapsed="false">
      <c r="A187" s="298"/>
      <c r="B187" s="298" t="s">
        <v>491</v>
      </c>
      <c r="C187" s="298" t="str">
        <f aca="false">VLOOKUP(B187,СписокРабот!B:E,2,FALSE())</f>
        <v>Демонтаж пола из штучного паркета</v>
      </c>
      <c r="D187" s="300" t="str">
        <f aca="false">VLOOKUP(B187,СписокРабот!B:E,3,FALSE())</f>
        <v>м²</v>
      </c>
      <c r="E187" s="476" t="n">
        <f aca="false">VLOOKUP(B187,СписокРабот!B:E,4,FALSE())</f>
        <v>478</v>
      </c>
      <c r="F187" s="306" t="n">
        <f aca="false">Работы!$F187</f>
        <v>0</v>
      </c>
      <c r="G187" s="477" t="n">
        <f aca="false">Работы!$G187</f>
        <v>0</v>
      </c>
      <c r="H187" s="307" t="n">
        <f aca="false">SUMPRODUCT(N187:$CZ187,MOD(COLUMN(N187:$CZ187)+1,2))</f>
        <v>0</v>
      </c>
      <c r="I187" s="478" t="n">
        <f aca="false">H187*$E187</f>
        <v>0</v>
      </c>
      <c r="J187" s="307" t="n">
        <f aca="false">F187-H187</f>
        <v>0</v>
      </c>
      <c r="K187" s="478" t="n">
        <f aca="false">J187*$E187</f>
        <v>0</v>
      </c>
      <c r="L187" s="481"/>
      <c r="M187" s="480" t="n">
        <f aca="false">L187*$E187</f>
        <v>0</v>
      </c>
      <c r="N187" s="481"/>
      <c r="O187" s="480" t="n">
        <f aca="false">N187*$E187</f>
        <v>0</v>
      </c>
    </row>
    <row r="188" customFormat="false" ht="14.25" hidden="false" customHeight="false" outlineLevel="0" collapsed="false">
      <c r="A188" s="298"/>
      <c r="B188" s="298" t="s">
        <v>492</v>
      </c>
      <c r="C188" s="298" t="str">
        <f aca="false">VLOOKUP(B188,СписокРабот!B:E,2,FALSE())</f>
        <v>Демонтаж пола из половой доски</v>
      </c>
      <c r="D188" s="300" t="str">
        <f aca="false">VLOOKUP(B188,СписокРабот!B:E,3,FALSE())</f>
        <v>м²</v>
      </c>
      <c r="E188" s="476" t="n">
        <f aca="false">VLOOKUP(B188,СписокРабот!B:E,4,FALSE())</f>
        <v>500</v>
      </c>
      <c r="F188" s="306" t="n">
        <f aca="false">Работы!$F188</f>
        <v>0</v>
      </c>
      <c r="G188" s="477" t="n">
        <f aca="false">Работы!$G188</f>
        <v>0</v>
      </c>
      <c r="H188" s="307" t="n">
        <f aca="false">SUMPRODUCT(N188:$CZ188,MOD(COLUMN(N188:$CZ188)+1,2))</f>
        <v>0</v>
      </c>
      <c r="I188" s="478" t="n">
        <f aca="false">H188*$E188</f>
        <v>0</v>
      </c>
      <c r="J188" s="307" t="n">
        <f aca="false">F188-H188</f>
        <v>0</v>
      </c>
      <c r="K188" s="478" t="n">
        <f aca="false">J188*$E188</f>
        <v>0</v>
      </c>
      <c r="L188" s="481"/>
      <c r="M188" s="391" t="n">
        <f aca="false">L188*$E188</f>
        <v>0</v>
      </c>
      <c r="N188" s="481"/>
      <c r="O188" s="391" t="n">
        <f aca="false">N188*$E188</f>
        <v>0</v>
      </c>
    </row>
    <row r="189" customFormat="false" ht="14.25" hidden="false" customHeight="false" outlineLevel="0" collapsed="false">
      <c r="A189" s="298"/>
      <c r="B189" s="298" t="s">
        <v>493</v>
      </c>
      <c r="C189" s="298" t="str">
        <f aca="false">VLOOKUP(B189,СписокРабот!B:E,2,FALSE())</f>
        <v>Демонтаж пола из линолеума / ковролина/ оргалита (за 1 слой)</v>
      </c>
      <c r="D189" s="300" t="str">
        <f aca="false">VLOOKUP(B189,СписокРабот!B:E,3,FALSE())</f>
        <v>м²</v>
      </c>
      <c r="E189" s="476" t="n">
        <f aca="false">VLOOKUP(B189,СписокРабот!B:E,4,FALSE())</f>
        <v>187</v>
      </c>
      <c r="F189" s="306" t="n">
        <f aca="false">Работы!$F189</f>
        <v>0</v>
      </c>
      <c r="G189" s="477" t="n">
        <f aca="false">Работы!$G189</f>
        <v>0</v>
      </c>
      <c r="H189" s="307" t="n">
        <f aca="false">SUMPRODUCT(N189:$CZ189,MOD(COLUMN(N189:$CZ189)+1,2))</f>
        <v>0</v>
      </c>
      <c r="I189" s="478" t="n">
        <f aca="false">H189*$E189</f>
        <v>0</v>
      </c>
      <c r="J189" s="307" t="n">
        <f aca="false">F189-H189</f>
        <v>0</v>
      </c>
      <c r="K189" s="478" t="n">
        <f aca="false">J189*$E189</f>
        <v>0</v>
      </c>
      <c r="L189" s="481"/>
      <c r="M189" s="480" t="n">
        <f aca="false">L189*$E189</f>
        <v>0</v>
      </c>
      <c r="N189" s="481"/>
      <c r="O189" s="480" t="n">
        <f aca="false">N189*$E189</f>
        <v>0</v>
      </c>
    </row>
    <row r="190" customFormat="false" ht="14.25" hidden="false" customHeight="false" outlineLevel="0" collapsed="false">
      <c r="A190" s="298"/>
      <c r="B190" s="298" t="s">
        <v>494</v>
      </c>
      <c r="C190" s="298" t="str">
        <f aca="false">VLOOKUP(B190,СписокРабот!B:E,2,FALSE())</f>
        <v>Демонтаж пола Авангард-Кнауф т. 50мм</v>
      </c>
      <c r="D190" s="300" t="str">
        <f aca="false">VLOOKUP(B190,СписокРабот!B:E,3,FALSE())</f>
        <v>м²</v>
      </c>
      <c r="E190" s="476" t="n">
        <f aca="false">VLOOKUP(B190,СписокРабот!B:E,4,FALSE())</f>
        <v>411</v>
      </c>
      <c r="F190" s="306" t="n">
        <f aca="false">Работы!$F190</f>
        <v>0</v>
      </c>
      <c r="G190" s="477" t="n">
        <f aca="false">Работы!$G190</f>
        <v>0</v>
      </c>
      <c r="H190" s="307" t="n">
        <f aca="false">SUMPRODUCT(N190:$CZ190,MOD(COLUMN(N190:$CZ190)+1,2))</f>
        <v>0</v>
      </c>
      <c r="I190" s="478" t="n">
        <f aca="false">H190*$E190</f>
        <v>0</v>
      </c>
      <c r="J190" s="307" t="n">
        <f aca="false">F190-H190</f>
        <v>0</v>
      </c>
      <c r="K190" s="478" t="n">
        <f aca="false">J190*$E190</f>
        <v>0</v>
      </c>
      <c r="L190" s="481"/>
      <c r="M190" s="480" t="n">
        <f aca="false">L190*$E190</f>
        <v>0</v>
      </c>
      <c r="N190" s="481"/>
      <c r="O190" s="480" t="n">
        <f aca="false">N190*$E190</f>
        <v>0</v>
      </c>
    </row>
    <row r="191" customFormat="false" ht="14.25" hidden="false" customHeight="false" outlineLevel="0" collapsed="false">
      <c r="A191" s="298"/>
      <c r="B191" s="298" t="s">
        <v>495</v>
      </c>
      <c r="C191" s="298" t="str">
        <f aca="false">VLOOKUP(B191,СписокРабот!B:E,2,FALSE())</f>
        <v>Демонтаж плинтуса</v>
      </c>
      <c r="D191" s="300" t="str">
        <f aca="false">VLOOKUP(B191,СписокРабот!B:E,3,FALSE())</f>
        <v>п.м</v>
      </c>
      <c r="E191" s="476" t="n">
        <f aca="false">VLOOKUP(B191,СписокРабот!B:E,4,FALSE())</f>
        <v>84</v>
      </c>
      <c r="F191" s="306" t="n">
        <f aca="false">Работы!$F191</f>
        <v>0</v>
      </c>
      <c r="G191" s="477" t="n">
        <f aca="false">Работы!$G191</f>
        <v>0</v>
      </c>
      <c r="H191" s="307" t="n">
        <f aca="false">SUMPRODUCT(N191:$CZ191,MOD(COLUMN(N191:$CZ191)+1,2))</f>
        <v>0</v>
      </c>
      <c r="I191" s="478" t="n">
        <f aca="false">H191*$E191</f>
        <v>0</v>
      </c>
      <c r="J191" s="307" t="n">
        <f aca="false">F191-H191</f>
        <v>0</v>
      </c>
      <c r="K191" s="478" t="n">
        <f aca="false">J191*$E191</f>
        <v>0</v>
      </c>
      <c r="L191" s="481"/>
      <c r="M191" s="480" t="n">
        <f aca="false">L191*$E191</f>
        <v>0</v>
      </c>
      <c r="N191" s="481"/>
      <c r="O191" s="480" t="n">
        <f aca="false">N191*$E191</f>
        <v>0</v>
      </c>
    </row>
    <row r="192" customFormat="false" ht="14.25" hidden="false" customHeight="false" outlineLevel="0" collapsed="false">
      <c r="A192" s="298"/>
      <c r="B192" s="298" t="s">
        <v>496</v>
      </c>
      <c r="C192" s="298" t="str">
        <f aca="false">VLOOKUP(B192,СписокРабот!B:E,2,FALSE())</f>
        <v>Демонтаж деревянных лаг</v>
      </c>
      <c r="D192" s="300" t="str">
        <f aca="false">VLOOKUP(B192,СписокРабот!B:E,3,FALSE())</f>
        <v>м²</v>
      </c>
      <c r="E192" s="476" t="n">
        <f aca="false">VLOOKUP(B192,СписокРабот!B:E,4,FALSE())</f>
        <v>386</v>
      </c>
      <c r="F192" s="306" t="n">
        <f aca="false">Работы!$F192</f>
        <v>0</v>
      </c>
      <c r="G192" s="477" t="n">
        <f aca="false">Работы!$G192</f>
        <v>0</v>
      </c>
      <c r="H192" s="307" t="n">
        <f aca="false">SUMPRODUCT(N192:$CZ192,MOD(COLUMN(N192:$CZ192)+1,2))</f>
        <v>0</v>
      </c>
      <c r="I192" s="478" t="n">
        <f aca="false">H192*$E192</f>
        <v>0</v>
      </c>
      <c r="J192" s="307" t="n">
        <f aca="false">F192-H192</f>
        <v>0</v>
      </c>
      <c r="K192" s="478" t="n">
        <f aca="false">J192*$E192</f>
        <v>0</v>
      </c>
      <c r="L192" s="481"/>
      <c r="M192" s="480" t="n">
        <f aca="false">L192*$E192</f>
        <v>0</v>
      </c>
      <c r="N192" s="481"/>
      <c r="O192" s="480" t="n">
        <f aca="false">N192*$E192</f>
        <v>0</v>
      </c>
    </row>
    <row r="193" customFormat="false" ht="14.25" hidden="false" customHeight="false" outlineLevel="0" collapsed="false">
      <c r="A193" s="298"/>
      <c r="B193" s="298" t="s">
        <v>497</v>
      </c>
      <c r="C193" s="298" t="str">
        <f aca="false">VLOOKUP(B193,СписокРабот!B:E,2,FALSE())</f>
        <v>Демонтаж бетонного поддона сантехнического узла</v>
      </c>
      <c r="D193" s="300" t="str">
        <f aca="false">VLOOKUP(B193,СписокРабот!B:E,3,FALSE())</f>
        <v>ед.</v>
      </c>
      <c r="E193" s="476" t="n">
        <f aca="false">VLOOKUP(B193,СписокРабот!B:E,4,FALSE())</f>
        <v>12834</v>
      </c>
      <c r="F193" s="302" t="n">
        <f aca="false">Работы!$F193</f>
        <v>0</v>
      </c>
      <c r="G193" s="477" t="n">
        <f aca="false">Работы!$G193</f>
        <v>0</v>
      </c>
      <c r="H193" s="304" t="n">
        <f aca="false">SUMPRODUCT(N193:$CZ193,MOD(COLUMN(N193:$CZ193)+1,2))</f>
        <v>0</v>
      </c>
      <c r="I193" s="478" t="n">
        <f aca="false">H193*$E193</f>
        <v>0</v>
      </c>
      <c r="J193" s="304" t="n">
        <f aca="false">F193-H193</f>
        <v>0</v>
      </c>
      <c r="K193" s="478" t="n">
        <f aca="false">J193*$E193</f>
        <v>0</v>
      </c>
      <c r="L193" s="479"/>
      <c r="M193" s="480" t="n">
        <f aca="false">L193*$E193</f>
        <v>0</v>
      </c>
      <c r="N193" s="479"/>
      <c r="O193" s="480" t="n">
        <f aca="false">N193*$E193</f>
        <v>0</v>
      </c>
    </row>
    <row r="194" customFormat="false" ht="14.25" hidden="false" customHeight="false" outlineLevel="0" collapsed="false">
      <c r="A194" s="491" t="s">
        <v>354</v>
      </c>
      <c r="B194" s="491" t="s">
        <v>498</v>
      </c>
      <c r="C194" s="491"/>
      <c r="D194" s="501"/>
      <c r="E194" s="502"/>
      <c r="F194" s="483" t="n">
        <f aca="false">F180</f>
        <v>0</v>
      </c>
      <c r="G194" s="484" t="n">
        <f aca="false">G180</f>
        <v>0</v>
      </c>
      <c r="H194" s="485"/>
      <c r="I194" s="486" t="n">
        <f aca="false">I180</f>
        <v>0</v>
      </c>
      <c r="J194" s="487"/>
      <c r="K194" s="488" t="n">
        <f aca="false">K180</f>
        <v>0</v>
      </c>
      <c r="L194" s="485"/>
      <c r="M194" s="486" t="n">
        <f aca="false">M180</f>
        <v>0</v>
      </c>
      <c r="N194" s="489"/>
      <c r="O194" s="486" t="n">
        <f aca="false">O180</f>
        <v>0</v>
      </c>
    </row>
    <row r="195" customFormat="false" ht="14.25" hidden="false" customHeight="false" outlineLevel="0" collapsed="false">
      <c r="A195" s="468" t="s">
        <v>344</v>
      </c>
      <c r="B195" s="469" t="s">
        <v>86</v>
      </c>
      <c r="C195" s="469"/>
      <c r="D195" s="469"/>
      <c r="E195" s="469"/>
      <c r="F195" s="470" t="n">
        <f aca="false">SUM(F196:F227)</f>
        <v>498</v>
      </c>
      <c r="G195" s="490" t="n">
        <f aca="false">SUM(G196:G229)</f>
        <v>386050.5</v>
      </c>
      <c r="H195" s="475"/>
      <c r="I195" s="473" t="n">
        <f aca="false">SUM(I196:I229)</f>
        <v>0</v>
      </c>
      <c r="J195" s="509"/>
      <c r="K195" s="474" t="n">
        <f aca="false">SUM(K196:K229)</f>
        <v>386050.5</v>
      </c>
      <c r="L195" s="475"/>
      <c r="M195" s="473" t="n">
        <f aca="false">SUM(M196:M229)</f>
        <v>0</v>
      </c>
      <c r="N195" s="475"/>
      <c r="O195" s="473" t="n">
        <f aca="false">SUM(O196:O229)</f>
        <v>0</v>
      </c>
    </row>
    <row r="196" customFormat="false" ht="14.25" hidden="false" customHeight="false" outlineLevel="0" collapsed="false">
      <c r="A196" s="298"/>
      <c r="B196" s="298" t="s">
        <v>499</v>
      </c>
      <c r="C196" s="298" t="str">
        <f aca="false">VLOOKUP(B196,СписокРабот!B:E,2,FALSE())</f>
        <v>Стяжка пола до 50 мм с устройством маяков,демпфернойленты</v>
      </c>
      <c r="D196" s="300" t="str">
        <f aca="false">VLOOKUP(B196,СписокРабот!B:E,3,FALSE())</f>
        <v>м²</v>
      </c>
      <c r="E196" s="476" t="n">
        <f aca="false">VLOOKUP(B196,СписокРабот!B:E,4,FALSE())</f>
        <v>1428</v>
      </c>
      <c r="F196" s="306" t="n">
        <f aca="false">Работы!$F196</f>
        <v>0</v>
      </c>
      <c r="G196" s="477" t="n">
        <f aca="false">Работы!$G196</f>
        <v>0</v>
      </c>
      <c r="H196" s="307" t="n">
        <f aca="false">SUMPRODUCT(N196:$CZ196,MOD(COLUMN(N196:$CZ196)+1,2))</f>
        <v>0</v>
      </c>
      <c r="I196" s="478" t="n">
        <f aca="false">H196*$E196</f>
        <v>0</v>
      </c>
      <c r="J196" s="307" t="n">
        <f aca="false">F196-H196</f>
        <v>0</v>
      </c>
      <c r="K196" s="478" t="n">
        <f aca="false">J196*$E196</f>
        <v>0</v>
      </c>
      <c r="L196" s="481"/>
      <c r="M196" s="480" t="n">
        <f aca="false">L196*$E196</f>
        <v>0</v>
      </c>
      <c r="N196" s="481"/>
      <c r="O196" s="480" t="n">
        <f aca="false">N196*$E196</f>
        <v>0</v>
      </c>
    </row>
    <row r="197" customFormat="false" ht="14.25" hidden="false" customHeight="false" outlineLevel="0" collapsed="false">
      <c r="A197" s="298"/>
      <c r="B197" s="298" t="s">
        <v>87</v>
      </c>
      <c r="C197" s="298" t="str">
        <f aca="false">VLOOKUP(B197,СписокРабот!B:E,2,FALSE())</f>
        <v>Обработка пола ,составом антиплесень, гидроизол. Мастиками (1 слой)</v>
      </c>
      <c r="D197" s="300" t="str">
        <f aca="false">VLOOKUP(B197,СписокРабот!B:E,3,FALSE())</f>
        <v>м²</v>
      </c>
      <c r="E197" s="476" t="n">
        <f aca="false">VLOOKUP(B197,СписокРабот!B:E,4,FALSE())</f>
        <v>386</v>
      </c>
      <c r="F197" s="306" t="n">
        <f aca="false">Работы!$F197</f>
        <v>11</v>
      </c>
      <c r="G197" s="477" t="n">
        <f aca="false">Работы!$G197</f>
        <v>4246</v>
      </c>
      <c r="H197" s="307" t="n">
        <f aca="false">SUMPRODUCT(N197:$CZ197,MOD(COLUMN(N197:$CZ197)+1,2))</f>
        <v>0</v>
      </c>
      <c r="I197" s="478" t="n">
        <f aca="false">H197*$E197</f>
        <v>0</v>
      </c>
      <c r="J197" s="307" t="n">
        <f aca="false">F197-H197</f>
        <v>11</v>
      </c>
      <c r="K197" s="478" t="n">
        <f aca="false">J197*$E197</f>
        <v>4246</v>
      </c>
      <c r="L197" s="481"/>
      <c r="M197" s="391" t="n">
        <f aca="false">L197*$E197</f>
        <v>0</v>
      </c>
      <c r="N197" s="481"/>
      <c r="O197" s="391" t="n">
        <f aca="false">N197*$E197</f>
        <v>0</v>
      </c>
    </row>
    <row r="198" customFormat="false" ht="14.25" hidden="false" customHeight="false" outlineLevel="0" collapsed="false">
      <c r="A198" s="298"/>
      <c r="B198" s="298" t="s">
        <v>500</v>
      </c>
      <c r="C198" s="298" t="str">
        <f aca="false">VLOOKUP(B198,СписокРабот!B:E,2,FALSE())</f>
        <v>Звуко-гид-ция пола рулонными материалами  на битумной основе</v>
      </c>
      <c r="D198" s="300" t="str">
        <f aca="false">VLOOKUP(B198,СписокРабот!B:E,3,FALSE())</f>
        <v>м²</v>
      </c>
      <c r="E198" s="476" t="n">
        <f aca="false">VLOOKUP(B198,СписокРабот!B:E,4,FALSE())</f>
        <v>763</v>
      </c>
      <c r="F198" s="306" t="n">
        <f aca="false">Работы!$F198</f>
        <v>0</v>
      </c>
      <c r="G198" s="477" t="n">
        <f aca="false">Работы!$G198</f>
        <v>0</v>
      </c>
      <c r="H198" s="307" t="n">
        <f aca="false">SUMPRODUCT(N198:$CZ198,MOD(COLUMN(N198:$CZ198)+1,2))</f>
        <v>0</v>
      </c>
      <c r="I198" s="478" t="n">
        <f aca="false">H198*$E198</f>
        <v>0</v>
      </c>
      <c r="J198" s="307" t="n">
        <f aca="false">F198-H198</f>
        <v>0</v>
      </c>
      <c r="K198" s="478" t="n">
        <f aca="false">J198*$E198</f>
        <v>0</v>
      </c>
      <c r="L198" s="481"/>
      <c r="M198" s="480" t="n">
        <f aca="false">L198*$E198</f>
        <v>0</v>
      </c>
      <c r="N198" s="481"/>
      <c r="O198" s="480" t="n">
        <f aca="false">N198*$E198</f>
        <v>0</v>
      </c>
    </row>
    <row r="199" customFormat="false" ht="14.25" hidden="false" customHeight="false" outlineLevel="0" collapsed="false">
      <c r="A199" s="298"/>
      <c r="B199" s="298" t="s">
        <v>89</v>
      </c>
      <c r="C199" s="298" t="str">
        <f aca="false">VLOOKUP(B199,СписокРабот!B:E,2,FALSE())</f>
        <v>Устройство стяжки пола самовыравнивающейся до 20мм (от 20мм  до 40мм К-1,5)</v>
      </c>
      <c r="D199" s="300" t="str">
        <f aca="false">VLOOKUP(B199,СписокРабот!B:E,3,FALSE())</f>
        <v>м²</v>
      </c>
      <c r="E199" s="476" t="n">
        <f aca="false">VLOOKUP(B199,СписокРабот!B:E,4,FALSE())</f>
        <v>1122</v>
      </c>
      <c r="F199" s="306" t="n">
        <f aca="false">Работы!$F199</f>
        <v>42</v>
      </c>
      <c r="G199" s="477" t="n">
        <f aca="false">Работы!$G199</f>
        <v>47124</v>
      </c>
      <c r="H199" s="307" t="n">
        <f aca="false">SUMPRODUCT(N199:$CZ199,MOD(COLUMN(N199:$CZ199)+1,2))</f>
        <v>0</v>
      </c>
      <c r="I199" s="478" t="n">
        <f aca="false">H199*$E199</f>
        <v>0</v>
      </c>
      <c r="J199" s="307" t="n">
        <f aca="false">F199-H199</f>
        <v>42</v>
      </c>
      <c r="K199" s="478" t="n">
        <f aca="false">J199*$E199</f>
        <v>47124</v>
      </c>
      <c r="L199" s="481"/>
      <c r="M199" s="480" t="n">
        <f aca="false">L199*$E199</f>
        <v>0</v>
      </c>
      <c r="N199" s="481"/>
      <c r="O199" s="480" t="n">
        <f aca="false">N199*$E199</f>
        <v>0</v>
      </c>
    </row>
    <row r="200" customFormat="false" ht="14.25" hidden="false" customHeight="false" outlineLevel="0" collapsed="false">
      <c r="A200" s="298"/>
      <c r="B200" s="298" t="s">
        <v>501</v>
      </c>
      <c r="C200" s="298" t="str">
        <f aca="false">VLOOKUP(B200,СписокРабот!B:E,2,FALSE())</f>
        <v>Устройство «сухого пола» Авангард – Кнауф (5 cм)</v>
      </c>
      <c r="D200" s="300" t="str">
        <f aca="false">VLOOKUP(B200,СписокРабот!B:E,3,FALSE())</f>
        <v>м²</v>
      </c>
      <c r="E200" s="476" t="n">
        <f aca="false">VLOOKUP(B200,СписокРабот!B:E,4,FALSE())</f>
        <v>1637</v>
      </c>
      <c r="F200" s="306" t="n">
        <f aca="false">Работы!$F200</f>
        <v>0</v>
      </c>
      <c r="G200" s="477" t="n">
        <f aca="false">Работы!$G200</f>
        <v>0</v>
      </c>
      <c r="H200" s="307" t="n">
        <f aca="false">SUMPRODUCT(N200:$CZ200,MOD(COLUMN(N200:$CZ200)+1,2))</f>
        <v>0</v>
      </c>
      <c r="I200" s="478" t="n">
        <f aca="false">H200*$E200</f>
        <v>0</v>
      </c>
      <c r="J200" s="307" t="n">
        <f aca="false">F200-H200</f>
        <v>0</v>
      </c>
      <c r="K200" s="478" t="n">
        <f aca="false">J200*$E200</f>
        <v>0</v>
      </c>
      <c r="L200" s="481"/>
      <c r="M200" s="480" t="n">
        <f aca="false">L200*$E200</f>
        <v>0</v>
      </c>
      <c r="N200" s="481"/>
      <c r="O200" s="480" t="n">
        <f aca="false">N200*$E200</f>
        <v>0</v>
      </c>
    </row>
    <row r="201" customFormat="false" ht="14.25" hidden="false" customHeight="false" outlineLevel="0" collapsed="false">
      <c r="A201" s="298"/>
      <c r="B201" s="298" t="s">
        <v>91</v>
      </c>
      <c r="C201" s="298" t="str">
        <f aca="false">VLOOKUP(B201,СписокРабот!B:E,2,FALSE())</f>
        <v>Армирование стяжки пола</v>
      </c>
      <c r="D201" s="300" t="str">
        <f aca="false">VLOOKUP(B201,СписокРабот!B:E,3,FALSE())</f>
        <v>м²</v>
      </c>
      <c r="E201" s="476" t="n">
        <f aca="false">VLOOKUP(B201,СписокРабот!B:E,4,FALSE())</f>
        <v>546</v>
      </c>
      <c r="F201" s="306" t="n">
        <f aca="false">Работы!$F201</f>
        <v>77.5</v>
      </c>
      <c r="G201" s="477" t="n">
        <f aca="false">Работы!$G201</f>
        <v>42315</v>
      </c>
      <c r="H201" s="307" t="n">
        <f aca="false">SUMPRODUCT(N201:$CZ201,MOD(COLUMN(N201:$CZ201)+1,2))</f>
        <v>0</v>
      </c>
      <c r="I201" s="478" t="n">
        <f aca="false">H201*$E201</f>
        <v>0</v>
      </c>
      <c r="J201" s="307" t="n">
        <f aca="false">F201-H201</f>
        <v>77.5</v>
      </c>
      <c r="K201" s="478" t="n">
        <f aca="false">J201*$E201</f>
        <v>42315</v>
      </c>
      <c r="L201" s="481"/>
      <c r="M201" s="480" t="n">
        <f aca="false">L201*$E201</f>
        <v>0</v>
      </c>
      <c r="N201" s="481"/>
      <c r="O201" s="480" t="n">
        <f aca="false">N201*$E201</f>
        <v>0</v>
      </c>
    </row>
    <row r="202" customFormat="false" ht="14.25" hidden="false" customHeight="false" outlineLevel="0" collapsed="false">
      <c r="A202" s="298"/>
      <c r="B202" s="298" t="s">
        <v>93</v>
      </c>
      <c r="C202" s="298" t="str">
        <f aca="false">VLOOKUP(B202,СписокРабот!B:E,2,FALSE())</f>
        <v>Устройство подиума под душевую кабину</v>
      </c>
      <c r="D202" s="300" t="str">
        <f aca="false">VLOOKUP(B202,СписокРабот!B:E,3,FALSE())</f>
        <v>ед.</v>
      </c>
      <c r="E202" s="476" t="n">
        <f aca="false">VLOOKUP(B202,СписокРабот!B:E,4,FALSE())</f>
        <v>6753</v>
      </c>
      <c r="F202" s="302" t="n">
        <f aca="false">Работы!$F202</f>
        <v>1</v>
      </c>
      <c r="G202" s="477" t="n">
        <f aca="false">Работы!$G202</f>
        <v>6753</v>
      </c>
      <c r="H202" s="304" t="n">
        <f aca="false">SUMPRODUCT(N202:$CZ202,MOD(COLUMN(N202:$CZ202)+1,2))</f>
        <v>0</v>
      </c>
      <c r="I202" s="478" t="n">
        <f aca="false">H202*$E202</f>
        <v>0</v>
      </c>
      <c r="J202" s="304" t="n">
        <f aca="false">F202-H202</f>
        <v>1</v>
      </c>
      <c r="K202" s="478" t="n">
        <f aca="false">J202*$E202</f>
        <v>6753</v>
      </c>
      <c r="L202" s="479"/>
      <c r="M202" s="480" t="n">
        <f aca="false">L202*$E202</f>
        <v>0</v>
      </c>
      <c r="N202" s="479"/>
      <c r="O202" s="480" t="n">
        <f aca="false">N202*$E202</f>
        <v>0</v>
      </c>
    </row>
    <row r="203" customFormat="false" ht="14.25" hidden="false" customHeight="false" outlineLevel="0" collapsed="false">
      <c r="A203" s="298"/>
      <c r="B203" s="298" t="s">
        <v>502</v>
      </c>
      <c r="C203" s="298" t="str">
        <f aca="false">VLOOKUP(B203,СписокРабот!B:E,2,FALSE())</f>
        <v>Полимерные наливные полы (без эффекта 3D)</v>
      </c>
      <c r="D203" s="300" t="str">
        <f aca="false">VLOOKUP(B203,СписокРабот!B:E,3,FALSE())</f>
        <v>м²</v>
      </c>
      <c r="E203" s="476" t="n">
        <f aca="false">VLOOKUP(B203,СписокРабот!B:E,4,FALSE())</f>
        <v>3319</v>
      </c>
      <c r="F203" s="306" t="n">
        <f aca="false">Работы!$F203</f>
        <v>0</v>
      </c>
      <c r="G203" s="477" t="n">
        <f aca="false">Работы!$G203</f>
        <v>0</v>
      </c>
      <c r="H203" s="307" t="n">
        <f aca="false">SUMPRODUCT(N203:$CZ203,MOD(COLUMN(N203:$CZ203)+1,2))</f>
        <v>0</v>
      </c>
      <c r="I203" s="478" t="n">
        <f aca="false">H203*$E203</f>
        <v>0</v>
      </c>
      <c r="J203" s="307" t="n">
        <f aca="false">F203-H203</f>
        <v>0</v>
      </c>
      <c r="K203" s="478" t="n">
        <f aca="false">J203*$E203</f>
        <v>0</v>
      </c>
      <c r="L203" s="481"/>
      <c r="M203" s="480" t="n">
        <f aca="false">L203*$E203</f>
        <v>0</v>
      </c>
      <c r="N203" s="481"/>
      <c r="O203" s="480" t="n">
        <f aca="false">N203*$E203</f>
        <v>0</v>
      </c>
    </row>
    <row r="204" customFormat="false" ht="14.25" hidden="false" customHeight="false" outlineLevel="0" collapsed="false">
      <c r="A204" s="298"/>
      <c r="B204" s="298" t="s">
        <v>96</v>
      </c>
      <c r="C204" s="298" t="str">
        <f aca="false">VLOOKUP(B204,СписокРабот!B:E,2,FALSE())</f>
        <v>Устройство стяжки от 50 мм до 100 мм с устройством маяков,демпферной ленты</v>
      </c>
      <c r="D204" s="300" t="str">
        <f aca="false">VLOOKUP(B204,СписокРабот!B:E,3,FALSE())</f>
        <v>м²</v>
      </c>
      <c r="E204" s="476" t="n">
        <f aca="false">VLOOKUP(B204,СписокРабот!B:E,4,FALSE())</f>
        <v>2001</v>
      </c>
      <c r="F204" s="306" t="n">
        <f aca="false">Работы!$F204</f>
        <v>77.5</v>
      </c>
      <c r="G204" s="477" t="n">
        <f aca="false">Работы!$G204</f>
        <v>155077.5</v>
      </c>
      <c r="H204" s="307" t="n">
        <f aca="false">SUMPRODUCT(N204:$CZ204,MOD(COLUMN(N204:$CZ204)+1,2))</f>
        <v>0</v>
      </c>
      <c r="I204" s="478" t="n">
        <f aca="false">H204*$E204</f>
        <v>0</v>
      </c>
      <c r="J204" s="307" t="n">
        <f aca="false">F204-H204</f>
        <v>77.5</v>
      </c>
      <c r="K204" s="478" t="n">
        <f aca="false">J204*$E204</f>
        <v>155077.5</v>
      </c>
      <c r="L204" s="481"/>
      <c r="M204" s="480" t="n">
        <f aca="false">L204*$E204</f>
        <v>0</v>
      </c>
      <c r="N204" s="481"/>
      <c r="O204" s="480" t="n">
        <f aca="false">N204*$E204</f>
        <v>0</v>
      </c>
    </row>
    <row r="205" customFormat="false" ht="14.25" hidden="false" customHeight="false" outlineLevel="0" collapsed="false">
      <c r="A205" s="298"/>
      <c r="B205" s="298" t="s">
        <v>503</v>
      </c>
      <c r="C205" s="298" t="str">
        <f aca="false">VLOOKUP(B205,СписокРабот!B:E,2,FALSE())</f>
        <v>Устройство пола из ковролина / линолеума</v>
      </c>
      <c r="D205" s="300" t="str">
        <f aca="false">VLOOKUP(B205,СписокРабот!B:E,3,FALSE())</f>
        <v>м²</v>
      </c>
      <c r="E205" s="476" t="n">
        <f aca="false">VLOOKUP(B205,СписокРабот!B:E,4,FALSE())</f>
        <v>873</v>
      </c>
      <c r="F205" s="306" t="n">
        <f aca="false">Работы!$F205</f>
        <v>0</v>
      </c>
      <c r="G205" s="477" t="n">
        <f aca="false">Работы!$G205</f>
        <v>0</v>
      </c>
      <c r="H205" s="307" t="n">
        <f aca="false">SUMPRODUCT(N205:$CZ205,MOD(COLUMN(N205:$CZ205)+1,2))</f>
        <v>0</v>
      </c>
      <c r="I205" s="478" t="n">
        <f aca="false">H205*$E205</f>
        <v>0</v>
      </c>
      <c r="J205" s="307" t="n">
        <f aca="false">F205-H205</f>
        <v>0</v>
      </c>
      <c r="K205" s="478" t="n">
        <f aca="false">J205*$E205</f>
        <v>0</v>
      </c>
      <c r="L205" s="481"/>
      <c r="M205" s="480" t="n">
        <f aca="false">L205*$E205</f>
        <v>0</v>
      </c>
      <c r="N205" s="481"/>
      <c r="O205" s="480" t="n">
        <f aca="false">N205*$E205</f>
        <v>0</v>
      </c>
    </row>
    <row r="206" customFormat="false" ht="14.25" hidden="false" customHeight="false" outlineLevel="0" collapsed="false">
      <c r="A206" s="298"/>
      <c r="B206" s="298" t="s">
        <v>98</v>
      </c>
      <c r="C206" s="298" t="str">
        <f aca="false">VLOOKUP(B206,СписокРабот!B:E,2,FALSE())</f>
        <v>Настилка подложки под ламинат / паркетную доску</v>
      </c>
      <c r="D206" s="300" t="str">
        <f aca="false">VLOOKUP(B206,СписокРабот!B:E,3,FALSE())</f>
        <v>м²</v>
      </c>
      <c r="E206" s="476" t="n">
        <f aca="false">VLOOKUP(B206,СписокРабот!B:E,4,FALSE())</f>
        <v>140</v>
      </c>
      <c r="F206" s="306" t="n">
        <f aca="false">Работы!$F206</f>
        <v>42</v>
      </c>
      <c r="G206" s="477" t="n">
        <f aca="false">Работы!$G206</f>
        <v>5880</v>
      </c>
      <c r="H206" s="307" t="n">
        <f aca="false">SUMPRODUCT(N206:$CZ206,MOD(COLUMN(N206:$CZ206)+1,2))</f>
        <v>0</v>
      </c>
      <c r="I206" s="478" t="n">
        <f aca="false">H206*$E206</f>
        <v>0</v>
      </c>
      <c r="J206" s="307" t="n">
        <f aca="false">F206-H206</f>
        <v>42</v>
      </c>
      <c r="K206" s="478" t="n">
        <f aca="false">J206*$E206</f>
        <v>5880</v>
      </c>
      <c r="L206" s="481"/>
      <c r="M206" s="480" t="n">
        <f aca="false">L206*$E206</f>
        <v>0</v>
      </c>
      <c r="N206" s="481"/>
      <c r="O206" s="480" t="n">
        <f aca="false">N206*$E206</f>
        <v>0</v>
      </c>
    </row>
    <row r="207" customFormat="false" ht="14.25" hidden="false" customHeight="false" outlineLevel="0" collapsed="false">
      <c r="A207" s="298"/>
      <c r="B207" s="298" t="s">
        <v>504</v>
      </c>
      <c r="C207" s="298" t="str">
        <f aca="false">VLOOKUP(B207,СписокРабот!B:E,2,FALSE())</f>
        <v>Устройство пола из ламината винилового ( укладка по диагонали применять К-1,5 , "елочкой" К- 2,0)</v>
      </c>
      <c r="D207" s="300" t="str">
        <f aca="false">VLOOKUP(B207,СписокРабот!B:E,3,FALSE())</f>
        <v>м²</v>
      </c>
      <c r="E207" s="476" t="n">
        <f aca="false">VLOOKUP(B207,СписокРабот!B:E,4,FALSE())</f>
        <v>1217</v>
      </c>
      <c r="F207" s="306" t="n">
        <f aca="false">Работы!$F207</f>
        <v>0</v>
      </c>
      <c r="G207" s="477" t="n">
        <f aca="false">Работы!$G207</f>
        <v>0</v>
      </c>
      <c r="H207" s="307" t="n">
        <f aca="false">SUMPRODUCT(N207:$CZ207,MOD(COLUMN(N207:$CZ207)+1,2))</f>
        <v>0</v>
      </c>
      <c r="I207" s="478" t="n">
        <f aca="false">H207*$E207</f>
        <v>0</v>
      </c>
      <c r="J207" s="307" t="n">
        <f aca="false">F207-H207</f>
        <v>0</v>
      </c>
      <c r="K207" s="478" t="n">
        <f aca="false">J207*$E207</f>
        <v>0</v>
      </c>
      <c r="L207" s="481"/>
      <c r="M207" s="480" t="n">
        <f aca="false">L207*$E207</f>
        <v>0</v>
      </c>
      <c r="N207" s="481"/>
      <c r="O207" s="480" t="n">
        <f aca="false">N207*$E207</f>
        <v>0</v>
      </c>
    </row>
    <row r="208" customFormat="false" ht="14.25" hidden="false" customHeight="false" outlineLevel="0" collapsed="false">
      <c r="A208" s="298"/>
      <c r="B208" s="298" t="s">
        <v>100</v>
      </c>
      <c r="C208" s="298" t="str">
        <f aca="false">VLOOKUP(B208,СписокРабот!B:E,2,FALSE())</f>
        <v>Устройство пола из ламината с замком ( укладка по диагонали применять К-1,5 , "елочкой" К- 2,0)</v>
      </c>
      <c r="D208" s="300" t="str">
        <f aca="false">VLOOKUP(B208,СписокРабот!B:E,3,FALSE())</f>
        <v>м²</v>
      </c>
      <c r="E208" s="476" t="n">
        <f aca="false">VLOOKUP(B208,СписокРабот!B:E,4,FALSE())</f>
        <v>1270</v>
      </c>
      <c r="F208" s="306" t="n">
        <f aca="false">Работы!$F208</f>
        <v>42</v>
      </c>
      <c r="G208" s="477" t="n">
        <f aca="false">Работы!$G208</f>
        <v>53340</v>
      </c>
      <c r="H208" s="307" t="n">
        <f aca="false">SUMPRODUCT(N208:$CZ208,MOD(COLUMN(N208:$CZ208)+1,2))</f>
        <v>0</v>
      </c>
      <c r="I208" s="478" t="n">
        <f aca="false">H208*$E208</f>
        <v>0</v>
      </c>
      <c r="J208" s="307" t="n">
        <f aca="false">F208-H208</f>
        <v>42</v>
      </c>
      <c r="K208" s="478" t="n">
        <f aca="false">J208*$E208</f>
        <v>53340</v>
      </c>
      <c r="L208" s="481"/>
      <c r="M208" s="480" t="n">
        <f aca="false">L208*$E208</f>
        <v>0</v>
      </c>
      <c r="N208" s="481"/>
      <c r="O208" s="480" t="n">
        <f aca="false">N208*$E208</f>
        <v>0</v>
      </c>
    </row>
    <row r="209" customFormat="false" ht="14.25" hidden="false" customHeight="false" outlineLevel="0" collapsed="false">
      <c r="A209" s="298"/>
      <c r="B209" s="298" t="s">
        <v>505</v>
      </c>
      <c r="C209" s="298" t="str">
        <f aca="false">VLOOKUP(B209,СписокРабот!B:E,2,FALSE())</f>
        <v>Устройство пола из паркетной доски с замком (укладка по диагонали применять К-1,5 , "елочкой" К- 2,0)</v>
      </c>
      <c r="D209" s="300" t="str">
        <f aca="false">VLOOKUP(B209,СписокРабот!B:E,3,FALSE())</f>
        <v>м²</v>
      </c>
      <c r="E209" s="476" t="n">
        <f aca="false">VLOOKUP(B209,СписокРабот!B:E,4,FALSE())</f>
        <v>1371</v>
      </c>
      <c r="F209" s="306" t="n">
        <f aca="false">Работы!$F209</f>
        <v>0</v>
      </c>
      <c r="G209" s="477" t="n">
        <f aca="false">Работы!$G209</f>
        <v>0</v>
      </c>
      <c r="H209" s="307" t="n">
        <f aca="false">SUMPRODUCT(N209:$CZ209,MOD(COLUMN(N209:$CZ209)+1,2))</f>
        <v>0</v>
      </c>
      <c r="I209" s="478" t="n">
        <f aca="false">H209*$E209</f>
        <v>0</v>
      </c>
      <c r="J209" s="307" t="n">
        <f aca="false">F209-H209</f>
        <v>0</v>
      </c>
      <c r="K209" s="478" t="n">
        <f aca="false">J209*$E209</f>
        <v>0</v>
      </c>
      <c r="L209" s="481"/>
      <c r="M209" s="480" t="n">
        <f aca="false">L209*$E209</f>
        <v>0</v>
      </c>
      <c r="N209" s="481"/>
      <c r="O209" s="480" t="n">
        <f aca="false">N209*$E209</f>
        <v>0</v>
      </c>
    </row>
    <row r="210" customFormat="false" ht="14.25" hidden="false" customHeight="false" outlineLevel="0" collapsed="false">
      <c r="A210" s="298"/>
      <c r="B210" s="298" t="s">
        <v>102</v>
      </c>
      <c r="C210" s="298" t="str">
        <f aca="false">VLOOKUP(B210,СписокРабот!B:E,2,FALSE())</f>
        <v>Грунтовка пола, 1 слой, обработка Бетоноконтакт К-1,8</v>
      </c>
      <c r="D210" s="300" t="str">
        <f aca="false">VLOOKUP(B210,СписокРабот!B:E,3,FALSE())</f>
        <v>м²</v>
      </c>
      <c r="E210" s="476" t="n">
        <f aca="false">VLOOKUP(B210,СписокРабот!B:E,4,FALSE())</f>
        <v>97</v>
      </c>
      <c r="F210" s="306" t="n">
        <f aca="false">Работы!$F210</f>
        <v>77.5</v>
      </c>
      <c r="G210" s="477" t="n">
        <f aca="false">Работы!$G210</f>
        <v>7517.5</v>
      </c>
      <c r="H210" s="307" t="n">
        <f aca="false">SUMPRODUCT(N210:$CZ210,MOD(COLUMN(N210:$CZ210)+1,2))</f>
        <v>0</v>
      </c>
      <c r="I210" s="478" t="n">
        <f aca="false">H210*$E210</f>
        <v>0</v>
      </c>
      <c r="J210" s="307" t="n">
        <f aca="false">F210-H210</f>
        <v>77.5</v>
      </c>
      <c r="K210" s="478" t="n">
        <f aca="false">J210*$E210</f>
        <v>7517.5</v>
      </c>
      <c r="L210" s="481"/>
      <c r="M210" s="480" t="n">
        <f aca="false">L210*$E210</f>
        <v>0</v>
      </c>
      <c r="N210" s="481"/>
      <c r="O210" s="480" t="n">
        <f aca="false">N210*$E210</f>
        <v>0</v>
      </c>
    </row>
    <row r="211" customFormat="false" ht="14.25" hidden="false" customHeight="false" outlineLevel="0" collapsed="false">
      <c r="A211" s="298"/>
      <c r="B211" s="298" t="s">
        <v>104</v>
      </c>
      <c r="C211" s="298" t="str">
        <f aca="false">VLOOKUP(B211,СписокРабот!B:E,2,FALSE())</f>
        <v>Устройство тепло / звукоизоляции пола (однослойный)</v>
      </c>
      <c r="D211" s="300" t="str">
        <f aca="false">VLOOKUP(B211,СписокРабот!B:E,3,FALSE())</f>
        <v>м²</v>
      </c>
      <c r="E211" s="476" t="n">
        <f aca="false">VLOOKUP(B211,СписокРабот!B:E,4,FALSE())</f>
        <v>589</v>
      </c>
      <c r="F211" s="306" t="n">
        <f aca="false">Работы!$F211</f>
        <v>77.5</v>
      </c>
      <c r="G211" s="477" t="n">
        <f aca="false">Работы!$G211</f>
        <v>45647.5</v>
      </c>
      <c r="H211" s="307" t="n">
        <f aca="false">SUMPRODUCT(N211:$CZ211,MOD(COLUMN(N211:$CZ211)+1,2))</f>
        <v>0</v>
      </c>
      <c r="I211" s="478" t="n">
        <f aca="false">H211*$E211</f>
        <v>0</v>
      </c>
      <c r="J211" s="307" t="n">
        <f aca="false">F211-H211</f>
        <v>77.5</v>
      </c>
      <c r="K211" s="478" t="n">
        <f aca="false">J211*$E211</f>
        <v>45647.5</v>
      </c>
      <c r="L211" s="481"/>
      <c r="M211" s="480" t="n">
        <f aca="false">L211*$E211</f>
        <v>0</v>
      </c>
      <c r="N211" s="481"/>
      <c r="O211" s="480" t="n">
        <f aca="false">N211*$E211</f>
        <v>0</v>
      </c>
    </row>
    <row r="212" customFormat="false" ht="14.25" hidden="false" customHeight="false" outlineLevel="0" collapsed="false">
      <c r="A212" s="298"/>
      <c r="B212" s="298" t="s">
        <v>506</v>
      </c>
      <c r="C212" s="298" t="str">
        <f aca="false">VLOOKUP(B212,СписокРабот!B:E,2,FALSE())</f>
        <v>Шпаклевка, окраска плинтуса (комплекс)</v>
      </c>
      <c r="D212" s="300" t="str">
        <f aca="false">VLOOKUP(B212,СписокРабот!B:E,3,FALSE())</f>
        <v>п.м</v>
      </c>
      <c r="E212" s="476" t="n">
        <f aca="false">VLOOKUP(B212,СписокРабот!B:E,4,FALSE())</f>
        <v>637</v>
      </c>
      <c r="F212" s="306" t="n">
        <f aca="false">Работы!$F212</f>
        <v>0</v>
      </c>
      <c r="G212" s="477" t="n">
        <f aca="false">Работы!$G212</f>
        <v>0</v>
      </c>
      <c r="H212" s="307" t="n">
        <f aca="false">SUMPRODUCT(N212:$CZ212,MOD(COLUMN(N212:$CZ212)+1,2))</f>
        <v>0</v>
      </c>
      <c r="I212" s="478" t="n">
        <f aca="false">H212*$E212</f>
        <v>0</v>
      </c>
      <c r="J212" s="307" t="n">
        <f aca="false">F212-H212</f>
        <v>0</v>
      </c>
      <c r="K212" s="478" t="n">
        <f aca="false">J212*$E212</f>
        <v>0</v>
      </c>
      <c r="L212" s="481"/>
      <c r="M212" s="480" t="n">
        <f aca="false">L212*$E212</f>
        <v>0</v>
      </c>
      <c r="N212" s="481"/>
      <c r="O212" s="480" t="n">
        <f aca="false">N212*$E212</f>
        <v>0</v>
      </c>
    </row>
    <row r="213" customFormat="false" ht="14.25" hidden="false" customHeight="false" outlineLevel="0" collapsed="false">
      <c r="A213" s="298"/>
      <c r="B213" s="298" t="s">
        <v>507</v>
      </c>
      <c r="C213" s="298" t="str">
        <f aca="false">VLOOKUP(B213,СписокРабот!B:E,2,FALSE())</f>
        <v>Устройство плинтуса дюрополимер,полиуретан, деревянного, МДФ</v>
      </c>
      <c r="D213" s="300" t="str">
        <f aca="false">VLOOKUP(B213,СписокРабот!B:E,3,FALSE())</f>
        <v>п.м</v>
      </c>
      <c r="E213" s="476" t="n">
        <f aca="false">VLOOKUP(B213,СписокРабот!B:E,4,FALSE())</f>
        <v>893</v>
      </c>
      <c r="F213" s="306" t="n">
        <f aca="false">Работы!$F213</f>
        <v>0</v>
      </c>
      <c r="G213" s="477" t="n">
        <f aca="false">Работы!$G213</f>
        <v>0</v>
      </c>
      <c r="H213" s="307" t="n">
        <f aca="false">SUMPRODUCT(N213:$CZ213,MOD(COLUMN(N213:$CZ213)+1,2))</f>
        <v>0</v>
      </c>
      <c r="I213" s="478" t="n">
        <f aca="false">H213*$E213</f>
        <v>0</v>
      </c>
      <c r="J213" s="307" t="n">
        <f aca="false">F213-H213</f>
        <v>0</v>
      </c>
      <c r="K213" s="478" t="n">
        <f aca="false">J213*$E213</f>
        <v>0</v>
      </c>
      <c r="L213" s="481"/>
      <c r="M213" s="480" t="n">
        <f aca="false">L213*$E213</f>
        <v>0</v>
      </c>
      <c r="N213" s="481"/>
      <c r="O213" s="480" t="n">
        <f aca="false">N213*$E213</f>
        <v>0</v>
      </c>
    </row>
    <row r="214" customFormat="false" ht="14.25" hidden="false" customHeight="false" outlineLevel="0" collapsed="false">
      <c r="A214" s="298"/>
      <c r="B214" s="298" t="s">
        <v>106</v>
      </c>
      <c r="C214" s="298" t="str">
        <f aca="false">VLOOKUP(B214,СписокРабот!B:E,2,FALSE())</f>
        <v>Устройство плинтуса на бетонное / кирпичное/деревянное  основание </v>
      </c>
      <c r="D214" s="300" t="str">
        <f aca="false">VLOOKUP(B214,СписокРабот!B:E,3,FALSE())</f>
        <v>п.м</v>
      </c>
      <c r="E214" s="476" t="n">
        <f aca="false">VLOOKUP(B214,СписокРабот!B:E,4,FALSE())</f>
        <v>363</v>
      </c>
      <c r="F214" s="306" t="n">
        <f aca="false">Работы!$F214</f>
        <v>50</v>
      </c>
      <c r="G214" s="477" t="n">
        <f aca="false">Работы!$G214</f>
        <v>18150</v>
      </c>
      <c r="H214" s="307" t="n">
        <f aca="false">SUMPRODUCT(N214:$CZ214,MOD(COLUMN(N214:$CZ214)+1,2))</f>
        <v>0</v>
      </c>
      <c r="I214" s="478" t="n">
        <f aca="false">H214*$E214</f>
        <v>0</v>
      </c>
      <c r="J214" s="307" t="n">
        <f aca="false">F214-H214</f>
        <v>50</v>
      </c>
      <c r="K214" s="478" t="n">
        <f aca="false">J214*$E214</f>
        <v>18150</v>
      </c>
      <c r="L214" s="481"/>
      <c r="M214" s="480" t="n">
        <f aca="false">L214*$E214</f>
        <v>0</v>
      </c>
      <c r="N214" s="481"/>
      <c r="O214" s="480" t="n">
        <f aca="false">N214*$E214</f>
        <v>0</v>
      </c>
    </row>
    <row r="215" customFormat="false" ht="14.25" hidden="false" customHeight="false" outlineLevel="0" collapsed="false">
      <c r="A215" s="298"/>
      <c r="B215" s="298" t="s">
        <v>508</v>
      </c>
      <c r="C215" s="298" t="str">
        <f aca="false">VLOOKUP(B215,СписокРабот!B:E,2,FALSE())</f>
        <v>Подрезка ламината, паркетной,массивной,инженерной доски(по диагонали К-1,5)</v>
      </c>
      <c r="D215" s="300" t="str">
        <f aca="false">VLOOKUP(B215,СписокРабот!B:E,3,FALSE())</f>
        <v>п.м</v>
      </c>
      <c r="E215" s="476" t="n">
        <f aca="false">VLOOKUP(B215,СписокРабот!B:E,4,FALSE())</f>
        <v>795</v>
      </c>
      <c r="F215" s="306" t="n">
        <f aca="false">Работы!$F215</f>
        <v>0</v>
      </c>
      <c r="G215" s="477" t="n">
        <f aca="false">Работы!$G215</f>
        <v>0</v>
      </c>
      <c r="H215" s="307" t="n">
        <f aca="false">SUMPRODUCT(N215:$CZ215,MOD(COLUMN(N215:$CZ215)+1,2))</f>
        <v>0</v>
      </c>
      <c r="I215" s="478" t="n">
        <f aca="false">H215*$E215</f>
        <v>0</v>
      </c>
      <c r="J215" s="307" t="n">
        <f aca="false">F215-H215</f>
        <v>0</v>
      </c>
      <c r="K215" s="478" t="n">
        <f aca="false">J215*$E215</f>
        <v>0</v>
      </c>
      <c r="L215" s="481"/>
      <c r="M215" s="480" t="n">
        <f aca="false">L215*$E215</f>
        <v>0</v>
      </c>
      <c r="N215" s="481"/>
      <c r="O215" s="480" t="n">
        <f aca="false">N215*$E215</f>
        <v>0</v>
      </c>
    </row>
    <row r="216" customFormat="false" ht="14.25" hidden="false" customHeight="false" outlineLevel="0" collapsed="false">
      <c r="A216" s="298"/>
      <c r="B216" s="298" t="s">
        <v>509</v>
      </c>
      <c r="C216" s="298" t="str">
        <f aca="false">VLOOKUP(B216,СписокРабот!B:E,2,FALSE())</f>
        <v>Подрезка плинтуса, запил углов плинтуса</v>
      </c>
      <c r="D216" s="300" t="str">
        <f aca="false">VLOOKUP(B216,СписокРабот!B:E,3,FALSE())</f>
        <v>п.м</v>
      </c>
      <c r="E216" s="476" t="n">
        <f aca="false">VLOOKUP(B216,СписокРабот!B:E,4,FALSE())</f>
        <v>373</v>
      </c>
      <c r="F216" s="306" t="n">
        <f aca="false">Работы!$F216</f>
        <v>0</v>
      </c>
      <c r="G216" s="477" t="n">
        <f aca="false">Работы!$G216</f>
        <v>0</v>
      </c>
      <c r="H216" s="307" t="n">
        <f aca="false">SUMPRODUCT(N216:$CZ216,MOD(COLUMN(N216:$CZ216)+1,2))</f>
        <v>0</v>
      </c>
      <c r="I216" s="478" t="n">
        <f aca="false">H216*$E216</f>
        <v>0</v>
      </c>
      <c r="J216" s="307" t="n">
        <f aca="false">F216-H216</f>
        <v>0</v>
      </c>
      <c r="K216" s="478" t="n">
        <f aca="false">J216*$E216</f>
        <v>0</v>
      </c>
      <c r="L216" s="481"/>
      <c r="M216" s="480" t="n">
        <f aca="false">L216*$E216</f>
        <v>0</v>
      </c>
      <c r="N216" s="481"/>
      <c r="O216" s="480" t="n">
        <f aca="false">N216*$E216</f>
        <v>0</v>
      </c>
    </row>
    <row r="217" customFormat="false" ht="14.25" hidden="false" customHeight="false" outlineLevel="0" collapsed="false">
      <c r="A217" s="298"/>
      <c r="B217" s="298" t="s">
        <v>510</v>
      </c>
      <c r="C217" s="298" t="str">
        <f aca="false">VLOOKUP(B217,СписокРабот!B:E,2,FALSE())</f>
        <v>Устройство пола из половой доски ( укладка по диагонали применять К-1,5 , "елочкой" К- 2,0)</v>
      </c>
      <c r="D217" s="300" t="str">
        <f aca="false">VLOOKUP(B217,СписокРабот!B:E,3,FALSE())</f>
        <v>м²</v>
      </c>
      <c r="E217" s="476" t="n">
        <f aca="false">VLOOKUP(B217,СписокРабот!B:E,4,FALSE())</f>
        <v>1371</v>
      </c>
      <c r="F217" s="306" t="n">
        <f aca="false">Работы!$F217</f>
        <v>0</v>
      </c>
      <c r="G217" s="477" t="n">
        <f aca="false">Работы!$G217</f>
        <v>0</v>
      </c>
      <c r="H217" s="307" t="n">
        <f aca="false">SUMPRODUCT(N217:$CZ217,MOD(COLUMN(N217:$CZ217)+1,2))</f>
        <v>0</v>
      </c>
      <c r="I217" s="478" t="n">
        <f aca="false">H217*$E217</f>
        <v>0</v>
      </c>
      <c r="J217" s="307" t="n">
        <f aca="false">F217-H217</f>
        <v>0</v>
      </c>
      <c r="K217" s="478" t="n">
        <f aca="false">J217*$E217</f>
        <v>0</v>
      </c>
      <c r="L217" s="481"/>
      <c r="M217" s="480" t="n">
        <f aca="false">L217*$E217</f>
        <v>0</v>
      </c>
      <c r="N217" s="481"/>
      <c r="O217" s="480" t="n">
        <f aca="false">N217*$E217</f>
        <v>0</v>
      </c>
    </row>
    <row r="218" customFormat="false" ht="14.25" hidden="false" customHeight="false" outlineLevel="0" collapsed="false">
      <c r="A218" s="298"/>
      <c r="B218" s="298" t="s">
        <v>511</v>
      </c>
      <c r="C218" s="298" t="str">
        <f aca="false">VLOOKUP(B218,СписокРабот!B:E,2,FALSE())</f>
        <v>Устройство лаг под половую доску</v>
      </c>
      <c r="D218" s="300" t="str">
        <f aca="false">VLOOKUP(B218,СписокРабот!B:E,3,FALSE())</f>
        <v>п.м</v>
      </c>
      <c r="E218" s="476" t="n">
        <f aca="false">VLOOKUP(B218,СписокРабот!B:E,4,FALSE())</f>
        <v>898</v>
      </c>
      <c r="F218" s="306" t="n">
        <f aca="false">Работы!$F218</f>
        <v>0</v>
      </c>
      <c r="G218" s="477" t="n">
        <f aca="false">Работы!$G218</f>
        <v>0</v>
      </c>
      <c r="H218" s="307" t="n">
        <f aca="false">SUMPRODUCT(N218:$CZ218,MOD(COLUMN(N218:$CZ218)+1,2))</f>
        <v>0</v>
      </c>
      <c r="I218" s="478" t="n">
        <f aca="false">H218*$E218</f>
        <v>0</v>
      </c>
      <c r="J218" s="307" t="n">
        <f aca="false">F218-H218</f>
        <v>0</v>
      </c>
      <c r="K218" s="478" t="n">
        <f aca="false">J218*$E218</f>
        <v>0</v>
      </c>
      <c r="L218" s="481"/>
      <c r="M218" s="480" t="n">
        <f aca="false">L218*$E218</f>
        <v>0</v>
      </c>
      <c r="N218" s="481"/>
      <c r="O218" s="480" t="n">
        <f aca="false">N218*$E218</f>
        <v>0</v>
      </c>
    </row>
    <row r="219" customFormat="false" ht="14.25" hidden="false" customHeight="false" outlineLevel="0" collapsed="false">
      <c r="A219" s="298"/>
      <c r="B219" s="298" t="s">
        <v>512</v>
      </c>
      <c r="C219" s="298" t="str">
        <f aca="false">VLOOKUP(B219,СписокРабот!B:E,2,FALSE())</f>
        <v>Шлифовка фанеры под массивную доску / шлифовка стяжки</v>
      </c>
      <c r="D219" s="300" t="str">
        <f aca="false">VLOOKUP(B219,СписокРабот!B:E,3,FALSE())</f>
        <v>м²</v>
      </c>
      <c r="E219" s="476" t="n">
        <f aca="false">VLOOKUP(B219,СписокРабот!B:E,4,FALSE())</f>
        <v>1015</v>
      </c>
      <c r="F219" s="306" t="n">
        <f aca="false">Работы!$F219</f>
        <v>0</v>
      </c>
      <c r="G219" s="477" t="n">
        <f aca="false">Работы!$G219</f>
        <v>0</v>
      </c>
      <c r="H219" s="307" t="n">
        <f aca="false">SUMPRODUCT(N219:$CZ219,MOD(COLUMN(N219:$CZ219)+1,2))</f>
        <v>0</v>
      </c>
      <c r="I219" s="478" t="n">
        <f aca="false">H219*$E219</f>
        <v>0</v>
      </c>
      <c r="J219" s="307" t="n">
        <f aca="false">F219-H219</f>
        <v>0</v>
      </c>
      <c r="K219" s="478" t="n">
        <f aca="false">J219*$E219</f>
        <v>0</v>
      </c>
      <c r="L219" s="481"/>
      <c r="M219" s="480" t="n">
        <f aca="false">L219*$E219</f>
        <v>0</v>
      </c>
      <c r="N219" s="481"/>
      <c r="O219" s="480" t="n">
        <f aca="false">N219*$E219</f>
        <v>0</v>
      </c>
    </row>
    <row r="220" customFormat="false" ht="14.25" hidden="false" customHeight="false" outlineLevel="0" collapsed="false">
      <c r="A220" s="298"/>
      <c r="B220" s="298" t="s">
        <v>513</v>
      </c>
      <c r="C220" s="298" t="str">
        <f aca="false">VLOOKUP(B220,СписокРабот!B:E,2,FALSE())</f>
        <v>Устройство пола из массивной доски ( укладка по диагонали применять К-1,5 , "елочкой" К- 2,0)</v>
      </c>
      <c r="D220" s="300" t="str">
        <f aca="false">VLOOKUP(B220,СписокРабот!B:E,3,FALSE())</f>
        <v>м²</v>
      </c>
      <c r="E220" s="476" t="n">
        <f aca="false">VLOOKUP(B220,СписокРабот!B:E,4,FALSE())</f>
        <v>2214</v>
      </c>
      <c r="F220" s="306" t="n">
        <f aca="false">Работы!$F220</f>
        <v>0</v>
      </c>
      <c r="G220" s="477" t="n">
        <f aca="false">Работы!$G220</f>
        <v>0</v>
      </c>
      <c r="H220" s="307" t="n">
        <f aca="false">SUMPRODUCT(N220:$CZ220,MOD(COLUMN(N220:$CZ220)+1,2))</f>
        <v>0</v>
      </c>
      <c r="I220" s="478" t="n">
        <f aca="false">H220*$E220</f>
        <v>0</v>
      </c>
      <c r="J220" s="307" t="n">
        <f aca="false">F220-H220</f>
        <v>0</v>
      </c>
      <c r="K220" s="478" t="n">
        <f aca="false">J220*$E220</f>
        <v>0</v>
      </c>
      <c r="L220" s="481"/>
      <c r="M220" s="480" t="n">
        <f aca="false">L220*$E220</f>
        <v>0</v>
      </c>
      <c r="N220" s="481"/>
      <c r="O220" s="480" t="n">
        <f aca="false">N220*$E220</f>
        <v>0</v>
      </c>
    </row>
    <row r="221" customFormat="false" ht="14.25" hidden="false" customHeight="false" outlineLevel="0" collapsed="false">
      <c r="A221" s="298"/>
      <c r="B221" s="298" t="s">
        <v>514</v>
      </c>
      <c r="C221" s="298" t="str">
        <f aca="false">VLOOKUP(B221,СписокРабот!B:E,2,FALSE())</f>
        <v>Настил фанеры на пол. Плиты ДСП Quick Deck применять К-1,5</v>
      </c>
      <c r="D221" s="300" t="str">
        <f aca="false">VLOOKUP(B221,СписокРабот!B:E,3,FALSE())</f>
        <v>м²</v>
      </c>
      <c r="E221" s="476" t="n">
        <f aca="false">VLOOKUP(B221,СписокРабот!B:E,4,FALSE())</f>
        <v>1107</v>
      </c>
      <c r="F221" s="306" t="n">
        <f aca="false">Работы!$F221</f>
        <v>0</v>
      </c>
      <c r="G221" s="477" t="n">
        <f aca="false">Работы!$G221</f>
        <v>0</v>
      </c>
      <c r="H221" s="307" t="n">
        <f aca="false">SUMPRODUCT(N221:$CZ221,MOD(COLUMN(N221:$CZ221)+1,2))</f>
        <v>0</v>
      </c>
      <c r="I221" s="478" t="n">
        <f aca="false">H221*$E221</f>
        <v>0</v>
      </c>
      <c r="J221" s="307" t="n">
        <f aca="false">F221-H221</f>
        <v>0</v>
      </c>
      <c r="K221" s="478" t="n">
        <f aca="false">J221*$E221</f>
        <v>0</v>
      </c>
      <c r="L221" s="481"/>
      <c r="M221" s="480" t="n">
        <f aca="false">L221*$E221</f>
        <v>0</v>
      </c>
      <c r="N221" s="481"/>
      <c r="O221" s="480" t="n">
        <f aca="false">N221*$E221</f>
        <v>0</v>
      </c>
    </row>
    <row r="222" customFormat="false" ht="14.25" hidden="false" customHeight="false" outlineLevel="0" collapsed="false">
      <c r="A222" s="298"/>
      <c r="B222" s="298" t="s">
        <v>515</v>
      </c>
      <c r="C222" s="298" t="str">
        <f aca="false">VLOOKUP(B222,СписокРабот!B:E,2,FALSE())</f>
        <v>Укладка инженерной доски  ( укладка длинной от 1,5м или  по диагонали применять К-1,5 ,  "елочкой"  К- 2,0)</v>
      </c>
      <c r="D222" s="300" t="str">
        <f aca="false">VLOOKUP(B222,СписокРабот!B:E,3,FALSE())</f>
        <v>м²</v>
      </c>
      <c r="E222" s="476" t="n">
        <f aca="false">VLOOKUP(B222,СписокРабот!B:E,4,FALSE())</f>
        <v>6347</v>
      </c>
      <c r="F222" s="306" t="n">
        <f aca="false">Работы!$F222</f>
        <v>0</v>
      </c>
      <c r="G222" s="477" t="n">
        <f aca="false">Работы!$G222</f>
        <v>0</v>
      </c>
      <c r="H222" s="307" t="n">
        <f aca="false">SUMPRODUCT(N222:$CZ222,MOD(COLUMN(N222:$CZ222)+1,2))</f>
        <v>0</v>
      </c>
      <c r="I222" s="478" t="n">
        <f aca="false">H222*$E222</f>
        <v>0</v>
      </c>
      <c r="J222" s="307" t="n">
        <f aca="false">F222-H222</f>
        <v>0</v>
      </c>
      <c r="K222" s="478" t="n">
        <f aca="false">J222*$E222</f>
        <v>0</v>
      </c>
      <c r="L222" s="481"/>
      <c r="M222" s="480" t="n">
        <f aca="false">L222*$E222</f>
        <v>0</v>
      </c>
      <c r="N222" s="481"/>
      <c r="O222" s="480" t="n">
        <f aca="false">N222*$E222</f>
        <v>0</v>
      </c>
    </row>
    <row r="223" customFormat="false" ht="14.25" hidden="false" customHeight="false" outlineLevel="0" collapsed="false">
      <c r="A223" s="298"/>
      <c r="B223" s="298" t="s">
        <v>516</v>
      </c>
      <c r="C223" s="298" t="str">
        <f aca="false">VLOOKUP(B223,СписокРабот!B:E,2,FALSE())</f>
        <v>Монтаж кварц-винила на пол ( укладка по диагонали применять К-1,5 , "елочкой" К- 2,0)</v>
      </c>
      <c r="D223" s="300" t="str">
        <f aca="false">VLOOKUP(B223,СписокРабот!B:E,3,FALSE())</f>
        <v>м²</v>
      </c>
      <c r="E223" s="476" t="n">
        <f aca="false">VLOOKUP(B223,СписокРабот!B:E,4,FALSE())</f>
        <v>1911</v>
      </c>
      <c r="F223" s="306" t="n">
        <f aca="false">Работы!$F223</f>
        <v>0</v>
      </c>
      <c r="G223" s="477" t="n">
        <f aca="false">Работы!$G223</f>
        <v>0</v>
      </c>
      <c r="H223" s="307" t="n">
        <f aca="false">SUMPRODUCT(N223:$CZ223,MOD(COLUMN(N223:$CZ223)+1,2))</f>
        <v>0</v>
      </c>
      <c r="I223" s="478" t="n">
        <f aca="false">H223*$E223</f>
        <v>0</v>
      </c>
      <c r="J223" s="307" t="n">
        <f aca="false">F223-H223</f>
        <v>0</v>
      </c>
      <c r="K223" s="478" t="n">
        <f aca="false">J223*$E223</f>
        <v>0</v>
      </c>
      <c r="L223" s="481"/>
      <c r="M223" s="480" t="n">
        <f aca="false">L223*$E223</f>
        <v>0</v>
      </c>
      <c r="N223" s="481"/>
      <c r="O223" s="480" t="n">
        <f aca="false">N223*$E223</f>
        <v>0</v>
      </c>
    </row>
    <row r="224" customFormat="false" ht="14.25" hidden="false" customHeight="false" outlineLevel="0" collapsed="false">
      <c r="A224" s="298"/>
      <c r="B224" s="298" t="s">
        <v>517</v>
      </c>
      <c r="C224" s="298" t="str">
        <f aca="false">VLOOKUP(B224,СписокРабот!B:E,2,FALSE())</f>
        <v>Утепление пола утеплителем типа "Пеноплекс"</v>
      </c>
      <c r="D224" s="300" t="str">
        <f aca="false">VLOOKUP(B224,СписокРабот!B:E,3,FALSE())</f>
        <v>м²</v>
      </c>
      <c r="E224" s="476" t="n">
        <f aca="false">VLOOKUP(B224,СписокРабот!B:E,4,FALSE())</f>
        <v>719</v>
      </c>
      <c r="F224" s="306" t="n">
        <f aca="false">Работы!$F224</f>
        <v>0</v>
      </c>
      <c r="G224" s="477" t="n">
        <f aca="false">Работы!$G224</f>
        <v>0</v>
      </c>
      <c r="H224" s="307" t="n">
        <f aca="false">SUMPRODUCT(N224:$CZ224,MOD(COLUMN(N224:$CZ224)+1,2))</f>
        <v>0</v>
      </c>
      <c r="I224" s="478" t="n">
        <f aca="false">H224*$E224</f>
        <v>0</v>
      </c>
      <c r="J224" s="307" t="n">
        <f aca="false">F224-H224</f>
        <v>0</v>
      </c>
      <c r="K224" s="478" t="n">
        <f aca="false">J224*$E224</f>
        <v>0</v>
      </c>
      <c r="L224" s="481"/>
      <c r="M224" s="480" t="n">
        <f aca="false">L224*$E224</f>
        <v>0</v>
      </c>
      <c r="N224" s="481"/>
      <c r="O224" s="480" t="n">
        <f aca="false">N224*$E224</f>
        <v>0</v>
      </c>
    </row>
    <row r="225" customFormat="false" ht="14.25" hidden="false" customHeight="false" outlineLevel="0" collapsed="false">
      <c r="A225" s="298"/>
      <c r="B225" s="298" t="s">
        <v>518</v>
      </c>
      <c r="C225" s="298" t="str">
        <f aca="false">VLOOKUP(B225,СписокРабот!B:E,2,FALSE())</f>
        <v>Стяжка пола керамзитом</v>
      </c>
      <c r="D225" s="300" t="str">
        <f aca="false">VLOOKUP(B225,СписокРабот!B:E,3,FALSE())</f>
        <v>м²</v>
      </c>
      <c r="E225" s="476" t="n">
        <f aca="false">VLOOKUP(B225,СписокРабот!B:E,4,FALSE())</f>
        <v>775</v>
      </c>
      <c r="F225" s="306" t="n">
        <f aca="false">Работы!$F225</f>
        <v>0</v>
      </c>
      <c r="G225" s="477" t="n">
        <f aca="false">Работы!$G225</f>
        <v>0</v>
      </c>
      <c r="H225" s="307" t="n">
        <f aca="false">SUMPRODUCT(N225:$CZ225,MOD(COLUMN(N225:$CZ225)+1,2))</f>
        <v>0</v>
      </c>
      <c r="I225" s="478" t="n">
        <f aca="false">H225*$E225</f>
        <v>0</v>
      </c>
      <c r="J225" s="307" t="n">
        <f aca="false">F225-H225</f>
        <v>0</v>
      </c>
      <c r="K225" s="478" t="n">
        <f aca="false">J225*$E225</f>
        <v>0</v>
      </c>
      <c r="L225" s="481"/>
      <c r="M225" s="480" t="n">
        <f aca="false">L225*$E225</f>
        <v>0</v>
      </c>
      <c r="N225" s="481"/>
      <c r="O225" s="480" t="n">
        <f aca="false">N225*$E225</f>
        <v>0</v>
      </c>
    </row>
    <row r="226" customFormat="false" ht="14.25" hidden="false" customHeight="false" outlineLevel="0" collapsed="false">
      <c r="A226" s="298"/>
      <c r="B226" s="298" t="s">
        <v>519</v>
      </c>
      <c r="C226" s="298" t="str">
        <f aca="false">VLOOKUP(B226,СписокРабот!B:E,2,FALSE())</f>
        <v>Устройство плинтуса скрытой установки на подготовленное основание</v>
      </c>
      <c r="D226" s="300" t="str">
        <f aca="false">VLOOKUP(B226,СписокРабот!B:E,3,FALSE())</f>
        <v>п.м</v>
      </c>
      <c r="E226" s="476" t="n">
        <f aca="false">VLOOKUP(B226,СписокРабот!B:E,4,FALSE())</f>
        <v>1527</v>
      </c>
      <c r="F226" s="306" t="n">
        <f aca="false">Работы!$F226</f>
        <v>0</v>
      </c>
      <c r="G226" s="477" t="n">
        <f aca="false">Работы!$G226</f>
        <v>0</v>
      </c>
      <c r="H226" s="307" t="n">
        <f aca="false">SUMPRODUCT(N226:$CZ226,MOD(COLUMN(N226:$CZ226)+1,2))</f>
        <v>0</v>
      </c>
      <c r="I226" s="478" t="n">
        <f aca="false">H226*$E226</f>
        <v>0</v>
      </c>
      <c r="J226" s="307" t="n">
        <f aca="false">F226-H226</f>
        <v>0</v>
      </c>
      <c r="K226" s="478" t="n">
        <f aca="false">J226*$E226</f>
        <v>0</v>
      </c>
      <c r="L226" s="481"/>
      <c r="M226" s="480" t="n">
        <f aca="false">L226*$E226</f>
        <v>0</v>
      </c>
      <c r="N226" s="481"/>
      <c r="O226" s="480" t="n">
        <f aca="false">N226*$E226</f>
        <v>0</v>
      </c>
    </row>
    <row r="227" customFormat="false" ht="14.25" hidden="false" customHeight="false" outlineLevel="0" collapsed="false">
      <c r="A227" s="298"/>
      <c r="B227" s="298" t="s">
        <v>520</v>
      </c>
      <c r="C227" s="298" t="str">
        <f aca="false">VLOOKUP(B227,СписокРабот!B:E,2,FALSE())</f>
        <v>Монтаж пробкового компенсатора</v>
      </c>
      <c r="D227" s="300" t="str">
        <f aca="false">VLOOKUP(B227,СписокРабот!B:E,3,FALSE())</f>
        <v>п.м</v>
      </c>
      <c r="E227" s="476" t="n">
        <f aca="false">VLOOKUP(B227,СписокРабот!B:E,4,FALSE())</f>
        <v>1283</v>
      </c>
      <c r="F227" s="306" t="n">
        <f aca="false">Работы!$F227</f>
        <v>0</v>
      </c>
      <c r="G227" s="477" t="n">
        <f aca="false">Работы!$G227</f>
        <v>0</v>
      </c>
      <c r="H227" s="307" t="n">
        <f aca="false">SUMPRODUCT(N227:$CZ227,MOD(COLUMN(N227:$CZ227)+1,2))</f>
        <v>0</v>
      </c>
      <c r="I227" s="478" t="n">
        <f aca="false">H227*$E227</f>
        <v>0</v>
      </c>
      <c r="J227" s="307" t="n">
        <f aca="false">F227-H227</f>
        <v>0</v>
      </c>
      <c r="K227" s="478" t="n">
        <f aca="false">J227*$E227</f>
        <v>0</v>
      </c>
      <c r="L227" s="481"/>
      <c r="M227" s="480" t="n">
        <f aca="false">L227*$E227</f>
        <v>0</v>
      </c>
      <c r="N227" s="481"/>
      <c r="O227" s="480" t="n">
        <f aca="false">N227*$E227</f>
        <v>0</v>
      </c>
    </row>
    <row r="228" customFormat="false" ht="14.25" hidden="false" customHeight="false" outlineLevel="0" collapsed="false">
      <c r="A228" s="298"/>
      <c r="B228" s="298" t="s">
        <v>521</v>
      </c>
      <c r="C228" s="298" t="str">
        <f aca="false">VLOOKUP(B228,СписокРабот!B:E,2,FALSE())</f>
        <v>Стяжка полусухая до 10см</v>
      </c>
      <c r="D228" s="300" t="str">
        <f aca="false">VLOOKUP(B228,СписокРабот!B:E,3,FALSE())</f>
        <v>м²</v>
      </c>
      <c r="E228" s="476" t="n">
        <f aca="false">VLOOKUP(B228,СписокРабот!B:E,4,FALSE())</f>
        <v>2001</v>
      </c>
      <c r="F228" s="306" t="n">
        <f aca="false">Работы!$F228</f>
        <v>0</v>
      </c>
      <c r="G228" s="477" t="n">
        <f aca="false">Работы!$G228</f>
        <v>0</v>
      </c>
      <c r="H228" s="307" t="n">
        <f aca="false">SUMPRODUCT(N228:$CZ228,MOD(COLUMN(N228:$CZ228)+1,2))</f>
        <v>0</v>
      </c>
      <c r="I228" s="478" t="n">
        <f aca="false">H228*$E228</f>
        <v>0</v>
      </c>
      <c r="J228" s="307" t="n">
        <f aca="false">F228-H228</f>
        <v>0</v>
      </c>
      <c r="K228" s="478" t="n">
        <f aca="false">J228*$E228</f>
        <v>0</v>
      </c>
      <c r="L228" s="481"/>
      <c r="M228" s="480" t="n">
        <f aca="false">L228*$E228</f>
        <v>0</v>
      </c>
      <c r="N228" s="481"/>
      <c r="O228" s="480" t="n">
        <f aca="false">N228*$E228</f>
        <v>0</v>
      </c>
    </row>
    <row r="229" customFormat="false" ht="14.25" hidden="false" customHeight="false" outlineLevel="0" collapsed="false">
      <c r="A229" s="298"/>
      <c r="B229" s="298" t="s">
        <v>522</v>
      </c>
      <c r="C229" s="298" t="str">
        <f aca="false">VLOOKUP(B229,СписокРабот!B:E,2,FALSE())</f>
        <v>Стяжка полусухая 10-15см</v>
      </c>
      <c r="D229" s="300" t="str">
        <f aca="false">VLOOKUP(B229,СписокРабот!B:E,3,FALSE())</f>
        <v>м²</v>
      </c>
      <c r="E229" s="476" t="n">
        <f aca="false">VLOOKUP(B229,СписокРабот!B:E,4,FALSE())</f>
        <v>2458</v>
      </c>
      <c r="F229" s="306" t="n">
        <f aca="false">Работы!$F229</f>
        <v>0</v>
      </c>
      <c r="G229" s="477" t="n">
        <f aca="false">Работы!$G229</f>
        <v>0</v>
      </c>
      <c r="H229" s="307" t="n">
        <f aca="false">SUMPRODUCT(N229:$CZ229,MOD(COLUMN(N229:$CZ229)+1,2))</f>
        <v>0</v>
      </c>
      <c r="I229" s="478" t="n">
        <f aca="false">H229*$E229</f>
        <v>0</v>
      </c>
      <c r="J229" s="307" t="n">
        <f aca="false">F229-H229</f>
        <v>0</v>
      </c>
      <c r="K229" s="478" t="n">
        <f aca="false">J229*$E229</f>
        <v>0</v>
      </c>
      <c r="L229" s="481"/>
      <c r="M229" s="480" t="n">
        <f aca="false">L229*$E229</f>
        <v>0</v>
      </c>
      <c r="N229" s="481"/>
      <c r="O229" s="480" t="n">
        <f aca="false">N229*$E229</f>
        <v>0</v>
      </c>
    </row>
    <row r="230" customFormat="false" ht="14.25" hidden="false" customHeight="false" outlineLevel="0" collapsed="false">
      <c r="A230" s="491" t="s">
        <v>354</v>
      </c>
      <c r="B230" s="491" t="s">
        <v>108</v>
      </c>
      <c r="C230" s="491"/>
      <c r="D230" s="501"/>
      <c r="E230" s="502"/>
      <c r="F230" s="483" t="n">
        <f aca="false">F195</f>
        <v>498</v>
      </c>
      <c r="G230" s="484" t="n">
        <f aca="false">G195</f>
        <v>386050.5</v>
      </c>
      <c r="H230" s="485"/>
      <c r="I230" s="486" t="n">
        <f aca="false">I195</f>
        <v>0</v>
      </c>
      <c r="J230" s="487"/>
      <c r="K230" s="488" t="n">
        <f aca="false">K195</f>
        <v>386050.5</v>
      </c>
      <c r="L230" s="485"/>
      <c r="M230" s="486" t="n">
        <f aca="false">M195</f>
        <v>0</v>
      </c>
      <c r="N230" s="489"/>
      <c r="O230" s="486" t="n">
        <f aca="false">O195</f>
        <v>0</v>
      </c>
    </row>
    <row r="231" customFormat="false" ht="14.25" hidden="false" customHeight="false" outlineLevel="0" collapsed="false">
      <c r="A231" s="503" t="s">
        <v>382</v>
      </c>
      <c r="B231" s="503" t="s">
        <v>1080</v>
      </c>
      <c r="C231" s="504"/>
      <c r="D231" s="505"/>
      <c r="E231" s="506"/>
      <c r="F231" s="494" t="n">
        <f aca="false">F179</f>
        <v>498</v>
      </c>
      <c r="G231" s="495" t="n">
        <f aca="false">G179</f>
        <v>386050.5</v>
      </c>
      <c r="H231" s="496"/>
      <c r="I231" s="497" t="n">
        <f aca="false">I179</f>
        <v>0</v>
      </c>
      <c r="J231" s="507"/>
      <c r="K231" s="498" t="n">
        <f aca="false">K179</f>
        <v>386050.5</v>
      </c>
      <c r="L231" s="496"/>
      <c r="M231" s="497" t="n">
        <f aca="false">M179</f>
        <v>0</v>
      </c>
      <c r="N231" s="499"/>
      <c r="O231" s="497" t="n">
        <f aca="false">O179</f>
        <v>0</v>
      </c>
    </row>
    <row r="232" customFormat="false" ht="14.25" hidden="false" customHeight="false" outlineLevel="0" collapsed="false">
      <c r="A232" s="460" t="s">
        <v>338</v>
      </c>
      <c r="B232" s="461" t="s">
        <v>523</v>
      </c>
      <c r="C232" s="461"/>
      <c r="D232" s="461"/>
      <c r="E232" s="461"/>
      <c r="F232" s="462" t="n">
        <f aca="false">F233+F263</f>
        <v>443</v>
      </c>
      <c r="G232" s="500" t="n">
        <f aca="false">G233+G263</f>
        <v>474064</v>
      </c>
      <c r="H232" s="467"/>
      <c r="I232" s="510" t="n">
        <f aca="false">I233+I263</f>
        <v>0</v>
      </c>
      <c r="J232" s="511"/>
      <c r="K232" s="512" t="n">
        <f aca="false">K233+K263</f>
        <v>474064</v>
      </c>
      <c r="L232" s="467"/>
      <c r="M232" s="510" t="n">
        <f aca="false">M233+M263</f>
        <v>0</v>
      </c>
      <c r="N232" s="467"/>
      <c r="O232" s="510" t="n">
        <f aca="false">O233+O263</f>
        <v>0</v>
      </c>
    </row>
    <row r="233" customFormat="false" ht="14.25" hidden="false" customHeight="false" outlineLevel="0" collapsed="false">
      <c r="A233" s="468" t="s">
        <v>344</v>
      </c>
      <c r="B233" s="469" t="s">
        <v>111</v>
      </c>
      <c r="C233" s="469"/>
      <c r="D233" s="469"/>
      <c r="E233" s="469"/>
      <c r="F233" s="470" t="n">
        <f aca="false">SUM(F234:F261)</f>
        <v>56</v>
      </c>
      <c r="G233" s="490" t="n">
        <f aca="false">SUM(G234:G261)</f>
        <v>14478</v>
      </c>
      <c r="H233" s="475"/>
      <c r="I233" s="513" t="n">
        <f aca="false">SUM(I234:I261)</f>
        <v>0</v>
      </c>
      <c r="J233" s="514"/>
      <c r="K233" s="515" t="n">
        <f aca="false">SUM(K234:K261)</f>
        <v>14478</v>
      </c>
      <c r="L233" s="475"/>
      <c r="M233" s="513" t="n">
        <f aca="false">SUM(M234:M261)</f>
        <v>0</v>
      </c>
      <c r="N233" s="475"/>
      <c r="O233" s="513" t="n">
        <f aca="false">SUM(O234:O261)</f>
        <v>0</v>
      </c>
    </row>
    <row r="234" customFormat="false" ht="14.25" hidden="false" customHeight="false" outlineLevel="0" collapsed="false">
      <c r="A234" s="298"/>
      <c r="B234" s="298" t="s">
        <v>524</v>
      </c>
      <c r="C234" s="298" t="str">
        <f aca="false">VLOOKUP(B234,СписокРабот!B:E,2,FALSE())</f>
        <v>Демонтаж смесителя для ванны( встроенного применять К-4)</v>
      </c>
      <c r="D234" s="300" t="str">
        <f aca="false">VLOOKUP(B234,СписокРабот!B:E,3,FALSE())</f>
        <v>ед.</v>
      </c>
      <c r="E234" s="476" t="n">
        <f aca="false">VLOOKUP(B234,СписокРабот!B:E,4,FALSE())</f>
        <v>312</v>
      </c>
      <c r="F234" s="302" t="n">
        <f aca="false">Работы!$F234</f>
        <v>0</v>
      </c>
      <c r="G234" s="477" t="n">
        <f aca="false">Работы!$G234</f>
        <v>0</v>
      </c>
      <c r="H234" s="304" t="n">
        <f aca="false">SUMPRODUCT(N234:$CZ234,MOD(COLUMN(N234:$CZ234)+1,2))</f>
        <v>0</v>
      </c>
      <c r="I234" s="478" t="n">
        <f aca="false">H234*$E234</f>
        <v>0</v>
      </c>
      <c r="J234" s="304" t="n">
        <f aca="false">F234-H234</f>
        <v>0</v>
      </c>
      <c r="K234" s="478" t="n">
        <f aca="false">J234*$E234</f>
        <v>0</v>
      </c>
      <c r="L234" s="479"/>
      <c r="M234" s="480" t="n">
        <f aca="false">L234*$E234</f>
        <v>0</v>
      </c>
      <c r="N234" s="479"/>
      <c r="O234" s="480" t="n">
        <f aca="false">N234*$E234</f>
        <v>0</v>
      </c>
    </row>
    <row r="235" customFormat="false" ht="14.25" hidden="false" customHeight="false" outlineLevel="0" collapsed="false">
      <c r="A235" s="298"/>
      <c r="B235" s="298" t="s">
        <v>525</v>
      </c>
      <c r="C235" s="298" t="str">
        <f aca="false">VLOOKUP(B235,СписокРабот!B:E,2,FALSE())</f>
        <v>Демонтаж смесителя для мойки, раковины и т.п.</v>
      </c>
      <c r="D235" s="300" t="str">
        <f aca="false">VLOOKUP(B235,СписокРабот!B:E,3,FALSE())</f>
        <v>ед.</v>
      </c>
      <c r="E235" s="476" t="n">
        <f aca="false">VLOOKUP(B235,СписокРабот!B:E,4,FALSE())</f>
        <v>468</v>
      </c>
      <c r="F235" s="302" t="n">
        <f aca="false">Работы!$F235</f>
        <v>0</v>
      </c>
      <c r="G235" s="477" t="n">
        <f aca="false">Работы!$G235</f>
        <v>0</v>
      </c>
      <c r="H235" s="304" t="n">
        <f aca="false">SUMPRODUCT(N235:$CZ235,MOD(COLUMN(N235:$CZ235)+1,2))</f>
        <v>0</v>
      </c>
      <c r="I235" s="478" t="n">
        <f aca="false">H235*$E235</f>
        <v>0</v>
      </c>
      <c r="J235" s="304" t="n">
        <f aca="false">F235-H235</f>
        <v>0</v>
      </c>
      <c r="K235" s="478" t="n">
        <f aca="false">J235*$E235</f>
        <v>0</v>
      </c>
      <c r="L235" s="479"/>
      <c r="M235" s="480" t="n">
        <f aca="false">L235*$E235</f>
        <v>0</v>
      </c>
      <c r="N235" s="479"/>
      <c r="O235" s="480" t="n">
        <f aca="false">N235*$E235</f>
        <v>0</v>
      </c>
    </row>
    <row r="236" customFormat="false" ht="14.25" hidden="false" customHeight="false" outlineLevel="0" collapsed="false">
      <c r="A236" s="298"/>
      <c r="B236" s="298" t="s">
        <v>112</v>
      </c>
      <c r="C236" s="298" t="str">
        <f aca="false">VLOOKUP(B236,СписокРабот!B:E,2,FALSE())</f>
        <v>Демонтаж пластиковых труб отопления в свободном доступе</v>
      </c>
      <c r="D236" s="300" t="str">
        <f aca="false">VLOOKUP(B236,СписокРабот!B:E,3,FALSE())</f>
        <v>п.м</v>
      </c>
      <c r="E236" s="476" t="n">
        <f aca="false">VLOOKUP(B236,СписокРабот!B:E,4,FALSE())</f>
        <v>129</v>
      </c>
      <c r="F236" s="302" t="n">
        <f aca="false">Работы!$F236</f>
        <v>50</v>
      </c>
      <c r="G236" s="477" t="n">
        <f aca="false">Работы!$G236</f>
        <v>6450</v>
      </c>
      <c r="H236" s="304" t="n">
        <f aca="false">SUMPRODUCT(N236:$CZ236,MOD(COLUMN(N236:$CZ236)+1,2))</f>
        <v>0</v>
      </c>
      <c r="I236" s="478" t="n">
        <f aca="false">H236*$E236</f>
        <v>0</v>
      </c>
      <c r="J236" s="304" t="n">
        <f aca="false">F236-H236</f>
        <v>50</v>
      </c>
      <c r="K236" s="478" t="n">
        <f aca="false">J236*$E236</f>
        <v>6450</v>
      </c>
      <c r="L236" s="479"/>
      <c r="M236" s="480" t="n">
        <f aca="false">L236*$E236</f>
        <v>0</v>
      </c>
      <c r="N236" s="479"/>
      <c r="O236" s="480" t="n">
        <f aca="false">N236*$E236</f>
        <v>0</v>
      </c>
    </row>
    <row r="237" customFormat="false" ht="14.25" hidden="false" customHeight="false" outlineLevel="0" collapsed="false">
      <c r="A237" s="298"/>
      <c r="B237" s="298" t="s">
        <v>526</v>
      </c>
      <c r="C237" s="298" t="str">
        <f aca="false">VLOOKUP(B237,СписокРабот!B:E,2,FALSE())</f>
        <v>Демонтаж унитаза / биде</v>
      </c>
      <c r="D237" s="300" t="str">
        <f aca="false">VLOOKUP(B237,СписокРабот!B:E,3,FALSE())</f>
        <v>ед.</v>
      </c>
      <c r="E237" s="476" t="n">
        <f aca="false">VLOOKUP(B237,СписокРабот!B:E,4,FALSE())</f>
        <v>758</v>
      </c>
      <c r="F237" s="302" t="n">
        <f aca="false">Работы!$F237</f>
        <v>0</v>
      </c>
      <c r="G237" s="477" t="n">
        <f aca="false">Работы!$G237</f>
        <v>0</v>
      </c>
      <c r="H237" s="304" t="n">
        <f aca="false">SUMPRODUCT(N237:$CZ237,MOD(COLUMN(N237:$CZ237)+1,2))</f>
        <v>0</v>
      </c>
      <c r="I237" s="478" t="n">
        <f aca="false">H237*$E237</f>
        <v>0</v>
      </c>
      <c r="J237" s="304" t="n">
        <f aca="false">F237-H237</f>
        <v>0</v>
      </c>
      <c r="K237" s="478" t="n">
        <f aca="false">J237*$E237</f>
        <v>0</v>
      </c>
      <c r="L237" s="479"/>
      <c r="M237" s="480" t="n">
        <f aca="false">L237*$E237</f>
        <v>0</v>
      </c>
      <c r="N237" s="479"/>
      <c r="O237" s="480" t="n">
        <f aca="false">N237*$E237</f>
        <v>0</v>
      </c>
    </row>
    <row r="238" customFormat="false" ht="14.25" hidden="false" customHeight="false" outlineLevel="0" collapsed="false">
      <c r="A238" s="298"/>
      <c r="B238" s="298" t="s">
        <v>527</v>
      </c>
      <c r="C238" s="298" t="str">
        <f aca="false">VLOOKUP(B238,СписокРабот!B:E,2,FALSE())</f>
        <v>Демонтаж чаши инсталяции</v>
      </c>
      <c r="D238" s="300" t="str">
        <f aca="false">VLOOKUP(B238,СписокРабот!B:E,3,FALSE())</f>
        <v>ед.</v>
      </c>
      <c r="E238" s="476" t="n">
        <f aca="false">VLOOKUP(B238,СписокРабот!B:E,4,FALSE())</f>
        <v>706</v>
      </c>
      <c r="F238" s="302" t="n">
        <f aca="false">Работы!$F238</f>
        <v>0</v>
      </c>
      <c r="G238" s="477" t="n">
        <f aca="false">Работы!$G238</f>
        <v>0</v>
      </c>
      <c r="H238" s="304" t="n">
        <f aca="false">SUMPRODUCT(N238:$CZ238,MOD(COLUMN(N238:$CZ238)+1,2))</f>
        <v>0</v>
      </c>
      <c r="I238" s="478" t="n">
        <f aca="false">H238*$E238</f>
        <v>0</v>
      </c>
      <c r="J238" s="304" t="n">
        <f aca="false">F238-H238</f>
        <v>0</v>
      </c>
      <c r="K238" s="478" t="n">
        <f aca="false">J238*$E238</f>
        <v>0</v>
      </c>
      <c r="L238" s="479"/>
      <c r="M238" s="480" t="n">
        <f aca="false">L238*$E238</f>
        <v>0</v>
      </c>
      <c r="N238" s="479"/>
      <c r="O238" s="480" t="n">
        <f aca="false">N238*$E238</f>
        <v>0</v>
      </c>
    </row>
    <row r="239" customFormat="false" ht="14.25" hidden="false" customHeight="false" outlineLevel="0" collapsed="false">
      <c r="A239" s="298"/>
      <c r="B239" s="298" t="s">
        <v>528</v>
      </c>
      <c r="C239" s="298" t="str">
        <f aca="false">VLOOKUP(B239,СписокРабот!B:E,2,FALSE())</f>
        <v>Демонтаж раковины</v>
      </c>
      <c r="D239" s="300" t="str">
        <f aca="false">VLOOKUP(B239,СписокРабот!B:E,3,FALSE())</f>
        <v>ед.</v>
      </c>
      <c r="E239" s="476" t="n">
        <f aca="false">VLOOKUP(B239,СписокРабот!B:E,4,FALSE())</f>
        <v>436</v>
      </c>
      <c r="F239" s="302" t="n">
        <f aca="false">Работы!$F239</f>
        <v>0</v>
      </c>
      <c r="G239" s="477" t="n">
        <f aca="false">Работы!$G239</f>
        <v>0</v>
      </c>
      <c r="H239" s="304" t="n">
        <f aca="false">SUMPRODUCT(N239:$CZ239,MOD(COLUMN(N239:$CZ239)+1,2))</f>
        <v>0</v>
      </c>
      <c r="I239" s="478" t="n">
        <f aca="false">H239*$E239</f>
        <v>0</v>
      </c>
      <c r="J239" s="304" t="n">
        <f aca="false">F239-H239</f>
        <v>0</v>
      </c>
      <c r="K239" s="478" t="n">
        <f aca="false">J239*$E239</f>
        <v>0</v>
      </c>
      <c r="L239" s="479"/>
      <c r="M239" s="480" t="n">
        <f aca="false">L239*$E239</f>
        <v>0</v>
      </c>
      <c r="N239" s="479"/>
      <c r="O239" s="480" t="n">
        <f aca="false">N239*$E239</f>
        <v>0</v>
      </c>
    </row>
    <row r="240" customFormat="false" ht="14.25" hidden="false" customHeight="false" outlineLevel="0" collapsed="false">
      <c r="A240" s="298"/>
      <c r="B240" s="298" t="s">
        <v>529</v>
      </c>
      <c r="C240" s="298" t="str">
        <f aca="false">VLOOKUP(B240,СписокРабот!B:E,2,FALSE())</f>
        <v>Демонтаж раковины с подстольем</v>
      </c>
      <c r="D240" s="300" t="str">
        <f aca="false">VLOOKUP(B240,СписокРабот!B:E,3,FALSE())</f>
        <v>ед.</v>
      </c>
      <c r="E240" s="476" t="n">
        <f aca="false">VLOOKUP(B240,СписокРабот!B:E,4,FALSE())</f>
        <v>499</v>
      </c>
      <c r="F240" s="302" t="n">
        <f aca="false">Работы!$F240</f>
        <v>0</v>
      </c>
      <c r="G240" s="477" t="n">
        <f aca="false">Работы!$G240</f>
        <v>0</v>
      </c>
      <c r="H240" s="304" t="n">
        <f aca="false">SUMPRODUCT(N240:$CZ240,MOD(COLUMN(N240:$CZ240)+1,2))</f>
        <v>0</v>
      </c>
      <c r="I240" s="478" t="n">
        <f aca="false">H240*$E240</f>
        <v>0</v>
      </c>
      <c r="J240" s="304" t="n">
        <f aca="false">F240-H240</f>
        <v>0</v>
      </c>
      <c r="K240" s="478" t="n">
        <f aca="false">J240*$E240</f>
        <v>0</v>
      </c>
      <c r="L240" s="479"/>
      <c r="M240" s="480" t="n">
        <f aca="false">L240*$E240</f>
        <v>0</v>
      </c>
      <c r="N240" s="479"/>
      <c r="O240" s="480" t="n">
        <f aca="false">N240*$E240</f>
        <v>0</v>
      </c>
    </row>
    <row r="241" customFormat="false" ht="14.25" hidden="false" customHeight="false" outlineLevel="0" collapsed="false">
      <c r="A241" s="298"/>
      <c r="B241" s="298" t="s">
        <v>530</v>
      </c>
      <c r="C241" s="298" t="str">
        <f aca="false">VLOOKUP(B241,СписокРабот!B:E,2,FALSE())</f>
        <v>Демонтаж «Мойдодыра»</v>
      </c>
      <c r="D241" s="300" t="str">
        <f aca="false">VLOOKUP(B241,СписокРабот!B:E,3,FALSE())</f>
        <v>ед.</v>
      </c>
      <c r="E241" s="476" t="n">
        <f aca="false">VLOOKUP(B241,СписокРабот!B:E,4,FALSE())</f>
        <v>482</v>
      </c>
      <c r="F241" s="302" t="n">
        <f aca="false">Работы!$F241</f>
        <v>0</v>
      </c>
      <c r="G241" s="477" t="n">
        <f aca="false">Работы!$G241</f>
        <v>0</v>
      </c>
      <c r="H241" s="304" t="n">
        <f aca="false">SUMPRODUCT(N241:$CZ241,MOD(COLUMN(N241:$CZ241)+1,2))</f>
        <v>0</v>
      </c>
      <c r="I241" s="478" t="n">
        <f aca="false">H241*$E241</f>
        <v>0</v>
      </c>
      <c r="J241" s="304" t="n">
        <f aca="false">F241-H241</f>
        <v>0</v>
      </c>
      <c r="K241" s="478" t="n">
        <f aca="false">J241*$E241</f>
        <v>0</v>
      </c>
      <c r="L241" s="479"/>
      <c r="M241" s="480" t="n">
        <f aca="false">L241*$E241</f>
        <v>0</v>
      </c>
      <c r="N241" s="479"/>
      <c r="O241" s="480" t="n">
        <f aca="false">N241*$E241</f>
        <v>0</v>
      </c>
    </row>
    <row r="242" customFormat="false" ht="14.25" hidden="false" customHeight="false" outlineLevel="0" collapsed="false">
      <c r="A242" s="298"/>
      <c r="B242" s="298" t="s">
        <v>531</v>
      </c>
      <c r="C242" s="298" t="str">
        <f aca="false">VLOOKUP(B242,СписокРабот!B:E,2,FALSE())</f>
        <v>Демонтаж ванны (чугун, акрил, камень)</v>
      </c>
      <c r="D242" s="300" t="str">
        <f aca="false">VLOOKUP(B242,СписокРабот!B:E,3,FALSE())</f>
        <v>ед.</v>
      </c>
      <c r="E242" s="476" t="n">
        <f aca="false">VLOOKUP(B242,СписокРабот!B:E,4,FALSE())</f>
        <v>3880</v>
      </c>
      <c r="F242" s="302" t="n">
        <f aca="false">Работы!$F242</f>
        <v>0</v>
      </c>
      <c r="G242" s="477" t="n">
        <f aca="false">Работы!$G242</f>
        <v>0</v>
      </c>
      <c r="H242" s="304" t="n">
        <f aca="false">SUMPRODUCT(N242:$CZ242,MOD(COLUMN(N242:$CZ242)+1,2))</f>
        <v>0</v>
      </c>
      <c r="I242" s="478" t="n">
        <f aca="false">H242*$E242</f>
        <v>0</v>
      </c>
      <c r="J242" s="304" t="n">
        <f aca="false">F242-H242</f>
        <v>0</v>
      </c>
      <c r="K242" s="478" t="n">
        <f aca="false">J242*$E242</f>
        <v>0</v>
      </c>
      <c r="L242" s="479"/>
      <c r="M242" s="480" t="n">
        <f aca="false">L242*$E242</f>
        <v>0</v>
      </c>
      <c r="N242" s="479"/>
      <c r="O242" s="480" t="n">
        <f aca="false">N242*$E242</f>
        <v>0</v>
      </c>
    </row>
    <row r="243" customFormat="false" ht="14.25" hidden="false" customHeight="false" outlineLevel="0" collapsed="false">
      <c r="A243" s="298"/>
      <c r="B243" s="298" t="s">
        <v>532</v>
      </c>
      <c r="C243" s="298" t="str">
        <f aca="false">VLOOKUP(B243,СписокРабот!B:E,2,FALSE())</f>
        <v>Демонтаж ванны (сталь)</v>
      </c>
      <c r="D243" s="300" t="str">
        <f aca="false">VLOOKUP(B243,СписокРабот!B:E,3,FALSE())</f>
        <v>ед.</v>
      </c>
      <c r="E243" s="476" t="n">
        <f aca="false">VLOOKUP(B243,СписокРабот!B:E,4,FALSE())</f>
        <v>1411</v>
      </c>
      <c r="F243" s="302" t="n">
        <f aca="false">Работы!$F243</f>
        <v>0</v>
      </c>
      <c r="G243" s="477" t="n">
        <f aca="false">Работы!$G243</f>
        <v>0</v>
      </c>
      <c r="H243" s="304" t="n">
        <f aca="false">SUMPRODUCT(N243:$CZ243,MOD(COLUMN(N243:$CZ243)+1,2))</f>
        <v>0</v>
      </c>
      <c r="I243" s="478" t="n">
        <f aca="false">H243*$E243</f>
        <v>0</v>
      </c>
      <c r="J243" s="304" t="n">
        <f aca="false">F243-H243</f>
        <v>0</v>
      </c>
      <c r="K243" s="478" t="n">
        <f aca="false">J243*$E243</f>
        <v>0</v>
      </c>
      <c r="L243" s="479"/>
      <c r="M243" s="480" t="n">
        <f aca="false">L243*$E243</f>
        <v>0</v>
      </c>
      <c r="N243" s="479"/>
      <c r="O243" s="480" t="n">
        <f aca="false">N243*$E243</f>
        <v>0</v>
      </c>
    </row>
    <row r="244" customFormat="false" ht="14.25" hidden="false" customHeight="false" outlineLevel="0" collapsed="false">
      <c r="A244" s="298"/>
      <c r="B244" s="298" t="s">
        <v>533</v>
      </c>
      <c r="C244" s="298" t="str">
        <f aca="false">VLOOKUP(B244,СписокРабот!B:E,2,FALSE())</f>
        <v>Демонтаж поддона</v>
      </c>
      <c r="D244" s="300" t="str">
        <f aca="false">VLOOKUP(B244,СписокРабот!B:E,3,FALSE())</f>
        <v>ед.</v>
      </c>
      <c r="E244" s="476" t="n">
        <f aca="false">VLOOKUP(B244,СписокРабот!B:E,4,FALSE())</f>
        <v>1668</v>
      </c>
      <c r="F244" s="302" t="n">
        <f aca="false">Работы!$F244</f>
        <v>0</v>
      </c>
      <c r="G244" s="477" t="n">
        <f aca="false">Работы!$G244</f>
        <v>0</v>
      </c>
      <c r="H244" s="304" t="n">
        <f aca="false">SUMPRODUCT(N244:$CZ244,MOD(COLUMN(N244:$CZ244)+1,2))</f>
        <v>0</v>
      </c>
      <c r="I244" s="478" t="n">
        <f aca="false">H244*$E244</f>
        <v>0</v>
      </c>
      <c r="J244" s="304" t="n">
        <f aca="false">F244-H244</f>
        <v>0</v>
      </c>
      <c r="K244" s="478" t="n">
        <f aca="false">J244*$E244</f>
        <v>0</v>
      </c>
      <c r="L244" s="479"/>
      <c r="M244" s="480" t="n">
        <f aca="false">L244*$E244</f>
        <v>0</v>
      </c>
      <c r="N244" s="479"/>
      <c r="O244" s="480" t="n">
        <f aca="false">N244*$E244</f>
        <v>0</v>
      </c>
    </row>
    <row r="245" customFormat="false" ht="14.25" hidden="false" customHeight="false" outlineLevel="0" collapsed="false">
      <c r="A245" s="298"/>
      <c r="B245" s="298" t="s">
        <v>534</v>
      </c>
      <c r="C245" s="298" t="str">
        <f aca="false">VLOOKUP(B245,СписокРабот!B:E,2,FALSE())</f>
        <v>Демонтаж фильтра ТО на американках</v>
      </c>
      <c r="D245" s="300" t="str">
        <f aca="false">VLOOKUP(B245,СписокРабот!B:E,3,FALSE())</f>
        <v>ед.</v>
      </c>
      <c r="E245" s="476" t="n">
        <f aca="false">VLOOKUP(B245,СписокРабот!B:E,4,FALSE())</f>
        <v>238</v>
      </c>
      <c r="F245" s="302" t="n">
        <f aca="false">Работы!$F245</f>
        <v>0</v>
      </c>
      <c r="G245" s="477" t="n">
        <f aca="false">Работы!$G245</f>
        <v>0</v>
      </c>
      <c r="H245" s="304" t="n">
        <f aca="false">SUMPRODUCT(N245:$CZ245,MOD(COLUMN(N245:$CZ245)+1,2))</f>
        <v>0</v>
      </c>
      <c r="I245" s="478" t="n">
        <f aca="false">H245*$E245</f>
        <v>0</v>
      </c>
      <c r="J245" s="304" t="n">
        <f aca="false">F245-H245</f>
        <v>0</v>
      </c>
      <c r="K245" s="478" t="n">
        <f aca="false">J245*$E245</f>
        <v>0</v>
      </c>
      <c r="L245" s="479"/>
      <c r="M245" s="480" t="n">
        <f aca="false">L245*$E245</f>
        <v>0</v>
      </c>
      <c r="N245" s="479"/>
      <c r="O245" s="480" t="n">
        <f aca="false">N245*$E245</f>
        <v>0</v>
      </c>
    </row>
    <row r="246" customFormat="false" ht="14.25" hidden="false" customHeight="false" outlineLevel="0" collapsed="false">
      <c r="A246" s="298"/>
      <c r="B246" s="298" t="s">
        <v>535</v>
      </c>
      <c r="C246" s="298" t="str">
        <f aca="false">VLOOKUP(B246,СписокРабот!B:E,2,FALSE())</f>
        <v>Демонтаж фильтра ТО в жёстком соединении</v>
      </c>
      <c r="D246" s="300" t="str">
        <f aca="false">VLOOKUP(B246,СписокРабот!B:E,3,FALSE())</f>
        <v>ед.</v>
      </c>
      <c r="E246" s="476" t="n">
        <f aca="false">VLOOKUP(B246,СписокРабот!B:E,4,FALSE())</f>
        <v>511</v>
      </c>
      <c r="F246" s="302" t="n">
        <f aca="false">Работы!$F246</f>
        <v>0</v>
      </c>
      <c r="G246" s="477" t="n">
        <f aca="false">Работы!$G246</f>
        <v>0</v>
      </c>
      <c r="H246" s="304" t="n">
        <f aca="false">SUMPRODUCT(N246:$CZ246,MOD(COLUMN(N246:$CZ246)+1,2))</f>
        <v>0</v>
      </c>
      <c r="I246" s="478" t="n">
        <f aca="false">H246*$E246</f>
        <v>0</v>
      </c>
      <c r="J246" s="304" t="n">
        <f aca="false">F246-H246</f>
        <v>0</v>
      </c>
      <c r="K246" s="478" t="n">
        <f aca="false">J246*$E246</f>
        <v>0</v>
      </c>
      <c r="L246" s="479"/>
      <c r="M246" s="480" t="n">
        <f aca="false">L246*$E246</f>
        <v>0</v>
      </c>
      <c r="N246" s="479"/>
      <c r="O246" s="480" t="n">
        <f aca="false">N246*$E246</f>
        <v>0</v>
      </c>
    </row>
    <row r="247" customFormat="false" ht="14.25" hidden="false" customHeight="false" outlineLevel="0" collapsed="false">
      <c r="A247" s="298"/>
      <c r="B247" s="298" t="s">
        <v>536</v>
      </c>
      <c r="C247" s="298" t="str">
        <f aca="false">VLOOKUP(B247,СписокРабот!B:E,2,FALSE())</f>
        <v>Демонтаж шарового крана</v>
      </c>
      <c r="D247" s="300" t="str">
        <f aca="false">VLOOKUP(B247,СписокРабот!B:E,3,FALSE())</f>
        <v>ед.</v>
      </c>
      <c r="E247" s="476" t="n">
        <f aca="false">VLOOKUP(B247,СписокРабот!B:E,4,FALSE())</f>
        <v>312</v>
      </c>
      <c r="F247" s="302" t="n">
        <f aca="false">Работы!$F247</f>
        <v>0</v>
      </c>
      <c r="G247" s="477" t="n">
        <f aca="false">Работы!$G247</f>
        <v>0</v>
      </c>
      <c r="H247" s="304" t="n">
        <f aca="false">SUMPRODUCT(N247:$CZ247,MOD(COLUMN(N247:$CZ247)+1,2))</f>
        <v>0</v>
      </c>
      <c r="I247" s="478" t="n">
        <f aca="false">H247*$E247</f>
        <v>0</v>
      </c>
      <c r="J247" s="304" t="n">
        <f aca="false">F247-H247</f>
        <v>0</v>
      </c>
      <c r="K247" s="478" t="n">
        <f aca="false">J247*$E247</f>
        <v>0</v>
      </c>
      <c r="L247" s="479"/>
      <c r="M247" s="480" t="n">
        <f aca="false">L247*$E247</f>
        <v>0</v>
      </c>
      <c r="N247" s="479"/>
      <c r="O247" s="480" t="n">
        <f aca="false">N247*$E247</f>
        <v>0</v>
      </c>
    </row>
    <row r="248" customFormat="false" ht="14.25" hidden="false" customHeight="false" outlineLevel="0" collapsed="false">
      <c r="A248" s="298"/>
      <c r="B248" s="298" t="s">
        <v>537</v>
      </c>
      <c r="C248" s="298" t="str">
        <f aca="false">VLOOKUP(B248,СписокРабот!B:E,2,FALSE())</f>
        <v>Демонтаж шарового крана на стояке</v>
      </c>
      <c r="D248" s="300" t="str">
        <f aca="false">VLOOKUP(B248,СписокРабот!B:E,3,FALSE())</f>
        <v>ед.</v>
      </c>
      <c r="E248" s="476" t="n">
        <f aca="false">VLOOKUP(B248,СписокРабот!B:E,4,FALSE())</f>
        <v>353</v>
      </c>
      <c r="F248" s="302" t="n">
        <f aca="false">Работы!$F248</f>
        <v>0</v>
      </c>
      <c r="G248" s="477" t="n">
        <f aca="false">Работы!$G248</f>
        <v>0</v>
      </c>
      <c r="H248" s="304" t="n">
        <f aca="false">SUMPRODUCT(N248:$CZ248,MOD(COLUMN(N248:$CZ248)+1,2))</f>
        <v>0</v>
      </c>
      <c r="I248" s="478" t="n">
        <f aca="false">H248*$E248</f>
        <v>0</v>
      </c>
      <c r="J248" s="304" t="n">
        <f aca="false">F248-H248</f>
        <v>0</v>
      </c>
      <c r="K248" s="478" t="n">
        <f aca="false">J248*$E248</f>
        <v>0</v>
      </c>
      <c r="L248" s="479"/>
      <c r="M248" s="480" t="n">
        <f aca="false">L248*$E248</f>
        <v>0</v>
      </c>
      <c r="N248" s="479"/>
      <c r="O248" s="480" t="n">
        <f aca="false">N248*$E248</f>
        <v>0</v>
      </c>
    </row>
    <row r="249" customFormat="false" ht="14.25" hidden="false" customHeight="false" outlineLevel="0" collapsed="false">
      <c r="A249" s="298"/>
      <c r="B249" s="298" t="s">
        <v>538</v>
      </c>
      <c r="C249" s="298" t="str">
        <f aca="false">VLOOKUP(B249,СписокРабот!B:E,2,FALSE())</f>
        <v>Демонтаж регулятора давления</v>
      </c>
      <c r="D249" s="300" t="str">
        <f aca="false">VLOOKUP(B249,СписокРабот!B:E,3,FALSE())</f>
        <v>ед.</v>
      </c>
      <c r="E249" s="476" t="n">
        <f aca="false">VLOOKUP(B249,СписокРабот!B:E,4,FALSE())</f>
        <v>312</v>
      </c>
      <c r="F249" s="302" t="n">
        <f aca="false">Работы!$F249</f>
        <v>0</v>
      </c>
      <c r="G249" s="477" t="n">
        <f aca="false">Работы!$G249</f>
        <v>0</v>
      </c>
      <c r="H249" s="304" t="n">
        <f aca="false">SUMPRODUCT(N249:$CZ249,MOD(COLUMN(N249:$CZ249)+1,2))</f>
        <v>0</v>
      </c>
      <c r="I249" s="478" t="n">
        <f aca="false">H249*$E249</f>
        <v>0</v>
      </c>
      <c r="J249" s="304" t="n">
        <f aca="false">F249-H249</f>
        <v>0</v>
      </c>
      <c r="K249" s="478" t="n">
        <f aca="false">J249*$E249</f>
        <v>0</v>
      </c>
      <c r="L249" s="479"/>
      <c r="M249" s="480" t="n">
        <f aca="false">L249*$E249</f>
        <v>0</v>
      </c>
      <c r="N249" s="479"/>
      <c r="O249" s="480" t="n">
        <f aca="false">N249*$E249</f>
        <v>0</v>
      </c>
    </row>
    <row r="250" customFormat="false" ht="14.25" hidden="false" customHeight="false" outlineLevel="0" collapsed="false">
      <c r="A250" s="298"/>
      <c r="B250" s="298" t="s">
        <v>539</v>
      </c>
      <c r="C250" s="298" t="str">
        <f aca="false">VLOOKUP(B250,СписокРабот!B:E,2,FALSE())</f>
        <v>Демонтаж фильтра ГО</v>
      </c>
      <c r="D250" s="300" t="str">
        <f aca="false">VLOOKUP(B250,СписокРабот!B:E,3,FALSE())</f>
        <v>ед.</v>
      </c>
      <c r="E250" s="476" t="n">
        <f aca="false">VLOOKUP(B250,СписокРабот!B:E,4,FALSE())</f>
        <v>325</v>
      </c>
      <c r="F250" s="302" t="n">
        <f aca="false">Работы!$F250</f>
        <v>0</v>
      </c>
      <c r="G250" s="477" t="n">
        <f aca="false">Работы!$G250</f>
        <v>0</v>
      </c>
      <c r="H250" s="304" t="n">
        <f aca="false">SUMPRODUCT(N250:$CZ250,MOD(COLUMN(N250:$CZ250)+1,2))</f>
        <v>0</v>
      </c>
      <c r="I250" s="478" t="n">
        <f aca="false">H250*$E250</f>
        <v>0</v>
      </c>
      <c r="J250" s="304" t="n">
        <f aca="false">F250-H250</f>
        <v>0</v>
      </c>
      <c r="K250" s="478" t="n">
        <f aca="false">J250*$E250</f>
        <v>0</v>
      </c>
      <c r="L250" s="479"/>
      <c r="M250" s="480" t="n">
        <f aca="false">L250*$E250</f>
        <v>0</v>
      </c>
      <c r="N250" s="479"/>
      <c r="O250" s="480" t="n">
        <f aca="false">N250*$E250</f>
        <v>0</v>
      </c>
    </row>
    <row r="251" customFormat="false" ht="14.25" hidden="false" customHeight="false" outlineLevel="0" collapsed="false">
      <c r="A251" s="298"/>
      <c r="B251" s="298" t="s">
        <v>540</v>
      </c>
      <c r="C251" s="298" t="str">
        <f aca="false">VLOOKUP(B251,СписокРабот!B:E,2,FALSE())</f>
        <v>Демонтаж гребёнки</v>
      </c>
      <c r="D251" s="300" t="str">
        <f aca="false">VLOOKUP(B251,СписокРабот!B:E,3,FALSE())</f>
        <v>ед.</v>
      </c>
      <c r="E251" s="476" t="n">
        <f aca="false">VLOOKUP(B251,СписокРабот!B:E,4,FALSE())</f>
        <v>674</v>
      </c>
      <c r="F251" s="302" t="n">
        <f aca="false">Работы!$F251</f>
        <v>0</v>
      </c>
      <c r="G251" s="477" t="n">
        <f aca="false">Работы!$G251</f>
        <v>0</v>
      </c>
      <c r="H251" s="304" t="n">
        <f aca="false">SUMPRODUCT(N251:$CZ251,MOD(COLUMN(N251:$CZ251)+1,2))</f>
        <v>0</v>
      </c>
      <c r="I251" s="478" t="n">
        <f aca="false">H251*$E251</f>
        <v>0</v>
      </c>
      <c r="J251" s="304" t="n">
        <f aca="false">F251-H251</f>
        <v>0</v>
      </c>
      <c r="K251" s="478" t="n">
        <f aca="false">J251*$E251</f>
        <v>0</v>
      </c>
      <c r="L251" s="479"/>
      <c r="M251" s="480" t="n">
        <f aca="false">L251*$E251</f>
        <v>0</v>
      </c>
      <c r="N251" s="479"/>
      <c r="O251" s="480" t="n">
        <f aca="false">N251*$E251</f>
        <v>0</v>
      </c>
    </row>
    <row r="252" customFormat="false" ht="14.25" hidden="false" customHeight="false" outlineLevel="0" collapsed="false">
      <c r="A252" s="298"/>
      <c r="B252" s="298" t="s">
        <v>541</v>
      </c>
      <c r="C252" s="298" t="str">
        <f aca="false">VLOOKUP(B252,СписокРабот!B:E,2,FALSE())</f>
        <v>Демонтаж счётчика</v>
      </c>
      <c r="D252" s="300" t="str">
        <f aca="false">VLOOKUP(B252,СписокРабот!B:E,3,FALSE())</f>
        <v>ед.</v>
      </c>
      <c r="E252" s="476" t="n">
        <f aca="false">VLOOKUP(B252,СписокРабот!B:E,4,FALSE())</f>
        <v>312</v>
      </c>
      <c r="F252" s="302" t="n">
        <f aca="false">Работы!$F252</f>
        <v>0</v>
      </c>
      <c r="G252" s="477" t="n">
        <f aca="false">Работы!$G252</f>
        <v>0</v>
      </c>
      <c r="H252" s="304" t="n">
        <f aca="false">SUMPRODUCT(N252:$CZ252,MOD(COLUMN(N252:$CZ252)+1,2))</f>
        <v>0</v>
      </c>
      <c r="I252" s="478" t="n">
        <f aca="false">H252*$E252</f>
        <v>0</v>
      </c>
      <c r="J252" s="304" t="n">
        <f aca="false">F252-H252</f>
        <v>0</v>
      </c>
      <c r="K252" s="478" t="n">
        <f aca="false">J252*$E252</f>
        <v>0</v>
      </c>
      <c r="L252" s="479"/>
      <c r="M252" s="480" t="n">
        <f aca="false">L252*$E252</f>
        <v>0</v>
      </c>
      <c r="N252" s="479"/>
      <c r="O252" s="480" t="n">
        <f aca="false">N252*$E252</f>
        <v>0</v>
      </c>
    </row>
    <row r="253" customFormat="false" ht="14.25" hidden="false" customHeight="false" outlineLevel="0" collapsed="false">
      <c r="A253" s="298"/>
      <c r="B253" s="298" t="s">
        <v>542</v>
      </c>
      <c r="C253" s="298" t="str">
        <f aca="false">VLOOKUP(B253,СписокРабот!B:E,2,FALSE())</f>
        <v>Демонтаж полотенцесушителя</v>
      </c>
      <c r="D253" s="300" t="str">
        <f aca="false">VLOOKUP(B253,СписокРабот!B:E,3,FALSE())</f>
        <v>ед.</v>
      </c>
      <c r="E253" s="476" t="n">
        <f aca="false">VLOOKUP(B253,СписокРабот!B:E,4,FALSE())</f>
        <v>1152</v>
      </c>
      <c r="F253" s="302" t="n">
        <f aca="false">Работы!$F253</f>
        <v>0</v>
      </c>
      <c r="G253" s="477" t="n">
        <f aca="false">Работы!$G253</f>
        <v>0</v>
      </c>
      <c r="H253" s="304" t="n">
        <f aca="false">SUMPRODUCT(N253:$CZ253,MOD(COLUMN(N253:$CZ253)+1,2))</f>
        <v>0</v>
      </c>
      <c r="I253" s="478" t="n">
        <f aca="false">H253*$E253</f>
        <v>0</v>
      </c>
      <c r="J253" s="304" t="n">
        <f aca="false">F253-H253</f>
        <v>0</v>
      </c>
      <c r="K253" s="478" t="n">
        <f aca="false">J253*$E253</f>
        <v>0</v>
      </c>
      <c r="L253" s="479"/>
      <c r="M253" s="480" t="n">
        <f aca="false">L253*$E253</f>
        <v>0</v>
      </c>
      <c r="N253" s="479"/>
      <c r="O253" s="480" t="n">
        <f aca="false">N253*$E253</f>
        <v>0</v>
      </c>
    </row>
    <row r="254" customFormat="false" ht="14.25" hidden="false" customHeight="false" outlineLevel="0" collapsed="false">
      <c r="A254" s="298"/>
      <c r="B254" s="298" t="s">
        <v>543</v>
      </c>
      <c r="C254" s="298" t="str">
        <f aca="false">VLOOKUP(B254,СписокРабот!B:E,2,FALSE())</f>
        <v>Демонтаж стиральной машины</v>
      </c>
      <c r="D254" s="300" t="str">
        <f aca="false">VLOOKUP(B254,СписокРабот!B:E,3,FALSE())</f>
        <v>ед.</v>
      </c>
      <c r="E254" s="476" t="n">
        <f aca="false">VLOOKUP(B254,СписокРабот!B:E,4,FALSE())</f>
        <v>736</v>
      </c>
      <c r="F254" s="302" t="n">
        <f aca="false">Работы!$F254</f>
        <v>0</v>
      </c>
      <c r="G254" s="477" t="n">
        <f aca="false">Работы!$G254</f>
        <v>0</v>
      </c>
      <c r="H254" s="304" t="n">
        <f aca="false">SUMPRODUCT(N254:$CZ254,MOD(COLUMN(N254:$CZ254)+1,2))</f>
        <v>0</v>
      </c>
      <c r="I254" s="478" t="n">
        <f aca="false">H254*$E254</f>
        <v>0</v>
      </c>
      <c r="J254" s="304" t="n">
        <f aca="false">F254-H254</f>
        <v>0</v>
      </c>
      <c r="K254" s="478" t="n">
        <f aca="false">J254*$E254</f>
        <v>0</v>
      </c>
      <c r="L254" s="479"/>
      <c r="M254" s="480" t="n">
        <f aca="false">L254*$E254</f>
        <v>0</v>
      </c>
      <c r="N254" s="479"/>
      <c r="O254" s="480" t="n">
        <f aca="false">N254*$E254</f>
        <v>0</v>
      </c>
    </row>
    <row r="255" customFormat="false" ht="14.25" hidden="false" customHeight="false" outlineLevel="0" collapsed="false">
      <c r="A255" s="298"/>
      <c r="B255" s="298" t="s">
        <v>544</v>
      </c>
      <c r="C255" s="298" t="str">
        <f aca="false">VLOOKUP(B255,СписокРабот!B:E,2,FALSE())</f>
        <v>Демонтаж душевой кабины</v>
      </c>
      <c r="D255" s="300" t="str">
        <f aca="false">VLOOKUP(B255,СписокРабот!B:E,3,FALSE())</f>
        <v>ед.</v>
      </c>
      <c r="E255" s="476" t="n">
        <f aca="false">VLOOKUP(B255,СписокРабот!B:E,4,FALSE())</f>
        <v>3950</v>
      </c>
      <c r="F255" s="302" t="n">
        <f aca="false">Работы!$F255</f>
        <v>0</v>
      </c>
      <c r="G255" s="477" t="n">
        <f aca="false">Работы!$G255</f>
        <v>0</v>
      </c>
      <c r="H255" s="304" t="n">
        <f aca="false">SUMPRODUCT(N255:$CZ255,MOD(COLUMN(N255:$CZ255)+1,2))</f>
        <v>0</v>
      </c>
      <c r="I255" s="478" t="n">
        <f aca="false">H255*$E255</f>
        <v>0</v>
      </c>
      <c r="J255" s="304" t="n">
        <f aca="false">F255-H255</f>
        <v>0</v>
      </c>
      <c r="K255" s="478" t="n">
        <f aca="false">J255*$E255</f>
        <v>0</v>
      </c>
      <c r="L255" s="479"/>
      <c r="M255" s="480" t="n">
        <f aca="false">L255*$E255</f>
        <v>0</v>
      </c>
      <c r="N255" s="479"/>
      <c r="O255" s="480" t="n">
        <f aca="false">N255*$E255</f>
        <v>0</v>
      </c>
    </row>
    <row r="256" customFormat="false" ht="14.25" hidden="false" customHeight="false" outlineLevel="0" collapsed="false">
      <c r="A256" s="298"/>
      <c r="B256" s="298" t="s">
        <v>545</v>
      </c>
      <c r="C256" s="298" t="str">
        <f aca="false">VLOOKUP(B256,СписокРабот!B:E,2,FALSE())</f>
        <v>Демонтаж фартука под ванной</v>
      </c>
      <c r="D256" s="300" t="str">
        <f aca="false">VLOOKUP(B256,СписокРабот!B:E,3,FALSE())</f>
        <v>ед.</v>
      </c>
      <c r="E256" s="476" t="n">
        <f aca="false">VLOOKUP(B256,СписокРабот!B:E,4,FALSE())</f>
        <v>1204</v>
      </c>
      <c r="F256" s="302" t="n">
        <f aca="false">Работы!$F256</f>
        <v>0</v>
      </c>
      <c r="G256" s="477" t="n">
        <f aca="false">Работы!$G256</f>
        <v>0</v>
      </c>
      <c r="H256" s="304" t="n">
        <f aca="false">SUMPRODUCT(N256:$CZ256,MOD(COLUMN(N256:$CZ256)+1,2))</f>
        <v>0</v>
      </c>
      <c r="I256" s="478" t="n">
        <f aca="false">H256*$E256</f>
        <v>0</v>
      </c>
      <c r="J256" s="304" t="n">
        <f aca="false">F256-H256</f>
        <v>0</v>
      </c>
      <c r="K256" s="478" t="n">
        <f aca="false">J256*$E256</f>
        <v>0</v>
      </c>
      <c r="L256" s="479"/>
      <c r="M256" s="480" t="n">
        <f aca="false">L256*$E256</f>
        <v>0</v>
      </c>
      <c r="N256" s="479"/>
      <c r="O256" s="480" t="n">
        <f aca="false">N256*$E256</f>
        <v>0</v>
      </c>
    </row>
    <row r="257" customFormat="false" ht="14.25" hidden="false" customHeight="false" outlineLevel="0" collapsed="false">
      <c r="A257" s="298"/>
      <c r="B257" s="298" t="s">
        <v>546</v>
      </c>
      <c r="C257" s="298" t="str">
        <f aca="false">VLOOKUP(B257,СписокРабот!B:E,2,FALSE())</f>
        <v>Демонтаж подиума под ванну, душевую кабину. </v>
      </c>
      <c r="D257" s="300" t="str">
        <f aca="false">VLOOKUP(B257,СписокРабот!B:E,3,FALSE())</f>
        <v>ед</v>
      </c>
      <c r="E257" s="476" t="n">
        <f aca="false">VLOOKUP(B257,СписокРабот!B:E,4,FALSE())</f>
        <v>4373</v>
      </c>
      <c r="F257" s="302" t="n">
        <f aca="false">Работы!$F257</f>
        <v>0</v>
      </c>
      <c r="G257" s="477" t="n">
        <f aca="false">Работы!$G257</f>
        <v>0</v>
      </c>
      <c r="H257" s="304" t="n">
        <f aca="false">SUMPRODUCT(N257:$CZ257,MOD(COLUMN(N257:$CZ257)+1,2))</f>
        <v>0</v>
      </c>
      <c r="I257" s="478" t="n">
        <f aca="false">H257*$E257</f>
        <v>0</v>
      </c>
      <c r="J257" s="304" t="n">
        <f aca="false">F257-H257</f>
        <v>0</v>
      </c>
      <c r="K257" s="478" t="n">
        <f aca="false">J257*$E257</f>
        <v>0</v>
      </c>
      <c r="L257" s="479"/>
      <c r="M257" s="480" t="n">
        <f aca="false">L257*$E257</f>
        <v>0</v>
      </c>
      <c r="N257" s="479"/>
      <c r="O257" s="480" t="n">
        <f aca="false">N257*$E257</f>
        <v>0</v>
      </c>
    </row>
    <row r="258" customFormat="false" ht="14.25" hidden="false" customHeight="false" outlineLevel="0" collapsed="false">
      <c r="A258" s="298"/>
      <c r="B258" s="298" t="s">
        <v>547</v>
      </c>
      <c r="C258" s="298" t="str">
        <f aca="false">VLOOKUP(B258,СписокРабот!B:E,2,FALSE())</f>
        <v>Демонтаж водонагревателя</v>
      </c>
      <c r="D258" s="300" t="str">
        <f aca="false">VLOOKUP(B258,СписокРабот!B:E,3,FALSE())</f>
        <v>ед.</v>
      </c>
      <c r="E258" s="476" t="n">
        <f aca="false">VLOOKUP(B258,СписокРабот!B:E,4,FALSE())</f>
        <v>809</v>
      </c>
      <c r="F258" s="302" t="n">
        <f aca="false">Работы!$F258</f>
        <v>0</v>
      </c>
      <c r="G258" s="477" t="n">
        <f aca="false">Работы!$G258</f>
        <v>0</v>
      </c>
      <c r="H258" s="304" t="n">
        <f aca="false">SUMPRODUCT(N258:$CZ258,MOD(COLUMN(N258:$CZ258)+1,2))</f>
        <v>0</v>
      </c>
      <c r="I258" s="478" t="n">
        <f aca="false">H258*$E258</f>
        <v>0</v>
      </c>
      <c r="J258" s="304" t="n">
        <f aca="false">F258-H258</f>
        <v>0</v>
      </c>
      <c r="K258" s="478" t="n">
        <f aca="false">J258*$E258</f>
        <v>0</v>
      </c>
      <c r="L258" s="479"/>
      <c r="M258" s="480" t="n">
        <f aca="false">L258*$E258</f>
        <v>0</v>
      </c>
      <c r="N258" s="479"/>
      <c r="O258" s="480" t="n">
        <f aca="false">N258*$E258</f>
        <v>0</v>
      </c>
    </row>
    <row r="259" customFormat="false" ht="14.25" hidden="false" customHeight="false" outlineLevel="0" collapsed="false">
      <c r="A259" s="298"/>
      <c r="B259" s="298" t="s">
        <v>548</v>
      </c>
      <c r="C259" s="298" t="str">
        <f aca="false">VLOOKUP(B259,СписокРабот!B:E,2,FALSE())</f>
        <v>Демонтаж стальных труб г/х воды, канализации</v>
      </c>
      <c r="D259" s="300" t="str">
        <f aca="false">VLOOKUP(B259,СписокРабот!B:E,3,FALSE())</f>
        <v>п.м</v>
      </c>
      <c r="E259" s="476" t="n">
        <f aca="false">VLOOKUP(B259,СписокРабот!B:E,4,FALSE())</f>
        <v>736</v>
      </c>
      <c r="F259" s="306" t="n">
        <f aca="false">Работы!$F259</f>
        <v>0</v>
      </c>
      <c r="G259" s="477" t="n">
        <f aca="false">Работы!$G259</f>
        <v>0</v>
      </c>
      <c r="H259" s="307" t="n">
        <f aca="false">SUMPRODUCT(N259:$CZ259,MOD(COLUMN(N259:$CZ259)+1,2))</f>
        <v>0</v>
      </c>
      <c r="I259" s="478" t="n">
        <f aca="false">H259*$E259</f>
        <v>0</v>
      </c>
      <c r="J259" s="307" t="n">
        <f aca="false">F259-H259</f>
        <v>0</v>
      </c>
      <c r="K259" s="478" t="n">
        <f aca="false">J259*$E259</f>
        <v>0</v>
      </c>
      <c r="L259" s="481"/>
      <c r="M259" s="480" t="n">
        <f aca="false">L259*$E259</f>
        <v>0</v>
      </c>
      <c r="N259" s="481"/>
      <c r="O259" s="480" t="n">
        <f aca="false">N259*$E259</f>
        <v>0</v>
      </c>
    </row>
    <row r="260" customFormat="false" ht="14.25" hidden="false" customHeight="false" outlineLevel="0" collapsed="false">
      <c r="A260" s="298"/>
      <c r="B260" s="298" t="s">
        <v>549</v>
      </c>
      <c r="C260" s="298" t="str">
        <f aca="false">VLOOKUP(B260,СписокРабот!B:E,2,FALSE())</f>
        <v>Демонтаж пластиковых труб г/х водоснабжения</v>
      </c>
      <c r="D260" s="300" t="str">
        <f aca="false">VLOOKUP(B260,СписокРабот!B:E,3,FALSE())</f>
        <v>п.м</v>
      </c>
      <c r="E260" s="476" t="n">
        <f aca="false">VLOOKUP(B260,СписокРабот!B:E,4,FALSE())</f>
        <v>370</v>
      </c>
      <c r="F260" s="306" t="n">
        <f aca="false">Работы!$F260</f>
        <v>0</v>
      </c>
      <c r="G260" s="477" t="n">
        <f aca="false">Работы!$G260</f>
        <v>0</v>
      </c>
      <c r="H260" s="307" t="n">
        <f aca="false">SUMPRODUCT(N260:$CZ260,MOD(COLUMN(N260:$CZ260)+1,2))</f>
        <v>0</v>
      </c>
      <c r="I260" s="478" t="n">
        <f aca="false">H260*$E260</f>
        <v>0</v>
      </c>
      <c r="J260" s="307" t="n">
        <f aca="false">F260-H260</f>
        <v>0</v>
      </c>
      <c r="K260" s="478" t="n">
        <f aca="false">J260*$E260</f>
        <v>0</v>
      </c>
      <c r="L260" s="481"/>
      <c r="M260" s="480" t="n">
        <f aca="false">L260*$E260</f>
        <v>0</v>
      </c>
      <c r="N260" s="481"/>
      <c r="O260" s="480" t="n">
        <f aca="false">N260*$E260</f>
        <v>0</v>
      </c>
    </row>
    <row r="261" customFormat="false" ht="14.25" hidden="false" customHeight="false" outlineLevel="0" collapsed="false">
      <c r="A261" s="298"/>
      <c r="B261" s="298" t="s">
        <v>114</v>
      </c>
      <c r="C261" s="298" t="str">
        <f aca="false">VLOOKUP(B261,СписокРабот!B:E,2,FALSE())</f>
        <v>Демонтаж радиатора отопления</v>
      </c>
      <c r="D261" s="300" t="str">
        <f aca="false">VLOOKUP(B261,СписокРабот!B:E,3,FALSE())</f>
        <v>ед.</v>
      </c>
      <c r="E261" s="476" t="n">
        <f aca="false">VLOOKUP(B261,СписокРабот!B:E,4,FALSE())</f>
        <v>1338</v>
      </c>
      <c r="F261" s="302" t="n">
        <f aca="false">Работы!$F261</f>
        <v>6</v>
      </c>
      <c r="G261" s="477" t="n">
        <f aca="false">Работы!$G261</f>
        <v>8028</v>
      </c>
      <c r="H261" s="304" t="n">
        <f aca="false">SUMPRODUCT(N261:$CZ261,MOD(COLUMN(N261:$CZ261)+1,2))</f>
        <v>0</v>
      </c>
      <c r="I261" s="478" t="n">
        <f aca="false">H261*$E261</f>
        <v>0</v>
      </c>
      <c r="J261" s="304" t="n">
        <f aca="false">F261-H261</f>
        <v>6</v>
      </c>
      <c r="K261" s="478" t="n">
        <f aca="false">J261*$E261</f>
        <v>8028</v>
      </c>
      <c r="L261" s="479"/>
      <c r="M261" s="480" t="n">
        <f aca="false">L261*$E261</f>
        <v>0</v>
      </c>
      <c r="N261" s="479"/>
      <c r="O261" s="480" t="n">
        <f aca="false">N261*$E261</f>
        <v>0</v>
      </c>
    </row>
    <row r="262" customFormat="false" ht="14.25" hidden="false" customHeight="false" outlineLevel="0" collapsed="false">
      <c r="A262" s="491" t="s">
        <v>354</v>
      </c>
      <c r="B262" s="491" t="s">
        <v>116</v>
      </c>
      <c r="C262" s="491"/>
      <c r="D262" s="501"/>
      <c r="E262" s="502"/>
      <c r="F262" s="483" t="n">
        <f aca="false">F233</f>
        <v>56</v>
      </c>
      <c r="G262" s="484" t="n">
        <f aca="false">G233</f>
        <v>14478</v>
      </c>
      <c r="H262" s="485"/>
      <c r="I262" s="516" t="n">
        <f aca="false">I233</f>
        <v>0</v>
      </c>
      <c r="J262" s="517"/>
      <c r="K262" s="518" t="n">
        <f aca="false">K233</f>
        <v>14478</v>
      </c>
      <c r="L262" s="485"/>
      <c r="M262" s="516" t="n">
        <f aca="false">M233</f>
        <v>0</v>
      </c>
      <c r="N262" s="489"/>
      <c r="O262" s="516" t="n">
        <f aca="false">O233</f>
        <v>0</v>
      </c>
    </row>
    <row r="263" customFormat="false" ht="14.25" hidden="false" customHeight="false" outlineLevel="0" collapsed="false">
      <c r="A263" s="468" t="s">
        <v>344</v>
      </c>
      <c r="B263" s="469" t="s">
        <v>117</v>
      </c>
      <c r="C263" s="469"/>
      <c r="D263" s="469"/>
      <c r="E263" s="469"/>
      <c r="F263" s="470" t="n">
        <f aca="false">SUM(F264:F335)</f>
        <v>387</v>
      </c>
      <c r="G263" s="490" t="n">
        <f aca="false">SUM(G264:G339)</f>
        <v>459586</v>
      </c>
      <c r="H263" s="470" t="n">
        <f aca="false">SUM(H264:H335)</f>
        <v>0</v>
      </c>
      <c r="I263" s="490" t="n">
        <f aca="false">SUM(I264:I339)</f>
        <v>0</v>
      </c>
      <c r="J263" s="470" t="n">
        <f aca="false">SUM(J264:J335)</f>
        <v>387</v>
      </c>
      <c r="K263" s="490" t="n">
        <f aca="false">SUM(K264:K339)</f>
        <v>459586</v>
      </c>
      <c r="L263" s="470" t="n">
        <f aca="false">SUM(L264:L335)</f>
        <v>0</v>
      </c>
      <c r="M263" s="490" t="n">
        <f aca="false">SUM(M264:M339)</f>
        <v>0</v>
      </c>
      <c r="N263" s="470" t="n">
        <f aca="false">SUM(N264:N335)</f>
        <v>0</v>
      </c>
      <c r="O263" s="490" t="n">
        <f aca="false">SUM(O264:O339)</f>
        <v>0</v>
      </c>
    </row>
    <row r="264" customFormat="false" ht="14.25" hidden="false" customHeight="false" outlineLevel="0" collapsed="false">
      <c r="A264" s="298"/>
      <c r="B264" s="298" t="s">
        <v>118</v>
      </c>
      <c r="C264" s="298" t="str">
        <f aca="false">VLOOKUP(B264,СписокРабот!B:E,2,FALSE())</f>
        <v>Монтаж и подключение раковины (без смесителя)</v>
      </c>
      <c r="D264" s="300" t="str">
        <f aca="false">VLOOKUP(B264,СписокРабот!B:E,3,FALSE())</f>
        <v>ед.</v>
      </c>
      <c r="E264" s="476" t="n">
        <f aca="false">VLOOKUP(B264,СписокРабот!B:E,4,FALSE())</f>
        <v>2936</v>
      </c>
      <c r="F264" s="302" t="n">
        <f aca="false">Работы!$F264</f>
        <v>2</v>
      </c>
      <c r="G264" s="477" t="n">
        <f aca="false">Работы!$G264</f>
        <v>5872</v>
      </c>
      <c r="H264" s="304" t="n">
        <f aca="false">SUMPRODUCT(N264:$CZ264,MOD(COLUMN(N264:$CZ264)+1,2))</f>
        <v>0</v>
      </c>
      <c r="I264" s="478" t="n">
        <f aca="false">H264*$E264</f>
        <v>0</v>
      </c>
      <c r="J264" s="304" t="n">
        <f aca="false">F264-H264</f>
        <v>2</v>
      </c>
      <c r="K264" s="478" t="n">
        <f aca="false">J264*$E264</f>
        <v>5872</v>
      </c>
      <c r="L264" s="479"/>
      <c r="M264" s="480" t="n">
        <f aca="false">L264*$E264</f>
        <v>0</v>
      </c>
      <c r="N264" s="479"/>
      <c r="O264" s="480" t="n">
        <f aca="false">N264*$E264</f>
        <v>0</v>
      </c>
    </row>
    <row r="265" customFormat="false" ht="14.25" hidden="false" customHeight="false" outlineLevel="0" collapsed="false">
      <c r="A265" s="298"/>
      <c r="B265" s="298" t="s">
        <v>550</v>
      </c>
      <c r="C265" s="298" t="str">
        <f aca="false">VLOOKUP(B265,СписокРабот!B:E,2,FALSE())</f>
        <v>Монтаж и подключение раковины с мебелью (без смесителя)</v>
      </c>
      <c r="D265" s="300" t="str">
        <f aca="false">VLOOKUP(B265,СписокРабот!B:E,3,FALSE())</f>
        <v>к-т</v>
      </c>
      <c r="E265" s="476" t="n">
        <f aca="false">VLOOKUP(B265,СписокРабот!B:E,4,FALSE())</f>
        <v>4398</v>
      </c>
      <c r="F265" s="302" t="n">
        <f aca="false">Работы!$F265</f>
        <v>0</v>
      </c>
      <c r="G265" s="477" t="n">
        <f aca="false">Работы!$G265</f>
        <v>0</v>
      </c>
      <c r="H265" s="304" t="n">
        <f aca="false">SUMPRODUCT(N265:$CZ265,MOD(COLUMN(N265:$CZ265)+1,2))</f>
        <v>0</v>
      </c>
      <c r="I265" s="478" t="n">
        <f aca="false">H265*$E265</f>
        <v>0</v>
      </c>
      <c r="J265" s="304" t="n">
        <f aca="false">F265-H265</f>
        <v>0</v>
      </c>
      <c r="K265" s="478" t="n">
        <f aca="false">J265*$E265</f>
        <v>0</v>
      </c>
      <c r="L265" s="479"/>
      <c r="M265" s="480" t="n">
        <f aca="false">L265*$E265</f>
        <v>0</v>
      </c>
      <c r="N265" s="479"/>
      <c r="O265" s="480" t="n">
        <f aca="false">N265*$E265</f>
        <v>0</v>
      </c>
    </row>
    <row r="266" customFormat="false" ht="14.25" hidden="false" customHeight="false" outlineLevel="0" collapsed="false">
      <c r="A266" s="298"/>
      <c r="B266" s="298" t="s">
        <v>551</v>
      </c>
      <c r="C266" s="298" t="str">
        <f aca="false">VLOOKUP(B266,СписокРабот!B:E,2,FALSE())</f>
        <v>Монтаж и подключение раковины с мебелью, с подсветкой (без смесителя)</v>
      </c>
      <c r="D266" s="300" t="str">
        <f aca="false">VLOOKUP(B266,СписокРабот!B:E,3,FALSE())</f>
        <v>к-т</v>
      </c>
      <c r="E266" s="476" t="n">
        <f aca="false">VLOOKUP(B266,СписокРабот!B:E,4,FALSE())</f>
        <v>4488</v>
      </c>
      <c r="F266" s="302" t="n">
        <f aca="false">Работы!$F266</f>
        <v>0</v>
      </c>
      <c r="G266" s="477" t="n">
        <f aca="false">Работы!$G266</f>
        <v>0</v>
      </c>
      <c r="H266" s="304" t="n">
        <f aca="false">SUMPRODUCT(N266:$CZ266,MOD(COLUMN(N266:$CZ266)+1,2))</f>
        <v>0</v>
      </c>
      <c r="I266" s="478" t="n">
        <f aca="false">H266*$E266</f>
        <v>0</v>
      </c>
      <c r="J266" s="304" t="n">
        <f aca="false">F266-H266</f>
        <v>0</v>
      </c>
      <c r="K266" s="478" t="n">
        <f aca="false">J266*$E266</f>
        <v>0</v>
      </c>
      <c r="L266" s="479"/>
      <c r="M266" s="480" t="n">
        <f aca="false">L266*$E266</f>
        <v>0</v>
      </c>
      <c r="N266" s="479"/>
      <c r="O266" s="480" t="n">
        <f aca="false">N266*$E266</f>
        <v>0</v>
      </c>
    </row>
    <row r="267" customFormat="false" ht="14.25" hidden="false" customHeight="false" outlineLevel="0" collapsed="false">
      <c r="A267" s="298"/>
      <c r="B267" s="298" t="s">
        <v>552</v>
      </c>
      <c r="C267" s="298" t="str">
        <f aca="false">VLOOKUP(B267,СписокРабот!B:E,2,FALSE())</f>
        <v>Монтаж и подключение унитаза на существующие посадочные места стоимостью до 50 000 руб.</v>
      </c>
      <c r="D267" s="300" t="str">
        <f aca="false">VLOOKUP(B267,СписокРабот!B:E,3,FALSE())</f>
        <v>ед.</v>
      </c>
      <c r="E267" s="476" t="n">
        <f aca="false">VLOOKUP(B267,СписокРабот!B:E,4,FALSE())</f>
        <v>3809</v>
      </c>
      <c r="F267" s="302" t="n">
        <f aca="false">Работы!$F267</f>
        <v>0</v>
      </c>
      <c r="G267" s="477" t="n">
        <f aca="false">Работы!$G267</f>
        <v>0</v>
      </c>
      <c r="H267" s="304" t="n">
        <f aca="false">SUMPRODUCT(N267:$CZ267,MOD(COLUMN(N267:$CZ267)+1,2))</f>
        <v>0</v>
      </c>
      <c r="I267" s="478" t="n">
        <f aca="false">H267*$E267</f>
        <v>0</v>
      </c>
      <c r="J267" s="304" t="n">
        <f aca="false">F267-H267</f>
        <v>0</v>
      </c>
      <c r="K267" s="478" t="n">
        <f aca="false">J267*$E267</f>
        <v>0</v>
      </c>
      <c r="L267" s="479"/>
      <c r="M267" s="480" t="n">
        <f aca="false">L267*$E267</f>
        <v>0</v>
      </c>
      <c r="N267" s="479"/>
      <c r="O267" s="480" t="n">
        <f aca="false">N267*$E267</f>
        <v>0</v>
      </c>
    </row>
    <row r="268" customFormat="false" ht="14.25" hidden="false" customHeight="false" outlineLevel="0" collapsed="false">
      <c r="A268" s="298"/>
      <c r="B268" s="298" t="s">
        <v>120</v>
      </c>
      <c r="C268" s="298" t="str">
        <f aca="false">VLOOKUP(B268,СписокРабот!B:E,2,FALSE())</f>
        <v>Монтаж и подключение унитаза на новое место стоимостью до 50 000 руб.</v>
      </c>
      <c r="D268" s="300" t="str">
        <f aca="false">VLOOKUP(B268,СписокРабот!B:E,3,FALSE())</f>
        <v>ед.</v>
      </c>
      <c r="E268" s="476" t="n">
        <f aca="false">VLOOKUP(B268,СписокРабот!B:E,4,FALSE())</f>
        <v>4179</v>
      </c>
      <c r="F268" s="302" t="n">
        <f aca="false">Работы!$F268</f>
        <v>2</v>
      </c>
      <c r="G268" s="477" t="n">
        <f aca="false">Работы!$G268</f>
        <v>8358</v>
      </c>
      <c r="H268" s="304" t="n">
        <f aca="false">SUMPRODUCT(N268:$CZ268,MOD(COLUMN(N268:$CZ268)+1,2))</f>
        <v>0</v>
      </c>
      <c r="I268" s="478" t="n">
        <f aca="false">H268*$E268</f>
        <v>0</v>
      </c>
      <c r="J268" s="304" t="n">
        <f aca="false">F268-H268</f>
        <v>2</v>
      </c>
      <c r="K268" s="478" t="n">
        <f aca="false">J268*$E268</f>
        <v>8358</v>
      </c>
      <c r="L268" s="479"/>
      <c r="M268" s="480" t="n">
        <f aca="false">L268*$E268</f>
        <v>0</v>
      </c>
      <c r="N268" s="479"/>
      <c r="O268" s="480" t="n">
        <f aca="false">N268*$E268</f>
        <v>0</v>
      </c>
    </row>
    <row r="269" customFormat="false" ht="14.25" hidden="false" customHeight="false" outlineLevel="0" collapsed="false">
      <c r="A269" s="298"/>
      <c r="B269" s="298" t="s">
        <v>553</v>
      </c>
      <c r="C269" s="298" t="str">
        <f aca="false">VLOOKUP(B269,СписокРабот!B:E,2,FALSE())</f>
        <v>Монтаж инсталяции</v>
      </c>
      <c r="D269" s="300" t="str">
        <f aca="false">VLOOKUP(B269,СписокРабот!B:E,3,FALSE())</f>
        <v>ед.</v>
      </c>
      <c r="E269" s="476" t="n">
        <f aca="false">VLOOKUP(B269,СписокРабот!B:E,4,FALSE())</f>
        <v>6517</v>
      </c>
      <c r="F269" s="302" t="n">
        <f aca="false">Работы!$F269</f>
        <v>0</v>
      </c>
      <c r="G269" s="477" t="n">
        <f aca="false">Работы!$G269</f>
        <v>0</v>
      </c>
      <c r="H269" s="304" t="n">
        <f aca="false">SUMPRODUCT(N269:$CZ269,MOD(COLUMN(N269:$CZ269)+1,2))</f>
        <v>0</v>
      </c>
      <c r="I269" s="478" t="n">
        <f aca="false">H269*$E269</f>
        <v>0</v>
      </c>
      <c r="J269" s="304" t="n">
        <f aca="false">F269-H269</f>
        <v>0</v>
      </c>
      <c r="K269" s="478" t="n">
        <f aca="false">J269*$E269</f>
        <v>0</v>
      </c>
      <c r="L269" s="479"/>
      <c r="M269" s="480" t="n">
        <f aca="false">L269*$E269</f>
        <v>0</v>
      </c>
      <c r="N269" s="479"/>
      <c r="O269" s="480" t="n">
        <f aca="false">N269*$E269</f>
        <v>0</v>
      </c>
    </row>
    <row r="270" customFormat="false" ht="14.25" hidden="false" customHeight="false" outlineLevel="0" collapsed="false">
      <c r="A270" s="298"/>
      <c r="B270" s="298" t="s">
        <v>554</v>
      </c>
      <c r="C270" s="298" t="str">
        <f aca="false">VLOOKUP(B270,СписокРабот!B:E,2,FALSE())</f>
        <v>Монтаж чаши инсталяции</v>
      </c>
      <c r="D270" s="300" t="str">
        <f aca="false">VLOOKUP(B270,СписокРабот!B:E,3,FALSE())</f>
        <v>ед.</v>
      </c>
      <c r="E270" s="476" t="n">
        <f aca="false">VLOOKUP(B270,СписокРабот!B:E,4,FALSE())</f>
        <v>4018</v>
      </c>
      <c r="F270" s="302" t="n">
        <f aca="false">Работы!$F270</f>
        <v>0</v>
      </c>
      <c r="G270" s="477" t="n">
        <f aca="false">Работы!$G270</f>
        <v>0</v>
      </c>
      <c r="H270" s="304" t="n">
        <f aca="false">SUMPRODUCT(N270:$CZ270,MOD(COLUMN(N270:$CZ270)+1,2))</f>
        <v>0</v>
      </c>
      <c r="I270" s="478" t="n">
        <f aca="false">H270*$E270</f>
        <v>0</v>
      </c>
      <c r="J270" s="304" t="n">
        <f aca="false">F270-H270</f>
        <v>0</v>
      </c>
      <c r="K270" s="478" t="n">
        <f aca="false">J270*$E270</f>
        <v>0</v>
      </c>
      <c r="L270" s="479"/>
      <c r="M270" s="480" t="n">
        <f aca="false">L270*$E270</f>
        <v>0</v>
      </c>
      <c r="N270" s="479"/>
      <c r="O270" s="480" t="n">
        <f aca="false">N270*$E270</f>
        <v>0</v>
      </c>
    </row>
    <row r="271" customFormat="false" ht="14.25" hidden="false" customHeight="false" outlineLevel="0" collapsed="false">
      <c r="A271" s="298"/>
      <c r="B271" s="298" t="s">
        <v>555</v>
      </c>
      <c r="C271" s="298" t="str">
        <f aca="false">VLOOKUP(B271,СписокРабот!B:E,2,FALSE())</f>
        <v>Установка биде со смесителем и инсталяцией стоимостью до 50 000 руб.</v>
      </c>
      <c r="D271" s="300" t="str">
        <f aca="false">VLOOKUP(B271,СписокРабот!B:E,3,FALSE())</f>
        <v>ед.</v>
      </c>
      <c r="E271" s="476" t="n">
        <f aca="false">VLOOKUP(B271,СписокРабот!B:E,4,FALSE())</f>
        <v>7898</v>
      </c>
      <c r="F271" s="302" t="n">
        <f aca="false">Работы!$F271</f>
        <v>0</v>
      </c>
      <c r="G271" s="477" t="n">
        <f aca="false">Работы!$G271</f>
        <v>0</v>
      </c>
      <c r="H271" s="304" t="n">
        <f aca="false">SUMPRODUCT(N271:$CZ271,MOD(COLUMN(N271:$CZ271)+1,2))</f>
        <v>0</v>
      </c>
      <c r="I271" s="478" t="n">
        <f aca="false">H271*$E271</f>
        <v>0</v>
      </c>
      <c r="J271" s="304" t="n">
        <f aca="false">F271-H271</f>
        <v>0</v>
      </c>
      <c r="K271" s="478" t="n">
        <f aca="false">J271*$E271</f>
        <v>0</v>
      </c>
      <c r="L271" s="479"/>
      <c r="M271" s="480" t="n">
        <f aca="false">L271*$E271</f>
        <v>0</v>
      </c>
      <c r="N271" s="479"/>
      <c r="O271" s="480" t="n">
        <f aca="false">N271*$E271</f>
        <v>0</v>
      </c>
    </row>
    <row r="272" customFormat="false" ht="14.25" hidden="false" customHeight="false" outlineLevel="0" collapsed="false">
      <c r="A272" s="298"/>
      <c r="B272" s="298" t="s">
        <v>122</v>
      </c>
      <c r="C272" s="298" t="str">
        <f aca="false">VLOOKUP(B272,СписокРабот!B:E,2,FALSE())</f>
        <v>Монтаж и подключение ванны без гидромассажа (чугун, акрил, камень) стоимостью до 50 000 руб.</v>
      </c>
      <c r="D272" s="300" t="str">
        <f aca="false">VLOOKUP(B272,СписокРабот!B:E,3,FALSE())</f>
        <v>ед.</v>
      </c>
      <c r="E272" s="476" t="n">
        <f aca="false">VLOOKUP(B272,СписокРабот!B:E,4,FALSE())</f>
        <v>6289</v>
      </c>
      <c r="F272" s="302" t="n">
        <f aca="false">Работы!$F272</f>
        <v>1</v>
      </c>
      <c r="G272" s="477" t="n">
        <f aca="false">Работы!$G272</f>
        <v>6289</v>
      </c>
      <c r="H272" s="304" t="n">
        <f aca="false">SUMPRODUCT(N272:$CZ272,MOD(COLUMN(N272:$CZ272)+1,2))</f>
        <v>0</v>
      </c>
      <c r="I272" s="478" t="n">
        <f aca="false">H272*$E272</f>
        <v>0</v>
      </c>
      <c r="J272" s="304" t="n">
        <f aca="false">F272-H272</f>
        <v>1</v>
      </c>
      <c r="K272" s="478" t="n">
        <f aca="false">J272*$E272</f>
        <v>6289</v>
      </c>
      <c r="L272" s="479"/>
      <c r="M272" s="480" t="n">
        <f aca="false">L272*$E272</f>
        <v>0</v>
      </c>
      <c r="N272" s="479"/>
      <c r="O272" s="480" t="n">
        <f aca="false">N272*$E272</f>
        <v>0</v>
      </c>
    </row>
    <row r="273" customFormat="false" ht="14.25" hidden="false" customHeight="false" outlineLevel="0" collapsed="false">
      <c r="A273" s="298"/>
      <c r="B273" s="298" t="s">
        <v>556</v>
      </c>
      <c r="C273" s="298" t="str">
        <f aca="false">VLOOKUP(B273,СписокРабот!B:E,2,FALSE())</f>
        <v>Монтаж и подключение ванны без гидромассажа (сталь) стоимостью до 50 000 руб.</v>
      </c>
      <c r="D273" s="300" t="str">
        <f aca="false">VLOOKUP(B273,СписокРабот!B:E,3,FALSE())</f>
        <v>ед.</v>
      </c>
      <c r="E273" s="476" t="n">
        <f aca="false">VLOOKUP(B273,СписокРабот!B:E,4,FALSE())</f>
        <v>4656</v>
      </c>
      <c r="F273" s="302" t="n">
        <f aca="false">Работы!$F273</f>
        <v>0</v>
      </c>
      <c r="G273" s="477" t="n">
        <f aca="false">Работы!$G273</f>
        <v>0</v>
      </c>
      <c r="H273" s="304" t="n">
        <f aca="false">SUMPRODUCT(N273:$CZ273,MOD(COLUMN(N273:$CZ273)+1,2))</f>
        <v>0</v>
      </c>
      <c r="I273" s="478" t="n">
        <f aca="false">H273*$E273</f>
        <v>0</v>
      </c>
      <c r="J273" s="304" t="n">
        <f aca="false">F273-H273</f>
        <v>0</v>
      </c>
      <c r="K273" s="478" t="n">
        <f aca="false">J273*$E273</f>
        <v>0</v>
      </c>
      <c r="L273" s="479"/>
      <c r="M273" s="480" t="n">
        <f aca="false">L273*$E273</f>
        <v>0</v>
      </c>
      <c r="N273" s="479"/>
      <c r="O273" s="480" t="n">
        <f aca="false">N273*$E273</f>
        <v>0</v>
      </c>
    </row>
    <row r="274" customFormat="false" ht="14.25" hidden="false" customHeight="false" outlineLevel="0" collapsed="false">
      <c r="A274" s="298"/>
      <c r="B274" s="298" t="s">
        <v>557</v>
      </c>
      <c r="C274" s="298" t="str">
        <f aca="false">VLOOKUP(B274,СписокРабот!B:E,2,FALSE())</f>
        <v>Монтаж и подключение ванны с гидромассажом</v>
      </c>
      <c r="D274" s="300" t="str">
        <f aca="false">VLOOKUP(B274,СписокРабот!B:E,3,FALSE())</f>
        <v>дог</v>
      </c>
      <c r="E274" s="476" t="n">
        <f aca="false">VLOOKUP(B274,СписокРабот!B:E,4,FALSE())</f>
        <v>14809</v>
      </c>
      <c r="F274" s="331" t="n">
        <f aca="false">Работы!$F274</f>
        <v>0</v>
      </c>
      <c r="G274" s="477" t="n">
        <f aca="false">Работы!$G274</f>
        <v>0</v>
      </c>
      <c r="H274" s="332" t="n">
        <f aca="false">SUMPRODUCT(N274:$CZ274,MOD(COLUMN(N274:$CZ274)+1,2))</f>
        <v>0</v>
      </c>
      <c r="I274" s="478" t="n">
        <f aca="false">H274*$E274</f>
        <v>0</v>
      </c>
      <c r="J274" s="332" t="n">
        <f aca="false">F274-H274</f>
        <v>0</v>
      </c>
      <c r="K274" s="478" t="n">
        <f aca="false">J274*$E274</f>
        <v>0</v>
      </c>
      <c r="L274" s="519"/>
      <c r="M274" s="480" t="n">
        <f aca="false">L274*$E274</f>
        <v>0</v>
      </c>
      <c r="N274" s="519"/>
      <c r="O274" s="480" t="n">
        <f aca="false">N274*$E274</f>
        <v>0</v>
      </c>
    </row>
    <row r="275" customFormat="false" ht="14.25" hidden="false" customHeight="false" outlineLevel="0" collapsed="false">
      <c r="A275" s="298"/>
      <c r="B275" s="298" t="s">
        <v>124</v>
      </c>
      <c r="C275" s="298" t="str">
        <f aca="false">VLOOKUP(B275,СписокРабот!B:E,2,FALSE())</f>
        <v>Гидроизоляция швов ванны/ сантех приборов</v>
      </c>
      <c r="D275" s="300" t="str">
        <f aca="false">VLOOKUP(B275,СписокРабот!B:E,3,FALSE())</f>
        <v>пм</v>
      </c>
      <c r="E275" s="476" t="n">
        <f aca="false">VLOOKUP(B275,СписокРабот!B:E,4,FALSE())</f>
        <v>764</v>
      </c>
      <c r="F275" s="306" t="n">
        <f aca="false">Работы!$F275</f>
        <v>3</v>
      </c>
      <c r="G275" s="477" t="n">
        <f aca="false">Работы!$G275</f>
        <v>2292</v>
      </c>
      <c r="H275" s="307" t="n">
        <f aca="false">SUMPRODUCT(N275:$CZ275,MOD(COLUMN(N275:$CZ275)+1,2))</f>
        <v>0</v>
      </c>
      <c r="I275" s="478" t="n">
        <f aca="false">H275*$E275</f>
        <v>0</v>
      </c>
      <c r="J275" s="307" t="n">
        <f aca="false">F275-H275</f>
        <v>3</v>
      </c>
      <c r="K275" s="478" t="n">
        <f aca="false">J275*$E275</f>
        <v>2292</v>
      </c>
      <c r="L275" s="481"/>
      <c r="M275" s="480" t="n">
        <f aca="false">L275*$E275</f>
        <v>0</v>
      </c>
      <c r="N275" s="481"/>
      <c r="O275" s="480" t="n">
        <f aca="false">N275*$E275</f>
        <v>0</v>
      </c>
    </row>
    <row r="276" customFormat="false" ht="14.25" hidden="false" customHeight="false" outlineLevel="0" collapsed="false">
      <c r="A276" s="298"/>
      <c r="B276" s="298" t="s">
        <v>127</v>
      </c>
      <c r="C276" s="298" t="str">
        <f aca="false">VLOOKUP(B276,СписокРабот!B:E,2,FALSE())</f>
        <v>Подключение стиральной или посудомоечной машины без прокл. кабеля</v>
      </c>
      <c r="D276" s="300" t="str">
        <f aca="false">VLOOKUP(B276,СписокРабот!B:E,3,FALSE())</f>
        <v>ед.</v>
      </c>
      <c r="E276" s="476" t="n">
        <f aca="false">VLOOKUP(B276,СписокРабот!B:E,4,FALSE())</f>
        <v>2638</v>
      </c>
      <c r="F276" s="302" t="n">
        <f aca="false">Работы!$F276</f>
        <v>1</v>
      </c>
      <c r="G276" s="477" t="n">
        <f aca="false">Работы!$G276</f>
        <v>2638</v>
      </c>
      <c r="H276" s="304" t="n">
        <f aca="false">SUMPRODUCT(N276:$CZ276,MOD(COLUMN(N276:$CZ276)+1,2))</f>
        <v>0</v>
      </c>
      <c r="I276" s="478" t="n">
        <f aca="false">H276*$E276</f>
        <v>0</v>
      </c>
      <c r="J276" s="304" t="n">
        <f aca="false">F276-H276</f>
        <v>1</v>
      </c>
      <c r="K276" s="478" t="n">
        <f aca="false">J276*$E276</f>
        <v>2638</v>
      </c>
      <c r="L276" s="479"/>
      <c r="M276" s="480" t="n">
        <f aca="false">L276*$E276</f>
        <v>0</v>
      </c>
      <c r="N276" s="479"/>
      <c r="O276" s="480" t="n">
        <f aca="false">N276*$E276</f>
        <v>0</v>
      </c>
    </row>
    <row r="277" customFormat="false" ht="14.25" hidden="false" customHeight="false" outlineLevel="0" collapsed="false">
      <c r="A277" s="298"/>
      <c r="B277" s="298" t="s">
        <v>129</v>
      </c>
      <c r="C277" s="298" t="str">
        <f aca="false">VLOOKUP(B277,СписокРабот!B:E,2,FALSE())</f>
        <v>Монтаж и подключение смесителя стоимостью до 50 000 руб.</v>
      </c>
      <c r="D277" s="300" t="str">
        <f aca="false">VLOOKUP(B277,СписокРабот!B:E,3,FALSE())</f>
        <v>ед.</v>
      </c>
      <c r="E277" s="476" t="n">
        <f aca="false">VLOOKUP(B277,СписокРабот!B:E,4,FALSE())</f>
        <v>2565</v>
      </c>
      <c r="F277" s="302" t="n">
        <f aca="false">Работы!$F277</f>
        <v>4</v>
      </c>
      <c r="G277" s="477" t="n">
        <f aca="false">Работы!$G277</f>
        <v>10260</v>
      </c>
      <c r="H277" s="304" t="n">
        <f aca="false">SUMPRODUCT(N277:$CZ277,MOD(COLUMN(N277:$CZ277)+1,2))</f>
        <v>0</v>
      </c>
      <c r="I277" s="478" t="n">
        <f aca="false">H277*$E277</f>
        <v>0</v>
      </c>
      <c r="J277" s="304" t="n">
        <f aca="false">F277-H277</f>
        <v>4</v>
      </c>
      <c r="K277" s="478" t="n">
        <f aca="false">J277*$E277</f>
        <v>10260</v>
      </c>
      <c r="L277" s="479"/>
      <c r="M277" s="480" t="n">
        <f aca="false">L277*$E277</f>
        <v>0</v>
      </c>
      <c r="N277" s="479"/>
      <c r="O277" s="480" t="n">
        <f aca="false">N277*$E277</f>
        <v>0</v>
      </c>
    </row>
    <row r="278" customFormat="false" ht="14.25" hidden="false" customHeight="false" outlineLevel="0" collapsed="false">
      <c r="A278" s="298"/>
      <c r="B278" s="298" t="s">
        <v>558</v>
      </c>
      <c r="C278" s="298" t="str">
        <f aca="false">VLOOKUP(B278,СписокРабот!B:E,2,FALSE())</f>
        <v>Монтаж наружной части встраиваемого смесителя стоимостью до 50 000 руб.</v>
      </c>
      <c r="D278" s="300" t="str">
        <f aca="false">VLOOKUP(B278,СписокРабот!B:E,3,FALSE())</f>
        <v>ед.</v>
      </c>
      <c r="E278" s="476" t="n">
        <f aca="false">VLOOKUP(B278,СписокРабот!B:E,4,FALSE())</f>
        <v>2191</v>
      </c>
      <c r="F278" s="302" t="n">
        <f aca="false">Работы!$F278</f>
        <v>0</v>
      </c>
      <c r="G278" s="477" t="n">
        <f aca="false">Работы!$G278</f>
        <v>0</v>
      </c>
      <c r="H278" s="304" t="n">
        <f aca="false">SUMPRODUCT(N278:$CZ278,MOD(COLUMN(N278:$CZ278)+1,2))</f>
        <v>0</v>
      </c>
      <c r="I278" s="478" t="n">
        <f aca="false">H278*$E278</f>
        <v>0</v>
      </c>
      <c r="J278" s="304" t="n">
        <f aca="false">F278-H278</f>
        <v>0</v>
      </c>
      <c r="K278" s="478" t="n">
        <f aca="false">J278*$E278</f>
        <v>0</v>
      </c>
      <c r="L278" s="479"/>
      <c r="M278" s="480" t="n">
        <f aca="false">L278*$E278</f>
        <v>0</v>
      </c>
      <c r="N278" s="479"/>
      <c r="O278" s="480" t="n">
        <f aca="false">N278*$E278</f>
        <v>0</v>
      </c>
    </row>
    <row r="279" customFormat="false" ht="14.25" hidden="false" customHeight="false" outlineLevel="0" collapsed="false">
      <c r="A279" s="298"/>
      <c r="B279" s="298" t="s">
        <v>131</v>
      </c>
      <c r="C279" s="298" t="str">
        <f aca="false">VLOOKUP(B279,СписокРабот!B:E,2,FALSE())</f>
        <v>Монтаж сифона</v>
      </c>
      <c r="D279" s="300" t="str">
        <f aca="false">VLOOKUP(B279,СписокРабот!B:E,3,FALSE())</f>
        <v>ед.</v>
      </c>
      <c r="E279" s="476" t="n">
        <f aca="false">VLOOKUP(B279,СписокРабот!B:E,4,FALSE())</f>
        <v>2331</v>
      </c>
      <c r="F279" s="302" t="n">
        <f aca="false">Работы!$F279</f>
        <v>3</v>
      </c>
      <c r="G279" s="477" t="n">
        <f aca="false">Работы!$G279</f>
        <v>6993</v>
      </c>
      <c r="H279" s="304" t="n">
        <f aca="false">SUMPRODUCT(N279:$CZ279,MOD(COLUMN(N279:$CZ279)+1,2))</f>
        <v>0</v>
      </c>
      <c r="I279" s="478" t="n">
        <f aca="false">H279*$E279</f>
        <v>0</v>
      </c>
      <c r="J279" s="304" t="n">
        <f aca="false">F279-H279</f>
        <v>3</v>
      </c>
      <c r="K279" s="478" t="n">
        <f aca="false">J279*$E279</f>
        <v>6993</v>
      </c>
      <c r="L279" s="479"/>
      <c r="M279" s="480" t="n">
        <f aca="false">L279*$E279</f>
        <v>0</v>
      </c>
      <c r="N279" s="479"/>
      <c r="O279" s="480" t="n">
        <f aca="false">N279*$E279</f>
        <v>0</v>
      </c>
    </row>
    <row r="280" customFormat="false" ht="14.25" hidden="false" customHeight="false" outlineLevel="0" collapsed="false">
      <c r="A280" s="298"/>
      <c r="B280" s="298" t="s">
        <v>559</v>
      </c>
      <c r="C280" s="298" t="str">
        <f aca="false">VLOOKUP(B280,СписокРабот!B:E,2,FALSE())</f>
        <v>Монтаж смесителя терморегулирующего стоимостью до 50 000 руб.</v>
      </c>
      <c r="D280" s="300" t="str">
        <f aca="false">VLOOKUP(B280,СписокРабот!B:E,3,FALSE())</f>
        <v>ед.</v>
      </c>
      <c r="E280" s="476" t="n">
        <f aca="false">VLOOKUP(B280,СписокРабот!B:E,4,FALSE())</f>
        <v>6011</v>
      </c>
      <c r="F280" s="302" t="n">
        <f aca="false">Работы!$F280</f>
        <v>0</v>
      </c>
      <c r="G280" s="477" t="n">
        <f aca="false">Работы!$G280</f>
        <v>0</v>
      </c>
      <c r="H280" s="304" t="n">
        <f aca="false">SUMPRODUCT(N280:$CZ280,MOD(COLUMN(N280:$CZ280)+1,2))</f>
        <v>0</v>
      </c>
      <c r="I280" s="478" t="n">
        <f aca="false">H280*$E280</f>
        <v>0</v>
      </c>
      <c r="J280" s="304" t="n">
        <f aca="false">F280-H280</f>
        <v>0</v>
      </c>
      <c r="K280" s="478" t="n">
        <f aca="false">J280*$E280</f>
        <v>0</v>
      </c>
      <c r="L280" s="479"/>
      <c r="M280" s="480" t="n">
        <f aca="false">L280*$E280</f>
        <v>0</v>
      </c>
      <c r="N280" s="479"/>
      <c r="O280" s="480" t="n">
        <f aca="false">N280*$E280</f>
        <v>0</v>
      </c>
    </row>
    <row r="281" customFormat="false" ht="14.25" hidden="false" customHeight="false" outlineLevel="0" collapsed="false">
      <c r="A281" s="298"/>
      <c r="B281" s="298" t="s">
        <v>133</v>
      </c>
      <c r="C281" s="298" t="str">
        <f aca="false">VLOOKUP(B281,СписокРабот!B:E,2,FALSE())</f>
        <v>Монтаж трапа</v>
      </c>
      <c r="D281" s="300" t="str">
        <f aca="false">VLOOKUP(B281,СписокРабот!B:E,3,FALSE())</f>
        <v>ед.</v>
      </c>
      <c r="E281" s="476" t="n">
        <f aca="false">VLOOKUP(B281,СписокРабот!B:E,4,FALSE())</f>
        <v>7193</v>
      </c>
      <c r="F281" s="302" t="n">
        <f aca="false">Работы!$F281</f>
        <v>1</v>
      </c>
      <c r="G281" s="477" t="n">
        <f aca="false">Работы!$G281</f>
        <v>7193</v>
      </c>
      <c r="H281" s="304" t="n">
        <f aca="false">SUMPRODUCT(N281:$CZ281,MOD(COLUMN(N281:$CZ281)+1,2))</f>
        <v>0</v>
      </c>
      <c r="I281" s="478" t="n">
        <f aca="false">H281*$E281</f>
        <v>0</v>
      </c>
      <c r="J281" s="304" t="n">
        <f aca="false">F281-H281</f>
        <v>1</v>
      </c>
      <c r="K281" s="478" t="n">
        <f aca="false">J281*$E281</f>
        <v>7193</v>
      </c>
      <c r="L281" s="479"/>
      <c r="M281" s="480" t="n">
        <f aca="false">L281*$E281</f>
        <v>0</v>
      </c>
      <c r="N281" s="479"/>
      <c r="O281" s="480" t="n">
        <f aca="false">N281*$E281</f>
        <v>0</v>
      </c>
    </row>
    <row r="282" customFormat="false" ht="14.25" hidden="false" customHeight="false" outlineLevel="0" collapsed="false">
      <c r="A282" s="298"/>
      <c r="B282" s="298" t="s">
        <v>560</v>
      </c>
      <c r="C282" s="298" t="str">
        <f aca="false">VLOOKUP(B282,СписокРабот!B:E,2,FALSE())</f>
        <v>Монтаж встраиваемого смесителя( внутренняя часть)стоимостью до 50 000 руб.</v>
      </c>
      <c r="D282" s="300" t="str">
        <f aca="false">VLOOKUP(B282,СписокРабот!B:E,3,FALSE())</f>
        <v>ед.</v>
      </c>
      <c r="E282" s="476" t="n">
        <f aca="false">VLOOKUP(B282,СписокРабот!B:E,4,FALSE())</f>
        <v>9168</v>
      </c>
      <c r="F282" s="302" t="n">
        <f aca="false">Работы!$F282</f>
        <v>0</v>
      </c>
      <c r="G282" s="477" t="n">
        <f aca="false">Работы!$G282</f>
        <v>0</v>
      </c>
      <c r="H282" s="304" t="n">
        <f aca="false">SUMPRODUCT(N282:$CZ282,MOD(COLUMN(N282:$CZ282)+1,2))</f>
        <v>0</v>
      </c>
      <c r="I282" s="478" t="n">
        <f aca="false">H282*$E282</f>
        <v>0</v>
      </c>
      <c r="J282" s="304" t="n">
        <f aca="false">F282-H282</f>
        <v>0</v>
      </c>
      <c r="K282" s="478" t="n">
        <f aca="false">J282*$E282</f>
        <v>0</v>
      </c>
      <c r="L282" s="479"/>
      <c r="M282" s="480" t="n">
        <f aca="false">L282*$E282</f>
        <v>0</v>
      </c>
      <c r="N282" s="479"/>
      <c r="O282" s="480" t="n">
        <f aca="false">N282*$E282</f>
        <v>0</v>
      </c>
    </row>
    <row r="283" customFormat="false" ht="14.25" hidden="false" customHeight="false" outlineLevel="0" collapsed="false">
      <c r="A283" s="298"/>
      <c r="B283" s="298" t="s">
        <v>135</v>
      </c>
      <c r="C283" s="298" t="str">
        <f aca="false">VLOOKUP(B283,СписокРабот!B:E,2,FALSE())</f>
        <v>Монтаж душевой штанги</v>
      </c>
      <c r="D283" s="300" t="str">
        <f aca="false">VLOOKUP(B283,СписокРабот!B:E,3,FALSE())</f>
        <v>ед.</v>
      </c>
      <c r="E283" s="476" t="n">
        <f aca="false">VLOOKUP(B283,СписокРабот!B:E,4,FALSE())</f>
        <v>1204</v>
      </c>
      <c r="F283" s="302" t="n">
        <f aca="false">Работы!$F283</f>
        <v>2</v>
      </c>
      <c r="G283" s="477" t="n">
        <f aca="false">Работы!$G283</f>
        <v>2408</v>
      </c>
      <c r="H283" s="304" t="n">
        <f aca="false">SUMPRODUCT(N283:$CZ283,MOD(COLUMN(N283:$CZ283)+1,2))</f>
        <v>0</v>
      </c>
      <c r="I283" s="478" t="n">
        <f aca="false">H283*$E283</f>
        <v>0</v>
      </c>
      <c r="J283" s="304" t="n">
        <f aca="false">F283-H283</f>
        <v>2</v>
      </c>
      <c r="K283" s="478" t="n">
        <f aca="false">J283*$E283</f>
        <v>2408</v>
      </c>
      <c r="L283" s="479"/>
      <c r="M283" s="480" t="n">
        <f aca="false">L283*$E283</f>
        <v>0</v>
      </c>
      <c r="N283" s="479"/>
      <c r="O283" s="480" t="n">
        <f aca="false">N283*$E283</f>
        <v>0</v>
      </c>
    </row>
    <row r="284" customFormat="false" ht="14.25" hidden="false" customHeight="false" outlineLevel="0" collapsed="false">
      <c r="A284" s="298"/>
      <c r="B284" s="298" t="s">
        <v>137</v>
      </c>
      <c r="C284" s="298" t="str">
        <f aca="false">VLOOKUP(B284,СписокРабот!B:E,2,FALSE())</f>
        <v>Монтаж и подключение водонагревателя (без прокладки кабеля)</v>
      </c>
      <c r="D284" s="300" t="str">
        <f aca="false">VLOOKUP(B284,СписокРабот!B:E,3,FALSE())</f>
        <v>ед.</v>
      </c>
      <c r="E284" s="476" t="n">
        <f aca="false">VLOOKUP(B284,СписокРабот!B:E,4,FALSE())</f>
        <v>5717</v>
      </c>
      <c r="F284" s="302" t="n">
        <f aca="false">Работы!$F284</f>
        <v>2</v>
      </c>
      <c r="G284" s="477" t="n">
        <f aca="false">Работы!$G284</f>
        <v>11434</v>
      </c>
      <c r="H284" s="304" t="n">
        <f aca="false">SUMPRODUCT(N284:$CZ284,MOD(COLUMN(N284:$CZ284)+1,2))</f>
        <v>0</v>
      </c>
      <c r="I284" s="478" t="n">
        <f aca="false">H284*$E284</f>
        <v>0</v>
      </c>
      <c r="J284" s="304" t="n">
        <f aca="false">F284-H284</f>
        <v>2</v>
      </c>
      <c r="K284" s="478" t="n">
        <f aca="false">J284*$E284</f>
        <v>11434</v>
      </c>
      <c r="L284" s="479"/>
      <c r="M284" s="480" t="n">
        <f aca="false">L284*$E284</f>
        <v>0</v>
      </c>
      <c r="N284" s="479"/>
      <c r="O284" s="480" t="n">
        <f aca="false">N284*$E284</f>
        <v>0</v>
      </c>
    </row>
    <row r="285" customFormat="false" ht="14.25" hidden="false" customHeight="false" outlineLevel="0" collapsed="false">
      <c r="A285" s="298"/>
      <c r="B285" s="298" t="s">
        <v>561</v>
      </c>
      <c r="C285" s="298" t="str">
        <f aca="false">VLOOKUP(B285,СписокРабот!B:E,2,FALSE())</f>
        <v>Монтаж и подключение полотенцесушителя на готовую подводку</v>
      </c>
      <c r="D285" s="300" t="str">
        <f aca="false">VLOOKUP(B285,СписокРабот!B:E,3,FALSE())</f>
        <v>ед.</v>
      </c>
      <c r="E285" s="476" t="n">
        <f aca="false">VLOOKUP(B285,СписокРабот!B:E,4,FALSE())</f>
        <v>4373</v>
      </c>
      <c r="F285" s="302" t="n">
        <f aca="false">Работы!$F285</f>
        <v>0</v>
      </c>
      <c r="G285" s="477" t="n">
        <f aca="false">Работы!$G285</f>
        <v>0</v>
      </c>
      <c r="H285" s="304" t="n">
        <f aca="false">SUMPRODUCT(N285:$CZ285,MOD(COLUMN(N285:$CZ285)+1,2))</f>
        <v>0</v>
      </c>
      <c r="I285" s="478" t="n">
        <f aca="false">H285*$E285</f>
        <v>0</v>
      </c>
      <c r="J285" s="304" t="n">
        <f aca="false">F285-H285</f>
        <v>0</v>
      </c>
      <c r="K285" s="478" t="n">
        <f aca="false">J285*$E285</f>
        <v>0</v>
      </c>
      <c r="L285" s="479"/>
      <c r="M285" s="480" t="n">
        <f aca="false">L285*$E285</f>
        <v>0</v>
      </c>
      <c r="N285" s="479"/>
      <c r="O285" s="480" t="n">
        <f aca="false">N285*$E285</f>
        <v>0</v>
      </c>
    </row>
    <row r="286" customFormat="false" ht="14.25" hidden="false" customHeight="false" outlineLevel="0" collapsed="false">
      <c r="A286" s="298"/>
      <c r="B286" s="298" t="s">
        <v>139</v>
      </c>
      <c r="C286" s="298" t="str">
        <f aca="false">VLOOKUP(B286,СписокРабот!B:E,2,FALSE())</f>
        <v>Монтаж и подключение фильтров грубой очистки</v>
      </c>
      <c r="D286" s="300" t="str">
        <f aca="false">VLOOKUP(B286,СписокРабот!B:E,3,FALSE())</f>
        <v>ед.</v>
      </c>
      <c r="E286" s="476" t="n">
        <f aca="false">VLOOKUP(B286,СписокРабот!B:E,4,FALSE())</f>
        <v>1486</v>
      </c>
      <c r="F286" s="302" t="n">
        <f aca="false">Работы!$F286</f>
        <v>4</v>
      </c>
      <c r="G286" s="477" t="n">
        <f aca="false">Работы!$G286</f>
        <v>5944</v>
      </c>
      <c r="H286" s="304" t="n">
        <f aca="false">SUMPRODUCT(N286:$CZ286,MOD(COLUMN(N286:$CZ286)+1,2))</f>
        <v>0</v>
      </c>
      <c r="I286" s="478" t="n">
        <f aca="false">H286*$E286</f>
        <v>0</v>
      </c>
      <c r="J286" s="304" t="n">
        <f aca="false">F286-H286</f>
        <v>4</v>
      </c>
      <c r="K286" s="478" t="n">
        <f aca="false">J286*$E286</f>
        <v>5944</v>
      </c>
      <c r="L286" s="479"/>
      <c r="M286" s="480" t="n">
        <f aca="false">L286*$E286</f>
        <v>0</v>
      </c>
      <c r="N286" s="479"/>
      <c r="O286" s="480" t="n">
        <f aca="false">N286*$E286</f>
        <v>0</v>
      </c>
    </row>
    <row r="287" customFormat="false" ht="14.25" hidden="false" customHeight="false" outlineLevel="0" collapsed="false">
      <c r="A287" s="298"/>
      <c r="B287" s="298" t="s">
        <v>562</v>
      </c>
      <c r="C287" s="298" t="str">
        <f aca="false">VLOOKUP(B287,СписокРабот!B:E,2,FALSE())</f>
        <v>Монтаж и подключение фильтров тонкой очистки</v>
      </c>
      <c r="D287" s="300" t="str">
        <f aca="false">VLOOKUP(B287,СписокРабот!B:E,3,FALSE())</f>
        <v>ед.</v>
      </c>
      <c r="E287" s="476" t="n">
        <f aca="false">VLOOKUP(B287,СписокРабот!B:E,4,FALSE())</f>
        <v>1768</v>
      </c>
      <c r="F287" s="302" t="n">
        <f aca="false">Работы!$F287</f>
        <v>0</v>
      </c>
      <c r="G287" s="477" t="n">
        <f aca="false">Работы!$G287</f>
        <v>0</v>
      </c>
      <c r="H287" s="304" t="n">
        <f aca="false">SUMPRODUCT(N287:$CZ287,MOD(COLUMN(N287:$CZ287)+1,2))</f>
        <v>0</v>
      </c>
      <c r="I287" s="478" t="n">
        <f aca="false">H287*$E287</f>
        <v>0</v>
      </c>
      <c r="J287" s="304" t="n">
        <f aca="false">F287-H287</f>
        <v>0</v>
      </c>
      <c r="K287" s="478" t="n">
        <f aca="false">J287*$E287</f>
        <v>0</v>
      </c>
      <c r="L287" s="479"/>
      <c r="M287" s="480" t="n">
        <f aca="false">L287*$E287</f>
        <v>0</v>
      </c>
      <c r="N287" s="479"/>
      <c r="O287" s="480" t="n">
        <f aca="false">N287*$E287</f>
        <v>0</v>
      </c>
    </row>
    <row r="288" customFormat="false" ht="14.25" hidden="false" customHeight="false" outlineLevel="0" collapsed="false">
      <c r="A288" s="298"/>
      <c r="B288" s="298" t="s">
        <v>563</v>
      </c>
      <c r="C288" s="298" t="str">
        <f aca="false">VLOOKUP(B288,СписокРабот!B:E,2,FALSE())</f>
        <v>Монтаж и подкл. фильтров очистки воды с подсоединением к канализации</v>
      </c>
      <c r="D288" s="300" t="str">
        <f aca="false">VLOOKUP(B288,СписокРабот!B:E,3,FALSE())</f>
        <v>ед.</v>
      </c>
      <c r="E288" s="476" t="n">
        <f aca="false">VLOOKUP(B288,СписокРабот!B:E,4,FALSE())</f>
        <v>4091</v>
      </c>
      <c r="F288" s="302" t="n">
        <f aca="false">Работы!$F288</f>
        <v>0</v>
      </c>
      <c r="G288" s="477" t="n">
        <f aca="false">Работы!$G288</f>
        <v>0</v>
      </c>
      <c r="H288" s="304" t="n">
        <f aca="false">SUMPRODUCT(N288:$CZ288,MOD(COLUMN(N288:$CZ288)+1,2))</f>
        <v>0</v>
      </c>
      <c r="I288" s="478" t="n">
        <f aca="false">H288*$E288</f>
        <v>0</v>
      </c>
      <c r="J288" s="304" t="n">
        <f aca="false">F288-H288</f>
        <v>0</v>
      </c>
      <c r="K288" s="478" t="n">
        <f aca="false">J288*$E288</f>
        <v>0</v>
      </c>
      <c r="L288" s="479"/>
      <c r="M288" s="480" t="n">
        <f aca="false">L288*$E288</f>
        <v>0</v>
      </c>
      <c r="N288" s="479"/>
      <c r="O288" s="480" t="n">
        <f aca="false">N288*$E288</f>
        <v>0</v>
      </c>
    </row>
    <row r="289" customFormat="false" ht="14.25" hidden="false" customHeight="false" outlineLevel="0" collapsed="false">
      <c r="A289" s="298"/>
      <c r="B289" s="298" t="s">
        <v>564</v>
      </c>
      <c r="C289" s="298" t="str">
        <f aca="false">VLOOKUP(B289,СписокРабот!B:E,2,FALSE())</f>
        <v>Монтаж и подключение редукторов</v>
      </c>
      <c r="D289" s="300" t="str">
        <f aca="false">VLOOKUP(B289,СписокРабот!B:E,3,FALSE())</f>
        <v>ед.</v>
      </c>
      <c r="E289" s="476" t="n">
        <f aca="false">VLOOKUP(B289,СписокРабот!B:E,4,FALSE())</f>
        <v>1486</v>
      </c>
      <c r="F289" s="302" t="n">
        <f aca="false">Работы!$F289</f>
        <v>0</v>
      </c>
      <c r="G289" s="477" t="n">
        <f aca="false">Работы!$G289</f>
        <v>0</v>
      </c>
      <c r="H289" s="304" t="n">
        <f aca="false">SUMPRODUCT(N289:$CZ289,MOD(COLUMN(N289:$CZ289)+1,2))</f>
        <v>0</v>
      </c>
      <c r="I289" s="478" t="n">
        <f aca="false">H289*$E289</f>
        <v>0</v>
      </c>
      <c r="J289" s="304" t="n">
        <f aca="false">F289-H289</f>
        <v>0</v>
      </c>
      <c r="K289" s="478" t="n">
        <f aca="false">J289*$E289</f>
        <v>0</v>
      </c>
      <c r="L289" s="479"/>
      <c r="M289" s="480" t="n">
        <f aca="false">L289*$E289</f>
        <v>0</v>
      </c>
      <c r="N289" s="479"/>
      <c r="O289" s="480" t="n">
        <f aca="false">N289*$E289</f>
        <v>0</v>
      </c>
    </row>
    <row r="290" customFormat="false" ht="14.25" hidden="false" customHeight="false" outlineLevel="0" collapsed="false">
      <c r="A290" s="298"/>
      <c r="B290" s="298" t="s">
        <v>565</v>
      </c>
      <c r="C290" s="298" t="str">
        <f aca="false">VLOOKUP(B290,СписокРабот!B:E,2,FALSE())</f>
        <v>Монтаж стальной / медной/ нержавеющей трубы</v>
      </c>
      <c r="D290" s="300" t="str">
        <f aca="false">VLOOKUP(B290,СписокРабот!B:E,3,FALSE())</f>
        <v>п.м</v>
      </c>
      <c r="E290" s="476" t="n">
        <f aca="false">VLOOKUP(B290,СписокРабот!B:E,4,FALSE())</f>
        <v>2351</v>
      </c>
      <c r="F290" s="306" t="n">
        <f aca="false">Работы!$F290</f>
        <v>0</v>
      </c>
      <c r="G290" s="477" t="n">
        <f aca="false">Работы!$G290</f>
        <v>0</v>
      </c>
      <c r="H290" s="307" t="n">
        <f aca="false">SUMPRODUCT(N290:$CZ290,MOD(COLUMN(N290:$CZ290)+1,2))</f>
        <v>0</v>
      </c>
      <c r="I290" s="478" t="n">
        <f aca="false">H290*$E290</f>
        <v>0</v>
      </c>
      <c r="J290" s="307" t="n">
        <f aca="false">F290-H290</f>
        <v>0</v>
      </c>
      <c r="K290" s="478" t="n">
        <f aca="false">J290*$E290</f>
        <v>0</v>
      </c>
      <c r="L290" s="481"/>
      <c r="M290" s="480" t="n">
        <f aca="false">L290*$E290</f>
        <v>0</v>
      </c>
      <c r="N290" s="481"/>
      <c r="O290" s="480" t="n">
        <f aca="false">N290*$E290</f>
        <v>0</v>
      </c>
    </row>
    <row r="291" customFormat="false" ht="14.25" hidden="false" customHeight="false" outlineLevel="0" collapsed="false">
      <c r="A291" s="298"/>
      <c r="B291" s="298" t="s">
        <v>566</v>
      </c>
      <c r="C291" s="298" t="str">
        <f aca="false">VLOOKUP(B291,СписокРабот!B:E,2,FALSE())</f>
        <v>Монтаж резьбовых фитингов</v>
      </c>
      <c r="D291" s="300" t="str">
        <f aca="false">VLOOKUP(B291,СписокРабот!B:E,3,FALSE())</f>
        <v>ед.</v>
      </c>
      <c r="E291" s="476" t="n">
        <f aca="false">VLOOKUP(B291,СписокРабот!B:E,4,FALSE())</f>
        <v>705</v>
      </c>
      <c r="F291" s="306" t="n">
        <f aca="false">Работы!$F291</f>
        <v>0</v>
      </c>
      <c r="G291" s="477" t="n">
        <f aca="false">Работы!$G291</f>
        <v>0</v>
      </c>
      <c r="H291" s="307" t="n">
        <f aca="false">SUMPRODUCT(N291:$CZ291,MOD(COLUMN(N291:$CZ291)+1,2))</f>
        <v>0</v>
      </c>
      <c r="I291" s="478" t="n">
        <f aca="false">H291*$E291</f>
        <v>0</v>
      </c>
      <c r="J291" s="307" t="n">
        <f aca="false">F291-H291</f>
        <v>0</v>
      </c>
      <c r="K291" s="478" t="n">
        <f aca="false">J291*$E291</f>
        <v>0</v>
      </c>
      <c r="L291" s="481"/>
      <c r="M291" s="480" t="n">
        <f aca="false">L291*$E291</f>
        <v>0</v>
      </c>
      <c r="N291" s="481"/>
      <c r="O291" s="480" t="n">
        <f aca="false">N291*$E291</f>
        <v>0</v>
      </c>
    </row>
    <row r="292" customFormat="false" ht="14.25" hidden="false" customHeight="false" outlineLevel="0" collapsed="false">
      <c r="A292" s="298"/>
      <c r="B292" s="298" t="s">
        <v>141</v>
      </c>
      <c r="C292" s="298" t="str">
        <f aca="false">VLOOKUP(B292,СписокРабот!B:E,2,FALSE())</f>
        <v>Монтаж трубы сшитый полиэтилен</v>
      </c>
      <c r="D292" s="300" t="str">
        <f aca="false">VLOOKUP(B292,СписокРабот!B:E,3,FALSE())</f>
        <v>п.м</v>
      </c>
      <c r="E292" s="476" t="n">
        <f aca="false">VLOOKUP(B292,СписокРабот!B:E,4,FALSE())</f>
        <v>952</v>
      </c>
      <c r="F292" s="306" t="n">
        <f aca="false">Работы!$F292</f>
        <v>210</v>
      </c>
      <c r="G292" s="477" t="n">
        <f aca="false">Работы!$G292</f>
        <v>199920</v>
      </c>
      <c r="H292" s="307" t="n">
        <f aca="false">SUMPRODUCT(N292:$CZ292,MOD(COLUMN(N292:$CZ292)+1,2))</f>
        <v>0</v>
      </c>
      <c r="I292" s="478" t="n">
        <f aca="false">H292*$E292</f>
        <v>0</v>
      </c>
      <c r="J292" s="307" t="n">
        <f aca="false">F292-H292</f>
        <v>210</v>
      </c>
      <c r="K292" s="478" t="n">
        <f aca="false">J292*$E292</f>
        <v>199920</v>
      </c>
      <c r="L292" s="481"/>
      <c r="M292" s="480" t="n">
        <f aca="false">L292*$E292</f>
        <v>0</v>
      </c>
      <c r="N292" s="481"/>
      <c r="O292" s="480" t="n">
        <f aca="false">N292*$E292</f>
        <v>0</v>
      </c>
    </row>
    <row r="293" customFormat="false" ht="14.25" hidden="false" customHeight="false" outlineLevel="0" collapsed="false">
      <c r="A293" s="298"/>
      <c r="B293" s="298" t="s">
        <v>567</v>
      </c>
      <c r="C293" s="298" t="str">
        <f aca="false">VLOOKUP(B293,СписокРабот!B:E,2,FALSE())</f>
        <v>Монтаж трубы из полипропилена</v>
      </c>
      <c r="D293" s="300" t="str">
        <f aca="false">VLOOKUP(B293,СписокРабот!B:E,3,FALSE())</f>
        <v>п.м</v>
      </c>
      <c r="E293" s="476" t="n">
        <f aca="false">VLOOKUP(B293,СписокРабот!B:E,4,FALSE())</f>
        <v>1116</v>
      </c>
      <c r="F293" s="306" t="n">
        <f aca="false">Работы!$F293</f>
        <v>0</v>
      </c>
      <c r="G293" s="477" t="n">
        <f aca="false">Работы!$G293</f>
        <v>0</v>
      </c>
      <c r="H293" s="307" t="n">
        <f aca="false">SUMPRODUCT(N293:$CZ293,MOD(COLUMN(N293:$CZ293)+1,2))</f>
        <v>0</v>
      </c>
      <c r="I293" s="478" t="n">
        <f aca="false">H293*$E293</f>
        <v>0</v>
      </c>
      <c r="J293" s="307" t="n">
        <f aca="false">F293-H293</f>
        <v>0</v>
      </c>
      <c r="K293" s="478" t="n">
        <f aca="false">J293*$E293</f>
        <v>0</v>
      </c>
      <c r="L293" s="481"/>
      <c r="M293" s="480" t="n">
        <f aca="false">L293*$E293</f>
        <v>0</v>
      </c>
      <c r="N293" s="481"/>
      <c r="O293" s="480" t="n">
        <f aca="false">N293*$E293</f>
        <v>0</v>
      </c>
    </row>
    <row r="294" customFormat="false" ht="14.25" hidden="false" customHeight="false" outlineLevel="0" collapsed="false">
      <c r="A294" s="298"/>
      <c r="B294" s="298" t="s">
        <v>143</v>
      </c>
      <c r="C294" s="298" t="str">
        <f aca="false">VLOOKUP(B294,СписокРабот!B:E,2,FALSE())</f>
        <v>Монтаж фитингов РЕХАУ</v>
      </c>
      <c r="D294" s="300" t="str">
        <f aca="false">VLOOKUP(B294,СписокРабот!B:E,3,FALSE())</f>
        <v>ед.</v>
      </c>
      <c r="E294" s="476" t="n">
        <f aca="false">VLOOKUP(B294,СписокРабот!B:E,4,FALSE())</f>
        <v>735</v>
      </c>
      <c r="F294" s="302" t="n">
        <f aca="false">Работы!$F294</f>
        <v>80</v>
      </c>
      <c r="G294" s="477" t="n">
        <f aca="false">Работы!$G294</f>
        <v>58800</v>
      </c>
      <c r="H294" s="304" t="n">
        <f aca="false">SUMPRODUCT(N294:$CZ294,MOD(COLUMN(N294:$CZ294)+1,2))</f>
        <v>0</v>
      </c>
      <c r="I294" s="478" t="n">
        <f aca="false">H294*$E294</f>
        <v>0</v>
      </c>
      <c r="J294" s="304" t="n">
        <f aca="false">F294-H294</f>
        <v>80</v>
      </c>
      <c r="K294" s="478" t="n">
        <f aca="false">J294*$E294</f>
        <v>58800</v>
      </c>
      <c r="L294" s="479"/>
      <c r="M294" s="480" t="n">
        <f aca="false">L294*$E294</f>
        <v>0</v>
      </c>
      <c r="N294" s="479"/>
      <c r="O294" s="480" t="n">
        <f aca="false">N294*$E294</f>
        <v>0</v>
      </c>
    </row>
    <row r="295" customFormat="false" ht="14.25" hidden="false" customHeight="false" outlineLevel="0" collapsed="false">
      <c r="A295" s="298"/>
      <c r="B295" s="298" t="s">
        <v>568</v>
      </c>
      <c r="C295" s="298" t="str">
        <f aca="false">VLOOKUP(B295,СписокРабот!B:E,2,FALSE())</f>
        <v>Монтаж фитинга (полипропилен)</v>
      </c>
      <c r="D295" s="300" t="str">
        <f aca="false">VLOOKUP(B295,СписокРабот!B:E,3,FALSE())</f>
        <v>ед.</v>
      </c>
      <c r="E295" s="476" t="n">
        <f aca="false">VLOOKUP(B295,СписокРабот!B:E,4,FALSE())</f>
        <v>611</v>
      </c>
      <c r="F295" s="302" t="n">
        <f aca="false">Работы!$F295</f>
        <v>0</v>
      </c>
      <c r="G295" s="477" t="n">
        <f aca="false">Работы!$G295</f>
        <v>0</v>
      </c>
      <c r="H295" s="304" t="n">
        <f aca="false">SUMPRODUCT(N295:$CZ295,MOD(COLUMN(N295:$CZ295)+1,2))</f>
        <v>0</v>
      </c>
      <c r="I295" s="478" t="n">
        <f aca="false">H295*$E295</f>
        <v>0</v>
      </c>
      <c r="J295" s="304" t="n">
        <f aca="false">F295-H295</f>
        <v>0</v>
      </c>
      <c r="K295" s="478" t="n">
        <f aca="false">J295*$E295</f>
        <v>0</v>
      </c>
      <c r="L295" s="479"/>
      <c r="M295" s="480" t="n">
        <f aca="false">L295*$E295</f>
        <v>0</v>
      </c>
      <c r="N295" s="479"/>
      <c r="O295" s="480" t="n">
        <f aca="false">N295*$E295</f>
        <v>0</v>
      </c>
    </row>
    <row r="296" customFormat="false" ht="14.25" hidden="false" customHeight="false" outlineLevel="0" collapsed="false">
      <c r="A296" s="298"/>
      <c r="B296" s="298" t="s">
        <v>145</v>
      </c>
      <c r="C296" s="298" t="str">
        <f aca="false">VLOOKUP(B296,СписокРабот!B:E,2,FALSE())</f>
        <v>Прокладка труб канализации (п.м или отрезок) всех диаметров</v>
      </c>
      <c r="D296" s="300" t="str">
        <f aca="false">VLOOKUP(B296,СписокРабот!B:E,3,FALSE())</f>
        <v>п.м</v>
      </c>
      <c r="E296" s="476" t="n">
        <f aca="false">VLOOKUP(B296,СписокРабот!B:E,4,FALSE())</f>
        <v>918</v>
      </c>
      <c r="F296" s="306" t="n">
        <f aca="false">Работы!$F296</f>
        <v>10</v>
      </c>
      <c r="G296" s="477" t="n">
        <f aca="false">Работы!$G296</f>
        <v>9180</v>
      </c>
      <c r="H296" s="307" t="n">
        <f aca="false">SUMPRODUCT(N296:$CZ296,MOD(COLUMN(N296:$CZ296)+1,2))</f>
        <v>0</v>
      </c>
      <c r="I296" s="478" t="n">
        <f aca="false">H296*$E296</f>
        <v>0</v>
      </c>
      <c r="J296" s="307" t="n">
        <f aca="false">F296-H296</f>
        <v>10</v>
      </c>
      <c r="K296" s="478" t="n">
        <f aca="false">J296*$E296</f>
        <v>9180</v>
      </c>
      <c r="L296" s="481"/>
      <c r="M296" s="480" t="n">
        <f aca="false">L296*$E296</f>
        <v>0</v>
      </c>
      <c r="N296" s="481"/>
      <c r="O296" s="480" t="n">
        <f aca="false">N296*$E296</f>
        <v>0</v>
      </c>
    </row>
    <row r="297" customFormat="false" ht="14.25" hidden="false" customHeight="false" outlineLevel="0" collapsed="false">
      <c r="A297" s="298"/>
      <c r="B297" s="298" t="s">
        <v>147</v>
      </c>
      <c r="C297" s="298" t="str">
        <f aca="false">VLOOKUP(B297,СписокРабот!B:E,2,FALSE())</f>
        <v>Монтаж элементов фитинга ( нержавейка,медь пайка)</v>
      </c>
      <c r="D297" s="300" t="str">
        <f aca="false">VLOOKUP(B297,СписокРабот!B:E,3,FALSE())</f>
        <v>ед.</v>
      </c>
      <c r="E297" s="476" t="n">
        <f aca="false">VLOOKUP(B297,СписокРабот!B:E,4,FALSE())</f>
        <v>1257</v>
      </c>
      <c r="F297" s="302" t="n">
        <f aca="false">Работы!$F297</f>
        <v>20</v>
      </c>
      <c r="G297" s="477" t="n">
        <f aca="false">Работы!$G297</f>
        <v>25140</v>
      </c>
      <c r="H297" s="304" t="n">
        <f aca="false">SUMPRODUCT(N297:$CZ297,MOD(COLUMN(N297:$CZ297)+1,2))</f>
        <v>0</v>
      </c>
      <c r="I297" s="478" t="n">
        <f aca="false">H297*$E297</f>
        <v>0</v>
      </c>
      <c r="J297" s="304" t="n">
        <f aca="false">F297-H297</f>
        <v>20</v>
      </c>
      <c r="K297" s="478" t="n">
        <f aca="false">J297*$E297</f>
        <v>25140</v>
      </c>
      <c r="L297" s="479"/>
      <c r="M297" s="480" t="n">
        <f aca="false">L297*$E297</f>
        <v>0</v>
      </c>
      <c r="N297" s="479"/>
      <c r="O297" s="480" t="n">
        <f aca="false">N297*$E297</f>
        <v>0</v>
      </c>
    </row>
    <row r="298" customFormat="false" ht="14.25" hidden="false" customHeight="false" outlineLevel="0" collapsed="false">
      <c r="A298" s="298"/>
      <c r="B298" s="298" t="s">
        <v>569</v>
      </c>
      <c r="C298" s="298" t="str">
        <f aca="false">VLOOKUP(B298,СписокРабот!B:E,2,FALSE())</f>
        <v>Монтаж манжета резинового</v>
      </c>
      <c r="D298" s="300" t="str">
        <f aca="false">VLOOKUP(B298,СписокРабот!B:E,3,FALSE())</f>
        <v>ед.</v>
      </c>
      <c r="E298" s="476" t="n">
        <f aca="false">VLOOKUP(B298,СписокРабот!B:E,4,FALSE())</f>
        <v>284</v>
      </c>
      <c r="F298" s="302" t="n">
        <f aca="false">Работы!$F298</f>
        <v>0</v>
      </c>
      <c r="G298" s="477" t="n">
        <f aca="false">Работы!$G298</f>
        <v>0</v>
      </c>
      <c r="H298" s="304" t="n">
        <f aca="false">SUMPRODUCT(N298:$CZ298,MOD(COLUMN(N298:$CZ298)+1,2))</f>
        <v>0</v>
      </c>
      <c r="I298" s="478" t="n">
        <f aca="false">H298*$E298</f>
        <v>0</v>
      </c>
      <c r="J298" s="304" t="n">
        <f aca="false">F298-H298</f>
        <v>0</v>
      </c>
      <c r="K298" s="478" t="n">
        <f aca="false">J298*$E298</f>
        <v>0</v>
      </c>
      <c r="L298" s="479"/>
      <c r="M298" s="480" t="n">
        <f aca="false">L298*$E298</f>
        <v>0</v>
      </c>
      <c r="N298" s="479"/>
      <c r="O298" s="480" t="n">
        <f aca="false">N298*$E298</f>
        <v>0</v>
      </c>
    </row>
    <row r="299" customFormat="false" ht="14.25" hidden="false" customHeight="false" outlineLevel="0" collapsed="false">
      <c r="A299" s="298"/>
      <c r="B299" s="298" t="s">
        <v>149</v>
      </c>
      <c r="C299" s="298" t="str">
        <f aca="false">VLOOKUP(B299,СписокРабот!B:E,2,FALSE())</f>
        <v>Монтаж шарового крана</v>
      </c>
      <c r="D299" s="300" t="str">
        <f aca="false">VLOOKUP(B299,СписокРабот!B:E,3,FALSE())</f>
        <v>ед.</v>
      </c>
      <c r="E299" s="476" t="n">
        <f aca="false">VLOOKUP(B299,СписокРабот!B:E,4,FALSE())</f>
        <v>796</v>
      </c>
      <c r="F299" s="302" t="n">
        <f aca="false">Работы!$F299</f>
        <v>2</v>
      </c>
      <c r="G299" s="477" t="n">
        <f aca="false">Работы!$G299</f>
        <v>1592</v>
      </c>
      <c r="H299" s="304" t="n">
        <f aca="false">SUMPRODUCT(N299:$CZ299,MOD(COLUMN(N299:$CZ299)+1,2))</f>
        <v>0</v>
      </c>
      <c r="I299" s="478" t="n">
        <f aca="false">H299*$E299</f>
        <v>0</v>
      </c>
      <c r="J299" s="304" t="n">
        <f aca="false">F299-H299</f>
        <v>2</v>
      </c>
      <c r="K299" s="478" t="n">
        <f aca="false">J299*$E299</f>
        <v>1592</v>
      </c>
      <c r="L299" s="479"/>
      <c r="M299" s="480" t="n">
        <f aca="false">L299*$E299</f>
        <v>0</v>
      </c>
      <c r="N299" s="479"/>
      <c r="O299" s="480" t="n">
        <f aca="false">N299*$E299</f>
        <v>0</v>
      </c>
    </row>
    <row r="300" customFormat="false" ht="14.25" hidden="false" customHeight="false" outlineLevel="0" collapsed="false">
      <c r="A300" s="298"/>
      <c r="B300" s="298" t="s">
        <v>570</v>
      </c>
      <c r="C300" s="298" t="str">
        <f aca="false">VLOOKUP(B300,СписокРабот!B:E,2,FALSE())</f>
        <v>Монтаж шарового крана на стояк</v>
      </c>
      <c r="D300" s="300" t="str">
        <f aca="false">VLOOKUP(B300,СписокРабот!B:E,3,FALSE())</f>
        <v>ед.</v>
      </c>
      <c r="E300" s="476" t="n">
        <f aca="false">VLOOKUP(B300,СписокРабот!B:E,4,FALSE())</f>
        <v>1107</v>
      </c>
      <c r="F300" s="331" t="n">
        <f aca="false">Работы!$F300</f>
        <v>0</v>
      </c>
      <c r="G300" s="477" t="n">
        <f aca="false">Работы!$G300</f>
        <v>0</v>
      </c>
      <c r="H300" s="332" t="n">
        <f aca="false">SUMPRODUCT(N300:$CZ300,MOD(COLUMN(N300:$CZ300)+1,2))</f>
        <v>0</v>
      </c>
      <c r="I300" s="478" t="n">
        <f aca="false">H300*$E300</f>
        <v>0</v>
      </c>
      <c r="J300" s="332" t="n">
        <f aca="false">F300-H300</f>
        <v>0</v>
      </c>
      <c r="K300" s="478" t="n">
        <f aca="false">J300*$E300</f>
        <v>0</v>
      </c>
      <c r="L300" s="519"/>
      <c r="M300" s="480" t="n">
        <f aca="false">L300*$E300</f>
        <v>0</v>
      </c>
      <c r="N300" s="519"/>
      <c r="O300" s="480" t="n">
        <f aca="false">N300*$E300</f>
        <v>0</v>
      </c>
    </row>
    <row r="301" customFormat="false" ht="14.25" hidden="false" customHeight="false" outlineLevel="0" collapsed="false">
      <c r="A301" s="298"/>
      <c r="B301" s="298" t="s">
        <v>571</v>
      </c>
      <c r="C301" s="298" t="str">
        <f aca="false">VLOOKUP(B301,СписокРабот!B:E,2,FALSE())</f>
        <v>Нарезка резьбы вручную на металлической трубе до 3 см</v>
      </c>
      <c r="D301" s="300" t="str">
        <f aca="false">VLOOKUP(B301,СписокРабот!B:E,3,FALSE())</f>
        <v>ед.</v>
      </c>
      <c r="E301" s="476" t="n">
        <f aca="false">VLOOKUP(B301,СписокРабот!B:E,4,FALSE())</f>
        <v>905</v>
      </c>
      <c r="F301" s="302" t="n">
        <f aca="false">Работы!$F301</f>
        <v>0</v>
      </c>
      <c r="G301" s="477" t="n">
        <f aca="false">Работы!$G301</f>
        <v>0</v>
      </c>
      <c r="H301" s="304" t="n">
        <f aca="false">SUMPRODUCT(N301:$CZ301,MOD(COLUMN(N301:$CZ301)+1,2))</f>
        <v>0</v>
      </c>
      <c r="I301" s="478" t="n">
        <f aca="false">H301*$E301</f>
        <v>0</v>
      </c>
      <c r="J301" s="304" t="n">
        <f aca="false">F301-H301</f>
        <v>0</v>
      </c>
      <c r="K301" s="478" t="n">
        <f aca="false">J301*$E301</f>
        <v>0</v>
      </c>
      <c r="L301" s="479"/>
      <c r="M301" s="480" t="n">
        <f aca="false">L301*$E301</f>
        <v>0</v>
      </c>
      <c r="N301" s="479"/>
      <c r="O301" s="480" t="n">
        <f aca="false">N301*$E301</f>
        <v>0</v>
      </c>
    </row>
    <row r="302" customFormat="false" ht="14.25" hidden="false" customHeight="false" outlineLevel="0" collapsed="false">
      <c r="A302" s="298"/>
      <c r="B302" s="298" t="s">
        <v>572</v>
      </c>
      <c r="C302" s="298" t="str">
        <f aca="false">VLOOKUP(B302,СписокРабот!B:E,2,FALSE())</f>
        <v>Нарезка резьбы вручную на металлической трубе до 5 см</v>
      </c>
      <c r="D302" s="300" t="str">
        <f aca="false">VLOOKUP(B302,СписокРабот!B:E,3,FALSE())</f>
        <v>ед.</v>
      </c>
      <c r="E302" s="476" t="n">
        <f aca="false">VLOOKUP(B302,СписокРабот!B:E,4,FALSE())</f>
        <v>1300</v>
      </c>
      <c r="F302" s="302" t="n">
        <f aca="false">Работы!$F302</f>
        <v>0</v>
      </c>
      <c r="G302" s="477" t="n">
        <f aca="false">Работы!$G302</f>
        <v>0</v>
      </c>
      <c r="H302" s="304" t="n">
        <f aca="false">SUMPRODUCT(N302:$CZ302,MOD(COLUMN(N302:$CZ302)+1,2))</f>
        <v>0</v>
      </c>
      <c r="I302" s="478" t="n">
        <f aca="false">H302*$E302</f>
        <v>0</v>
      </c>
      <c r="J302" s="304" t="n">
        <f aca="false">F302-H302</f>
        <v>0</v>
      </c>
      <c r="K302" s="478" t="n">
        <f aca="false">J302*$E302</f>
        <v>0</v>
      </c>
      <c r="L302" s="479"/>
      <c r="M302" s="480" t="n">
        <f aca="false">L302*$E302</f>
        <v>0</v>
      </c>
      <c r="N302" s="479"/>
      <c r="O302" s="480" t="n">
        <f aca="false">N302*$E302</f>
        <v>0</v>
      </c>
    </row>
    <row r="303" customFormat="false" ht="14.25" hidden="false" customHeight="false" outlineLevel="0" collapsed="false">
      <c r="A303" s="298"/>
      <c r="B303" s="298" t="s">
        <v>573</v>
      </c>
      <c r="C303" s="298" t="str">
        <f aca="false">VLOOKUP(B303,СписокРабот!B:E,2,FALSE())</f>
        <v>Расчеканка труб (чугун на пластик)</v>
      </c>
      <c r="D303" s="300" t="str">
        <f aca="false">VLOOKUP(B303,СписокРабот!B:E,3,FALSE())</f>
        <v>ед.</v>
      </c>
      <c r="E303" s="476" t="n">
        <f aca="false">VLOOKUP(B303,СписокРабот!B:E,4,FALSE())</f>
        <v>3075</v>
      </c>
      <c r="F303" s="302" t="n">
        <f aca="false">Работы!$F303</f>
        <v>0</v>
      </c>
      <c r="G303" s="477" t="n">
        <f aca="false">Работы!$G303</f>
        <v>0</v>
      </c>
      <c r="H303" s="304" t="n">
        <f aca="false">SUMPRODUCT(N303:$CZ303,MOD(COLUMN(N303:$CZ303)+1,2))</f>
        <v>0</v>
      </c>
      <c r="I303" s="478" t="n">
        <f aca="false">H303*$E303</f>
        <v>0</v>
      </c>
      <c r="J303" s="304" t="n">
        <f aca="false">F303-H303</f>
        <v>0</v>
      </c>
      <c r="K303" s="478" t="n">
        <f aca="false">J303*$E303</f>
        <v>0</v>
      </c>
      <c r="L303" s="479"/>
      <c r="M303" s="480" t="n">
        <f aca="false">L303*$E303</f>
        <v>0</v>
      </c>
      <c r="N303" s="479"/>
      <c r="O303" s="480" t="n">
        <f aca="false">N303*$E303</f>
        <v>0</v>
      </c>
    </row>
    <row r="304" customFormat="false" ht="14.25" hidden="false" customHeight="false" outlineLevel="0" collapsed="false">
      <c r="A304" s="298"/>
      <c r="B304" s="298" t="s">
        <v>574</v>
      </c>
      <c r="C304" s="298" t="str">
        <f aca="false">VLOOKUP(B304,СписокРабот!B:E,2,FALSE())</f>
        <v>Устройство штробы (под трубу до ¾) в бетоне</v>
      </c>
      <c r="D304" s="300" t="str">
        <f aca="false">VLOOKUP(B304,СписокРабот!B:E,3,FALSE())</f>
        <v>п.м</v>
      </c>
      <c r="E304" s="476" t="n">
        <f aca="false">VLOOKUP(B304,СписокРабот!B:E,4,FALSE())</f>
        <v>1411</v>
      </c>
      <c r="F304" s="306" t="n">
        <f aca="false">Работы!$F304</f>
        <v>0</v>
      </c>
      <c r="G304" s="477" t="n">
        <f aca="false">Работы!$G304</f>
        <v>0</v>
      </c>
      <c r="H304" s="307" t="n">
        <f aca="false">SUMPRODUCT(N304:$CZ304,MOD(COLUMN(N304:$CZ304)+1,2))</f>
        <v>0</v>
      </c>
      <c r="I304" s="478" t="n">
        <f aca="false">H304*$E304</f>
        <v>0</v>
      </c>
      <c r="J304" s="307" t="n">
        <f aca="false">F304-H304</f>
        <v>0</v>
      </c>
      <c r="K304" s="478" t="n">
        <f aca="false">J304*$E304</f>
        <v>0</v>
      </c>
      <c r="L304" s="481"/>
      <c r="M304" s="480" t="n">
        <f aca="false">L304*$E304</f>
        <v>0</v>
      </c>
      <c r="N304" s="481"/>
      <c r="O304" s="480" t="n">
        <f aca="false">N304*$E304</f>
        <v>0</v>
      </c>
    </row>
    <row r="305" customFormat="false" ht="14.25" hidden="false" customHeight="false" outlineLevel="0" collapsed="false">
      <c r="A305" s="298"/>
      <c r="B305" s="298" t="s">
        <v>151</v>
      </c>
      <c r="C305" s="298" t="str">
        <f aca="false">VLOOKUP(B305,СписокРабот!B:E,2,FALSE())</f>
        <v>Устройство штробы (под трубу до ¾) в кирпиче/ блоке</v>
      </c>
      <c r="D305" s="300" t="str">
        <f aca="false">VLOOKUP(B305,СписокРабот!B:E,3,FALSE())</f>
        <v>п.м</v>
      </c>
      <c r="E305" s="476" t="n">
        <f aca="false">VLOOKUP(B305,СписокРабот!B:E,4,FALSE())</f>
        <v>988</v>
      </c>
      <c r="F305" s="306" t="n">
        <f aca="false">Работы!$F305</f>
        <v>12</v>
      </c>
      <c r="G305" s="477" t="n">
        <f aca="false">Работы!$G305</f>
        <v>11856</v>
      </c>
      <c r="H305" s="307" t="n">
        <f aca="false">SUMPRODUCT(N305:$CZ305,MOD(COLUMN(N305:$CZ305)+1,2))</f>
        <v>0</v>
      </c>
      <c r="I305" s="478" t="n">
        <f aca="false">H305*$E305</f>
        <v>0</v>
      </c>
      <c r="J305" s="307" t="n">
        <f aca="false">F305-H305</f>
        <v>12</v>
      </c>
      <c r="K305" s="478" t="n">
        <f aca="false">J305*$E305</f>
        <v>11856</v>
      </c>
      <c r="L305" s="481"/>
      <c r="M305" s="480" t="n">
        <f aca="false">L305*$E305</f>
        <v>0</v>
      </c>
      <c r="N305" s="481"/>
      <c r="O305" s="480" t="n">
        <f aca="false">N305*$E305</f>
        <v>0</v>
      </c>
    </row>
    <row r="306" customFormat="false" ht="14.25" hidden="false" customHeight="false" outlineLevel="0" collapsed="false">
      <c r="A306" s="298"/>
      <c r="B306" s="298" t="s">
        <v>575</v>
      </c>
      <c r="C306" s="298" t="str">
        <f aca="false">VLOOKUP(B306,СписокРабот!B:E,2,FALSE())</f>
        <v>Устройство штробы (под трубу 40-100 мм) в бетоне</v>
      </c>
      <c r="D306" s="300" t="str">
        <f aca="false">VLOOKUP(B306,СписокРабот!B:E,3,FALSE())</f>
        <v>п.м</v>
      </c>
      <c r="E306" s="476" t="n">
        <f aca="false">VLOOKUP(B306,СписокРабот!B:E,4,FALSE())</f>
        <v>1975</v>
      </c>
      <c r="F306" s="306" t="n">
        <f aca="false">Работы!$F306</f>
        <v>0</v>
      </c>
      <c r="G306" s="477" t="n">
        <f aca="false">Работы!$G306</f>
        <v>0</v>
      </c>
      <c r="H306" s="307" t="n">
        <f aca="false">SUMPRODUCT(N306:$CZ306,MOD(COLUMN(N306:$CZ306)+1,2))</f>
        <v>0</v>
      </c>
      <c r="I306" s="478" t="n">
        <f aca="false">H306*$E306</f>
        <v>0</v>
      </c>
      <c r="J306" s="307" t="n">
        <f aca="false">F306-H306</f>
        <v>0</v>
      </c>
      <c r="K306" s="478" t="n">
        <f aca="false">J306*$E306</f>
        <v>0</v>
      </c>
      <c r="L306" s="481"/>
      <c r="M306" s="480" t="n">
        <f aca="false">L306*$E306</f>
        <v>0</v>
      </c>
      <c r="N306" s="481"/>
      <c r="O306" s="480" t="n">
        <f aca="false">N306*$E306</f>
        <v>0</v>
      </c>
    </row>
    <row r="307" customFormat="false" ht="14.25" hidden="false" customHeight="false" outlineLevel="0" collapsed="false">
      <c r="A307" s="298"/>
      <c r="B307" s="298" t="s">
        <v>153</v>
      </c>
      <c r="C307" s="298" t="str">
        <f aca="false">VLOOKUP(B307,СписокРабот!B:E,2,FALSE())</f>
        <v>Устройство штробы (под трубу 40-100 мм) в кирпиче/блоке</v>
      </c>
      <c r="D307" s="300" t="str">
        <f aca="false">VLOOKUP(B307,СписокРабот!B:E,3,FALSE())</f>
        <v>п.м</v>
      </c>
      <c r="E307" s="476" t="n">
        <f aca="false">VLOOKUP(B307,СписокРабот!B:E,4,FALSE())</f>
        <v>1693</v>
      </c>
      <c r="F307" s="306" t="n">
        <f aca="false">Работы!$F307</f>
        <v>6</v>
      </c>
      <c r="G307" s="477" t="n">
        <f aca="false">Работы!$G307</f>
        <v>10158</v>
      </c>
      <c r="H307" s="307" t="n">
        <f aca="false">SUMPRODUCT(N307:$CZ307,MOD(COLUMN(N307:$CZ307)+1,2))</f>
        <v>0</v>
      </c>
      <c r="I307" s="478" t="n">
        <f aca="false">H307*$E307</f>
        <v>0</v>
      </c>
      <c r="J307" s="307" t="n">
        <f aca="false">F307-H307</f>
        <v>6</v>
      </c>
      <c r="K307" s="478" t="n">
        <f aca="false">J307*$E307</f>
        <v>10158</v>
      </c>
      <c r="L307" s="481"/>
      <c r="M307" s="480" t="n">
        <f aca="false">L307*$E307</f>
        <v>0</v>
      </c>
      <c r="N307" s="481"/>
      <c r="O307" s="480" t="n">
        <f aca="false">N307*$E307</f>
        <v>0</v>
      </c>
    </row>
    <row r="308" customFormat="false" ht="14.25" hidden="false" customHeight="false" outlineLevel="0" collapsed="false">
      <c r="A308" s="298"/>
      <c r="B308" s="298" t="s">
        <v>155</v>
      </c>
      <c r="C308" s="298" t="str">
        <f aca="false">VLOOKUP(B308,СписокРабот!B:E,2,FALSE())</f>
        <v>Подключение радиаторов отопления на старое место без переврезки стоимостью до 50 000 руб.</v>
      </c>
      <c r="D308" s="300" t="str">
        <f aca="false">VLOOKUP(B308,СписокРабот!B:E,3,FALSE())</f>
        <v>ед.</v>
      </c>
      <c r="E308" s="476" t="n">
        <f aca="false">VLOOKUP(B308,СписокРабот!B:E,4,FALSE())</f>
        <v>1693</v>
      </c>
      <c r="F308" s="302" t="n">
        <f aca="false">Работы!$F308</f>
        <v>6</v>
      </c>
      <c r="G308" s="477" t="n">
        <f aca="false">Работы!$G308</f>
        <v>10158</v>
      </c>
      <c r="H308" s="304" t="n">
        <f aca="false">SUMPRODUCT(N308:$CZ308,MOD(COLUMN(N308:$CZ308)+1,2))</f>
        <v>0</v>
      </c>
      <c r="I308" s="478" t="n">
        <f aca="false">H308*$E308</f>
        <v>0</v>
      </c>
      <c r="J308" s="304" t="n">
        <f aca="false">F308-H308</f>
        <v>6</v>
      </c>
      <c r="K308" s="478" t="n">
        <f aca="false">J308*$E308</f>
        <v>10158</v>
      </c>
      <c r="L308" s="479"/>
      <c r="M308" s="480" t="n">
        <f aca="false">L308*$E308</f>
        <v>0</v>
      </c>
      <c r="N308" s="479"/>
      <c r="O308" s="480" t="n">
        <f aca="false">N308*$E308</f>
        <v>0</v>
      </c>
    </row>
    <row r="309" customFormat="false" ht="14.25" hidden="false" customHeight="false" outlineLevel="0" collapsed="false">
      <c r="A309" s="298"/>
      <c r="B309" s="298" t="s">
        <v>157</v>
      </c>
      <c r="C309" s="298" t="str">
        <f aca="false">VLOOKUP(B309,СписокРабот!B:E,2,FALSE())</f>
        <v>Монтаж регулятора давления/обратного клапана/защита гидроудара</v>
      </c>
      <c r="D309" s="300" t="str">
        <f aca="false">VLOOKUP(B309,СписокРабот!B:E,3,FALSE())</f>
        <v>ед.</v>
      </c>
      <c r="E309" s="476" t="n">
        <f aca="false">VLOOKUP(B309,СписокРабот!B:E,4,FALSE())</f>
        <v>1768</v>
      </c>
      <c r="F309" s="302" t="n">
        <f aca="false">Работы!$F309</f>
        <v>4</v>
      </c>
      <c r="G309" s="477" t="n">
        <f aca="false">Работы!$G309</f>
        <v>7072</v>
      </c>
      <c r="H309" s="304" t="n">
        <f aca="false">SUMPRODUCT(N309:$CZ309,MOD(COLUMN(N309:$CZ309)+1,2))</f>
        <v>0</v>
      </c>
      <c r="I309" s="478" t="n">
        <f aca="false">H309*$E309</f>
        <v>0</v>
      </c>
      <c r="J309" s="304" t="n">
        <f aca="false">F309-H309</f>
        <v>4</v>
      </c>
      <c r="K309" s="478" t="n">
        <f aca="false">J309*$E309</f>
        <v>7072</v>
      </c>
      <c r="L309" s="479"/>
      <c r="M309" s="480" t="n">
        <f aca="false">L309*$E309</f>
        <v>0</v>
      </c>
      <c r="N309" s="479"/>
      <c r="O309" s="480" t="n">
        <f aca="false">N309*$E309</f>
        <v>0</v>
      </c>
    </row>
    <row r="310" customFormat="false" ht="14.25" hidden="false" customHeight="false" outlineLevel="0" collapsed="false">
      <c r="A310" s="298"/>
      <c r="B310" s="298" t="s">
        <v>159</v>
      </c>
      <c r="C310" s="298" t="str">
        <f aca="false">VLOOKUP(B310,СписокРабот!B:E,2,FALSE())</f>
        <v>Монтаж гребёнки (с подсоединением фитингов)</v>
      </c>
      <c r="D310" s="300" t="str">
        <f aca="false">VLOOKUP(B310,СписокРабот!B:E,3,FALSE())</f>
        <v>ед.</v>
      </c>
      <c r="E310" s="476" t="n">
        <f aca="false">VLOOKUP(B310,СписокРабот!B:E,4,FALSE())</f>
        <v>4218</v>
      </c>
      <c r="F310" s="302" t="n">
        <f aca="false">Работы!$F310</f>
        <v>4</v>
      </c>
      <c r="G310" s="477" t="n">
        <f aca="false">Работы!$G310</f>
        <v>16872</v>
      </c>
      <c r="H310" s="304" t="n">
        <f aca="false">SUMPRODUCT(N310:$CZ310,MOD(COLUMN(N310:$CZ310)+1,2))</f>
        <v>0</v>
      </c>
      <c r="I310" s="478" t="n">
        <f aca="false">H310*$E310</f>
        <v>0</v>
      </c>
      <c r="J310" s="304" t="n">
        <f aca="false">F310-H310</f>
        <v>4</v>
      </c>
      <c r="K310" s="478" t="n">
        <f aca="false">J310*$E310</f>
        <v>16872</v>
      </c>
      <c r="L310" s="479"/>
      <c r="M310" s="480" t="n">
        <f aca="false">L310*$E310</f>
        <v>0</v>
      </c>
      <c r="N310" s="479"/>
      <c r="O310" s="480" t="n">
        <f aca="false">N310*$E310</f>
        <v>0</v>
      </c>
    </row>
    <row r="311" customFormat="false" ht="14.25" hidden="false" customHeight="false" outlineLevel="0" collapsed="false">
      <c r="A311" s="298"/>
      <c r="B311" s="298" t="s">
        <v>161</v>
      </c>
      <c r="C311" s="298" t="str">
        <f aca="false">VLOOKUP(B311,СписокРабот!B:E,2,FALSE())</f>
        <v>Монтаж системы защиты от протечек ( 3 датчика без пусконаладки)</v>
      </c>
      <c r="D311" s="300" t="str">
        <f aca="false">VLOOKUP(B311,СписокРабот!B:E,3,FALSE())</f>
        <v>к-т</v>
      </c>
      <c r="E311" s="476" t="n">
        <f aca="false">VLOOKUP(B311,СписокРабот!B:E,4,FALSE())</f>
        <v>11355</v>
      </c>
      <c r="F311" s="302" t="n">
        <f aca="false">Работы!$F311</f>
        <v>2</v>
      </c>
      <c r="G311" s="477" t="n">
        <f aca="false">Работы!$G311</f>
        <v>22710</v>
      </c>
      <c r="H311" s="304" t="n">
        <f aca="false">SUMPRODUCT(N311:$CZ311,MOD(COLUMN(N311:$CZ311)+1,2))</f>
        <v>0</v>
      </c>
      <c r="I311" s="478" t="n">
        <f aca="false">H311*$E311</f>
        <v>0</v>
      </c>
      <c r="J311" s="304" t="n">
        <f aca="false">F311-H311</f>
        <v>2</v>
      </c>
      <c r="K311" s="478" t="n">
        <f aca="false">J311*$E311</f>
        <v>22710</v>
      </c>
      <c r="L311" s="479"/>
      <c r="M311" s="480" t="n">
        <f aca="false">L311*$E311</f>
        <v>0</v>
      </c>
      <c r="N311" s="479"/>
      <c r="O311" s="480" t="n">
        <f aca="false">N311*$E311</f>
        <v>0</v>
      </c>
    </row>
    <row r="312" customFormat="false" ht="14.25" hidden="false" customHeight="false" outlineLevel="0" collapsed="false">
      <c r="A312" s="298"/>
      <c r="B312" s="298" t="s">
        <v>576</v>
      </c>
      <c r="C312" s="298" t="str">
        <f aca="false">VLOOKUP(B312,СписокРабот!B:E,2,FALSE())</f>
        <v>Монтаж счётчика воды (без опломбировки)</v>
      </c>
      <c r="D312" s="300" t="str">
        <f aca="false">VLOOKUP(B312,СписокРабот!B:E,3,FALSE())</f>
        <v>ед.</v>
      </c>
      <c r="E312" s="476" t="n">
        <f aca="false">VLOOKUP(B312,СписокРабот!B:E,4,FALSE())</f>
        <v>1552</v>
      </c>
      <c r="F312" s="302" t="n">
        <f aca="false">Работы!$F312</f>
        <v>0</v>
      </c>
      <c r="G312" s="477" t="n">
        <f aca="false">Работы!$G312</f>
        <v>0</v>
      </c>
      <c r="H312" s="304" t="n">
        <f aca="false">SUMPRODUCT(N312:$CZ312,MOD(COLUMN(N312:$CZ312)+1,2))</f>
        <v>0</v>
      </c>
      <c r="I312" s="478" t="n">
        <f aca="false">H312*$E312</f>
        <v>0</v>
      </c>
      <c r="J312" s="304" t="n">
        <f aca="false">F312-H312</f>
        <v>0</v>
      </c>
      <c r="K312" s="478" t="n">
        <f aca="false">J312*$E312</f>
        <v>0</v>
      </c>
      <c r="L312" s="479"/>
      <c r="M312" s="480" t="n">
        <f aca="false">L312*$E312</f>
        <v>0</v>
      </c>
      <c r="N312" s="479"/>
      <c r="O312" s="480" t="n">
        <f aca="false">N312*$E312</f>
        <v>0</v>
      </c>
    </row>
    <row r="313" customFormat="false" ht="14.25" hidden="false" customHeight="false" outlineLevel="0" collapsed="false">
      <c r="A313" s="298"/>
      <c r="B313" s="298" t="s">
        <v>577</v>
      </c>
      <c r="C313" s="298" t="str">
        <f aca="false">VLOOKUP(B313,СписокРабот!B:E,2,FALSE())</f>
        <v>Наладка системы защиты от протечек</v>
      </c>
      <c r="D313" s="300" t="str">
        <f aca="false">VLOOKUP(B313,СписокРабот!B:E,3,FALSE())</f>
        <v>ед.</v>
      </c>
      <c r="E313" s="476" t="n">
        <f aca="false">VLOOKUP(B313,СписокРабот!B:E,4,FALSE())</f>
        <v>6411</v>
      </c>
      <c r="F313" s="302" t="n">
        <f aca="false">Работы!$F313</f>
        <v>0</v>
      </c>
      <c r="G313" s="477" t="n">
        <f aca="false">Работы!$G313</f>
        <v>0</v>
      </c>
      <c r="H313" s="304" t="n">
        <f aca="false">SUMPRODUCT(N313:$CZ313,MOD(COLUMN(N313:$CZ313)+1,2))</f>
        <v>0</v>
      </c>
      <c r="I313" s="478" t="n">
        <f aca="false">H313*$E313</f>
        <v>0</v>
      </c>
      <c r="J313" s="304" t="n">
        <f aca="false">F313-H313</f>
        <v>0</v>
      </c>
      <c r="K313" s="478" t="n">
        <f aca="false">J313*$E313</f>
        <v>0</v>
      </c>
      <c r="L313" s="479"/>
      <c r="M313" s="480" t="n">
        <f aca="false">L313*$E313</f>
        <v>0</v>
      </c>
      <c r="N313" s="479"/>
      <c r="O313" s="480" t="n">
        <f aca="false">N313*$E313</f>
        <v>0</v>
      </c>
    </row>
    <row r="314" customFormat="false" ht="14.25" hidden="false" customHeight="false" outlineLevel="0" collapsed="false">
      <c r="A314" s="298"/>
      <c r="B314" s="298" t="s">
        <v>578</v>
      </c>
      <c r="C314" s="298" t="str">
        <f aca="false">VLOOKUP(B314,СписокРабот!B:E,2,FALSE())</f>
        <v>Установка аксессуаров с/узла</v>
      </c>
      <c r="D314" s="300" t="str">
        <f aca="false">VLOOKUP(B314,СписокРабот!B:E,3,FALSE())</f>
        <v>ед.</v>
      </c>
      <c r="E314" s="476" t="n">
        <f aca="false">VLOOKUP(B314,СписокРабот!B:E,4,FALSE())</f>
        <v>975</v>
      </c>
      <c r="F314" s="302" t="n">
        <f aca="false">Работы!$F314</f>
        <v>0</v>
      </c>
      <c r="G314" s="477" t="n">
        <f aca="false">Работы!$G314</f>
        <v>0</v>
      </c>
      <c r="H314" s="304" t="n">
        <f aca="false">SUMPRODUCT(N314:$CZ314,MOD(COLUMN(N314:$CZ314)+1,2))</f>
        <v>0</v>
      </c>
      <c r="I314" s="478" t="n">
        <f aca="false">H314*$E314</f>
        <v>0</v>
      </c>
      <c r="J314" s="304" t="n">
        <f aca="false">F314-H314</f>
        <v>0</v>
      </c>
      <c r="K314" s="478" t="n">
        <f aca="false">J314*$E314</f>
        <v>0</v>
      </c>
      <c r="L314" s="479"/>
      <c r="M314" s="480" t="n">
        <f aca="false">L314*$E314</f>
        <v>0</v>
      </c>
      <c r="N314" s="479"/>
      <c r="O314" s="480" t="n">
        <f aca="false">N314*$E314</f>
        <v>0</v>
      </c>
    </row>
    <row r="315" customFormat="false" ht="14.25" hidden="false" customHeight="false" outlineLevel="0" collapsed="false">
      <c r="A315" s="298"/>
      <c r="B315" s="298" t="s">
        <v>579</v>
      </c>
      <c r="C315" s="298" t="str">
        <f aca="false">VLOOKUP(B315,СписокРабот!B:E,2,FALSE())</f>
        <v>Навеска зеркал площадью до 1 кв.м. с подсветкой К-1.3</v>
      </c>
      <c r="D315" s="300" t="str">
        <f aca="false">VLOOKUP(B315,СписокРабот!B:E,3,FALSE())</f>
        <v>ед.</v>
      </c>
      <c r="E315" s="476" t="n">
        <f aca="false">VLOOKUP(B315,СписокРабот!B:E,4,FALSE())</f>
        <v>2680</v>
      </c>
      <c r="F315" s="302" t="n">
        <f aca="false">Работы!$F315</f>
        <v>0</v>
      </c>
      <c r="G315" s="477" t="n">
        <f aca="false">Работы!$G315</f>
        <v>0</v>
      </c>
      <c r="H315" s="304" t="n">
        <f aca="false">SUMPRODUCT(N315:$CZ315,MOD(COLUMN(N315:$CZ315)+1,2))</f>
        <v>0</v>
      </c>
      <c r="I315" s="478" t="n">
        <f aca="false">H315*$E315</f>
        <v>0</v>
      </c>
      <c r="J315" s="304" t="n">
        <f aca="false">F315-H315</f>
        <v>0</v>
      </c>
      <c r="K315" s="478" t="n">
        <f aca="false">J315*$E315</f>
        <v>0</v>
      </c>
      <c r="L315" s="479"/>
      <c r="M315" s="480" t="n">
        <f aca="false">L315*$E315</f>
        <v>0</v>
      </c>
      <c r="N315" s="479"/>
      <c r="O315" s="480" t="n">
        <f aca="false">N315*$E315</f>
        <v>0</v>
      </c>
    </row>
    <row r="316" customFormat="false" ht="14.25" hidden="false" customHeight="false" outlineLevel="0" collapsed="false">
      <c r="A316" s="298"/>
      <c r="B316" s="298" t="s">
        <v>580</v>
      </c>
      <c r="C316" s="298" t="str">
        <f aca="false">VLOOKUP(B316,СписокРабот!B:E,2,FALSE())</f>
        <v>Монтаж душевой кабины с гидромассажом без обр. герметиком</v>
      </c>
      <c r="D316" s="300" t="str">
        <f aca="false">VLOOKUP(B316,СписокРабот!B:E,3,FALSE())</f>
        <v>ед.</v>
      </c>
      <c r="E316" s="476" t="n">
        <f aca="false">VLOOKUP(B316,СписокРабот!B:E,4,FALSE())</f>
        <v>9732</v>
      </c>
      <c r="F316" s="302" t="n">
        <f aca="false">Работы!$F316</f>
        <v>0</v>
      </c>
      <c r="G316" s="477" t="n">
        <f aca="false">Работы!$G316</f>
        <v>0</v>
      </c>
      <c r="H316" s="304" t="n">
        <f aca="false">SUMPRODUCT(N316:$CZ316,MOD(COLUMN(N316:$CZ316)+1,2))</f>
        <v>0</v>
      </c>
      <c r="I316" s="478" t="n">
        <f aca="false">H316*$E316</f>
        <v>0</v>
      </c>
      <c r="J316" s="304" t="n">
        <f aca="false">F316-H316</f>
        <v>0</v>
      </c>
      <c r="K316" s="478" t="n">
        <f aca="false">J316*$E316</f>
        <v>0</v>
      </c>
      <c r="L316" s="479"/>
      <c r="M316" s="480" t="n">
        <f aca="false">L316*$E316</f>
        <v>0</v>
      </c>
      <c r="N316" s="479"/>
      <c r="O316" s="480" t="n">
        <f aca="false">N316*$E316</f>
        <v>0</v>
      </c>
    </row>
    <row r="317" customFormat="false" ht="14.25" hidden="false" customHeight="false" outlineLevel="0" collapsed="false">
      <c r="A317" s="298"/>
      <c r="B317" s="298" t="s">
        <v>581</v>
      </c>
      <c r="C317" s="298" t="str">
        <f aca="false">VLOOKUP(B317,СписокРабот!B:E,2,FALSE())</f>
        <v>Монтаж радиатора на новое место стоимостью до 50 000 руб.</v>
      </c>
      <c r="D317" s="300" t="str">
        <f aca="false">VLOOKUP(B317,СписокРабот!B:E,3,FALSE())</f>
        <v>ед.</v>
      </c>
      <c r="E317" s="476" t="n">
        <f aca="false">VLOOKUP(B317,СписокРабот!B:E,4,FALSE())</f>
        <v>3545</v>
      </c>
      <c r="F317" s="302" t="n">
        <f aca="false">Работы!$F317</f>
        <v>0</v>
      </c>
      <c r="G317" s="477" t="n">
        <f aca="false">Работы!$G317</f>
        <v>0</v>
      </c>
      <c r="H317" s="304" t="n">
        <f aca="false">SUMPRODUCT(N317:$CZ317,MOD(COLUMN(N317:$CZ317)+1,2))</f>
        <v>0</v>
      </c>
      <c r="I317" s="478" t="n">
        <f aca="false">H317*$E317</f>
        <v>0</v>
      </c>
      <c r="J317" s="304" t="n">
        <f aca="false">F317-H317</f>
        <v>0</v>
      </c>
      <c r="K317" s="478" t="n">
        <f aca="false">J317*$E317</f>
        <v>0</v>
      </c>
      <c r="L317" s="479"/>
      <c r="M317" s="480" t="n">
        <f aca="false">L317*$E317</f>
        <v>0</v>
      </c>
      <c r="N317" s="479"/>
      <c r="O317" s="480" t="n">
        <f aca="false">N317*$E317</f>
        <v>0</v>
      </c>
    </row>
    <row r="318" customFormat="false" ht="14.25" hidden="false" customHeight="false" outlineLevel="0" collapsed="false">
      <c r="A318" s="298"/>
      <c r="B318" s="298" t="s">
        <v>582</v>
      </c>
      <c r="C318" s="298" t="str">
        <f aca="false">VLOOKUP(B318,СписокРабот!B:E,2,FALSE())</f>
        <v>Монтаж душевой кабины без гидромассажа без обработки герметиком</v>
      </c>
      <c r="D318" s="300" t="str">
        <f aca="false">VLOOKUP(B318,СписокРабот!B:E,3,FALSE())</f>
        <v>ед.</v>
      </c>
      <c r="E318" s="476" t="n">
        <f aca="false">VLOOKUP(B318,СписокРабот!B:E,4,FALSE())</f>
        <v>9154</v>
      </c>
      <c r="F318" s="302" t="n">
        <f aca="false">Работы!$F318</f>
        <v>0</v>
      </c>
      <c r="G318" s="477" t="n">
        <f aca="false">Работы!$G318</f>
        <v>0</v>
      </c>
      <c r="H318" s="304" t="n">
        <f aca="false">SUMPRODUCT(N318:$CZ318,MOD(COLUMN(N318:$CZ318)+1,2))</f>
        <v>0</v>
      </c>
      <c r="I318" s="478" t="n">
        <f aca="false">H318*$E318</f>
        <v>0</v>
      </c>
      <c r="J318" s="304" t="n">
        <f aca="false">F318-H318</f>
        <v>0</v>
      </c>
      <c r="K318" s="478" t="n">
        <f aca="false">J318*$E318</f>
        <v>0</v>
      </c>
      <c r="L318" s="479"/>
      <c r="M318" s="480" t="n">
        <f aca="false">L318*$E318</f>
        <v>0</v>
      </c>
      <c r="N318" s="479"/>
      <c r="O318" s="480" t="n">
        <f aca="false">N318*$E318</f>
        <v>0</v>
      </c>
    </row>
    <row r="319" customFormat="false" ht="14.25" hidden="false" customHeight="false" outlineLevel="0" collapsed="false">
      <c r="A319" s="298"/>
      <c r="B319" s="298" t="s">
        <v>583</v>
      </c>
      <c r="C319" s="298" t="str">
        <f aca="false">VLOOKUP(B319,СписокРабот!B:E,2,FALSE())</f>
        <v>Гидроизоляция швов душевой кабины</v>
      </c>
      <c r="D319" s="300" t="str">
        <f aca="false">VLOOKUP(B319,СписокРабот!B:E,3,FALSE())</f>
        <v>ед.</v>
      </c>
      <c r="E319" s="476" t="n">
        <f aca="false">VLOOKUP(B319,СписокРабот!B:E,4,FALSE())</f>
        <v>7154</v>
      </c>
      <c r="F319" s="302" t="n">
        <f aca="false">Работы!$F319</f>
        <v>0</v>
      </c>
      <c r="G319" s="477" t="n">
        <f aca="false">Работы!$G319</f>
        <v>0</v>
      </c>
      <c r="H319" s="304" t="n">
        <f aca="false">SUMPRODUCT(N319:$CZ319,MOD(COLUMN(N319:$CZ319)+1,2))</f>
        <v>0</v>
      </c>
      <c r="I319" s="478" t="n">
        <f aca="false">H319*$E319</f>
        <v>0</v>
      </c>
      <c r="J319" s="304" t="n">
        <f aca="false">F319-H319</f>
        <v>0</v>
      </c>
      <c r="K319" s="478" t="n">
        <f aca="false">J319*$E319</f>
        <v>0</v>
      </c>
      <c r="L319" s="479"/>
      <c r="M319" s="480" t="n">
        <f aca="false">L319*$E319</f>
        <v>0</v>
      </c>
      <c r="N319" s="479"/>
      <c r="O319" s="480" t="n">
        <f aca="false">N319*$E319</f>
        <v>0</v>
      </c>
    </row>
    <row r="320" customFormat="false" ht="14.25" hidden="false" customHeight="false" outlineLevel="0" collapsed="false">
      <c r="A320" s="298"/>
      <c r="B320" s="298" t="s">
        <v>584</v>
      </c>
      <c r="C320" s="298" t="str">
        <f aca="false">VLOOKUP(B320,СписокРабот!B:E,2,FALSE())</f>
        <v>Монтаж пластиковых шторок</v>
      </c>
      <c r="D320" s="300" t="str">
        <f aca="false">VLOOKUP(B320,СписокРабот!B:E,3,FALSE())</f>
        <v>ед.</v>
      </c>
      <c r="E320" s="476" t="n">
        <f aca="false">VLOOKUP(B320,СписокРабот!B:E,4,FALSE())</f>
        <v>4024</v>
      </c>
      <c r="F320" s="302" t="n">
        <f aca="false">Работы!$F320</f>
        <v>0</v>
      </c>
      <c r="G320" s="477" t="n">
        <f aca="false">Работы!$G320</f>
        <v>0</v>
      </c>
      <c r="H320" s="304" t="n">
        <f aca="false">SUMPRODUCT(N320:$CZ320,MOD(COLUMN(N320:$CZ320)+1,2))</f>
        <v>0</v>
      </c>
      <c r="I320" s="478" t="n">
        <f aca="false">H320*$E320</f>
        <v>0</v>
      </c>
      <c r="J320" s="304" t="n">
        <f aca="false">F320-H320</f>
        <v>0</v>
      </c>
      <c r="K320" s="478" t="n">
        <f aca="false">J320*$E320</f>
        <v>0</v>
      </c>
      <c r="L320" s="479"/>
      <c r="M320" s="480" t="n">
        <f aca="false">L320*$E320</f>
        <v>0</v>
      </c>
      <c r="N320" s="479"/>
      <c r="O320" s="480" t="n">
        <f aca="false">N320*$E320</f>
        <v>0</v>
      </c>
    </row>
    <row r="321" customFormat="false" ht="14.25" hidden="false" customHeight="false" outlineLevel="0" collapsed="false">
      <c r="A321" s="298"/>
      <c r="B321" s="298" t="s">
        <v>585</v>
      </c>
      <c r="C321" s="298" t="str">
        <f aca="false">VLOOKUP(B321,СписокРабот!B:E,2,FALSE())</f>
        <v>Монтаж поддона на пол (акрил, искуств. камень) с подключением к канализации</v>
      </c>
      <c r="D321" s="300" t="str">
        <f aca="false">VLOOKUP(B321,СписокРабот!B:E,3,FALSE())</f>
        <v>ед.</v>
      </c>
      <c r="E321" s="476" t="n">
        <f aca="false">VLOOKUP(B321,СписокРабот!B:E,4,FALSE())</f>
        <v>4802</v>
      </c>
      <c r="F321" s="302" t="n">
        <f aca="false">Работы!$F321</f>
        <v>0</v>
      </c>
      <c r="G321" s="477" t="n">
        <f aca="false">Работы!$G321</f>
        <v>0</v>
      </c>
      <c r="H321" s="304" t="n">
        <f aca="false">SUMPRODUCT(N321:$CZ321,MOD(COLUMN(N321:$CZ321)+1,2))</f>
        <v>0</v>
      </c>
      <c r="I321" s="478" t="n">
        <f aca="false">H321*$E321</f>
        <v>0</v>
      </c>
      <c r="J321" s="304" t="n">
        <f aca="false">F321-H321</f>
        <v>0</v>
      </c>
      <c r="K321" s="478" t="n">
        <f aca="false">J321*$E321</f>
        <v>0</v>
      </c>
      <c r="L321" s="479"/>
      <c r="M321" s="480" t="n">
        <f aca="false">L321*$E321</f>
        <v>0</v>
      </c>
      <c r="N321" s="479"/>
      <c r="O321" s="480" t="n">
        <f aca="false">N321*$E321</f>
        <v>0</v>
      </c>
    </row>
    <row r="322" customFormat="false" ht="14.25" hidden="false" customHeight="false" outlineLevel="0" collapsed="false">
      <c r="A322" s="298"/>
      <c r="B322" s="298" t="s">
        <v>586</v>
      </c>
      <c r="C322" s="298" t="str">
        <f aca="false">VLOOKUP(B322,СписокРабот!B:E,2,FALSE())</f>
        <v>Монтаж пластикового экрана</v>
      </c>
      <c r="D322" s="300" t="str">
        <f aca="false">VLOOKUP(B322,СписокРабот!B:E,3,FALSE())</f>
        <v>ед.</v>
      </c>
      <c r="E322" s="476" t="n">
        <f aca="false">VLOOKUP(B322,СписокРабот!B:E,4,FALSE())</f>
        <v>1398</v>
      </c>
      <c r="F322" s="302" t="n">
        <f aca="false">Работы!$F322</f>
        <v>0</v>
      </c>
      <c r="G322" s="477" t="n">
        <f aca="false">Работы!$G322</f>
        <v>0</v>
      </c>
      <c r="H322" s="304" t="n">
        <f aca="false">SUMPRODUCT(N322:$CZ322,MOD(COLUMN(N322:$CZ322)+1,2))</f>
        <v>0</v>
      </c>
      <c r="I322" s="478" t="n">
        <f aca="false">H322*$E322</f>
        <v>0</v>
      </c>
      <c r="J322" s="304" t="n">
        <f aca="false">F322-H322</f>
        <v>0</v>
      </c>
      <c r="K322" s="478" t="n">
        <f aca="false">J322*$E322</f>
        <v>0</v>
      </c>
      <c r="L322" s="479"/>
      <c r="M322" s="480" t="n">
        <f aca="false">L322*$E322</f>
        <v>0</v>
      </c>
      <c r="N322" s="479"/>
      <c r="O322" s="480" t="n">
        <f aca="false">N322*$E322</f>
        <v>0</v>
      </c>
    </row>
    <row r="323" customFormat="false" ht="14.25" hidden="false" customHeight="false" outlineLevel="0" collapsed="false">
      <c r="A323" s="298"/>
      <c r="B323" s="298" t="s">
        <v>587</v>
      </c>
      <c r="C323" s="298" t="str">
        <f aca="false">VLOOKUP(B323,СписокРабот!B:E,2,FALSE())</f>
        <v>Монтаж стеклянных шторок на ванну</v>
      </c>
      <c r="D323" s="300" t="str">
        <f aca="false">VLOOKUP(B323,СписокРабот!B:E,3,FALSE())</f>
        <v>ед.</v>
      </c>
      <c r="E323" s="476" t="n">
        <f aca="false">VLOOKUP(B323,СписокРабот!B:E,4,FALSE())</f>
        <v>6673</v>
      </c>
      <c r="F323" s="302" t="n">
        <f aca="false">Работы!$F323</f>
        <v>0</v>
      </c>
      <c r="G323" s="477" t="n">
        <f aca="false">Работы!$G323</f>
        <v>0</v>
      </c>
      <c r="H323" s="304" t="n">
        <f aca="false">SUMPRODUCT(N323:$CZ323,MOD(COLUMN(N323:$CZ323)+1,2))</f>
        <v>0</v>
      </c>
      <c r="I323" s="478" t="n">
        <f aca="false">H323*$E323</f>
        <v>0</v>
      </c>
      <c r="J323" s="304" t="n">
        <f aca="false">F323-H323</f>
        <v>0</v>
      </c>
      <c r="K323" s="478" t="n">
        <f aca="false">J323*$E323</f>
        <v>0</v>
      </c>
      <c r="L323" s="479"/>
      <c r="M323" s="480" t="n">
        <f aca="false">L323*$E323</f>
        <v>0</v>
      </c>
      <c r="N323" s="479"/>
      <c r="O323" s="480" t="n">
        <f aca="false">N323*$E323</f>
        <v>0</v>
      </c>
    </row>
    <row r="324" customFormat="false" ht="14.25" hidden="false" customHeight="false" outlineLevel="0" collapsed="false">
      <c r="A324" s="298"/>
      <c r="B324" s="298" t="s">
        <v>588</v>
      </c>
      <c r="C324" s="298" t="str">
        <f aca="false">VLOOKUP(B324,СписокРабот!B:E,2,FALSE())</f>
        <v>Звуко-теплоизоляция стояков, трубопроводов длиной до 3м</v>
      </c>
      <c r="D324" s="300" t="str">
        <f aca="false">VLOOKUP(B324,СписокРабот!B:E,3,FALSE())</f>
        <v>ед.</v>
      </c>
      <c r="E324" s="476" t="n">
        <f aca="false">VLOOKUP(B324,СписокРабот!B:E,4,FALSE())</f>
        <v>2165</v>
      </c>
      <c r="F324" s="302" t="n">
        <f aca="false">Работы!$F324</f>
        <v>0</v>
      </c>
      <c r="G324" s="477" t="n">
        <f aca="false">Работы!$G324</f>
        <v>0</v>
      </c>
      <c r="H324" s="304" t="n">
        <f aca="false">SUMPRODUCT(N324:$CZ324,MOD(COLUMN(N324:$CZ324)+1,2))</f>
        <v>0</v>
      </c>
      <c r="I324" s="478" t="n">
        <f aca="false">H324*$E324</f>
        <v>0</v>
      </c>
      <c r="J324" s="304" t="n">
        <f aca="false">F324-H324</f>
        <v>0</v>
      </c>
      <c r="K324" s="478" t="n">
        <f aca="false">J324*$E324</f>
        <v>0</v>
      </c>
      <c r="L324" s="479"/>
      <c r="M324" s="480" t="n">
        <f aca="false">L324*$E324</f>
        <v>0</v>
      </c>
      <c r="N324" s="479"/>
      <c r="O324" s="480" t="n">
        <f aca="false">N324*$E324</f>
        <v>0</v>
      </c>
    </row>
    <row r="325" customFormat="false" ht="14.25" hidden="false" customHeight="false" outlineLevel="0" collapsed="false">
      <c r="A325" s="298"/>
      <c r="B325" s="298" t="s">
        <v>589</v>
      </c>
      <c r="C325" s="298" t="str">
        <f aca="false">VLOOKUP(B325,СписокРабот!B:E,2,FALSE())</f>
        <v>Монтаж столешницы готовой (без выпила отверстий)</v>
      </c>
      <c r="D325" s="300" t="str">
        <f aca="false">VLOOKUP(B325,СписокРабот!B:E,3,FALSE())</f>
        <v>п.м</v>
      </c>
      <c r="E325" s="476" t="n">
        <f aca="false">VLOOKUP(B325,СписокРабот!B:E,4,FALSE())</f>
        <v>1781</v>
      </c>
      <c r="F325" s="306" t="n">
        <f aca="false">Работы!$F325</f>
        <v>0</v>
      </c>
      <c r="G325" s="477" t="n">
        <f aca="false">Работы!$G325</f>
        <v>0</v>
      </c>
      <c r="H325" s="307" t="n">
        <f aca="false">SUMPRODUCT(N325:$CZ325,MOD(COLUMN(N325:$CZ325)+1,2))</f>
        <v>0</v>
      </c>
      <c r="I325" s="478" t="n">
        <f aca="false">H325*$E325</f>
        <v>0</v>
      </c>
      <c r="J325" s="307" t="n">
        <f aca="false">F325-H325</f>
        <v>0</v>
      </c>
      <c r="K325" s="478" t="n">
        <f aca="false">J325*$E325</f>
        <v>0</v>
      </c>
      <c r="L325" s="481"/>
      <c r="M325" s="480" t="n">
        <f aca="false">L325*$E325</f>
        <v>0</v>
      </c>
      <c r="N325" s="481"/>
      <c r="O325" s="480" t="n">
        <f aca="false">N325*$E325</f>
        <v>0</v>
      </c>
    </row>
    <row r="326" customFormat="false" ht="14.25" hidden="false" customHeight="false" outlineLevel="0" collapsed="false">
      <c r="A326" s="298"/>
      <c r="B326" s="298" t="s">
        <v>164</v>
      </c>
      <c r="C326" s="298" t="str">
        <f aca="false">VLOOKUP(B326,СписокРабот!B:E,2,FALSE())</f>
        <v>Опрессовка системы водоснабжения</v>
      </c>
      <c r="D326" s="300" t="str">
        <f aca="false">VLOOKUP(B326,СписокРабот!B:E,3,FALSE())</f>
        <v>ед.</v>
      </c>
      <c r="E326" s="476" t="n">
        <f aca="false">VLOOKUP(B326,СписокРабот!B:E,4,FALSE())</f>
        <v>1768</v>
      </c>
      <c r="F326" s="302" t="n">
        <f aca="false">Работы!$F326</f>
        <v>5</v>
      </c>
      <c r="G326" s="477" t="n">
        <f aca="false">Работы!$G326</f>
        <v>8840</v>
      </c>
      <c r="H326" s="304" t="n">
        <f aca="false">SUMPRODUCT(N326:$CZ326,MOD(COLUMN(N326:$CZ326)+1,2))</f>
        <v>0</v>
      </c>
      <c r="I326" s="478" t="n">
        <f aca="false">H326*$E326</f>
        <v>0</v>
      </c>
      <c r="J326" s="304" t="n">
        <f aca="false">F326-H326</f>
        <v>5</v>
      </c>
      <c r="K326" s="478" t="n">
        <f aca="false">J326*$E326</f>
        <v>8840</v>
      </c>
      <c r="L326" s="479"/>
      <c r="M326" s="480" t="n">
        <f aca="false">L326*$E326</f>
        <v>0</v>
      </c>
      <c r="N326" s="479"/>
      <c r="O326" s="480" t="n">
        <f aca="false">N326*$E326</f>
        <v>0</v>
      </c>
    </row>
    <row r="327" customFormat="false" ht="14.25" hidden="false" customHeight="false" outlineLevel="0" collapsed="false">
      <c r="A327" s="298"/>
      <c r="B327" s="298" t="s">
        <v>590</v>
      </c>
      <c r="C327" s="298" t="str">
        <f aca="false">VLOOKUP(B327,СписокРабот!B:E,2,FALSE())</f>
        <v>Укрепление сантех. кабины</v>
      </c>
      <c r="D327" s="300" t="str">
        <f aca="false">VLOOKUP(B327,СписокРабот!B:E,3,FALSE())</f>
        <v>ед.</v>
      </c>
      <c r="E327" s="476" t="n">
        <f aca="false">VLOOKUP(B327,СписокРабот!B:E,4,FALSE())</f>
        <v>8634</v>
      </c>
      <c r="F327" s="302" t="n">
        <f aca="false">Работы!$F327</f>
        <v>0</v>
      </c>
      <c r="G327" s="477" t="n">
        <f aca="false">Работы!$G327</f>
        <v>0</v>
      </c>
      <c r="H327" s="304" t="n">
        <f aca="false">SUMPRODUCT(N327:$CZ327,MOD(COLUMN(N327:$CZ327)+1,2))</f>
        <v>0</v>
      </c>
      <c r="I327" s="478" t="n">
        <f aca="false">H327*$E327</f>
        <v>0</v>
      </c>
      <c r="J327" s="304" t="n">
        <f aca="false">F327-H327</f>
        <v>0</v>
      </c>
      <c r="K327" s="478" t="n">
        <f aca="false">J327*$E327</f>
        <v>0</v>
      </c>
      <c r="L327" s="479"/>
      <c r="M327" s="480" t="n">
        <f aca="false">L327*$E327</f>
        <v>0</v>
      </c>
      <c r="N327" s="479"/>
      <c r="O327" s="480" t="n">
        <f aca="false">N327*$E327</f>
        <v>0</v>
      </c>
    </row>
    <row r="328" customFormat="false" ht="14.25" hidden="false" customHeight="false" outlineLevel="0" collapsed="false">
      <c r="A328" s="298"/>
      <c r="B328" s="298" t="s">
        <v>591</v>
      </c>
      <c r="C328" s="298" t="str">
        <f aca="false">VLOOKUP(B328,СписокРабот!B:E,2,FALSE())</f>
        <v>Монтаж ванной/ радиатора стоимостью выше 50 000 руб. (25% от стоимости изделия)</v>
      </c>
      <c r="D328" s="300" t="str">
        <f aca="false">VLOOKUP(B328,СписокРабот!B:E,3,FALSE())</f>
        <v>ед.</v>
      </c>
      <c r="E328" s="476" t="n">
        <f aca="false">VLOOKUP(B328,СписокРабот!B:E,4,FALSE())</f>
        <v>0</v>
      </c>
      <c r="F328" s="302" t="n">
        <f aca="false">Работы!$F328</f>
        <v>0</v>
      </c>
      <c r="G328" s="477" t="n">
        <f aca="false">Работы!$G328</f>
        <v>0</v>
      </c>
      <c r="H328" s="304" t="n">
        <f aca="false">SUMPRODUCT(N328:$CZ328,MOD(COLUMN(N328:$CZ328)+1,2))</f>
        <v>0</v>
      </c>
      <c r="I328" s="478" t="n">
        <f aca="false">H328*$E328</f>
        <v>0</v>
      </c>
      <c r="J328" s="304" t="n">
        <f aca="false">F328-H328</f>
        <v>0</v>
      </c>
      <c r="K328" s="478" t="n">
        <f aca="false">J328*$E328</f>
        <v>0</v>
      </c>
      <c r="L328" s="479"/>
      <c r="M328" s="480" t="n">
        <f aca="false">L328*$E328</f>
        <v>0</v>
      </c>
      <c r="N328" s="479"/>
      <c r="O328" s="480" t="n">
        <f aca="false">N328*$E328</f>
        <v>0</v>
      </c>
    </row>
    <row r="329" customFormat="false" ht="14.25" hidden="false" customHeight="false" outlineLevel="0" collapsed="false">
      <c r="A329" s="298"/>
      <c r="B329" s="298" t="s">
        <v>592</v>
      </c>
      <c r="C329" s="298" t="str">
        <f aca="false">VLOOKUP(B329,СписокРабот!B:E,2,FALSE())</f>
        <v>Монтаж унитаза/смесителя/ стоимостью выше 50 000 руб. (30% от стоимости изделия) </v>
      </c>
      <c r="D329" s="300" t="str">
        <f aca="false">VLOOKUP(B329,СписокРабот!B:E,3,FALSE())</f>
        <v>ед.</v>
      </c>
      <c r="E329" s="476" t="n">
        <f aca="false">VLOOKUP(B329,СписокРабот!B:E,4,FALSE())</f>
        <v>0</v>
      </c>
      <c r="F329" s="302" t="n">
        <f aca="false">Работы!$F329</f>
        <v>0</v>
      </c>
      <c r="G329" s="477" t="n">
        <f aca="false">Работы!$G329</f>
        <v>0</v>
      </c>
      <c r="H329" s="304" t="n">
        <f aca="false">SUMPRODUCT(N329:$CZ329,MOD(COLUMN(N329:$CZ329)+1,2))</f>
        <v>0</v>
      </c>
      <c r="I329" s="478" t="n">
        <f aca="false">H329*$E329</f>
        <v>0</v>
      </c>
      <c r="J329" s="304" t="n">
        <f aca="false">F329-H329</f>
        <v>0</v>
      </c>
      <c r="K329" s="478" t="n">
        <f aca="false">J329*$E329</f>
        <v>0</v>
      </c>
      <c r="L329" s="479"/>
      <c r="M329" s="480" t="n">
        <f aca="false">L329*$E329</f>
        <v>0</v>
      </c>
      <c r="N329" s="479"/>
      <c r="O329" s="480" t="n">
        <f aca="false">N329*$E329</f>
        <v>0</v>
      </c>
    </row>
    <row r="330" customFormat="false" ht="14.25" hidden="false" customHeight="false" outlineLevel="0" collapsed="false">
      <c r="A330" s="298"/>
      <c r="B330" s="298" t="s">
        <v>593</v>
      </c>
      <c r="C330" s="298" t="str">
        <f aca="false">VLOOKUP(B330,СписокРабот!B:E,2,FALSE())</f>
        <v>Расчистка стояка от старой краски (до 3м)</v>
      </c>
      <c r="D330" s="300" t="str">
        <f aca="false">VLOOKUP(B330,СписокРабот!B:E,3,FALSE())</f>
        <v>ед.</v>
      </c>
      <c r="E330" s="476" t="n">
        <f aca="false">VLOOKUP(B330,СписокРабот!B:E,4,FALSE())</f>
        <v>1693</v>
      </c>
      <c r="F330" s="302" t="n">
        <f aca="false">Работы!$F330</f>
        <v>0</v>
      </c>
      <c r="G330" s="477" t="n">
        <f aca="false">Работы!$G330</f>
        <v>0</v>
      </c>
      <c r="H330" s="304" t="n">
        <f aca="false">SUMPRODUCT(N330:$CZ330,MOD(COLUMN(N330:$CZ330)+1,2))</f>
        <v>0</v>
      </c>
      <c r="I330" s="478" t="n">
        <f aca="false">H330*$E330</f>
        <v>0</v>
      </c>
      <c r="J330" s="304" t="n">
        <f aca="false">F330-H330</f>
        <v>0</v>
      </c>
      <c r="K330" s="478" t="n">
        <f aca="false">J330*$E330</f>
        <v>0</v>
      </c>
      <c r="L330" s="479"/>
      <c r="M330" s="480" t="n">
        <f aca="false">L330*$E330</f>
        <v>0</v>
      </c>
      <c r="N330" s="479"/>
      <c r="O330" s="480" t="n">
        <f aca="false">N330*$E330</f>
        <v>0</v>
      </c>
    </row>
    <row r="331" customFormat="false" ht="14.25" hidden="false" customHeight="false" outlineLevel="0" collapsed="false">
      <c r="A331" s="298"/>
      <c r="B331" s="298" t="s">
        <v>594</v>
      </c>
      <c r="C331" s="298" t="str">
        <f aca="false">VLOOKUP(B331,СписокРабот!B:E,2,FALSE())</f>
        <v>Расчистка радиатора от старой краски с отводными трубами (до 3м)</v>
      </c>
      <c r="D331" s="300" t="str">
        <f aca="false">VLOOKUP(B331,СписокРабот!B:E,3,FALSE())</f>
        <v>ед.</v>
      </c>
      <c r="E331" s="476" t="n">
        <f aca="false">VLOOKUP(B331,СписокРабот!B:E,4,FALSE())</f>
        <v>3460</v>
      </c>
      <c r="F331" s="302" t="n">
        <f aca="false">Работы!$F331</f>
        <v>0</v>
      </c>
      <c r="G331" s="477" t="n">
        <f aca="false">Работы!$G331</f>
        <v>0</v>
      </c>
      <c r="H331" s="304" t="n">
        <f aca="false">SUMPRODUCT(N331:$CZ331,MOD(COLUMN(N331:$CZ331)+1,2))</f>
        <v>0</v>
      </c>
      <c r="I331" s="478" t="n">
        <f aca="false">H331*$E331</f>
        <v>0</v>
      </c>
      <c r="J331" s="304" t="n">
        <f aca="false">F331-H331</f>
        <v>0</v>
      </c>
      <c r="K331" s="478" t="n">
        <f aca="false">J331*$E331</f>
        <v>0</v>
      </c>
      <c r="L331" s="479"/>
      <c r="M331" s="480" t="n">
        <f aca="false">L331*$E331</f>
        <v>0</v>
      </c>
      <c r="N331" s="479"/>
      <c r="O331" s="480" t="n">
        <f aca="false">N331*$E331</f>
        <v>0</v>
      </c>
    </row>
    <row r="332" customFormat="false" ht="14.25" hidden="false" customHeight="false" outlineLevel="0" collapsed="false">
      <c r="A332" s="298"/>
      <c r="B332" s="298" t="s">
        <v>595</v>
      </c>
      <c r="C332" s="298" t="str">
        <f aca="false">VLOOKUP(B332,СписокРабот!B:E,2,FALSE())</f>
        <v>Окраска стояка /трубопроводов (1 слой)</v>
      </c>
      <c r="D332" s="300" t="str">
        <f aca="false">VLOOKUP(B332,СписокРабот!B:E,3,FALSE())</f>
        <v>п.м</v>
      </c>
      <c r="E332" s="476" t="n">
        <f aca="false">VLOOKUP(B332,СписокРабот!B:E,4,FALSE())</f>
        <v>1087</v>
      </c>
      <c r="F332" s="302" t="n">
        <f aca="false">Работы!$F332</f>
        <v>0</v>
      </c>
      <c r="G332" s="477" t="n">
        <f aca="false">Работы!$G332</f>
        <v>0</v>
      </c>
      <c r="H332" s="304" t="n">
        <f aca="false">SUMPRODUCT(N332:$CZ332,MOD(COLUMN(N332:$CZ332)+1,2))</f>
        <v>0</v>
      </c>
      <c r="I332" s="478" t="n">
        <f aca="false">H332*$E332</f>
        <v>0</v>
      </c>
      <c r="J332" s="304" t="n">
        <f aca="false">F332-H332</f>
        <v>0</v>
      </c>
      <c r="K332" s="478" t="n">
        <f aca="false">J332*$E332</f>
        <v>0</v>
      </c>
      <c r="L332" s="479"/>
      <c r="M332" s="480" t="n">
        <f aca="false">L332*$E332</f>
        <v>0</v>
      </c>
      <c r="N332" s="479"/>
      <c r="O332" s="480" t="n">
        <f aca="false">N332*$E332</f>
        <v>0</v>
      </c>
    </row>
    <row r="333" customFormat="false" ht="14.25" hidden="false" customHeight="false" outlineLevel="0" collapsed="false">
      <c r="A333" s="298"/>
      <c r="B333" s="298" t="s">
        <v>596</v>
      </c>
      <c r="C333" s="298" t="str">
        <f aca="false">VLOOKUP(B333,СписокРабот!B:E,2,FALSE())</f>
        <v>Окраска радиатора (1 слой)</v>
      </c>
      <c r="D333" s="300" t="str">
        <f aca="false">VLOOKUP(B333,СписокРабот!B:E,3,FALSE())</f>
        <v>ед.</v>
      </c>
      <c r="E333" s="476" t="n">
        <f aca="false">VLOOKUP(B333,СписокРабот!B:E,4,FALSE())</f>
        <v>2963</v>
      </c>
      <c r="F333" s="302" t="n">
        <f aca="false">Работы!$F333</f>
        <v>0</v>
      </c>
      <c r="G333" s="477" t="n">
        <f aca="false">Работы!$G333</f>
        <v>0</v>
      </c>
      <c r="H333" s="304" t="n">
        <f aca="false">SUMPRODUCT(N333:$CZ333,MOD(COLUMN(N333:$CZ333)+1,2))</f>
        <v>0</v>
      </c>
      <c r="I333" s="478" t="n">
        <f aca="false">H333*$E333</f>
        <v>0</v>
      </c>
      <c r="J333" s="304" t="n">
        <f aca="false">F333-H333</f>
        <v>0</v>
      </c>
      <c r="K333" s="478" t="n">
        <f aca="false">J333*$E333</f>
        <v>0</v>
      </c>
      <c r="L333" s="479"/>
      <c r="M333" s="480" t="n">
        <f aca="false">L333*$E333</f>
        <v>0</v>
      </c>
      <c r="N333" s="479"/>
      <c r="O333" s="480" t="n">
        <f aca="false">N333*$E333</f>
        <v>0</v>
      </c>
    </row>
    <row r="334" customFormat="false" ht="14.25" hidden="false" customHeight="false" outlineLevel="0" collapsed="false">
      <c r="A334" s="298"/>
      <c r="B334" s="298" t="s">
        <v>166</v>
      </c>
      <c r="C334" s="298" t="str">
        <f aca="false">VLOOKUP(B334,СписокРабот!B:E,2,FALSE())</f>
        <v>Монтаж коллекторного шкафа</v>
      </c>
      <c r="D334" s="300" t="str">
        <f aca="false">VLOOKUP(B334,СписокРабот!B:E,3,FALSE())</f>
        <v>ед.</v>
      </c>
      <c r="E334" s="476" t="n">
        <f aca="false">VLOOKUP(B334,СписокРабот!B:E,4,FALSE())</f>
        <v>7607</v>
      </c>
      <c r="F334" s="302" t="n">
        <f aca="false">Работы!$F334</f>
        <v>1</v>
      </c>
      <c r="G334" s="477" t="n">
        <f aca="false">Работы!$G334</f>
        <v>7607</v>
      </c>
      <c r="H334" s="304" t="n">
        <f aca="false">SUMPRODUCT(N334:$CZ334,MOD(COLUMN(N334:$CZ334)+1,2))</f>
        <v>0</v>
      </c>
      <c r="I334" s="478" t="n">
        <f aca="false">H334*$E334</f>
        <v>0</v>
      </c>
      <c r="J334" s="304" t="n">
        <f aca="false">F334-H334</f>
        <v>1</v>
      </c>
      <c r="K334" s="478" t="n">
        <f aca="false">J334*$E334</f>
        <v>7607</v>
      </c>
      <c r="L334" s="479"/>
      <c r="M334" s="480" t="n">
        <f aca="false">L334*$E334</f>
        <v>0</v>
      </c>
      <c r="N334" s="479"/>
      <c r="O334" s="480" t="n">
        <f aca="false">N334*$E334</f>
        <v>0</v>
      </c>
    </row>
    <row r="335" customFormat="false" ht="14.25" hidden="false" customHeight="false" outlineLevel="0" collapsed="false">
      <c r="A335" s="298"/>
      <c r="B335" s="298" t="s">
        <v>597</v>
      </c>
      <c r="C335" s="298" t="str">
        <f aca="false">VLOOKUP(B335,СписокРабот!B:E,2,FALSE())</f>
        <v>Монтаж стеклянного ограждения на душевой уголок</v>
      </c>
      <c r="D335" s="300" t="str">
        <f aca="false">VLOOKUP(B335,СписокРабот!B:E,3,FALSE())</f>
        <v>ед.</v>
      </c>
      <c r="E335" s="476" t="n">
        <f aca="false">VLOOKUP(B335,СписокРабот!B:E,4,FALSE())</f>
        <v>7829</v>
      </c>
      <c r="F335" s="302" t="n">
        <f aca="false">Работы!$F335</f>
        <v>0</v>
      </c>
      <c r="G335" s="477" t="n">
        <f aca="false">Работы!$G335</f>
        <v>0</v>
      </c>
      <c r="H335" s="304" t="n">
        <f aca="false">SUMPRODUCT(N335:$CZ335,MOD(COLUMN(N335:$CZ335)+1,2))</f>
        <v>0</v>
      </c>
      <c r="I335" s="478" t="n">
        <f aca="false">H335*$E335</f>
        <v>0</v>
      </c>
      <c r="J335" s="304" t="n">
        <f aca="false">F335-H335</f>
        <v>0</v>
      </c>
      <c r="K335" s="478" t="n">
        <f aca="false">J335*$E335</f>
        <v>0</v>
      </c>
      <c r="L335" s="479"/>
      <c r="M335" s="480" t="n">
        <f aca="false">L335*$E335</f>
        <v>0</v>
      </c>
      <c r="N335" s="479"/>
      <c r="O335" s="480" t="n">
        <f aca="false">N335*$E335</f>
        <v>0</v>
      </c>
    </row>
    <row r="336" customFormat="false" ht="14.25" hidden="false" customHeight="false" outlineLevel="0" collapsed="false">
      <c r="A336" s="298"/>
      <c r="B336" s="298" t="s">
        <v>598</v>
      </c>
      <c r="C336" s="298" t="str">
        <f aca="false">VLOOKUP(B336,СписокРабот!B:E,2,FALSE())</f>
        <v>Конвектор напольный без вентилятора</v>
      </c>
      <c r="D336" s="300" t="str">
        <f aca="false">VLOOKUP(B336,СписокРабот!B:E,3,FALSE())</f>
        <v>ед.</v>
      </c>
      <c r="E336" s="476" t="n">
        <f aca="false">VLOOKUP(B336,СписокРабот!B:E,4,FALSE())</f>
        <v>6629</v>
      </c>
      <c r="F336" s="302" t="n">
        <f aca="false">Работы!$F336</f>
        <v>0</v>
      </c>
      <c r="G336" s="477" t="n">
        <f aca="false">Работы!$G336</f>
        <v>0</v>
      </c>
      <c r="H336" s="304" t="n">
        <f aca="false">SUMPRODUCT(N336:$CZ336,MOD(COLUMN(N336:$CZ336)+1,2))</f>
        <v>0</v>
      </c>
      <c r="I336" s="478" t="n">
        <f aca="false">H336*$E336</f>
        <v>0</v>
      </c>
      <c r="J336" s="304" t="n">
        <f aca="false">F336-H336</f>
        <v>0</v>
      </c>
      <c r="K336" s="478" t="n">
        <f aca="false">J336*$E336</f>
        <v>0</v>
      </c>
      <c r="L336" s="479"/>
      <c r="M336" s="480" t="n">
        <f aca="false">L336*$E336</f>
        <v>0</v>
      </c>
      <c r="N336" s="479"/>
      <c r="O336" s="480" t="n">
        <f aca="false">N336*$E336</f>
        <v>0</v>
      </c>
    </row>
    <row r="337" customFormat="false" ht="14.25" hidden="false" customHeight="false" outlineLevel="0" collapsed="false">
      <c r="A337" s="298"/>
      <c r="B337" s="298" t="s">
        <v>599</v>
      </c>
      <c r="C337" s="298" t="str">
        <f aca="false">VLOOKUP(B337,СписокРабот!B:E,2,FALSE())</f>
        <v>Конвектор напольный с вентилятором</v>
      </c>
      <c r="D337" s="300" t="str">
        <f aca="false">VLOOKUP(B337,СписокРабот!B:E,3,FALSE())</f>
        <v>ед.</v>
      </c>
      <c r="E337" s="476" t="n">
        <f aca="false">VLOOKUP(B337,СписокРабот!B:E,4,FALSE())</f>
        <v>9450</v>
      </c>
      <c r="F337" s="302" t="n">
        <f aca="false">Работы!$F337</f>
        <v>0</v>
      </c>
      <c r="G337" s="477" t="n">
        <f aca="false">Работы!$G337</f>
        <v>0</v>
      </c>
      <c r="H337" s="304" t="n">
        <f aca="false">SUMPRODUCT(N337:$CZ337,MOD(COLUMN(N337:$CZ337)+1,2))</f>
        <v>0</v>
      </c>
      <c r="I337" s="478" t="n">
        <f aca="false">H337*$E337</f>
        <v>0</v>
      </c>
      <c r="J337" s="304" t="n">
        <f aca="false">F337-H337</f>
        <v>0</v>
      </c>
      <c r="K337" s="478" t="n">
        <f aca="false">J337*$E337</f>
        <v>0</v>
      </c>
      <c r="L337" s="479"/>
      <c r="M337" s="480" t="n">
        <f aca="false">L337*$E337</f>
        <v>0</v>
      </c>
      <c r="N337" s="479"/>
      <c r="O337" s="480" t="n">
        <f aca="false">N337*$E337</f>
        <v>0</v>
      </c>
    </row>
    <row r="338" customFormat="false" ht="14.25" hidden="false" customHeight="false" outlineLevel="0" collapsed="false">
      <c r="A338" s="298"/>
      <c r="B338" s="298" t="s">
        <v>600</v>
      </c>
      <c r="C338" s="298" t="str">
        <f aca="false">VLOOKUP(B338,СписокРабот!B:E,2,FALSE())</f>
        <v>Установка водонагревателя (до 100 л)</v>
      </c>
      <c r="D338" s="300" t="str">
        <f aca="false">VLOOKUP(B338,СписокРабот!B:E,3,FALSE())</f>
        <v>ед.</v>
      </c>
      <c r="E338" s="476" t="n">
        <f aca="false">VLOOKUP(B338,СписокРабот!B:E,4,FALSE())</f>
        <v>6444</v>
      </c>
      <c r="F338" s="302" t="n">
        <f aca="false">Работы!$F338</f>
        <v>0</v>
      </c>
      <c r="G338" s="477" t="n">
        <f aca="false">Работы!$G338</f>
        <v>0</v>
      </c>
      <c r="H338" s="304" t="n">
        <f aca="false">SUMPRODUCT(N338:$CZ338,MOD(COLUMN(N338:$CZ338)+1,2))</f>
        <v>0</v>
      </c>
      <c r="I338" s="478" t="n">
        <f aca="false">H338*$E338</f>
        <v>0</v>
      </c>
      <c r="J338" s="304" t="n">
        <f aca="false">F338-H338</f>
        <v>0</v>
      </c>
      <c r="K338" s="478" t="n">
        <f aca="false">J338*$E338</f>
        <v>0</v>
      </c>
      <c r="L338" s="479"/>
      <c r="M338" s="480" t="n">
        <f aca="false">L338*$E338</f>
        <v>0</v>
      </c>
      <c r="N338" s="479"/>
      <c r="O338" s="480" t="n">
        <f aca="false">N338*$E338</f>
        <v>0</v>
      </c>
    </row>
    <row r="339" customFormat="false" ht="14.25" hidden="false" customHeight="false" outlineLevel="0" collapsed="false">
      <c r="A339" s="298"/>
      <c r="B339" s="298" t="s">
        <v>601</v>
      </c>
      <c r="C339" s="298" t="str">
        <f aca="false">VLOOKUP(B339,СписокРабот!B:E,2,FALSE())</f>
        <v>Установка насоса сололифт</v>
      </c>
      <c r="D339" s="300" t="str">
        <f aca="false">VLOOKUP(B339,СписокРабот!B:E,3,FALSE())</f>
        <v>ед.</v>
      </c>
      <c r="E339" s="476" t="n">
        <f aca="false">VLOOKUP(B339,СписокРабот!B:E,4,FALSE())</f>
        <v>6347</v>
      </c>
      <c r="F339" s="302" t="n">
        <f aca="false">Работы!$F339</f>
        <v>0</v>
      </c>
      <c r="G339" s="477" t="n">
        <f aca="false">Работы!$G339</f>
        <v>0</v>
      </c>
      <c r="H339" s="304" t="n">
        <f aca="false">SUMPRODUCT(N339:$CZ339,MOD(COLUMN(N339:$CZ339)+1,2))</f>
        <v>0</v>
      </c>
      <c r="I339" s="478" t="n">
        <f aca="false">H339*$E339</f>
        <v>0</v>
      </c>
      <c r="J339" s="304" t="n">
        <f aca="false">F339-H339</f>
        <v>0</v>
      </c>
      <c r="K339" s="478" t="n">
        <f aca="false">J339*$E339</f>
        <v>0</v>
      </c>
      <c r="L339" s="479"/>
      <c r="M339" s="480" t="n">
        <f aca="false">L339*$E339</f>
        <v>0</v>
      </c>
      <c r="N339" s="479"/>
      <c r="O339" s="480" t="n">
        <f aca="false">N339*$E339</f>
        <v>0</v>
      </c>
    </row>
    <row r="340" customFormat="false" ht="14.25" hidden="false" customHeight="false" outlineLevel="0" collapsed="false">
      <c r="A340" s="491" t="s">
        <v>354</v>
      </c>
      <c r="B340" s="491" t="s">
        <v>168</v>
      </c>
      <c r="C340" s="491"/>
      <c r="D340" s="501"/>
      <c r="E340" s="502"/>
      <c r="F340" s="483" t="n">
        <f aca="false">F263</f>
        <v>387</v>
      </c>
      <c r="G340" s="484" t="n">
        <f aca="false">G263</f>
        <v>459586</v>
      </c>
      <c r="H340" s="485"/>
      <c r="I340" s="516" t="n">
        <f aca="false">I263</f>
        <v>0</v>
      </c>
      <c r="J340" s="517"/>
      <c r="K340" s="518" t="n">
        <f aca="false">K263</f>
        <v>459586</v>
      </c>
      <c r="L340" s="485"/>
      <c r="M340" s="516" t="n">
        <f aca="false">M263</f>
        <v>0</v>
      </c>
      <c r="N340" s="489"/>
      <c r="O340" s="516" t="n">
        <f aca="false">O263</f>
        <v>0</v>
      </c>
    </row>
    <row r="341" customFormat="false" ht="14.25" hidden="false" customHeight="false" outlineLevel="0" collapsed="false">
      <c r="A341" s="503" t="s">
        <v>382</v>
      </c>
      <c r="B341" s="503" t="s">
        <v>1081</v>
      </c>
      <c r="C341" s="504"/>
      <c r="D341" s="505"/>
      <c r="E341" s="506"/>
      <c r="F341" s="494" t="n">
        <f aca="false">F232</f>
        <v>443</v>
      </c>
      <c r="G341" s="495" t="n">
        <f aca="false">G232</f>
        <v>474064</v>
      </c>
      <c r="H341" s="496"/>
      <c r="I341" s="520" t="n">
        <f aca="false">I232</f>
        <v>0</v>
      </c>
      <c r="J341" s="521"/>
      <c r="K341" s="522" t="n">
        <f aca="false">K232</f>
        <v>474064</v>
      </c>
      <c r="L341" s="496"/>
      <c r="M341" s="520" t="n">
        <f aca="false">M232</f>
        <v>0</v>
      </c>
      <c r="N341" s="499"/>
      <c r="O341" s="520" t="n">
        <f aca="false">O232</f>
        <v>0</v>
      </c>
    </row>
    <row r="342" customFormat="false" ht="14.25" hidden="false" customHeight="false" outlineLevel="0" collapsed="false">
      <c r="A342" s="460" t="s">
        <v>338</v>
      </c>
      <c r="B342" s="461" t="s">
        <v>1082</v>
      </c>
      <c r="C342" s="461"/>
      <c r="D342" s="461"/>
      <c r="E342" s="461"/>
      <c r="F342" s="462" t="n">
        <f aca="false">F343+F357</f>
        <v>1356</v>
      </c>
      <c r="G342" s="500" t="n">
        <f aca="false">G343+G357</f>
        <v>445841</v>
      </c>
      <c r="H342" s="464"/>
      <c r="I342" s="465" t="n">
        <f aca="false">I343+I357</f>
        <v>0</v>
      </c>
      <c r="J342" s="508"/>
      <c r="K342" s="466" t="n">
        <f aca="false">K343+K357</f>
        <v>445841</v>
      </c>
      <c r="L342" s="467"/>
      <c r="M342" s="465" t="n">
        <f aca="false">M343+M357</f>
        <v>0</v>
      </c>
      <c r="N342" s="467"/>
      <c r="O342" s="465" t="n">
        <f aca="false">O343+O357</f>
        <v>0</v>
      </c>
    </row>
    <row r="343" customFormat="false" ht="14.25" hidden="false" customHeight="false" outlineLevel="0" collapsed="false">
      <c r="A343" s="468" t="s">
        <v>344</v>
      </c>
      <c r="B343" s="469" t="s">
        <v>603</v>
      </c>
      <c r="C343" s="469"/>
      <c r="D343" s="469"/>
      <c r="E343" s="469"/>
      <c r="F343" s="470" t="n">
        <f aca="false">SUM(F344:F354)</f>
        <v>0</v>
      </c>
      <c r="G343" s="490" t="n">
        <f aca="false">SUM(G344:G355)</f>
        <v>0</v>
      </c>
      <c r="H343" s="470" t="n">
        <f aca="false">SUM(H344:H354)</f>
        <v>0</v>
      </c>
      <c r="I343" s="490" t="n">
        <f aca="false">SUM(I344:I355)</f>
        <v>0</v>
      </c>
      <c r="J343" s="470" t="n">
        <f aca="false">SUM(J344:J354)</f>
        <v>0</v>
      </c>
      <c r="K343" s="490" t="n">
        <f aca="false">SUM(K344:K355)</f>
        <v>0</v>
      </c>
      <c r="L343" s="470" t="n">
        <f aca="false">SUM(L344:L354)</f>
        <v>0</v>
      </c>
      <c r="M343" s="490" t="n">
        <f aca="false">SUM(M344:M355)</f>
        <v>0</v>
      </c>
      <c r="N343" s="470" t="n">
        <f aca="false">SUM(N344:N354)</f>
        <v>0</v>
      </c>
      <c r="O343" s="490" t="n">
        <f aca="false">SUM(O344:O355)</f>
        <v>0</v>
      </c>
    </row>
    <row r="344" customFormat="false" ht="14.25" hidden="false" customHeight="false" outlineLevel="0" collapsed="false">
      <c r="A344" s="298"/>
      <c r="B344" s="298" t="s">
        <v>604</v>
      </c>
      <c r="C344" s="298" t="str">
        <f aca="false">VLOOKUP(B344,СписокРабот!B:E,2,FALSE())</f>
        <v>Демонтаж светильников</v>
      </c>
      <c r="D344" s="300" t="str">
        <f aca="false">VLOOKUP(B344,СписокРабот!B:E,3,FALSE())</f>
        <v>ед.</v>
      </c>
      <c r="E344" s="476" t="n">
        <f aca="false">VLOOKUP(B344,СписокРабот!B:E,4,FALSE())</f>
        <v>143</v>
      </c>
      <c r="F344" s="302" t="n">
        <f aca="false">Работы!$F344</f>
        <v>0</v>
      </c>
      <c r="G344" s="477" t="n">
        <f aca="false">Работы!$G344</f>
        <v>0</v>
      </c>
      <c r="H344" s="304" t="n">
        <f aca="false">SUMPRODUCT(N344:$CZ344,MOD(COLUMN(N344:$CZ344)+1,2))</f>
        <v>0</v>
      </c>
      <c r="I344" s="478" t="n">
        <f aca="false">H344*$E344</f>
        <v>0</v>
      </c>
      <c r="J344" s="304" t="n">
        <f aca="false">F344-H344</f>
        <v>0</v>
      </c>
      <c r="K344" s="478" t="n">
        <f aca="false">J344*$E344</f>
        <v>0</v>
      </c>
      <c r="L344" s="479"/>
      <c r="M344" s="480" t="n">
        <f aca="false">L344*$E344</f>
        <v>0</v>
      </c>
      <c r="N344" s="479"/>
      <c r="O344" s="480" t="n">
        <f aca="false">N344*$E344</f>
        <v>0</v>
      </c>
    </row>
    <row r="345" customFormat="false" ht="14.25" hidden="false" customHeight="false" outlineLevel="0" collapsed="false">
      <c r="A345" s="298"/>
      <c r="B345" s="298" t="s">
        <v>605</v>
      </c>
      <c r="C345" s="298" t="str">
        <f aca="false">VLOOKUP(B345,СписокРабот!B:E,2,FALSE())</f>
        <v>Демонтаж электроточки</v>
      </c>
      <c r="D345" s="300" t="str">
        <f aca="false">VLOOKUP(B345,СписокРабот!B:E,3,FALSE())</f>
        <v>ед.</v>
      </c>
      <c r="E345" s="476" t="n">
        <f aca="false">VLOOKUP(B345,СписокРабот!B:E,4,FALSE())</f>
        <v>139</v>
      </c>
      <c r="F345" s="302" t="n">
        <f aca="false">Работы!$F345</f>
        <v>0</v>
      </c>
      <c r="G345" s="477" t="n">
        <f aca="false">Работы!$G345</f>
        <v>0</v>
      </c>
      <c r="H345" s="304" t="n">
        <f aca="false">SUMPRODUCT(N345:$CZ345,MOD(COLUMN(N345:$CZ345)+1,2))</f>
        <v>0</v>
      </c>
      <c r="I345" s="478" t="n">
        <f aca="false">H345*$E345</f>
        <v>0</v>
      </c>
      <c r="J345" s="304" t="n">
        <f aca="false">F345-H345</f>
        <v>0</v>
      </c>
      <c r="K345" s="478" t="n">
        <f aca="false">J345*$E345</f>
        <v>0</v>
      </c>
      <c r="L345" s="479"/>
      <c r="M345" s="480" t="n">
        <f aca="false">L345*$E345</f>
        <v>0</v>
      </c>
      <c r="N345" s="479"/>
      <c r="O345" s="480" t="n">
        <f aca="false">N345*$E345</f>
        <v>0</v>
      </c>
    </row>
    <row r="346" customFormat="false" ht="14.25" hidden="false" customHeight="false" outlineLevel="0" collapsed="false">
      <c r="A346" s="298"/>
      <c r="B346" s="298" t="s">
        <v>606</v>
      </c>
      <c r="C346" s="298" t="str">
        <f aca="false">VLOOKUP(B346,СписокРабот!B:E,2,FALSE())</f>
        <v>Демонтаж электропроводки</v>
      </c>
      <c r="D346" s="300" t="str">
        <f aca="false">VLOOKUP(B346,СписокРабот!B:E,3,FALSE())</f>
        <v>п.м</v>
      </c>
      <c r="E346" s="476" t="n">
        <f aca="false">VLOOKUP(B346,СписокРабот!B:E,4,FALSE())</f>
        <v>46</v>
      </c>
      <c r="F346" s="306" t="n">
        <f aca="false">Работы!$F346</f>
        <v>0</v>
      </c>
      <c r="G346" s="477" t="n">
        <f aca="false">Работы!$G346</f>
        <v>0</v>
      </c>
      <c r="H346" s="307" t="n">
        <f aca="false">SUMPRODUCT(N346:$CZ346,MOD(COLUMN(N346:$CZ346)+1,2))</f>
        <v>0</v>
      </c>
      <c r="I346" s="478" t="n">
        <f aca="false">H346*$E346</f>
        <v>0</v>
      </c>
      <c r="J346" s="307" t="n">
        <f aca="false">F346-H346</f>
        <v>0</v>
      </c>
      <c r="K346" s="478" t="n">
        <f aca="false">J346*$E346</f>
        <v>0</v>
      </c>
      <c r="L346" s="481"/>
      <c r="M346" s="480" t="n">
        <f aca="false">L346*$E346</f>
        <v>0</v>
      </c>
      <c r="N346" s="481"/>
      <c r="O346" s="480" t="n">
        <f aca="false">N346*$E346</f>
        <v>0</v>
      </c>
    </row>
    <row r="347" customFormat="false" ht="14.25" hidden="false" customHeight="false" outlineLevel="0" collapsed="false">
      <c r="A347" s="298"/>
      <c r="B347" s="298" t="s">
        <v>607</v>
      </c>
      <c r="C347" s="298" t="str">
        <f aca="false">VLOOKUP(B347,СписокРабот!B:E,2,FALSE())</f>
        <v>Демонтаж электроплиты (без выноса)</v>
      </c>
      <c r="D347" s="300" t="str">
        <f aca="false">VLOOKUP(B347,СписокРабот!B:E,3,FALSE())</f>
        <v>ед.</v>
      </c>
      <c r="E347" s="476" t="n">
        <f aca="false">VLOOKUP(B347,СписокРабот!B:E,4,FALSE())</f>
        <v>1270</v>
      </c>
      <c r="F347" s="302" t="n">
        <f aca="false">Работы!$F347</f>
        <v>0</v>
      </c>
      <c r="G347" s="477" t="n">
        <f aca="false">Работы!$G347</f>
        <v>0</v>
      </c>
      <c r="H347" s="304" t="n">
        <f aca="false">SUMPRODUCT(N347:$CZ347,MOD(COLUMN(N347:$CZ347)+1,2))</f>
        <v>0</v>
      </c>
      <c r="I347" s="478" t="n">
        <f aca="false">H347*$E347</f>
        <v>0</v>
      </c>
      <c r="J347" s="304" t="n">
        <f aca="false">F347-H347</f>
        <v>0</v>
      </c>
      <c r="K347" s="478" t="n">
        <f aca="false">J347*$E347</f>
        <v>0</v>
      </c>
      <c r="L347" s="479"/>
      <c r="M347" s="480" t="n">
        <f aca="false">L347*$E347</f>
        <v>0</v>
      </c>
      <c r="N347" s="479"/>
      <c r="O347" s="480" t="n">
        <f aca="false">N347*$E347</f>
        <v>0</v>
      </c>
    </row>
    <row r="348" customFormat="false" ht="14.25" hidden="false" customHeight="false" outlineLevel="0" collapsed="false">
      <c r="A348" s="298"/>
      <c r="B348" s="298" t="s">
        <v>608</v>
      </c>
      <c r="C348" s="298" t="str">
        <f aca="false">VLOOKUP(B348,СписокРабот!B:E,2,FALSE())</f>
        <v>Демонтаж варочной панели (без сохраненния)</v>
      </c>
      <c r="D348" s="300" t="str">
        <f aca="false">VLOOKUP(B348,СписокРабот!B:E,3,FALSE())</f>
        <v>ед.</v>
      </c>
      <c r="E348" s="476" t="n">
        <f aca="false">VLOOKUP(B348,СписокРабот!B:E,4,FALSE())</f>
        <v>1063</v>
      </c>
      <c r="F348" s="302" t="n">
        <f aca="false">Работы!$F348</f>
        <v>0</v>
      </c>
      <c r="G348" s="477" t="n">
        <f aca="false">Работы!$G348</f>
        <v>0</v>
      </c>
      <c r="H348" s="304" t="n">
        <f aca="false">SUMPRODUCT(N348:$CZ348,MOD(COLUMN(N348:$CZ348)+1,2))</f>
        <v>0</v>
      </c>
      <c r="I348" s="478" t="n">
        <f aca="false">H348*$E348</f>
        <v>0</v>
      </c>
      <c r="J348" s="304" t="n">
        <f aca="false">F348-H348</f>
        <v>0</v>
      </c>
      <c r="K348" s="478" t="n">
        <f aca="false">J348*$E348</f>
        <v>0</v>
      </c>
      <c r="L348" s="479"/>
      <c r="M348" s="480" t="n">
        <f aca="false">L348*$E348</f>
        <v>0</v>
      </c>
      <c r="N348" s="479"/>
      <c r="O348" s="480" t="n">
        <f aca="false">N348*$E348</f>
        <v>0</v>
      </c>
    </row>
    <row r="349" customFormat="false" ht="14.25" hidden="false" customHeight="false" outlineLevel="0" collapsed="false">
      <c r="A349" s="298"/>
      <c r="B349" s="298" t="s">
        <v>609</v>
      </c>
      <c r="C349" s="298" t="str">
        <f aca="false">VLOOKUP(B349,СписокРабот!B:E,2,FALSE())</f>
        <v>Демонтаж духового шкафа (без сохранения)</v>
      </c>
      <c r="D349" s="300" t="str">
        <f aca="false">VLOOKUP(B349,СписокРабот!B:E,3,FALSE())</f>
        <v>ед.</v>
      </c>
      <c r="E349" s="476" t="n">
        <f aca="false">VLOOKUP(B349,СписокРабот!B:E,4,FALSE())</f>
        <v>893</v>
      </c>
      <c r="F349" s="302" t="n">
        <f aca="false">Работы!$F349</f>
        <v>0</v>
      </c>
      <c r="G349" s="477" t="n">
        <f aca="false">Работы!$G349</f>
        <v>0</v>
      </c>
      <c r="H349" s="304" t="n">
        <f aca="false">SUMPRODUCT(N349:$CZ349,MOD(COLUMN(N349:$CZ349)+1,2))</f>
        <v>0</v>
      </c>
      <c r="I349" s="478" t="n">
        <f aca="false">H349*$E349</f>
        <v>0</v>
      </c>
      <c r="J349" s="304" t="n">
        <f aca="false">F349-H349</f>
        <v>0</v>
      </c>
      <c r="K349" s="478" t="n">
        <f aca="false">J349*$E349</f>
        <v>0</v>
      </c>
      <c r="L349" s="479"/>
      <c r="M349" s="480" t="n">
        <f aca="false">L349*$E349</f>
        <v>0</v>
      </c>
      <c r="N349" s="479"/>
      <c r="O349" s="480" t="n">
        <f aca="false">N349*$E349</f>
        <v>0</v>
      </c>
    </row>
    <row r="350" customFormat="false" ht="14.25" hidden="false" customHeight="false" outlineLevel="0" collapsed="false">
      <c r="A350" s="298"/>
      <c r="B350" s="298" t="s">
        <v>610</v>
      </c>
      <c r="C350" s="298" t="str">
        <f aca="false">VLOOKUP(B350,СписокРабот!B:E,2,FALSE())</f>
        <v>Демонтаж распределительного щита (без сохранения)</v>
      </c>
      <c r="D350" s="300" t="str">
        <f aca="false">VLOOKUP(B350,СписокРабот!B:E,3,FALSE())</f>
        <v>ед.</v>
      </c>
      <c r="E350" s="476" t="n">
        <f aca="false">VLOOKUP(B350,СписокРабот!B:E,4,FALSE())</f>
        <v>4514</v>
      </c>
      <c r="F350" s="302" t="n">
        <f aca="false">Работы!$F350</f>
        <v>0</v>
      </c>
      <c r="G350" s="477" t="n">
        <f aca="false">Работы!$G350</f>
        <v>0</v>
      </c>
      <c r="H350" s="304" t="n">
        <f aca="false">SUMPRODUCT(N350:$CZ350,MOD(COLUMN(N350:$CZ350)+1,2))</f>
        <v>0</v>
      </c>
      <c r="I350" s="478" t="n">
        <f aca="false">H350*$E350</f>
        <v>0</v>
      </c>
      <c r="J350" s="304" t="n">
        <f aca="false">F350-H350</f>
        <v>0</v>
      </c>
      <c r="K350" s="478" t="n">
        <f aca="false">J350*$E350</f>
        <v>0</v>
      </c>
      <c r="L350" s="479"/>
      <c r="M350" s="480" t="n">
        <f aca="false">L350*$E350</f>
        <v>0</v>
      </c>
      <c r="N350" s="479"/>
      <c r="O350" s="480" t="n">
        <f aca="false">N350*$E350</f>
        <v>0</v>
      </c>
    </row>
    <row r="351" customFormat="false" ht="14.25" hidden="false" customHeight="false" outlineLevel="0" collapsed="false">
      <c r="A351" s="298"/>
      <c r="B351" s="298" t="s">
        <v>611</v>
      </c>
      <c r="C351" s="298" t="str">
        <f aca="false">VLOOKUP(B351,СписокРабот!B:E,2,FALSE())</f>
        <v>Демонтаж автоматов отключения ДиФ, УЗО</v>
      </c>
      <c r="D351" s="300" t="str">
        <f aca="false">VLOOKUP(B351,СписокРабот!B:E,3,FALSE())</f>
        <v>ед.</v>
      </c>
      <c r="E351" s="476" t="n">
        <f aca="false">VLOOKUP(B351,СписокРабот!B:E,4,FALSE())</f>
        <v>470</v>
      </c>
      <c r="F351" s="302" t="n">
        <f aca="false">Работы!$F351</f>
        <v>0</v>
      </c>
      <c r="G351" s="477" t="n">
        <f aca="false">Работы!$G351</f>
        <v>0</v>
      </c>
      <c r="H351" s="304" t="n">
        <f aca="false">SUMPRODUCT(N351:$CZ351,MOD(COLUMN(N351:$CZ351)+1,2))</f>
        <v>0</v>
      </c>
      <c r="I351" s="478" t="n">
        <f aca="false">H351*$E351</f>
        <v>0</v>
      </c>
      <c r="J351" s="304" t="n">
        <f aca="false">F351-H351</f>
        <v>0</v>
      </c>
      <c r="K351" s="478" t="n">
        <f aca="false">J351*$E351</f>
        <v>0</v>
      </c>
      <c r="L351" s="479"/>
      <c r="M351" s="480" t="n">
        <f aca="false">L351*$E351</f>
        <v>0</v>
      </c>
      <c r="N351" s="479"/>
      <c r="O351" s="480" t="n">
        <f aca="false">N351*$E351</f>
        <v>0</v>
      </c>
    </row>
    <row r="352" customFormat="false" ht="14.25" hidden="false" customHeight="false" outlineLevel="0" collapsed="false">
      <c r="A352" s="298"/>
      <c r="B352" s="298" t="s">
        <v>612</v>
      </c>
      <c r="C352" s="298" t="str">
        <f aca="false">VLOOKUP(B352,СписокРабот!B:E,2,FALSE())</f>
        <v>Демонтаж полотенцесушителя электрического</v>
      </c>
      <c r="D352" s="300" t="str">
        <f aca="false">VLOOKUP(B352,СписокРабот!B:E,3,FALSE())</f>
        <v>ед.</v>
      </c>
      <c r="E352" s="476" t="n">
        <f aca="false">VLOOKUP(B352,СписокРабот!B:E,4,FALSE())</f>
        <v>482</v>
      </c>
      <c r="F352" s="302" t="n">
        <f aca="false">Работы!$F352</f>
        <v>0</v>
      </c>
      <c r="G352" s="477" t="n">
        <f aca="false">Работы!$G352</f>
        <v>0</v>
      </c>
      <c r="H352" s="304" t="n">
        <f aca="false">SUMPRODUCT(N352:$CZ352,MOD(COLUMN(N352:$CZ352)+1,2))</f>
        <v>0</v>
      </c>
      <c r="I352" s="478" t="n">
        <f aca="false">H352*$E352</f>
        <v>0</v>
      </c>
      <c r="J352" s="304" t="n">
        <f aca="false">F352-H352</f>
        <v>0</v>
      </c>
      <c r="K352" s="478" t="n">
        <f aca="false">J352*$E352</f>
        <v>0</v>
      </c>
      <c r="L352" s="479"/>
      <c r="M352" s="480" t="n">
        <f aca="false">L352*$E352</f>
        <v>0</v>
      </c>
      <c r="N352" s="479"/>
      <c r="O352" s="480" t="n">
        <f aca="false">N352*$E352</f>
        <v>0</v>
      </c>
    </row>
    <row r="353" customFormat="false" ht="14.25" hidden="false" customHeight="false" outlineLevel="0" collapsed="false">
      <c r="A353" s="298"/>
      <c r="B353" s="298" t="s">
        <v>613</v>
      </c>
      <c r="C353" s="298" t="str">
        <f aca="false">VLOOKUP(B353,СписокРабот!B:E,2,FALSE())</f>
        <v>Демонтаж внутреннего блока кондиционера без сохранения</v>
      </c>
      <c r="D353" s="300" t="str">
        <f aca="false">VLOOKUP(B353,СписокРабот!B:E,3,FALSE())</f>
        <v>ед.</v>
      </c>
      <c r="E353" s="476" t="n">
        <f aca="false">VLOOKUP(B353,СписокРабот!B:E,4,FALSE())</f>
        <v>2116</v>
      </c>
      <c r="F353" s="302" t="n">
        <f aca="false">Работы!$F353</f>
        <v>0</v>
      </c>
      <c r="G353" s="477" t="n">
        <f aca="false">Работы!$G353</f>
        <v>0</v>
      </c>
      <c r="H353" s="304" t="n">
        <f aca="false">SUMPRODUCT(N353:$CZ353,MOD(COLUMN(N353:$CZ353)+1,2))</f>
        <v>0</v>
      </c>
      <c r="I353" s="478" t="n">
        <f aca="false">H353*$E353</f>
        <v>0</v>
      </c>
      <c r="J353" s="304" t="n">
        <f aca="false">F353-H353</f>
        <v>0</v>
      </c>
      <c r="K353" s="478" t="n">
        <f aca="false">J353*$E353</f>
        <v>0</v>
      </c>
      <c r="L353" s="479"/>
      <c r="M353" s="480" t="n">
        <f aca="false">L353*$E353</f>
        <v>0</v>
      </c>
      <c r="N353" s="479"/>
      <c r="O353" s="480" t="n">
        <f aca="false">N353*$E353</f>
        <v>0</v>
      </c>
    </row>
    <row r="354" customFormat="false" ht="14.25" hidden="false" customHeight="false" outlineLevel="0" collapsed="false">
      <c r="A354" s="298"/>
      <c r="B354" s="298" t="s">
        <v>614</v>
      </c>
      <c r="C354" s="298" t="str">
        <f aca="false">VLOOKUP(B354,СписокРабот!B:E,2,FALSE())</f>
        <v>Демонтаж старого распределительного устройства</v>
      </c>
      <c r="D354" s="300" t="str">
        <f aca="false">VLOOKUP(B354,СписокРабот!B:E,3,FALSE())</f>
        <v>ед.</v>
      </c>
      <c r="E354" s="476" t="n">
        <f aca="false">VLOOKUP(B354,СписокРабот!B:E,4,FALSE())</f>
        <v>5078</v>
      </c>
      <c r="F354" s="302" t="n">
        <f aca="false">Работы!$F354</f>
        <v>0</v>
      </c>
      <c r="G354" s="477" t="n">
        <f aca="false">Работы!$G354</f>
        <v>0</v>
      </c>
      <c r="H354" s="304" t="n">
        <f aca="false">SUMPRODUCT(N354:$CZ354,MOD(COLUMN(N354:$CZ354)+1,2))</f>
        <v>0</v>
      </c>
      <c r="I354" s="478" t="n">
        <f aca="false">H354*$E354</f>
        <v>0</v>
      </c>
      <c r="J354" s="304" t="n">
        <f aca="false">F354-H354</f>
        <v>0</v>
      </c>
      <c r="K354" s="478" t="n">
        <f aca="false">J354*$E354</f>
        <v>0</v>
      </c>
      <c r="L354" s="479"/>
      <c r="M354" s="480" t="n">
        <f aca="false">L354*$E354</f>
        <v>0</v>
      </c>
      <c r="N354" s="479"/>
      <c r="O354" s="480" t="n">
        <f aca="false">N354*$E354</f>
        <v>0</v>
      </c>
    </row>
    <row r="355" customFormat="false" ht="14.25" hidden="false" customHeight="false" outlineLevel="0" collapsed="false">
      <c r="A355" s="298"/>
      <c r="B355" s="298" t="s">
        <v>615</v>
      </c>
      <c r="C355" s="298" t="str">
        <f aca="false">VLOOKUP(B355,СписокРабот!B:E,2,FALSE())</f>
        <v>Демонтаж панели электроточки</v>
      </c>
      <c r="D355" s="300" t="str">
        <f aca="false">VLOOKUP(B355,СписокРабот!B:E,3,FALSE())</f>
        <v>ед.</v>
      </c>
      <c r="E355" s="476" t="n">
        <f aca="false">VLOOKUP(B355,СписокРабот!B:E,4,FALSE())</f>
        <v>53</v>
      </c>
      <c r="F355" s="302" t="n">
        <f aca="false">Работы!$F355</f>
        <v>0</v>
      </c>
      <c r="G355" s="477" t="n">
        <f aca="false">Работы!$G355</f>
        <v>0</v>
      </c>
      <c r="H355" s="304" t="n">
        <f aca="false">SUMPRODUCT(N355:$CZ355,MOD(COLUMN(N355:$CZ355)+1,2))</f>
        <v>0</v>
      </c>
      <c r="I355" s="478" t="n">
        <f aca="false">H355*$E355</f>
        <v>0</v>
      </c>
      <c r="J355" s="304" t="n">
        <f aca="false">F355-H355</f>
        <v>0</v>
      </c>
      <c r="K355" s="478" t="n">
        <f aca="false">J355*$E355</f>
        <v>0</v>
      </c>
      <c r="L355" s="479"/>
      <c r="M355" s="480" t="n">
        <f aca="false">L355*$E355</f>
        <v>0</v>
      </c>
      <c r="N355" s="479"/>
      <c r="O355" s="480" t="n">
        <f aca="false">N355*$E355</f>
        <v>0</v>
      </c>
    </row>
    <row r="356" customFormat="false" ht="14.25" hidden="false" customHeight="false" outlineLevel="0" collapsed="false">
      <c r="A356" s="491" t="s">
        <v>354</v>
      </c>
      <c r="B356" s="491" t="s">
        <v>616</v>
      </c>
      <c r="C356" s="491"/>
      <c r="D356" s="501"/>
      <c r="E356" s="502"/>
      <c r="F356" s="523" t="n">
        <f aca="false">F343</f>
        <v>0</v>
      </c>
      <c r="G356" s="484" t="n">
        <f aca="false">G343</f>
        <v>0</v>
      </c>
      <c r="H356" s="485"/>
      <c r="I356" s="516" t="n">
        <f aca="false">I343</f>
        <v>0</v>
      </c>
      <c r="J356" s="517"/>
      <c r="K356" s="518" t="n">
        <f aca="false">K343</f>
        <v>0</v>
      </c>
      <c r="L356" s="485"/>
      <c r="M356" s="516" t="n">
        <f aca="false">M343</f>
        <v>0</v>
      </c>
      <c r="N356" s="489"/>
      <c r="O356" s="516" t="n">
        <f aca="false">O343</f>
        <v>0</v>
      </c>
    </row>
    <row r="357" customFormat="false" ht="14.25" hidden="false" customHeight="false" outlineLevel="0" collapsed="false">
      <c r="A357" s="468" t="s">
        <v>344</v>
      </c>
      <c r="B357" s="469" t="s">
        <v>171</v>
      </c>
      <c r="C357" s="469"/>
      <c r="D357" s="469"/>
      <c r="E357" s="469"/>
      <c r="F357" s="470" t="n">
        <f aca="false">SUM(F358:F464)</f>
        <v>1356</v>
      </c>
      <c r="G357" s="490" t="n">
        <f aca="false">SUM(G358:G467)</f>
        <v>445841</v>
      </c>
      <c r="H357" s="470" t="n">
        <f aca="false">SUM(H358:H464)</f>
        <v>0</v>
      </c>
      <c r="I357" s="490" t="n">
        <f aca="false">SUM(I358:I467)</f>
        <v>0</v>
      </c>
      <c r="J357" s="470" t="n">
        <f aca="false">SUM(J358:J464)</f>
        <v>1356</v>
      </c>
      <c r="K357" s="490" t="n">
        <f aca="false">SUM(K358:K467)</f>
        <v>445841</v>
      </c>
      <c r="L357" s="470" t="n">
        <f aca="false">SUM(L358:L464)</f>
        <v>0</v>
      </c>
      <c r="M357" s="490" t="n">
        <f aca="false">SUM(M358:M467)</f>
        <v>0</v>
      </c>
      <c r="N357" s="470" t="n">
        <f aca="false">SUM(N358:N464)</f>
        <v>0</v>
      </c>
      <c r="O357" s="490" t="n">
        <f aca="false">SUM(O358:O467)</f>
        <v>0</v>
      </c>
    </row>
    <row r="358" customFormat="false" ht="14.25" hidden="false" customHeight="false" outlineLevel="0" collapsed="false">
      <c r="A358" s="298"/>
      <c r="B358" s="298" t="s">
        <v>172</v>
      </c>
      <c r="C358" s="298" t="str">
        <f aca="false">VLOOKUP(B358,СписокРабот!B:E,2,FALSE())</f>
        <v>Прокладка кабеля по потолку (в гофре)</v>
      </c>
      <c r="D358" s="300" t="str">
        <f aca="false">VLOOKUP(B358,СписокРабот!B:E,3,FALSE())</f>
        <v>п.м.</v>
      </c>
      <c r="E358" s="476" t="n">
        <f aca="false">VLOOKUP(B358,СписокРабот!B:E,4,FALSE())</f>
        <v>399</v>
      </c>
      <c r="F358" s="306" t="n">
        <f aca="false">Работы!$F358</f>
        <v>100</v>
      </c>
      <c r="G358" s="477" t="n">
        <f aca="false">Работы!$G358</f>
        <v>39900</v>
      </c>
      <c r="H358" s="307" t="n">
        <f aca="false">SUMPRODUCT(N358:$CZ358,MOD(COLUMN(N358:$CZ358)+1,2))</f>
        <v>0</v>
      </c>
      <c r="I358" s="478" t="n">
        <f aca="false">H358*$E358</f>
        <v>0</v>
      </c>
      <c r="J358" s="307" t="n">
        <f aca="false">F358-H358</f>
        <v>100</v>
      </c>
      <c r="K358" s="478" t="n">
        <f aca="false">J358*$E358</f>
        <v>39900</v>
      </c>
      <c r="L358" s="481"/>
      <c r="M358" s="480" t="n">
        <f aca="false">L358*$E358</f>
        <v>0</v>
      </c>
      <c r="N358" s="481"/>
      <c r="O358" s="480" t="n">
        <f aca="false">N358*$E358</f>
        <v>0</v>
      </c>
    </row>
    <row r="359" customFormat="false" ht="14.25" hidden="false" customHeight="false" outlineLevel="0" collapsed="false">
      <c r="A359" s="298"/>
      <c r="B359" s="298" t="s">
        <v>175</v>
      </c>
      <c r="C359" s="298" t="str">
        <f aca="false">VLOOKUP(B359,СписокРабот!B:E,2,FALSE())</f>
        <v>Прокладка кабеля в стяжке (в гофре)</v>
      </c>
      <c r="D359" s="300" t="str">
        <f aca="false">VLOOKUP(B359,СписокРабот!B:E,3,FALSE())</f>
        <v>п.м</v>
      </c>
      <c r="E359" s="476" t="n">
        <f aca="false">VLOOKUP(B359,СписокРабот!B:E,4,FALSE())</f>
        <v>329</v>
      </c>
      <c r="F359" s="306" t="n">
        <f aca="false">Работы!$F359</f>
        <v>400</v>
      </c>
      <c r="G359" s="477" t="n">
        <f aca="false">Работы!$G359</f>
        <v>131600</v>
      </c>
      <c r="H359" s="307" t="n">
        <f aca="false">SUMPRODUCT(N359:$CZ359,MOD(COLUMN(N359:$CZ359)+1,2))</f>
        <v>0</v>
      </c>
      <c r="I359" s="478" t="n">
        <f aca="false">H359*$E359</f>
        <v>0</v>
      </c>
      <c r="J359" s="307" t="n">
        <f aca="false">F359-H359</f>
        <v>400</v>
      </c>
      <c r="K359" s="478" t="n">
        <f aca="false">J359*$E359</f>
        <v>131600</v>
      </c>
      <c r="L359" s="481"/>
      <c r="M359" s="480" t="n">
        <f aca="false">L359*$E359</f>
        <v>0</v>
      </c>
      <c r="N359" s="481"/>
      <c r="O359" s="480" t="n">
        <f aca="false">N359*$E359</f>
        <v>0</v>
      </c>
    </row>
    <row r="360" customFormat="false" ht="14.25" hidden="false" customHeight="false" outlineLevel="0" collapsed="false">
      <c r="A360" s="298"/>
      <c r="B360" s="298" t="s">
        <v>617</v>
      </c>
      <c r="C360" s="298" t="str">
        <f aca="false">VLOOKUP(B360,СписокРабот!B:E,2,FALSE())</f>
        <v>Прокладка кабеля в трубах (в стяжке)</v>
      </c>
      <c r="D360" s="300" t="str">
        <f aca="false">VLOOKUP(B360,СписокРабот!B:E,3,FALSE())</f>
        <v>п.м.</v>
      </c>
      <c r="E360" s="476" t="n">
        <f aca="false">VLOOKUP(B360,СписокРабот!B:E,4,FALSE())</f>
        <v>1269</v>
      </c>
      <c r="F360" s="306" t="n">
        <f aca="false">Работы!$F360</f>
        <v>0</v>
      </c>
      <c r="G360" s="477" t="n">
        <f aca="false">Работы!$G360</f>
        <v>0</v>
      </c>
      <c r="H360" s="307" t="n">
        <f aca="false">SUMPRODUCT(N360:$CZ360,MOD(COLUMN(N360:$CZ360)+1,2))</f>
        <v>0</v>
      </c>
      <c r="I360" s="478" t="n">
        <f aca="false">H360*$E360</f>
        <v>0</v>
      </c>
      <c r="J360" s="307" t="n">
        <f aca="false">F360-H360</f>
        <v>0</v>
      </c>
      <c r="K360" s="478" t="n">
        <f aca="false">J360*$E360</f>
        <v>0</v>
      </c>
      <c r="L360" s="481"/>
      <c r="M360" s="480" t="n">
        <f aca="false">L360*$E360</f>
        <v>0</v>
      </c>
      <c r="N360" s="481"/>
      <c r="O360" s="480" t="n">
        <f aca="false">N360*$E360</f>
        <v>0</v>
      </c>
    </row>
    <row r="361" customFormat="false" ht="14.25" hidden="false" customHeight="false" outlineLevel="0" collapsed="false">
      <c r="A361" s="298"/>
      <c r="B361" s="298" t="s">
        <v>177</v>
      </c>
      <c r="C361" s="298" t="str">
        <f aca="false">VLOOKUP(B361,СписокРабот!B:E,2,FALSE())</f>
        <v>Прокладка кабеля в штробе</v>
      </c>
      <c r="D361" s="300" t="str">
        <f aca="false">VLOOKUP(B361,СписокРабот!B:E,3,FALSE())</f>
        <v>п.м.</v>
      </c>
      <c r="E361" s="476" t="n">
        <f aca="false">VLOOKUP(B361,СписокРабот!B:E,4,FALSE())</f>
        <v>329</v>
      </c>
      <c r="F361" s="306" t="n">
        <f aca="false">Работы!$F361</f>
        <v>80</v>
      </c>
      <c r="G361" s="477" t="n">
        <f aca="false">Работы!$G361</f>
        <v>26320</v>
      </c>
      <c r="H361" s="307" t="n">
        <f aca="false">SUMPRODUCT(N361:$CZ361,MOD(COLUMN(N361:$CZ361)+1,2))</f>
        <v>0</v>
      </c>
      <c r="I361" s="478" t="n">
        <f aca="false">H361*$E361</f>
        <v>0</v>
      </c>
      <c r="J361" s="307" t="n">
        <f aca="false">F361-H361</f>
        <v>80</v>
      </c>
      <c r="K361" s="478" t="n">
        <f aca="false">J361*$E361</f>
        <v>26320</v>
      </c>
      <c r="L361" s="481"/>
      <c r="M361" s="480" t="n">
        <f aca="false">L361*$E361</f>
        <v>0</v>
      </c>
      <c r="N361" s="481"/>
      <c r="O361" s="480" t="n">
        <f aca="false">N361*$E361</f>
        <v>0</v>
      </c>
    </row>
    <row r="362" customFormat="false" ht="14.25" hidden="false" customHeight="false" outlineLevel="0" collapsed="false">
      <c r="A362" s="298"/>
      <c r="B362" s="298" t="s">
        <v>179</v>
      </c>
      <c r="C362" s="298" t="str">
        <f aca="false">VLOOKUP(B362,СписокРабот!B:E,2,FALSE())</f>
        <v>Протяжка кабеля в гофру</v>
      </c>
      <c r="D362" s="300" t="str">
        <f aca="false">VLOOKUP(B362,СписокРабот!B:E,3,FALSE())</f>
        <v>п.м.</v>
      </c>
      <c r="E362" s="476" t="n">
        <f aca="false">VLOOKUP(B362,СписокРабот!B:E,4,FALSE())</f>
        <v>97</v>
      </c>
      <c r="F362" s="306" t="n">
        <f aca="false">Работы!$F362</f>
        <v>500</v>
      </c>
      <c r="G362" s="477" t="n">
        <f aca="false">Работы!$G362</f>
        <v>48500</v>
      </c>
      <c r="H362" s="307" t="n">
        <f aca="false">SUMPRODUCT(N362:$CZ362,MOD(COLUMN(N362:$CZ362)+1,2))</f>
        <v>0</v>
      </c>
      <c r="I362" s="478" t="n">
        <f aca="false">H362*$E362</f>
        <v>0</v>
      </c>
      <c r="J362" s="307" t="n">
        <f aca="false">F362-H362</f>
        <v>500</v>
      </c>
      <c r="K362" s="478" t="n">
        <f aca="false">J362*$E362</f>
        <v>48500</v>
      </c>
      <c r="L362" s="481"/>
      <c r="M362" s="480" t="n">
        <f aca="false">L362*$E362</f>
        <v>0</v>
      </c>
      <c r="N362" s="481"/>
      <c r="O362" s="480" t="n">
        <f aca="false">N362*$E362</f>
        <v>0</v>
      </c>
    </row>
    <row r="363" customFormat="false" ht="14.25" hidden="false" customHeight="false" outlineLevel="0" collapsed="false">
      <c r="A363" s="298"/>
      <c r="B363" s="298" t="s">
        <v>618</v>
      </c>
      <c r="C363" s="298" t="str">
        <f aca="false">VLOOKUP(B363,СписокРабот!B:E,2,FALSE())</f>
        <v>Прокладка кабеля телефонного/интернет UTP</v>
      </c>
      <c r="D363" s="300" t="str">
        <f aca="false">VLOOKUP(B363,СписокРабот!B:E,3,FALSE())</f>
        <v>п.м.</v>
      </c>
      <c r="E363" s="476" t="n">
        <f aca="false">VLOOKUP(B363,СписокРабот!B:E,4,FALSE())</f>
        <v>314</v>
      </c>
      <c r="F363" s="306" t="n">
        <f aca="false">Работы!$F363</f>
        <v>0</v>
      </c>
      <c r="G363" s="477" t="n">
        <f aca="false">Работы!$G363</f>
        <v>0</v>
      </c>
      <c r="H363" s="307" t="n">
        <f aca="false">SUMPRODUCT(N363:$CZ363,MOD(COLUMN(N363:$CZ363)+1,2))</f>
        <v>0</v>
      </c>
      <c r="I363" s="478" t="n">
        <f aca="false">H363*$E363</f>
        <v>0</v>
      </c>
      <c r="J363" s="307" t="n">
        <f aca="false">F363-H363</f>
        <v>0</v>
      </c>
      <c r="K363" s="478" t="n">
        <f aca="false">J363*$E363</f>
        <v>0</v>
      </c>
      <c r="L363" s="481"/>
      <c r="M363" s="480" t="n">
        <f aca="false">L363*$E363</f>
        <v>0</v>
      </c>
      <c r="N363" s="481"/>
      <c r="O363" s="480" t="n">
        <f aca="false">N363*$E363</f>
        <v>0</v>
      </c>
    </row>
    <row r="364" customFormat="false" ht="14.25" hidden="false" customHeight="false" outlineLevel="0" collapsed="false">
      <c r="A364" s="298"/>
      <c r="B364" s="298" t="s">
        <v>619</v>
      </c>
      <c r="C364" s="298" t="str">
        <f aca="false">VLOOKUP(B364,СписокРабот!B:E,2,FALSE())</f>
        <v>Прокладка кабеля телевизионного открытым способом  в лотке </v>
      </c>
      <c r="D364" s="300" t="str">
        <f aca="false">VLOOKUP(B364,СписокРабот!B:E,3,FALSE())</f>
        <v>п.м.</v>
      </c>
      <c r="E364" s="476" t="n">
        <f aca="false">VLOOKUP(B364,СписокРабот!B:E,4,FALSE())</f>
        <v>314</v>
      </c>
      <c r="F364" s="306" t="n">
        <f aca="false">Работы!$F364</f>
        <v>0</v>
      </c>
      <c r="G364" s="477" t="n">
        <f aca="false">Работы!$G364</f>
        <v>0</v>
      </c>
      <c r="H364" s="307" t="n">
        <f aca="false">SUMPRODUCT(N364:$CZ364,MOD(COLUMN(N364:$CZ364)+1,2))</f>
        <v>0</v>
      </c>
      <c r="I364" s="478" t="n">
        <f aca="false">H364*$E364</f>
        <v>0</v>
      </c>
      <c r="J364" s="307" t="n">
        <f aca="false">F364-H364</f>
        <v>0</v>
      </c>
      <c r="K364" s="478" t="n">
        <f aca="false">J364*$E364</f>
        <v>0</v>
      </c>
      <c r="L364" s="481"/>
      <c r="M364" s="480" t="n">
        <f aca="false">L364*$E364</f>
        <v>0</v>
      </c>
      <c r="N364" s="481"/>
      <c r="O364" s="480" t="n">
        <f aca="false">N364*$E364</f>
        <v>0</v>
      </c>
    </row>
    <row r="365" customFormat="false" ht="14.25" hidden="false" customHeight="false" outlineLevel="0" collapsed="false">
      <c r="A365" s="298"/>
      <c r="B365" s="298" t="s">
        <v>620</v>
      </c>
      <c r="C365" s="298" t="str">
        <f aca="false">VLOOKUP(B365,СписокРабот!B:E,2,FALSE())</f>
        <v>Прокладка кабеля в кабель-канале</v>
      </c>
      <c r="D365" s="300" t="str">
        <f aca="false">VLOOKUP(B365,СписокРабот!B:E,3,FALSE())</f>
        <v>п.м</v>
      </c>
      <c r="E365" s="476" t="n">
        <f aca="false">VLOOKUP(B365,СписокРабот!B:E,4,FALSE())</f>
        <v>329</v>
      </c>
      <c r="F365" s="306" t="n">
        <f aca="false">Работы!$F365</f>
        <v>0</v>
      </c>
      <c r="G365" s="477" t="n">
        <f aca="false">Работы!$G365</f>
        <v>0</v>
      </c>
      <c r="H365" s="307" t="n">
        <f aca="false">SUMPRODUCT(N365:$CZ365,MOD(COLUMN(N365:$CZ365)+1,2))</f>
        <v>0</v>
      </c>
      <c r="I365" s="478" t="n">
        <f aca="false">H365*$E365</f>
        <v>0</v>
      </c>
      <c r="J365" s="307" t="n">
        <f aca="false">F365-H365</f>
        <v>0</v>
      </c>
      <c r="K365" s="478" t="n">
        <f aca="false">J365*$E365</f>
        <v>0</v>
      </c>
      <c r="L365" s="481"/>
      <c r="M365" s="480" t="n">
        <f aca="false">L365*$E365</f>
        <v>0</v>
      </c>
      <c r="N365" s="481"/>
      <c r="O365" s="480" t="n">
        <f aca="false">N365*$E365</f>
        <v>0</v>
      </c>
    </row>
    <row r="366" customFormat="false" ht="14.25" hidden="false" customHeight="false" outlineLevel="0" collapsed="false">
      <c r="A366" s="298"/>
      <c r="B366" s="298" t="s">
        <v>621</v>
      </c>
      <c r="C366" s="298" t="str">
        <f aca="false">VLOOKUP(B366,СписокРабот!B:E,2,FALSE())</f>
        <v>Прокладка кабеля на скобах по гипсу открытым способом</v>
      </c>
      <c r="D366" s="300" t="str">
        <f aca="false">VLOOKUP(B366,СписокРабот!B:E,3,FALSE())</f>
        <v>п.м.</v>
      </c>
      <c r="E366" s="476" t="n">
        <f aca="false">VLOOKUP(B366,СписокРабот!B:E,4,FALSE())</f>
        <v>386</v>
      </c>
      <c r="F366" s="306" t="n">
        <f aca="false">Работы!$F366</f>
        <v>0</v>
      </c>
      <c r="G366" s="477" t="n">
        <f aca="false">Работы!$G366</f>
        <v>0</v>
      </c>
      <c r="H366" s="307" t="n">
        <f aca="false">SUMPRODUCT(N366:$CZ366,MOD(COLUMN(N366:$CZ366)+1,2))</f>
        <v>0</v>
      </c>
      <c r="I366" s="478" t="n">
        <f aca="false">H366*$E366</f>
        <v>0</v>
      </c>
      <c r="J366" s="307" t="n">
        <f aca="false">F366-H366</f>
        <v>0</v>
      </c>
      <c r="K366" s="478" t="n">
        <f aca="false">J366*$E366</f>
        <v>0</v>
      </c>
      <c r="L366" s="481"/>
      <c r="M366" s="480" t="n">
        <f aca="false">L366*$E366</f>
        <v>0</v>
      </c>
      <c r="N366" s="481"/>
      <c r="O366" s="480" t="n">
        <f aca="false">N366*$E366</f>
        <v>0</v>
      </c>
    </row>
    <row r="367" customFormat="false" ht="14.25" hidden="false" customHeight="false" outlineLevel="0" collapsed="false">
      <c r="A367" s="298"/>
      <c r="B367" s="298" t="s">
        <v>622</v>
      </c>
      <c r="C367" s="298" t="str">
        <f aca="false">VLOOKUP(B367,СписокРабот!B:E,2,FALSE())</f>
        <v>Прокладка кабеля на скобах по кирпичу открытым способом</v>
      </c>
      <c r="D367" s="300" t="str">
        <f aca="false">VLOOKUP(B367,СписокРабот!B:E,3,FALSE())</f>
        <v>п.м.</v>
      </c>
      <c r="E367" s="476" t="n">
        <f aca="false">VLOOKUP(B367,СписокРабот!B:E,4,FALSE())</f>
        <v>386</v>
      </c>
      <c r="F367" s="306" t="n">
        <f aca="false">Работы!$F367</f>
        <v>0</v>
      </c>
      <c r="G367" s="477" t="n">
        <f aca="false">Работы!$G367</f>
        <v>0</v>
      </c>
      <c r="H367" s="307" t="n">
        <f aca="false">SUMPRODUCT(N367:$CZ367,MOD(COLUMN(N367:$CZ367)+1,2))</f>
        <v>0</v>
      </c>
      <c r="I367" s="478" t="n">
        <f aca="false">H367*$E367</f>
        <v>0</v>
      </c>
      <c r="J367" s="307" t="n">
        <f aca="false">F367-H367</f>
        <v>0</v>
      </c>
      <c r="K367" s="478" t="n">
        <f aca="false">J367*$E367</f>
        <v>0</v>
      </c>
      <c r="L367" s="481"/>
      <c r="M367" s="480" t="n">
        <f aca="false">L367*$E367</f>
        <v>0</v>
      </c>
      <c r="N367" s="481"/>
      <c r="O367" s="480" t="n">
        <f aca="false">N367*$E367</f>
        <v>0</v>
      </c>
    </row>
    <row r="368" customFormat="false" ht="14.25" hidden="false" customHeight="false" outlineLevel="0" collapsed="false">
      <c r="A368" s="298"/>
      <c r="B368" s="298" t="s">
        <v>623</v>
      </c>
      <c r="C368" s="298" t="str">
        <f aca="false">VLOOKUP(B368,СписокРабот!B:E,2,FALSE())</f>
        <v>Прокладка кабеля на скобах по бетону открытым способом</v>
      </c>
      <c r="D368" s="300" t="str">
        <f aca="false">VLOOKUP(B368,СписокРабот!B:E,3,FALSE())</f>
        <v>п.м.</v>
      </c>
      <c r="E368" s="476" t="n">
        <f aca="false">VLOOKUP(B368,СписокРабот!B:E,4,FALSE())</f>
        <v>441</v>
      </c>
      <c r="F368" s="306" t="n">
        <f aca="false">Работы!$F368</f>
        <v>0</v>
      </c>
      <c r="G368" s="477" t="n">
        <f aca="false">Работы!$G368</f>
        <v>0</v>
      </c>
      <c r="H368" s="307" t="n">
        <f aca="false">SUMPRODUCT(N368:$CZ368,MOD(COLUMN(N368:$CZ368)+1,2))</f>
        <v>0</v>
      </c>
      <c r="I368" s="478" t="n">
        <f aca="false">H368*$E368</f>
        <v>0</v>
      </c>
      <c r="J368" s="307" t="n">
        <f aca="false">F368-H368</f>
        <v>0</v>
      </c>
      <c r="K368" s="478" t="n">
        <f aca="false">J368*$E368</f>
        <v>0</v>
      </c>
      <c r="L368" s="481"/>
      <c r="M368" s="480" t="n">
        <f aca="false">L368*$E368</f>
        <v>0</v>
      </c>
      <c r="N368" s="481"/>
      <c r="O368" s="480" t="n">
        <f aca="false">N368*$E368</f>
        <v>0</v>
      </c>
    </row>
    <row r="369" customFormat="false" ht="14.25" hidden="false" customHeight="false" outlineLevel="0" collapsed="false">
      <c r="A369" s="298"/>
      <c r="B369" s="298" t="s">
        <v>624</v>
      </c>
      <c r="C369" s="298" t="str">
        <f aca="false">VLOOKUP(B369,СписокРабот!B:E,2,FALSE())</f>
        <v>Монтаж кабель-канала на гипсе и ГКЛ</v>
      </c>
      <c r="D369" s="300" t="str">
        <f aca="false">VLOOKUP(B369,СписокРабот!B:E,3,FALSE())</f>
        <v>п.м.</v>
      </c>
      <c r="E369" s="476" t="n">
        <f aca="false">VLOOKUP(B369,СписокРабот!B:E,4,FALSE())</f>
        <v>229</v>
      </c>
      <c r="F369" s="306" t="n">
        <f aca="false">Работы!$F369</f>
        <v>0</v>
      </c>
      <c r="G369" s="477" t="n">
        <f aca="false">Работы!$G369</f>
        <v>0</v>
      </c>
      <c r="H369" s="307" t="n">
        <f aca="false">SUMPRODUCT(N369:$CZ369,MOD(COLUMN(N369:$CZ369)+1,2))</f>
        <v>0</v>
      </c>
      <c r="I369" s="478" t="n">
        <f aca="false">H369*$E369</f>
        <v>0</v>
      </c>
      <c r="J369" s="307" t="n">
        <f aca="false">F369-H369</f>
        <v>0</v>
      </c>
      <c r="K369" s="478" t="n">
        <f aca="false">J369*$E369</f>
        <v>0</v>
      </c>
      <c r="L369" s="481"/>
      <c r="M369" s="480" t="n">
        <f aca="false">L369*$E369</f>
        <v>0</v>
      </c>
      <c r="N369" s="481"/>
      <c r="O369" s="480" t="n">
        <f aca="false">N369*$E369</f>
        <v>0</v>
      </c>
    </row>
    <row r="370" customFormat="false" ht="14.25" hidden="false" customHeight="false" outlineLevel="0" collapsed="false">
      <c r="A370" s="298"/>
      <c r="B370" s="298" t="s">
        <v>625</v>
      </c>
      <c r="C370" s="298" t="str">
        <f aca="false">VLOOKUP(B370,СписокРабот!B:E,2,FALSE())</f>
        <v>Монтаж кабель-канала по кирпичу</v>
      </c>
      <c r="D370" s="300" t="str">
        <f aca="false">VLOOKUP(B370,СписокРабот!B:E,3,FALSE())</f>
        <v>п.м.</v>
      </c>
      <c r="E370" s="476" t="n">
        <f aca="false">VLOOKUP(B370,СписокРабот!B:E,4,FALSE())</f>
        <v>270</v>
      </c>
      <c r="F370" s="306" t="n">
        <f aca="false">Работы!$F370</f>
        <v>0</v>
      </c>
      <c r="G370" s="477" t="n">
        <f aca="false">Работы!$G370</f>
        <v>0</v>
      </c>
      <c r="H370" s="307" t="n">
        <f aca="false">SUMPRODUCT(N370:$CZ370,MOD(COLUMN(N370:$CZ370)+1,2))</f>
        <v>0</v>
      </c>
      <c r="I370" s="478" t="n">
        <f aca="false">H370*$E370</f>
        <v>0</v>
      </c>
      <c r="J370" s="307" t="n">
        <f aca="false">F370-H370</f>
        <v>0</v>
      </c>
      <c r="K370" s="478" t="n">
        <f aca="false">J370*$E370</f>
        <v>0</v>
      </c>
      <c r="L370" s="481"/>
      <c r="M370" s="480" t="n">
        <f aca="false">L370*$E370</f>
        <v>0</v>
      </c>
      <c r="N370" s="481"/>
      <c r="O370" s="480" t="n">
        <f aca="false">N370*$E370</f>
        <v>0</v>
      </c>
    </row>
    <row r="371" customFormat="false" ht="14.25" hidden="false" customHeight="false" outlineLevel="0" collapsed="false">
      <c r="A371" s="298"/>
      <c r="B371" s="298" t="s">
        <v>626</v>
      </c>
      <c r="C371" s="298" t="str">
        <f aca="false">VLOOKUP(B371,СписокРабот!B:E,2,FALSE())</f>
        <v>Монтаж кабель-канала по бетону</v>
      </c>
      <c r="D371" s="300" t="str">
        <f aca="false">VLOOKUP(B371,СписокРабот!B:E,3,FALSE())</f>
        <v>п.м.</v>
      </c>
      <c r="E371" s="476" t="n">
        <f aca="false">VLOOKUP(B371,СписокРабот!B:E,4,FALSE())</f>
        <v>314</v>
      </c>
      <c r="F371" s="306" t="n">
        <f aca="false">Работы!$F371</f>
        <v>0</v>
      </c>
      <c r="G371" s="477" t="n">
        <f aca="false">Работы!$G371</f>
        <v>0</v>
      </c>
      <c r="H371" s="307" t="n">
        <f aca="false">SUMPRODUCT(N371:$CZ371,MOD(COLUMN(N371:$CZ371)+1,2))</f>
        <v>0</v>
      </c>
      <c r="I371" s="478" t="n">
        <f aca="false">H371*$E371</f>
        <v>0</v>
      </c>
      <c r="J371" s="307" t="n">
        <f aca="false">F371-H371</f>
        <v>0</v>
      </c>
      <c r="K371" s="478" t="n">
        <f aca="false">J371*$E371</f>
        <v>0</v>
      </c>
      <c r="L371" s="481"/>
      <c r="M371" s="480" t="n">
        <f aca="false">L371*$E371</f>
        <v>0</v>
      </c>
      <c r="N371" s="481"/>
      <c r="O371" s="480" t="n">
        <f aca="false">N371*$E371</f>
        <v>0</v>
      </c>
    </row>
    <row r="372" customFormat="false" ht="14.25" hidden="false" customHeight="false" outlineLevel="0" collapsed="false">
      <c r="A372" s="298"/>
      <c r="B372" s="298" t="s">
        <v>181</v>
      </c>
      <c r="C372" s="298" t="str">
        <f aca="false">VLOOKUP(B372,СписокРабот!B:E,2,FALSE())</f>
        <v>Прокладка кабеля 4-6 мм²</v>
      </c>
      <c r="D372" s="300" t="str">
        <f aca="false">VLOOKUP(B372,СписокРабот!B:E,3,FALSE())</f>
        <v>п.м.</v>
      </c>
      <c r="E372" s="476" t="n">
        <f aca="false">VLOOKUP(B372,СписокРабот!B:E,4,FALSE())</f>
        <v>736</v>
      </c>
      <c r="F372" s="306" t="n">
        <f aca="false">Работы!$F372</f>
        <v>20</v>
      </c>
      <c r="G372" s="477" t="n">
        <f aca="false">Работы!$G372</f>
        <v>14720</v>
      </c>
      <c r="H372" s="307" t="n">
        <f aca="false">SUMPRODUCT(N372:$CZ372,MOD(COLUMN(N372:$CZ372)+1,2))</f>
        <v>0</v>
      </c>
      <c r="I372" s="478" t="n">
        <f aca="false">H372*$E372</f>
        <v>0</v>
      </c>
      <c r="J372" s="307" t="n">
        <f aca="false">F372-H372</f>
        <v>20</v>
      </c>
      <c r="K372" s="478" t="n">
        <f aca="false">J372*$E372</f>
        <v>14720</v>
      </c>
      <c r="L372" s="481"/>
      <c r="M372" s="480" t="n">
        <f aca="false">L372*$E372</f>
        <v>0</v>
      </c>
      <c r="N372" s="481"/>
      <c r="O372" s="480" t="n">
        <f aca="false">N372*$E372</f>
        <v>0</v>
      </c>
    </row>
    <row r="373" customFormat="false" ht="14.25" hidden="false" customHeight="false" outlineLevel="0" collapsed="false">
      <c r="A373" s="298"/>
      <c r="B373" s="298" t="s">
        <v>627</v>
      </c>
      <c r="C373" s="298" t="str">
        <f aca="false">VLOOKUP(B373,СписокРабот!B:E,2,FALSE())</f>
        <v>Прокладка кабеля 10 мм²</v>
      </c>
      <c r="D373" s="300" t="str">
        <f aca="false">VLOOKUP(B373,СписокРабот!B:E,3,FALSE())</f>
        <v>п.м.</v>
      </c>
      <c r="E373" s="476" t="n">
        <f aca="false">VLOOKUP(B373,СписокРабот!B:E,4,FALSE())</f>
        <v>975</v>
      </c>
      <c r="F373" s="306" t="n">
        <f aca="false">Работы!$F373</f>
        <v>0</v>
      </c>
      <c r="G373" s="477" t="n">
        <f aca="false">Работы!$G373</f>
        <v>0</v>
      </c>
      <c r="H373" s="307" t="n">
        <f aca="false">SUMPRODUCT(N373:$CZ373,MOD(COLUMN(N373:$CZ373)+1,2))</f>
        <v>0</v>
      </c>
      <c r="I373" s="478" t="n">
        <f aca="false">H373*$E373</f>
        <v>0</v>
      </c>
      <c r="J373" s="307" t="n">
        <f aca="false">F373-H373</f>
        <v>0</v>
      </c>
      <c r="K373" s="478" t="n">
        <f aca="false">J373*$E373</f>
        <v>0</v>
      </c>
      <c r="L373" s="481"/>
      <c r="M373" s="480" t="n">
        <f aca="false">L373*$E373</f>
        <v>0</v>
      </c>
      <c r="N373" s="481"/>
      <c r="O373" s="480" t="n">
        <f aca="false">N373*$E373</f>
        <v>0</v>
      </c>
    </row>
    <row r="374" customFormat="false" ht="14.25" hidden="false" customHeight="false" outlineLevel="0" collapsed="false">
      <c r="A374" s="298"/>
      <c r="B374" s="298" t="s">
        <v>628</v>
      </c>
      <c r="C374" s="298" t="str">
        <f aca="false">VLOOKUP(B374,СписокРабот!B:E,2,FALSE())</f>
        <v>Прокладка кабеля 16 мм²</v>
      </c>
      <c r="D374" s="300" t="str">
        <f aca="false">VLOOKUP(B374,СписокРабот!B:E,3,FALSE())</f>
        <v>п.м.</v>
      </c>
      <c r="E374" s="476" t="n">
        <f aca="false">VLOOKUP(B374,СписокРабот!B:E,4,FALSE())</f>
        <v>1398</v>
      </c>
      <c r="F374" s="306" t="n">
        <f aca="false">Работы!$F374</f>
        <v>0</v>
      </c>
      <c r="G374" s="477" t="n">
        <f aca="false">Работы!$G374</f>
        <v>0</v>
      </c>
      <c r="H374" s="307" t="n">
        <f aca="false">SUMPRODUCT(N374:$CZ374,MOD(COLUMN(N374:$CZ374)+1,2))</f>
        <v>0</v>
      </c>
      <c r="I374" s="478" t="n">
        <f aca="false">H374*$E374</f>
        <v>0</v>
      </c>
      <c r="J374" s="307" t="n">
        <f aca="false">F374-H374</f>
        <v>0</v>
      </c>
      <c r="K374" s="478" t="n">
        <f aca="false">J374*$E374</f>
        <v>0</v>
      </c>
      <c r="L374" s="481"/>
      <c r="M374" s="480" t="n">
        <f aca="false">L374*$E374</f>
        <v>0</v>
      </c>
      <c r="N374" s="481"/>
      <c r="O374" s="480" t="n">
        <f aca="false">N374*$E374</f>
        <v>0</v>
      </c>
    </row>
    <row r="375" customFormat="false" ht="14.25" hidden="false" customHeight="false" outlineLevel="0" collapsed="false">
      <c r="A375" s="298"/>
      <c r="B375" s="298" t="s">
        <v>629</v>
      </c>
      <c r="C375" s="298" t="str">
        <f aca="false">VLOOKUP(B375,СписокРабот!B:E,2,FALSE())</f>
        <v>Прокладка кабеля 25 мм² по договоренности</v>
      </c>
      <c r="D375" s="300" t="str">
        <f aca="false">VLOOKUP(B375,СписокРабот!B:E,3,FALSE())</f>
        <v>п.м.</v>
      </c>
      <c r="E375" s="476" t="n">
        <f aca="false">VLOOKUP(B375,СписокРабот!B:E,4,FALSE())</f>
        <v>0</v>
      </c>
      <c r="F375" s="306" t="n">
        <f aca="false">Работы!$F375</f>
        <v>0</v>
      </c>
      <c r="G375" s="477" t="n">
        <f aca="false">Работы!$G375</f>
        <v>0</v>
      </c>
      <c r="H375" s="307" t="n">
        <f aca="false">SUMPRODUCT(N375:$CZ375,MOD(COLUMN(N375:$CZ375)+1,2))</f>
        <v>0</v>
      </c>
      <c r="I375" s="478" t="n">
        <f aca="false">H375*$E375</f>
        <v>0</v>
      </c>
      <c r="J375" s="307" t="n">
        <f aca="false">F375-H375</f>
        <v>0</v>
      </c>
      <c r="K375" s="478" t="n">
        <f aca="false">J375*$E375</f>
        <v>0</v>
      </c>
      <c r="L375" s="481"/>
      <c r="M375" s="480" t="n">
        <f aca="false">L375*$E375</f>
        <v>0</v>
      </c>
      <c r="N375" s="481"/>
      <c r="O375" s="480" t="n">
        <f aca="false">N375*$E375</f>
        <v>0</v>
      </c>
    </row>
    <row r="376" customFormat="false" ht="14.25" hidden="false" customHeight="false" outlineLevel="0" collapsed="false">
      <c r="A376" s="298"/>
      <c r="B376" s="298" t="s">
        <v>630</v>
      </c>
      <c r="C376" s="298" t="str">
        <f aca="false">VLOOKUP(B376,СписокРабот!B:E,2,FALSE())</f>
        <v>Прокладка кабеля бронированного по договоренности</v>
      </c>
      <c r="D376" s="300" t="str">
        <f aca="false">VLOOKUP(B376,СписокРабот!B:E,3,FALSE())</f>
        <v>п.м.</v>
      </c>
      <c r="E376" s="476" t="n">
        <f aca="false">VLOOKUP(B376,СписокРабот!B:E,4,FALSE())</f>
        <v>0</v>
      </c>
      <c r="F376" s="306" t="n">
        <f aca="false">Работы!$F376</f>
        <v>0</v>
      </c>
      <c r="G376" s="477" t="n">
        <f aca="false">Работы!$G376</f>
        <v>0</v>
      </c>
      <c r="H376" s="307" t="n">
        <f aca="false">SUMPRODUCT(N376:$CZ376,MOD(COLUMN(N376:$CZ376)+1,2))</f>
        <v>0</v>
      </c>
      <c r="I376" s="478" t="n">
        <f aca="false">H376*$E376</f>
        <v>0</v>
      </c>
      <c r="J376" s="307" t="n">
        <f aca="false">F376-H376</f>
        <v>0</v>
      </c>
      <c r="K376" s="478" t="n">
        <f aca="false">J376*$E376</f>
        <v>0</v>
      </c>
      <c r="L376" s="481"/>
      <c r="M376" s="480" t="n">
        <f aca="false">L376*$E376</f>
        <v>0</v>
      </c>
      <c r="N376" s="481"/>
      <c r="O376" s="480" t="n">
        <f aca="false">N376*$E376</f>
        <v>0</v>
      </c>
    </row>
    <row r="377" customFormat="false" ht="14.25" hidden="false" customHeight="false" outlineLevel="0" collapsed="false">
      <c r="A377" s="298"/>
      <c r="B377" s="298" t="s">
        <v>631</v>
      </c>
      <c r="C377" s="298" t="str">
        <f aca="false">VLOOKUP(B377,СписокРабот!B:E,2,FALSE())</f>
        <v>Монтаж светодиодной подсветки</v>
      </c>
      <c r="D377" s="300" t="str">
        <f aca="false">VLOOKUP(B377,СписокРабот!B:E,3,FALSE())</f>
        <v>п.м.</v>
      </c>
      <c r="E377" s="476" t="n">
        <f aca="false">VLOOKUP(B377,СписокРабот!B:E,4,FALSE())</f>
        <v>847</v>
      </c>
      <c r="F377" s="306" t="n">
        <f aca="false">Работы!$F377</f>
        <v>0</v>
      </c>
      <c r="G377" s="477" t="n">
        <f aca="false">Работы!$G377</f>
        <v>0</v>
      </c>
      <c r="H377" s="307" t="n">
        <f aca="false">SUMPRODUCT(N377:$CZ377,MOD(COLUMN(N377:$CZ377)+1,2))</f>
        <v>0</v>
      </c>
      <c r="I377" s="478" t="n">
        <f aca="false">H377*$E377</f>
        <v>0</v>
      </c>
      <c r="J377" s="307" t="n">
        <f aca="false">F377-H377</f>
        <v>0</v>
      </c>
      <c r="K377" s="478" t="n">
        <f aca="false">J377*$E377</f>
        <v>0</v>
      </c>
      <c r="L377" s="481"/>
      <c r="M377" s="480" t="n">
        <f aca="false">L377*$E377</f>
        <v>0</v>
      </c>
      <c r="N377" s="481"/>
      <c r="O377" s="480" t="n">
        <f aca="false">N377*$E377</f>
        <v>0</v>
      </c>
    </row>
    <row r="378" customFormat="false" ht="14.25" hidden="false" customHeight="false" outlineLevel="0" collapsed="false">
      <c r="A378" s="298"/>
      <c r="B378" s="298" t="s">
        <v>632</v>
      </c>
      <c r="C378" s="298" t="str">
        <f aca="false">VLOOKUP(B378,СписокРабот!B:E,2,FALSE())</f>
        <v>Подключение линии силовой к щиту (однофазная сеть)</v>
      </c>
      <c r="D378" s="300" t="str">
        <f aca="false">VLOOKUP(B378,СписокРабот!B:E,3,FALSE())</f>
        <v>ед.</v>
      </c>
      <c r="E378" s="476" t="n">
        <f aca="false">VLOOKUP(B378,СписокРабот!B:E,4,FALSE())</f>
        <v>2963</v>
      </c>
      <c r="F378" s="302" t="n">
        <f aca="false">Работы!$F378</f>
        <v>0</v>
      </c>
      <c r="G378" s="477" t="n">
        <f aca="false">Работы!$G378</f>
        <v>0</v>
      </c>
      <c r="H378" s="304" t="n">
        <f aca="false">SUMPRODUCT(N378:$CZ378,MOD(COLUMN(N378:$CZ378)+1,2))</f>
        <v>0</v>
      </c>
      <c r="I378" s="478" t="n">
        <f aca="false">H378*$E378</f>
        <v>0</v>
      </c>
      <c r="J378" s="304" t="n">
        <f aca="false">F378-H378</f>
        <v>0</v>
      </c>
      <c r="K378" s="478" t="n">
        <f aca="false">J378*$E378</f>
        <v>0</v>
      </c>
      <c r="L378" s="479"/>
      <c r="M378" s="480" t="n">
        <f aca="false">L378*$E378</f>
        <v>0</v>
      </c>
      <c r="N378" s="479"/>
      <c r="O378" s="480" t="n">
        <f aca="false">N378*$E378</f>
        <v>0</v>
      </c>
    </row>
    <row r="379" customFormat="false" ht="14.25" hidden="false" customHeight="false" outlineLevel="0" collapsed="false">
      <c r="A379" s="298"/>
      <c r="B379" s="298" t="s">
        <v>633</v>
      </c>
      <c r="C379" s="298" t="str">
        <f aca="false">VLOOKUP(B379,СписокРабот!B:E,2,FALSE())</f>
        <v>Подключение линии силовой к щиту (трехфазная сеть)</v>
      </c>
      <c r="D379" s="300" t="str">
        <f aca="false">VLOOKUP(B379,СписокРабот!B:E,3,FALSE())</f>
        <v>ед.</v>
      </c>
      <c r="E379" s="476" t="n">
        <f aca="false">VLOOKUP(B379,СписокРабот!B:E,4,FALSE())</f>
        <v>4373</v>
      </c>
      <c r="F379" s="302" t="n">
        <f aca="false">Работы!$F379</f>
        <v>0</v>
      </c>
      <c r="G379" s="477" t="n">
        <f aca="false">Работы!$G379</f>
        <v>0</v>
      </c>
      <c r="H379" s="304" t="n">
        <f aca="false">SUMPRODUCT(N379:$CZ379,MOD(COLUMN(N379:$CZ379)+1,2))</f>
        <v>0</v>
      </c>
      <c r="I379" s="478" t="n">
        <f aca="false">H379*$E379</f>
        <v>0</v>
      </c>
      <c r="J379" s="304" t="n">
        <f aca="false">F379-H379</f>
        <v>0</v>
      </c>
      <c r="K379" s="478" t="n">
        <f aca="false">J379*$E379</f>
        <v>0</v>
      </c>
      <c r="L379" s="479"/>
      <c r="M379" s="480" t="n">
        <f aca="false">L379*$E379</f>
        <v>0</v>
      </c>
      <c r="N379" s="479"/>
      <c r="O379" s="480" t="n">
        <f aca="false">N379*$E379</f>
        <v>0</v>
      </c>
    </row>
    <row r="380" customFormat="false" ht="14.25" hidden="false" customHeight="false" outlineLevel="0" collapsed="false">
      <c r="A380" s="298"/>
      <c r="B380" s="298" t="s">
        <v>634</v>
      </c>
      <c r="C380" s="298" t="str">
        <f aca="false">VLOOKUP(B380,СписокРабот!B:E,2,FALSE())</f>
        <v>Подключение телевизионной и телефонной сети к щиту</v>
      </c>
      <c r="D380" s="300" t="str">
        <f aca="false">VLOOKUP(B380,СписокРабот!B:E,3,FALSE())</f>
        <v>ед.</v>
      </c>
      <c r="E380" s="476" t="n">
        <f aca="false">VLOOKUP(B380,СписокРабот!B:E,4,FALSE())</f>
        <v>2116</v>
      </c>
      <c r="F380" s="302" t="n">
        <f aca="false">Работы!$F380</f>
        <v>0</v>
      </c>
      <c r="G380" s="477" t="n">
        <f aca="false">Работы!$G380</f>
        <v>0</v>
      </c>
      <c r="H380" s="304" t="n">
        <f aca="false">SUMPRODUCT(N380:$CZ380,MOD(COLUMN(N380:$CZ380)+1,2))</f>
        <v>0</v>
      </c>
      <c r="I380" s="478" t="n">
        <f aca="false">H380*$E380</f>
        <v>0</v>
      </c>
      <c r="J380" s="304" t="n">
        <f aca="false">F380-H380</f>
        <v>0</v>
      </c>
      <c r="K380" s="478" t="n">
        <f aca="false">J380*$E380</f>
        <v>0</v>
      </c>
      <c r="L380" s="479"/>
      <c r="M380" s="480" t="n">
        <f aca="false">L380*$E380</f>
        <v>0</v>
      </c>
      <c r="N380" s="479"/>
      <c r="O380" s="480" t="n">
        <f aca="false">N380*$E380</f>
        <v>0</v>
      </c>
    </row>
    <row r="381" customFormat="false" ht="14.25" hidden="false" customHeight="false" outlineLevel="0" collapsed="false">
      <c r="A381" s="298"/>
      <c r="B381" s="298" t="s">
        <v>635</v>
      </c>
      <c r="C381" s="298" t="str">
        <f aca="false">VLOOKUP(B381,СписокРабот!B:E,2,FALSE())</f>
        <v>Монтаж распаечной коробки с коммутацией</v>
      </c>
      <c r="D381" s="300" t="str">
        <f aca="false">VLOOKUP(B381,СписокРабот!B:E,3,FALSE())</f>
        <v>ед.</v>
      </c>
      <c r="E381" s="476" t="n">
        <f aca="false">VLOOKUP(B381,СписокРабот!B:E,4,FALSE())</f>
        <v>1768</v>
      </c>
      <c r="F381" s="302" t="n">
        <f aca="false">Работы!$F381</f>
        <v>0</v>
      </c>
      <c r="G381" s="477" t="n">
        <f aca="false">Работы!$G381</f>
        <v>0</v>
      </c>
      <c r="H381" s="304" t="n">
        <f aca="false">SUMPRODUCT(N381:$CZ381,MOD(COLUMN(N381:$CZ381)+1,2))</f>
        <v>0</v>
      </c>
      <c r="I381" s="478" t="n">
        <f aca="false">H381*$E381</f>
        <v>0</v>
      </c>
      <c r="J381" s="304" t="n">
        <f aca="false">F381-H381</f>
        <v>0</v>
      </c>
      <c r="K381" s="478" t="n">
        <f aca="false">J381*$E381</f>
        <v>0</v>
      </c>
      <c r="L381" s="479"/>
      <c r="M381" s="480" t="n">
        <f aca="false">L381*$E381</f>
        <v>0</v>
      </c>
      <c r="N381" s="479"/>
      <c r="O381" s="480" t="n">
        <f aca="false">N381*$E381</f>
        <v>0</v>
      </c>
    </row>
    <row r="382" customFormat="false" ht="14.25" hidden="false" customHeight="false" outlineLevel="0" collapsed="false">
      <c r="A382" s="298"/>
      <c r="B382" s="298" t="s">
        <v>183</v>
      </c>
      <c r="C382" s="298" t="str">
        <f aca="false">VLOOKUP(B382,СписокРабот!B:E,2,FALSE())</f>
        <v>Установка электроточки скрытой подводки</v>
      </c>
      <c r="D382" s="300" t="str">
        <f aca="false">VLOOKUP(B382,СписокРабот!B:E,3,FALSE())</f>
        <v>ед.</v>
      </c>
      <c r="E382" s="476" t="n">
        <f aca="false">VLOOKUP(B382,СписокРабот!B:E,4,FALSE())</f>
        <v>693</v>
      </c>
      <c r="F382" s="302" t="n">
        <f aca="false">Работы!$F382</f>
        <v>60</v>
      </c>
      <c r="G382" s="477" t="n">
        <f aca="false">Работы!$G382</f>
        <v>41580</v>
      </c>
      <c r="H382" s="304" t="n">
        <f aca="false">SUMPRODUCT(N382:$CZ382,MOD(COLUMN(N382:$CZ382)+1,2))</f>
        <v>0</v>
      </c>
      <c r="I382" s="478" t="n">
        <f aca="false">H382*$E382</f>
        <v>0</v>
      </c>
      <c r="J382" s="304" t="n">
        <f aca="false">F382-H382</f>
        <v>60</v>
      </c>
      <c r="K382" s="478" t="n">
        <f aca="false">J382*$E382</f>
        <v>41580</v>
      </c>
      <c r="L382" s="479"/>
      <c r="M382" s="480" t="n">
        <f aca="false">L382*$E382</f>
        <v>0</v>
      </c>
      <c r="N382" s="479"/>
      <c r="O382" s="480" t="n">
        <f aca="false">N382*$E382</f>
        <v>0</v>
      </c>
    </row>
    <row r="383" customFormat="false" ht="14.25" hidden="false" customHeight="false" outlineLevel="0" collapsed="false">
      <c r="A383" s="298"/>
      <c r="B383" s="298" t="s">
        <v>636</v>
      </c>
      <c r="C383" s="298" t="str">
        <f aca="false">VLOOKUP(B383,СписокРабот!B:E,2,FALSE())</f>
        <v>Установка электроточки наружной</v>
      </c>
      <c r="D383" s="300" t="str">
        <f aca="false">VLOOKUP(B383,СписокРабот!B:E,3,FALSE())</f>
        <v>ед.</v>
      </c>
      <c r="E383" s="476" t="n">
        <f aca="false">VLOOKUP(B383,СписокРабот!B:E,4,FALSE())</f>
        <v>847</v>
      </c>
      <c r="F383" s="302" t="n">
        <f aca="false">Работы!$F383</f>
        <v>0</v>
      </c>
      <c r="G383" s="477" t="n">
        <f aca="false">Работы!$G383</f>
        <v>0</v>
      </c>
      <c r="H383" s="304" t="n">
        <f aca="false">SUMPRODUCT(N383:$CZ383,MOD(COLUMN(N383:$CZ383)+1,2))</f>
        <v>0</v>
      </c>
      <c r="I383" s="478" t="n">
        <f aca="false">H383*$E383</f>
        <v>0</v>
      </c>
      <c r="J383" s="304" t="n">
        <f aca="false">F383-H383</f>
        <v>0</v>
      </c>
      <c r="K383" s="478" t="n">
        <f aca="false">J383*$E383</f>
        <v>0</v>
      </c>
      <c r="L383" s="479"/>
      <c r="M383" s="480" t="n">
        <f aca="false">L383*$E383</f>
        <v>0</v>
      </c>
      <c r="N383" s="479"/>
      <c r="O383" s="480" t="n">
        <f aca="false">N383*$E383</f>
        <v>0</v>
      </c>
    </row>
    <row r="384" customFormat="false" ht="14.25" hidden="false" customHeight="false" outlineLevel="0" collapsed="false">
      <c r="A384" s="298"/>
      <c r="B384" s="298" t="s">
        <v>637</v>
      </c>
      <c r="C384" s="298" t="str">
        <f aca="false">VLOOKUP(B384,СписокРабот!B:E,2,FALSE())</f>
        <v>Установка розетки накладной для электроплиты</v>
      </c>
      <c r="D384" s="300" t="str">
        <f aca="false">VLOOKUP(B384,СписокРабот!B:E,3,FALSE())</f>
        <v>ед.</v>
      </c>
      <c r="E384" s="476" t="n">
        <f aca="false">VLOOKUP(B384,СписокРабот!B:E,4,FALSE())</f>
        <v>1738</v>
      </c>
      <c r="F384" s="302" t="n">
        <f aca="false">Работы!$F384</f>
        <v>0</v>
      </c>
      <c r="G384" s="477" t="n">
        <f aca="false">Работы!$G384</f>
        <v>0</v>
      </c>
      <c r="H384" s="304" t="n">
        <f aca="false">SUMPRODUCT(N384:$CZ384,MOD(COLUMN(N384:$CZ384)+1,2))</f>
        <v>0</v>
      </c>
      <c r="I384" s="478" t="n">
        <f aca="false">H384*$E384</f>
        <v>0</v>
      </c>
      <c r="J384" s="304" t="n">
        <f aca="false">F384-H384</f>
        <v>0</v>
      </c>
      <c r="K384" s="478" t="n">
        <f aca="false">J384*$E384</f>
        <v>0</v>
      </c>
      <c r="L384" s="479"/>
      <c r="M384" s="480" t="n">
        <f aca="false">L384*$E384</f>
        <v>0</v>
      </c>
      <c r="N384" s="479"/>
      <c r="O384" s="480" t="n">
        <f aca="false">N384*$E384</f>
        <v>0</v>
      </c>
    </row>
    <row r="385" customFormat="false" ht="14.25" hidden="false" customHeight="false" outlineLevel="0" collapsed="false">
      <c r="A385" s="298"/>
      <c r="B385" s="298" t="s">
        <v>638</v>
      </c>
      <c r="C385" s="298" t="str">
        <f aca="false">VLOOKUP(B385,СписокРабот!B:E,2,FALSE())</f>
        <v>Установка розетки скрытой подводки для электроплиты</v>
      </c>
      <c r="D385" s="300" t="str">
        <f aca="false">VLOOKUP(B385,СписокРабот!B:E,3,FALSE())</f>
        <v>ед.</v>
      </c>
      <c r="E385" s="476" t="n">
        <f aca="false">VLOOKUP(B385,СписокРабот!B:E,4,FALSE())</f>
        <v>1636</v>
      </c>
      <c r="F385" s="302" t="n">
        <f aca="false">Работы!$F385</f>
        <v>0</v>
      </c>
      <c r="G385" s="477" t="n">
        <f aca="false">Работы!$G385</f>
        <v>0</v>
      </c>
      <c r="H385" s="304" t="n">
        <f aca="false">SUMPRODUCT(N385:$CZ385,MOD(COLUMN(N385:$CZ385)+1,2))</f>
        <v>0</v>
      </c>
      <c r="I385" s="478" t="n">
        <f aca="false">H385*$E385</f>
        <v>0</v>
      </c>
      <c r="J385" s="304" t="n">
        <f aca="false">F385-H385</f>
        <v>0</v>
      </c>
      <c r="K385" s="478" t="n">
        <f aca="false">J385*$E385</f>
        <v>0</v>
      </c>
      <c r="L385" s="479"/>
      <c r="M385" s="480" t="n">
        <f aca="false">L385*$E385</f>
        <v>0</v>
      </c>
      <c r="N385" s="479"/>
      <c r="O385" s="480" t="n">
        <f aca="false">N385*$E385</f>
        <v>0</v>
      </c>
    </row>
    <row r="386" customFormat="false" ht="14.25" hidden="false" customHeight="false" outlineLevel="0" collapsed="false">
      <c r="A386" s="298"/>
      <c r="B386" s="298" t="s">
        <v>185</v>
      </c>
      <c r="C386" s="298" t="str">
        <f aca="false">VLOOKUP(B386,СписокРабот!B:E,2,FALSE())</f>
        <v>Установка подрозетника (без изготовления отверстия)</v>
      </c>
      <c r="D386" s="300" t="str">
        <f aca="false">VLOOKUP(B386,СписокРабот!B:E,3,FALSE())</f>
        <v>ед.</v>
      </c>
      <c r="E386" s="476" t="n">
        <f aca="false">VLOOKUP(B386,СписокРабот!B:E,4,FALSE())</f>
        <v>163</v>
      </c>
      <c r="F386" s="302" t="n">
        <f aca="false">Работы!$F386</f>
        <v>60</v>
      </c>
      <c r="G386" s="477" t="n">
        <f aca="false">Работы!$G386</f>
        <v>9780</v>
      </c>
      <c r="H386" s="304" t="n">
        <f aca="false">SUMPRODUCT(N386:$CZ386,MOD(COLUMN(N386:$CZ386)+1,2))</f>
        <v>0</v>
      </c>
      <c r="I386" s="478" t="n">
        <f aca="false">H386*$E386</f>
        <v>0</v>
      </c>
      <c r="J386" s="304" t="n">
        <f aca="false">F386-H386</f>
        <v>60</v>
      </c>
      <c r="K386" s="478" t="n">
        <f aca="false">J386*$E386</f>
        <v>9780</v>
      </c>
      <c r="L386" s="479"/>
      <c r="M386" s="480" t="n">
        <f aca="false">L386*$E386</f>
        <v>0</v>
      </c>
      <c r="N386" s="479"/>
      <c r="O386" s="480" t="n">
        <f aca="false">N386*$E386</f>
        <v>0</v>
      </c>
    </row>
    <row r="387" customFormat="false" ht="14.25" hidden="false" customHeight="false" outlineLevel="0" collapsed="false">
      <c r="A387" s="298"/>
      <c r="B387" s="298" t="s">
        <v>639</v>
      </c>
      <c r="C387" s="298" t="str">
        <f aca="false">VLOOKUP(B387,СписокРабот!B:E,2,FALSE())</f>
        <v>Установка розетки телефонной (накладной)</v>
      </c>
      <c r="D387" s="300" t="str">
        <f aca="false">VLOOKUP(B387,СписокРабот!B:E,3,FALSE())</f>
        <v>ед.</v>
      </c>
      <c r="E387" s="476" t="n">
        <f aca="false">VLOOKUP(B387,СписокРабот!B:E,4,FALSE())</f>
        <v>822</v>
      </c>
      <c r="F387" s="302" t="n">
        <f aca="false">Работы!$F387</f>
        <v>0</v>
      </c>
      <c r="G387" s="477" t="n">
        <f aca="false">Работы!$G387</f>
        <v>0</v>
      </c>
      <c r="H387" s="304" t="n">
        <f aca="false">SUMPRODUCT(N387:$CZ387,MOD(COLUMN(N387:$CZ387)+1,2))</f>
        <v>0</v>
      </c>
      <c r="I387" s="478" t="n">
        <f aca="false">H387*$E387</f>
        <v>0</v>
      </c>
      <c r="J387" s="304" t="n">
        <f aca="false">F387-H387</f>
        <v>0</v>
      </c>
      <c r="K387" s="478" t="n">
        <f aca="false">J387*$E387</f>
        <v>0</v>
      </c>
      <c r="L387" s="479"/>
      <c r="M387" s="480" t="n">
        <f aca="false">L387*$E387</f>
        <v>0</v>
      </c>
      <c r="N387" s="479"/>
      <c r="O387" s="480" t="n">
        <f aca="false">N387*$E387</f>
        <v>0</v>
      </c>
    </row>
    <row r="388" customFormat="false" ht="14.25" hidden="false" customHeight="false" outlineLevel="0" collapsed="false">
      <c r="A388" s="298"/>
      <c r="B388" s="298" t="s">
        <v>640</v>
      </c>
      <c r="C388" s="298" t="str">
        <f aca="false">VLOOKUP(B388,СписокРабот!B:E,2,FALSE())</f>
        <v>Установка блока выключателей (для санитарно-технических кабин)</v>
      </c>
      <c r="D388" s="300" t="str">
        <f aca="false">VLOOKUP(B388,СписокРабот!B:E,3,FALSE())</f>
        <v>ед.</v>
      </c>
      <c r="E388" s="476" t="n">
        <f aca="false">VLOOKUP(B388,СписокРабот!B:E,4,FALSE())</f>
        <v>1911</v>
      </c>
      <c r="F388" s="302" t="n">
        <f aca="false">Работы!$F388</f>
        <v>0</v>
      </c>
      <c r="G388" s="477" t="n">
        <f aca="false">Работы!$G388</f>
        <v>0</v>
      </c>
      <c r="H388" s="304" t="n">
        <f aca="false">SUMPRODUCT(N388:$CZ388,MOD(COLUMN(N388:$CZ388)+1,2))</f>
        <v>0</v>
      </c>
      <c r="I388" s="478" t="n">
        <f aca="false">H388*$E388</f>
        <v>0</v>
      </c>
      <c r="J388" s="304" t="n">
        <f aca="false">F388-H388</f>
        <v>0</v>
      </c>
      <c r="K388" s="478" t="n">
        <f aca="false">J388*$E388</f>
        <v>0</v>
      </c>
      <c r="L388" s="479"/>
      <c r="M388" s="480" t="n">
        <f aca="false">L388*$E388</f>
        <v>0</v>
      </c>
      <c r="N388" s="479"/>
      <c r="O388" s="480" t="n">
        <f aca="false">N388*$E388</f>
        <v>0</v>
      </c>
    </row>
    <row r="389" customFormat="false" ht="14.25" hidden="false" customHeight="false" outlineLevel="0" collapsed="false">
      <c r="A389" s="298"/>
      <c r="B389" s="298" t="s">
        <v>641</v>
      </c>
      <c r="C389" s="298" t="str">
        <f aca="false">VLOOKUP(B389,СписокРабот!B:E,2,FALSE())</f>
        <v>Монтаж проходного выключателя / мастер-выключателя</v>
      </c>
      <c r="D389" s="300" t="str">
        <f aca="false">VLOOKUP(B389,СписокРабот!B:E,3,FALSE())</f>
        <v>ед.</v>
      </c>
      <c r="E389" s="476" t="n">
        <f aca="false">VLOOKUP(B389,СписокРабот!B:E,4,FALSE())</f>
        <v>1486</v>
      </c>
      <c r="F389" s="302" t="n">
        <f aca="false">Работы!$F389</f>
        <v>0</v>
      </c>
      <c r="G389" s="477" t="n">
        <f aca="false">Работы!$G389</f>
        <v>0</v>
      </c>
      <c r="H389" s="304" t="n">
        <f aca="false">SUMPRODUCT(N389:$CZ389,MOD(COLUMN(N389:$CZ389)+1,2))</f>
        <v>0</v>
      </c>
      <c r="I389" s="478" t="n">
        <f aca="false">H389*$E389</f>
        <v>0</v>
      </c>
      <c r="J389" s="304" t="n">
        <f aca="false">F389-H389</f>
        <v>0</v>
      </c>
      <c r="K389" s="478" t="n">
        <f aca="false">J389*$E389</f>
        <v>0</v>
      </c>
      <c r="L389" s="479"/>
      <c r="M389" s="480" t="n">
        <f aca="false">L389*$E389</f>
        <v>0</v>
      </c>
      <c r="N389" s="479"/>
      <c r="O389" s="480" t="n">
        <f aca="false">N389*$E389</f>
        <v>0</v>
      </c>
    </row>
    <row r="390" customFormat="false" ht="14.25" hidden="false" customHeight="false" outlineLevel="0" collapsed="false">
      <c r="A390" s="298"/>
      <c r="B390" s="298" t="s">
        <v>642</v>
      </c>
      <c r="C390" s="298" t="str">
        <f aca="false">VLOOKUP(B390,СписокРабот!B:E,2,FALSE())</f>
        <v>Автомат защиты (однополюсный), установка</v>
      </c>
      <c r="D390" s="300" t="str">
        <f aca="false">VLOOKUP(B390,СписокРабот!B:E,3,FALSE())</f>
        <v>ед.</v>
      </c>
      <c r="E390" s="476" t="n">
        <f aca="false">VLOOKUP(B390,СписокРабот!B:E,4,FALSE())</f>
        <v>1270</v>
      </c>
      <c r="F390" s="302" t="n">
        <f aca="false">Работы!$F390</f>
        <v>0</v>
      </c>
      <c r="G390" s="477" t="n">
        <f aca="false">Работы!$G390</f>
        <v>0</v>
      </c>
      <c r="H390" s="304" t="n">
        <f aca="false">SUMPRODUCT(N390:$CZ390,MOD(COLUMN(N390:$CZ390)+1,2))</f>
        <v>0</v>
      </c>
      <c r="I390" s="478" t="n">
        <f aca="false">H390*$E390</f>
        <v>0</v>
      </c>
      <c r="J390" s="304" t="n">
        <f aca="false">F390-H390</f>
        <v>0</v>
      </c>
      <c r="K390" s="478" t="n">
        <f aca="false">J390*$E390</f>
        <v>0</v>
      </c>
      <c r="L390" s="479"/>
      <c r="M390" s="480" t="n">
        <f aca="false">L390*$E390</f>
        <v>0</v>
      </c>
      <c r="N390" s="479"/>
      <c r="O390" s="480" t="n">
        <f aca="false">N390*$E390</f>
        <v>0</v>
      </c>
    </row>
    <row r="391" customFormat="false" ht="14.25" hidden="false" customHeight="false" outlineLevel="0" collapsed="false">
      <c r="A391" s="298"/>
      <c r="B391" s="298" t="s">
        <v>643</v>
      </c>
      <c r="C391" s="298" t="str">
        <f aca="false">VLOOKUP(B391,СписокРабот!B:E,2,FALSE())</f>
        <v>Автомат защиты (трехполюсный), установка</v>
      </c>
      <c r="D391" s="300" t="str">
        <f aca="false">VLOOKUP(B391,СписокРабот!B:E,3,FALSE())</f>
        <v>ед.</v>
      </c>
      <c r="E391" s="476" t="n">
        <f aca="false">VLOOKUP(B391,СписокРабот!B:E,4,FALSE())</f>
        <v>2539</v>
      </c>
      <c r="F391" s="302" t="n">
        <f aca="false">Работы!$F391</f>
        <v>0</v>
      </c>
      <c r="G391" s="477" t="n">
        <f aca="false">Работы!$G391</f>
        <v>0</v>
      </c>
      <c r="H391" s="304" t="n">
        <f aca="false">SUMPRODUCT(N391:$CZ391,MOD(COLUMN(N391:$CZ391)+1,2))</f>
        <v>0</v>
      </c>
      <c r="I391" s="478" t="n">
        <f aca="false">H391*$E391</f>
        <v>0</v>
      </c>
      <c r="J391" s="304" t="n">
        <f aca="false">F391-H391</f>
        <v>0</v>
      </c>
      <c r="K391" s="478" t="n">
        <f aca="false">J391*$E391</f>
        <v>0</v>
      </c>
      <c r="L391" s="479"/>
      <c r="M391" s="480" t="n">
        <f aca="false">L391*$E391</f>
        <v>0</v>
      </c>
      <c r="N391" s="479"/>
      <c r="O391" s="480" t="n">
        <f aca="false">N391*$E391</f>
        <v>0</v>
      </c>
    </row>
    <row r="392" customFormat="false" ht="14.25" hidden="false" customHeight="false" outlineLevel="0" collapsed="false">
      <c r="A392" s="298"/>
      <c r="B392" s="298" t="s">
        <v>644</v>
      </c>
      <c r="C392" s="298" t="str">
        <f aca="false">VLOOKUP(B392,СписокРабот!B:E,2,FALSE())</f>
        <v>Устройство защитного отключения, установка</v>
      </c>
      <c r="D392" s="300" t="str">
        <f aca="false">VLOOKUP(B392,СписокРабот!B:E,3,FALSE())</f>
        <v>ед.</v>
      </c>
      <c r="E392" s="476" t="n">
        <f aca="false">VLOOKUP(B392,СписокРабот!B:E,4,FALSE())</f>
        <v>1711</v>
      </c>
      <c r="F392" s="302" t="n">
        <f aca="false">Работы!$F392</f>
        <v>0</v>
      </c>
      <c r="G392" s="477" t="n">
        <f aca="false">Работы!$G392</f>
        <v>0</v>
      </c>
      <c r="H392" s="304" t="n">
        <f aca="false">SUMPRODUCT(N392:$CZ392,MOD(COLUMN(N392:$CZ392)+1,2))</f>
        <v>0</v>
      </c>
      <c r="I392" s="478" t="n">
        <f aca="false">H392*$E392</f>
        <v>0</v>
      </c>
      <c r="J392" s="304" t="n">
        <f aca="false">F392-H392</f>
        <v>0</v>
      </c>
      <c r="K392" s="478" t="n">
        <f aca="false">J392*$E392</f>
        <v>0</v>
      </c>
      <c r="L392" s="479"/>
      <c r="M392" s="480" t="n">
        <f aca="false">L392*$E392</f>
        <v>0</v>
      </c>
      <c r="N392" s="479"/>
      <c r="O392" s="480" t="n">
        <f aca="false">N392*$E392</f>
        <v>0</v>
      </c>
    </row>
    <row r="393" customFormat="false" ht="14.25" hidden="false" customHeight="false" outlineLevel="0" collapsed="false">
      <c r="A393" s="298"/>
      <c r="B393" s="298" t="s">
        <v>645</v>
      </c>
      <c r="C393" s="298" t="str">
        <f aca="false">VLOOKUP(B393,СписокРабот!B:E,2,FALSE())</f>
        <v>Устройство защитного отключения (двухполюсное), установка</v>
      </c>
      <c r="D393" s="300" t="str">
        <f aca="false">VLOOKUP(B393,СписокРабот!B:E,3,FALSE())</f>
        <v>ед.</v>
      </c>
      <c r="E393" s="476" t="n">
        <f aca="false">VLOOKUP(B393,СписокРабот!B:E,4,FALSE())</f>
        <v>2316</v>
      </c>
      <c r="F393" s="302" t="n">
        <f aca="false">Работы!$F393</f>
        <v>0</v>
      </c>
      <c r="G393" s="477" t="n">
        <f aca="false">Работы!$G393</f>
        <v>0</v>
      </c>
      <c r="H393" s="304" t="n">
        <f aca="false">SUMPRODUCT(N393:$CZ393,MOD(COLUMN(N393:$CZ393)+1,2))</f>
        <v>0</v>
      </c>
      <c r="I393" s="478" t="n">
        <f aca="false">H393*$E393</f>
        <v>0</v>
      </c>
      <c r="J393" s="304" t="n">
        <f aca="false">F393-H393</f>
        <v>0</v>
      </c>
      <c r="K393" s="478" t="n">
        <f aca="false">J393*$E393</f>
        <v>0</v>
      </c>
      <c r="L393" s="479"/>
      <c r="M393" s="480" t="n">
        <f aca="false">L393*$E393</f>
        <v>0</v>
      </c>
      <c r="N393" s="479"/>
      <c r="O393" s="480" t="n">
        <f aca="false">N393*$E393</f>
        <v>0</v>
      </c>
    </row>
    <row r="394" customFormat="false" ht="14.25" hidden="false" customHeight="false" outlineLevel="0" collapsed="false">
      <c r="A394" s="298"/>
      <c r="B394" s="298" t="s">
        <v>646</v>
      </c>
      <c r="C394" s="298" t="str">
        <f aca="false">VLOOKUP(B394,СписокРабот!B:E,2,FALSE())</f>
        <v>Устройство защитного отключения (четырехполюсного), установка</v>
      </c>
      <c r="D394" s="300" t="str">
        <f aca="false">VLOOKUP(B394,СписокРабот!B:E,3,FALSE())</f>
        <v>ед.</v>
      </c>
      <c r="E394" s="476" t="n">
        <f aca="false">VLOOKUP(B394,СписокРабот!B:E,4,FALSE())</f>
        <v>3809</v>
      </c>
      <c r="F394" s="302" t="n">
        <f aca="false">Работы!$F394</f>
        <v>0</v>
      </c>
      <c r="G394" s="477" t="n">
        <f aca="false">Работы!$G394</f>
        <v>0</v>
      </c>
      <c r="H394" s="304" t="n">
        <f aca="false">SUMPRODUCT(N394:$CZ394,MOD(COLUMN(N394:$CZ394)+1,2))</f>
        <v>0</v>
      </c>
      <c r="I394" s="478" t="n">
        <f aca="false">H394*$E394</f>
        <v>0</v>
      </c>
      <c r="J394" s="304" t="n">
        <f aca="false">F394-H394</f>
        <v>0</v>
      </c>
      <c r="K394" s="478" t="n">
        <f aca="false">J394*$E394</f>
        <v>0</v>
      </c>
      <c r="L394" s="479"/>
      <c r="M394" s="480" t="n">
        <f aca="false">L394*$E394</f>
        <v>0</v>
      </c>
      <c r="N394" s="479"/>
      <c r="O394" s="480" t="n">
        <f aca="false">N394*$E394</f>
        <v>0</v>
      </c>
    </row>
    <row r="395" customFormat="false" ht="14.25" hidden="false" customHeight="false" outlineLevel="0" collapsed="false">
      <c r="A395" s="298"/>
      <c r="B395" s="298" t="s">
        <v>647</v>
      </c>
      <c r="C395" s="298" t="str">
        <f aca="false">VLOOKUP(B395,СписокРабот!B:E,2,FALSE())</f>
        <v>Установка контактора</v>
      </c>
      <c r="D395" s="300" t="str">
        <f aca="false">VLOOKUP(B395,СписокРабот!B:E,3,FALSE())</f>
        <v>ед.</v>
      </c>
      <c r="E395" s="476" t="n">
        <f aca="false">VLOOKUP(B395,СписокРабот!B:E,4,FALSE())</f>
        <v>5021</v>
      </c>
      <c r="F395" s="302" t="n">
        <f aca="false">Работы!$F395</f>
        <v>0</v>
      </c>
      <c r="G395" s="477" t="n">
        <f aca="false">Работы!$G395</f>
        <v>0</v>
      </c>
      <c r="H395" s="304" t="n">
        <f aca="false">SUMPRODUCT(N395:$CZ395,MOD(COLUMN(N395:$CZ395)+1,2))</f>
        <v>0</v>
      </c>
      <c r="I395" s="478" t="n">
        <f aca="false">H395*$E395</f>
        <v>0</v>
      </c>
      <c r="J395" s="304" t="n">
        <f aca="false">F395-H395</f>
        <v>0</v>
      </c>
      <c r="K395" s="478" t="n">
        <f aca="false">J395*$E395</f>
        <v>0</v>
      </c>
      <c r="L395" s="479"/>
      <c r="M395" s="480" t="n">
        <f aca="false">L395*$E395</f>
        <v>0</v>
      </c>
      <c r="N395" s="479"/>
      <c r="O395" s="480" t="n">
        <f aca="false">N395*$E395</f>
        <v>0</v>
      </c>
    </row>
    <row r="396" customFormat="false" ht="14.25" hidden="false" customHeight="false" outlineLevel="0" collapsed="false">
      <c r="A396" s="298"/>
      <c r="B396" s="298" t="s">
        <v>648</v>
      </c>
      <c r="C396" s="298" t="str">
        <f aca="false">VLOOKUP(B396,СписокРабот!B:E,2,FALSE())</f>
        <v>Установка диф. автомата </v>
      </c>
      <c r="D396" s="300" t="str">
        <f aca="false">VLOOKUP(B396,СписокРабот!B:E,3,FALSE())</f>
        <v>ед.</v>
      </c>
      <c r="E396" s="476" t="n">
        <f aca="false">VLOOKUP(B396,СписокРабот!B:E,4,FALSE())</f>
        <v>1711</v>
      </c>
      <c r="F396" s="302" t="n">
        <f aca="false">Работы!$F396</f>
        <v>0</v>
      </c>
      <c r="G396" s="477" t="n">
        <f aca="false">Работы!$G396</f>
        <v>0</v>
      </c>
      <c r="H396" s="304" t="n">
        <f aca="false">SUMPRODUCT(N396:$CZ396,MOD(COLUMN(N396:$CZ396)+1,2))</f>
        <v>0</v>
      </c>
      <c r="I396" s="478" t="n">
        <f aca="false">H396*$E396</f>
        <v>0</v>
      </c>
      <c r="J396" s="304" t="n">
        <f aca="false">F396-H396</f>
        <v>0</v>
      </c>
      <c r="K396" s="478" t="n">
        <f aca="false">J396*$E396</f>
        <v>0</v>
      </c>
      <c r="L396" s="479"/>
      <c r="M396" s="480" t="n">
        <f aca="false">L396*$E396</f>
        <v>0</v>
      </c>
      <c r="N396" s="479"/>
      <c r="O396" s="480" t="n">
        <f aca="false">N396*$E396</f>
        <v>0</v>
      </c>
    </row>
    <row r="397" customFormat="false" ht="14.25" hidden="false" customHeight="false" outlineLevel="0" collapsed="false">
      <c r="A397" s="298"/>
      <c r="B397" s="298" t="s">
        <v>649</v>
      </c>
      <c r="C397" s="298" t="str">
        <f aca="false">VLOOKUP(B397,СписокРабот!B:E,2,FALSE())</f>
        <v>Светильник встроенный, установка</v>
      </c>
      <c r="D397" s="300" t="str">
        <f aca="false">VLOOKUP(B397,СписокРабот!B:E,3,FALSE())</f>
        <v>ед.</v>
      </c>
      <c r="E397" s="476" t="n">
        <f aca="false">VLOOKUP(B397,СписокРабот!B:E,4,FALSE())</f>
        <v>834</v>
      </c>
      <c r="F397" s="302" t="n">
        <f aca="false">Работы!$F397</f>
        <v>0</v>
      </c>
      <c r="G397" s="477" t="n">
        <f aca="false">Работы!$G397</f>
        <v>0</v>
      </c>
      <c r="H397" s="304" t="n">
        <f aca="false">SUMPRODUCT(N397:$CZ397,MOD(COLUMN(N397:$CZ397)+1,2))</f>
        <v>0</v>
      </c>
      <c r="I397" s="478" t="n">
        <f aca="false">H397*$E397</f>
        <v>0</v>
      </c>
      <c r="J397" s="304" t="n">
        <f aca="false">F397-H397</f>
        <v>0</v>
      </c>
      <c r="K397" s="478" t="n">
        <f aca="false">J397*$E397</f>
        <v>0</v>
      </c>
      <c r="L397" s="479"/>
      <c r="M397" s="480" t="n">
        <f aca="false">L397*$E397</f>
        <v>0</v>
      </c>
      <c r="N397" s="479"/>
      <c r="O397" s="480" t="n">
        <f aca="false">N397*$E397</f>
        <v>0</v>
      </c>
    </row>
    <row r="398" customFormat="false" ht="14.25" hidden="false" customHeight="false" outlineLevel="0" collapsed="false">
      <c r="A398" s="298"/>
      <c r="B398" s="298" t="s">
        <v>650</v>
      </c>
      <c r="C398" s="298" t="str">
        <f aca="false">VLOOKUP(B398,СписокРабот!B:E,2,FALSE())</f>
        <v>Точечный галогенный светильник / Монтаж накладных светильников</v>
      </c>
      <c r="D398" s="300" t="str">
        <f aca="false">VLOOKUP(B398,СписокРабот!B:E,3,FALSE())</f>
        <v>ед.</v>
      </c>
      <c r="E398" s="476" t="n">
        <f aca="false">VLOOKUP(B398,СписокРабот!B:E,4,FALSE())</f>
        <v>736</v>
      </c>
      <c r="F398" s="302" t="n">
        <f aca="false">Работы!$F398</f>
        <v>0</v>
      </c>
      <c r="G398" s="477" t="n">
        <f aca="false">Работы!$G398</f>
        <v>0</v>
      </c>
      <c r="H398" s="304" t="n">
        <f aca="false">SUMPRODUCT(N398:$CZ398,MOD(COLUMN(N398:$CZ398)+1,2))</f>
        <v>0</v>
      </c>
      <c r="I398" s="478" t="n">
        <f aca="false">H398*$E398</f>
        <v>0</v>
      </c>
      <c r="J398" s="304" t="n">
        <f aca="false">F398-H398</f>
        <v>0</v>
      </c>
      <c r="K398" s="478" t="n">
        <f aca="false">J398*$E398</f>
        <v>0</v>
      </c>
      <c r="L398" s="479"/>
      <c r="M398" s="480" t="n">
        <f aca="false">L398*$E398</f>
        <v>0</v>
      </c>
      <c r="N398" s="479"/>
      <c r="O398" s="480" t="n">
        <f aca="false">N398*$E398</f>
        <v>0</v>
      </c>
    </row>
    <row r="399" customFormat="false" ht="14.25" hidden="false" customHeight="false" outlineLevel="0" collapsed="false">
      <c r="A399" s="298"/>
      <c r="B399" s="298" t="s">
        <v>651</v>
      </c>
      <c r="C399" s="298" t="str">
        <f aca="false">VLOOKUP(B399,СписокРабот!B:E,2,FALSE())</f>
        <v>Светильник настенный (бра), установка</v>
      </c>
      <c r="D399" s="300" t="str">
        <f aca="false">VLOOKUP(B399,СписокРабот!B:E,3,FALSE())</f>
        <v>ед.</v>
      </c>
      <c r="E399" s="476" t="n">
        <f aca="false">VLOOKUP(B399,СписокРабот!B:E,4,FALSE())</f>
        <v>1328</v>
      </c>
      <c r="F399" s="302" t="n">
        <f aca="false">Работы!$F399</f>
        <v>0</v>
      </c>
      <c r="G399" s="477" t="n">
        <f aca="false">Работы!$G399</f>
        <v>0</v>
      </c>
      <c r="H399" s="304" t="n">
        <f aca="false">SUMPRODUCT(N399:$CZ399,MOD(COLUMN(N399:$CZ399)+1,2))</f>
        <v>0</v>
      </c>
      <c r="I399" s="478" t="n">
        <f aca="false">H399*$E399</f>
        <v>0</v>
      </c>
      <c r="J399" s="304" t="n">
        <f aca="false">F399-H399</f>
        <v>0</v>
      </c>
      <c r="K399" s="478" t="n">
        <f aca="false">J399*$E399</f>
        <v>0</v>
      </c>
      <c r="L399" s="479"/>
      <c r="M399" s="480" t="n">
        <f aca="false">L399*$E399</f>
        <v>0</v>
      </c>
      <c r="N399" s="479"/>
      <c r="O399" s="480" t="n">
        <f aca="false">N399*$E399</f>
        <v>0</v>
      </c>
    </row>
    <row r="400" customFormat="false" ht="14.25" hidden="false" customHeight="false" outlineLevel="0" collapsed="false">
      <c r="A400" s="298"/>
      <c r="B400" s="298" t="s">
        <v>652</v>
      </c>
      <c r="C400" s="298" t="str">
        <f aca="false">VLOOKUP(B400,СписокРабот!B:E,2,FALSE())</f>
        <v>Установка светильников подвесных на шнурах</v>
      </c>
      <c r="D400" s="300" t="str">
        <f aca="false">VLOOKUP(B400,СписокРабот!B:E,3,FALSE())</f>
        <v>ед.</v>
      </c>
      <c r="E400" s="476" t="n">
        <f aca="false">VLOOKUP(B400,СписокРабот!B:E,4,FALSE())</f>
        <v>975</v>
      </c>
      <c r="F400" s="302" t="n">
        <f aca="false">Работы!$F400</f>
        <v>0</v>
      </c>
      <c r="G400" s="477" t="n">
        <f aca="false">Работы!$G400</f>
        <v>0</v>
      </c>
      <c r="H400" s="304" t="n">
        <f aca="false">SUMPRODUCT(N400:$CZ400,MOD(COLUMN(N400:$CZ400)+1,2))</f>
        <v>0</v>
      </c>
      <c r="I400" s="478" t="n">
        <f aca="false">H400*$E400</f>
        <v>0</v>
      </c>
      <c r="J400" s="304" t="n">
        <f aca="false">F400-H400</f>
        <v>0</v>
      </c>
      <c r="K400" s="478" t="n">
        <f aca="false">J400*$E400</f>
        <v>0</v>
      </c>
      <c r="L400" s="479"/>
      <c r="M400" s="480" t="n">
        <f aca="false">L400*$E400</f>
        <v>0</v>
      </c>
      <c r="N400" s="479"/>
      <c r="O400" s="480" t="n">
        <f aca="false">N400*$E400</f>
        <v>0</v>
      </c>
    </row>
    <row r="401" customFormat="false" ht="14.25" hidden="false" customHeight="false" outlineLevel="0" collapsed="false">
      <c r="A401" s="298"/>
      <c r="B401" s="298" t="s">
        <v>653</v>
      </c>
      <c r="C401" s="298" t="str">
        <f aca="false">VLOOKUP(B401,СписокРабот!B:E,2,FALSE())</f>
        <v>Люстра с креплением к потолку (установка и подключение весом до 3 кг)</v>
      </c>
      <c r="D401" s="300" t="str">
        <f aca="false">VLOOKUP(B401,СписокРабот!B:E,3,FALSE())</f>
        <v>ед.</v>
      </c>
      <c r="E401" s="476" t="n">
        <f aca="false">VLOOKUP(B401,СписокРабот!B:E,4,FALSE())</f>
        <v>2116</v>
      </c>
      <c r="F401" s="302" t="n">
        <f aca="false">Работы!$F401</f>
        <v>0</v>
      </c>
      <c r="G401" s="477" t="n">
        <f aca="false">Работы!$G401</f>
        <v>0</v>
      </c>
      <c r="H401" s="304" t="n">
        <f aca="false">SUMPRODUCT(N401:$CZ401,MOD(COLUMN(N401:$CZ401)+1,2))</f>
        <v>0</v>
      </c>
      <c r="I401" s="478" t="n">
        <f aca="false">H401*$E401</f>
        <v>0</v>
      </c>
      <c r="J401" s="304" t="n">
        <f aca="false">F401-H401</f>
        <v>0</v>
      </c>
      <c r="K401" s="478" t="n">
        <f aca="false">J401*$E401</f>
        <v>0</v>
      </c>
      <c r="L401" s="479"/>
      <c r="M401" s="480" t="n">
        <f aca="false">L401*$E401</f>
        <v>0</v>
      </c>
      <c r="N401" s="479"/>
      <c r="O401" s="480" t="n">
        <f aca="false">N401*$E401</f>
        <v>0</v>
      </c>
    </row>
    <row r="402" customFormat="false" ht="14.25" hidden="false" customHeight="false" outlineLevel="0" collapsed="false">
      <c r="A402" s="298"/>
      <c r="B402" s="298" t="s">
        <v>654</v>
      </c>
      <c r="C402" s="298" t="str">
        <f aca="false">VLOOKUP(B402,СписокРабот!B:E,2,FALSE())</f>
        <v>Люстра с креплением к потолку (установка и подключение от 3 кг до 5 кг)</v>
      </c>
      <c r="D402" s="300" t="str">
        <f aca="false">VLOOKUP(B402,СписокРабот!B:E,3,FALSE())</f>
        <v>ед.</v>
      </c>
      <c r="E402" s="476" t="n">
        <f aca="false">VLOOKUP(B402,СписокРабот!B:E,4,FALSE())</f>
        <v>2963</v>
      </c>
      <c r="F402" s="302" t="n">
        <f aca="false">Работы!$F402</f>
        <v>0</v>
      </c>
      <c r="G402" s="477" t="n">
        <f aca="false">Работы!$G402</f>
        <v>0</v>
      </c>
      <c r="H402" s="304" t="n">
        <f aca="false">SUMPRODUCT(N402:$CZ402,MOD(COLUMN(N402:$CZ402)+1,2))</f>
        <v>0</v>
      </c>
      <c r="I402" s="478" t="n">
        <f aca="false">H402*$E402</f>
        <v>0</v>
      </c>
      <c r="J402" s="304" t="n">
        <f aca="false">F402-H402</f>
        <v>0</v>
      </c>
      <c r="K402" s="478" t="n">
        <f aca="false">J402*$E402</f>
        <v>0</v>
      </c>
      <c r="L402" s="479"/>
      <c r="M402" s="480" t="n">
        <f aca="false">L402*$E402</f>
        <v>0</v>
      </c>
      <c r="N402" s="479"/>
      <c r="O402" s="480" t="n">
        <f aca="false">N402*$E402</f>
        <v>0</v>
      </c>
    </row>
    <row r="403" customFormat="false" ht="14.25" hidden="false" customHeight="false" outlineLevel="0" collapsed="false">
      <c r="A403" s="298"/>
      <c r="B403" s="298" t="s">
        <v>655</v>
      </c>
      <c r="C403" s="298" t="str">
        <f aca="false">VLOOKUP(B403,СписокРабот!B:E,2,FALSE())</f>
        <v>Люстра с креплением на крюк, установка до 5 кг</v>
      </c>
      <c r="D403" s="300" t="str">
        <f aca="false">VLOOKUP(B403,СписокРабот!B:E,3,FALSE())</f>
        <v>ед.</v>
      </c>
      <c r="E403" s="476" t="n">
        <f aca="false">VLOOKUP(B403,СписокРабот!B:E,4,FALSE())</f>
        <v>2756</v>
      </c>
      <c r="F403" s="302" t="n">
        <f aca="false">Работы!$F403</f>
        <v>0</v>
      </c>
      <c r="G403" s="477" t="n">
        <f aca="false">Работы!$G403</f>
        <v>0</v>
      </c>
      <c r="H403" s="304" t="n">
        <f aca="false">SUMPRODUCT(N403:$CZ403,MOD(COLUMN(N403:$CZ403)+1,2))</f>
        <v>0</v>
      </c>
      <c r="I403" s="478" t="n">
        <f aca="false">H403*$E403</f>
        <v>0</v>
      </c>
      <c r="J403" s="304" t="n">
        <f aca="false">F403-H403</f>
        <v>0</v>
      </c>
      <c r="K403" s="478" t="n">
        <f aca="false">J403*$E403</f>
        <v>0</v>
      </c>
      <c r="L403" s="479"/>
      <c r="M403" s="480" t="n">
        <f aca="false">L403*$E403</f>
        <v>0</v>
      </c>
      <c r="N403" s="479"/>
      <c r="O403" s="480" t="n">
        <f aca="false">N403*$E403</f>
        <v>0</v>
      </c>
    </row>
    <row r="404" customFormat="false" ht="14.25" hidden="false" customHeight="false" outlineLevel="0" collapsed="false">
      <c r="A404" s="298"/>
      <c r="B404" s="298" t="s">
        <v>656</v>
      </c>
      <c r="C404" s="298" t="str">
        <f aca="false">VLOOKUP(B404,СписокРабот!B:E,2,FALSE())</f>
        <v>Устройство ниши под светодиодный встроенный светильник в ГКЛ (настенный, потолочный) </v>
      </c>
      <c r="D404" s="300" t="str">
        <f aca="false">VLOOKUP(B404,СписокРабот!B:E,3,FALSE())</f>
        <v>п.м</v>
      </c>
      <c r="E404" s="476" t="n">
        <f aca="false">VLOOKUP(B404,СписокРабот!B:E,4,FALSE())</f>
        <v>4167</v>
      </c>
      <c r="F404" s="302" t="n">
        <f aca="false">Работы!$F404</f>
        <v>0</v>
      </c>
      <c r="G404" s="477" t="n">
        <f aca="false">Работы!$G404</f>
        <v>0</v>
      </c>
      <c r="H404" s="304" t="n">
        <f aca="false">SUMPRODUCT(N404:$CZ404,MOD(COLUMN(N404:$CZ404)+1,2))</f>
        <v>0</v>
      </c>
      <c r="I404" s="478" t="n">
        <f aca="false">H404*$E404</f>
        <v>0</v>
      </c>
      <c r="J404" s="304" t="n">
        <f aca="false">F404-H404</f>
        <v>0</v>
      </c>
      <c r="K404" s="478" t="n">
        <f aca="false">J404*$E404</f>
        <v>0</v>
      </c>
      <c r="L404" s="479"/>
      <c r="M404" s="480" t="n">
        <f aca="false">L404*$E404</f>
        <v>0</v>
      </c>
      <c r="N404" s="479"/>
      <c r="O404" s="480" t="n">
        <f aca="false">N404*$E404</f>
        <v>0</v>
      </c>
    </row>
    <row r="405" customFormat="false" ht="14.25" hidden="false" customHeight="false" outlineLevel="0" collapsed="false">
      <c r="A405" s="298"/>
      <c r="B405" s="298" t="s">
        <v>657</v>
      </c>
      <c r="C405" s="298" t="str">
        <f aca="false">VLOOKUP(B405,СписокРабот!B:E,2,FALSE())</f>
        <v>Светильник типа "Армстронг", установка</v>
      </c>
      <c r="D405" s="300" t="str">
        <f aca="false">VLOOKUP(B405,СписокРабот!B:E,3,FALSE())</f>
        <v>ед.</v>
      </c>
      <c r="E405" s="476" t="n">
        <f aca="false">VLOOKUP(B405,СписокРабот!B:E,4,FALSE())</f>
        <v>1034</v>
      </c>
      <c r="F405" s="302" t="n">
        <f aca="false">Работы!$F405</f>
        <v>0</v>
      </c>
      <c r="G405" s="477" t="n">
        <f aca="false">Работы!$G405</f>
        <v>0</v>
      </c>
      <c r="H405" s="304" t="n">
        <f aca="false">SUMPRODUCT(N405:$CZ405,MOD(COLUMN(N405:$CZ405)+1,2))</f>
        <v>0</v>
      </c>
      <c r="I405" s="478" t="n">
        <f aca="false">H405*$E405</f>
        <v>0</v>
      </c>
      <c r="J405" s="304" t="n">
        <f aca="false">F405-H405</f>
        <v>0</v>
      </c>
      <c r="K405" s="478" t="n">
        <f aca="false">J405*$E405</f>
        <v>0</v>
      </c>
      <c r="L405" s="479"/>
      <c r="M405" s="480" t="n">
        <f aca="false">L405*$E405</f>
        <v>0</v>
      </c>
      <c r="N405" s="479"/>
      <c r="O405" s="480" t="n">
        <f aca="false">N405*$E405</f>
        <v>0</v>
      </c>
    </row>
    <row r="406" customFormat="false" ht="14.25" hidden="false" customHeight="false" outlineLevel="0" collapsed="false">
      <c r="A406" s="298"/>
      <c r="B406" s="298" t="s">
        <v>658</v>
      </c>
      <c r="C406" s="298" t="str">
        <f aca="false">VLOOKUP(B406,СписокРабот!B:E,2,FALSE())</f>
        <v>Установка распределительного щитка</v>
      </c>
      <c r="D406" s="300" t="str">
        <f aca="false">VLOOKUP(B406,СписокРабот!B:E,3,FALSE())</f>
        <v>ед.</v>
      </c>
      <c r="E406" s="476" t="n">
        <f aca="false">VLOOKUP(B406,СписокРабот!B:E,4,FALSE())</f>
        <v>7616</v>
      </c>
      <c r="F406" s="302" t="n">
        <f aca="false">Работы!$F406</f>
        <v>0</v>
      </c>
      <c r="G406" s="477" t="n">
        <f aca="false">Работы!$G406</f>
        <v>0</v>
      </c>
      <c r="H406" s="304" t="n">
        <f aca="false">SUMPRODUCT(N406:$CZ406,MOD(COLUMN(N406:$CZ406)+1,2))</f>
        <v>0</v>
      </c>
      <c r="I406" s="478" t="n">
        <f aca="false">H406*$E406</f>
        <v>0</v>
      </c>
      <c r="J406" s="304" t="n">
        <f aca="false">F406-H406</f>
        <v>0</v>
      </c>
      <c r="K406" s="478" t="n">
        <f aca="false">J406*$E406</f>
        <v>0</v>
      </c>
      <c r="L406" s="479"/>
      <c r="M406" s="480" t="n">
        <f aca="false">L406*$E406</f>
        <v>0</v>
      </c>
      <c r="N406" s="479"/>
      <c r="O406" s="480" t="n">
        <f aca="false">N406*$E406</f>
        <v>0</v>
      </c>
    </row>
    <row r="407" customFormat="false" ht="14.25" hidden="false" customHeight="false" outlineLevel="0" collapsed="false">
      <c r="A407" s="298"/>
      <c r="B407" s="298" t="s">
        <v>659</v>
      </c>
      <c r="C407" s="298" t="str">
        <f aca="false">VLOOKUP(B407,СписокРабот!B:E,2,FALSE())</f>
        <v>Настил теплого пола электрического</v>
      </c>
      <c r="D407" s="300" t="str">
        <f aca="false">VLOOKUP(B407,СписокРабот!B:E,3,FALSE())</f>
        <v>м²</v>
      </c>
      <c r="E407" s="476" t="n">
        <f aca="false">VLOOKUP(B407,СписокРабот!B:E,4,FALSE())</f>
        <v>2147</v>
      </c>
      <c r="F407" s="306" t="n">
        <f aca="false">Работы!$F407</f>
        <v>0</v>
      </c>
      <c r="G407" s="477" t="n">
        <f aca="false">Работы!$G407</f>
        <v>0</v>
      </c>
      <c r="H407" s="307" t="n">
        <f aca="false">SUMPRODUCT(N407:$CZ407,MOD(COLUMN(N407:$CZ407)+1,2))</f>
        <v>0</v>
      </c>
      <c r="I407" s="478" t="n">
        <f aca="false">H407*$E407</f>
        <v>0</v>
      </c>
      <c r="J407" s="307" t="n">
        <f aca="false">F407-H407</f>
        <v>0</v>
      </c>
      <c r="K407" s="478" t="n">
        <f aca="false">J407*$E407</f>
        <v>0</v>
      </c>
      <c r="L407" s="481"/>
      <c r="M407" s="391" t="n">
        <f aca="false">L407*$E407</f>
        <v>0</v>
      </c>
      <c r="N407" s="481"/>
      <c r="O407" s="391" t="n">
        <f aca="false">N407*$E407</f>
        <v>0</v>
      </c>
    </row>
    <row r="408" customFormat="false" ht="14.25" hidden="false" customHeight="false" outlineLevel="0" collapsed="false">
      <c r="A408" s="298"/>
      <c r="B408" s="298" t="s">
        <v>660</v>
      </c>
      <c r="C408" s="299" t="str">
        <f aca="false">VLOOKUP(B408,СписокРабот!B:E,2,FALSE())</f>
        <v>Распределительная накладная панель на 6 автоматов с расключением, установка</v>
      </c>
      <c r="D408" s="300" t="str">
        <f aca="false">VLOOKUP(B408,СписокРабот!B:E,3,FALSE())</f>
        <v>ед.</v>
      </c>
      <c r="E408" s="476" t="n">
        <f aca="false">VLOOKUP(B408,СписокРабот!B:E,4,FALSE())</f>
        <v>8321</v>
      </c>
      <c r="F408" s="302" t="n">
        <f aca="false">Работы!$F408</f>
        <v>0</v>
      </c>
      <c r="G408" s="477" t="n">
        <f aca="false">Работы!$G408</f>
        <v>0</v>
      </c>
      <c r="H408" s="304" t="n">
        <f aca="false">SUMPRODUCT(N408:$CZ408,MOD(COLUMN(N408:$CZ408)+1,2))</f>
        <v>0</v>
      </c>
      <c r="I408" s="478" t="n">
        <f aca="false">H408*$E408</f>
        <v>0</v>
      </c>
      <c r="J408" s="304" t="n">
        <f aca="false">F408-H408</f>
        <v>0</v>
      </c>
      <c r="K408" s="478" t="n">
        <f aca="false">J408*$E408</f>
        <v>0</v>
      </c>
      <c r="L408" s="479"/>
      <c r="M408" s="480" t="n">
        <f aca="false">L408*$E408</f>
        <v>0</v>
      </c>
      <c r="N408" s="479"/>
      <c r="O408" s="480" t="n">
        <f aca="false">N408*$E408</f>
        <v>0</v>
      </c>
    </row>
    <row r="409" customFormat="false" ht="14.25" hidden="false" customHeight="false" outlineLevel="0" collapsed="false">
      <c r="A409" s="298"/>
      <c r="B409" s="298" t="s">
        <v>661</v>
      </c>
      <c r="C409" s="299" t="str">
        <f aca="false">VLOOKUP(B409,СписокРабот!B:E,2,FALSE())</f>
        <v>Распределительная накладная панель на 12 автоматов с расключением, установка</v>
      </c>
      <c r="D409" s="300" t="str">
        <f aca="false">VLOOKUP(B409,СписокРабот!B:E,3,FALSE())</f>
        <v>ед.</v>
      </c>
      <c r="E409" s="476" t="n">
        <f aca="false">VLOOKUP(B409,СписокРабот!B:E,4,FALSE())</f>
        <v>11142</v>
      </c>
      <c r="F409" s="302" t="n">
        <f aca="false">Работы!$F409</f>
        <v>0</v>
      </c>
      <c r="G409" s="477" t="n">
        <f aca="false">Работы!$G409</f>
        <v>0</v>
      </c>
      <c r="H409" s="304" t="n">
        <f aca="false">SUMPRODUCT(N409:$CZ409,MOD(COLUMN(N409:$CZ409)+1,2))</f>
        <v>0</v>
      </c>
      <c r="I409" s="478" t="n">
        <f aca="false">H409*$E409</f>
        <v>0</v>
      </c>
      <c r="J409" s="304" t="n">
        <f aca="false">F409-H409</f>
        <v>0</v>
      </c>
      <c r="K409" s="478" t="n">
        <f aca="false">J409*$E409</f>
        <v>0</v>
      </c>
      <c r="L409" s="479"/>
      <c r="M409" s="480" t="n">
        <f aca="false">L409*$E409</f>
        <v>0</v>
      </c>
      <c r="N409" s="479"/>
      <c r="O409" s="480" t="n">
        <f aca="false">N409*$E409</f>
        <v>0</v>
      </c>
    </row>
    <row r="410" customFormat="false" ht="14.25" hidden="false" customHeight="false" outlineLevel="0" collapsed="false">
      <c r="A410" s="298"/>
      <c r="B410" s="298" t="s">
        <v>662</v>
      </c>
      <c r="C410" s="299" t="str">
        <f aca="false">VLOOKUP(B410,СписокРабот!B:E,2,FALSE())</f>
        <v>Распределительная накладная панель на 18 автоматов с расключением, установка</v>
      </c>
      <c r="D410" s="300" t="str">
        <f aca="false">VLOOKUP(B410,СписокРабот!B:E,3,FALSE())</f>
        <v>ед.</v>
      </c>
      <c r="E410" s="476" t="n">
        <f aca="false">VLOOKUP(B410,СписокРабот!B:E,4,FALSE())</f>
        <v>16783</v>
      </c>
      <c r="F410" s="302" t="n">
        <f aca="false">Работы!$F410</f>
        <v>0</v>
      </c>
      <c r="G410" s="477" t="n">
        <f aca="false">Работы!$G410</f>
        <v>0</v>
      </c>
      <c r="H410" s="304" t="n">
        <f aca="false">SUMPRODUCT(N410:$CZ410,MOD(COLUMN(N410:$CZ410)+1,2))</f>
        <v>0</v>
      </c>
      <c r="I410" s="478" t="n">
        <f aca="false">H410*$E410</f>
        <v>0</v>
      </c>
      <c r="J410" s="304" t="n">
        <f aca="false">F410-H410</f>
        <v>0</v>
      </c>
      <c r="K410" s="478" t="n">
        <f aca="false">J410*$E410</f>
        <v>0</v>
      </c>
      <c r="L410" s="479"/>
      <c r="M410" s="480" t="n">
        <f aca="false">L410*$E410</f>
        <v>0</v>
      </c>
      <c r="N410" s="479"/>
      <c r="O410" s="480" t="n">
        <f aca="false">N410*$E410</f>
        <v>0</v>
      </c>
    </row>
    <row r="411" customFormat="false" ht="14.25" hidden="false" customHeight="false" outlineLevel="0" collapsed="false">
      <c r="A411" s="298"/>
      <c r="B411" s="298" t="s">
        <v>663</v>
      </c>
      <c r="C411" s="299" t="str">
        <f aca="false">VLOOKUP(B411,СписокРабот!B:E,2,FALSE())</f>
        <v>Распределительная накладная панель на 24 автоматов с расключением, установка</v>
      </c>
      <c r="D411" s="300" t="str">
        <f aca="false">VLOOKUP(B411,СписокРабот!B:E,3,FALSE())</f>
        <v>ед.</v>
      </c>
      <c r="E411" s="476" t="n">
        <f aca="false">VLOOKUP(B411,СписокРабот!B:E,4,FALSE())</f>
        <v>22424</v>
      </c>
      <c r="F411" s="302" t="n">
        <f aca="false">Работы!$F411</f>
        <v>0</v>
      </c>
      <c r="G411" s="477" t="n">
        <f aca="false">Работы!$G411</f>
        <v>0</v>
      </c>
      <c r="H411" s="304" t="n">
        <f aca="false">SUMPRODUCT(N411:$CZ411,MOD(COLUMN(N411:$CZ411)+1,2))</f>
        <v>0</v>
      </c>
      <c r="I411" s="478" t="n">
        <f aca="false">H411*$E411</f>
        <v>0</v>
      </c>
      <c r="J411" s="304" t="n">
        <f aca="false">F411-H411</f>
        <v>0</v>
      </c>
      <c r="K411" s="478" t="n">
        <f aca="false">J411*$E411</f>
        <v>0</v>
      </c>
      <c r="L411" s="479"/>
      <c r="M411" s="480" t="n">
        <f aca="false">L411*$E411</f>
        <v>0</v>
      </c>
      <c r="N411" s="479"/>
      <c r="O411" s="480" t="n">
        <f aca="false">N411*$E411</f>
        <v>0</v>
      </c>
    </row>
    <row r="412" customFormat="false" ht="14.25" hidden="false" customHeight="false" outlineLevel="0" collapsed="false">
      <c r="A412" s="298"/>
      <c r="B412" s="298" t="s">
        <v>664</v>
      </c>
      <c r="C412" s="299" t="str">
        <f aca="false">VLOOKUP(B412,СписокРабот!B:E,2,FALSE())</f>
        <v>Распределительная накладная панель на 36 автоматов с расключением, установка</v>
      </c>
      <c r="D412" s="300" t="str">
        <f aca="false">VLOOKUP(B412,СписокРабот!B:E,3,FALSE())</f>
        <v>ед.</v>
      </c>
      <c r="E412" s="476" t="n">
        <f aca="false">VLOOKUP(B412,СписокРабот!B:E,4,FALSE())</f>
        <v>26655</v>
      </c>
      <c r="F412" s="302" t="n">
        <f aca="false">Работы!$F412</f>
        <v>0</v>
      </c>
      <c r="G412" s="477" t="n">
        <f aca="false">Работы!$G412</f>
        <v>0</v>
      </c>
      <c r="H412" s="304" t="n">
        <f aca="false">SUMPRODUCT(N412:$CZ412,MOD(COLUMN(N412:$CZ412)+1,2))</f>
        <v>0</v>
      </c>
      <c r="I412" s="478" t="n">
        <f aca="false">H412*$E412</f>
        <v>0</v>
      </c>
      <c r="J412" s="304" t="n">
        <f aca="false">F412-H412</f>
        <v>0</v>
      </c>
      <c r="K412" s="478" t="n">
        <f aca="false">J412*$E412</f>
        <v>0</v>
      </c>
      <c r="L412" s="479"/>
      <c r="M412" s="480" t="n">
        <f aca="false">L412*$E412</f>
        <v>0</v>
      </c>
      <c r="N412" s="479"/>
      <c r="O412" s="480" t="n">
        <f aca="false">N412*$E412</f>
        <v>0</v>
      </c>
    </row>
    <row r="413" customFormat="false" ht="14.25" hidden="false" customHeight="false" outlineLevel="0" collapsed="false">
      <c r="A413" s="298"/>
      <c r="B413" s="298" t="s">
        <v>665</v>
      </c>
      <c r="C413" s="299" t="str">
        <f aca="false">VLOOKUP(B413,СписокРабот!B:E,2,FALSE())</f>
        <v>Распределительная накладная панель на 54 автоматов с расключением, установка</v>
      </c>
      <c r="D413" s="300" t="str">
        <f aca="false">VLOOKUP(B413,СписокРабот!B:E,3,FALSE())</f>
        <v>ед.</v>
      </c>
      <c r="E413" s="476" t="n">
        <f aca="false">VLOOKUP(B413,СписокРабот!B:E,4,FALSE())</f>
        <v>40572</v>
      </c>
      <c r="F413" s="302" t="n">
        <f aca="false">Работы!$F413</f>
        <v>0</v>
      </c>
      <c r="G413" s="477" t="n">
        <f aca="false">Работы!$G413</f>
        <v>0</v>
      </c>
      <c r="H413" s="304" t="n">
        <f aca="false">SUMPRODUCT(N413:$CZ413,MOD(COLUMN(N413:$CZ413)+1,2))</f>
        <v>0</v>
      </c>
      <c r="I413" s="478" t="n">
        <f aca="false">H413*$E413</f>
        <v>0</v>
      </c>
      <c r="J413" s="304" t="n">
        <f aca="false">F413-H413</f>
        <v>0</v>
      </c>
      <c r="K413" s="478" t="n">
        <f aca="false">J413*$E413</f>
        <v>0</v>
      </c>
      <c r="L413" s="479"/>
      <c r="M413" s="480" t="n">
        <f aca="false">L413*$E413</f>
        <v>0</v>
      </c>
      <c r="N413" s="479"/>
      <c r="O413" s="480" t="n">
        <f aca="false">N413*$E413</f>
        <v>0</v>
      </c>
    </row>
    <row r="414" customFormat="false" ht="14.25" hidden="false" customHeight="false" outlineLevel="0" collapsed="false">
      <c r="A414" s="298"/>
      <c r="B414" s="298" t="s">
        <v>666</v>
      </c>
      <c r="C414" s="299" t="str">
        <f aca="false">VLOOKUP(B414,СписокРабот!B:E,2,FALSE())</f>
        <v>Распределительная внутренняя панель на 6 автоматов с расключением, установка</v>
      </c>
      <c r="D414" s="300" t="str">
        <f aca="false">VLOOKUP(B414,СписокРабот!B:E,3,FALSE())</f>
        <v>ед.</v>
      </c>
      <c r="E414" s="476" t="n">
        <f aca="false">VLOOKUP(B414,СписокРабот!B:E,4,FALSE())</f>
        <v>13328</v>
      </c>
      <c r="F414" s="302" t="n">
        <f aca="false">Работы!$F414</f>
        <v>0</v>
      </c>
      <c r="G414" s="477" t="n">
        <f aca="false">Работы!$G414</f>
        <v>0</v>
      </c>
      <c r="H414" s="304" t="n">
        <f aca="false">SUMPRODUCT(N414:$CZ414,MOD(COLUMN(N414:$CZ414)+1,2))</f>
        <v>0</v>
      </c>
      <c r="I414" s="478" t="n">
        <f aca="false">H414*$E414</f>
        <v>0</v>
      </c>
      <c r="J414" s="304" t="n">
        <f aca="false">F414-H414</f>
        <v>0</v>
      </c>
      <c r="K414" s="478" t="n">
        <f aca="false">J414*$E414</f>
        <v>0</v>
      </c>
      <c r="L414" s="479"/>
      <c r="M414" s="480" t="n">
        <f aca="false">L414*$E414</f>
        <v>0</v>
      </c>
      <c r="N414" s="479"/>
      <c r="O414" s="480" t="n">
        <f aca="false">N414*$E414</f>
        <v>0</v>
      </c>
    </row>
    <row r="415" customFormat="false" ht="14.25" hidden="false" customHeight="false" outlineLevel="0" collapsed="false">
      <c r="A415" s="298"/>
      <c r="B415" s="298" t="s">
        <v>667</v>
      </c>
      <c r="C415" s="299" t="str">
        <f aca="false">VLOOKUP(B415,СписокРабот!B:E,2,FALSE())</f>
        <v>Распределительная внутренняя панель на 12 автоматов с расключением, установка</v>
      </c>
      <c r="D415" s="300" t="str">
        <f aca="false">VLOOKUP(B415,СписокРабот!B:E,3,FALSE())</f>
        <v>ед.</v>
      </c>
      <c r="E415" s="476" t="n">
        <f aca="false">VLOOKUP(B415,СписокРабот!B:E,4,FALSE())</f>
        <v>20829</v>
      </c>
      <c r="F415" s="302" t="n">
        <f aca="false">Работы!$F415</f>
        <v>0</v>
      </c>
      <c r="G415" s="477" t="n">
        <f aca="false">Работы!$G415</f>
        <v>0</v>
      </c>
      <c r="H415" s="304" t="n">
        <f aca="false">SUMPRODUCT(N415:$CZ415,MOD(COLUMN(N415:$CZ415)+1,2))</f>
        <v>0</v>
      </c>
      <c r="I415" s="478" t="n">
        <f aca="false">H415*$E415</f>
        <v>0</v>
      </c>
      <c r="J415" s="304" t="n">
        <f aca="false">F415-H415</f>
        <v>0</v>
      </c>
      <c r="K415" s="478" t="n">
        <f aca="false">J415*$E415</f>
        <v>0</v>
      </c>
      <c r="L415" s="479"/>
      <c r="M415" s="480" t="n">
        <f aca="false">L415*$E415</f>
        <v>0</v>
      </c>
      <c r="N415" s="479"/>
      <c r="O415" s="480" t="n">
        <f aca="false">N415*$E415</f>
        <v>0</v>
      </c>
    </row>
    <row r="416" customFormat="false" ht="14.25" hidden="false" customHeight="false" outlineLevel="0" collapsed="false">
      <c r="A416" s="298"/>
      <c r="B416" s="298" t="s">
        <v>668</v>
      </c>
      <c r="C416" s="299" t="str">
        <f aca="false">VLOOKUP(B416,СписокРабот!B:E,2,FALSE())</f>
        <v>Распределительная внутренняя панель на 18 автоматов с расключением, установка</v>
      </c>
      <c r="D416" s="300" t="str">
        <f aca="false">VLOOKUP(B416,СписокРабот!B:E,3,FALSE())</f>
        <v>ед.</v>
      </c>
      <c r="E416" s="476" t="n">
        <f aca="false">VLOOKUP(B416,СписокРабот!B:E,4,FALSE())</f>
        <v>27879</v>
      </c>
      <c r="F416" s="302" t="n">
        <f aca="false">Работы!$F416</f>
        <v>0</v>
      </c>
      <c r="G416" s="477" t="n">
        <f aca="false">Работы!$G416</f>
        <v>0</v>
      </c>
      <c r="H416" s="304" t="n">
        <f aca="false">SUMPRODUCT(N416:$CZ416,MOD(COLUMN(N416:$CZ416)+1,2))</f>
        <v>0</v>
      </c>
      <c r="I416" s="478" t="n">
        <f aca="false">H416*$E416</f>
        <v>0</v>
      </c>
      <c r="J416" s="304" t="n">
        <f aca="false">F416-H416</f>
        <v>0</v>
      </c>
      <c r="K416" s="478" t="n">
        <f aca="false">J416*$E416</f>
        <v>0</v>
      </c>
      <c r="L416" s="479"/>
      <c r="M416" s="480" t="n">
        <f aca="false">L416*$E416</f>
        <v>0</v>
      </c>
      <c r="N416" s="479"/>
      <c r="O416" s="480" t="n">
        <f aca="false">N416*$E416</f>
        <v>0</v>
      </c>
    </row>
    <row r="417" customFormat="false" ht="14.25" hidden="false" customHeight="false" outlineLevel="0" collapsed="false">
      <c r="A417" s="298"/>
      <c r="B417" s="298" t="s">
        <v>669</v>
      </c>
      <c r="C417" s="299" t="str">
        <f aca="false">VLOOKUP(B417,СписокРабот!B:E,2,FALSE())</f>
        <v>Распределительная внутренняя панель на 24 автоматов с расключением, установка</v>
      </c>
      <c r="D417" s="300" t="str">
        <f aca="false">VLOOKUP(B417,СписокРабот!B:E,3,FALSE())</f>
        <v>ед.</v>
      </c>
      <c r="E417" s="476" t="n">
        <f aca="false">VLOOKUP(B417,СписокРабот!B:E,4,FALSE())</f>
        <v>36341</v>
      </c>
      <c r="F417" s="302" t="n">
        <f aca="false">Работы!$F417</f>
        <v>0</v>
      </c>
      <c r="G417" s="477" t="n">
        <f aca="false">Работы!$G417</f>
        <v>0</v>
      </c>
      <c r="H417" s="304" t="n">
        <f aca="false">SUMPRODUCT(N417:$CZ417,MOD(COLUMN(N417:$CZ417)+1,2))</f>
        <v>0</v>
      </c>
      <c r="I417" s="478" t="n">
        <f aca="false">H417*$E417</f>
        <v>0</v>
      </c>
      <c r="J417" s="304" t="n">
        <f aca="false">F417-H417</f>
        <v>0</v>
      </c>
      <c r="K417" s="478" t="n">
        <f aca="false">J417*$E417</f>
        <v>0</v>
      </c>
      <c r="L417" s="479"/>
      <c r="M417" s="480" t="n">
        <f aca="false">L417*$E417</f>
        <v>0</v>
      </c>
      <c r="N417" s="479"/>
      <c r="O417" s="480" t="n">
        <f aca="false">N417*$E417</f>
        <v>0</v>
      </c>
    </row>
    <row r="418" customFormat="false" ht="14.25" hidden="false" customHeight="false" outlineLevel="0" collapsed="false">
      <c r="A418" s="298"/>
      <c r="B418" s="298" t="s">
        <v>187</v>
      </c>
      <c r="C418" s="299" t="str">
        <f aca="false">VLOOKUP(B418,СписокРабот!B:E,2,FALSE())</f>
        <v>Распределительная внутренняя панель на 36 автоматов с расключением, установка</v>
      </c>
      <c r="D418" s="300" t="str">
        <f aca="false">VLOOKUP(B418,СписокРабот!B:E,3,FALSE())</f>
        <v>ед.</v>
      </c>
      <c r="E418" s="476" t="n">
        <f aca="false">VLOOKUP(B418,СписокРабот!B:E,4,FALSE())</f>
        <v>40572</v>
      </c>
      <c r="F418" s="302" t="n">
        <f aca="false">Работы!$F418</f>
        <v>1</v>
      </c>
      <c r="G418" s="477" t="n">
        <f aca="false">Работы!$G418</f>
        <v>40572</v>
      </c>
      <c r="H418" s="304" t="n">
        <f aca="false">SUMPRODUCT(N418:$CZ418,MOD(COLUMN(N418:$CZ418)+1,2))</f>
        <v>0</v>
      </c>
      <c r="I418" s="478" t="n">
        <f aca="false">H418*$E418</f>
        <v>0</v>
      </c>
      <c r="J418" s="304" t="n">
        <f aca="false">F418-H418</f>
        <v>1</v>
      </c>
      <c r="K418" s="478" t="n">
        <f aca="false">J418*$E418</f>
        <v>40572</v>
      </c>
      <c r="L418" s="479"/>
      <c r="M418" s="480" t="n">
        <f aca="false">L418*$E418</f>
        <v>0</v>
      </c>
      <c r="N418" s="479"/>
      <c r="O418" s="480" t="n">
        <f aca="false">N418*$E418</f>
        <v>0</v>
      </c>
    </row>
    <row r="419" customFormat="false" ht="14.25" hidden="false" customHeight="false" outlineLevel="0" collapsed="false">
      <c r="A419" s="298"/>
      <c r="B419" s="298" t="s">
        <v>670</v>
      </c>
      <c r="C419" s="299" t="str">
        <f aca="false">VLOOKUP(B419,СписокРабот!B:E,2,FALSE())</f>
        <v>Распределительная внутренняя панель на 54 автоматов с расключением, установка</v>
      </c>
      <c r="D419" s="300" t="str">
        <f aca="false">VLOOKUP(B419,СписокРабот!B:E,3,FALSE())</f>
        <v>ед.</v>
      </c>
      <c r="E419" s="476" t="n">
        <f aca="false">VLOOKUP(B419,СписокРабот!B:E,4,FALSE())</f>
        <v>51854</v>
      </c>
      <c r="F419" s="302" t="n">
        <f aca="false">Работы!$F419</f>
        <v>0</v>
      </c>
      <c r="G419" s="477" t="n">
        <f aca="false">Работы!$G419</f>
        <v>0</v>
      </c>
      <c r="H419" s="304" t="n">
        <f aca="false">SUMPRODUCT(N419:$CZ419,MOD(COLUMN(N419:$CZ419)+1,2))</f>
        <v>0</v>
      </c>
      <c r="I419" s="478" t="n">
        <f aca="false">H419*$E419</f>
        <v>0</v>
      </c>
      <c r="J419" s="304" t="n">
        <f aca="false">F419-H419</f>
        <v>0</v>
      </c>
      <c r="K419" s="478" t="n">
        <f aca="false">J419*$E419</f>
        <v>0</v>
      </c>
      <c r="L419" s="479"/>
      <c r="M419" s="480" t="n">
        <f aca="false">L419*$E419</f>
        <v>0</v>
      </c>
      <c r="N419" s="479"/>
      <c r="O419" s="480" t="n">
        <f aca="false">N419*$E419</f>
        <v>0</v>
      </c>
    </row>
    <row r="420" customFormat="false" ht="14.25" hidden="false" customHeight="false" outlineLevel="0" collapsed="false">
      <c r="A420" s="298"/>
      <c r="B420" s="298" t="s">
        <v>671</v>
      </c>
      <c r="C420" s="299" t="str">
        <f aca="false">VLOOKUP(B420,СписокРабот!B:E,2,FALSE())</f>
        <v>Установка шин дополнительных N или PE</v>
      </c>
      <c r="D420" s="300" t="str">
        <f aca="false">VLOOKUP(B420,СписокРабот!B:E,3,FALSE())</f>
        <v>ед.</v>
      </c>
      <c r="E420" s="476" t="n">
        <f aca="false">VLOOKUP(B420,СписокРабот!B:E,4,FALSE())</f>
        <v>2821</v>
      </c>
      <c r="F420" s="302" t="n">
        <f aca="false">Работы!$F420</f>
        <v>0</v>
      </c>
      <c r="G420" s="477" t="n">
        <f aca="false">Работы!$G420</f>
        <v>0</v>
      </c>
      <c r="H420" s="304" t="n">
        <f aca="false">SUMPRODUCT(N420:$CZ420,MOD(COLUMN(N420:$CZ420)+1,2))</f>
        <v>0</v>
      </c>
      <c r="I420" s="478" t="n">
        <f aca="false">H420*$E420</f>
        <v>0</v>
      </c>
      <c r="J420" s="304" t="n">
        <f aca="false">F420-H420</f>
        <v>0</v>
      </c>
      <c r="K420" s="478" t="n">
        <f aca="false">J420*$E420</f>
        <v>0</v>
      </c>
      <c r="L420" s="479"/>
      <c r="M420" s="480" t="n">
        <f aca="false">L420*$E420</f>
        <v>0</v>
      </c>
      <c r="N420" s="479"/>
      <c r="O420" s="480" t="n">
        <f aca="false">N420*$E420</f>
        <v>0</v>
      </c>
    </row>
    <row r="421" customFormat="false" ht="14.25" hidden="false" customHeight="false" outlineLevel="0" collapsed="false">
      <c r="A421" s="298"/>
      <c r="B421" s="298" t="s">
        <v>672</v>
      </c>
      <c r="C421" s="298" t="str">
        <f aca="false">VLOOKUP(B421,СписокРабот!B:E,2,FALSE())</f>
        <v>Монтаж временного освещения (без учета материалов)</v>
      </c>
      <c r="D421" s="300" t="str">
        <f aca="false">VLOOKUP(B421,СписокРабот!B:E,3,FALSE())</f>
        <v>м²</v>
      </c>
      <c r="E421" s="476" t="n">
        <f aca="false">VLOOKUP(B421,СписокРабот!B:E,4,FALSE())</f>
        <v>300</v>
      </c>
      <c r="F421" s="306" t="n">
        <f aca="false">Работы!$F421</f>
        <v>0</v>
      </c>
      <c r="G421" s="477" t="n">
        <f aca="false">Работы!$G421</f>
        <v>0</v>
      </c>
      <c r="H421" s="307" t="n">
        <f aca="false">SUMPRODUCT(N421:$CZ421,MOD(COLUMN(N421:$CZ421)+1,2))</f>
        <v>0</v>
      </c>
      <c r="I421" s="478" t="n">
        <f aca="false">H421*$E421</f>
        <v>0</v>
      </c>
      <c r="J421" s="307" t="n">
        <f aca="false">F421-H421</f>
        <v>0</v>
      </c>
      <c r="K421" s="478" t="n">
        <f aca="false">J421*$E421</f>
        <v>0</v>
      </c>
      <c r="L421" s="481"/>
      <c r="M421" s="480" t="n">
        <f aca="false">L421*$E421</f>
        <v>0</v>
      </c>
      <c r="N421" s="481"/>
      <c r="O421" s="480" t="n">
        <f aca="false">N421*$E421</f>
        <v>0</v>
      </c>
    </row>
    <row r="422" customFormat="false" ht="14.25" hidden="false" customHeight="false" outlineLevel="0" collapsed="false">
      <c r="A422" s="298"/>
      <c r="B422" s="298" t="s">
        <v>673</v>
      </c>
      <c r="C422" s="298" t="str">
        <f aca="false">VLOOKUP(B422,СписокРабот!B:E,2,FALSE())</f>
        <v>Устновка электроплиты (без розетки и прокладки провода)</v>
      </c>
      <c r="D422" s="300" t="str">
        <f aca="false">VLOOKUP(B422,СписокРабот!B:E,3,FALSE())</f>
        <v>ед.</v>
      </c>
      <c r="E422" s="476" t="n">
        <f aca="false">VLOOKUP(B422,СписокРабот!B:E,4,FALSE())</f>
        <v>1963</v>
      </c>
      <c r="F422" s="302" t="n">
        <f aca="false">Работы!$F422</f>
        <v>0</v>
      </c>
      <c r="G422" s="477" t="n">
        <f aca="false">Работы!$G422</f>
        <v>0</v>
      </c>
      <c r="H422" s="304" t="n">
        <f aca="false">SUMPRODUCT(N422:$CZ422,MOD(COLUMN(N422:$CZ422)+1,2))</f>
        <v>0</v>
      </c>
      <c r="I422" s="478" t="n">
        <f aca="false">H422*$E422</f>
        <v>0</v>
      </c>
      <c r="J422" s="304" t="n">
        <f aca="false">F422-H422</f>
        <v>0</v>
      </c>
      <c r="K422" s="478" t="n">
        <f aca="false">J422*$E422</f>
        <v>0</v>
      </c>
      <c r="L422" s="479"/>
      <c r="M422" s="391" t="n">
        <f aca="false">L422*$E422</f>
        <v>0</v>
      </c>
      <c r="N422" s="479"/>
      <c r="O422" s="480" t="n">
        <f aca="false">N422*$E422</f>
        <v>0</v>
      </c>
    </row>
    <row r="423" customFormat="false" ht="14.25" hidden="false" customHeight="false" outlineLevel="0" collapsed="false">
      <c r="A423" s="298"/>
      <c r="B423" s="298" t="s">
        <v>674</v>
      </c>
      <c r="C423" s="298" t="str">
        <f aca="false">VLOOKUP(B423,СписокРабот!B:E,2,FALSE())</f>
        <v>Установка варочной панели (без выпила отверстия)</v>
      </c>
      <c r="D423" s="300" t="str">
        <f aca="false">VLOOKUP(B423,СписокРабот!B:E,3,FALSE())</f>
        <v>ед.</v>
      </c>
      <c r="E423" s="476" t="n">
        <f aca="false">VLOOKUP(B423,СписокРабот!B:E,4,FALSE())</f>
        <v>1963</v>
      </c>
      <c r="F423" s="302" t="n">
        <f aca="false">Работы!$F423</f>
        <v>0</v>
      </c>
      <c r="G423" s="477" t="n">
        <f aca="false">Работы!$G423</f>
        <v>0</v>
      </c>
      <c r="H423" s="304" t="n">
        <f aca="false">SUMPRODUCT(N423:$CZ423,MOD(COLUMN(N423:$CZ423)+1,2))</f>
        <v>0</v>
      </c>
      <c r="I423" s="478" t="n">
        <f aca="false">H423*$E423</f>
        <v>0</v>
      </c>
      <c r="J423" s="304" t="n">
        <f aca="false">F423-H423</f>
        <v>0</v>
      </c>
      <c r="K423" s="478" t="n">
        <f aca="false">J423*$E423</f>
        <v>0</v>
      </c>
      <c r="L423" s="479"/>
      <c r="M423" s="480" t="n">
        <f aca="false">L423*$E423</f>
        <v>0</v>
      </c>
      <c r="N423" s="479"/>
      <c r="O423" s="480" t="n">
        <f aca="false">N423*$E423</f>
        <v>0</v>
      </c>
    </row>
    <row r="424" customFormat="false" ht="14.25" hidden="false" customHeight="false" outlineLevel="0" collapsed="false">
      <c r="A424" s="298"/>
      <c r="B424" s="298" t="s">
        <v>675</v>
      </c>
      <c r="C424" s="298" t="str">
        <f aca="false">VLOOKUP(B424,СписокРабот!B:E,2,FALSE())</f>
        <v>Установка духового шкафа (без прокладки провода)</v>
      </c>
      <c r="D424" s="300" t="str">
        <f aca="false">VLOOKUP(B424,СписокРабот!B:E,3,FALSE())</f>
        <v>ед.</v>
      </c>
      <c r="E424" s="476" t="n">
        <f aca="false">VLOOKUP(B424,СписокРабот!B:E,4,FALSE())</f>
        <v>2116</v>
      </c>
      <c r="F424" s="302" t="n">
        <f aca="false">Работы!$F424</f>
        <v>0</v>
      </c>
      <c r="G424" s="477" t="n">
        <f aca="false">Работы!$G424</f>
        <v>0</v>
      </c>
      <c r="H424" s="304" t="n">
        <f aca="false">SUMPRODUCT(N424:$CZ424,MOD(COLUMN(N424:$CZ424)+1,2))</f>
        <v>0</v>
      </c>
      <c r="I424" s="478" t="n">
        <f aca="false">H424*$E424</f>
        <v>0</v>
      </c>
      <c r="J424" s="304" t="n">
        <f aca="false">F424-H424</f>
        <v>0</v>
      </c>
      <c r="K424" s="478" t="n">
        <f aca="false">J424*$E424</f>
        <v>0</v>
      </c>
      <c r="L424" s="479"/>
      <c r="M424" s="480" t="n">
        <f aca="false">L424*$E424</f>
        <v>0</v>
      </c>
      <c r="N424" s="479"/>
      <c r="O424" s="480" t="n">
        <f aca="false">N424*$E424</f>
        <v>0</v>
      </c>
    </row>
    <row r="425" customFormat="false" ht="14.25" hidden="false" customHeight="false" outlineLevel="0" collapsed="false">
      <c r="A425" s="298"/>
      <c r="B425" s="298" t="s">
        <v>676</v>
      </c>
      <c r="C425" s="298" t="str">
        <f aca="false">VLOOKUP(B425,СписокРабот!B:E,2,FALSE())</f>
        <v>Установка зависимой духовки и варочной панели (без учета выпила)</v>
      </c>
      <c r="D425" s="300" t="str">
        <f aca="false">VLOOKUP(B425,СписокРабот!B:E,3,FALSE())</f>
        <v>ед.</v>
      </c>
      <c r="E425" s="476" t="n">
        <f aca="false">VLOOKUP(B425,СписокРабот!B:E,4,FALSE())</f>
        <v>2821</v>
      </c>
      <c r="F425" s="302" t="n">
        <f aca="false">Работы!$F425</f>
        <v>0</v>
      </c>
      <c r="G425" s="477" t="n">
        <f aca="false">Работы!$G425</f>
        <v>0</v>
      </c>
      <c r="H425" s="304" t="n">
        <f aca="false">SUMPRODUCT(N425:$CZ425,MOD(COLUMN(N425:$CZ425)+1,2))</f>
        <v>0</v>
      </c>
      <c r="I425" s="478" t="n">
        <f aca="false">H425*$E425</f>
        <v>0</v>
      </c>
      <c r="J425" s="304" t="n">
        <f aca="false">F425-H425</f>
        <v>0</v>
      </c>
      <c r="K425" s="478" t="n">
        <f aca="false">J425*$E425</f>
        <v>0</v>
      </c>
      <c r="L425" s="479"/>
      <c r="M425" s="480" t="n">
        <f aca="false">L425*$E425</f>
        <v>0</v>
      </c>
      <c r="N425" s="479"/>
      <c r="O425" s="480" t="n">
        <f aca="false">N425*$E425</f>
        <v>0</v>
      </c>
    </row>
    <row r="426" customFormat="false" ht="14.25" hidden="false" customHeight="false" outlineLevel="0" collapsed="false">
      <c r="A426" s="298"/>
      <c r="B426" s="298" t="s">
        <v>677</v>
      </c>
      <c r="C426" s="298" t="str">
        <f aca="false">VLOOKUP(B426,СписокРабот!B:E,2,FALSE())</f>
        <v>Установка домофона</v>
      </c>
      <c r="D426" s="300" t="str">
        <f aca="false">VLOOKUP(B426,СписокРабот!B:E,3,FALSE())</f>
        <v>ед.</v>
      </c>
      <c r="E426" s="476" t="n">
        <f aca="false">VLOOKUP(B426,СписокРабот!B:E,4,FALSE())</f>
        <v>2116</v>
      </c>
      <c r="F426" s="302" t="n">
        <f aca="false">Работы!$F426</f>
        <v>0</v>
      </c>
      <c r="G426" s="477" t="n">
        <f aca="false">Работы!$G426</f>
        <v>0</v>
      </c>
      <c r="H426" s="304" t="n">
        <f aca="false">SUMPRODUCT(N426:$CZ426,MOD(COLUMN(N426:$CZ426)+1,2))</f>
        <v>0</v>
      </c>
      <c r="I426" s="478" t="n">
        <f aca="false">H426*$E426</f>
        <v>0</v>
      </c>
      <c r="J426" s="304" t="n">
        <f aca="false">F426-H426</f>
        <v>0</v>
      </c>
      <c r="K426" s="478" t="n">
        <f aca="false">J426*$E426</f>
        <v>0</v>
      </c>
      <c r="L426" s="479"/>
      <c r="M426" s="480" t="n">
        <f aca="false">L426*$E426</f>
        <v>0</v>
      </c>
      <c r="N426" s="479"/>
      <c r="O426" s="480" t="n">
        <f aca="false">N426*$E426</f>
        <v>0</v>
      </c>
    </row>
    <row r="427" customFormat="false" ht="14.25" hidden="false" customHeight="false" outlineLevel="0" collapsed="false">
      <c r="A427" s="298"/>
      <c r="B427" s="298" t="s">
        <v>678</v>
      </c>
      <c r="C427" s="298" t="str">
        <f aca="false">VLOOKUP(B427,СписокРабот!B:E,2,FALSE())</f>
        <v>Установка вытяжки (без прокладки гофры и провода)</v>
      </c>
      <c r="D427" s="300" t="str">
        <f aca="false">VLOOKUP(B427,СписокРабот!B:E,3,FALSE())</f>
        <v>ед.</v>
      </c>
      <c r="E427" s="476" t="n">
        <f aca="false">VLOOKUP(B427,СписокРабот!B:E,4,FALSE())</f>
        <v>2257</v>
      </c>
      <c r="F427" s="302" t="n">
        <f aca="false">Работы!$F427</f>
        <v>0</v>
      </c>
      <c r="G427" s="477" t="n">
        <f aca="false">Работы!$G427</f>
        <v>0</v>
      </c>
      <c r="H427" s="304" t="n">
        <f aca="false">SUMPRODUCT(N427:$CZ427,MOD(COLUMN(N427:$CZ427)+1,2))</f>
        <v>0</v>
      </c>
      <c r="I427" s="478" t="n">
        <f aca="false">H427*$E427</f>
        <v>0</v>
      </c>
      <c r="J427" s="304" t="n">
        <f aca="false">F427-H427</f>
        <v>0</v>
      </c>
      <c r="K427" s="478" t="n">
        <f aca="false">J427*$E427</f>
        <v>0</v>
      </c>
      <c r="L427" s="479"/>
      <c r="M427" s="480" t="n">
        <f aca="false">L427*$E427</f>
        <v>0</v>
      </c>
      <c r="N427" s="479"/>
      <c r="O427" s="480" t="n">
        <f aca="false">N427*$E427</f>
        <v>0</v>
      </c>
    </row>
    <row r="428" customFormat="false" ht="14.25" hidden="false" customHeight="false" outlineLevel="0" collapsed="false">
      <c r="A428" s="298"/>
      <c r="B428" s="298" t="s">
        <v>679</v>
      </c>
      <c r="C428" s="298" t="str">
        <f aca="false">VLOOKUP(B428,СписокРабот!B:E,2,FALSE())</f>
        <v>Монтаж сушки потолочной, настенной</v>
      </c>
      <c r="D428" s="300" t="str">
        <f aca="false">VLOOKUP(B428,СписокРабот!B:E,3,FALSE())</f>
        <v>ед.</v>
      </c>
      <c r="E428" s="476" t="n">
        <f aca="false">VLOOKUP(B428,СписокРабот!B:E,4,FALSE())</f>
        <v>1663</v>
      </c>
      <c r="F428" s="302" t="n">
        <f aca="false">Работы!$F428</f>
        <v>0</v>
      </c>
      <c r="G428" s="477" t="n">
        <f aca="false">Работы!$G428</f>
        <v>0</v>
      </c>
      <c r="H428" s="304" t="n">
        <f aca="false">SUMPRODUCT(N428:$CZ428,MOD(COLUMN(N428:$CZ428)+1,2))</f>
        <v>0</v>
      </c>
      <c r="I428" s="478" t="n">
        <f aca="false">H428*$E428</f>
        <v>0</v>
      </c>
      <c r="J428" s="304" t="n">
        <f aca="false">F428-H428</f>
        <v>0</v>
      </c>
      <c r="K428" s="478" t="n">
        <f aca="false">J428*$E428</f>
        <v>0</v>
      </c>
      <c r="L428" s="479"/>
      <c r="M428" s="480" t="n">
        <f aca="false">L428*$E428</f>
        <v>0</v>
      </c>
      <c r="N428" s="479"/>
      <c r="O428" s="480" t="n">
        <f aca="false">N428*$E428</f>
        <v>0</v>
      </c>
    </row>
    <row r="429" customFormat="false" ht="14.25" hidden="false" customHeight="false" outlineLevel="0" collapsed="false">
      <c r="A429" s="298"/>
      <c r="B429" s="298" t="s">
        <v>680</v>
      </c>
      <c r="C429" s="298" t="str">
        <f aca="false">VLOOKUP(B429,СписокРабот!B:E,2,FALSE())</f>
        <v>Монтаж вентиляционной решетки</v>
      </c>
      <c r="D429" s="300" t="str">
        <f aca="false">VLOOKUP(B429,СписокРабот!B:E,3,FALSE())</f>
        <v>ед.</v>
      </c>
      <c r="E429" s="476" t="n">
        <f aca="false">VLOOKUP(B429,СписокРабот!B:E,4,FALSE())</f>
        <v>425</v>
      </c>
      <c r="F429" s="302" t="n">
        <f aca="false">Работы!$F429</f>
        <v>0</v>
      </c>
      <c r="G429" s="477" t="n">
        <f aca="false">Работы!$G429</f>
        <v>0</v>
      </c>
      <c r="H429" s="304" t="n">
        <f aca="false">SUMPRODUCT(N429:$CZ429,MOD(COLUMN(N429:$CZ429)+1,2))</f>
        <v>0</v>
      </c>
      <c r="I429" s="478" t="n">
        <f aca="false">H429*$E429</f>
        <v>0</v>
      </c>
      <c r="J429" s="304" t="n">
        <f aca="false">F429-H429</f>
        <v>0</v>
      </c>
      <c r="K429" s="478" t="n">
        <f aca="false">J429*$E429</f>
        <v>0</v>
      </c>
      <c r="L429" s="479"/>
      <c r="M429" s="480" t="n">
        <f aca="false">L429*$E429</f>
        <v>0</v>
      </c>
      <c r="N429" s="479"/>
      <c r="O429" s="480" t="n">
        <f aca="false">N429*$E429</f>
        <v>0</v>
      </c>
    </row>
    <row r="430" customFormat="false" ht="14.25" hidden="false" customHeight="false" outlineLevel="0" collapsed="false">
      <c r="A430" s="298"/>
      <c r="B430" s="298" t="s">
        <v>189</v>
      </c>
      <c r="C430" s="298" t="str">
        <f aca="false">VLOOKUP(B430,СписокРабот!B:E,2,FALSE())</f>
        <v>Установка накладного вентилятора</v>
      </c>
      <c r="D430" s="300" t="str">
        <f aca="false">VLOOKUP(B430,СписокРабот!B:E,3,FALSE())</f>
        <v>ед.</v>
      </c>
      <c r="E430" s="476" t="n">
        <f aca="false">VLOOKUP(B430,СписокРабот!B:E,4,FALSE())</f>
        <v>1481</v>
      </c>
      <c r="F430" s="302" t="n">
        <f aca="false">Работы!$F430</f>
        <v>3</v>
      </c>
      <c r="G430" s="477" t="n">
        <f aca="false">Работы!$G430</f>
        <v>4443</v>
      </c>
      <c r="H430" s="304" t="n">
        <f aca="false">SUMPRODUCT(N430:$CZ430,MOD(COLUMN(N430:$CZ430)+1,2))</f>
        <v>0</v>
      </c>
      <c r="I430" s="478" t="n">
        <f aca="false">H430*$E430</f>
        <v>0</v>
      </c>
      <c r="J430" s="304" t="n">
        <f aca="false">F430-H430</f>
        <v>3</v>
      </c>
      <c r="K430" s="478" t="n">
        <f aca="false">J430*$E430</f>
        <v>4443</v>
      </c>
      <c r="L430" s="479"/>
      <c r="M430" s="480" t="n">
        <f aca="false">L430*$E430</f>
        <v>0</v>
      </c>
      <c r="N430" s="479"/>
      <c r="O430" s="480" t="n">
        <f aca="false">N430*$E430</f>
        <v>0</v>
      </c>
    </row>
    <row r="431" customFormat="false" ht="14.25" hidden="false" customHeight="false" outlineLevel="0" collapsed="false">
      <c r="A431" s="298"/>
      <c r="B431" s="298" t="s">
        <v>681</v>
      </c>
      <c r="C431" s="298" t="str">
        <f aca="false">VLOOKUP(B431,СписокРабот!B:E,2,FALSE())</f>
        <v>Установка канального вентилятора</v>
      </c>
      <c r="D431" s="300" t="str">
        <f aca="false">VLOOKUP(B431,СписокРабот!B:E,3,FALSE())</f>
        <v>ед.</v>
      </c>
      <c r="E431" s="476" t="n">
        <f aca="false">VLOOKUP(B431,СписокРабот!B:E,4,FALSE())</f>
        <v>1904</v>
      </c>
      <c r="F431" s="302" t="n">
        <f aca="false">Работы!$F431</f>
        <v>0</v>
      </c>
      <c r="G431" s="477" t="n">
        <f aca="false">Работы!$G431</f>
        <v>0</v>
      </c>
      <c r="H431" s="304" t="n">
        <f aca="false">SUMPRODUCT(N431:$CZ431,MOD(COLUMN(N431:$CZ431)+1,2))</f>
        <v>0</v>
      </c>
      <c r="I431" s="478" t="n">
        <f aca="false">H431*$E431</f>
        <v>0</v>
      </c>
      <c r="J431" s="304" t="n">
        <f aca="false">F431-H431</f>
        <v>0</v>
      </c>
      <c r="K431" s="478" t="n">
        <f aca="false">J431*$E431</f>
        <v>0</v>
      </c>
      <c r="L431" s="479"/>
      <c r="M431" s="480" t="n">
        <f aca="false">L431*$E431</f>
        <v>0</v>
      </c>
      <c r="N431" s="479"/>
      <c r="O431" s="480" t="n">
        <f aca="false">N431*$E431</f>
        <v>0</v>
      </c>
    </row>
    <row r="432" customFormat="false" ht="14.25" hidden="false" customHeight="false" outlineLevel="0" collapsed="false">
      <c r="A432" s="298"/>
      <c r="B432" s="298" t="s">
        <v>191</v>
      </c>
      <c r="C432" s="298" t="str">
        <f aca="false">VLOOKUP(B432,СписокРабот!B:E,2,FALSE())</f>
        <v>Монтаж полотенцесушителя (электрического)</v>
      </c>
      <c r="D432" s="300" t="str">
        <f aca="false">VLOOKUP(B432,СписокРабот!B:E,3,FALSE())</f>
        <v>ед.</v>
      </c>
      <c r="E432" s="476" t="n">
        <f aca="false">VLOOKUP(B432,СписокРабот!B:E,4,FALSE())</f>
        <v>3198</v>
      </c>
      <c r="F432" s="302" t="n">
        <f aca="false">Работы!$F432</f>
        <v>2</v>
      </c>
      <c r="G432" s="477" t="n">
        <f aca="false">Работы!$G432</f>
        <v>6396</v>
      </c>
      <c r="H432" s="304" t="n">
        <f aca="false">SUMPRODUCT(N432:$CZ432,MOD(COLUMN(N432:$CZ432)+1,2))</f>
        <v>0</v>
      </c>
      <c r="I432" s="478" t="n">
        <f aca="false">H432*$E432</f>
        <v>0</v>
      </c>
      <c r="J432" s="304" t="n">
        <f aca="false">F432-H432</f>
        <v>2</v>
      </c>
      <c r="K432" s="478" t="n">
        <f aca="false">J432*$E432</f>
        <v>6396</v>
      </c>
      <c r="L432" s="479"/>
      <c r="M432" s="480" t="n">
        <f aca="false">L432*$E432</f>
        <v>0</v>
      </c>
      <c r="N432" s="479"/>
      <c r="O432" s="480" t="n">
        <f aca="false">N432*$E432</f>
        <v>0</v>
      </c>
    </row>
    <row r="433" customFormat="false" ht="14.25" hidden="false" customHeight="false" outlineLevel="0" collapsed="false">
      <c r="A433" s="298"/>
      <c r="B433" s="298" t="s">
        <v>682</v>
      </c>
      <c r="C433" s="298" t="str">
        <f aca="false">VLOOKUP(B433,СписокРабот!B:E,2,FALSE())</f>
        <v>Штробление стен и пола до 20*20 мм - монолит</v>
      </c>
      <c r="D433" s="300" t="str">
        <f aca="false">VLOOKUP(B433,СписокРабот!B:E,3,FALSE())</f>
        <v>п.м</v>
      </c>
      <c r="E433" s="476" t="n">
        <f aca="false">VLOOKUP(B433,СписокРабот!B:E,4,FALSE())</f>
        <v>1063</v>
      </c>
      <c r="F433" s="306" t="n">
        <f aca="false">Работы!$F433</f>
        <v>0</v>
      </c>
      <c r="G433" s="477" t="n">
        <f aca="false">Работы!$G433</f>
        <v>0</v>
      </c>
      <c r="H433" s="307" t="n">
        <f aca="false">SUMPRODUCT(N433:$CZ433,MOD(COLUMN(N433:$CZ433)+1,2))</f>
        <v>0</v>
      </c>
      <c r="I433" s="478" t="n">
        <f aca="false">H433*$E433</f>
        <v>0</v>
      </c>
      <c r="J433" s="307" t="n">
        <f aca="false">F433-H433</f>
        <v>0</v>
      </c>
      <c r="K433" s="478" t="n">
        <f aca="false">J433*$E433</f>
        <v>0</v>
      </c>
      <c r="L433" s="481"/>
      <c r="M433" s="480" t="n">
        <f aca="false">L433*$E433</f>
        <v>0</v>
      </c>
      <c r="N433" s="481"/>
      <c r="O433" s="480" t="n">
        <f aca="false">N433*$E433</f>
        <v>0</v>
      </c>
    </row>
    <row r="434" customFormat="false" ht="14.25" hidden="false" customHeight="false" outlineLevel="0" collapsed="false">
      <c r="A434" s="298"/>
      <c r="B434" s="298" t="s">
        <v>193</v>
      </c>
      <c r="C434" s="298" t="str">
        <f aca="false">VLOOKUP(B434,СписокРабот!B:E,2,FALSE())</f>
        <v>Штробление стен и пола до 20*20 мм - бетон</v>
      </c>
      <c r="D434" s="300" t="str">
        <f aca="false">VLOOKUP(B434,СписокРабот!B:E,3,FALSE())</f>
        <v>п.м</v>
      </c>
      <c r="E434" s="476" t="n">
        <f aca="false">VLOOKUP(B434,СписокРабот!B:E,4,FALSE())</f>
        <v>950</v>
      </c>
      <c r="F434" s="306" t="n">
        <f aca="false">Работы!$F434</f>
        <v>20</v>
      </c>
      <c r="G434" s="477" t="n">
        <f aca="false">Работы!$G434</f>
        <v>19000</v>
      </c>
      <c r="H434" s="307" t="n">
        <f aca="false">SUMPRODUCT(N434:$CZ434,MOD(COLUMN(N434:$CZ434)+1,2))</f>
        <v>0</v>
      </c>
      <c r="I434" s="478" t="n">
        <f aca="false">H434*$E434</f>
        <v>0</v>
      </c>
      <c r="J434" s="307" t="n">
        <f aca="false">F434-H434</f>
        <v>20</v>
      </c>
      <c r="K434" s="478" t="n">
        <f aca="false">J434*$E434</f>
        <v>19000</v>
      </c>
      <c r="L434" s="481"/>
      <c r="M434" s="480" t="n">
        <f aca="false">L434*$E434</f>
        <v>0</v>
      </c>
      <c r="N434" s="481"/>
      <c r="O434" s="480" t="n">
        <f aca="false">N434*$E434</f>
        <v>0</v>
      </c>
    </row>
    <row r="435" customFormat="false" ht="14.25" hidden="false" customHeight="false" outlineLevel="0" collapsed="false">
      <c r="A435" s="298"/>
      <c r="B435" s="298" t="s">
        <v>683</v>
      </c>
      <c r="C435" s="298" t="str">
        <f aca="false">VLOOKUP(B435,СписокРабот!B:E,2,FALSE())</f>
        <v>Штробление стен и пола до 20*20 мм - кирпич</v>
      </c>
      <c r="D435" s="300" t="str">
        <f aca="false">VLOOKUP(B435,СписокРабот!B:E,3,FALSE())</f>
        <v>п.м</v>
      </c>
      <c r="E435" s="476" t="n">
        <f aca="false">VLOOKUP(B435,СписокРабот!B:E,4,FALSE())</f>
        <v>736</v>
      </c>
      <c r="F435" s="306" t="n">
        <f aca="false">Работы!$F435</f>
        <v>0</v>
      </c>
      <c r="G435" s="477" t="n">
        <f aca="false">Работы!$G435</f>
        <v>0</v>
      </c>
      <c r="H435" s="307" t="n">
        <f aca="false">SUMPRODUCT(N435:$CZ435,MOD(COLUMN(N435:$CZ435)+1,2))</f>
        <v>0</v>
      </c>
      <c r="I435" s="478" t="n">
        <f aca="false">H435*$E435</f>
        <v>0</v>
      </c>
      <c r="J435" s="307" t="n">
        <f aca="false">F435-H435</f>
        <v>0</v>
      </c>
      <c r="K435" s="478" t="n">
        <f aca="false">J435*$E435</f>
        <v>0</v>
      </c>
      <c r="L435" s="481"/>
      <c r="M435" s="480" t="n">
        <f aca="false">L435*$E435</f>
        <v>0</v>
      </c>
      <c r="N435" s="481"/>
      <c r="O435" s="480" t="n">
        <f aca="false">N435*$E435</f>
        <v>0</v>
      </c>
    </row>
    <row r="436" customFormat="false" ht="14.25" hidden="false" customHeight="false" outlineLevel="0" collapsed="false">
      <c r="A436" s="298"/>
      <c r="B436" s="298" t="s">
        <v>195</v>
      </c>
      <c r="C436" s="298" t="str">
        <f aca="false">VLOOKUP(B436,СписокРабот!B:E,2,FALSE())</f>
        <v>Штробление стен и пола до 20*20 мм - гипсолит/блок/ГКЛ</v>
      </c>
      <c r="D436" s="300" t="str">
        <f aca="false">VLOOKUP(B436,СписокРабот!B:E,3,FALSE())</f>
        <v>п.м</v>
      </c>
      <c r="E436" s="476" t="n">
        <f aca="false">VLOOKUP(B436,СписокРабот!B:E,4,FALSE())</f>
        <v>443</v>
      </c>
      <c r="F436" s="306" t="n">
        <f aca="false">Работы!$F436</f>
        <v>40</v>
      </c>
      <c r="G436" s="477" t="n">
        <f aca="false">Работы!$G436</f>
        <v>17720</v>
      </c>
      <c r="H436" s="307" t="n">
        <f aca="false">SUMPRODUCT(N436:$CZ436,MOD(COLUMN(N436:$CZ436)+1,2))</f>
        <v>0</v>
      </c>
      <c r="I436" s="478" t="n">
        <f aca="false">H436*$E436</f>
        <v>0</v>
      </c>
      <c r="J436" s="307" t="n">
        <f aca="false">F436-H436</f>
        <v>40</v>
      </c>
      <c r="K436" s="478" t="n">
        <f aca="false">J436*$E436</f>
        <v>17720</v>
      </c>
      <c r="L436" s="481"/>
      <c r="M436" s="480" t="n">
        <f aca="false">L436*$E436</f>
        <v>0</v>
      </c>
      <c r="N436" s="481"/>
      <c r="O436" s="480" t="n">
        <f aca="false">N436*$E436</f>
        <v>0</v>
      </c>
    </row>
    <row r="437" customFormat="false" ht="14.25" hidden="false" customHeight="false" outlineLevel="0" collapsed="false">
      <c r="A437" s="298"/>
      <c r="B437" s="298" t="s">
        <v>684</v>
      </c>
      <c r="C437" s="298" t="str">
        <f aca="false">VLOOKUP(B437,СписокРабот!B:E,2,FALSE())</f>
        <v>Штробление стен и пола до 20*50 мм - монолит</v>
      </c>
      <c r="D437" s="300" t="str">
        <f aca="false">VLOOKUP(B437,СписокРабот!B:E,3,FALSE())</f>
        <v>п.м</v>
      </c>
      <c r="E437" s="476" t="n">
        <f aca="false">VLOOKUP(B437,СписокРабот!B:E,4,FALSE())</f>
        <v>1693</v>
      </c>
      <c r="F437" s="306" t="n">
        <f aca="false">Работы!$F437</f>
        <v>0</v>
      </c>
      <c r="G437" s="477" t="n">
        <f aca="false">Работы!$G437</f>
        <v>0</v>
      </c>
      <c r="H437" s="307" t="n">
        <f aca="false">SUMPRODUCT(N437:$CZ437,MOD(COLUMN(N437:$CZ437)+1,2))</f>
        <v>0</v>
      </c>
      <c r="I437" s="478" t="n">
        <f aca="false">H437*$E437</f>
        <v>0</v>
      </c>
      <c r="J437" s="307" t="n">
        <f aca="false">F437-H437</f>
        <v>0</v>
      </c>
      <c r="K437" s="478" t="n">
        <f aca="false">J437*$E437</f>
        <v>0</v>
      </c>
      <c r="L437" s="481"/>
      <c r="M437" s="480" t="n">
        <f aca="false">L437*$E437</f>
        <v>0</v>
      </c>
      <c r="N437" s="481"/>
      <c r="O437" s="480" t="n">
        <f aca="false">N437*$E437</f>
        <v>0</v>
      </c>
    </row>
    <row r="438" customFormat="false" ht="14.25" hidden="false" customHeight="false" outlineLevel="0" collapsed="false">
      <c r="A438" s="298"/>
      <c r="B438" s="298" t="s">
        <v>685</v>
      </c>
      <c r="C438" s="298" t="str">
        <f aca="false">VLOOKUP(B438,СписокРабот!B:E,2,FALSE())</f>
        <v>Штробление стен и пола до 20*50 мм - бетон</v>
      </c>
      <c r="D438" s="300" t="str">
        <f aca="false">VLOOKUP(B438,СписокРабот!B:E,3,FALSE())</f>
        <v>п.м</v>
      </c>
      <c r="E438" s="476" t="n">
        <f aca="false">VLOOKUP(B438,СписокРабот!B:E,4,FALSE())</f>
        <v>1552</v>
      </c>
      <c r="F438" s="306" t="n">
        <f aca="false">Работы!$F438</f>
        <v>0</v>
      </c>
      <c r="G438" s="477" t="n">
        <f aca="false">Работы!$G438</f>
        <v>0</v>
      </c>
      <c r="H438" s="307" t="n">
        <f aca="false">SUMPRODUCT(N438:$CZ438,MOD(COLUMN(N438:$CZ438)+1,2))</f>
        <v>0</v>
      </c>
      <c r="I438" s="478" t="n">
        <f aca="false">H438*$E438</f>
        <v>0</v>
      </c>
      <c r="J438" s="307" t="n">
        <f aca="false">F438-H438</f>
        <v>0</v>
      </c>
      <c r="K438" s="478" t="n">
        <f aca="false">J438*$E438</f>
        <v>0</v>
      </c>
      <c r="L438" s="481"/>
      <c r="M438" s="480" t="n">
        <f aca="false">L438*$E438</f>
        <v>0</v>
      </c>
      <c r="N438" s="481"/>
      <c r="O438" s="480" t="n">
        <f aca="false">N438*$E438</f>
        <v>0</v>
      </c>
    </row>
    <row r="439" customFormat="false" ht="14.25" hidden="false" customHeight="false" outlineLevel="0" collapsed="false">
      <c r="A439" s="298"/>
      <c r="B439" s="298" t="s">
        <v>686</v>
      </c>
      <c r="C439" s="298" t="str">
        <f aca="false">VLOOKUP(B439,СписокРабот!B:E,2,FALSE())</f>
        <v>Штробление стен и пола до 20*50 мм - кирпич</v>
      </c>
      <c r="D439" s="300" t="str">
        <f aca="false">VLOOKUP(B439,СписокРабот!B:E,3,FALSE())</f>
        <v>п.м</v>
      </c>
      <c r="E439" s="476" t="n">
        <f aca="false">VLOOKUP(B439,СписокРабот!B:E,4,FALSE())</f>
        <v>1150</v>
      </c>
      <c r="F439" s="306" t="n">
        <f aca="false">Работы!$F439</f>
        <v>0</v>
      </c>
      <c r="G439" s="477" t="n">
        <f aca="false">Работы!$G439</f>
        <v>0</v>
      </c>
      <c r="H439" s="307" t="n">
        <f aca="false">SUMPRODUCT(N439:$CZ439,MOD(COLUMN(N439:$CZ439)+1,2))</f>
        <v>0</v>
      </c>
      <c r="I439" s="478" t="n">
        <f aca="false">H439*$E439</f>
        <v>0</v>
      </c>
      <c r="J439" s="307" t="n">
        <f aca="false">F439-H439</f>
        <v>0</v>
      </c>
      <c r="K439" s="478" t="n">
        <f aca="false">J439*$E439</f>
        <v>0</v>
      </c>
      <c r="L439" s="481"/>
      <c r="M439" s="480" t="n">
        <f aca="false">L439*$E439</f>
        <v>0</v>
      </c>
      <c r="N439" s="481"/>
      <c r="O439" s="480" t="n">
        <f aca="false">N439*$E439</f>
        <v>0</v>
      </c>
    </row>
    <row r="440" customFormat="false" ht="14.25" hidden="false" customHeight="false" outlineLevel="0" collapsed="false">
      <c r="A440" s="298"/>
      <c r="B440" s="298" t="s">
        <v>687</v>
      </c>
      <c r="C440" s="298" t="str">
        <f aca="false">VLOOKUP(B440,СписокРабот!B:E,2,FALSE())</f>
        <v>Штробление стен и пола до 20*50 мм - гипсолит/блок/ГКЛ</v>
      </c>
      <c r="D440" s="300" t="str">
        <f aca="false">VLOOKUP(B440,СписокРабот!B:E,3,FALSE())</f>
        <v>п.м</v>
      </c>
      <c r="E440" s="476" t="n">
        <f aca="false">VLOOKUP(B440,СписокРабот!B:E,4,FALSE())</f>
        <v>822</v>
      </c>
      <c r="F440" s="306" t="n">
        <f aca="false">Работы!$F440</f>
        <v>0</v>
      </c>
      <c r="G440" s="477" t="n">
        <f aca="false">Работы!$G440</f>
        <v>0</v>
      </c>
      <c r="H440" s="307" t="n">
        <f aca="false">SUMPRODUCT(N440:$CZ440,MOD(COLUMN(N440:$CZ440)+1,2))</f>
        <v>0</v>
      </c>
      <c r="I440" s="478" t="n">
        <f aca="false">H440*$E440</f>
        <v>0</v>
      </c>
      <c r="J440" s="307" t="n">
        <f aca="false">F440-H440</f>
        <v>0</v>
      </c>
      <c r="K440" s="478" t="n">
        <f aca="false">J440*$E440</f>
        <v>0</v>
      </c>
      <c r="L440" s="481"/>
      <c r="M440" s="480" t="n">
        <f aca="false">L440*$E440</f>
        <v>0</v>
      </c>
      <c r="N440" s="481"/>
      <c r="O440" s="480" t="n">
        <f aca="false">N440*$E440</f>
        <v>0</v>
      </c>
    </row>
    <row r="441" customFormat="false" ht="14.25" hidden="false" customHeight="false" outlineLevel="0" collapsed="false">
      <c r="A441" s="298"/>
      <c r="B441" s="298" t="s">
        <v>688</v>
      </c>
      <c r="C441" s="298" t="str">
        <f aca="false">VLOOKUP(B441,СписокРабот!B:E,2,FALSE())</f>
        <v>Штробление стен и пола до 50*50 мм - монолит</v>
      </c>
      <c r="D441" s="300" t="str">
        <f aca="false">VLOOKUP(B441,СписокРабот!B:E,3,FALSE())</f>
        <v>п.м</v>
      </c>
      <c r="E441" s="476" t="n">
        <f aca="false">VLOOKUP(B441,СписокРабот!B:E,4,FALSE())</f>
        <v>2680</v>
      </c>
      <c r="F441" s="306" t="n">
        <f aca="false">Работы!$F441</f>
        <v>0</v>
      </c>
      <c r="G441" s="477" t="n">
        <f aca="false">Работы!$G441</f>
        <v>0</v>
      </c>
      <c r="H441" s="307" t="n">
        <f aca="false">SUMPRODUCT(N441:$CZ441,MOD(COLUMN(N441:$CZ441)+1,2))</f>
        <v>0</v>
      </c>
      <c r="I441" s="478" t="n">
        <f aca="false">H441*$E441</f>
        <v>0</v>
      </c>
      <c r="J441" s="307" t="n">
        <f aca="false">F441-H441</f>
        <v>0</v>
      </c>
      <c r="K441" s="478" t="n">
        <f aca="false">J441*$E441</f>
        <v>0</v>
      </c>
      <c r="L441" s="481"/>
      <c r="M441" s="480" t="n">
        <f aca="false">L441*$E441</f>
        <v>0</v>
      </c>
      <c r="N441" s="481"/>
      <c r="O441" s="480" t="n">
        <f aca="false">N441*$E441</f>
        <v>0</v>
      </c>
    </row>
    <row r="442" customFormat="false" ht="14.25" hidden="false" customHeight="false" outlineLevel="0" collapsed="false">
      <c r="A442" s="298"/>
      <c r="B442" s="298" t="s">
        <v>689</v>
      </c>
      <c r="C442" s="298" t="str">
        <f aca="false">VLOOKUP(B442,СписокРабот!B:E,2,FALSE())</f>
        <v>Штробление стен и пола до 50*50 мм - бетон</v>
      </c>
      <c r="D442" s="300" t="str">
        <f aca="false">VLOOKUP(B442,СписокРабот!B:E,3,FALSE())</f>
        <v>п.м</v>
      </c>
      <c r="E442" s="476" t="n">
        <f aca="false">VLOOKUP(B442,СписокРабот!B:E,4,FALSE())</f>
        <v>2539</v>
      </c>
      <c r="F442" s="306" t="n">
        <f aca="false">Работы!$F442</f>
        <v>0</v>
      </c>
      <c r="G442" s="477" t="n">
        <f aca="false">Работы!$G442</f>
        <v>0</v>
      </c>
      <c r="H442" s="307" t="n">
        <f aca="false">SUMPRODUCT(N442:$CZ442,MOD(COLUMN(N442:$CZ442)+1,2))</f>
        <v>0</v>
      </c>
      <c r="I442" s="478" t="n">
        <f aca="false">H442*$E442</f>
        <v>0</v>
      </c>
      <c r="J442" s="307" t="n">
        <f aca="false">F442-H442</f>
        <v>0</v>
      </c>
      <c r="K442" s="478" t="n">
        <f aca="false">J442*$E442</f>
        <v>0</v>
      </c>
      <c r="L442" s="481"/>
      <c r="M442" s="480" t="n">
        <f aca="false">L442*$E442</f>
        <v>0</v>
      </c>
      <c r="N442" s="481"/>
      <c r="O442" s="480" t="n">
        <f aca="false">N442*$E442</f>
        <v>0</v>
      </c>
    </row>
    <row r="443" customFormat="false" ht="14.25" hidden="false" customHeight="false" outlineLevel="0" collapsed="false">
      <c r="A443" s="298"/>
      <c r="B443" s="298" t="s">
        <v>690</v>
      </c>
      <c r="C443" s="298" t="str">
        <f aca="false">VLOOKUP(B443,СписокРабот!B:E,2,FALSE())</f>
        <v>Штробление стен и пола до 50*50 мм - кирпич</v>
      </c>
      <c r="D443" s="300" t="str">
        <f aca="false">VLOOKUP(B443,СписокРабот!B:E,3,FALSE())</f>
        <v>п.м</v>
      </c>
      <c r="E443" s="476" t="n">
        <f aca="false">VLOOKUP(B443,СписокРабот!B:E,4,FALSE())</f>
        <v>2116</v>
      </c>
      <c r="F443" s="306" t="n">
        <f aca="false">Работы!$F443</f>
        <v>0</v>
      </c>
      <c r="G443" s="477" t="n">
        <f aca="false">Работы!$G443</f>
        <v>0</v>
      </c>
      <c r="H443" s="307" t="n">
        <f aca="false">SUMPRODUCT(N443:$CZ443,MOD(COLUMN(N443:$CZ443)+1,2))</f>
        <v>0</v>
      </c>
      <c r="I443" s="478" t="n">
        <f aca="false">H443*$E443</f>
        <v>0</v>
      </c>
      <c r="J443" s="307" t="n">
        <f aca="false">F443-H443</f>
        <v>0</v>
      </c>
      <c r="K443" s="478" t="n">
        <f aca="false">J443*$E443</f>
        <v>0</v>
      </c>
      <c r="L443" s="481"/>
      <c r="M443" s="480" t="n">
        <f aca="false">L443*$E443</f>
        <v>0</v>
      </c>
      <c r="N443" s="481"/>
      <c r="O443" s="480" t="n">
        <f aca="false">N443*$E443</f>
        <v>0</v>
      </c>
    </row>
    <row r="444" customFormat="false" ht="14.25" hidden="false" customHeight="false" outlineLevel="0" collapsed="false">
      <c r="A444" s="298"/>
      <c r="B444" s="298" t="s">
        <v>691</v>
      </c>
      <c r="C444" s="299" t="str">
        <f aca="false">VLOOKUP(B444,СписокРабот!B:E,2,FALSE())</f>
        <v>Штробление стен и пола до 50*50 мм - гипсолит/блок/ГКЛ</v>
      </c>
      <c r="D444" s="300" t="str">
        <f aca="false">VLOOKUP(B444,СписокРабот!B:E,3,FALSE())</f>
        <v>п.м</v>
      </c>
      <c r="E444" s="476" t="n">
        <f aca="false">VLOOKUP(B444,СписокРабот!B:E,4,FALSE())</f>
        <v>1411</v>
      </c>
      <c r="F444" s="306" t="n">
        <f aca="false">Работы!$F444</f>
        <v>0</v>
      </c>
      <c r="G444" s="477" t="n">
        <f aca="false">Работы!$G444</f>
        <v>0</v>
      </c>
      <c r="H444" s="307" t="n">
        <f aca="false">SUMPRODUCT(N444:$CZ444,MOD(COLUMN(N444:$CZ444)+1,2))</f>
        <v>0</v>
      </c>
      <c r="I444" s="478" t="n">
        <f aca="false">H444*$E444</f>
        <v>0</v>
      </c>
      <c r="J444" s="307" t="n">
        <f aca="false">F444-H444</f>
        <v>0</v>
      </c>
      <c r="K444" s="478" t="n">
        <f aca="false">J444*$E444</f>
        <v>0</v>
      </c>
      <c r="L444" s="481"/>
      <c r="M444" s="480" t="n">
        <f aca="false">L444*$E444</f>
        <v>0</v>
      </c>
      <c r="N444" s="481"/>
      <c r="O444" s="480" t="n">
        <f aca="false">N444*$E444</f>
        <v>0</v>
      </c>
    </row>
    <row r="445" customFormat="false" ht="14.25" hidden="false" customHeight="false" outlineLevel="0" collapsed="false">
      <c r="A445" s="298"/>
      <c r="B445" s="298" t="s">
        <v>692</v>
      </c>
      <c r="C445" s="299" t="str">
        <f aca="false">VLOOKUP(B445,СписокРабот!B:E,2,FALSE())</f>
        <v>Штробление стен и пола до 50*100 мм - монолит</v>
      </c>
      <c r="D445" s="300" t="str">
        <f aca="false">VLOOKUP(B445,СписокРабот!B:E,3,FALSE())</f>
        <v>п.м</v>
      </c>
      <c r="E445" s="476" t="n">
        <f aca="false">VLOOKUP(B445,СписокРабот!B:E,4,FALSE())</f>
        <v>3809</v>
      </c>
      <c r="F445" s="306" t="n">
        <f aca="false">Работы!$F445</f>
        <v>0</v>
      </c>
      <c r="G445" s="477" t="n">
        <f aca="false">Работы!$G445</f>
        <v>0</v>
      </c>
      <c r="H445" s="307" t="n">
        <f aca="false">SUMPRODUCT(N445:$CZ445,MOD(COLUMN(N445:$CZ445)+1,2))</f>
        <v>0</v>
      </c>
      <c r="I445" s="478" t="n">
        <f aca="false">H445*$E445</f>
        <v>0</v>
      </c>
      <c r="J445" s="307" t="n">
        <f aca="false">F445-H445</f>
        <v>0</v>
      </c>
      <c r="K445" s="478" t="n">
        <f aca="false">J445*$E445</f>
        <v>0</v>
      </c>
      <c r="L445" s="481"/>
      <c r="M445" s="480" t="n">
        <f aca="false">L445*$E445</f>
        <v>0</v>
      </c>
      <c r="N445" s="481"/>
      <c r="O445" s="480" t="n">
        <f aca="false">N445*$E445</f>
        <v>0</v>
      </c>
    </row>
    <row r="446" customFormat="false" ht="14.25" hidden="false" customHeight="false" outlineLevel="0" collapsed="false">
      <c r="A446" s="298"/>
      <c r="B446" s="298" t="s">
        <v>693</v>
      </c>
      <c r="C446" s="299" t="str">
        <f aca="false">VLOOKUP(B446,СписокРабот!B:E,2,FALSE())</f>
        <v>Штробление стен и пола до 50*100 мм - бетон</v>
      </c>
      <c r="D446" s="300" t="str">
        <f aca="false">VLOOKUP(B446,СписокРабот!B:E,3,FALSE())</f>
        <v>п.м</v>
      </c>
      <c r="E446" s="476" t="n">
        <f aca="false">VLOOKUP(B446,СписокРабот!B:E,4,FALSE())</f>
        <v>3668</v>
      </c>
      <c r="F446" s="306" t="n">
        <f aca="false">Работы!$F446</f>
        <v>0</v>
      </c>
      <c r="G446" s="477" t="n">
        <f aca="false">Работы!$G446</f>
        <v>0</v>
      </c>
      <c r="H446" s="307" t="n">
        <f aca="false">SUMPRODUCT(N446:$CZ446,MOD(COLUMN(N446:$CZ446)+1,2))</f>
        <v>0</v>
      </c>
      <c r="I446" s="478" t="n">
        <f aca="false">H446*$E446</f>
        <v>0</v>
      </c>
      <c r="J446" s="307" t="n">
        <f aca="false">F446-H446</f>
        <v>0</v>
      </c>
      <c r="K446" s="478" t="n">
        <f aca="false">J446*$E446</f>
        <v>0</v>
      </c>
      <c r="L446" s="481"/>
      <c r="M446" s="480" t="n">
        <f aca="false">L446*$E446</f>
        <v>0</v>
      </c>
      <c r="N446" s="481"/>
      <c r="O446" s="480" t="n">
        <f aca="false">N446*$E446</f>
        <v>0</v>
      </c>
    </row>
    <row r="447" customFormat="false" ht="14.25" hidden="false" customHeight="false" outlineLevel="0" collapsed="false">
      <c r="A447" s="298"/>
      <c r="B447" s="298" t="s">
        <v>694</v>
      </c>
      <c r="C447" s="299" t="str">
        <f aca="false">VLOOKUP(B447,СписокРабот!B:E,2,FALSE())</f>
        <v>Штробление стен и пола до 50*100 мм - кирпич</v>
      </c>
      <c r="D447" s="300" t="str">
        <f aca="false">VLOOKUP(B447,СписокРабот!B:E,3,FALSE())</f>
        <v>п.м</v>
      </c>
      <c r="E447" s="476" t="n">
        <f aca="false">VLOOKUP(B447,СписокРабот!B:E,4,FALSE())</f>
        <v>3245</v>
      </c>
      <c r="F447" s="306" t="n">
        <f aca="false">Работы!$F447</f>
        <v>0</v>
      </c>
      <c r="G447" s="477" t="n">
        <f aca="false">Работы!$G447</f>
        <v>0</v>
      </c>
      <c r="H447" s="307" t="n">
        <f aca="false">SUMPRODUCT(N447:$CZ447,MOD(COLUMN(N447:$CZ447)+1,2))</f>
        <v>0</v>
      </c>
      <c r="I447" s="478" t="n">
        <f aca="false">H447*$E447</f>
        <v>0</v>
      </c>
      <c r="J447" s="307" t="n">
        <f aca="false">F447-H447</f>
        <v>0</v>
      </c>
      <c r="K447" s="478" t="n">
        <f aca="false">J447*$E447</f>
        <v>0</v>
      </c>
      <c r="L447" s="481"/>
      <c r="M447" s="480" t="n">
        <f aca="false">L447*$E447</f>
        <v>0</v>
      </c>
      <c r="N447" s="481"/>
      <c r="O447" s="480" t="n">
        <f aca="false">N447*$E447</f>
        <v>0</v>
      </c>
    </row>
    <row r="448" customFormat="false" ht="14.25" hidden="false" customHeight="false" outlineLevel="0" collapsed="false">
      <c r="A448" s="298"/>
      <c r="B448" s="298" t="s">
        <v>695</v>
      </c>
      <c r="C448" s="299" t="str">
        <f aca="false">VLOOKUP(B448,СписокРабот!B:E,2,FALSE())</f>
        <v>Штробление стен и пола до 50*100 мм - гипсолит</v>
      </c>
      <c r="D448" s="300" t="str">
        <f aca="false">VLOOKUP(B448,СписокРабот!B:E,3,FALSE())</f>
        <v>п.м</v>
      </c>
      <c r="E448" s="476" t="n">
        <f aca="false">VLOOKUP(B448,СписокРабот!B:E,4,FALSE())</f>
        <v>1834</v>
      </c>
      <c r="F448" s="306" t="n">
        <f aca="false">Работы!$F448</f>
        <v>0</v>
      </c>
      <c r="G448" s="477" t="n">
        <f aca="false">Работы!$G448</f>
        <v>0</v>
      </c>
      <c r="H448" s="307" t="n">
        <f aca="false">SUMPRODUCT(N448:$CZ448,MOD(COLUMN(N448:$CZ448)+1,2))</f>
        <v>0</v>
      </c>
      <c r="I448" s="478" t="n">
        <f aca="false">H448*$E448</f>
        <v>0</v>
      </c>
      <c r="J448" s="307" t="n">
        <f aca="false">F448-H448</f>
        <v>0</v>
      </c>
      <c r="K448" s="478" t="n">
        <f aca="false">J448*$E448</f>
        <v>0</v>
      </c>
      <c r="L448" s="481"/>
      <c r="M448" s="480" t="n">
        <f aca="false">L448*$E448</f>
        <v>0</v>
      </c>
      <c r="N448" s="481"/>
      <c r="O448" s="480" t="n">
        <f aca="false">N448*$E448</f>
        <v>0</v>
      </c>
    </row>
    <row r="449" customFormat="false" ht="14.25" hidden="false" customHeight="false" outlineLevel="0" collapsed="false">
      <c r="A449" s="298"/>
      <c r="B449" s="298" t="s">
        <v>696</v>
      </c>
      <c r="C449" s="299" t="str">
        <f aca="false">VLOOKUP(B449,СписокРабот!B:E,2,FALSE())</f>
        <v>Сверление чашек под электромонтажные изделия в стене. Монолит</v>
      </c>
      <c r="D449" s="300" t="str">
        <f aca="false">VLOOKUP(B449,СписокРабот!B:E,3,FALSE())</f>
        <v>ед.</v>
      </c>
      <c r="E449" s="476" t="n">
        <f aca="false">VLOOKUP(B449,СписокРабот!B:E,4,FALSE())</f>
        <v>1217</v>
      </c>
      <c r="F449" s="302" t="n">
        <f aca="false">Работы!$F449</f>
        <v>0</v>
      </c>
      <c r="G449" s="477" t="n">
        <f aca="false">Работы!$G449</f>
        <v>0</v>
      </c>
      <c r="H449" s="304" t="n">
        <f aca="false">SUMPRODUCT(N449:$CZ449,MOD(COLUMN(N449:$CZ449)+1,2))</f>
        <v>0</v>
      </c>
      <c r="I449" s="478" t="n">
        <f aca="false">H449*$E449</f>
        <v>0</v>
      </c>
      <c r="J449" s="304" t="n">
        <f aca="false">F449-H449</f>
        <v>0</v>
      </c>
      <c r="K449" s="478" t="n">
        <f aca="false">J449*$E449</f>
        <v>0</v>
      </c>
      <c r="L449" s="479"/>
      <c r="M449" s="480" t="n">
        <f aca="false">L449*$E449</f>
        <v>0</v>
      </c>
      <c r="N449" s="479"/>
      <c r="O449" s="480" t="n">
        <f aca="false">N449*$E449</f>
        <v>0</v>
      </c>
    </row>
    <row r="450" customFormat="false" ht="14.25" hidden="false" customHeight="false" outlineLevel="0" collapsed="false">
      <c r="A450" s="298"/>
      <c r="B450" s="298" t="s">
        <v>197</v>
      </c>
      <c r="C450" s="299" t="str">
        <f aca="false">VLOOKUP(B450,СписокРабот!B:E,2,FALSE())</f>
        <v>Сверление чашек под электромонтажные изделия в стене. Бетон</v>
      </c>
      <c r="D450" s="300" t="str">
        <f aca="false">VLOOKUP(B450,СписокРабот!B:E,3,FALSE())</f>
        <v>ед.</v>
      </c>
      <c r="E450" s="476" t="n">
        <f aca="false">VLOOKUP(B450,СписокРабот!B:E,4,FALSE())</f>
        <v>1129</v>
      </c>
      <c r="F450" s="302" t="n">
        <f aca="false">Работы!$F450</f>
        <v>20</v>
      </c>
      <c r="G450" s="477" t="n">
        <f aca="false">Работы!$G450</f>
        <v>22580</v>
      </c>
      <c r="H450" s="304" t="n">
        <f aca="false">SUMPRODUCT(N450:$CZ450,MOD(COLUMN(N450:$CZ450)+1,2))</f>
        <v>0</v>
      </c>
      <c r="I450" s="478" t="n">
        <f aca="false">H450*$E450</f>
        <v>0</v>
      </c>
      <c r="J450" s="304" t="n">
        <f aca="false">F450-H450</f>
        <v>20</v>
      </c>
      <c r="K450" s="478" t="n">
        <f aca="false">J450*$E450</f>
        <v>22580</v>
      </c>
      <c r="L450" s="479"/>
      <c r="M450" s="480" t="n">
        <f aca="false">L450*$E450</f>
        <v>0</v>
      </c>
      <c r="N450" s="479"/>
      <c r="O450" s="480" t="n">
        <f aca="false">N450*$E450</f>
        <v>0</v>
      </c>
    </row>
    <row r="451" customFormat="false" ht="14.25" hidden="false" customHeight="false" outlineLevel="0" collapsed="false">
      <c r="A451" s="298"/>
      <c r="B451" s="298" t="s">
        <v>697</v>
      </c>
      <c r="C451" s="299" t="str">
        <f aca="false">VLOOKUP(B451,СписокРабот!B:E,2,FALSE())</f>
        <v>Сверление чашек под электромонтажные изделия в стене. Кирпич</v>
      </c>
      <c r="D451" s="300" t="str">
        <f aca="false">VLOOKUP(B451,СписокРабот!B:E,3,FALSE())</f>
        <v>ед.</v>
      </c>
      <c r="E451" s="476" t="n">
        <f aca="false">VLOOKUP(B451,СписокРабот!B:E,4,FALSE())</f>
        <v>847</v>
      </c>
      <c r="F451" s="302" t="n">
        <f aca="false">Работы!$F451</f>
        <v>0</v>
      </c>
      <c r="G451" s="477" t="n">
        <f aca="false">Работы!$G451</f>
        <v>0</v>
      </c>
      <c r="H451" s="304" t="n">
        <f aca="false">SUMPRODUCT(N451:$CZ451,MOD(COLUMN(N451:$CZ451)+1,2))</f>
        <v>0</v>
      </c>
      <c r="I451" s="478" t="n">
        <f aca="false">H451*$E451</f>
        <v>0</v>
      </c>
      <c r="J451" s="304" t="n">
        <f aca="false">F451-H451</f>
        <v>0</v>
      </c>
      <c r="K451" s="478" t="n">
        <f aca="false">J451*$E451</f>
        <v>0</v>
      </c>
      <c r="L451" s="479"/>
      <c r="M451" s="480" t="n">
        <f aca="false">L451*$E451</f>
        <v>0</v>
      </c>
      <c r="N451" s="479"/>
      <c r="O451" s="480" t="n">
        <f aca="false">N451*$E451</f>
        <v>0</v>
      </c>
    </row>
    <row r="452" customFormat="false" ht="14.25" hidden="false" customHeight="false" outlineLevel="0" collapsed="false">
      <c r="A452" s="298"/>
      <c r="B452" s="298" t="s">
        <v>199</v>
      </c>
      <c r="C452" s="299" t="str">
        <f aca="false">VLOOKUP(B452,СписокРабот!B:E,2,FALSE())</f>
        <v>Сверление чашек под электромонтажные изделия стена/потолок. Гипсолит/ГКЛ/блок</v>
      </c>
      <c r="D452" s="300" t="str">
        <f aca="false">VLOOKUP(B452,СписокРабот!B:E,3,FALSE())</f>
        <v>ед.</v>
      </c>
      <c r="E452" s="476" t="n">
        <f aca="false">VLOOKUP(B452,СписокРабот!B:E,4,FALSE())</f>
        <v>511</v>
      </c>
      <c r="F452" s="302" t="n">
        <f aca="false">Работы!$F452</f>
        <v>40</v>
      </c>
      <c r="G452" s="477" t="n">
        <f aca="false">Работы!$G452</f>
        <v>20440</v>
      </c>
      <c r="H452" s="304" t="n">
        <f aca="false">SUMPRODUCT(N452:$CZ452,MOD(COLUMN(N452:$CZ452)+1,2))</f>
        <v>0</v>
      </c>
      <c r="I452" s="478" t="n">
        <f aca="false">H452*$E452</f>
        <v>0</v>
      </c>
      <c r="J452" s="304" t="n">
        <f aca="false">F452-H452</f>
        <v>40</v>
      </c>
      <c r="K452" s="478" t="n">
        <f aca="false">J452*$E452</f>
        <v>20440</v>
      </c>
      <c r="L452" s="479"/>
      <c r="M452" s="480" t="n">
        <f aca="false">L452*$E452</f>
        <v>0</v>
      </c>
      <c r="N452" s="479"/>
      <c r="O452" s="480" t="n">
        <f aca="false">N452*$E452</f>
        <v>0</v>
      </c>
    </row>
    <row r="453" customFormat="false" ht="14.25" hidden="false" customHeight="false" outlineLevel="0" collapsed="false">
      <c r="A453" s="298"/>
      <c r="B453" s="298" t="s">
        <v>698</v>
      </c>
      <c r="C453" s="299" t="str">
        <f aca="false">VLOOKUP(B453,СписокРабот!B:E,2,FALSE())</f>
        <v>Сверление сквозных отверстий в бетоне диаметром до 15 мм за 50 мм глубины</v>
      </c>
      <c r="D453" s="300" t="str">
        <f aca="false">VLOOKUP(B453,СписокРабот!B:E,3,FALSE())</f>
        <v>ед.</v>
      </c>
      <c r="E453" s="476" t="n">
        <f aca="false">VLOOKUP(B453,СписокРабот!B:E,4,FALSE())</f>
        <v>565</v>
      </c>
      <c r="F453" s="302" t="n">
        <f aca="false">Работы!$F453</f>
        <v>0</v>
      </c>
      <c r="G453" s="477" t="n">
        <f aca="false">Работы!$G453</f>
        <v>0</v>
      </c>
      <c r="H453" s="304" t="n">
        <f aca="false">SUMPRODUCT(N453:$CZ453,MOD(COLUMN(N453:$CZ453)+1,2))</f>
        <v>0</v>
      </c>
      <c r="I453" s="478" t="n">
        <f aca="false">H453*$E453</f>
        <v>0</v>
      </c>
      <c r="J453" s="304" t="n">
        <f aca="false">F453-H453</f>
        <v>0</v>
      </c>
      <c r="K453" s="478" t="n">
        <f aca="false">J453*$E453</f>
        <v>0</v>
      </c>
      <c r="L453" s="479"/>
      <c r="M453" s="480" t="n">
        <f aca="false">L453*$E453</f>
        <v>0</v>
      </c>
      <c r="N453" s="479"/>
      <c r="O453" s="480" t="n">
        <f aca="false">N453*$E453</f>
        <v>0</v>
      </c>
    </row>
    <row r="454" customFormat="false" ht="14.25" hidden="false" customHeight="false" outlineLevel="0" collapsed="false">
      <c r="A454" s="298"/>
      <c r="B454" s="298" t="s">
        <v>699</v>
      </c>
      <c r="C454" s="299" t="str">
        <f aca="false">VLOOKUP(B454,СписокРабот!B:E,2,FALSE())</f>
        <v>Сверление сквозных отверстий в кирпиче диаметром до 15 мм за 50 мм глубины</v>
      </c>
      <c r="D454" s="300" t="str">
        <f aca="false">VLOOKUP(B454,СписокРабот!B:E,3,FALSE())</f>
        <v>ед.</v>
      </c>
      <c r="E454" s="476" t="n">
        <f aca="false">VLOOKUP(B454,СписокРабот!B:E,4,FALSE())</f>
        <v>335</v>
      </c>
      <c r="F454" s="302" t="n">
        <f aca="false">Работы!$F454</f>
        <v>0</v>
      </c>
      <c r="G454" s="477" t="n">
        <f aca="false">Работы!$G454</f>
        <v>0</v>
      </c>
      <c r="H454" s="304" t="n">
        <f aca="false">SUMPRODUCT(N454:$CZ454,MOD(COLUMN(N454:$CZ454)+1,2))</f>
        <v>0</v>
      </c>
      <c r="I454" s="478" t="n">
        <f aca="false">H454*$E454</f>
        <v>0</v>
      </c>
      <c r="J454" s="304" t="n">
        <f aca="false">F454-H454</f>
        <v>0</v>
      </c>
      <c r="K454" s="478" t="n">
        <f aca="false">J454*$E454</f>
        <v>0</v>
      </c>
      <c r="L454" s="479"/>
      <c r="M454" s="480" t="n">
        <f aca="false">L454*$E454</f>
        <v>0</v>
      </c>
      <c r="N454" s="479"/>
      <c r="O454" s="480" t="n">
        <f aca="false">N454*$E454</f>
        <v>0</v>
      </c>
    </row>
    <row r="455" customFormat="false" ht="14.25" hidden="false" customHeight="false" outlineLevel="0" collapsed="false">
      <c r="A455" s="298"/>
      <c r="B455" s="298" t="s">
        <v>201</v>
      </c>
      <c r="C455" s="299" t="str">
        <f aca="false">VLOOKUP(B455,СписокРабот!B:E,2,FALSE())</f>
        <v>Сверление сквозных отверстий в гипсе диаметром до 15 мм за 50 мм глубины</v>
      </c>
      <c r="D455" s="300" t="str">
        <f aca="false">VLOOKUP(B455,СписокРабот!B:E,3,FALSE())</f>
        <v>ед.</v>
      </c>
      <c r="E455" s="476" t="n">
        <f aca="false">VLOOKUP(B455,СписокРабот!B:E,4,FALSE())</f>
        <v>229</v>
      </c>
      <c r="F455" s="302" t="n">
        <f aca="false">Работы!$F455</f>
        <v>10</v>
      </c>
      <c r="G455" s="477" t="n">
        <f aca="false">Работы!$G455</f>
        <v>2290</v>
      </c>
      <c r="H455" s="304" t="n">
        <f aca="false">SUMPRODUCT(N455:$CZ455,MOD(COLUMN(N455:$CZ455)+1,2))</f>
        <v>0</v>
      </c>
      <c r="I455" s="478" t="n">
        <f aca="false">H455*$E455</f>
        <v>0</v>
      </c>
      <c r="J455" s="304" t="n">
        <f aca="false">F455-H455</f>
        <v>10</v>
      </c>
      <c r="K455" s="478" t="n">
        <f aca="false">J455*$E455</f>
        <v>2290</v>
      </c>
      <c r="L455" s="479"/>
      <c r="M455" s="480" t="n">
        <f aca="false">L455*$E455</f>
        <v>0</v>
      </c>
      <c r="N455" s="479"/>
      <c r="O455" s="480" t="n">
        <f aca="false">N455*$E455</f>
        <v>0</v>
      </c>
    </row>
    <row r="456" customFormat="false" ht="14.25" hidden="false" customHeight="false" outlineLevel="0" collapsed="false">
      <c r="A456" s="298"/>
      <c r="B456" s="298" t="s">
        <v>700</v>
      </c>
      <c r="C456" s="299" t="str">
        <f aca="false">VLOOKUP(B456,СписокРабот!B:E,2,FALSE())</f>
        <v>Подвесные светильники</v>
      </c>
      <c r="D456" s="300" t="str">
        <f aca="false">VLOOKUP(B456,СписокРабот!B:E,3,FALSE())</f>
        <v>ед.</v>
      </c>
      <c r="E456" s="476" t="n">
        <f aca="false">VLOOKUP(B456,СписокРабот!B:E,4,FALSE())</f>
        <v>1386</v>
      </c>
      <c r="F456" s="302" t="n">
        <f aca="false">Работы!$F456</f>
        <v>0</v>
      </c>
      <c r="G456" s="477" t="n">
        <f aca="false">Работы!$G456</f>
        <v>0</v>
      </c>
      <c r="H456" s="304" t="n">
        <f aca="false">SUMPRODUCT(N456:$CZ456,MOD(COLUMN(N456:$CZ456)+1,2))</f>
        <v>0</v>
      </c>
      <c r="I456" s="478" t="n">
        <f aca="false">H456*$E456</f>
        <v>0</v>
      </c>
      <c r="J456" s="304" t="n">
        <f aca="false">F456-H456</f>
        <v>0</v>
      </c>
      <c r="K456" s="478" t="n">
        <f aca="false">J456*$E456</f>
        <v>0</v>
      </c>
      <c r="L456" s="479"/>
      <c r="M456" s="480" t="n">
        <f aca="false">L456*$E456</f>
        <v>0</v>
      </c>
      <c r="N456" s="479"/>
      <c r="O456" s="480" t="n">
        <f aca="false">N456*$E456</f>
        <v>0</v>
      </c>
    </row>
    <row r="457" customFormat="false" ht="14.25" hidden="false" customHeight="false" outlineLevel="0" collapsed="false">
      <c r="A457" s="298"/>
      <c r="B457" s="298" t="s">
        <v>701</v>
      </c>
      <c r="C457" s="298" t="str">
        <f aca="false">VLOOKUP(B457,СписокРабот!B:E,2,FALSE())</f>
        <v>Установка стабилизатора напряжения</v>
      </c>
      <c r="D457" s="300" t="str">
        <f aca="false">VLOOKUP(B457,СписокРабот!B:E,3,FALSE())</f>
        <v>ед.</v>
      </c>
      <c r="E457" s="476" t="n">
        <f aca="false">VLOOKUP(B457,СписокРабот!B:E,4,FALSE())</f>
        <v>5870</v>
      </c>
      <c r="F457" s="302" t="n">
        <f aca="false">Работы!$F457</f>
        <v>0</v>
      </c>
      <c r="G457" s="477" t="n">
        <f aca="false">Работы!$G457</f>
        <v>0</v>
      </c>
      <c r="H457" s="304" t="n">
        <f aca="false">SUMPRODUCT(N457:$CZ457,MOD(COLUMN(N457:$CZ457)+1,2))</f>
        <v>0</v>
      </c>
      <c r="I457" s="478" t="n">
        <f aca="false">H457*$E457</f>
        <v>0</v>
      </c>
      <c r="J457" s="304" t="n">
        <f aca="false">F457-H457</f>
        <v>0</v>
      </c>
      <c r="K457" s="478" t="n">
        <f aca="false">J457*$E457</f>
        <v>0</v>
      </c>
      <c r="L457" s="479"/>
      <c r="M457" s="480" t="n">
        <f aca="false">L457*$E457</f>
        <v>0</v>
      </c>
      <c r="N457" s="479"/>
      <c r="O457" s="480" t="n">
        <f aca="false">N457*$E457</f>
        <v>0</v>
      </c>
    </row>
    <row r="458" customFormat="false" ht="14.25" hidden="false" customHeight="false" outlineLevel="0" collapsed="false">
      <c r="A458" s="298"/>
      <c r="B458" s="298" t="s">
        <v>702</v>
      </c>
      <c r="C458" s="298" t="str">
        <f aca="false">VLOOKUP(B458,СписокРабот!B:E,2,FALSE())</f>
        <v>Установка трансформатора</v>
      </c>
      <c r="D458" s="300" t="str">
        <f aca="false">VLOOKUP(B458,СписокРабот!B:E,3,FALSE())</f>
        <v>ед.</v>
      </c>
      <c r="E458" s="476" t="n">
        <f aca="false">VLOOKUP(B458,СписокРабот!B:E,4,FALSE())</f>
        <v>1693</v>
      </c>
      <c r="F458" s="302" t="n">
        <f aca="false">Работы!$F458</f>
        <v>0</v>
      </c>
      <c r="G458" s="477" t="n">
        <f aca="false">Работы!$G458</f>
        <v>0</v>
      </c>
      <c r="H458" s="304" t="n">
        <f aca="false">SUMPRODUCT(N458:$CZ458,MOD(COLUMN(N458:$CZ458)+1,2))</f>
        <v>0</v>
      </c>
      <c r="I458" s="478" t="n">
        <f aca="false">H458*$E458</f>
        <v>0</v>
      </c>
      <c r="J458" s="304" t="n">
        <f aca="false">F458-H458</f>
        <v>0</v>
      </c>
      <c r="K458" s="478" t="n">
        <f aca="false">J458*$E458</f>
        <v>0</v>
      </c>
      <c r="L458" s="479"/>
      <c r="M458" s="480" t="n">
        <f aca="false">L458*$E458</f>
        <v>0</v>
      </c>
      <c r="N458" s="479"/>
      <c r="O458" s="480" t="n">
        <f aca="false">N458*$E458</f>
        <v>0</v>
      </c>
    </row>
    <row r="459" customFormat="false" ht="14.25" hidden="false" customHeight="false" outlineLevel="0" collapsed="false">
      <c r="A459" s="298"/>
      <c r="B459" s="298" t="s">
        <v>703</v>
      </c>
      <c r="C459" s="298" t="str">
        <f aca="false">VLOOKUP(B459,СписокРабот!B:E,2,FALSE())</f>
        <v>Установка звонка с кнопкой (без прокладки провода)</v>
      </c>
      <c r="D459" s="300" t="str">
        <f aca="false">VLOOKUP(B459,СписокРабот!B:E,3,FALSE())</f>
        <v>ед.</v>
      </c>
      <c r="E459" s="476" t="n">
        <f aca="false">VLOOKUP(B459,СписокРабот!B:E,4,FALSE())</f>
        <v>425</v>
      </c>
      <c r="F459" s="302" t="n">
        <f aca="false">Работы!$F459</f>
        <v>0</v>
      </c>
      <c r="G459" s="477" t="n">
        <f aca="false">Работы!$G459</f>
        <v>0</v>
      </c>
      <c r="H459" s="304" t="n">
        <f aca="false">SUMPRODUCT(N459:$CZ459,MOD(COLUMN(N459:$CZ459)+1,2))</f>
        <v>0</v>
      </c>
      <c r="I459" s="478" t="n">
        <f aca="false">H459*$E459</f>
        <v>0</v>
      </c>
      <c r="J459" s="304" t="n">
        <f aca="false">F459-H459</f>
        <v>0</v>
      </c>
      <c r="K459" s="478" t="n">
        <f aca="false">J459*$E459</f>
        <v>0</v>
      </c>
      <c r="L459" s="479"/>
      <c r="M459" s="480" t="n">
        <f aca="false">L459*$E459</f>
        <v>0</v>
      </c>
      <c r="N459" s="479"/>
      <c r="O459" s="480" t="n">
        <f aca="false">N459*$E459</f>
        <v>0</v>
      </c>
    </row>
    <row r="460" customFormat="false" ht="14.25" hidden="false" customHeight="false" outlineLevel="0" collapsed="false">
      <c r="A460" s="298"/>
      <c r="B460" s="298" t="s">
        <v>704</v>
      </c>
      <c r="C460" s="298" t="str">
        <f aca="false">VLOOKUP(B460,СписокРабот!B:E,2,FALSE())</f>
        <v>Замена вводного рубильника</v>
      </c>
      <c r="D460" s="300" t="str">
        <f aca="false">VLOOKUP(B460,СписокРабот!B:E,3,FALSE())</f>
        <v>ед.</v>
      </c>
      <c r="E460" s="476" t="n">
        <f aca="false">VLOOKUP(B460,СписокРабот!B:E,4,FALSE())</f>
        <v>17258</v>
      </c>
      <c r="F460" s="302" t="n">
        <f aca="false">Работы!$F460</f>
        <v>0</v>
      </c>
      <c r="G460" s="477" t="n">
        <f aca="false">Работы!$G460</f>
        <v>0</v>
      </c>
      <c r="H460" s="304" t="n">
        <f aca="false">SUMPRODUCT(N460:$CZ460,MOD(COLUMN(N460:$CZ460)+1,2))</f>
        <v>0</v>
      </c>
      <c r="I460" s="478" t="n">
        <f aca="false">H460*$E460</f>
        <v>0</v>
      </c>
      <c r="J460" s="304" t="n">
        <f aca="false">F460-H460</f>
        <v>0</v>
      </c>
      <c r="K460" s="478" t="n">
        <f aca="false">J460*$E460</f>
        <v>0</v>
      </c>
      <c r="L460" s="479"/>
      <c r="M460" s="480" t="n">
        <f aca="false">L460*$E460</f>
        <v>0</v>
      </c>
      <c r="N460" s="479"/>
      <c r="O460" s="480" t="n">
        <f aca="false">N460*$E460</f>
        <v>0</v>
      </c>
    </row>
    <row r="461" customFormat="false" ht="14.25" hidden="false" customHeight="false" outlineLevel="0" collapsed="false">
      <c r="A461" s="298"/>
      <c r="B461" s="298" t="s">
        <v>705</v>
      </c>
      <c r="C461" s="298" t="str">
        <f aca="false">VLOOKUP(B461,СписокРабот!B:E,2,FALSE())</f>
        <v>Переборка распределительного щита до 36 автоматов</v>
      </c>
      <c r="D461" s="300" t="str">
        <f aca="false">VLOOKUP(B461,СписокРабот!B:E,3,FALSE())</f>
        <v>ед.</v>
      </c>
      <c r="E461" s="476" t="n">
        <f aca="false">VLOOKUP(B461,СписокРабот!B:E,4,FALSE())</f>
        <v>34513</v>
      </c>
      <c r="F461" s="302" t="n">
        <f aca="false">Работы!$F461</f>
        <v>0</v>
      </c>
      <c r="G461" s="477" t="n">
        <f aca="false">Работы!$G461</f>
        <v>0</v>
      </c>
      <c r="H461" s="304" t="n">
        <f aca="false">SUMPRODUCT(N461:$CZ461,MOD(COLUMN(N461:$CZ461)+1,2))</f>
        <v>0</v>
      </c>
      <c r="I461" s="478" t="n">
        <f aca="false">H461*$E461</f>
        <v>0</v>
      </c>
      <c r="J461" s="304" t="n">
        <f aca="false">F461-H461</f>
        <v>0</v>
      </c>
      <c r="K461" s="478" t="n">
        <f aca="false">J461*$E461</f>
        <v>0</v>
      </c>
      <c r="L461" s="479"/>
      <c r="M461" s="480" t="n">
        <f aca="false">L461*$E461</f>
        <v>0</v>
      </c>
      <c r="N461" s="479"/>
      <c r="O461" s="480" t="n">
        <f aca="false">N461*$E461</f>
        <v>0</v>
      </c>
    </row>
    <row r="462" customFormat="false" ht="14.25" hidden="false" customHeight="false" outlineLevel="0" collapsed="false">
      <c r="A462" s="298"/>
      <c r="B462" s="298" t="s">
        <v>706</v>
      </c>
      <c r="C462" s="298" t="str">
        <f aca="false">VLOOKUP(B462,СписокРабот!B:E,2,FALSE())</f>
        <v>Сборка распределительного устройства по схеме заказчика</v>
      </c>
      <c r="D462" s="300" t="str">
        <f aca="false">VLOOKUP(B462,СписокРабот!B:E,3,FALSE())</f>
        <v>ед.</v>
      </c>
      <c r="E462" s="476" t="n">
        <f aca="false">VLOOKUP(B462,СписокРабот!B:E,4,FALSE())</f>
        <v>34513</v>
      </c>
      <c r="F462" s="302" t="n">
        <f aca="false">Работы!$F462</f>
        <v>0</v>
      </c>
      <c r="G462" s="477" t="n">
        <f aca="false">Работы!$G462</f>
        <v>0</v>
      </c>
      <c r="H462" s="304" t="n">
        <f aca="false">SUMPRODUCT(N462:$CZ462,MOD(COLUMN(N462:$CZ462)+1,2))</f>
        <v>0</v>
      </c>
      <c r="I462" s="478" t="n">
        <f aca="false">H462*$E462</f>
        <v>0</v>
      </c>
      <c r="J462" s="304" t="n">
        <f aca="false">F462-H462</f>
        <v>0</v>
      </c>
      <c r="K462" s="478" t="n">
        <f aca="false">J462*$E462</f>
        <v>0</v>
      </c>
      <c r="L462" s="479"/>
      <c r="M462" s="480" t="n">
        <f aca="false">L462*$E462</f>
        <v>0</v>
      </c>
      <c r="N462" s="479"/>
      <c r="O462" s="480" t="n">
        <f aca="false">N462*$E462</f>
        <v>0</v>
      </c>
    </row>
    <row r="463" customFormat="false" ht="14.25" hidden="false" customHeight="false" outlineLevel="0" collapsed="false">
      <c r="A463" s="298"/>
      <c r="B463" s="298" t="s">
        <v>707</v>
      </c>
      <c r="C463" s="298" t="str">
        <f aca="false">VLOOKUP(B463,СписокРабот!B:E,2,FALSE())</f>
        <v>Установка реостата теплого пола (Терморегулятора)</v>
      </c>
      <c r="D463" s="300" t="str">
        <f aca="false">VLOOKUP(B463,СписокРабот!B:E,3,FALSE())</f>
        <v>ед.</v>
      </c>
      <c r="E463" s="476" t="n">
        <f aca="false">VLOOKUP(B463,СписокРабот!B:E,4,FALSE())</f>
        <v>1752</v>
      </c>
      <c r="F463" s="302" t="n">
        <f aca="false">Работы!$F463</f>
        <v>0</v>
      </c>
      <c r="G463" s="477" t="n">
        <f aca="false">Работы!$G463</f>
        <v>0</v>
      </c>
      <c r="H463" s="304" t="n">
        <f aca="false">SUMPRODUCT(N463:$CZ463,MOD(COLUMN(N463:$CZ463)+1,2))</f>
        <v>0</v>
      </c>
      <c r="I463" s="478" t="n">
        <f aca="false">H463*$E463</f>
        <v>0</v>
      </c>
      <c r="J463" s="304" t="n">
        <f aca="false">F463-H463</f>
        <v>0</v>
      </c>
      <c r="K463" s="478" t="n">
        <f aca="false">J463*$E463</f>
        <v>0</v>
      </c>
      <c r="L463" s="479"/>
      <c r="M463" s="480" t="n">
        <f aca="false">L463*$E463</f>
        <v>0</v>
      </c>
      <c r="N463" s="479"/>
      <c r="O463" s="480" t="n">
        <f aca="false">N463*$E463</f>
        <v>0</v>
      </c>
    </row>
    <row r="464" customFormat="false" ht="14.25" hidden="false" customHeight="false" outlineLevel="0" collapsed="false">
      <c r="A464" s="298"/>
      <c r="B464" s="298" t="s">
        <v>708</v>
      </c>
      <c r="C464" s="298" t="str">
        <f aca="false">VLOOKUP(B464,СписокРабот!B:E,2,FALSE())</f>
        <v>Трековое освещение / Монтаж линейных светильников LED</v>
      </c>
      <c r="D464" s="300" t="str">
        <f aca="false">VLOOKUP(B464,СписокРабот!B:E,3,FALSE())</f>
        <v>п.м</v>
      </c>
      <c r="E464" s="476" t="n">
        <f aca="false">VLOOKUP(B464,СписокРабот!B:E,4,FALSE())</f>
        <v>1352</v>
      </c>
      <c r="F464" s="302" t="n">
        <f aca="false">Работы!$F464</f>
        <v>0</v>
      </c>
      <c r="G464" s="477" t="n">
        <f aca="false">Работы!$G464</f>
        <v>0</v>
      </c>
      <c r="H464" s="304" t="n">
        <f aca="false">SUMPRODUCT(N464:$CZ464,MOD(COLUMN(N464:$CZ464)+1,2))</f>
        <v>0</v>
      </c>
      <c r="I464" s="478" t="n">
        <f aca="false">H464*$E464</f>
        <v>0</v>
      </c>
      <c r="J464" s="304" t="n">
        <f aca="false">F464-H464</f>
        <v>0</v>
      </c>
      <c r="K464" s="478" t="n">
        <f aca="false">J464*$E464</f>
        <v>0</v>
      </c>
      <c r="L464" s="479"/>
      <c r="M464" s="480" t="n">
        <f aca="false">L464*$E464</f>
        <v>0</v>
      </c>
      <c r="N464" s="479"/>
      <c r="O464" s="480" t="n">
        <f aca="false">N464*$E464</f>
        <v>0</v>
      </c>
    </row>
    <row r="465" customFormat="false" ht="14.25" hidden="false" customHeight="false" outlineLevel="0" collapsed="false">
      <c r="A465" s="298"/>
      <c r="B465" s="298" t="s">
        <v>709</v>
      </c>
      <c r="C465" s="298" t="str">
        <f aca="false">VLOOKUP(B465,СписокРабот!B:E,2,FALSE())</f>
        <v>Монтаж слаботочного щита ТВ / Интернет</v>
      </c>
      <c r="D465" s="300" t="str">
        <f aca="false">VLOOKUP(B465,СписокРабот!B:E,3,FALSE())</f>
        <v>ед.</v>
      </c>
      <c r="E465" s="476" t="n">
        <f aca="false">VLOOKUP(B465,СписокРабот!B:E,4,FALSE())</f>
        <v>1834</v>
      </c>
      <c r="F465" s="302" t="n">
        <f aca="false">Работы!$F465</f>
        <v>0</v>
      </c>
      <c r="G465" s="477" t="n">
        <f aca="false">Работы!$G465</f>
        <v>0</v>
      </c>
      <c r="H465" s="304" t="n">
        <f aca="false">SUMPRODUCT(N465:$CZ465,MOD(COLUMN(N465:$CZ465)+1,2))</f>
        <v>0</v>
      </c>
      <c r="I465" s="478" t="n">
        <f aca="false">H465*$E465</f>
        <v>0</v>
      </c>
      <c r="J465" s="304" t="n">
        <f aca="false">F465-H465</f>
        <v>0</v>
      </c>
      <c r="K465" s="478" t="n">
        <f aca="false">J465*$E465</f>
        <v>0</v>
      </c>
      <c r="L465" s="479"/>
      <c r="M465" s="480" t="n">
        <f aca="false">L465*$E465</f>
        <v>0</v>
      </c>
      <c r="N465" s="479"/>
      <c r="O465" s="480" t="n">
        <f aca="false">N465*$E465</f>
        <v>0</v>
      </c>
    </row>
    <row r="466" customFormat="false" ht="14.25" hidden="false" customHeight="false" outlineLevel="0" collapsed="false">
      <c r="A466" s="298"/>
      <c r="B466" s="298" t="s">
        <v>710</v>
      </c>
      <c r="C466" s="298" t="str">
        <f aca="false">VLOOKUP(B466,СписокРабот!B:E,2,FALSE())</f>
        <v>Установка панели электроточки (1 пост)</v>
      </c>
      <c r="D466" s="300" t="str">
        <f aca="false">VLOOKUP(B466,СписокРабот!B:E,3,FALSE())</f>
        <v>ед.</v>
      </c>
      <c r="E466" s="476" t="n">
        <f aca="false">VLOOKUP(B466,СписокРабот!B:E,4,FALSE())</f>
        <v>120</v>
      </c>
      <c r="F466" s="302" t="n">
        <f aca="false">Работы!$F466</f>
        <v>0</v>
      </c>
      <c r="G466" s="477" t="n">
        <f aca="false">Работы!$G466</f>
        <v>0</v>
      </c>
      <c r="H466" s="304" t="n">
        <f aca="false">SUMPRODUCT(N466:$CZ466,MOD(COLUMN(N466:$CZ466)+1,2))</f>
        <v>0</v>
      </c>
      <c r="I466" s="478" t="n">
        <f aca="false">H466*$E466</f>
        <v>0</v>
      </c>
      <c r="J466" s="304" t="n">
        <f aca="false">F466-H466</f>
        <v>0</v>
      </c>
      <c r="K466" s="478" t="n">
        <f aca="false">J466*$E466</f>
        <v>0</v>
      </c>
      <c r="L466" s="479"/>
      <c r="M466" s="480" t="n">
        <f aca="false">L466*$E466</f>
        <v>0</v>
      </c>
      <c r="N466" s="479"/>
      <c r="O466" s="480" t="n">
        <f aca="false">N466*$E466</f>
        <v>0</v>
      </c>
    </row>
    <row r="467" customFormat="false" ht="14.25" hidden="false" customHeight="false" outlineLevel="0" collapsed="false">
      <c r="A467" s="298"/>
      <c r="B467" s="298" t="s">
        <v>711</v>
      </c>
      <c r="C467" s="298" t="str">
        <f aca="false">VLOOKUP(B467,СписокРабот!B:E,2,FALSE())</f>
        <v>Ревизия инженерных систем за сторонними подрядчиками </v>
      </c>
      <c r="D467" s="300" t="str">
        <f aca="false">VLOOKUP(B467,СписокРабот!B:E,3,FALSE())</f>
        <v>час.</v>
      </c>
      <c r="E467" s="476" t="n">
        <f aca="false">VLOOKUP(B467,СписокРабот!B:E,4,FALSE())</f>
        <v>10578</v>
      </c>
      <c r="F467" s="302" t="n">
        <f aca="false">Работы!$F467</f>
        <v>0</v>
      </c>
      <c r="G467" s="477" t="n">
        <f aca="false">Работы!$G467</f>
        <v>0</v>
      </c>
      <c r="H467" s="304" t="n">
        <f aca="false">SUMPRODUCT(N467:$CZ467,MOD(COLUMN(N467:$CZ467)+1,2))</f>
        <v>0</v>
      </c>
      <c r="I467" s="478" t="n">
        <f aca="false">H467*$E467</f>
        <v>0</v>
      </c>
      <c r="J467" s="304" t="n">
        <f aca="false">F467-H467</f>
        <v>0</v>
      </c>
      <c r="K467" s="478" t="n">
        <f aca="false">J467*$E467</f>
        <v>0</v>
      </c>
      <c r="L467" s="479"/>
      <c r="M467" s="480" t="n">
        <f aca="false">L467*$E467</f>
        <v>0</v>
      </c>
      <c r="N467" s="479"/>
      <c r="O467" s="480" t="n">
        <f aca="false">N467*$E467</f>
        <v>0</v>
      </c>
    </row>
    <row r="468" customFormat="false" ht="14.25" hidden="false" customHeight="false" outlineLevel="0" collapsed="false">
      <c r="A468" s="491" t="s">
        <v>354</v>
      </c>
      <c r="B468" s="491" t="s">
        <v>203</v>
      </c>
      <c r="C468" s="491"/>
      <c r="D468" s="501"/>
      <c r="E468" s="502"/>
      <c r="F468" s="483" t="n">
        <f aca="false">F357</f>
        <v>1356</v>
      </c>
      <c r="G468" s="484" t="n">
        <f aca="false">G357</f>
        <v>445841</v>
      </c>
      <c r="H468" s="485"/>
      <c r="I468" s="486" t="n">
        <f aca="false">I357</f>
        <v>0</v>
      </c>
      <c r="J468" s="487"/>
      <c r="K468" s="488" t="n">
        <f aca="false">K357</f>
        <v>445841</v>
      </c>
      <c r="L468" s="485"/>
      <c r="M468" s="486" t="n">
        <f aca="false">M357</f>
        <v>0</v>
      </c>
      <c r="N468" s="489"/>
      <c r="O468" s="486" t="n">
        <f aca="false">O357</f>
        <v>0</v>
      </c>
    </row>
    <row r="469" customFormat="false" ht="14.25" hidden="false" customHeight="false" outlineLevel="0" collapsed="false">
      <c r="A469" s="503" t="s">
        <v>382</v>
      </c>
      <c r="B469" s="503" t="s">
        <v>1083</v>
      </c>
      <c r="C469" s="504"/>
      <c r="D469" s="505"/>
      <c r="E469" s="506"/>
      <c r="F469" s="494" t="n">
        <f aca="false">F342</f>
        <v>1356</v>
      </c>
      <c r="G469" s="495" t="n">
        <f aca="false">G342</f>
        <v>445841</v>
      </c>
      <c r="H469" s="496"/>
      <c r="I469" s="497" t="n">
        <f aca="false">I342</f>
        <v>0</v>
      </c>
      <c r="J469" s="507"/>
      <c r="K469" s="498" t="n">
        <f aca="false">K342</f>
        <v>445841</v>
      </c>
      <c r="L469" s="496"/>
      <c r="M469" s="497" t="n">
        <f aca="false">M342</f>
        <v>0</v>
      </c>
      <c r="N469" s="499"/>
      <c r="O469" s="497" t="n">
        <f aca="false">O342</f>
        <v>0</v>
      </c>
    </row>
    <row r="470" customFormat="false" ht="14.25" hidden="false" customHeight="false" outlineLevel="0" collapsed="false">
      <c r="A470" s="460" t="s">
        <v>338</v>
      </c>
      <c r="B470" s="461" t="s">
        <v>712</v>
      </c>
      <c r="C470" s="461"/>
      <c r="D470" s="461"/>
      <c r="E470" s="461"/>
      <c r="F470" s="462" t="n">
        <f aca="false">F471+F476</f>
        <v>291</v>
      </c>
      <c r="G470" s="500" t="n">
        <f aca="false">G471+G476</f>
        <v>655405</v>
      </c>
      <c r="H470" s="464"/>
      <c r="I470" s="510" t="n">
        <f aca="false">I471+I476</f>
        <v>0</v>
      </c>
      <c r="J470" s="511"/>
      <c r="K470" s="512" t="n">
        <f aca="false">K471+K476</f>
        <v>655405</v>
      </c>
      <c r="L470" s="467"/>
      <c r="M470" s="510" t="n">
        <f aca="false">M471+M476</f>
        <v>0</v>
      </c>
      <c r="N470" s="467"/>
      <c r="O470" s="510" t="n">
        <f aca="false">O471+O476</f>
        <v>0</v>
      </c>
    </row>
    <row r="471" customFormat="false" ht="14.25" hidden="false" customHeight="false" outlineLevel="0" collapsed="false">
      <c r="A471" s="468" t="s">
        <v>344</v>
      </c>
      <c r="B471" s="469" t="s">
        <v>713</v>
      </c>
      <c r="C471" s="469"/>
      <c r="D471" s="469"/>
      <c r="E471" s="469"/>
      <c r="F471" s="470" t="n">
        <f aca="false">SUM(F472:F474)</f>
        <v>0</v>
      </c>
      <c r="G471" s="490" t="n">
        <f aca="false">SUM(G472:G474)</f>
        <v>0</v>
      </c>
      <c r="H471" s="475"/>
      <c r="I471" s="513" t="n">
        <f aca="false">SUM(I472:I474)</f>
        <v>0</v>
      </c>
      <c r="J471" s="514"/>
      <c r="K471" s="515" t="n">
        <f aca="false">SUM(K472:K474)</f>
        <v>0</v>
      </c>
      <c r="L471" s="475"/>
      <c r="M471" s="513" t="n">
        <f aca="false">SUM(M472:M474)</f>
        <v>0</v>
      </c>
      <c r="N471" s="475"/>
      <c r="O471" s="513" t="n">
        <f aca="false">SUM(O472:O474)</f>
        <v>0</v>
      </c>
    </row>
    <row r="472" customFormat="false" ht="14.25" hidden="false" customHeight="false" outlineLevel="0" collapsed="false">
      <c r="A472" s="298"/>
      <c r="B472" s="298" t="s">
        <v>714</v>
      </c>
      <c r="C472" s="298" t="str">
        <f aca="false">VLOOKUP(B472,СписокРабот!B:E,2,FALSE())</f>
        <v>Демонтаж плитки (стены) без сохранения</v>
      </c>
      <c r="D472" s="300" t="str">
        <f aca="false">VLOOKUP(B472,СписокРабот!B:E,3,FALSE())</f>
        <v>м²</v>
      </c>
      <c r="E472" s="476" t="n">
        <f aca="false">VLOOKUP(B472,СписокРабот!B:E,4,FALSE())</f>
        <v>635</v>
      </c>
      <c r="F472" s="306" t="n">
        <f aca="false">Работы!$F472</f>
        <v>0</v>
      </c>
      <c r="G472" s="477" t="n">
        <f aca="false">Работы!$G472</f>
        <v>0</v>
      </c>
      <c r="H472" s="307" t="n">
        <f aca="false">SUMPRODUCT(N472:$CZ472,MOD(COLUMN(N472:$CZ472)+1,2))</f>
        <v>0</v>
      </c>
      <c r="I472" s="478" t="n">
        <f aca="false">H472*$E472</f>
        <v>0</v>
      </c>
      <c r="J472" s="307" t="n">
        <f aca="false">F472-H472</f>
        <v>0</v>
      </c>
      <c r="K472" s="478" t="n">
        <f aca="false">J472*$E472</f>
        <v>0</v>
      </c>
      <c r="L472" s="481"/>
      <c r="M472" s="480" t="n">
        <f aca="false">L472*$E472</f>
        <v>0</v>
      </c>
      <c r="N472" s="481"/>
      <c r="O472" s="480" t="n">
        <f aca="false">N472*$E472</f>
        <v>0</v>
      </c>
    </row>
    <row r="473" customFormat="false" ht="14.25" hidden="false" customHeight="false" outlineLevel="0" collapsed="false">
      <c r="A473" s="298"/>
      <c r="B473" s="298" t="s">
        <v>715</v>
      </c>
      <c r="C473" s="298" t="str">
        <f aca="false">VLOOKUP(B473,СписокРабот!B:E,2,FALSE())</f>
        <v>Демонтаж бетонного бортика поддона </v>
      </c>
      <c r="D473" s="300" t="str">
        <f aca="false">VLOOKUP(B473,СписокРабот!B:E,3,FALSE())</f>
        <v>п.м</v>
      </c>
      <c r="E473" s="476" t="n">
        <f aca="false">VLOOKUP(B473,СписокРабот!B:E,4,FALSE())</f>
        <v>1552</v>
      </c>
      <c r="F473" s="306" t="n">
        <f aca="false">Работы!$F473</f>
        <v>0</v>
      </c>
      <c r="G473" s="477" t="n">
        <f aca="false">Работы!$G473</f>
        <v>0</v>
      </c>
      <c r="H473" s="307" t="n">
        <f aca="false">SUMPRODUCT(N473:$CZ473,MOD(COLUMN(N473:$CZ473)+1,2))</f>
        <v>0</v>
      </c>
      <c r="I473" s="478" t="n">
        <f aca="false">H473*$E473</f>
        <v>0</v>
      </c>
      <c r="J473" s="307" t="n">
        <f aca="false">F473-H473</f>
        <v>0</v>
      </c>
      <c r="K473" s="478" t="n">
        <f aca="false">J473*$E473</f>
        <v>0</v>
      </c>
      <c r="L473" s="481"/>
      <c r="M473" s="480" t="n">
        <f aca="false">L473*$E473</f>
        <v>0</v>
      </c>
      <c r="N473" s="481"/>
      <c r="O473" s="480" t="n">
        <f aca="false">N473*$E473</f>
        <v>0</v>
      </c>
    </row>
    <row r="474" customFormat="false" ht="14.25" hidden="false" customHeight="false" outlineLevel="0" collapsed="false">
      <c r="A474" s="298"/>
      <c r="B474" s="298" t="s">
        <v>716</v>
      </c>
      <c r="C474" s="298" t="str">
        <f aca="false">VLOOKUP(B474,СписокРабот!B:E,2,FALSE())</f>
        <v>Демонтаж плитки (пол) без сохранения</v>
      </c>
      <c r="D474" s="300" t="str">
        <f aca="false">VLOOKUP(B474,СписокРабот!B:E,3,FALSE())</f>
        <v>м²</v>
      </c>
      <c r="E474" s="476" t="n">
        <f aca="false">VLOOKUP(B474,СписокРабот!B:E,4,FALSE())</f>
        <v>555</v>
      </c>
      <c r="F474" s="306" t="n">
        <f aca="false">Работы!$F474</f>
        <v>0</v>
      </c>
      <c r="G474" s="477" t="n">
        <f aca="false">Работы!$G474</f>
        <v>0</v>
      </c>
      <c r="H474" s="307" t="n">
        <f aca="false">SUMPRODUCT(N474:$CZ474,MOD(COLUMN(N474:$CZ474)+1,2))</f>
        <v>0</v>
      </c>
      <c r="I474" s="478" t="n">
        <f aca="false">H474*$E474</f>
        <v>0</v>
      </c>
      <c r="J474" s="307" t="n">
        <f aca="false">F474-H474</f>
        <v>0</v>
      </c>
      <c r="K474" s="478" t="n">
        <f aca="false">J474*$E474</f>
        <v>0</v>
      </c>
      <c r="L474" s="481"/>
      <c r="M474" s="480" t="n">
        <f aca="false">L474*$E474</f>
        <v>0</v>
      </c>
      <c r="N474" s="481"/>
      <c r="O474" s="480" t="n">
        <f aca="false">N474*$E474</f>
        <v>0</v>
      </c>
    </row>
    <row r="475" customFormat="false" ht="14.25" hidden="false" customHeight="false" outlineLevel="0" collapsed="false">
      <c r="A475" s="491" t="s">
        <v>354</v>
      </c>
      <c r="B475" s="491" t="s">
        <v>717</v>
      </c>
      <c r="C475" s="491"/>
      <c r="D475" s="501"/>
      <c r="E475" s="502"/>
      <c r="F475" s="483" t="n">
        <f aca="false">F471</f>
        <v>0</v>
      </c>
      <c r="G475" s="484" t="n">
        <f aca="false">G471</f>
        <v>0</v>
      </c>
      <c r="H475" s="485"/>
      <c r="I475" s="516" t="n">
        <f aca="false">I471</f>
        <v>0</v>
      </c>
      <c r="J475" s="517"/>
      <c r="K475" s="518" t="n">
        <f aca="false">K471</f>
        <v>0</v>
      </c>
      <c r="L475" s="485"/>
      <c r="M475" s="516" t="n">
        <f aca="false">M471</f>
        <v>0</v>
      </c>
      <c r="N475" s="489"/>
      <c r="O475" s="516" t="n">
        <f aca="false">O471</f>
        <v>0</v>
      </c>
    </row>
    <row r="476" customFormat="false" ht="14.25" hidden="false" customHeight="false" outlineLevel="0" collapsed="false">
      <c r="A476" s="468" t="s">
        <v>344</v>
      </c>
      <c r="B476" s="469" t="s">
        <v>206</v>
      </c>
      <c r="C476" s="469"/>
      <c r="D476" s="469"/>
      <c r="E476" s="469"/>
      <c r="F476" s="470" t="n">
        <f aca="false">SUM(F477:F507)</f>
        <v>291</v>
      </c>
      <c r="G476" s="490" t="n">
        <f aca="false">SUM(G477:G510)</f>
        <v>655405</v>
      </c>
      <c r="H476" s="472"/>
      <c r="I476" s="513" t="n">
        <f aca="false">SUM(I477:I510)</f>
        <v>0</v>
      </c>
      <c r="J476" s="514"/>
      <c r="K476" s="515" t="n">
        <f aca="false">SUM(K477:K510)</f>
        <v>655405</v>
      </c>
      <c r="L476" s="475"/>
      <c r="M476" s="513" t="n">
        <f aca="false">SUM(M477:M510)</f>
        <v>0</v>
      </c>
      <c r="N476" s="475"/>
      <c r="O476" s="513" t="n">
        <f aca="false">SUM(O477:O510)</f>
        <v>0</v>
      </c>
    </row>
    <row r="477" customFormat="false" ht="14.25" hidden="false" customHeight="false" outlineLevel="0" collapsed="false">
      <c r="A477" s="298"/>
      <c r="B477" s="298" t="s">
        <v>718</v>
      </c>
      <c r="C477" s="298" t="str">
        <f aca="false">VLOOKUP(B477,СписокРабот!B:E,2,FALSE())</f>
        <v>Подрезка  керамогранитной плитки под 45 гр. </v>
      </c>
      <c r="D477" s="300" t="str">
        <f aca="false">VLOOKUP(B477,СписокРабот!B:E,3,FALSE())</f>
        <v>п.м</v>
      </c>
      <c r="E477" s="476" t="n">
        <f aca="false">VLOOKUP(B477,СписокРабот!B:E,4,FALSE())</f>
        <v>2926</v>
      </c>
      <c r="F477" s="306" t="n">
        <f aca="false">Работы!$F477</f>
        <v>0</v>
      </c>
      <c r="G477" s="477" t="n">
        <f aca="false">Работы!$G477</f>
        <v>0</v>
      </c>
      <c r="H477" s="307" t="n">
        <f aca="false">SUMPRODUCT(N477:$CZ477,MOD(COLUMN(N477:$CZ477)+1,2))</f>
        <v>0</v>
      </c>
      <c r="I477" s="478" t="n">
        <f aca="false">H477*$E477</f>
        <v>0</v>
      </c>
      <c r="J477" s="307" t="n">
        <f aca="false">F477-H477</f>
        <v>0</v>
      </c>
      <c r="K477" s="478" t="n">
        <f aca="false">J477*$E477</f>
        <v>0</v>
      </c>
      <c r="L477" s="481"/>
      <c r="M477" s="480" t="n">
        <f aca="false">L477*$E477</f>
        <v>0</v>
      </c>
      <c r="N477" s="481"/>
      <c r="O477" s="480" t="n">
        <f aca="false">N477*$E477</f>
        <v>0</v>
      </c>
    </row>
    <row r="478" customFormat="false" ht="14.25" hidden="false" customHeight="false" outlineLevel="0" collapsed="false">
      <c r="A478" s="298"/>
      <c r="B478" s="298" t="s">
        <v>719</v>
      </c>
      <c r="C478" s="298" t="str">
        <f aca="false">VLOOKUP(B478,СписокРабот!B:E,2,FALSE())</f>
        <v>Облицовка стен керамической плиткой (по ровной поверхности)р-р от 151 до 399 мм</v>
      </c>
      <c r="D478" s="300" t="str">
        <f aca="false">VLOOKUP(B478,СписокРабот!B:E,3,FALSE())</f>
        <v>м²</v>
      </c>
      <c r="E478" s="476" t="n">
        <f aca="false">VLOOKUP(B478,СписокРабот!B:E,4,FALSE())</f>
        <v>3798</v>
      </c>
      <c r="F478" s="306" t="n">
        <f aca="false">Работы!$F478</f>
        <v>0</v>
      </c>
      <c r="G478" s="477" t="n">
        <f aca="false">Работы!$G478</f>
        <v>0</v>
      </c>
      <c r="H478" s="307" t="n">
        <f aca="false">SUMPRODUCT(N478:$CZ478,MOD(COLUMN(N478:$CZ478)+1,2))</f>
        <v>0</v>
      </c>
      <c r="I478" s="478" t="n">
        <f aca="false">H478*$E478</f>
        <v>0</v>
      </c>
      <c r="J478" s="307" t="n">
        <f aca="false">F478-H478</f>
        <v>0</v>
      </c>
      <c r="K478" s="478" t="n">
        <f aca="false">J478*$E478</f>
        <v>0</v>
      </c>
      <c r="L478" s="481"/>
      <c r="M478" s="480" t="n">
        <f aca="false">L478*$E478</f>
        <v>0</v>
      </c>
      <c r="N478" s="481"/>
      <c r="O478" s="480" t="n">
        <f aca="false">N478*$E478</f>
        <v>0</v>
      </c>
    </row>
    <row r="479" customFormat="false" ht="14.25" hidden="false" customHeight="false" outlineLevel="0" collapsed="false">
      <c r="A479" s="298"/>
      <c r="B479" s="298" t="s">
        <v>720</v>
      </c>
      <c r="C479" s="298" t="str">
        <f aca="false">VLOOKUP(B479,СписокРабот!B:E,2,FALSE())</f>
        <v>Облицовка стен керамогранитной плиткой (по ровной поверхности) р-р от 151 до 399 мм</v>
      </c>
      <c r="D479" s="300" t="str">
        <f aca="false">VLOOKUP(B479,СписокРабот!B:E,3,FALSE())</f>
        <v>м²</v>
      </c>
      <c r="E479" s="476" t="n">
        <f aca="false">VLOOKUP(B479,СписокРабот!B:E,4,FALSE())</f>
        <v>4421</v>
      </c>
      <c r="F479" s="306" t="n">
        <f aca="false">Работы!$F479</f>
        <v>0</v>
      </c>
      <c r="G479" s="477" t="n">
        <f aca="false">Работы!$G479</f>
        <v>0</v>
      </c>
      <c r="H479" s="307" t="n">
        <f aca="false">SUMPRODUCT(N479:$CZ479,MOD(COLUMN(N479:$CZ479)+1,2))</f>
        <v>0</v>
      </c>
      <c r="I479" s="478" t="n">
        <f aca="false">H479*$E479</f>
        <v>0</v>
      </c>
      <c r="J479" s="307" t="n">
        <f aca="false">F479-H479</f>
        <v>0</v>
      </c>
      <c r="K479" s="478" t="n">
        <f aca="false">J479*$E479</f>
        <v>0</v>
      </c>
      <c r="L479" s="481"/>
      <c r="M479" s="480" t="n">
        <f aca="false">L479*$E479</f>
        <v>0</v>
      </c>
      <c r="N479" s="481"/>
      <c r="O479" s="480" t="n">
        <f aca="false">N479*$E479</f>
        <v>0</v>
      </c>
    </row>
    <row r="480" customFormat="false" ht="14.25" hidden="false" customHeight="false" outlineLevel="0" collapsed="false">
      <c r="A480" s="298"/>
      <c r="B480" s="298" t="s">
        <v>721</v>
      </c>
      <c r="C480" s="298" t="str">
        <f aca="false">VLOOKUP(B480,СписокРабот!B:E,2,FALSE())</f>
        <v>Облицовка стен и пола мелкой плиткой 10х10 или 15х15</v>
      </c>
      <c r="D480" s="300" t="str">
        <f aca="false">VLOOKUP(B480,СписокРабот!B:E,3,FALSE())</f>
        <v>м²</v>
      </c>
      <c r="E480" s="476" t="n">
        <f aca="false">VLOOKUP(B480,СписокРабот!B:E,4,FALSE())</f>
        <v>6177</v>
      </c>
      <c r="F480" s="306" t="n">
        <f aca="false">Работы!$F480</f>
        <v>0</v>
      </c>
      <c r="G480" s="477" t="n">
        <f aca="false">Работы!$G480</f>
        <v>0</v>
      </c>
      <c r="H480" s="307" t="n">
        <f aca="false">SUMPRODUCT(N480:$CZ480,MOD(COLUMN(N480:$CZ480)+1,2))</f>
        <v>0</v>
      </c>
      <c r="I480" s="478" t="n">
        <f aca="false">H480*$E480</f>
        <v>0</v>
      </c>
      <c r="J480" s="307" t="n">
        <f aca="false">F480-H480</f>
        <v>0</v>
      </c>
      <c r="K480" s="478" t="n">
        <f aca="false">J480*$E480</f>
        <v>0</v>
      </c>
      <c r="L480" s="481"/>
      <c r="M480" s="480" t="n">
        <f aca="false">L480*$E480</f>
        <v>0</v>
      </c>
      <c r="N480" s="481"/>
      <c r="O480" s="480" t="n">
        <f aca="false">N480*$E480</f>
        <v>0</v>
      </c>
    </row>
    <row r="481" customFormat="false" ht="14.25" hidden="false" customHeight="false" outlineLevel="0" collapsed="false">
      <c r="A481" s="298"/>
      <c r="B481" s="298" t="s">
        <v>722</v>
      </c>
      <c r="C481" s="298" t="str">
        <f aca="false">VLOOKUP(B481,СписокРабот!B:E,2,FALSE())</f>
        <v>Укладка плитки с плавными очертаниями</v>
      </c>
      <c r="D481" s="300" t="str">
        <f aca="false">VLOOKUP(B481,СписокРабот!B:E,3,FALSE())</f>
        <v>м²</v>
      </c>
      <c r="E481" s="476" t="n">
        <f aca="false">VLOOKUP(B481,СписокРабот!B:E,4,FALSE())</f>
        <v>5309</v>
      </c>
      <c r="F481" s="306" t="n">
        <f aca="false">Работы!$F481</f>
        <v>0</v>
      </c>
      <c r="G481" s="477" t="n">
        <f aca="false">Работы!$G481</f>
        <v>0</v>
      </c>
      <c r="H481" s="307" t="n">
        <f aca="false">SUMPRODUCT(N481:$CZ481,MOD(COLUMN(N481:$CZ481)+1,2))</f>
        <v>0</v>
      </c>
      <c r="I481" s="478" t="n">
        <f aca="false">H481*$E481</f>
        <v>0</v>
      </c>
      <c r="J481" s="307" t="n">
        <f aca="false">F481-H481</f>
        <v>0</v>
      </c>
      <c r="K481" s="478" t="n">
        <f aca="false">J481*$E481</f>
        <v>0</v>
      </c>
      <c r="L481" s="481"/>
      <c r="M481" s="480" t="n">
        <f aca="false">L481*$E481</f>
        <v>0</v>
      </c>
      <c r="N481" s="481"/>
      <c r="O481" s="480" t="n">
        <f aca="false">N481*$E481</f>
        <v>0</v>
      </c>
    </row>
    <row r="482" customFormat="false" ht="14.25" hidden="false" customHeight="false" outlineLevel="0" collapsed="false">
      <c r="A482" s="298"/>
      <c r="B482" s="298" t="s">
        <v>723</v>
      </c>
      <c r="C482" s="298" t="str">
        <f aca="false">VLOOKUP(B482,СписокРабот!B:E,2,FALSE())</f>
        <v>Облицовка пола керамической плиткой /керамогранитом(по ровной поверхности) 90 гр. От 151 до 399 мм</v>
      </c>
      <c r="D482" s="300" t="str">
        <f aca="false">VLOOKUP(B482,СписокРабот!B:E,3,FALSE())</f>
        <v>м²</v>
      </c>
      <c r="E482" s="476" t="n">
        <f aca="false">VLOOKUP(B482,СписокРабот!B:E,4,FALSE())</f>
        <v>3486</v>
      </c>
      <c r="F482" s="306" t="n">
        <f aca="false">Работы!$F482</f>
        <v>0</v>
      </c>
      <c r="G482" s="477" t="n">
        <f aca="false">Работы!$G482</f>
        <v>0</v>
      </c>
      <c r="H482" s="307" t="n">
        <f aca="false">SUMPRODUCT(N482:$CZ482,MOD(COLUMN(N482:$CZ482)+1,2))</f>
        <v>0</v>
      </c>
      <c r="I482" s="478" t="n">
        <f aca="false">H482*$E482</f>
        <v>0</v>
      </c>
      <c r="J482" s="307" t="n">
        <f aca="false">F482-H482</f>
        <v>0</v>
      </c>
      <c r="K482" s="478" t="n">
        <f aca="false">J482*$E482</f>
        <v>0</v>
      </c>
      <c r="L482" s="481"/>
      <c r="M482" s="480" t="n">
        <f aca="false">L482*$E482</f>
        <v>0</v>
      </c>
      <c r="N482" s="481"/>
      <c r="O482" s="480" t="n">
        <f aca="false">N482*$E482</f>
        <v>0</v>
      </c>
    </row>
    <row r="483" customFormat="false" ht="14.25" hidden="false" customHeight="false" outlineLevel="0" collapsed="false">
      <c r="A483" s="298"/>
      <c r="B483" s="298" t="s">
        <v>724</v>
      </c>
      <c r="C483" s="298" t="str">
        <f aca="false">VLOOKUP(B483,СписокРабот!B:E,2,FALSE())</f>
        <v>Облицовка пола керамической плиткой/кераморанитом (по ровной поверхности) 45 гр.от 151 до 399 мм</v>
      </c>
      <c r="D483" s="300" t="str">
        <f aca="false">VLOOKUP(B483,СписокРабот!B:E,3,FALSE())</f>
        <v>м²</v>
      </c>
      <c r="E483" s="476" t="n">
        <f aca="false">VLOOKUP(B483,СписокРабот!B:E,4,FALSE())</f>
        <v>3867</v>
      </c>
      <c r="F483" s="306" t="n">
        <f aca="false">Работы!$F483</f>
        <v>0</v>
      </c>
      <c r="G483" s="477" t="n">
        <f aca="false">Работы!$G483</f>
        <v>0</v>
      </c>
      <c r="H483" s="307" t="n">
        <f aca="false">SUMPRODUCT(N483:$CZ483,MOD(COLUMN(N483:$CZ483)+1,2))</f>
        <v>0</v>
      </c>
      <c r="I483" s="478" t="n">
        <f aca="false">H483*$E483</f>
        <v>0</v>
      </c>
      <c r="J483" s="307" t="n">
        <f aca="false">F483-H483</f>
        <v>0</v>
      </c>
      <c r="K483" s="478" t="n">
        <f aca="false">J483*$E483</f>
        <v>0</v>
      </c>
      <c r="L483" s="481"/>
      <c r="M483" s="480" t="n">
        <f aca="false">L483*$E483</f>
        <v>0</v>
      </c>
      <c r="N483" s="481"/>
      <c r="O483" s="480" t="n">
        <f aca="false">N483*$E483</f>
        <v>0</v>
      </c>
    </row>
    <row r="484" customFormat="false" ht="14.25" hidden="false" customHeight="false" outlineLevel="0" collapsed="false">
      <c r="A484" s="298"/>
      <c r="B484" s="298" t="s">
        <v>725</v>
      </c>
      <c r="C484" s="298" t="str">
        <f aca="false">VLOOKUP(B484,СписокРабот!B:E,2,FALSE())</f>
        <v>Облицовка пола керамической плиткой/керамогранитом (по ровной пов-ти) "Елочкой" от 151 до 399 мм</v>
      </c>
      <c r="D484" s="300" t="str">
        <f aca="false">VLOOKUP(B484,СписокРабот!B:E,3,FALSE())</f>
        <v>м²</v>
      </c>
      <c r="E484" s="476" t="n">
        <f aca="false">VLOOKUP(B484,СписокРабот!B:E,4,FALSE())</f>
        <v>4859</v>
      </c>
      <c r="F484" s="306" t="n">
        <f aca="false">Работы!$F484</f>
        <v>0</v>
      </c>
      <c r="G484" s="477" t="n">
        <f aca="false">Работы!$G484</f>
        <v>0</v>
      </c>
      <c r="H484" s="307" t="n">
        <f aca="false">SUMPRODUCT(N484:$CZ484,MOD(COLUMN(N484:$CZ484)+1,2))</f>
        <v>0</v>
      </c>
      <c r="I484" s="478" t="n">
        <f aca="false">H484*$E484</f>
        <v>0</v>
      </c>
      <c r="J484" s="307" t="n">
        <f aca="false">F484-H484</f>
        <v>0</v>
      </c>
      <c r="K484" s="478" t="n">
        <f aca="false">J484*$E484</f>
        <v>0</v>
      </c>
      <c r="L484" s="481"/>
      <c r="M484" s="480" t="n">
        <f aca="false">L484*$E484</f>
        <v>0</v>
      </c>
      <c r="N484" s="481"/>
      <c r="O484" s="480" t="n">
        <f aca="false">N484*$E484</f>
        <v>0</v>
      </c>
    </row>
    <row r="485" customFormat="false" ht="14.25" hidden="false" customHeight="false" outlineLevel="0" collapsed="false">
      <c r="A485" s="298"/>
      <c r="B485" s="298" t="s">
        <v>726</v>
      </c>
      <c r="C485" s="298" t="str">
        <f aca="false">VLOOKUP(B485,СписокРабот!B:E,2,FALSE())</f>
        <v>Облицовка пола с подбором рисунка или панно керамической плиткой/керамогранитом (по ровной поверхности)</v>
      </c>
      <c r="D485" s="300" t="str">
        <f aca="false">VLOOKUP(B485,СписокРабот!B:E,3,FALSE())</f>
        <v>м²</v>
      </c>
      <c r="E485" s="476" t="n">
        <f aca="false">VLOOKUP(B485,СписокРабот!B:E,4,FALSE())</f>
        <v>6795</v>
      </c>
      <c r="F485" s="306" t="n">
        <f aca="false">Работы!$F485</f>
        <v>0</v>
      </c>
      <c r="G485" s="477" t="n">
        <f aca="false">Работы!$G485</f>
        <v>0</v>
      </c>
      <c r="H485" s="307" t="n">
        <f aca="false">SUMPRODUCT(N485:$CZ485,MOD(COLUMN(N485:$CZ485)+1,2))</f>
        <v>0</v>
      </c>
      <c r="I485" s="478" t="n">
        <f aca="false">H485*$E485</f>
        <v>0</v>
      </c>
      <c r="J485" s="307" t="n">
        <f aca="false">F485-H485</f>
        <v>0</v>
      </c>
      <c r="K485" s="478" t="n">
        <f aca="false">J485*$E485</f>
        <v>0</v>
      </c>
      <c r="L485" s="481"/>
      <c r="M485" s="480" t="n">
        <f aca="false">L485*$E485</f>
        <v>0</v>
      </c>
      <c r="N485" s="481"/>
      <c r="O485" s="480" t="n">
        <f aca="false">N485*$E485</f>
        <v>0</v>
      </c>
    </row>
    <row r="486" customFormat="false" ht="14.25" hidden="false" customHeight="false" outlineLevel="0" collapsed="false">
      <c r="A486" s="298"/>
      <c r="B486" s="298" t="s">
        <v>727</v>
      </c>
      <c r="C486" s="298" t="str">
        <f aca="false">VLOOKUP(B486,СписокРабот!B:E,2,FALSE())</f>
        <v>Облицовка ступеней формат от 300мм до 400мм керамической плиткой, свыше К-1,5</v>
      </c>
      <c r="D486" s="300" t="str">
        <f aca="false">VLOOKUP(B486,СписокРабот!B:E,3,FALSE())</f>
        <v>п.м</v>
      </c>
      <c r="E486" s="476" t="n">
        <f aca="false">VLOOKUP(B486,СписокРабот!B:E,4,FALSE())</f>
        <v>1143</v>
      </c>
      <c r="F486" s="306" t="n">
        <f aca="false">Работы!$F486</f>
        <v>0</v>
      </c>
      <c r="G486" s="477" t="n">
        <f aca="false">Работы!$G486</f>
        <v>0</v>
      </c>
      <c r="H486" s="307" t="n">
        <f aca="false">SUMPRODUCT(N486:$CZ486,MOD(COLUMN(N486:$CZ486)+1,2))</f>
        <v>0</v>
      </c>
      <c r="I486" s="478" t="n">
        <f aca="false">H486*$E486</f>
        <v>0</v>
      </c>
      <c r="J486" s="307" t="n">
        <f aca="false">F486-H486</f>
        <v>0</v>
      </c>
      <c r="K486" s="478" t="n">
        <f aca="false">J486*$E486</f>
        <v>0</v>
      </c>
      <c r="L486" s="481"/>
      <c r="M486" s="480" t="n">
        <f aca="false">L486*$E486</f>
        <v>0</v>
      </c>
      <c r="N486" s="481"/>
      <c r="O486" s="480" t="n">
        <f aca="false">N486*$E486</f>
        <v>0</v>
      </c>
    </row>
    <row r="487" customFormat="false" ht="14.25" hidden="false" customHeight="false" outlineLevel="0" collapsed="false">
      <c r="A487" s="298"/>
      <c r="B487" s="298" t="s">
        <v>728</v>
      </c>
      <c r="C487" s="298" t="str">
        <f aca="false">VLOOKUP(B487,СписокРабот!B:E,2,FALSE())</f>
        <v>Облицовка ступеней формат от 300мм до 400мм керамогранитной плиткой, свыше К-1,5</v>
      </c>
      <c r="D487" s="300" t="str">
        <f aca="false">VLOOKUP(B487,СписокРабот!B:E,3,FALSE())</f>
        <v>п.м</v>
      </c>
      <c r="E487" s="476" t="n">
        <f aca="false">VLOOKUP(B487,СписокРабот!B:E,4,FALSE())</f>
        <v>1520</v>
      </c>
      <c r="F487" s="306" t="n">
        <f aca="false">Работы!$F487</f>
        <v>0</v>
      </c>
      <c r="G487" s="477" t="n">
        <f aca="false">Работы!$G487</f>
        <v>0</v>
      </c>
      <c r="H487" s="307" t="n">
        <f aca="false">SUMPRODUCT(N487:$CZ487,MOD(COLUMN(N487:$CZ487)+1,2))</f>
        <v>0</v>
      </c>
      <c r="I487" s="478" t="n">
        <f aca="false">H487*$E487</f>
        <v>0</v>
      </c>
      <c r="J487" s="307" t="n">
        <f aca="false">F487-H487</f>
        <v>0</v>
      </c>
      <c r="K487" s="478" t="n">
        <f aca="false">J487*$E487</f>
        <v>0</v>
      </c>
      <c r="L487" s="481"/>
      <c r="M487" s="480" t="n">
        <f aca="false">L487*$E487</f>
        <v>0</v>
      </c>
      <c r="N487" s="481"/>
      <c r="O487" s="480" t="n">
        <f aca="false">N487*$E487</f>
        <v>0</v>
      </c>
    </row>
    <row r="488" customFormat="false" ht="14.25" hidden="false" customHeight="false" outlineLevel="0" collapsed="false">
      <c r="A488" s="298"/>
      <c r="B488" s="298" t="s">
        <v>729</v>
      </c>
      <c r="C488" s="298" t="str">
        <f aca="false">VLOOKUP(B488,СписокРабот!B:E,2,FALSE())</f>
        <v>Подрезка керамической плитки под 45 гр.</v>
      </c>
      <c r="D488" s="300" t="str">
        <f aca="false">VLOOKUP(B488,СписокРабот!B:E,3,FALSE())</f>
        <v>п.м</v>
      </c>
      <c r="E488" s="476" t="n">
        <f aca="false">VLOOKUP(B488,СписокРабот!B:E,4,FALSE())</f>
        <v>2252</v>
      </c>
      <c r="F488" s="306" t="n">
        <f aca="false">Работы!$F488</f>
        <v>0</v>
      </c>
      <c r="G488" s="477" t="n">
        <f aca="false">Работы!$G488</f>
        <v>0</v>
      </c>
      <c r="H488" s="307" t="n">
        <f aca="false">SUMPRODUCT(N488:$CZ488,MOD(COLUMN(N488:$CZ488)+1,2))</f>
        <v>0</v>
      </c>
      <c r="I488" s="478" t="n">
        <f aca="false">H488*$E488</f>
        <v>0</v>
      </c>
      <c r="J488" s="307" t="n">
        <f aca="false">F488-H488</f>
        <v>0</v>
      </c>
      <c r="K488" s="478" t="n">
        <f aca="false">J488*$E488</f>
        <v>0</v>
      </c>
      <c r="L488" s="481"/>
      <c r="M488" s="480" t="n">
        <f aca="false">L488*$E488</f>
        <v>0</v>
      </c>
      <c r="N488" s="481"/>
      <c r="O488" s="480" t="n">
        <f aca="false">N488*$E488</f>
        <v>0</v>
      </c>
    </row>
    <row r="489" customFormat="false" ht="14.25" hidden="false" customHeight="false" outlineLevel="0" collapsed="false">
      <c r="A489" s="298"/>
      <c r="B489" s="298" t="s">
        <v>207</v>
      </c>
      <c r="C489" s="298" t="str">
        <f aca="false">VLOOKUP(B489,СписокРабот!B:E,2,FALSE())</f>
        <v>Подрезка резного края керамической плитки под 45 гр./ керамогранитной К-1,1</v>
      </c>
      <c r="D489" s="300" t="str">
        <f aca="false">VLOOKUP(B489,СписокРабот!B:E,3,FALSE())</f>
        <v>п.м</v>
      </c>
      <c r="E489" s="476" t="n">
        <f aca="false">VLOOKUP(B489,СписокРабот!B:E,4,FALSE())</f>
        <v>2865</v>
      </c>
      <c r="F489" s="306" t="n">
        <f aca="false">Работы!$F489</f>
        <v>10</v>
      </c>
      <c r="G489" s="477" t="n">
        <f aca="false">Работы!$G489</f>
        <v>28650</v>
      </c>
      <c r="H489" s="307" t="n">
        <f aca="false">SUMPRODUCT(N489:$CZ489,MOD(COLUMN(N489:$CZ489)+1,2))</f>
        <v>0</v>
      </c>
      <c r="I489" s="478" t="n">
        <f aca="false">H489*$E489</f>
        <v>0</v>
      </c>
      <c r="J489" s="307" t="n">
        <f aca="false">F489-H489</f>
        <v>10</v>
      </c>
      <c r="K489" s="478" t="n">
        <f aca="false">J489*$E489</f>
        <v>28650</v>
      </c>
      <c r="L489" s="481"/>
      <c r="M489" s="480" t="n">
        <f aca="false">L489*$E489</f>
        <v>0</v>
      </c>
      <c r="N489" s="481"/>
      <c r="O489" s="480" t="n">
        <f aca="false">N489*$E489</f>
        <v>0</v>
      </c>
    </row>
    <row r="490" customFormat="false" ht="14.25" hidden="false" customHeight="false" outlineLevel="0" collapsed="false">
      <c r="A490" s="298"/>
      <c r="B490" s="298" t="s">
        <v>730</v>
      </c>
      <c r="C490" s="298" t="str">
        <f aca="false">VLOOKUP(B490,СписокРабот!B:E,2,FALSE())</f>
        <v>Устройство порогов, ниш, откосов из плитки/ из керамогранита К-1,3</v>
      </c>
      <c r="D490" s="300" t="str">
        <f aca="false">VLOOKUP(B490,СписокРабот!B:E,3,FALSE())</f>
        <v>п.м</v>
      </c>
      <c r="E490" s="476" t="n">
        <f aca="false">VLOOKUP(B490,СписокРабот!B:E,4,FALSE())</f>
        <v>1945</v>
      </c>
      <c r="F490" s="306" t="n">
        <f aca="false">Работы!$F490</f>
        <v>0</v>
      </c>
      <c r="G490" s="477" t="n">
        <f aca="false">Работы!$G490</f>
        <v>0</v>
      </c>
      <c r="H490" s="307" t="n">
        <f aca="false">SUMPRODUCT(N490:$CZ490,MOD(COLUMN(N490:$CZ490)+1,2))</f>
        <v>0</v>
      </c>
      <c r="I490" s="478" t="n">
        <f aca="false">H490*$E490</f>
        <v>0</v>
      </c>
      <c r="J490" s="307" t="n">
        <f aca="false">F490-H490</f>
        <v>0</v>
      </c>
      <c r="K490" s="478" t="n">
        <f aca="false">J490*$E490</f>
        <v>0</v>
      </c>
      <c r="L490" s="481"/>
      <c r="M490" s="480" t="n">
        <f aca="false">L490*$E490</f>
        <v>0</v>
      </c>
      <c r="N490" s="481"/>
      <c r="O490" s="480" t="n">
        <f aca="false">N490*$E490</f>
        <v>0</v>
      </c>
    </row>
    <row r="491" customFormat="false" ht="14.25" hidden="false" customHeight="false" outlineLevel="0" collapsed="false">
      <c r="A491" s="298"/>
      <c r="B491" s="298" t="s">
        <v>731</v>
      </c>
      <c r="C491" s="298" t="str">
        <f aca="false">VLOOKUP(B491,СписокРабот!B:E,2,FALSE())</f>
        <v>Укладка декора (не в размер плитки или рисунок , панно)</v>
      </c>
      <c r="D491" s="300" t="str">
        <f aca="false">VLOOKUP(B491,СписокРабот!B:E,3,FALSE())</f>
        <v>ед.</v>
      </c>
      <c r="E491" s="476" t="n">
        <f aca="false">VLOOKUP(B491,СписокРабот!B:E,4,FALSE())</f>
        <v>986</v>
      </c>
      <c r="F491" s="302" t="n">
        <f aca="false">Работы!$F491</f>
        <v>0</v>
      </c>
      <c r="G491" s="477" t="n">
        <f aca="false">Работы!$G491</f>
        <v>0</v>
      </c>
      <c r="H491" s="304" t="n">
        <f aca="false">SUMPRODUCT(N491:$CZ491,MOD(COLUMN(N491:$CZ491)+1,2))</f>
        <v>0</v>
      </c>
      <c r="I491" s="478" t="n">
        <f aca="false">H491*$E491</f>
        <v>0</v>
      </c>
      <c r="J491" s="304" t="n">
        <f aca="false">F491-H491</f>
        <v>0</v>
      </c>
      <c r="K491" s="478" t="n">
        <f aca="false">J491*$E491</f>
        <v>0</v>
      </c>
      <c r="L491" s="479"/>
      <c r="M491" s="480" t="n">
        <f aca="false">L491*$E491</f>
        <v>0</v>
      </c>
      <c r="N491" s="479"/>
      <c r="O491" s="480" t="n">
        <f aca="false">N491*$E491</f>
        <v>0</v>
      </c>
    </row>
    <row r="492" customFormat="false" ht="14.25" hidden="false" customHeight="false" outlineLevel="0" collapsed="false">
      <c r="A492" s="298"/>
      <c r="B492" s="298" t="s">
        <v>732</v>
      </c>
      <c r="C492" s="298" t="str">
        <f aca="false">VLOOKUP(B492,СписокРабот!B:E,2,FALSE())</f>
        <v>Сверление отверстий в керамической плитке</v>
      </c>
      <c r="D492" s="300" t="str">
        <f aca="false">VLOOKUP(B492,СписокРабот!B:E,3,FALSE())</f>
        <v>ед.</v>
      </c>
      <c r="E492" s="476" t="n">
        <f aca="false">VLOOKUP(B492,СписокРабот!B:E,4,FALSE())</f>
        <v>781</v>
      </c>
      <c r="F492" s="302" t="n">
        <f aca="false">Работы!$F492</f>
        <v>0</v>
      </c>
      <c r="G492" s="477" t="n">
        <f aca="false">Работы!$G492</f>
        <v>0</v>
      </c>
      <c r="H492" s="304" t="n">
        <f aca="false">SUMPRODUCT(N492:$CZ492,MOD(COLUMN(N492:$CZ492)+1,2))</f>
        <v>0</v>
      </c>
      <c r="I492" s="478" t="n">
        <f aca="false">H492*$E492</f>
        <v>0</v>
      </c>
      <c r="J492" s="304" t="n">
        <f aca="false">F492-H492</f>
        <v>0</v>
      </c>
      <c r="K492" s="478" t="n">
        <f aca="false">J492*$E492</f>
        <v>0</v>
      </c>
      <c r="L492" s="479"/>
      <c r="M492" s="480" t="n">
        <f aca="false">L492*$E492</f>
        <v>0</v>
      </c>
      <c r="N492" s="479"/>
      <c r="O492" s="480" t="n">
        <f aca="false">N492*$E492</f>
        <v>0</v>
      </c>
    </row>
    <row r="493" customFormat="false" ht="14.25" hidden="false" customHeight="false" outlineLevel="0" collapsed="false">
      <c r="A493" s="298"/>
      <c r="B493" s="298" t="s">
        <v>209</v>
      </c>
      <c r="C493" s="298" t="str">
        <f aca="false">VLOOKUP(B493,СписокРабот!B:E,2,FALSE())</f>
        <v>Затирка швов плитки  составом на цемент. основе</v>
      </c>
      <c r="D493" s="300" t="str">
        <f aca="false">VLOOKUP(B493,СписокРабот!B:E,3,FALSE())</f>
        <v>м²</v>
      </c>
      <c r="E493" s="476" t="n">
        <f aca="false">VLOOKUP(B493,СписокРабот!B:E,4,FALSE())</f>
        <v>415</v>
      </c>
      <c r="F493" s="306" t="n">
        <f aca="false">Работы!$F493</f>
        <v>83</v>
      </c>
      <c r="G493" s="477" t="n">
        <f aca="false">Работы!$G493</f>
        <v>34445</v>
      </c>
      <c r="H493" s="307" t="n">
        <f aca="false">SUMPRODUCT(N493:$CZ493,MOD(COLUMN(N493:$CZ493)+1,2))</f>
        <v>0</v>
      </c>
      <c r="I493" s="478" t="n">
        <f aca="false">H493*$E493</f>
        <v>0</v>
      </c>
      <c r="J493" s="307" t="n">
        <f aca="false">F493-H493</f>
        <v>83</v>
      </c>
      <c r="K493" s="478" t="n">
        <f aca="false">J493*$E493</f>
        <v>34445</v>
      </c>
      <c r="L493" s="481"/>
      <c r="M493" s="480" t="n">
        <f aca="false">L493*$E493</f>
        <v>0</v>
      </c>
      <c r="N493" s="481"/>
      <c r="O493" s="480" t="n">
        <f aca="false">N493*$E493</f>
        <v>0</v>
      </c>
    </row>
    <row r="494" customFormat="false" ht="14.25" hidden="false" customHeight="false" outlineLevel="0" collapsed="false">
      <c r="A494" s="298"/>
      <c r="B494" s="298" t="s">
        <v>733</v>
      </c>
      <c r="C494" s="298" t="str">
        <f aca="false">VLOOKUP(B494,СписокРабот!B:E,2,FALSE())</f>
        <v>Затирка швов плитки полимерным составом</v>
      </c>
      <c r="D494" s="300" t="str">
        <f aca="false">VLOOKUP(B494,СписокРабот!B:E,3,FALSE())</f>
        <v>м²</v>
      </c>
      <c r="E494" s="476" t="n">
        <f aca="false">VLOOKUP(B494,СписокРабот!B:E,4,FALSE())</f>
        <v>1874</v>
      </c>
      <c r="F494" s="306" t="n">
        <f aca="false">Работы!$F494</f>
        <v>0</v>
      </c>
      <c r="G494" s="477" t="n">
        <f aca="false">Работы!$G494</f>
        <v>0</v>
      </c>
      <c r="H494" s="307" t="n">
        <f aca="false">SUMPRODUCT(N494:$CZ494,MOD(COLUMN(N494:$CZ494)+1,2))</f>
        <v>0</v>
      </c>
      <c r="I494" s="478" t="n">
        <f aca="false">H494*$E494</f>
        <v>0</v>
      </c>
      <c r="J494" s="307" t="n">
        <f aca="false">F494-H494</f>
        <v>0</v>
      </c>
      <c r="K494" s="478" t="n">
        <f aca="false">J494*$E494</f>
        <v>0</v>
      </c>
      <c r="L494" s="481"/>
      <c r="M494" s="480" t="n">
        <f aca="false">L494*$E494</f>
        <v>0</v>
      </c>
      <c r="N494" s="481"/>
      <c r="O494" s="480" t="n">
        <f aca="false">N494*$E494</f>
        <v>0</v>
      </c>
    </row>
    <row r="495" customFormat="false" ht="14.25" hidden="false" customHeight="false" outlineLevel="0" collapsed="false">
      <c r="A495" s="298"/>
      <c r="B495" s="298" t="s">
        <v>211</v>
      </c>
      <c r="C495" s="298" t="str">
        <f aca="false">VLOOKUP(B495,СписокРабот!B:E,2,FALSE())</f>
        <v>Устройство декоративного экрана ванны</v>
      </c>
      <c r="D495" s="300" t="str">
        <f aca="false">VLOOKUP(B495,СписокРабот!B:E,3,FALSE())</f>
        <v>ед.</v>
      </c>
      <c r="E495" s="476" t="n">
        <f aca="false">VLOOKUP(B495,СписокРабот!B:E,4,FALSE())</f>
        <v>7113</v>
      </c>
      <c r="F495" s="302" t="n">
        <f aca="false">Работы!$F495</f>
        <v>1</v>
      </c>
      <c r="G495" s="477" t="n">
        <f aca="false">Работы!$G495</f>
        <v>7113</v>
      </c>
      <c r="H495" s="304" t="n">
        <f aca="false">SUMPRODUCT(N495:$CZ495,MOD(COLUMN(N495:$CZ495)+1,2))</f>
        <v>0</v>
      </c>
      <c r="I495" s="478" t="n">
        <f aca="false">H495*$E495</f>
        <v>0</v>
      </c>
      <c r="J495" s="304" t="n">
        <f aca="false">F495-H495</f>
        <v>1</v>
      </c>
      <c r="K495" s="478" t="n">
        <f aca="false">J495*$E495</f>
        <v>7113</v>
      </c>
      <c r="L495" s="479"/>
      <c r="M495" s="480" t="n">
        <f aca="false">L495*$E495</f>
        <v>0</v>
      </c>
      <c r="N495" s="479"/>
      <c r="O495" s="480" t="n">
        <f aca="false">N495*$E495</f>
        <v>0</v>
      </c>
    </row>
    <row r="496" customFormat="false" ht="14.25" hidden="false" customHeight="false" outlineLevel="0" collapsed="false">
      <c r="A496" s="298"/>
      <c r="B496" s="298" t="s">
        <v>734</v>
      </c>
      <c r="C496" s="298" t="str">
        <f aca="false">VLOOKUP(B496,СписокРабот!B:E,2,FALSE())</f>
        <v>Установка бордюра / плинтуса керамического</v>
      </c>
      <c r="D496" s="300" t="str">
        <f aca="false">VLOOKUP(B496,СписокРабот!B:E,3,FALSE())</f>
        <v>п.м</v>
      </c>
      <c r="E496" s="476" t="n">
        <f aca="false">VLOOKUP(B496,СписокРабот!B:E,4,FALSE())</f>
        <v>1828</v>
      </c>
      <c r="F496" s="306" t="n">
        <f aca="false">Работы!$F496</f>
        <v>0</v>
      </c>
      <c r="G496" s="477" t="n">
        <f aca="false">Работы!$G496</f>
        <v>0</v>
      </c>
      <c r="H496" s="307" t="n">
        <f aca="false">SUMPRODUCT(N496:$CZ496,MOD(COLUMN(N496:$CZ496)+1,2))</f>
        <v>0</v>
      </c>
      <c r="I496" s="478" t="n">
        <f aca="false">H496*$E496</f>
        <v>0</v>
      </c>
      <c r="J496" s="307" t="n">
        <f aca="false">F496-H496</f>
        <v>0</v>
      </c>
      <c r="K496" s="478" t="n">
        <f aca="false">J496*$E496</f>
        <v>0</v>
      </c>
      <c r="L496" s="481"/>
      <c r="M496" s="480" t="n">
        <f aca="false">L496*$E496</f>
        <v>0</v>
      </c>
      <c r="N496" s="481"/>
      <c r="O496" s="480" t="n">
        <f aca="false">N496*$E496</f>
        <v>0</v>
      </c>
    </row>
    <row r="497" customFormat="false" ht="14.25" hidden="false" customHeight="false" outlineLevel="0" collapsed="false">
      <c r="A497" s="298"/>
      <c r="B497" s="298" t="s">
        <v>213</v>
      </c>
      <c r="C497" s="298" t="str">
        <f aca="false">VLOOKUP(B497,СписокРабот!B:E,2,FALSE())</f>
        <v>Изготовление ревизий на магнитном креплении</v>
      </c>
      <c r="D497" s="300" t="str">
        <f aca="false">VLOOKUP(B497,СписокРабот!B:E,3,FALSE())</f>
        <v>ед.</v>
      </c>
      <c r="E497" s="476" t="n">
        <f aca="false">VLOOKUP(B497,СписокРабот!B:E,4,FALSE())</f>
        <v>3812</v>
      </c>
      <c r="F497" s="302" t="n">
        <f aca="false">Работы!$F497</f>
        <v>1</v>
      </c>
      <c r="G497" s="477" t="n">
        <f aca="false">Работы!$G497</f>
        <v>3812</v>
      </c>
      <c r="H497" s="304" t="n">
        <f aca="false">SUMPRODUCT(N497:$CZ497,MOD(COLUMN(N497:$CZ497)+1,2))</f>
        <v>0</v>
      </c>
      <c r="I497" s="478" t="n">
        <f aca="false">H497*$E497</f>
        <v>0</v>
      </c>
      <c r="J497" s="304" t="n">
        <f aca="false">F497-H497</f>
        <v>1</v>
      </c>
      <c r="K497" s="478" t="n">
        <f aca="false">J497*$E497</f>
        <v>3812</v>
      </c>
      <c r="L497" s="479"/>
      <c r="M497" s="480" t="n">
        <f aca="false">L497*$E497</f>
        <v>0</v>
      </c>
      <c r="N497" s="479"/>
      <c r="O497" s="480" t="n">
        <f aca="false">N497*$E497</f>
        <v>0</v>
      </c>
    </row>
    <row r="498" customFormat="false" ht="14.25" hidden="false" customHeight="false" outlineLevel="0" collapsed="false">
      <c r="A498" s="298"/>
      <c r="B498" s="298" t="s">
        <v>735</v>
      </c>
      <c r="C498" s="298" t="str">
        <f aca="false">VLOOKUP(B498,СписокРабот!B:E,2,FALSE())</f>
        <v>Монтаж металлического или пластикового лючка</v>
      </c>
      <c r="D498" s="300" t="str">
        <f aca="false">VLOOKUP(B498,СписокРабот!B:E,3,FALSE())</f>
        <v>ед.</v>
      </c>
      <c r="E498" s="476" t="n">
        <f aca="false">VLOOKUP(B498,СписокРабот!B:E,4,FALSE())</f>
        <v>1754</v>
      </c>
      <c r="F498" s="302" t="n">
        <f aca="false">Работы!$F498</f>
        <v>0</v>
      </c>
      <c r="G498" s="477" t="n">
        <f aca="false">Работы!$G498</f>
        <v>0</v>
      </c>
      <c r="H498" s="304" t="n">
        <f aca="false">SUMPRODUCT(N498:$CZ498,MOD(COLUMN(N498:$CZ498)+1,2))</f>
        <v>0</v>
      </c>
      <c r="I498" s="478" t="n">
        <f aca="false">H498*$E498</f>
        <v>0</v>
      </c>
      <c r="J498" s="304" t="n">
        <f aca="false">F498-H498</f>
        <v>0</v>
      </c>
      <c r="K498" s="478" t="n">
        <f aca="false">J498*$E498</f>
        <v>0</v>
      </c>
      <c r="L498" s="479"/>
      <c r="M498" s="480" t="n">
        <f aca="false">L498*$E498</f>
        <v>0</v>
      </c>
      <c r="N498" s="479"/>
      <c r="O498" s="480" t="n">
        <f aca="false">N498*$E498</f>
        <v>0</v>
      </c>
    </row>
    <row r="499" customFormat="false" ht="14.25" hidden="false" customHeight="false" outlineLevel="0" collapsed="false">
      <c r="A499" s="298"/>
      <c r="B499" s="298" t="s">
        <v>736</v>
      </c>
      <c r="C499" s="298" t="str">
        <f aca="false">VLOOKUP(B499,СписокРабот!B:E,2,FALSE())</f>
        <v>Монтаж лючка под плитку с облицовкой</v>
      </c>
      <c r="D499" s="300" t="str">
        <f aca="false">VLOOKUP(B499,СписокРабот!B:E,3,FALSE())</f>
        <v>ед.</v>
      </c>
      <c r="E499" s="476" t="n">
        <f aca="false">VLOOKUP(B499,СписокРабот!B:E,4,FALSE())</f>
        <v>7946</v>
      </c>
      <c r="F499" s="302" t="n">
        <f aca="false">Работы!$F499</f>
        <v>0</v>
      </c>
      <c r="G499" s="477" t="n">
        <f aca="false">Работы!$G499</f>
        <v>0</v>
      </c>
      <c r="H499" s="304" t="n">
        <f aca="false">SUMPRODUCT(N499:$CZ499,MOD(COLUMN(N499:$CZ499)+1,2))</f>
        <v>0</v>
      </c>
      <c r="I499" s="478" t="n">
        <f aca="false">H499*$E499</f>
        <v>0</v>
      </c>
      <c r="J499" s="304" t="n">
        <f aca="false">F499-H499</f>
        <v>0</v>
      </c>
      <c r="K499" s="478" t="n">
        <f aca="false">J499*$E499</f>
        <v>0</v>
      </c>
      <c r="L499" s="479"/>
      <c r="M499" s="480" t="n">
        <f aca="false">L499*$E499</f>
        <v>0</v>
      </c>
      <c r="N499" s="479"/>
      <c r="O499" s="480" t="n">
        <f aca="false">N499*$E499</f>
        <v>0</v>
      </c>
    </row>
    <row r="500" customFormat="false" ht="14.25" hidden="false" customHeight="false" outlineLevel="0" collapsed="false">
      <c r="A500" s="298"/>
      <c r="B500" s="298" t="s">
        <v>737</v>
      </c>
      <c r="C500" s="298" t="str">
        <f aca="false">VLOOKUP(B500,СписокРабот!B:E,2,FALSE())</f>
        <v>Обработка углов помещений уголками, раскладками</v>
      </c>
      <c r="D500" s="300" t="str">
        <f aca="false">VLOOKUP(B500,СписокРабот!B:E,3,FALSE())</f>
        <v>п.м</v>
      </c>
      <c r="E500" s="476" t="n">
        <f aca="false">VLOOKUP(B500,СписокРабот!B:E,4,FALSE())</f>
        <v>443</v>
      </c>
      <c r="F500" s="306" t="n">
        <f aca="false">Работы!$F500</f>
        <v>0</v>
      </c>
      <c r="G500" s="477" t="n">
        <f aca="false">Работы!$G500</f>
        <v>0</v>
      </c>
      <c r="H500" s="307" t="n">
        <f aca="false">SUMPRODUCT(N500:$CZ500,MOD(COLUMN(N500:$CZ500)+1,2))</f>
        <v>0</v>
      </c>
      <c r="I500" s="478" t="n">
        <f aca="false">H500*$E500</f>
        <v>0</v>
      </c>
      <c r="J500" s="307" t="n">
        <f aca="false">F500-H500</f>
        <v>0</v>
      </c>
      <c r="K500" s="478" t="n">
        <f aca="false">J500*$E500</f>
        <v>0</v>
      </c>
      <c r="L500" s="481"/>
      <c r="M500" s="480" t="n">
        <f aca="false">L500*$E500</f>
        <v>0</v>
      </c>
      <c r="N500" s="481"/>
      <c r="O500" s="480" t="n">
        <f aca="false">N500*$E500</f>
        <v>0</v>
      </c>
    </row>
    <row r="501" customFormat="false" ht="14.25" hidden="false" customHeight="false" outlineLevel="0" collapsed="false">
      <c r="A501" s="298"/>
      <c r="B501" s="298" t="s">
        <v>738</v>
      </c>
      <c r="C501" s="298" t="str">
        <f aca="false">VLOOKUP(B501,СписокРабот!B:E,2,FALSE())</f>
        <v>Укладка  мозаики на полы и стены</v>
      </c>
      <c r="D501" s="300" t="str">
        <f aca="false">VLOOKUP(B501,СписокРабот!B:E,3,FALSE())</f>
        <v>м²</v>
      </c>
      <c r="E501" s="476" t="n">
        <f aca="false">VLOOKUP(B501,СписокРабот!B:E,4,FALSE())</f>
        <v>8327</v>
      </c>
      <c r="F501" s="306" t="n">
        <f aca="false">Работы!$F501</f>
        <v>0</v>
      </c>
      <c r="G501" s="477" t="n">
        <f aca="false">Работы!$G501</f>
        <v>0</v>
      </c>
      <c r="H501" s="307" t="n">
        <f aca="false">SUMPRODUCT(N501:$CZ501,MOD(COLUMN(N501:$CZ501)+1,2))</f>
        <v>0</v>
      </c>
      <c r="I501" s="478" t="n">
        <f aca="false">H501*$E501</f>
        <v>0</v>
      </c>
      <c r="J501" s="307" t="n">
        <f aca="false">F501-H501</f>
        <v>0</v>
      </c>
      <c r="K501" s="478" t="n">
        <f aca="false">J501*$E501</f>
        <v>0</v>
      </c>
      <c r="L501" s="481"/>
      <c r="M501" s="480" t="n">
        <f aca="false">L501*$E501</f>
        <v>0</v>
      </c>
      <c r="N501" s="481"/>
      <c r="O501" s="480" t="n">
        <f aca="false">N501*$E501</f>
        <v>0</v>
      </c>
    </row>
    <row r="502" customFormat="false" ht="14.25" hidden="false" customHeight="false" outlineLevel="0" collapsed="false">
      <c r="A502" s="298"/>
      <c r="B502" s="298" t="s">
        <v>739</v>
      </c>
      <c r="C502" s="298" t="str">
        <f aca="false">VLOOKUP(B502,СписокРабот!B:E,2,FALSE())</f>
        <v>Подрезка керамической плитки </v>
      </c>
      <c r="D502" s="300" t="str">
        <f aca="false">VLOOKUP(B502,СписокРабот!B:E,3,FALSE())</f>
        <v>п.м</v>
      </c>
      <c r="E502" s="476" t="n">
        <f aca="false">VLOOKUP(B502,СписокРабот!B:E,4,FALSE())</f>
        <v>998</v>
      </c>
      <c r="F502" s="306" t="n">
        <f aca="false">Работы!$F502</f>
        <v>0</v>
      </c>
      <c r="G502" s="477" t="n">
        <f aca="false">Работы!$G502</f>
        <v>0</v>
      </c>
      <c r="H502" s="307" t="n">
        <f aca="false">SUMPRODUCT(N502:$CZ502,MOD(COLUMN(N502:$CZ502)+1,2))</f>
        <v>0</v>
      </c>
      <c r="I502" s="478" t="n">
        <f aca="false">H502*$E502</f>
        <v>0</v>
      </c>
      <c r="J502" s="307" t="n">
        <f aca="false">F502-H502</f>
        <v>0</v>
      </c>
      <c r="K502" s="478" t="n">
        <f aca="false">J502*$E502</f>
        <v>0</v>
      </c>
      <c r="L502" s="481"/>
      <c r="M502" s="480" t="n">
        <f aca="false">L502*$E502</f>
        <v>0</v>
      </c>
      <c r="N502" s="481"/>
      <c r="O502" s="480" t="n">
        <f aca="false">N502*$E502</f>
        <v>0</v>
      </c>
    </row>
    <row r="503" customFormat="false" ht="14.25" hidden="false" customHeight="false" outlineLevel="0" collapsed="false">
      <c r="A503" s="298"/>
      <c r="B503" s="298" t="s">
        <v>215</v>
      </c>
      <c r="C503" s="298" t="str">
        <f aca="false">VLOOKUP(B503,СписокРабот!B:E,2,FALSE())</f>
        <v>Подрезка плитки из керамогранита</v>
      </c>
      <c r="D503" s="300" t="str">
        <f aca="false">VLOOKUP(B503,СписокРабот!B:E,3,FALSE())</f>
        <v>п.м</v>
      </c>
      <c r="E503" s="476" t="n">
        <f aca="false">VLOOKUP(B503,СписокРабот!B:E,4,FALSE())</f>
        <v>1677</v>
      </c>
      <c r="F503" s="306" t="n">
        <f aca="false">Работы!$F503</f>
        <v>83</v>
      </c>
      <c r="G503" s="477" t="n">
        <f aca="false">Работы!$G503</f>
        <v>139191</v>
      </c>
      <c r="H503" s="307" t="n">
        <f aca="false">SUMPRODUCT(N503:$CZ503,MOD(COLUMN(N503:$CZ503)+1,2))</f>
        <v>0</v>
      </c>
      <c r="I503" s="478" t="n">
        <f aca="false">H503*$E503</f>
        <v>0</v>
      </c>
      <c r="J503" s="307" t="n">
        <f aca="false">F503-H503</f>
        <v>83</v>
      </c>
      <c r="K503" s="478" t="n">
        <f aca="false">J503*$E503</f>
        <v>139191</v>
      </c>
      <c r="L503" s="481"/>
      <c r="M503" s="480" t="n">
        <f aca="false">L503*$E503</f>
        <v>0</v>
      </c>
      <c r="N503" s="481"/>
      <c r="O503" s="480" t="n">
        <f aca="false">N503*$E503</f>
        <v>0</v>
      </c>
    </row>
    <row r="504" customFormat="false" ht="14.25" hidden="false" customHeight="false" outlineLevel="0" collapsed="false">
      <c r="A504" s="298"/>
      <c r="B504" s="298" t="s">
        <v>217</v>
      </c>
      <c r="C504" s="298" t="str">
        <f aca="false">VLOOKUP(B504,СписокРабот!B:E,2,FALSE())</f>
        <v>Укладка плитки/керамогранита полы и стены размер свыше 400 мм, по включительно 600 мм</v>
      </c>
      <c r="D504" s="300" t="str">
        <f aca="false">VLOOKUP(B504,СписокРабот!B:E,3,FALSE())</f>
        <v>м²</v>
      </c>
      <c r="E504" s="476" t="n">
        <f aca="false">VLOOKUP(B504,СписокРабот!B:E,4,FALSE())</f>
        <v>4938</v>
      </c>
      <c r="F504" s="306" t="n">
        <f aca="false">Работы!$F504</f>
        <v>83</v>
      </c>
      <c r="G504" s="477" t="n">
        <f aca="false">Работы!$G504</f>
        <v>409854</v>
      </c>
      <c r="H504" s="307" t="n">
        <f aca="false">SUMPRODUCT(N504:$CZ504,MOD(COLUMN(N504:$CZ504)+1,2))</f>
        <v>0</v>
      </c>
      <c r="I504" s="478" t="n">
        <f aca="false">H504*$E504</f>
        <v>0</v>
      </c>
      <c r="J504" s="307" t="n">
        <f aca="false">F504-H504</f>
        <v>83</v>
      </c>
      <c r="K504" s="478" t="n">
        <f aca="false">J504*$E504</f>
        <v>409854</v>
      </c>
      <c r="L504" s="481"/>
      <c r="M504" s="480" t="n">
        <f aca="false">L504*$E504</f>
        <v>0</v>
      </c>
      <c r="N504" s="481"/>
      <c r="O504" s="480" t="n">
        <f aca="false">N504*$E504</f>
        <v>0</v>
      </c>
    </row>
    <row r="505" customFormat="false" ht="14.25" hidden="false" customHeight="false" outlineLevel="0" collapsed="false">
      <c r="A505" s="298"/>
      <c r="B505" s="298" t="s">
        <v>740</v>
      </c>
      <c r="C505" s="298" t="str">
        <f aca="false">VLOOKUP(B505,СписокРабот!B:E,2,FALSE())</f>
        <v>Облицовка стен клинкерным кирпичом</v>
      </c>
      <c r="D505" s="300" t="str">
        <f aca="false">VLOOKUP(B505,СписокРабот!B:E,3,FALSE())</f>
        <v>м²</v>
      </c>
      <c r="E505" s="476" t="n">
        <f aca="false">VLOOKUP(B505,СписокРабот!B:E,4,FALSE())</f>
        <v>4036</v>
      </c>
      <c r="F505" s="306" t="n">
        <f aca="false">Работы!$F505</f>
        <v>0</v>
      </c>
      <c r="G505" s="477" t="n">
        <f aca="false">Работы!$G505</f>
        <v>0</v>
      </c>
      <c r="H505" s="307" t="n">
        <f aca="false">SUMPRODUCT(N505:$CZ505,MOD(COLUMN(N505:$CZ505)+1,2))</f>
        <v>0</v>
      </c>
      <c r="I505" s="478" t="n">
        <f aca="false">H505*$E505</f>
        <v>0</v>
      </c>
      <c r="J505" s="307" t="n">
        <f aca="false">F505-H505</f>
        <v>0</v>
      </c>
      <c r="K505" s="478" t="n">
        <f aca="false">J505*$E505</f>
        <v>0</v>
      </c>
      <c r="L505" s="481"/>
      <c r="M505" s="480" t="n">
        <f aca="false">L505*$E505</f>
        <v>0</v>
      </c>
      <c r="N505" s="481"/>
      <c r="O505" s="480" t="n">
        <f aca="false">N505*$E505</f>
        <v>0</v>
      </c>
    </row>
    <row r="506" customFormat="false" ht="14.25" hidden="false" customHeight="false" outlineLevel="0" collapsed="false">
      <c r="A506" s="298"/>
      <c r="B506" s="298" t="s">
        <v>219</v>
      </c>
      <c r="C506" s="298" t="str">
        <f aca="false">VLOOKUP(B506,СписокРабот!B:E,2,FALSE())</f>
        <v>Сверление отверстий в керамограните</v>
      </c>
      <c r="D506" s="300" t="str">
        <f aca="false">VLOOKUP(B506,СписокРабот!B:E,3,FALSE())</f>
        <v>шт.</v>
      </c>
      <c r="E506" s="476" t="n">
        <f aca="false">VLOOKUP(B506,СписокРабот!B:E,4,FALSE())</f>
        <v>1078</v>
      </c>
      <c r="F506" s="302" t="n">
        <f aca="false">Работы!$F506</f>
        <v>30</v>
      </c>
      <c r="G506" s="477" t="n">
        <f aca="false">Работы!$G506</f>
        <v>32340</v>
      </c>
      <c r="H506" s="304" t="n">
        <f aca="false">SUMPRODUCT(N506:$CZ506,MOD(COLUMN(N506:$CZ506)+1,2))</f>
        <v>0</v>
      </c>
      <c r="I506" s="478" t="n">
        <f aca="false">H506*$E506</f>
        <v>0</v>
      </c>
      <c r="J506" s="304" t="n">
        <f aca="false">F506-H506</f>
        <v>30</v>
      </c>
      <c r="K506" s="478" t="n">
        <f aca="false">J506*$E506</f>
        <v>32340</v>
      </c>
      <c r="L506" s="479"/>
      <c r="M506" s="480" t="n">
        <f aca="false">L506*$E506</f>
        <v>0</v>
      </c>
      <c r="N506" s="479"/>
      <c r="O506" s="480" t="n">
        <f aca="false">N506*$E506</f>
        <v>0</v>
      </c>
    </row>
    <row r="507" customFormat="false" ht="14.25" hidden="false" customHeight="false" outlineLevel="0" collapsed="false">
      <c r="A507" s="298"/>
      <c r="B507" s="298" t="s">
        <v>741</v>
      </c>
      <c r="C507" s="298" t="str">
        <f aca="false">VLOOKUP(B507,СписокРабот!B:E,2,FALSE())</f>
        <v>Укладка плитки многогранной</v>
      </c>
      <c r="D507" s="300" t="str">
        <f aca="false">VLOOKUP(B507,СписокРабот!B:E,3,FALSE())</f>
        <v>м²</v>
      </c>
      <c r="E507" s="476" t="n">
        <f aca="false">VLOOKUP(B507,СписокРабот!B:E,4,FALSE())</f>
        <v>4672</v>
      </c>
      <c r="F507" s="306" t="n">
        <f aca="false">Работы!$F507</f>
        <v>0</v>
      </c>
      <c r="G507" s="477" t="n">
        <f aca="false">Работы!$G507</f>
        <v>0</v>
      </c>
      <c r="H507" s="307" t="n">
        <f aca="false">SUMPRODUCT(N507:$CZ507,MOD(COLUMN(N507:$CZ507)+1,2))</f>
        <v>0</v>
      </c>
      <c r="I507" s="478" t="n">
        <f aca="false">H507*$E507</f>
        <v>0</v>
      </c>
      <c r="J507" s="307" t="n">
        <f aca="false">F507-H507</f>
        <v>0</v>
      </c>
      <c r="K507" s="478" t="n">
        <f aca="false">J507*$E507</f>
        <v>0</v>
      </c>
      <c r="L507" s="481"/>
      <c r="M507" s="480" t="n">
        <f aca="false">L507*$E507</f>
        <v>0</v>
      </c>
      <c r="N507" s="481"/>
      <c r="O507" s="480" t="n">
        <f aca="false">N507*$E507</f>
        <v>0</v>
      </c>
    </row>
    <row r="508" customFormat="false" ht="14.25" hidden="false" customHeight="false" outlineLevel="0" collapsed="false">
      <c r="A508" s="298"/>
      <c r="B508" s="298" t="s">
        <v>742</v>
      </c>
      <c r="C508" s="298" t="str">
        <f aca="false">VLOOKUP(B508,СписокРабот!B:E,2,FALSE())</f>
        <v>Укладка плитки/керамогранита размер от 601 мм, по влючительно 1200 мм пол,стена</v>
      </c>
      <c r="D508" s="300" t="str">
        <f aca="false">VLOOKUP(B508,СписокРабот!B:E,3,FALSE())</f>
        <v>м²</v>
      </c>
      <c r="E508" s="476" t="n">
        <f aca="false">VLOOKUP(B508,СписокРабот!B:E,4,FALSE())</f>
        <v>7362</v>
      </c>
      <c r="F508" s="306" t="n">
        <f aca="false">Работы!$F508</f>
        <v>0</v>
      </c>
      <c r="G508" s="477" t="n">
        <f aca="false">Работы!$G508</f>
        <v>0</v>
      </c>
      <c r="H508" s="307" t="n">
        <f aca="false">SUMPRODUCT(N508:$CZ508,MOD(COLUMN(N508:$CZ508)+1,2))</f>
        <v>0</v>
      </c>
      <c r="I508" s="478" t="n">
        <f aca="false">H508*$E508</f>
        <v>0</v>
      </c>
      <c r="J508" s="307" t="n">
        <f aca="false">F508-H508</f>
        <v>0</v>
      </c>
      <c r="K508" s="478" t="n">
        <f aca="false">J508*$E508</f>
        <v>0</v>
      </c>
      <c r="L508" s="481"/>
      <c r="M508" s="480" t="n">
        <f aca="false">L508*$E508</f>
        <v>0</v>
      </c>
      <c r="N508" s="481"/>
      <c r="O508" s="480" t="n">
        <f aca="false">N508*$E508</f>
        <v>0</v>
      </c>
    </row>
    <row r="509" customFormat="false" ht="14.25" hidden="false" customHeight="false" outlineLevel="0" collapsed="false">
      <c r="A509" s="298"/>
      <c r="B509" s="298" t="s">
        <v>743</v>
      </c>
      <c r="C509" s="298" t="str">
        <f aca="false">VLOOKUP(B509,СписокРабот!B:E,2,FALSE())</f>
        <v>Укладка плитки/керамогранита размер от 1201 мм, менее 1 м² / шт. пол,стена</v>
      </c>
      <c r="D509" s="300" t="str">
        <f aca="false">VLOOKUP(B509,СписокРабот!B:E,3,FALSE())</f>
        <v>м²</v>
      </c>
      <c r="E509" s="476" t="n">
        <f aca="false">VLOOKUP(B509,СписокРабот!B:E,4,FALSE())</f>
        <v>9343</v>
      </c>
      <c r="F509" s="306" t="n">
        <f aca="false">Работы!$F509</f>
        <v>0</v>
      </c>
      <c r="G509" s="477" t="n">
        <f aca="false">Работы!$G509</f>
        <v>0</v>
      </c>
      <c r="H509" s="307" t="n">
        <f aca="false">SUMPRODUCT(N509:$CZ509,MOD(COLUMN(N509:$CZ509)+1,2))</f>
        <v>0</v>
      </c>
      <c r="I509" s="478" t="n">
        <f aca="false">H509*$E509</f>
        <v>0</v>
      </c>
      <c r="J509" s="307" t="n">
        <f aca="false">F509-H509</f>
        <v>0</v>
      </c>
      <c r="K509" s="478" t="n">
        <f aca="false">J509*$E509</f>
        <v>0</v>
      </c>
      <c r="L509" s="481"/>
      <c r="M509" s="480" t="n">
        <f aca="false">L509*$E509</f>
        <v>0</v>
      </c>
      <c r="N509" s="481"/>
      <c r="O509" s="480" t="n">
        <f aca="false">N509*$E509</f>
        <v>0</v>
      </c>
    </row>
    <row r="510" customFormat="false" ht="14.25" hidden="false" customHeight="false" outlineLevel="0" collapsed="false">
      <c r="A510" s="298"/>
      <c r="B510" s="298" t="s">
        <v>744</v>
      </c>
      <c r="C510" s="298" t="str">
        <f aca="false">VLOOKUP(B510,СписокРабот!B:E,2,FALSE())</f>
        <v>Укладка плитки/керамогранита размер от 1201 мм, более 1 м² / шт.пол, стена</v>
      </c>
      <c r="D510" s="300" t="str">
        <f aca="false">VLOOKUP(B510,СписокРабот!B:E,3,FALSE())</f>
        <v>м²</v>
      </c>
      <c r="E510" s="476" t="n">
        <f aca="false">VLOOKUP(B510,СписокРабот!B:E,4,FALSE())</f>
        <v>12068</v>
      </c>
      <c r="F510" s="306" t="n">
        <f aca="false">Работы!$F510</f>
        <v>0</v>
      </c>
      <c r="G510" s="477" t="n">
        <f aca="false">Работы!$G510</f>
        <v>0</v>
      </c>
      <c r="H510" s="307" t="n">
        <f aca="false">SUMPRODUCT(N510:$CZ510,MOD(COLUMN(N510:$CZ510)+1,2))</f>
        <v>0</v>
      </c>
      <c r="I510" s="478" t="n">
        <f aca="false">H510*$E510</f>
        <v>0</v>
      </c>
      <c r="J510" s="307" t="n">
        <f aca="false">F510-H510</f>
        <v>0</v>
      </c>
      <c r="K510" s="478" t="n">
        <f aca="false">J510*$E510</f>
        <v>0</v>
      </c>
      <c r="L510" s="481"/>
      <c r="M510" s="480" t="n">
        <f aca="false">L510*$E510</f>
        <v>0</v>
      </c>
      <c r="N510" s="481"/>
      <c r="O510" s="480" t="n">
        <f aca="false">N510*$E510</f>
        <v>0</v>
      </c>
    </row>
    <row r="511" customFormat="false" ht="14.25" hidden="false" customHeight="false" outlineLevel="0" collapsed="false">
      <c r="A511" s="491" t="s">
        <v>354</v>
      </c>
      <c r="B511" s="491" t="s">
        <v>222</v>
      </c>
      <c r="C511" s="491"/>
      <c r="D511" s="501"/>
      <c r="E511" s="502"/>
      <c r="F511" s="483" t="n">
        <f aca="false">F476</f>
        <v>291</v>
      </c>
      <c r="G511" s="484" t="n">
        <f aca="false">G476</f>
        <v>655405</v>
      </c>
      <c r="H511" s="485"/>
      <c r="I511" s="516" t="n">
        <f aca="false">I476</f>
        <v>0</v>
      </c>
      <c r="J511" s="517"/>
      <c r="K511" s="518" t="n">
        <f aca="false">K476</f>
        <v>655405</v>
      </c>
      <c r="L511" s="485"/>
      <c r="M511" s="516" t="n">
        <f aca="false">M476</f>
        <v>0</v>
      </c>
      <c r="N511" s="489"/>
      <c r="O511" s="516" t="n">
        <f aca="false">O476</f>
        <v>0</v>
      </c>
    </row>
    <row r="512" customFormat="false" ht="14.25" hidden="false" customHeight="false" outlineLevel="0" collapsed="false">
      <c r="A512" s="503" t="s">
        <v>382</v>
      </c>
      <c r="B512" s="503" t="s">
        <v>1084</v>
      </c>
      <c r="C512" s="504"/>
      <c r="D512" s="505"/>
      <c r="E512" s="506"/>
      <c r="F512" s="494" t="n">
        <f aca="false">F470</f>
        <v>291</v>
      </c>
      <c r="G512" s="495" t="n">
        <f aca="false">G470</f>
        <v>655405</v>
      </c>
      <c r="H512" s="496"/>
      <c r="I512" s="520" t="n">
        <f aca="false">I470</f>
        <v>0</v>
      </c>
      <c r="J512" s="521"/>
      <c r="K512" s="522" t="n">
        <f aca="false">K470</f>
        <v>655405</v>
      </c>
      <c r="L512" s="496"/>
      <c r="M512" s="520" t="n">
        <f aca="false">M470</f>
        <v>0</v>
      </c>
      <c r="N512" s="499"/>
      <c r="O512" s="520" t="n">
        <f aca="false">O470</f>
        <v>0</v>
      </c>
    </row>
    <row r="513" customFormat="false" ht="14.25" hidden="false" customHeight="false" outlineLevel="0" collapsed="false">
      <c r="A513" s="460" t="s">
        <v>338</v>
      </c>
      <c r="B513" s="461" t="s">
        <v>745</v>
      </c>
      <c r="C513" s="461"/>
      <c r="D513" s="461"/>
      <c r="E513" s="461"/>
      <c r="F513" s="462" t="n">
        <f aca="false">SUM(F514:F520)</f>
        <v>0</v>
      </c>
      <c r="G513" s="500" t="n">
        <f aca="false">SUM(G514:G524)</f>
        <v>0</v>
      </c>
      <c r="H513" s="467"/>
      <c r="I513" s="510" t="n">
        <f aca="false">SUM(I514:I524)</f>
        <v>0</v>
      </c>
      <c r="J513" s="511"/>
      <c r="K513" s="512" t="n">
        <f aca="false">SUM(K514:K524)</f>
        <v>0</v>
      </c>
      <c r="L513" s="467"/>
      <c r="M513" s="510" t="n">
        <f aca="false">SUM(M514:M524)</f>
        <v>0</v>
      </c>
      <c r="N513" s="467"/>
      <c r="O513" s="510" t="n">
        <f aca="false">SUM(O514:O524)</f>
        <v>0</v>
      </c>
    </row>
    <row r="514" customFormat="false" ht="14.25" hidden="false" customHeight="false" outlineLevel="0" collapsed="false">
      <c r="A514" s="298"/>
      <c r="B514" s="334" t="s">
        <v>746</v>
      </c>
      <c r="C514" s="298" t="str">
        <f aca="false">VLOOKUP(B514,СписокРабот!B:E,2,FALSE())</f>
        <v>Перестановка мебели/ разборка без сохранения</v>
      </c>
      <c r="D514" s="300" t="str">
        <f aca="false">VLOOKUP(B514,СписокРабот!B:E,3,FALSE())</f>
        <v>час.</v>
      </c>
      <c r="E514" s="476" t="n">
        <f aca="false">VLOOKUP(B514,СписокРабот!B:E,4,FALSE())</f>
        <v>4060</v>
      </c>
      <c r="F514" s="302" t="n">
        <f aca="false">Работы!$F514</f>
        <v>0</v>
      </c>
      <c r="G514" s="477" t="n">
        <f aca="false">Работы!$G514</f>
        <v>0</v>
      </c>
      <c r="H514" s="304" t="n">
        <f aca="false">SUMPRODUCT(N514:$CZ514,MOD(COLUMN(N514:$CZ514)+1,2))</f>
        <v>0</v>
      </c>
      <c r="I514" s="478" t="n">
        <f aca="false">H514*$E514</f>
        <v>0</v>
      </c>
      <c r="J514" s="304" t="n">
        <f aca="false">F514-H514</f>
        <v>0</v>
      </c>
      <c r="K514" s="478" t="n">
        <f aca="false">J514*$E514</f>
        <v>0</v>
      </c>
      <c r="L514" s="479"/>
      <c r="M514" s="480" t="n">
        <f aca="false">L514*$E514</f>
        <v>0</v>
      </c>
      <c r="N514" s="479"/>
      <c r="O514" s="480" t="n">
        <f aca="false">N514*$E514</f>
        <v>0</v>
      </c>
    </row>
    <row r="515" customFormat="false" ht="14.25" hidden="false" customHeight="false" outlineLevel="0" collapsed="false">
      <c r="A515" s="298"/>
      <c r="B515" s="334" t="s">
        <v>747</v>
      </c>
      <c r="C515" s="298" t="str">
        <f aca="false">VLOOKUP(B515,СписокРабот!B:E,2,FALSE())</f>
        <v>Оклейка мебели /окон/дверей/пола защитной пленкой</v>
      </c>
      <c r="D515" s="300" t="str">
        <f aca="false">VLOOKUP(B515,СписокРабот!B:E,3,FALSE())</f>
        <v>час.</v>
      </c>
      <c r="E515" s="476" t="n">
        <f aca="false">VLOOKUP(B515,СписокРабот!B:E,4,FALSE())</f>
        <v>3809</v>
      </c>
      <c r="F515" s="302" t="n">
        <f aca="false">Работы!$F515</f>
        <v>0</v>
      </c>
      <c r="G515" s="477" t="n">
        <f aca="false">Работы!$G515</f>
        <v>0</v>
      </c>
      <c r="H515" s="304" t="n">
        <f aca="false">SUMPRODUCT(N515:$CZ515,MOD(COLUMN(N515:$CZ515)+1,2))</f>
        <v>0</v>
      </c>
      <c r="I515" s="478" t="n">
        <f aca="false">H515*$E515</f>
        <v>0</v>
      </c>
      <c r="J515" s="304" t="n">
        <f aca="false">F515-H515</f>
        <v>0</v>
      </c>
      <c r="K515" s="478" t="n">
        <f aca="false">J515*$E515</f>
        <v>0</v>
      </c>
      <c r="L515" s="479"/>
      <c r="M515" s="480" t="n">
        <f aca="false">L515*$E515</f>
        <v>0</v>
      </c>
      <c r="N515" s="479"/>
      <c r="O515" s="480" t="n">
        <f aca="false">N515*$E515</f>
        <v>0</v>
      </c>
    </row>
    <row r="516" customFormat="false" ht="14.25" hidden="false" customHeight="false" outlineLevel="0" collapsed="false">
      <c r="A516" s="298"/>
      <c r="B516" s="334" t="s">
        <v>748</v>
      </c>
      <c r="C516" s="298" t="str">
        <f aca="false">VLOOKUP(B516,СписокРабот!B:E,2,FALSE())</f>
        <v>Уборка помещения после ремонта</v>
      </c>
      <c r="D516" s="300" t="str">
        <f aca="false">VLOOKUP(B516,СписокРабот!B:E,3,FALSE())</f>
        <v>ед.</v>
      </c>
      <c r="E516" s="476" t="n">
        <f aca="false">VLOOKUP(B516,СписокРабот!B:E,4,FALSE())</f>
        <v>0</v>
      </c>
      <c r="F516" s="302" t="n">
        <f aca="false">Работы!$F516</f>
        <v>0</v>
      </c>
      <c r="G516" s="477" t="n">
        <f aca="false">Работы!$G516</f>
        <v>0</v>
      </c>
      <c r="H516" s="304" t="n">
        <f aca="false">SUMPRODUCT(N516:$CZ516,MOD(COLUMN(N516:$CZ516)+1,2))</f>
        <v>0</v>
      </c>
      <c r="I516" s="478" t="n">
        <f aca="false">H516*$E516</f>
        <v>0</v>
      </c>
      <c r="J516" s="304" t="n">
        <f aca="false">F516-H516</f>
        <v>0</v>
      </c>
      <c r="K516" s="478" t="n">
        <f aca="false">J516*$E516</f>
        <v>0</v>
      </c>
      <c r="L516" s="479"/>
      <c r="M516" s="480" t="n">
        <f aca="false">L516*$E516</f>
        <v>0</v>
      </c>
      <c r="N516" s="479"/>
      <c r="O516" s="480" t="n">
        <f aca="false">N516*$E516</f>
        <v>0</v>
      </c>
    </row>
    <row r="517" customFormat="false" ht="14.25" hidden="false" customHeight="false" outlineLevel="0" collapsed="false">
      <c r="A517" s="298"/>
      <c r="B517" s="334" t="s">
        <v>749</v>
      </c>
      <c r="C517" s="298" t="str">
        <f aca="false">VLOOKUP(B517,СписокРабот!B:E,2,FALSE())</f>
        <v>Защита пола гофрокартоном (частичный ремонт без замены напольного покрытия)</v>
      </c>
      <c r="D517" s="300" t="str">
        <f aca="false">VLOOKUP(B517,СписокРабот!B:E,3,FALSE())</f>
        <v>час.</v>
      </c>
      <c r="E517" s="476" t="n">
        <f aca="false">VLOOKUP(B517,СписокРабот!B:E,4,FALSE())</f>
        <v>11001</v>
      </c>
      <c r="F517" s="302" t="n">
        <f aca="false">Работы!$F517</f>
        <v>0</v>
      </c>
      <c r="G517" s="477" t="n">
        <f aca="false">Работы!$G517</f>
        <v>0</v>
      </c>
      <c r="H517" s="304" t="n">
        <f aca="false">SUMPRODUCT(N517:$CZ517,MOD(COLUMN(N517:$CZ517)+1,2))</f>
        <v>0</v>
      </c>
      <c r="I517" s="478" t="n">
        <f aca="false">H517*$E517</f>
        <v>0</v>
      </c>
      <c r="J517" s="304" t="n">
        <f aca="false">F517-H517</f>
        <v>0</v>
      </c>
      <c r="K517" s="478" t="n">
        <f aca="false">J517*$E517</f>
        <v>0</v>
      </c>
      <c r="L517" s="479"/>
      <c r="M517" s="480" t="n">
        <f aca="false">L517*$E517</f>
        <v>0</v>
      </c>
      <c r="N517" s="479"/>
      <c r="O517" s="480" t="n">
        <f aca="false">N517*$E517</f>
        <v>0</v>
      </c>
    </row>
    <row r="518" customFormat="false" ht="14.25" hidden="false" customHeight="false" outlineLevel="0" collapsed="false">
      <c r="A518" s="298"/>
      <c r="B518" s="334" t="s">
        <v>750</v>
      </c>
      <c r="C518" s="298" t="str">
        <f aca="false">VLOOKUP(B518,СписокРабот!B:E,2,FALSE())</f>
        <v>Вынос мусора до контейнера заказчика (при наличии грузового лифта не более 50 метров от подъезда)</v>
      </c>
      <c r="D518" s="300" t="str">
        <f aca="false">VLOOKUP(B518,СписокРабот!B:E,3,FALSE())</f>
        <v>час.</v>
      </c>
      <c r="E518" s="476" t="n">
        <f aca="false">VLOOKUP(B518,СписокРабот!B:E,4,FALSE())</f>
        <v>6996</v>
      </c>
      <c r="F518" s="302" t="n">
        <f aca="false">Работы!$F518</f>
        <v>0</v>
      </c>
      <c r="G518" s="477" t="n">
        <f aca="false">Работы!$G518</f>
        <v>0</v>
      </c>
      <c r="H518" s="304" t="n">
        <f aca="false">SUMPRODUCT(N518:$CZ518,MOD(COLUMN(N518:$CZ518)+1,2))</f>
        <v>0</v>
      </c>
      <c r="I518" s="478" t="n">
        <f aca="false">H518*$E518</f>
        <v>0</v>
      </c>
      <c r="J518" s="304" t="n">
        <f aca="false">F518-H518</f>
        <v>0</v>
      </c>
      <c r="K518" s="478" t="n">
        <f aca="false">J518*$E518</f>
        <v>0</v>
      </c>
      <c r="L518" s="479"/>
      <c r="M518" s="480" t="n">
        <f aca="false">L518*$E518</f>
        <v>0</v>
      </c>
      <c r="N518" s="479"/>
      <c r="O518" s="480" t="n">
        <f aca="false">N518*$E518</f>
        <v>0</v>
      </c>
    </row>
    <row r="519" customFormat="false" ht="14.25" hidden="false" customHeight="false" outlineLevel="0" collapsed="false">
      <c r="A519" s="298"/>
      <c r="B519" s="334" t="s">
        <v>751</v>
      </c>
      <c r="C519" s="298" t="str">
        <f aca="false">VLOOKUP(B519,СписокРабот!B:E,2,FALSE())</f>
        <v>Вынос мусора до контейнера заказчика (при наличии грузового лифта свыше 50 метров от подъезда)</v>
      </c>
      <c r="D519" s="300" t="str">
        <f aca="false">VLOOKUP(B519,СписокРабот!B:E,3,FALSE())</f>
        <v>час.</v>
      </c>
      <c r="E519" s="476" t="n">
        <f aca="false">VLOOKUP(B519,СписокРабот!B:E,4,FALSE())</f>
        <v>8744</v>
      </c>
      <c r="F519" s="302" t="n">
        <f aca="false">Работы!$F519</f>
        <v>0</v>
      </c>
      <c r="G519" s="477" t="n">
        <f aca="false">Работы!$G519</f>
        <v>0</v>
      </c>
      <c r="H519" s="304" t="n">
        <f aca="false">SUMPRODUCT(N519:$CZ519,MOD(COLUMN(N519:$CZ519)+1,2))</f>
        <v>0</v>
      </c>
      <c r="I519" s="478" t="n">
        <f aca="false">H519*$E519</f>
        <v>0</v>
      </c>
      <c r="J519" s="304" t="n">
        <f aca="false">F519-H519</f>
        <v>0</v>
      </c>
      <c r="K519" s="478" t="n">
        <f aca="false">J519*$E519</f>
        <v>0</v>
      </c>
      <c r="L519" s="479"/>
      <c r="M519" s="480" t="n">
        <f aca="false">L519*$E519</f>
        <v>0</v>
      </c>
      <c r="N519" s="479"/>
      <c r="O519" s="480" t="n">
        <f aca="false">N519*$E519</f>
        <v>0</v>
      </c>
    </row>
    <row r="520" customFormat="false" ht="14.25" hidden="false" customHeight="false" outlineLevel="0" collapsed="false">
      <c r="A520" s="298"/>
      <c r="B520" s="334" t="s">
        <v>752</v>
      </c>
      <c r="C520" s="298" t="str">
        <f aca="false">VLOOKUP(B520,СписокРабот!B:E,2,FALSE())</f>
        <v>Вывоз мусора (контейнер 7 м. куб.)</v>
      </c>
      <c r="D520" s="300" t="str">
        <f aca="false">VLOOKUP(B520,СписокРабот!B:E,3,FALSE())</f>
        <v>ед.</v>
      </c>
      <c r="E520" s="476" t="n">
        <f aca="false">VLOOKUP(B520,СписокРабот!B:E,4,FALSE())</f>
        <v>0</v>
      </c>
      <c r="F520" s="302" t="n">
        <f aca="false">Работы!$F520</f>
        <v>0</v>
      </c>
      <c r="G520" s="477" t="n">
        <f aca="false">Работы!$G520</f>
        <v>0</v>
      </c>
      <c r="H520" s="304" t="n">
        <f aca="false">SUMPRODUCT(N520:$CZ520,MOD(COLUMN(N520:$CZ520)+1,2))</f>
        <v>0</v>
      </c>
      <c r="I520" s="478" t="n">
        <f aca="false">H520*$E520</f>
        <v>0</v>
      </c>
      <c r="J520" s="304" t="n">
        <f aca="false">F520-H520</f>
        <v>0</v>
      </c>
      <c r="K520" s="478" t="n">
        <f aca="false">J520*$E520</f>
        <v>0</v>
      </c>
      <c r="L520" s="479"/>
      <c r="M520" s="480" t="n">
        <f aca="false">L520*$E520</f>
        <v>0</v>
      </c>
      <c r="N520" s="479"/>
      <c r="O520" s="480" t="n">
        <f aca="false">N520*$E520</f>
        <v>0</v>
      </c>
    </row>
    <row r="521" customFormat="false" ht="14.25" hidden="false" customHeight="false" outlineLevel="0" collapsed="false">
      <c r="A521" s="298"/>
      <c r="B521" s="334" t="s">
        <v>753</v>
      </c>
      <c r="C521" s="524" t="str">
        <f aca="false">Сводная!D525</f>
        <v>Сборка строительных лесов, подмостей</v>
      </c>
      <c r="D521" s="300" t="str">
        <f aca="false">Сводная!E525</f>
        <v>час.</v>
      </c>
      <c r="E521" s="525" t="n">
        <f aca="false">Сводная!F525</f>
        <v>3753</v>
      </c>
      <c r="F521" s="302" t="n">
        <f aca="false">Работы!$F521</f>
        <v>0</v>
      </c>
      <c r="G521" s="477" t="n">
        <f aca="false">Работы!$G521</f>
        <v>0</v>
      </c>
      <c r="H521" s="304" t="n">
        <f aca="false">SUMPRODUCT(N521:$CZ521,MOD(COLUMN(N521:$CZ521)+1,2))</f>
        <v>0</v>
      </c>
      <c r="I521" s="478" t="n">
        <f aca="false">H521*$E521</f>
        <v>0</v>
      </c>
      <c r="J521" s="304" t="n">
        <f aca="false">F521-H521</f>
        <v>0</v>
      </c>
      <c r="K521" s="478" t="n">
        <f aca="false">J521*$E521</f>
        <v>0</v>
      </c>
      <c r="L521" s="479"/>
      <c r="M521" s="480" t="n">
        <f aca="false">L521*$E521</f>
        <v>0</v>
      </c>
      <c r="N521" s="479"/>
      <c r="O521" s="480" t="n">
        <f aca="false">N521*$E521</f>
        <v>0</v>
      </c>
    </row>
    <row r="522" customFormat="false" ht="14.25" hidden="false" customHeight="false" outlineLevel="0" collapsed="false">
      <c r="A522" s="298"/>
      <c r="B522" s="334" t="s">
        <v>754</v>
      </c>
      <c r="C522" s="524" t="str">
        <f aca="false">Сводная!D526</f>
        <v>Изготовление дубликата ключа (цена договорная)</v>
      </c>
      <c r="D522" s="300" t="str">
        <f aca="false">Сводная!E526</f>
        <v>ед.</v>
      </c>
      <c r="E522" s="525" t="n">
        <f aca="false">Сводная!F526</f>
        <v>0</v>
      </c>
      <c r="F522" s="302" t="n">
        <f aca="false">Работы!$F522</f>
        <v>0</v>
      </c>
      <c r="G522" s="477" t="n">
        <f aca="false">Работы!$G522</f>
        <v>0</v>
      </c>
      <c r="H522" s="304" t="n">
        <f aca="false">SUMPRODUCT(N522:$CZ522,MOD(COLUMN(N522:$CZ522)+1,2))</f>
        <v>0</v>
      </c>
      <c r="I522" s="478" t="n">
        <f aca="false">H522*$E522</f>
        <v>0</v>
      </c>
      <c r="J522" s="304" t="n">
        <f aca="false">F522-H522</f>
        <v>0</v>
      </c>
      <c r="K522" s="478" t="n">
        <f aca="false">J522*$E522</f>
        <v>0</v>
      </c>
      <c r="L522" s="479"/>
      <c r="M522" s="480" t="n">
        <f aca="false">L522*$E522</f>
        <v>0</v>
      </c>
      <c r="N522" s="479"/>
      <c r="O522" s="480" t="n">
        <f aca="false">N522*$E522</f>
        <v>0</v>
      </c>
    </row>
    <row r="523" customFormat="false" ht="14.25" hidden="false" customHeight="false" outlineLevel="0" collapsed="false">
      <c r="A523" s="298"/>
      <c r="B523" s="334" t="s">
        <v>755</v>
      </c>
      <c r="C523" s="524" t="n">
        <f aca="false">Сводная!D527</f>
        <v>0</v>
      </c>
      <c r="D523" s="300" t="n">
        <f aca="false">Сводная!E527</f>
        <v>0</v>
      </c>
      <c r="E523" s="525" t="n">
        <f aca="false">Сводная!F527</f>
        <v>0</v>
      </c>
      <c r="F523" s="302" t="n">
        <f aca="false">Работы!$F523</f>
        <v>0</v>
      </c>
      <c r="G523" s="477" t="n">
        <f aca="false">Работы!$G523</f>
        <v>0</v>
      </c>
      <c r="H523" s="304" t="n">
        <f aca="false">SUMPRODUCT(N523:$CZ523,MOD(COLUMN(N523:$CZ523)+1,2))</f>
        <v>0</v>
      </c>
      <c r="I523" s="478" t="n">
        <f aca="false">H523*$E523</f>
        <v>0</v>
      </c>
      <c r="J523" s="304" t="n">
        <f aca="false">F523-H523</f>
        <v>0</v>
      </c>
      <c r="K523" s="478" t="n">
        <f aca="false">J523*$E523</f>
        <v>0</v>
      </c>
      <c r="L523" s="479"/>
      <c r="M523" s="480" t="n">
        <f aca="false">L523*$E523</f>
        <v>0</v>
      </c>
      <c r="N523" s="479"/>
      <c r="O523" s="480" t="n">
        <f aca="false">N523*$E523</f>
        <v>0</v>
      </c>
    </row>
    <row r="524" customFormat="false" ht="14.25" hidden="false" customHeight="false" outlineLevel="0" collapsed="false">
      <c r="A524" s="298"/>
      <c r="B524" s="334" t="s">
        <v>756</v>
      </c>
      <c r="C524" s="524" t="n">
        <f aca="false">Сводная!D528</f>
        <v>0</v>
      </c>
      <c r="D524" s="300" t="n">
        <f aca="false">Сводная!E528</f>
        <v>0</v>
      </c>
      <c r="E524" s="525" t="n">
        <f aca="false">Сводная!F528</f>
        <v>0</v>
      </c>
      <c r="F524" s="302" t="n">
        <f aca="false">Работы!$F524</f>
        <v>0</v>
      </c>
      <c r="G524" s="477" t="n">
        <f aca="false">Работы!$G524</f>
        <v>0</v>
      </c>
      <c r="H524" s="304" t="n">
        <f aca="false">SUMPRODUCT(N524:$CZ524,MOD(COLUMN(N524:$CZ524)+1,2))</f>
        <v>0</v>
      </c>
      <c r="I524" s="478" t="n">
        <f aca="false">H524*$E524</f>
        <v>0</v>
      </c>
      <c r="J524" s="304" t="n">
        <f aca="false">F524-H524</f>
        <v>0</v>
      </c>
      <c r="K524" s="478" t="n">
        <f aca="false">J524*$E524</f>
        <v>0</v>
      </c>
      <c r="L524" s="479"/>
      <c r="M524" s="480" t="n">
        <f aca="false">L524*$E524</f>
        <v>0</v>
      </c>
      <c r="N524" s="479"/>
      <c r="O524" s="480" t="n">
        <f aca="false">N524*$E524</f>
        <v>0</v>
      </c>
    </row>
    <row r="525" customFormat="false" ht="14.25" hidden="false" customHeight="false" outlineLevel="0" collapsed="false">
      <c r="A525" s="492" t="s">
        <v>382</v>
      </c>
      <c r="B525" s="526" t="s">
        <v>1085</v>
      </c>
      <c r="C525" s="526"/>
      <c r="D525" s="526"/>
      <c r="E525" s="526"/>
      <c r="F525" s="494" t="n">
        <f aca="false">F513</f>
        <v>0</v>
      </c>
      <c r="G525" s="527" t="n">
        <f aca="false">G513</f>
        <v>0</v>
      </c>
      <c r="H525" s="496"/>
      <c r="I525" s="520" t="n">
        <f aca="false">I513</f>
        <v>0</v>
      </c>
      <c r="J525" s="521"/>
      <c r="K525" s="522" t="n">
        <f aca="false">K513</f>
        <v>0</v>
      </c>
      <c r="L525" s="496"/>
      <c r="M525" s="520" t="n">
        <f aca="false">M513</f>
        <v>0</v>
      </c>
      <c r="N525" s="496"/>
      <c r="O525" s="520" t="n">
        <f aca="false">O513</f>
        <v>0</v>
      </c>
    </row>
    <row r="526" customFormat="false" ht="14.25" hidden="false" customHeight="false" outlineLevel="0" collapsed="false">
      <c r="A526" s="528" t="s">
        <v>758</v>
      </c>
      <c r="B526" s="98" t="s">
        <v>1086</v>
      </c>
      <c r="C526" s="98"/>
      <c r="D526" s="98"/>
      <c r="E526" s="98"/>
      <c r="F526" s="494" t="n">
        <f aca="false">F513+F470+F342+F232+F179+F57+F7</f>
        <v>4859.1</v>
      </c>
      <c r="G526" s="527" t="n">
        <f aca="false">G513+G470+G342+G232+G179+G57+G7</f>
        <v>3622957.5</v>
      </c>
      <c r="H526" s="529"/>
      <c r="I526" s="497" t="n">
        <f aca="false">I513+I470+I342+I232+I179+I57+I7</f>
        <v>0</v>
      </c>
      <c r="J526" s="530" t="n">
        <f aca="false">COUNTIF(J13:J525,"&lt;0")</f>
        <v>0</v>
      </c>
      <c r="K526" s="498" t="n">
        <f aca="false">K513+K470+K342+K232+K179+K57+K7</f>
        <v>3622957.5</v>
      </c>
      <c r="L526" s="496" t="n">
        <f aca="false">SUM(L7:L525)</f>
        <v>0</v>
      </c>
      <c r="M526" s="497" t="n">
        <f aca="false">M513+M470+M342+M232+M179+M57+M7</f>
        <v>0</v>
      </c>
      <c r="N526" s="496" t="n">
        <f aca="false">SUM(N7:N525)</f>
        <v>0</v>
      </c>
      <c r="O526" s="497" t="n">
        <f aca="false">O513+O470+O342+O232+O179+O57+O7</f>
        <v>0</v>
      </c>
    </row>
  </sheetData>
  <sheetProtection algorithmName="SHA-512" hashValue="JOglwCftX62Xt3xiQAhGFvIDxZ0CfSSTnD1UmiRy34oavURN9H7+Eu74yFad2hXq0HWj9Jz0YUIuRyxmSB91Og==" saltValue="615qbWli0msssyHJxoIDKw==" spinCount="100000" sheet="true" autoFilter="false"/>
  <autoFilter ref="A6:O527"/>
  <mergeCells count="37">
    <mergeCell ref="B1:C1"/>
    <mergeCell ref="H1:H2"/>
    <mergeCell ref="L1:M1"/>
    <mergeCell ref="N1:O1"/>
    <mergeCell ref="A2:C4"/>
    <mergeCell ref="L2:M2"/>
    <mergeCell ref="N2:O2"/>
    <mergeCell ref="L3:M3"/>
    <mergeCell ref="N3:O3"/>
    <mergeCell ref="L4:M4"/>
    <mergeCell ref="N4:O4"/>
    <mergeCell ref="E5:G5"/>
    <mergeCell ref="H5:I5"/>
    <mergeCell ref="J5:K5"/>
    <mergeCell ref="B7:E7"/>
    <mergeCell ref="B8:E8"/>
    <mergeCell ref="B17:E17"/>
    <mergeCell ref="B18:E18"/>
    <mergeCell ref="B55:E55"/>
    <mergeCell ref="B57:E57"/>
    <mergeCell ref="B58:E58"/>
    <mergeCell ref="B80:E80"/>
    <mergeCell ref="B179:E179"/>
    <mergeCell ref="B180:E180"/>
    <mergeCell ref="B195:E195"/>
    <mergeCell ref="B232:E232"/>
    <mergeCell ref="B233:E233"/>
    <mergeCell ref="B263:E263"/>
    <mergeCell ref="B342:E342"/>
    <mergeCell ref="B343:E343"/>
    <mergeCell ref="B357:E357"/>
    <mergeCell ref="B470:E470"/>
    <mergeCell ref="B471:E471"/>
    <mergeCell ref="B476:E476"/>
    <mergeCell ref="B513:E513"/>
    <mergeCell ref="B525:E525"/>
    <mergeCell ref="B526:E526"/>
  </mergeCells>
  <conditionalFormatting sqref="H524:I524">
    <cfRule type="expression" priority="2" aboveAverage="0" equalAverage="0" bottom="0" percent="0" rank="0" text="" dxfId="52">
      <formula>$H$524&gt;$F$524</formula>
    </cfRule>
  </conditionalFormatting>
  <conditionalFormatting sqref="H523:I523">
    <cfRule type="expression" priority="3" aboveAverage="0" equalAverage="0" bottom="0" percent="0" rank="0" text="" dxfId="53">
      <formula>$H$523&gt;$F$523</formula>
    </cfRule>
  </conditionalFormatting>
  <conditionalFormatting sqref="H522:I522">
    <cfRule type="expression" priority="4" aboveAverage="0" equalAverage="0" bottom="0" percent="0" rank="0" text="" dxfId="54">
      <formula>$H$522&gt;$F$522</formula>
    </cfRule>
  </conditionalFormatting>
  <conditionalFormatting sqref="H521:I521">
    <cfRule type="expression" priority="5" aboveAverage="0" equalAverage="0" bottom="0" percent="0" rank="0" text="" dxfId="55">
      <formula>$H$521&gt;$F$521</formula>
    </cfRule>
  </conditionalFormatting>
  <conditionalFormatting sqref="H520:I520">
    <cfRule type="expression" priority="6" aboveAverage="0" equalAverage="0" bottom="0" percent="0" rank="0" text="" dxfId="56">
      <formula>$H$520&gt;$F$520</formula>
    </cfRule>
  </conditionalFormatting>
  <conditionalFormatting sqref="H519:I519">
    <cfRule type="expression" priority="7" aboveAverage="0" equalAverage="0" bottom="0" percent="0" rank="0" text="" dxfId="57">
      <formula>$H$519&gt;$F$519</formula>
    </cfRule>
  </conditionalFormatting>
  <conditionalFormatting sqref="H518:I518">
    <cfRule type="expression" priority="8" aboveAverage="0" equalAverage="0" bottom="0" percent="0" rank="0" text="" dxfId="58">
      <formula>$H$518&gt;$F$518</formula>
    </cfRule>
  </conditionalFormatting>
  <conditionalFormatting sqref="H517:I517">
    <cfRule type="expression" priority="9" aboveAverage="0" equalAverage="0" bottom="0" percent="0" rank="0" text="" dxfId="59">
      <formula>$H$517&gt;$F$517</formula>
    </cfRule>
  </conditionalFormatting>
  <conditionalFormatting sqref="H516:I516">
    <cfRule type="expression" priority="10" aboveAverage="0" equalAverage="0" bottom="0" percent="0" rank="0" text="" dxfId="60">
      <formula>$H$516&gt;$F$516</formula>
    </cfRule>
  </conditionalFormatting>
  <conditionalFormatting sqref="H515:I515">
    <cfRule type="expression" priority="11" aboveAverage="0" equalAverage="0" bottom="0" percent="0" rank="0" text="" dxfId="61">
      <formula>$H$515&gt;$F$515</formula>
    </cfRule>
  </conditionalFormatting>
  <conditionalFormatting sqref="H514:I514">
    <cfRule type="expression" priority="12" aboveAverage="0" equalAverage="0" bottom="0" percent="0" rank="0" text="" dxfId="62">
      <formula>$H$514&gt;$F$514</formula>
    </cfRule>
  </conditionalFormatting>
  <conditionalFormatting sqref="H510:I510">
    <cfRule type="expression" priority="13" aboveAverage="0" equalAverage="0" bottom="0" percent="0" rank="0" text="" dxfId="63">
      <formula>$H$510&gt;$F$510</formula>
    </cfRule>
  </conditionalFormatting>
  <conditionalFormatting sqref="H509:I509">
    <cfRule type="expression" priority="14" aboveAverage="0" equalAverage="0" bottom="0" percent="0" rank="0" text="" dxfId="64">
      <formula>$H$509&gt;$F$509</formula>
    </cfRule>
  </conditionalFormatting>
  <conditionalFormatting sqref="H508:I508">
    <cfRule type="expression" priority="15" aboveAverage="0" equalAverage="0" bottom="0" percent="0" rank="0" text="" dxfId="65">
      <formula>$H$508&gt;$F$508</formula>
    </cfRule>
  </conditionalFormatting>
  <conditionalFormatting sqref="H507:I507">
    <cfRule type="expression" priority="16" aboveAverage="0" equalAverage="0" bottom="0" percent="0" rank="0" text="" dxfId="66">
      <formula>$H$507&gt;$F$507</formula>
    </cfRule>
  </conditionalFormatting>
  <conditionalFormatting sqref="H506:I506">
    <cfRule type="expression" priority="17" aboveAverage="0" equalAverage="0" bottom="0" percent="0" rank="0" text="" dxfId="67">
      <formula>$H$506&gt;$F$506</formula>
    </cfRule>
  </conditionalFormatting>
  <conditionalFormatting sqref="H505:I505">
    <cfRule type="expression" priority="18" aboveAverage="0" equalAverage="0" bottom="0" percent="0" rank="0" text="" dxfId="68">
      <formula>$H$505&gt;$F$505</formula>
    </cfRule>
  </conditionalFormatting>
  <conditionalFormatting sqref="H504:I504">
    <cfRule type="expression" priority="19" aboveAverage="0" equalAverage="0" bottom="0" percent="0" rank="0" text="" dxfId="69">
      <formula>$H$504&gt;$F$504</formula>
    </cfRule>
  </conditionalFormatting>
  <conditionalFormatting sqref="H503:I503">
    <cfRule type="expression" priority="20" aboveAverage="0" equalAverage="0" bottom="0" percent="0" rank="0" text="" dxfId="70">
      <formula>$H$503&gt;$F$503</formula>
    </cfRule>
  </conditionalFormatting>
  <conditionalFormatting sqref="H502:I502">
    <cfRule type="expression" priority="21" aboveAverage="0" equalAverage="0" bottom="0" percent="0" rank="0" text="" dxfId="71">
      <formula>$H$502&gt;$F$502</formula>
    </cfRule>
  </conditionalFormatting>
  <conditionalFormatting sqref="H501:I501">
    <cfRule type="expression" priority="22" aboveAverage="0" equalAverage="0" bottom="0" percent="0" rank="0" text="" dxfId="72">
      <formula>$H$501&gt;$F$501</formula>
    </cfRule>
  </conditionalFormatting>
  <conditionalFormatting sqref="H500:I500">
    <cfRule type="expression" priority="23" aboveAverage="0" equalAverage="0" bottom="0" percent="0" rank="0" text="" dxfId="73">
      <formula>$H$500&gt;$F$500</formula>
    </cfRule>
  </conditionalFormatting>
  <conditionalFormatting sqref="H499:I499">
    <cfRule type="expression" priority="24" aboveAverage="0" equalAverage="0" bottom="0" percent="0" rank="0" text="" dxfId="74">
      <formula>$H$499&gt;$F$499</formula>
    </cfRule>
  </conditionalFormatting>
  <conditionalFormatting sqref="H498:I498">
    <cfRule type="expression" priority="25" aboveAverage="0" equalAverage="0" bottom="0" percent="0" rank="0" text="" dxfId="75">
      <formula>$H$498&gt;$F$498</formula>
    </cfRule>
  </conditionalFormatting>
  <conditionalFormatting sqref="H497:I497">
    <cfRule type="expression" priority="26" aboveAverage="0" equalAverage="0" bottom="0" percent="0" rank="0" text="" dxfId="76">
      <formula>$H$497&gt;$F$497</formula>
    </cfRule>
  </conditionalFormatting>
  <conditionalFormatting sqref="H496:I496">
    <cfRule type="expression" priority="27" aboveAverage="0" equalAverage="0" bottom="0" percent="0" rank="0" text="" dxfId="77">
      <formula>$H$496&gt;$F$496</formula>
    </cfRule>
  </conditionalFormatting>
  <conditionalFormatting sqref="H495:I495">
    <cfRule type="expression" priority="28" aboveAverage="0" equalAverage="0" bottom="0" percent="0" rank="0" text="" dxfId="78">
      <formula>$H$495&gt;$F$495</formula>
    </cfRule>
  </conditionalFormatting>
  <conditionalFormatting sqref="H494:I494">
    <cfRule type="expression" priority="29" aboveAverage="0" equalAverage="0" bottom="0" percent="0" rank="0" text="" dxfId="79">
      <formula>$H$494&gt;$F$494</formula>
    </cfRule>
  </conditionalFormatting>
  <conditionalFormatting sqref="H493:I493">
    <cfRule type="expression" priority="30" aboveAverage="0" equalAverage="0" bottom="0" percent="0" rank="0" text="" dxfId="80">
      <formula>$H$493&gt;$F$493</formula>
    </cfRule>
  </conditionalFormatting>
  <conditionalFormatting sqref="H492:I492">
    <cfRule type="expression" priority="31" aboveAverage="0" equalAverage="0" bottom="0" percent="0" rank="0" text="" dxfId="81">
      <formula>$H$492&gt;$F$492</formula>
    </cfRule>
  </conditionalFormatting>
  <conditionalFormatting sqref="H491:I491">
    <cfRule type="expression" priority="32" aboveAverage="0" equalAverage="0" bottom="0" percent="0" rank="0" text="" dxfId="82">
      <formula>$H$491&gt;$F$491</formula>
    </cfRule>
  </conditionalFormatting>
  <conditionalFormatting sqref="H490:I490">
    <cfRule type="expression" priority="33" aboveAverage="0" equalAverage="0" bottom="0" percent="0" rank="0" text="" dxfId="83">
      <formula>$H$490&gt;$F$490</formula>
    </cfRule>
  </conditionalFormatting>
  <conditionalFormatting sqref="H489:I489">
    <cfRule type="expression" priority="34" aboveAverage="0" equalAverage="0" bottom="0" percent="0" rank="0" text="" dxfId="84">
      <formula>$H$489&gt;$F$489</formula>
    </cfRule>
  </conditionalFormatting>
  <conditionalFormatting sqref="H488:I488">
    <cfRule type="expression" priority="35" aboveAverage="0" equalAverage="0" bottom="0" percent="0" rank="0" text="" dxfId="85">
      <formula>$H$488&gt;$F$488</formula>
    </cfRule>
  </conditionalFormatting>
  <conditionalFormatting sqref="H487:I487">
    <cfRule type="expression" priority="36" aboveAverage="0" equalAverage="0" bottom="0" percent="0" rank="0" text="" dxfId="86">
      <formula>$H$487&gt;$F$487</formula>
    </cfRule>
  </conditionalFormatting>
  <conditionalFormatting sqref="H486:I486">
    <cfRule type="expression" priority="37" aboveAverage="0" equalAverage="0" bottom="0" percent="0" rank="0" text="" dxfId="87">
      <formula>$H$486&gt;$F$486</formula>
    </cfRule>
  </conditionalFormatting>
  <conditionalFormatting sqref="H485:I485">
    <cfRule type="expression" priority="38" aboveAverage="0" equalAverage="0" bottom="0" percent="0" rank="0" text="" dxfId="88">
      <formula>$H$485&gt;$F$485</formula>
    </cfRule>
  </conditionalFormatting>
  <conditionalFormatting sqref="H484:I484">
    <cfRule type="expression" priority="39" aboveAverage="0" equalAverage="0" bottom="0" percent="0" rank="0" text="" dxfId="89">
      <formula>$H$484&gt;$F$484</formula>
    </cfRule>
  </conditionalFormatting>
  <conditionalFormatting sqref="H483:I483">
    <cfRule type="expression" priority="40" aboveAverage="0" equalAverage="0" bottom="0" percent="0" rank="0" text="" dxfId="90">
      <formula>$H$483&gt;$F$483</formula>
    </cfRule>
  </conditionalFormatting>
  <conditionalFormatting sqref="H482:I482">
    <cfRule type="expression" priority="41" aboveAverage="0" equalAverage="0" bottom="0" percent="0" rank="0" text="" dxfId="91">
      <formula>$H$482&gt;$F$482</formula>
    </cfRule>
  </conditionalFormatting>
  <conditionalFormatting sqref="H481:I481">
    <cfRule type="expression" priority="42" aboveAverage="0" equalAverage="0" bottom="0" percent="0" rank="0" text="" dxfId="92">
      <formula>$H$481&gt;$F$481</formula>
    </cfRule>
  </conditionalFormatting>
  <conditionalFormatting sqref="H480:I480">
    <cfRule type="expression" priority="43" aboveAverage="0" equalAverage="0" bottom="0" percent="0" rank="0" text="" dxfId="93">
      <formula>$H$480&gt;$F$480</formula>
    </cfRule>
  </conditionalFormatting>
  <conditionalFormatting sqref="H479:I479">
    <cfRule type="expression" priority="44" aboveAverage="0" equalAverage="0" bottom="0" percent="0" rank="0" text="" dxfId="94">
      <formula>$H$479&gt;$F$479</formula>
    </cfRule>
  </conditionalFormatting>
  <conditionalFormatting sqref="H478:I478">
    <cfRule type="expression" priority="45" aboveAverage="0" equalAverage="0" bottom="0" percent="0" rank="0" text="" dxfId="95">
      <formula>$H$478&gt;$F$478</formula>
    </cfRule>
  </conditionalFormatting>
  <conditionalFormatting sqref="H477:I477">
    <cfRule type="expression" priority="46" aboveAverage="0" equalAverage="0" bottom="0" percent="0" rank="0" text="" dxfId="96">
      <formula>$H$477&gt;$F$477</formula>
    </cfRule>
  </conditionalFormatting>
  <conditionalFormatting sqref="H474:I474">
    <cfRule type="expression" priority="47" aboveAverage="0" equalAverage="0" bottom="0" percent="0" rank="0" text="" dxfId="97">
      <formula>$H$474&gt;$F$474</formula>
    </cfRule>
  </conditionalFormatting>
  <conditionalFormatting sqref="H473:I473">
    <cfRule type="expression" priority="48" aboveAverage="0" equalAverage="0" bottom="0" percent="0" rank="0" text="" dxfId="98">
      <formula>$H$473&gt;$F$473</formula>
    </cfRule>
  </conditionalFormatting>
  <conditionalFormatting sqref="H472:I472">
    <cfRule type="expression" priority="49" aboveAverage="0" equalAverage="0" bottom="0" percent="0" rank="0" text="" dxfId="99">
      <formula>$H$472&gt;$F$472</formula>
    </cfRule>
  </conditionalFormatting>
  <conditionalFormatting sqref="H467:I467">
    <cfRule type="expression" priority="50" aboveAverage="0" equalAverage="0" bottom="0" percent="0" rank="0" text="" dxfId="100">
      <formula>$H$467&gt;$F$467</formula>
    </cfRule>
  </conditionalFormatting>
  <conditionalFormatting sqref="H466:I466">
    <cfRule type="expression" priority="51" aboveAverage="0" equalAverage="0" bottom="0" percent="0" rank="0" text="" dxfId="101">
      <formula>$H$466&gt;$F$466</formula>
    </cfRule>
  </conditionalFormatting>
  <conditionalFormatting sqref="H465:I465">
    <cfRule type="expression" priority="52" aboveAverage="0" equalAverage="0" bottom="0" percent="0" rank="0" text="" dxfId="102">
      <formula>$H$465&gt;$F$465</formula>
    </cfRule>
  </conditionalFormatting>
  <conditionalFormatting sqref="H464:I464">
    <cfRule type="expression" priority="53" aboveAverage="0" equalAverage="0" bottom="0" percent="0" rank="0" text="" dxfId="103">
      <formula>$H$464&gt;$F$464</formula>
    </cfRule>
  </conditionalFormatting>
  <conditionalFormatting sqref="H463:I463">
    <cfRule type="expression" priority="54" aboveAverage="0" equalAverage="0" bottom="0" percent="0" rank="0" text="" dxfId="104">
      <formula>$H$463&gt;$F$463</formula>
    </cfRule>
  </conditionalFormatting>
  <conditionalFormatting sqref="H462:I462">
    <cfRule type="expression" priority="55" aboveAverage="0" equalAverage="0" bottom="0" percent="0" rank="0" text="" dxfId="105">
      <formula>$H$462&gt;$F$462</formula>
    </cfRule>
  </conditionalFormatting>
  <conditionalFormatting sqref="H461:I461">
    <cfRule type="expression" priority="56" aboveAverage="0" equalAverage="0" bottom="0" percent="0" rank="0" text="" dxfId="106">
      <formula>$H$461&gt;$F$461</formula>
    </cfRule>
  </conditionalFormatting>
  <conditionalFormatting sqref="H460:I460">
    <cfRule type="expression" priority="57" aboveAverage="0" equalAverage="0" bottom="0" percent="0" rank="0" text="" dxfId="107">
      <formula>$H$460&gt;$F$460</formula>
    </cfRule>
  </conditionalFormatting>
  <conditionalFormatting sqref="H459:I459">
    <cfRule type="expression" priority="58" aboveAverage="0" equalAverage="0" bottom="0" percent="0" rank="0" text="" dxfId="108">
      <formula>$H$459&gt;$F$459</formula>
    </cfRule>
  </conditionalFormatting>
  <conditionalFormatting sqref="H458:I458">
    <cfRule type="expression" priority="59" aboveAverage="0" equalAverage="0" bottom="0" percent="0" rank="0" text="" dxfId="109">
      <formula>$H$458&gt;$F$458</formula>
    </cfRule>
  </conditionalFormatting>
  <conditionalFormatting sqref="H457:I457">
    <cfRule type="expression" priority="60" aboveAverage="0" equalAverage="0" bottom="0" percent="0" rank="0" text="" dxfId="110">
      <formula>$H$457&gt;$F$457</formula>
    </cfRule>
  </conditionalFormatting>
  <conditionalFormatting sqref="H456:I456">
    <cfRule type="expression" priority="61" aboveAverage="0" equalAverage="0" bottom="0" percent="0" rank="0" text="" dxfId="111">
      <formula>$H$456&gt;$F$456</formula>
    </cfRule>
  </conditionalFormatting>
  <conditionalFormatting sqref="H455:I455">
    <cfRule type="expression" priority="62" aboveAverage="0" equalAverage="0" bottom="0" percent="0" rank="0" text="" dxfId="112">
      <formula>$H$455&gt;$F$455</formula>
    </cfRule>
  </conditionalFormatting>
  <conditionalFormatting sqref="H454:I454">
    <cfRule type="expression" priority="63" aboveAverage="0" equalAverage="0" bottom="0" percent="0" rank="0" text="" dxfId="113">
      <formula>$H$454&gt;$F$454</formula>
    </cfRule>
  </conditionalFormatting>
  <conditionalFormatting sqref="H453:I453">
    <cfRule type="expression" priority="64" aboveAverage="0" equalAverage="0" bottom="0" percent="0" rank="0" text="" dxfId="114">
      <formula>$H$453&gt;$F$453</formula>
    </cfRule>
  </conditionalFormatting>
  <conditionalFormatting sqref="H452:I452">
    <cfRule type="expression" priority="65" aboveAverage="0" equalAverage="0" bottom="0" percent="0" rank="0" text="" dxfId="115">
      <formula>$H$452&gt;$F$452</formula>
    </cfRule>
  </conditionalFormatting>
  <conditionalFormatting sqref="H451:I451">
    <cfRule type="expression" priority="66" aboveAverage="0" equalAverage="0" bottom="0" percent="0" rank="0" text="" dxfId="116">
      <formula>$H$451&gt;$F$451</formula>
    </cfRule>
  </conditionalFormatting>
  <conditionalFormatting sqref="H450:I450">
    <cfRule type="expression" priority="67" aboveAverage="0" equalAverage="0" bottom="0" percent="0" rank="0" text="" dxfId="117">
      <formula>$H$450&gt;$F$450</formula>
    </cfRule>
  </conditionalFormatting>
  <conditionalFormatting sqref="H449:I449">
    <cfRule type="expression" priority="68" aboveAverage="0" equalAverage="0" bottom="0" percent="0" rank="0" text="" dxfId="118">
      <formula>$H$449&gt;$F$449</formula>
    </cfRule>
  </conditionalFormatting>
  <conditionalFormatting sqref="H448:I448">
    <cfRule type="expression" priority="69" aboveAverage="0" equalAverage="0" bottom="0" percent="0" rank="0" text="" dxfId="119">
      <formula>$H$448&gt;$F$448</formula>
    </cfRule>
  </conditionalFormatting>
  <conditionalFormatting sqref="H447:I447">
    <cfRule type="expression" priority="70" aboveAverage="0" equalAverage="0" bottom="0" percent="0" rank="0" text="" dxfId="120">
      <formula>$H$447&gt;$F$447</formula>
    </cfRule>
  </conditionalFormatting>
  <conditionalFormatting sqref="H446:I446">
    <cfRule type="expression" priority="71" aboveAverage="0" equalAverage="0" bottom="0" percent="0" rank="0" text="" dxfId="121">
      <formula>$H$446&gt;$F$446</formula>
    </cfRule>
  </conditionalFormatting>
  <conditionalFormatting sqref="H445:I445">
    <cfRule type="expression" priority="72" aboveAverage="0" equalAverage="0" bottom="0" percent="0" rank="0" text="" dxfId="122">
      <formula>$H$445&gt;$F$445</formula>
    </cfRule>
  </conditionalFormatting>
  <conditionalFormatting sqref="H444:I444">
    <cfRule type="expression" priority="73" aboveAverage="0" equalAverage="0" bottom="0" percent="0" rank="0" text="" dxfId="123">
      <formula>$H$444&gt;$F$444</formula>
    </cfRule>
  </conditionalFormatting>
  <conditionalFormatting sqref="H443:I443">
    <cfRule type="expression" priority="74" aboveAverage="0" equalAverage="0" bottom="0" percent="0" rank="0" text="" dxfId="124">
      <formula>$H$443&gt;$F$443</formula>
    </cfRule>
  </conditionalFormatting>
  <conditionalFormatting sqref="H442:I442">
    <cfRule type="expression" priority="75" aboveAverage="0" equalAverage="0" bottom="0" percent="0" rank="0" text="" dxfId="125">
      <formula>$H$442&gt;$F$442</formula>
    </cfRule>
  </conditionalFormatting>
  <conditionalFormatting sqref="H441:I441">
    <cfRule type="expression" priority="76" aboveAverage="0" equalAverage="0" bottom="0" percent="0" rank="0" text="" dxfId="126">
      <formula>$H$441&gt;$F$441</formula>
    </cfRule>
  </conditionalFormatting>
  <conditionalFormatting sqref="H440:I440">
    <cfRule type="expression" priority="77" aboveAverage="0" equalAverage="0" bottom="0" percent="0" rank="0" text="" dxfId="127">
      <formula>$H$440&gt;$F$440</formula>
    </cfRule>
  </conditionalFormatting>
  <conditionalFormatting sqref="H439:I439">
    <cfRule type="expression" priority="78" aboveAverage="0" equalAverage="0" bottom="0" percent="0" rank="0" text="" dxfId="128">
      <formula>$H$439&gt;$F$439</formula>
    </cfRule>
  </conditionalFormatting>
  <conditionalFormatting sqref="H438:I438">
    <cfRule type="expression" priority="79" aboveAverage="0" equalAverage="0" bottom="0" percent="0" rank="0" text="" dxfId="129">
      <formula>$H$438&gt;$F$438</formula>
    </cfRule>
  </conditionalFormatting>
  <conditionalFormatting sqref="H437:I437">
    <cfRule type="expression" priority="80" aboveAverage="0" equalAverage="0" bottom="0" percent="0" rank="0" text="" dxfId="130">
      <formula>$H$437&gt;$F$437</formula>
    </cfRule>
  </conditionalFormatting>
  <conditionalFormatting sqref="H436:I436">
    <cfRule type="expression" priority="81" aboveAverage="0" equalAverage="0" bottom="0" percent="0" rank="0" text="" dxfId="131">
      <formula>$H$436&gt;$F$436</formula>
    </cfRule>
  </conditionalFormatting>
  <conditionalFormatting sqref="H435:I435">
    <cfRule type="expression" priority="82" aboveAverage="0" equalAverage="0" bottom="0" percent="0" rank="0" text="" dxfId="132">
      <formula>$H$435&gt;$F$435</formula>
    </cfRule>
  </conditionalFormatting>
  <conditionalFormatting sqref="H434:I434">
    <cfRule type="expression" priority="83" aboveAverage="0" equalAverage="0" bottom="0" percent="0" rank="0" text="" dxfId="133">
      <formula>$H$434&gt;$F$434</formula>
    </cfRule>
  </conditionalFormatting>
  <conditionalFormatting sqref="H433:I433">
    <cfRule type="expression" priority="84" aboveAverage="0" equalAverage="0" bottom="0" percent="0" rank="0" text="" dxfId="134">
      <formula>$H$433&gt;$F$433</formula>
    </cfRule>
  </conditionalFormatting>
  <conditionalFormatting sqref="H432:I432">
    <cfRule type="expression" priority="85" aboveAverage="0" equalAverage="0" bottom="0" percent="0" rank="0" text="" dxfId="135">
      <formula>$H$432&gt;$F$432</formula>
    </cfRule>
  </conditionalFormatting>
  <conditionalFormatting sqref="H431:I431">
    <cfRule type="expression" priority="86" aboveAverage="0" equalAverage="0" bottom="0" percent="0" rank="0" text="" dxfId="136">
      <formula>$H$431&gt;$F$431</formula>
    </cfRule>
  </conditionalFormatting>
  <conditionalFormatting sqref="H430:I430">
    <cfRule type="expression" priority="87" aboveAverage="0" equalAverage="0" bottom="0" percent="0" rank="0" text="" dxfId="137">
      <formula>$H$430&gt;$F$430</formula>
    </cfRule>
  </conditionalFormatting>
  <conditionalFormatting sqref="H429:I429">
    <cfRule type="expression" priority="88" aboveAverage="0" equalAverage="0" bottom="0" percent="0" rank="0" text="" dxfId="138">
      <formula>$H$429&gt;$F$429</formula>
    </cfRule>
  </conditionalFormatting>
  <conditionalFormatting sqref="H428:I428">
    <cfRule type="expression" priority="89" aboveAverage="0" equalAverage="0" bottom="0" percent="0" rank="0" text="" dxfId="139">
      <formula>$H$428&gt;$F$428</formula>
    </cfRule>
  </conditionalFormatting>
  <conditionalFormatting sqref="H427:I427">
    <cfRule type="expression" priority="90" aboveAverage="0" equalAverage="0" bottom="0" percent="0" rank="0" text="" dxfId="140">
      <formula>$H$427&gt;$F$427</formula>
    </cfRule>
  </conditionalFormatting>
  <conditionalFormatting sqref="H426:I426">
    <cfRule type="expression" priority="91" aboveAverage="0" equalAverage="0" bottom="0" percent="0" rank="0" text="" dxfId="141">
      <formula>$H$426&gt;$F$426</formula>
    </cfRule>
  </conditionalFormatting>
  <conditionalFormatting sqref="H425:I425">
    <cfRule type="expression" priority="92" aboveAverage="0" equalAverage="0" bottom="0" percent="0" rank="0" text="" dxfId="142">
      <formula>$H$425&gt;$F$425</formula>
    </cfRule>
  </conditionalFormatting>
  <conditionalFormatting sqref="H424:I424">
    <cfRule type="expression" priority="93" aboveAverage="0" equalAverage="0" bottom="0" percent="0" rank="0" text="" dxfId="143">
      <formula>$H$424&gt;$F$424</formula>
    </cfRule>
  </conditionalFormatting>
  <conditionalFormatting sqref="H423:I423">
    <cfRule type="expression" priority="94" aboveAverage="0" equalAverage="0" bottom="0" percent="0" rank="0" text="" dxfId="144">
      <formula>$H$423&gt;$F$423</formula>
    </cfRule>
  </conditionalFormatting>
  <conditionalFormatting sqref="H422:I422">
    <cfRule type="expression" priority="95" aboveAverage="0" equalAverage="0" bottom="0" percent="0" rank="0" text="" dxfId="145">
      <formula>$H$422&gt;$F$422</formula>
    </cfRule>
  </conditionalFormatting>
  <conditionalFormatting sqref="H421:I421">
    <cfRule type="expression" priority="96" aboveAverage="0" equalAverage="0" bottom="0" percent="0" rank="0" text="" dxfId="146">
      <formula>$H$421&gt;$F$421</formula>
    </cfRule>
  </conditionalFormatting>
  <conditionalFormatting sqref="H420:I420">
    <cfRule type="expression" priority="97" aboveAverage="0" equalAverage="0" bottom="0" percent="0" rank="0" text="" dxfId="147">
      <formula>$H$420&gt;$F$420</formula>
    </cfRule>
  </conditionalFormatting>
  <conditionalFormatting sqref="H419:I419">
    <cfRule type="expression" priority="98" aboveAverage="0" equalAverage="0" bottom="0" percent="0" rank="0" text="" dxfId="148">
      <formula>$H$419&gt;$F$419</formula>
    </cfRule>
  </conditionalFormatting>
  <conditionalFormatting sqref="H418:I418">
    <cfRule type="expression" priority="99" aboveAverage="0" equalAverage="0" bottom="0" percent="0" rank="0" text="" dxfId="149">
      <formula>$H$418&gt;$F$418</formula>
    </cfRule>
  </conditionalFormatting>
  <conditionalFormatting sqref="H417:I417">
    <cfRule type="expression" priority="100" aboveAverage="0" equalAverage="0" bottom="0" percent="0" rank="0" text="" dxfId="150">
      <formula>$H$417&gt;$F$417</formula>
    </cfRule>
  </conditionalFormatting>
  <conditionalFormatting sqref="H416:I416">
    <cfRule type="expression" priority="101" aboveAverage="0" equalAverage="0" bottom="0" percent="0" rank="0" text="" dxfId="151">
      <formula>$H$416&gt;$F$416</formula>
    </cfRule>
  </conditionalFormatting>
  <conditionalFormatting sqref="H415:I415">
    <cfRule type="expression" priority="102" aboveAverage="0" equalAverage="0" bottom="0" percent="0" rank="0" text="" dxfId="152">
      <formula>$H$415&gt;$F$415</formula>
    </cfRule>
  </conditionalFormatting>
  <conditionalFormatting sqref="H414:I414">
    <cfRule type="expression" priority="103" aboveAverage="0" equalAverage="0" bottom="0" percent="0" rank="0" text="" dxfId="153">
      <formula>$H$414&gt;$F$414</formula>
    </cfRule>
  </conditionalFormatting>
  <conditionalFormatting sqref="H413:I413">
    <cfRule type="expression" priority="104" aboveAverage="0" equalAverage="0" bottom="0" percent="0" rank="0" text="" dxfId="154">
      <formula>$H$413&gt;$F$413</formula>
    </cfRule>
  </conditionalFormatting>
  <conditionalFormatting sqref="H412:I412">
    <cfRule type="expression" priority="105" aboveAverage="0" equalAverage="0" bottom="0" percent="0" rank="0" text="" dxfId="155">
      <formula>$H$412&gt;$F$412</formula>
    </cfRule>
  </conditionalFormatting>
  <conditionalFormatting sqref="H411:I411">
    <cfRule type="expression" priority="106" aboveAverage="0" equalAverage="0" bottom="0" percent="0" rank="0" text="" dxfId="156">
      <formula>$H$411&gt;$F$411</formula>
    </cfRule>
  </conditionalFormatting>
  <conditionalFormatting sqref="H410:I410">
    <cfRule type="expression" priority="107" aboveAverage="0" equalAverage="0" bottom="0" percent="0" rank="0" text="" dxfId="157">
      <formula>$H$410&gt;$F$410</formula>
    </cfRule>
  </conditionalFormatting>
  <conditionalFormatting sqref="H409:I409">
    <cfRule type="expression" priority="108" aboveAverage="0" equalAverage="0" bottom="0" percent="0" rank="0" text="" dxfId="158">
      <formula>$H$409&gt;$F$409</formula>
    </cfRule>
  </conditionalFormatting>
  <conditionalFormatting sqref="H408:I408">
    <cfRule type="expression" priority="109" aboveAverage="0" equalAverage="0" bottom="0" percent="0" rank="0" text="" dxfId="159">
      <formula>$H$408&gt;$F$408</formula>
    </cfRule>
  </conditionalFormatting>
  <conditionalFormatting sqref="H407:I407">
    <cfRule type="expression" priority="110" aboveAverage="0" equalAverage="0" bottom="0" percent="0" rank="0" text="" dxfId="160">
      <formula>$H$407&gt;$F$407</formula>
    </cfRule>
  </conditionalFormatting>
  <conditionalFormatting sqref="H406:I406">
    <cfRule type="expression" priority="111" aboveAverage="0" equalAverage="0" bottom="0" percent="0" rank="0" text="" dxfId="161">
      <formula>$H$406&gt;$F$406</formula>
    </cfRule>
  </conditionalFormatting>
  <conditionalFormatting sqref="H405:I405">
    <cfRule type="expression" priority="112" aboveAverage="0" equalAverage="0" bottom="0" percent="0" rank="0" text="" dxfId="162">
      <formula>$H$405&gt;$F$405</formula>
    </cfRule>
  </conditionalFormatting>
  <conditionalFormatting sqref="H404:I404">
    <cfRule type="expression" priority="113" aboveAverage="0" equalAverage="0" bottom="0" percent="0" rank="0" text="" dxfId="163">
      <formula>$H$404&gt;$F$404</formula>
    </cfRule>
  </conditionalFormatting>
  <conditionalFormatting sqref="H403:I403">
    <cfRule type="expression" priority="114" aboveAverage="0" equalAverage="0" bottom="0" percent="0" rank="0" text="" dxfId="164">
      <formula>$H$403&gt;$F$403</formula>
    </cfRule>
  </conditionalFormatting>
  <conditionalFormatting sqref="H402:I402">
    <cfRule type="expression" priority="115" aboveAverage="0" equalAverage="0" bottom="0" percent="0" rank="0" text="" dxfId="165">
      <formula>$H$402&gt;$F$402</formula>
    </cfRule>
  </conditionalFormatting>
  <conditionalFormatting sqref="H401:I401">
    <cfRule type="expression" priority="116" aboveAverage="0" equalAverage="0" bottom="0" percent="0" rank="0" text="" dxfId="166">
      <formula>$H$401&gt;$F$401</formula>
    </cfRule>
  </conditionalFormatting>
  <conditionalFormatting sqref="H400:I400">
    <cfRule type="expression" priority="117" aboveAverage="0" equalAverage="0" bottom="0" percent="0" rank="0" text="" dxfId="167">
      <formula>$H$400&gt;$F$400</formula>
    </cfRule>
  </conditionalFormatting>
  <conditionalFormatting sqref="H399:I399">
    <cfRule type="expression" priority="118" aboveAverage="0" equalAverage="0" bottom="0" percent="0" rank="0" text="" dxfId="168">
      <formula>$H$399&gt;$F$399</formula>
    </cfRule>
  </conditionalFormatting>
  <conditionalFormatting sqref="H398:I398">
    <cfRule type="expression" priority="119" aboveAverage="0" equalAverage="0" bottom="0" percent="0" rank="0" text="" dxfId="169">
      <formula>$H$398&gt;$F$398</formula>
    </cfRule>
  </conditionalFormatting>
  <conditionalFormatting sqref="H397:I397">
    <cfRule type="expression" priority="120" aboveAverage="0" equalAverage="0" bottom="0" percent="0" rank="0" text="" dxfId="170">
      <formula>$H$397&gt;$F$397</formula>
    </cfRule>
  </conditionalFormatting>
  <conditionalFormatting sqref="H396:I396">
    <cfRule type="expression" priority="121" aboveAverage="0" equalAverage="0" bottom="0" percent="0" rank="0" text="" dxfId="171">
      <formula>$H$396&gt;$F$396</formula>
    </cfRule>
  </conditionalFormatting>
  <conditionalFormatting sqref="H395:I395">
    <cfRule type="expression" priority="122" aboveAverage="0" equalAverage="0" bottom="0" percent="0" rank="0" text="" dxfId="172">
      <formula>$H$395&gt;$F$395</formula>
    </cfRule>
  </conditionalFormatting>
  <conditionalFormatting sqref="H394:I394">
    <cfRule type="expression" priority="123" aboveAverage="0" equalAverage="0" bottom="0" percent="0" rank="0" text="" dxfId="173">
      <formula>$H$394&gt;$F$394</formula>
    </cfRule>
  </conditionalFormatting>
  <conditionalFormatting sqref="H393:I393">
    <cfRule type="expression" priority="124" aboveAverage="0" equalAverage="0" bottom="0" percent="0" rank="0" text="" dxfId="174">
      <formula>$H$393&gt;$F$393</formula>
    </cfRule>
  </conditionalFormatting>
  <conditionalFormatting sqref="H392:I392">
    <cfRule type="expression" priority="125" aboveAverage="0" equalAverage="0" bottom="0" percent="0" rank="0" text="" dxfId="175">
      <formula>$H$392&gt;$F$392</formula>
    </cfRule>
  </conditionalFormatting>
  <conditionalFormatting sqref="H391:I391">
    <cfRule type="expression" priority="126" aboveAverage="0" equalAverage="0" bottom="0" percent="0" rank="0" text="" dxfId="176">
      <formula>$H$391&gt;$F$391</formula>
    </cfRule>
  </conditionalFormatting>
  <conditionalFormatting sqref="H390:I390">
    <cfRule type="expression" priority="127" aboveAverage="0" equalAverage="0" bottom="0" percent="0" rank="0" text="" dxfId="177">
      <formula>$H$390&gt;$F$390</formula>
    </cfRule>
  </conditionalFormatting>
  <conditionalFormatting sqref="H389:I389">
    <cfRule type="expression" priority="128" aboveAverage="0" equalAverage="0" bottom="0" percent="0" rank="0" text="" dxfId="178">
      <formula>$H$389&gt;$F$389</formula>
    </cfRule>
  </conditionalFormatting>
  <conditionalFormatting sqref="H388:I388">
    <cfRule type="expression" priority="129" aboveAverage="0" equalAverage="0" bottom="0" percent="0" rank="0" text="" dxfId="179">
      <formula>$H$388&gt;$F$388</formula>
    </cfRule>
  </conditionalFormatting>
  <conditionalFormatting sqref="H387:I387">
    <cfRule type="expression" priority="130" aboveAverage="0" equalAverage="0" bottom="0" percent="0" rank="0" text="" dxfId="180">
      <formula>$H$387&gt;$F$387</formula>
    </cfRule>
  </conditionalFormatting>
  <conditionalFormatting sqref="H386:I386">
    <cfRule type="expression" priority="131" aboveAverage="0" equalAverage="0" bottom="0" percent="0" rank="0" text="" dxfId="181">
      <formula>$H$386&gt;$F$386</formula>
    </cfRule>
  </conditionalFormatting>
  <conditionalFormatting sqref="H385:I385">
    <cfRule type="expression" priority="132" aboveAverage="0" equalAverage="0" bottom="0" percent="0" rank="0" text="" dxfId="182">
      <formula>$H$385&gt;$F$385</formula>
    </cfRule>
  </conditionalFormatting>
  <conditionalFormatting sqref="H384:I384">
    <cfRule type="expression" priority="133" aboveAverage="0" equalAverage="0" bottom="0" percent="0" rank="0" text="" dxfId="183">
      <formula>$H$384&gt;$F$384</formula>
    </cfRule>
  </conditionalFormatting>
  <conditionalFormatting sqref="H383:I383">
    <cfRule type="expression" priority="134" aboveAverage="0" equalAverage="0" bottom="0" percent="0" rank="0" text="" dxfId="184">
      <formula>$H$383&gt;$F$383</formula>
    </cfRule>
  </conditionalFormatting>
  <conditionalFormatting sqref="H382:I382">
    <cfRule type="expression" priority="135" aboveAverage="0" equalAverage="0" bottom="0" percent="0" rank="0" text="" dxfId="185">
      <formula>$H$382&gt;$F$382</formula>
    </cfRule>
  </conditionalFormatting>
  <conditionalFormatting sqref="H381:I381">
    <cfRule type="expression" priority="136" aboveAverage="0" equalAverage="0" bottom="0" percent="0" rank="0" text="" dxfId="186">
      <formula>$H$381&gt;$F$381</formula>
    </cfRule>
  </conditionalFormatting>
  <conditionalFormatting sqref="H380:I380">
    <cfRule type="expression" priority="137" aboveAverage="0" equalAverage="0" bottom="0" percent="0" rank="0" text="" dxfId="187">
      <formula>$H$380&gt;$F$380</formula>
    </cfRule>
  </conditionalFormatting>
  <conditionalFormatting sqref="H379:I379">
    <cfRule type="expression" priority="138" aboveAverage="0" equalAverage="0" bottom="0" percent="0" rank="0" text="" dxfId="188">
      <formula>$H$379&gt;$F$379</formula>
    </cfRule>
  </conditionalFormatting>
  <conditionalFormatting sqref="H378:I378">
    <cfRule type="expression" priority="139" aboveAverage="0" equalAverage="0" bottom="0" percent="0" rank="0" text="" dxfId="189">
      <formula>$H$378&gt;$F$378</formula>
    </cfRule>
  </conditionalFormatting>
  <conditionalFormatting sqref="H377:I377">
    <cfRule type="expression" priority="140" aboveAverage="0" equalAverage="0" bottom="0" percent="0" rank="0" text="" dxfId="190">
      <formula>$H$377&gt;$F$377</formula>
    </cfRule>
  </conditionalFormatting>
  <conditionalFormatting sqref="H376:I376">
    <cfRule type="expression" priority="141" aboveAverage="0" equalAverage="0" bottom="0" percent="0" rank="0" text="" dxfId="191">
      <formula>$H$376&gt;$F$376</formula>
    </cfRule>
  </conditionalFormatting>
  <conditionalFormatting sqref="H375:I375">
    <cfRule type="expression" priority="142" aboveAverage="0" equalAverage="0" bottom="0" percent="0" rank="0" text="" dxfId="192">
      <formula>$H$375&gt;$F$375</formula>
    </cfRule>
  </conditionalFormatting>
  <conditionalFormatting sqref="H374:I374">
    <cfRule type="expression" priority="143" aboveAverage="0" equalAverage="0" bottom="0" percent="0" rank="0" text="" dxfId="193">
      <formula>$H$374&gt;$F$374</formula>
    </cfRule>
  </conditionalFormatting>
  <conditionalFormatting sqref="H373:I373">
    <cfRule type="expression" priority="144" aboveAverage="0" equalAverage="0" bottom="0" percent="0" rank="0" text="" dxfId="194">
      <formula>$H$373&gt;$F$373</formula>
    </cfRule>
  </conditionalFormatting>
  <conditionalFormatting sqref="H372:I372">
    <cfRule type="expression" priority="145" aboveAverage="0" equalAverage="0" bottom="0" percent="0" rank="0" text="" dxfId="195">
      <formula>$H$372&gt;$F$372</formula>
    </cfRule>
  </conditionalFormatting>
  <conditionalFormatting sqref="H371:I371">
    <cfRule type="expression" priority="146" aboveAverage="0" equalAverage="0" bottom="0" percent="0" rank="0" text="" dxfId="196">
      <formula>$H$371&gt;$F$371</formula>
    </cfRule>
  </conditionalFormatting>
  <conditionalFormatting sqref="H370:I370">
    <cfRule type="expression" priority="147" aboveAverage="0" equalAverage="0" bottom="0" percent="0" rank="0" text="" dxfId="197">
      <formula>$H$370&gt;$F$370</formula>
    </cfRule>
  </conditionalFormatting>
  <conditionalFormatting sqref="H369:I369">
    <cfRule type="expression" priority="148" aboveAverage="0" equalAverage="0" bottom="0" percent="0" rank="0" text="" dxfId="198">
      <formula>$H$369&gt;$F$369</formula>
    </cfRule>
  </conditionalFormatting>
  <conditionalFormatting sqref="H368:I368">
    <cfRule type="expression" priority="149" aboveAverage="0" equalAverage="0" bottom="0" percent="0" rank="0" text="" dxfId="199">
      <formula>$H$368&gt;$F$368</formula>
    </cfRule>
  </conditionalFormatting>
  <conditionalFormatting sqref="H367:I367">
    <cfRule type="expression" priority="150" aboveAverage="0" equalAverage="0" bottom="0" percent="0" rank="0" text="" dxfId="200">
      <formula>$H$367&gt;$F$367</formula>
    </cfRule>
  </conditionalFormatting>
  <conditionalFormatting sqref="H366:I366">
    <cfRule type="expression" priority="151" aboveAverage="0" equalAverage="0" bottom="0" percent="0" rank="0" text="" dxfId="201">
      <formula>$H$366&gt;$F$366</formula>
    </cfRule>
  </conditionalFormatting>
  <conditionalFormatting sqref="H365:I365">
    <cfRule type="expression" priority="152" aboveAverage="0" equalAverage="0" bottom="0" percent="0" rank="0" text="" dxfId="202">
      <formula>$H$365&gt;$F$365</formula>
    </cfRule>
  </conditionalFormatting>
  <conditionalFormatting sqref="H364:I364">
    <cfRule type="expression" priority="153" aboveAverage="0" equalAverage="0" bottom="0" percent="0" rank="0" text="" dxfId="203">
      <formula>$H$364&gt;$F$364</formula>
    </cfRule>
  </conditionalFormatting>
  <conditionalFormatting sqref="H363:I363">
    <cfRule type="expression" priority="154" aboveAverage="0" equalAverage="0" bottom="0" percent="0" rank="0" text="" dxfId="204">
      <formula>$H$363&gt;$F$363</formula>
    </cfRule>
  </conditionalFormatting>
  <conditionalFormatting sqref="H362:I362">
    <cfRule type="expression" priority="155" aboveAverage="0" equalAverage="0" bottom="0" percent="0" rank="0" text="" dxfId="205">
      <formula>$H$362&gt;$F$362</formula>
    </cfRule>
  </conditionalFormatting>
  <conditionalFormatting sqref="H361:I361">
    <cfRule type="expression" priority="156" aboveAverage="0" equalAverage="0" bottom="0" percent="0" rank="0" text="" dxfId="206">
      <formula>$H$361&gt;$F$361</formula>
    </cfRule>
  </conditionalFormatting>
  <conditionalFormatting sqref="H360:I360">
    <cfRule type="expression" priority="157" aboveAverage="0" equalAverage="0" bottom="0" percent="0" rank="0" text="" dxfId="207">
      <formula>$H$360&gt;$F$360</formula>
    </cfRule>
  </conditionalFormatting>
  <conditionalFormatting sqref="H359:I359">
    <cfRule type="expression" priority="158" aboveAverage="0" equalAverage="0" bottom="0" percent="0" rank="0" text="" dxfId="208">
      <formula>$H$359&gt;$F$359</formula>
    </cfRule>
  </conditionalFormatting>
  <conditionalFormatting sqref="H358:I358">
    <cfRule type="expression" priority="159" aboveAverage="0" equalAverage="0" bottom="0" percent="0" rank="0" text="" dxfId="209">
      <formula>$H$358&gt;$F$358</formula>
    </cfRule>
  </conditionalFormatting>
  <conditionalFormatting sqref="H355:I355">
    <cfRule type="expression" priority="160" aboveAverage="0" equalAverage="0" bottom="0" percent="0" rank="0" text="" dxfId="210">
      <formula>$H$355&gt;$F$355</formula>
    </cfRule>
  </conditionalFormatting>
  <conditionalFormatting sqref="H354:I354">
    <cfRule type="expression" priority="161" aboveAverage="0" equalAverage="0" bottom="0" percent="0" rank="0" text="" dxfId="211">
      <formula>$H$354&gt;$F$354</formula>
    </cfRule>
  </conditionalFormatting>
  <conditionalFormatting sqref="H353:I353">
    <cfRule type="expression" priority="162" aboveAverage="0" equalAverage="0" bottom="0" percent="0" rank="0" text="" dxfId="212">
      <formula>$H$353&gt;$F$353</formula>
    </cfRule>
  </conditionalFormatting>
  <conditionalFormatting sqref="H352:I352">
    <cfRule type="expression" priority="163" aboveAverage="0" equalAverage="0" bottom="0" percent="0" rank="0" text="" dxfId="213">
      <formula>$H$352&gt;$F$352</formula>
    </cfRule>
  </conditionalFormatting>
  <conditionalFormatting sqref="H351:I351">
    <cfRule type="expression" priority="164" aboveAverage="0" equalAverage="0" bottom="0" percent="0" rank="0" text="" dxfId="214">
      <formula>$H$351&gt;$F$351</formula>
    </cfRule>
  </conditionalFormatting>
  <conditionalFormatting sqref="H350:I350">
    <cfRule type="expression" priority="165" aboveAverage="0" equalAverage="0" bottom="0" percent="0" rank="0" text="" dxfId="215">
      <formula>$H$350&gt;$F$350</formula>
    </cfRule>
  </conditionalFormatting>
  <conditionalFormatting sqref="H349:I349">
    <cfRule type="expression" priority="166" aboveAverage="0" equalAverage="0" bottom="0" percent="0" rank="0" text="" dxfId="216">
      <formula>$H$349&gt;$F$349</formula>
    </cfRule>
  </conditionalFormatting>
  <conditionalFormatting sqref="H348:I348">
    <cfRule type="expression" priority="167" aboveAverage="0" equalAverage="0" bottom="0" percent="0" rank="0" text="" dxfId="217">
      <formula>$H$348&gt;$F$348</formula>
    </cfRule>
  </conditionalFormatting>
  <conditionalFormatting sqref="H347:I347">
    <cfRule type="expression" priority="168" aboveAverage="0" equalAverage="0" bottom="0" percent="0" rank="0" text="" dxfId="218">
      <formula>$H$347&gt;$F$347</formula>
    </cfRule>
  </conditionalFormatting>
  <conditionalFormatting sqref="H346:I346">
    <cfRule type="expression" priority="169" aboveAverage="0" equalAverage="0" bottom="0" percent="0" rank="0" text="" dxfId="219">
      <formula>$H$346&gt;$F$346</formula>
    </cfRule>
  </conditionalFormatting>
  <conditionalFormatting sqref="H345:I345">
    <cfRule type="expression" priority="170" aboveAverage="0" equalAverage="0" bottom="0" percent="0" rank="0" text="" dxfId="220">
      <formula>$H$345&gt;$F$345</formula>
    </cfRule>
  </conditionalFormatting>
  <conditionalFormatting sqref="H344:I344">
    <cfRule type="expression" priority="171" aboveAverage="0" equalAverage="0" bottom="0" percent="0" rank="0" text="" dxfId="221">
      <formula>$H$344&gt;$F$344</formula>
    </cfRule>
  </conditionalFormatting>
  <conditionalFormatting sqref="H339:I339">
    <cfRule type="expression" priority="172" aboveAverage="0" equalAverage="0" bottom="0" percent="0" rank="0" text="" dxfId="222">
      <formula>$H$339&gt;$F$339</formula>
    </cfRule>
  </conditionalFormatting>
  <conditionalFormatting sqref="H338:I338">
    <cfRule type="expression" priority="173" aboveAverage="0" equalAverage="0" bottom="0" percent="0" rank="0" text="" dxfId="223">
      <formula>$H$338&gt;$F$338</formula>
    </cfRule>
  </conditionalFormatting>
  <conditionalFormatting sqref="H337:I337">
    <cfRule type="expression" priority="174" aboveAverage="0" equalAverage="0" bottom="0" percent="0" rank="0" text="" dxfId="224">
      <formula>$H$337&gt;$F$337</formula>
    </cfRule>
  </conditionalFormatting>
  <conditionalFormatting sqref="H336:I336">
    <cfRule type="expression" priority="175" aboveAverage="0" equalAverage="0" bottom="0" percent="0" rank="0" text="" dxfId="225">
      <formula>$H$336&gt;$F$336</formula>
    </cfRule>
  </conditionalFormatting>
  <conditionalFormatting sqref="H335:I335">
    <cfRule type="expression" priority="176" aboveAverage="0" equalAverage="0" bottom="0" percent="0" rank="0" text="" dxfId="226">
      <formula>$H$335&gt;$F$335</formula>
    </cfRule>
  </conditionalFormatting>
  <conditionalFormatting sqref="H334:I334">
    <cfRule type="expression" priority="177" aboveAverage="0" equalAverage="0" bottom="0" percent="0" rank="0" text="" dxfId="227">
      <formula>$H$334&gt;$F$334</formula>
    </cfRule>
  </conditionalFormatting>
  <conditionalFormatting sqref="H333:I333">
    <cfRule type="expression" priority="178" aboveAverage="0" equalAverage="0" bottom="0" percent="0" rank="0" text="" dxfId="228">
      <formula>$H$333&gt;$F$333</formula>
    </cfRule>
  </conditionalFormatting>
  <conditionalFormatting sqref="H332:I332">
    <cfRule type="expression" priority="179" aboveAverage="0" equalAverage="0" bottom="0" percent="0" rank="0" text="" dxfId="229">
      <formula>$H$332&gt;$F$332</formula>
    </cfRule>
  </conditionalFormatting>
  <conditionalFormatting sqref="H331:I331">
    <cfRule type="expression" priority="180" aboveAverage="0" equalAverage="0" bottom="0" percent="0" rank="0" text="" dxfId="230">
      <formula>$H$331&gt;$F$331</formula>
    </cfRule>
  </conditionalFormatting>
  <conditionalFormatting sqref="H330:I330">
    <cfRule type="expression" priority="181" aboveAverage="0" equalAverage="0" bottom="0" percent="0" rank="0" text="" dxfId="231">
      <formula>$H$330&gt;$F$330</formula>
    </cfRule>
  </conditionalFormatting>
  <conditionalFormatting sqref="H329:I329">
    <cfRule type="expression" priority="182" aboveAverage="0" equalAverage="0" bottom="0" percent="0" rank="0" text="" dxfId="232">
      <formula>$H$329&gt;$F$329</formula>
    </cfRule>
  </conditionalFormatting>
  <conditionalFormatting sqref="H328:I328">
    <cfRule type="expression" priority="183" aboveAverage="0" equalAverage="0" bottom="0" percent="0" rank="0" text="" dxfId="233">
      <formula>$H$328&gt;$F$328</formula>
    </cfRule>
  </conditionalFormatting>
  <conditionalFormatting sqref="H327:I327">
    <cfRule type="expression" priority="184" aboveAverage="0" equalAverage="0" bottom="0" percent="0" rank="0" text="" dxfId="234">
      <formula>$H$327&gt;$F$327</formula>
    </cfRule>
  </conditionalFormatting>
  <conditionalFormatting sqref="H326:I326">
    <cfRule type="expression" priority="185" aboveAverage="0" equalAverage="0" bottom="0" percent="0" rank="0" text="" dxfId="235">
      <formula>$H$326&gt;$F$326</formula>
    </cfRule>
  </conditionalFormatting>
  <conditionalFormatting sqref="H325:I325">
    <cfRule type="expression" priority="186" aboveAverage="0" equalAverage="0" bottom="0" percent="0" rank="0" text="" dxfId="236">
      <formula>$H$325&gt;$F$325</formula>
    </cfRule>
  </conditionalFormatting>
  <conditionalFormatting sqref="H324:I324">
    <cfRule type="expression" priority="187" aboveAverage="0" equalAverage="0" bottom="0" percent="0" rank="0" text="" dxfId="237">
      <formula>$H$324&gt;$F$324</formula>
    </cfRule>
  </conditionalFormatting>
  <conditionalFormatting sqref="H323:I323">
    <cfRule type="expression" priority="188" aboveAverage="0" equalAverage="0" bottom="0" percent="0" rank="0" text="" dxfId="238">
      <formula>$H$323&gt;$F$323</formula>
    </cfRule>
  </conditionalFormatting>
  <conditionalFormatting sqref="H322:I322">
    <cfRule type="expression" priority="189" aboveAverage="0" equalAverage="0" bottom="0" percent="0" rank="0" text="" dxfId="239">
      <formula>$H$322&gt;$F$322</formula>
    </cfRule>
  </conditionalFormatting>
  <conditionalFormatting sqref="H321:I321">
    <cfRule type="expression" priority="190" aboveAverage="0" equalAverage="0" bottom="0" percent="0" rank="0" text="" dxfId="240">
      <formula>$H$321&gt;$F$321</formula>
    </cfRule>
  </conditionalFormatting>
  <conditionalFormatting sqref="H320:I320">
    <cfRule type="expression" priority="191" aboveAverage="0" equalAverage="0" bottom="0" percent="0" rank="0" text="" dxfId="241">
      <formula>$H$320&gt;$F$320</formula>
    </cfRule>
  </conditionalFormatting>
  <conditionalFormatting sqref="H319:I319">
    <cfRule type="expression" priority="192" aboveAverage="0" equalAverage="0" bottom="0" percent="0" rank="0" text="" dxfId="242">
      <formula>$H$319&gt;$F$319</formula>
    </cfRule>
  </conditionalFormatting>
  <conditionalFormatting sqref="H318:I318">
    <cfRule type="expression" priority="193" aboveAverage="0" equalAverage="0" bottom="0" percent="0" rank="0" text="" dxfId="243">
      <formula>$H$318&gt;$F$318</formula>
    </cfRule>
  </conditionalFormatting>
  <conditionalFormatting sqref="H317:I317">
    <cfRule type="expression" priority="194" aboveAverage="0" equalAverage="0" bottom="0" percent="0" rank="0" text="" dxfId="244">
      <formula>$H$317&gt;$F$317</formula>
    </cfRule>
  </conditionalFormatting>
  <conditionalFormatting sqref="H316:I316">
    <cfRule type="expression" priority="195" aboveAverage="0" equalAverage="0" bottom="0" percent="0" rank="0" text="" dxfId="245">
      <formula>$H$316&gt;$F$316</formula>
    </cfRule>
  </conditionalFormatting>
  <conditionalFormatting sqref="H315:I315">
    <cfRule type="expression" priority="196" aboveAverage="0" equalAverage="0" bottom="0" percent="0" rank="0" text="" dxfId="246">
      <formula>$H$315&gt;$F$315</formula>
    </cfRule>
  </conditionalFormatting>
  <conditionalFormatting sqref="H314:I314">
    <cfRule type="expression" priority="197" aboveAverage="0" equalAverage="0" bottom="0" percent="0" rank="0" text="" dxfId="247">
      <formula>$H$314&gt;$F$314</formula>
    </cfRule>
  </conditionalFormatting>
  <conditionalFormatting sqref="H313:I313">
    <cfRule type="expression" priority="198" aboveAverage="0" equalAverage="0" bottom="0" percent="0" rank="0" text="" dxfId="248">
      <formula>$H$313&gt;$F$313</formula>
    </cfRule>
  </conditionalFormatting>
  <conditionalFormatting sqref="H312:I312">
    <cfRule type="expression" priority="199" aboveAverage="0" equalAverage="0" bottom="0" percent="0" rank="0" text="" dxfId="249">
      <formula>$H$312&gt;$F$312</formula>
    </cfRule>
  </conditionalFormatting>
  <conditionalFormatting sqref="H311:I311">
    <cfRule type="expression" priority="200" aboveAverage="0" equalAverage="0" bottom="0" percent="0" rank="0" text="" dxfId="250">
      <formula>$H$311&gt;$F$311</formula>
    </cfRule>
  </conditionalFormatting>
  <conditionalFormatting sqref="H310:I310">
    <cfRule type="expression" priority="201" aboveAverage="0" equalAverage="0" bottom="0" percent="0" rank="0" text="" dxfId="251">
      <formula>$H$310&gt;$F$310</formula>
    </cfRule>
  </conditionalFormatting>
  <conditionalFormatting sqref="H309:I309">
    <cfRule type="expression" priority="202" aboveAverage="0" equalAverage="0" bottom="0" percent="0" rank="0" text="" dxfId="252">
      <formula>$H$309&gt;$F$309</formula>
    </cfRule>
  </conditionalFormatting>
  <conditionalFormatting sqref="H308:I308">
    <cfRule type="expression" priority="203" aboveAverage="0" equalAverage="0" bottom="0" percent="0" rank="0" text="" dxfId="253">
      <formula>$H$308&gt;$F$308</formula>
    </cfRule>
  </conditionalFormatting>
  <conditionalFormatting sqref="H307:I307">
    <cfRule type="expression" priority="204" aboveAverage="0" equalAverage="0" bottom="0" percent="0" rank="0" text="" dxfId="254">
      <formula>$H$307&gt;$F$307</formula>
    </cfRule>
  </conditionalFormatting>
  <conditionalFormatting sqref="H306:I306">
    <cfRule type="expression" priority="205" aboveAverage="0" equalAverage="0" bottom="0" percent="0" rank="0" text="" dxfId="255">
      <formula>$H$306&gt;$F$306</formula>
    </cfRule>
  </conditionalFormatting>
  <conditionalFormatting sqref="H305:I305">
    <cfRule type="expression" priority="206" aboveAverage="0" equalAverage="0" bottom="0" percent="0" rank="0" text="" dxfId="256">
      <formula>$H$305&gt;$F$305</formula>
    </cfRule>
  </conditionalFormatting>
  <conditionalFormatting sqref="H304:I304">
    <cfRule type="expression" priority="207" aboveAverage="0" equalAverage="0" bottom="0" percent="0" rank="0" text="" dxfId="257">
      <formula>$H$304&gt;$F$304</formula>
    </cfRule>
  </conditionalFormatting>
  <conditionalFormatting sqref="H303:I303">
    <cfRule type="expression" priority="208" aboveAverage="0" equalAverage="0" bottom="0" percent="0" rank="0" text="" dxfId="258">
      <formula>$H$303&gt;$F$303</formula>
    </cfRule>
  </conditionalFormatting>
  <conditionalFormatting sqref="H302:I302">
    <cfRule type="expression" priority="209" aboveAverage="0" equalAverage="0" bottom="0" percent="0" rank="0" text="" dxfId="259">
      <formula>$H$302&gt;$F$302</formula>
    </cfRule>
  </conditionalFormatting>
  <conditionalFormatting sqref="H301:I301">
    <cfRule type="expression" priority="210" aboveAverage="0" equalAverage="0" bottom="0" percent="0" rank="0" text="" dxfId="260">
      <formula>$H$301&gt;$F$301</formula>
    </cfRule>
  </conditionalFormatting>
  <conditionalFormatting sqref="H300:I300">
    <cfRule type="expression" priority="211" aboveAverage="0" equalAverage="0" bottom="0" percent="0" rank="0" text="" dxfId="261">
      <formula>$H$300&gt;$F$300</formula>
    </cfRule>
  </conditionalFormatting>
  <conditionalFormatting sqref="H299:I299">
    <cfRule type="expression" priority="212" aboveAverage="0" equalAverage="0" bottom="0" percent="0" rank="0" text="" dxfId="262">
      <formula>$H$299&gt;$F$299</formula>
    </cfRule>
  </conditionalFormatting>
  <conditionalFormatting sqref="H298:I298">
    <cfRule type="expression" priority="213" aboveAverage="0" equalAverage="0" bottom="0" percent="0" rank="0" text="" dxfId="263">
      <formula>$H$298&gt;$F$298</formula>
    </cfRule>
  </conditionalFormatting>
  <conditionalFormatting sqref="H297:I297">
    <cfRule type="expression" priority="214" aboveAverage="0" equalAverage="0" bottom="0" percent="0" rank="0" text="" dxfId="264">
      <formula>$H$297&gt;$F$297</formula>
    </cfRule>
  </conditionalFormatting>
  <conditionalFormatting sqref="H296:I296">
    <cfRule type="expression" priority="215" aboveAverage="0" equalAverage="0" bottom="0" percent="0" rank="0" text="" dxfId="265">
      <formula>$H$296&gt;$F$296</formula>
    </cfRule>
  </conditionalFormatting>
  <conditionalFormatting sqref="H295:I295">
    <cfRule type="expression" priority="216" aboveAverage="0" equalAverage="0" bottom="0" percent="0" rank="0" text="" dxfId="266">
      <formula>$H$295&gt;$F$295</formula>
    </cfRule>
  </conditionalFormatting>
  <conditionalFormatting sqref="H294:I294">
    <cfRule type="expression" priority="217" aboveAverage="0" equalAverage="0" bottom="0" percent="0" rank="0" text="" dxfId="267">
      <formula>$H$294&gt;$F$294</formula>
    </cfRule>
  </conditionalFormatting>
  <conditionalFormatting sqref="H293:I293">
    <cfRule type="expression" priority="218" aboveAverage="0" equalAverage="0" bottom="0" percent="0" rank="0" text="" dxfId="268">
      <formula>$H$293&gt;$F$293</formula>
    </cfRule>
  </conditionalFormatting>
  <conditionalFormatting sqref="H292:I292">
    <cfRule type="expression" priority="219" aboveAverage="0" equalAverage="0" bottom="0" percent="0" rank="0" text="" dxfId="269">
      <formula>$H$292&gt;$F$292</formula>
    </cfRule>
  </conditionalFormatting>
  <conditionalFormatting sqref="H291:I291">
    <cfRule type="expression" priority="220" aboveAverage="0" equalAverage="0" bottom="0" percent="0" rank="0" text="" dxfId="270">
      <formula>$H$291&gt;$F$291</formula>
    </cfRule>
  </conditionalFormatting>
  <conditionalFormatting sqref="H290:I290">
    <cfRule type="expression" priority="221" aboveAverage="0" equalAverage="0" bottom="0" percent="0" rank="0" text="" dxfId="271">
      <formula>$H$290&gt;$F$290</formula>
    </cfRule>
  </conditionalFormatting>
  <conditionalFormatting sqref="H289:I289">
    <cfRule type="expression" priority="222" aboveAverage="0" equalAverage="0" bottom="0" percent="0" rank="0" text="" dxfId="272">
      <formula>$H$289&gt;$F$289</formula>
    </cfRule>
  </conditionalFormatting>
  <conditionalFormatting sqref="H288:I288">
    <cfRule type="expression" priority="223" aboveAverage="0" equalAverage="0" bottom="0" percent="0" rank="0" text="" dxfId="273">
      <formula>$H$288&gt;$F$288</formula>
    </cfRule>
  </conditionalFormatting>
  <conditionalFormatting sqref="H287:I287">
    <cfRule type="expression" priority="224" aboveAverage="0" equalAverage="0" bottom="0" percent="0" rank="0" text="" dxfId="274">
      <formula>$H$287&gt;$F$287</formula>
    </cfRule>
  </conditionalFormatting>
  <conditionalFormatting sqref="H286:I286">
    <cfRule type="expression" priority="225" aboveAverage="0" equalAverage="0" bottom="0" percent="0" rank="0" text="" dxfId="275">
      <formula>$H$286&gt;$F$286</formula>
    </cfRule>
  </conditionalFormatting>
  <conditionalFormatting sqref="H285:I285">
    <cfRule type="expression" priority="226" aboveAverage="0" equalAverage="0" bottom="0" percent="0" rank="0" text="" dxfId="276">
      <formula>$H$285&gt;$F$285</formula>
    </cfRule>
  </conditionalFormatting>
  <conditionalFormatting sqref="H284:I284">
    <cfRule type="expression" priority="227" aboveAverage="0" equalAverage="0" bottom="0" percent="0" rank="0" text="" dxfId="277">
      <formula>$H$284&gt;$F$284</formula>
    </cfRule>
  </conditionalFormatting>
  <conditionalFormatting sqref="H283:I283">
    <cfRule type="expression" priority="228" aboveAverage="0" equalAverage="0" bottom="0" percent="0" rank="0" text="" dxfId="278">
      <formula>$H$283&gt;$F$283</formula>
    </cfRule>
  </conditionalFormatting>
  <conditionalFormatting sqref="H282:I282">
    <cfRule type="expression" priority="229" aboveAverage="0" equalAverage="0" bottom="0" percent="0" rank="0" text="" dxfId="279">
      <formula>$H$282&gt;$F$282</formula>
    </cfRule>
  </conditionalFormatting>
  <conditionalFormatting sqref="H281:I281">
    <cfRule type="expression" priority="230" aboveAverage="0" equalAverage="0" bottom="0" percent="0" rank="0" text="" dxfId="280">
      <formula>$H$281&gt;$F$281</formula>
    </cfRule>
  </conditionalFormatting>
  <conditionalFormatting sqref="H280:I280">
    <cfRule type="expression" priority="231" aboveAverage="0" equalAverage="0" bottom="0" percent="0" rank="0" text="" dxfId="281">
      <formula>$H$280&gt;$F$280</formula>
    </cfRule>
  </conditionalFormatting>
  <conditionalFormatting sqref="H279:I279">
    <cfRule type="expression" priority="232" aboveAverage="0" equalAverage="0" bottom="0" percent="0" rank="0" text="" dxfId="282">
      <formula>$H$279&gt;$F$279</formula>
    </cfRule>
  </conditionalFormatting>
  <conditionalFormatting sqref="H278:I278">
    <cfRule type="expression" priority="233" aboveAverage="0" equalAverage="0" bottom="0" percent="0" rank="0" text="" dxfId="283">
      <formula>$H$278&gt;$F$278</formula>
    </cfRule>
  </conditionalFormatting>
  <conditionalFormatting sqref="H277:I277">
    <cfRule type="expression" priority="234" aboveAverage="0" equalAverage="0" bottom="0" percent="0" rank="0" text="" dxfId="284">
      <formula>$H$277&gt;$F$277</formula>
    </cfRule>
  </conditionalFormatting>
  <conditionalFormatting sqref="H276:I276">
    <cfRule type="expression" priority="235" aboveAverage="0" equalAverage="0" bottom="0" percent="0" rank="0" text="" dxfId="285">
      <formula>$H$276&gt;$F$276</formula>
    </cfRule>
  </conditionalFormatting>
  <conditionalFormatting sqref="H275:I275">
    <cfRule type="expression" priority="236" aboveAverage="0" equalAverage="0" bottom="0" percent="0" rank="0" text="" dxfId="286">
      <formula>$H$275&gt;$F$275</formula>
    </cfRule>
  </conditionalFormatting>
  <conditionalFormatting sqref="H274:I274">
    <cfRule type="expression" priority="237" aboveAverage="0" equalAverage="0" bottom="0" percent="0" rank="0" text="" dxfId="287">
      <formula>$H$274&gt;$F$274</formula>
    </cfRule>
  </conditionalFormatting>
  <conditionalFormatting sqref="H273:I273">
    <cfRule type="expression" priority="238" aboveAverage="0" equalAverage="0" bottom="0" percent="0" rank="0" text="" dxfId="288">
      <formula>$H$273&gt;$F$273</formula>
    </cfRule>
  </conditionalFormatting>
  <conditionalFormatting sqref="H272:I272">
    <cfRule type="expression" priority="239" aboveAverage="0" equalAverage="0" bottom="0" percent="0" rank="0" text="" dxfId="289">
      <formula>$H$272&gt;$F$272</formula>
    </cfRule>
  </conditionalFormatting>
  <conditionalFormatting sqref="H271:I271">
    <cfRule type="expression" priority="240" aboveAverage="0" equalAverage="0" bottom="0" percent="0" rank="0" text="" dxfId="290">
      <formula>$H$271&gt;$F$271</formula>
    </cfRule>
  </conditionalFormatting>
  <conditionalFormatting sqref="H270:I270">
    <cfRule type="expression" priority="241" aboveAverage="0" equalAverage="0" bottom="0" percent="0" rank="0" text="" dxfId="291">
      <formula>$H$270&gt;$F$270</formula>
    </cfRule>
  </conditionalFormatting>
  <conditionalFormatting sqref="H269:I269">
    <cfRule type="expression" priority="242" aboveAverage="0" equalAverage="0" bottom="0" percent="0" rank="0" text="" dxfId="292">
      <formula>$H$269&gt;$F$269</formula>
    </cfRule>
  </conditionalFormatting>
  <conditionalFormatting sqref="H268:I268">
    <cfRule type="expression" priority="243" aboveAverage="0" equalAverage="0" bottom="0" percent="0" rank="0" text="" dxfId="293">
      <formula>$H$268&gt;$F$268</formula>
    </cfRule>
  </conditionalFormatting>
  <conditionalFormatting sqref="H267:I267">
    <cfRule type="expression" priority="244" aboveAverage="0" equalAverage="0" bottom="0" percent="0" rank="0" text="" dxfId="294">
      <formula>$H$267&gt;$F$267</formula>
    </cfRule>
  </conditionalFormatting>
  <conditionalFormatting sqref="H266:I266">
    <cfRule type="expression" priority="245" aboveAverage="0" equalAverage="0" bottom="0" percent="0" rank="0" text="" dxfId="295">
      <formula>$H$266&gt;$F$266</formula>
    </cfRule>
  </conditionalFormatting>
  <conditionalFormatting sqref="H265:I265">
    <cfRule type="expression" priority="246" aboveAverage="0" equalAverage="0" bottom="0" percent="0" rank="0" text="" dxfId="296">
      <formula>$H$265&gt;$F$265</formula>
    </cfRule>
  </conditionalFormatting>
  <conditionalFormatting sqref="H264:I264">
    <cfRule type="expression" priority="247" aboveAverage="0" equalAverage="0" bottom="0" percent="0" rank="0" text="" dxfId="297">
      <formula>$H$264&gt;$F$264</formula>
    </cfRule>
  </conditionalFormatting>
  <conditionalFormatting sqref="H261:I261">
    <cfRule type="expression" priority="248" aboveAverage="0" equalAverage="0" bottom="0" percent="0" rank="0" text="" dxfId="298">
      <formula>$H$261&gt;$F$261</formula>
    </cfRule>
  </conditionalFormatting>
  <conditionalFormatting sqref="H260:I260">
    <cfRule type="expression" priority="249" aboveAverage="0" equalAverage="0" bottom="0" percent="0" rank="0" text="" dxfId="299">
      <formula>$H$260&gt;$F$260</formula>
    </cfRule>
  </conditionalFormatting>
  <conditionalFormatting sqref="H259:I259">
    <cfRule type="expression" priority="250" aboveAverage="0" equalAverage="0" bottom="0" percent="0" rank="0" text="" dxfId="300">
      <formula>$H$259&gt;$F$259</formula>
    </cfRule>
  </conditionalFormatting>
  <conditionalFormatting sqref="H258:I258">
    <cfRule type="expression" priority="251" aboveAverage="0" equalAverage="0" bottom="0" percent="0" rank="0" text="" dxfId="301">
      <formula>$H$258&gt;$F$258</formula>
    </cfRule>
  </conditionalFormatting>
  <conditionalFormatting sqref="H257:I257">
    <cfRule type="expression" priority="252" aboveAverage="0" equalAverage="0" bottom="0" percent="0" rank="0" text="" dxfId="302">
      <formula>$H$257&gt;$F$257</formula>
    </cfRule>
  </conditionalFormatting>
  <conditionalFormatting sqref="H256:I256">
    <cfRule type="expression" priority="253" aboveAverage="0" equalAverage="0" bottom="0" percent="0" rank="0" text="" dxfId="303">
      <formula>$H$256&gt;$F$256</formula>
    </cfRule>
  </conditionalFormatting>
  <conditionalFormatting sqref="H255:I255">
    <cfRule type="expression" priority="254" aboveAverage="0" equalAverage="0" bottom="0" percent="0" rank="0" text="" dxfId="304">
      <formula>$H$255&gt;$F$255</formula>
    </cfRule>
  </conditionalFormatting>
  <conditionalFormatting sqref="H254:I254">
    <cfRule type="expression" priority="255" aboveAverage="0" equalAverage="0" bottom="0" percent="0" rank="0" text="" dxfId="305">
      <formula>$H$254&gt;$F$254</formula>
    </cfRule>
  </conditionalFormatting>
  <conditionalFormatting sqref="H253:I253">
    <cfRule type="expression" priority="256" aboveAverage="0" equalAverage="0" bottom="0" percent="0" rank="0" text="" dxfId="306">
      <formula>$H$253&gt;$F$253</formula>
    </cfRule>
  </conditionalFormatting>
  <conditionalFormatting sqref="H252:I252">
    <cfRule type="expression" priority="257" aboveAverage="0" equalAverage="0" bottom="0" percent="0" rank="0" text="" dxfId="307">
      <formula>$H$252&gt;$F$252</formula>
    </cfRule>
  </conditionalFormatting>
  <conditionalFormatting sqref="H251:I251">
    <cfRule type="expression" priority="258" aboveAverage="0" equalAverage="0" bottom="0" percent="0" rank="0" text="" dxfId="308">
      <formula>$H$251&gt;$F$251</formula>
    </cfRule>
  </conditionalFormatting>
  <conditionalFormatting sqref="H250:I250">
    <cfRule type="expression" priority="259" aboveAverage="0" equalAverage="0" bottom="0" percent="0" rank="0" text="" dxfId="309">
      <formula>$H$250&gt;$F$250</formula>
    </cfRule>
  </conditionalFormatting>
  <conditionalFormatting sqref="H249:I249">
    <cfRule type="expression" priority="260" aboveAverage="0" equalAverage="0" bottom="0" percent="0" rank="0" text="" dxfId="310">
      <formula>$H$249&gt;$F$249</formula>
    </cfRule>
  </conditionalFormatting>
  <conditionalFormatting sqref="H248:I248">
    <cfRule type="expression" priority="261" aboveAverage="0" equalAverage="0" bottom="0" percent="0" rank="0" text="" dxfId="311">
      <formula>$H$248&gt;$F$248</formula>
    </cfRule>
  </conditionalFormatting>
  <conditionalFormatting sqref="H247:I247">
    <cfRule type="expression" priority="262" aboveAverage="0" equalAverage="0" bottom="0" percent="0" rank="0" text="" dxfId="312">
      <formula>$H$247&gt;$F$247</formula>
    </cfRule>
  </conditionalFormatting>
  <conditionalFormatting sqref="H246:I246">
    <cfRule type="expression" priority="263" aboveAverage="0" equalAverage="0" bottom="0" percent="0" rank="0" text="" dxfId="313">
      <formula>$H$246&gt;$F$246</formula>
    </cfRule>
  </conditionalFormatting>
  <conditionalFormatting sqref="H245:I245">
    <cfRule type="expression" priority="264" aboveAverage="0" equalAverage="0" bottom="0" percent="0" rank="0" text="" dxfId="314">
      <formula>$H$245&gt;$F$245</formula>
    </cfRule>
  </conditionalFormatting>
  <conditionalFormatting sqref="H244:I244">
    <cfRule type="expression" priority="265" aboveAverage="0" equalAverage="0" bottom="0" percent="0" rank="0" text="" dxfId="315">
      <formula>$H$244&gt;$F$244</formula>
    </cfRule>
  </conditionalFormatting>
  <conditionalFormatting sqref="H243:I243">
    <cfRule type="expression" priority="266" aboveAverage="0" equalAverage="0" bottom="0" percent="0" rank="0" text="" dxfId="316">
      <formula>$H$243&gt;$F$243</formula>
    </cfRule>
  </conditionalFormatting>
  <conditionalFormatting sqref="H242:I242">
    <cfRule type="expression" priority="267" aboveAverage="0" equalAverage="0" bottom="0" percent="0" rank="0" text="" dxfId="317">
      <formula>$H$242&gt;$F$242</formula>
    </cfRule>
  </conditionalFormatting>
  <conditionalFormatting sqref="H241:I241">
    <cfRule type="expression" priority="268" aboveAverage="0" equalAverage="0" bottom="0" percent="0" rank="0" text="" dxfId="318">
      <formula>$H$241&gt;$F$241</formula>
    </cfRule>
  </conditionalFormatting>
  <conditionalFormatting sqref="H240:I240">
    <cfRule type="expression" priority="269" aboveAverage="0" equalAverage="0" bottom="0" percent="0" rank="0" text="" dxfId="319">
      <formula>$H$240&gt;$F$240</formula>
    </cfRule>
  </conditionalFormatting>
  <conditionalFormatting sqref="H239:I239">
    <cfRule type="expression" priority="270" aboveAverage="0" equalAverage="0" bottom="0" percent="0" rank="0" text="" dxfId="320">
      <formula>$H$239&gt;$F$239</formula>
    </cfRule>
  </conditionalFormatting>
  <conditionalFormatting sqref="H238:I238">
    <cfRule type="expression" priority="271" aboveAverage="0" equalAverage="0" bottom="0" percent="0" rank="0" text="" dxfId="321">
      <formula>$H$238&gt;$F$238</formula>
    </cfRule>
  </conditionalFormatting>
  <conditionalFormatting sqref="H237:I237">
    <cfRule type="expression" priority="272" aboveAverage="0" equalAverage="0" bottom="0" percent="0" rank="0" text="" dxfId="322">
      <formula>$H$237&gt;$F$237</formula>
    </cfRule>
  </conditionalFormatting>
  <conditionalFormatting sqref="H236:I236">
    <cfRule type="expression" priority="273" aboveAverage="0" equalAverage="0" bottom="0" percent="0" rank="0" text="" dxfId="323">
      <formula>$H$236&gt;$F$236</formula>
    </cfRule>
  </conditionalFormatting>
  <conditionalFormatting sqref="H235:I235">
    <cfRule type="expression" priority="274" aboveAverage="0" equalAverage="0" bottom="0" percent="0" rank="0" text="" dxfId="324">
      <formula>$H$235&gt;$F$235</formula>
    </cfRule>
  </conditionalFormatting>
  <conditionalFormatting sqref="H234:I234">
    <cfRule type="expression" priority="275" aboveAverage="0" equalAverage="0" bottom="0" percent="0" rank="0" text="" dxfId="325">
      <formula>$H$234&gt;$F$234</formula>
    </cfRule>
  </conditionalFormatting>
  <conditionalFormatting sqref="H229:I229">
    <cfRule type="expression" priority="276" aboveAverage="0" equalAverage="0" bottom="0" percent="0" rank="0" text="" dxfId="326">
      <formula>$H$229&gt;$F$229</formula>
    </cfRule>
  </conditionalFormatting>
  <conditionalFormatting sqref="H228:I228">
    <cfRule type="expression" priority="277" aboveAverage="0" equalAverage="0" bottom="0" percent="0" rank="0" text="" dxfId="327">
      <formula>$H$228&gt;$F$228</formula>
    </cfRule>
  </conditionalFormatting>
  <conditionalFormatting sqref="H227:I227">
    <cfRule type="expression" priority="278" aboveAverage="0" equalAverage="0" bottom="0" percent="0" rank="0" text="" dxfId="328">
      <formula>$H$227&gt;$F$227</formula>
    </cfRule>
  </conditionalFormatting>
  <conditionalFormatting sqref="H226:I226">
    <cfRule type="expression" priority="279" aboveAverage="0" equalAverage="0" bottom="0" percent="0" rank="0" text="" dxfId="329">
      <formula>$H$226&gt;$F$226</formula>
    </cfRule>
  </conditionalFormatting>
  <conditionalFormatting sqref="H225:I225">
    <cfRule type="expression" priority="280" aboveAverage="0" equalAverage="0" bottom="0" percent="0" rank="0" text="" dxfId="330">
      <formula>$H$225&gt;$F$225</formula>
    </cfRule>
  </conditionalFormatting>
  <conditionalFormatting sqref="H224:I224">
    <cfRule type="expression" priority="281" aboveAverage="0" equalAverage="0" bottom="0" percent="0" rank="0" text="" dxfId="331">
      <formula>$H$224&gt;$F$224</formula>
    </cfRule>
  </conditionalFormatting>
  <conditionalFormatting sqref="H223:I223">
    <cfRule type="expression" priority="282" aboveAverage="0" equalAverage="0" bottom="0" percent="0" rank="0" text="" dxfId="332">
      <formula>$H$223&gt;$F$223</formula>
    </cfRule>
  </conditionalFormatting>
  <conditionalFormatting sqref="H222:I222">
    <cfRule type="expression" priority="283" aboveAverage="0" equalAverage="0" bottom="0" percent="0" rank="0" text="" dxfId="333">
      <formula>$H$222&gt;$F$222</formula>
    </cfRule>
  </conditionalFormatting>
  <conditionalFormatting sqref="H221:I221">
    <cfRule type="expression" priority="284" aboveAverage="0" equalAverage="0" bottom="0" percent="0" rank="0" text="" dxfId="334">
      <formula>$H$221&gt;$F$221</formula>
    </cfRule>
  </conditionalFormatting>
  <conditionalFormatting sqref="H220:I220">
    <cfRule type="expression" priority="285" aboveAverage="0" equalAverage="0" bottom="0" percent="0" rank="0" text="" dxfId="335">
      <formula>$H$220&gt;$F$220</formula>
    </cfRule>
  </conditionalFormatting>
  <conditionalFormatting sqref="H219:I219">
    <cfRule type="expression" priority="286" aboveAverage="0" equalAverage="0" bottom="0" percent="0" rank="0" text="" dxfId="336">
      <formula>$H$219&gt;$F$219</formula>
    </cfRule>
  </conditionalFormatting>
  <conditionalFormatting sqref="H218:I218">
    <cfRule type="expression" priority="287" aboveAverage="0" equalAverage="0" bottom="0" percent="0" rank="0" text="" dxfId="337">
      <formula>$H$218&gt;$F$218</formula>
    </cfRule>
  </conditionalFormatting>
  <conditionalFormatting sqref="H217:I217">
    <cfRule type="expression" priority="288" aboveAverage="0" equalAverage="0" bottom="0" percent="0" rank="0" text="" dxfId="338">
      <formula>$H$217&gt;$F$217</formula>
    </cfRule>
  </conditionalFormatting>
  <conditionalFormatting sqref="H216:I216">
    <cfRule type="expression" priority="289" aboveAverage="0" equalAverage="0" bottom="0" percent="0" rank="0" text="" dxfId="339">
      <formula>$H$216&gt;$F$216</formula>
    </cfRule>
  </conditionalFormatting>
  <conditionalFormatting sqref="H215:I215">
    <cfRule type="expression" priority="290" aboveAverage="0" equalAverage="0" bottom="0" percent="0" rank="0" text="" dxfId="340">
      <formula>$H$215&gt;$F$215</formula>
    </cfRule>
  </conditionalFormatting>
  <conditionalFormatting sqref="H214:I214">
    <cfRule type="expression" priority="291" aboveAverage="0" equalAverage="0" bottom="0" percent="0" rank="0" text="" dxfId="341">
      <formula>$H$214&gt;$F$214</formula>
    </cfRule>
  </conditionalFormatting>
  <conditionalFormatting sqref="H213:I213">
    <cfRule type="expression" priority="292" aboveAverage="0" equalAverage="0" bottom="0" percent="0" rank="0" text="" dxfId="342">
      <formula>$H$213&gt;$F$213</formula>
    </cfRule>
  </conditionalFormatting>
  <conditionalFormatting sqref="H212:I212">
    <cfRule type="expression" priority="293" aboveAverage="0" equalAverage="0" bottom="0" percent="0" rank="0" text="" dxfId="343">
      <formula>$H$212&gt;$F$212</formula>
    </cfRule>
  </conditionalFormatting>
  <conditionalFormatting sqref="H211:I211">
    <cfRule type="expression" priority="294" aboveAverage="0" equalAverage="0" bottom="0" percent="0" rank="0" text="" dxfId="344">
      <formula>$H$211&gt;$F$211</formula>
    </cfRule>
  </conditionalFormatting>
  <conditionalFormatting sqref="H210:I210">
    <cfRule type="expression" priority="295" aboveAverage="0" equalAverage="0" bottom="0" percent="0" rank="0" text="" dxfId="345">
      <formula>$H$210&gt;$F$210</formula>
    </cfRule>
  </conditionalFormatting>
  <conditionalFormatting sqref="H209:I209">
    <cfRule type="expression" priority="296" aboveAverage="0" equalAverage="0" bottom="0" percent="0" rank="0" text="" dxfId="346">
      <formula>$H$209&gt;$F$209</formula>
    </cfRule>
  </conditionalFormatting>
  <conditionalFormatting sqref="H208:I208">
    <cfRule type="expression" priority="297" aboveAverage="0" equalAverage="0" bottom="0" percent="0" rank="0" text="" dxfId="347">
      <formula>$H$208&gt;$F$208</formula>
    </cfRule>
  </conditionalFormatting>
  <conditionalFormatting sqref="H207:I207">
    <cfRule type="expression" priority="298" aboveAverage="0" equalAverage="0" bottom="0" percent="0" rank="0" text="" dxfId="348">
      <formula>$H$207&gt;$F$207</formula>
    </cfRule>
  </conditionalFormatting>
  <conditionalFormatting sqref="H206:I206">
    <cfRule type="expression" priority="299" aboveAverage="0" equalAverage="0" bottom="0" percent="0" rank="0" text="" dxfId="349">
      <formula>$H$206&gt;$F$206</formula>
    </cfRule>
  </conditionalFormatting>
  <conditionalFormatting sqref="H205:I205">
    <cfRule type="expression" priority="300" aboveAverage="0" equalAverage="0" bottom="0" percent="0" rank="0" text="" dxfId="350">
      <formula>$H$205&gt;$F$205</formula>
    </cfRule>
  </conditionalFormatting>
  <conditionalFormatting sqref="H204:I204">
    <cfRule type="expression" priority="301" aboveAverage="0" equalAverage="0" bottom="0" percent="0" rank="0" text="" dxfId="351">
      <formula>$H$204&gt;$F$204</formula>
    </cfRule>
  </conditionalFormatting>
  <conditionalFormatting sqref="H203:I203">
    <cfRule type="expression" priority="302" aboveAverage="0" equalAverage="0" bottom="0" percent="0" rank="0" text="" dxfId="352">
      <formula>$H$203&gt;$F$203</formula>
    </cfRule>
  </conditionalFormatting>
  <conditionalFormatting sqref="H202:I202">
    <cfRule type="expression" priority="303" aboveAverage="0" equalAverage="0" bottom="0" percent="0" rank="0" text="" dxfId="353">
      <formula>$H$202&gt;$F$202</formula>
    </cfRule>
  </conditionalFormatting>
  <conditionalFormatting sqref="H201:I201">
    <cfRule type="expression" priority="304" aboveAverage="0" equalAverage="0" bottom="0" percent="0" rank="0" text="" dxfId="354">
      <formula>$H$201&gt;$F$201</formula>
    </cfRule>
  </conditionalFormatting>
  <conditionalFormatting sqref="H200:I200">
    <cfRule type="expression" priority="305" aboveAverage="0" equalAverage="0" bottom="0" percent="0" rank="0" text="" dxfId="355">
      <formula>$H$200&gt;$F$200</formula>
    </cfRule>
  </conditionalFormatting>
  <conditionalFormatting sqref="H199:I199">
    <cfRule type="expression" priority="306" aboveAverage="0" equalAverage="0" bottom="0" percent="0" rank="0" text="" dxfId="356">
      <formula>$H$199&gt;$F$199</formula>
    </cfRule>
  </conditionalFormatting>
  <conditionalFormatting sqref="H198:I198">
    <cfRule type="expression" priority="307" aboveAverage="0" equalAverage="0" bottom="0" percent="0" rank="0" text="" dxfId="357">
      <formula>$H$198&gt;$F$198</formula>
    </cfRule>
  </conditionalFormatting>
  <conditionalFormatting sqref="H197:I197">
    <cfRule type="expression" priority="308" aboveAverage="0" equalAverage="0" bottom="0" percent="0" rank="0" text="" dxfId="358">
      <formula>$H$197&gt;$F$197</formula>
    </cfRule>
  </conditionalFormatting>
  <conditionalFormatting sqref="H196:I196">
    <cfRule type="expression" priority="309" aboveAverage="0" equalAverage="0" bottom="0" percent="0" rank="0" text="" dxfId="359">
      <formula>$H$196&gt;$F$196</formula>
    </cfRule>
  </conditionalFormatting>
  <conditionalFormatting sqref="H193:I193">
    <cfRule type="expression" priority="310" aboveAverage="0" equalAverage="0" bottom="0" percent="0" rank="0" text="" dxfId="360">
      <formula>$H$193&gt;$F$193</formula>
    </cfRule>
  </conditionalFormatting>
  <conditionalFormatting sqref="H192:I192">
    <cfRule type="expression" priority="311" aboveAverage="0" equalAverage="0" bottom="0" percent="0" rank="0" text="" dxfId="361">
      <formula>$H$192&gt;$F$192</formula>
    </cfRule>
  </conditionalFormatting>
  <conditionalFormatting sqref="H191:I191">
    <cfRule type="expression" priority="312" aboveAverage="0" equalAverage="0" bottom="0" percent="0" rank="0" text="" dxfId="362">
      <formula>$H$191&gt;$F$191</formula>
    </cfRule>
  </conditionalFormatting>
  <conditionalFormatting sqref="H190:I190">
    <cfRule type="expression" priority="313" aboveAverage="0" equalAverage="0" bottom="0" percent="0" rank="0" text="" dxfId="363">
      <formula>$H$190&gt;$F$190</formula>
    </cfRule>
  </conditionalFormatting>
  <conditionalFormatting sqref="H189:I189">
    <cfRule type="expression" priority="314" aboveAverage="0" equalAverage="0" bottom="0" percent="0" rank="0" text="" dxfId="364">
      <formula>$H$189&gt;$F$189</formula>
    </cfRule>
  </conditionalFormatting>
  <conditionalFormatting sqref="H188:I188">
    <cfRule type="expression" priority="315" aboveAverage="0" equalAverage="0" bottom="0" percent="0" rank="0" text="" dxfId="365">
      <formula>$H$188&gt;$F$188</formula>
    </cfRule>
  </conditionalFormatting>
  <conditionalFormatting sqref="H187:I187">
    <cfRule type="expression" priority="316" aboveAverage="0" equalAverage="0" bottom="0" percent="0" rank="0" text="" dxfId="366">
      <formula>$H$187&gt;$F$187</formula>
    </cfRule>
  </conditionalFormatting>
  <conditionalFormatting sqref="H186:I186">
    <cfRule type="expression" priority="317" aboveAverage="0" equalAverage="0" bottom="0" percent="0" rank="0" text="" dxfId="367">
      <formula>$H$186&gt;$F$186</formula>
    </cfRule>
  </conditionalFormatting>
  <conditionalFormatting sqref="H185:I185">
    <cfRule type="expression" priority="318" aboveAverage="0" equalAverage="0" bottom="0" percent="0" rank="0" text="" dxfId="368">
      <formula>$H$185&gt;$F$185</formula>
    </cfRule>
  </conditionalFormatting>
  <conditionalFormatting sqref="H184:I184">
    <cfRule type="expression" priority="319" aboveAverage="0" equalAverage="0" bottom="0" percent="0" rank="0" text="" dxfId="369">
      <formula>$H$184&gt;$F$184</formula>
    </cfRule>
  </conditionalFormatting>
  <conditionalFormatting sqref="H183:I183">
    <cfRule type="expression" priority="320" aboveAverage="0" equalAverage="0" bottom="0" percent="0" rank="0" text="" dxfId="370">
      <formula>$H$183&gt;$F$183</formula>
    </cfRule>
  </conditionalFormatting>
  <conditionalFormatting sqref="H182:I182">
    <cfRule type="expression" priority="321" aboveAverage="0" equalAverage="0" bottom="0" percent="0" rank="0" text="" dxfId="371">
      <formula>$H$182&gt;$F$182</formula>
    </cfRule>
  </conditionalFormatting>
  <conditionalFormatting sqref="H181:I181">
    <cfRule type="expression" priority="322" aboveAverage="0" equalAverage="0" bottom="0" percent="0" rank="0" text="" dxfId="372">
      <formula>$H$181&gt;$F$181</formula>
    </cfRule>
  </conditionalFormatting>
  <conditionalFormatting sqref="H176:I176">
    <cfRule type="expression" priority="323" aboveAverage="0" equalAverage="0" bottom="0" percent="0" rank="0" text="" dxfId="373">
      <formula>$H$176&gt;$F$176</formula>
    </cfRule>
  </conditionalFormatting>
  <conditionalFormatting sqref="H175:I175">
    <cfRule type="expression" priority="324" aboveAverage="0" equalAverage="0" bottom="0" percent="0" rank="0" text="" dxfId="374">
      <formula>$H$175&gt;$F$175</formula>
    </cfRule>
  </conditionalFormatting>
  <conditionalFormatting sqref="H174:I174">
    <cfRule type="expression" priority="325" aboveAverage="0" equalAverage="0" bottom="0" percent="0" rank="0" text="" dxfId="375">
      <formula>$H$174&gt;$F$174</formula>
    </cfRule>
  </conditionalFormatting>
  <conditionalFormatting sqref="H173:I173">
    <cfRule type="expression" priority="326" aboveAverage="0" equalAverage="0" bottom="0" percent="0" rank="0" text="" dxfId="376">
      <formula>$H$173&gt;$F$173</formula>
    </cfRule>
  </conditionalFormatting>
  <conditionalFormatting sqref="H172:I172">
    <cfRule type="expression" priority="327" aboveAverage="0" equalAverage="0" bottom="0" percent="0" rank="0" text="" dxfId="377">
      <formula>$H$172&gt;$F$172</formula>
    </cfRule>
  </conditionalFormatting>
  <conditionalFormatting sqref="H171:I171">
    <cfRule type="expression" priority="328" aboveAverage="0" equalAverage="0" bottom="0" percent="0" rank="0" text="" dxfId="378">
      <formula>$H$171&gt;$F$171</formula>
    </cfRule>
  </conditionalFormatting>
  <conditionalFormatting sqref="H170:I170">
    <cfRule type="expression" priority="329" aboveAverage="0" equalAverage="0" bottom="0" percent="0" rank="0" text="" dxfId="379">
      <formula>$H$170&gt;$F$170</formula>
    </cfRule>
  </conditionalFormatting>
  <conditionalFormatting sqref="H169:I169">
    <cfRule type="expression" priority="330" aboveAverage="0" equalAverage="0" bottom="0" percent="0" rank="0" text="" dxfId="380">
      <formula>$H$169&gt;$F$169</formula>
    </cfRule>
  </conditionalFormatting>
  <conditionalFormatting sqref="H168:I168">
    <cfRule type="expression" priority="331" aboveAverage="0" equalAverage="0" bottom="0" percent="0" rank="0" text="" dxfId="381">
      <formula>$H$168&gt;$F$168</formula>
    </cfRule>
  </conditionalFormatting>
  <conditionalFormatting sqref="H167:I167">
    <cfRule type="expression" priority="332" aboveAverage="0" equalAverage="0" bottom="0" percent="0" rank="0" text="" dxfId="382">
      <formula>$H$167&gt;$F$167</formula>
    </cfRule>
  </conditionalFormatting>
  <conditionalFormatting sqref="H166:I166">
    <cfRule type="expression" priority="333" aboveAverage="0" equalAverage="0" bottom="0" percent="0" rank="0" text="" dxfId="383">
      <formula>$H$166&gt;$F$166</formula>
    </cfRule>
  </conditionalFormatting>
  <conditionalFormatting sqref="H165:I165">
    <cfRule type="expression" priority="334" aboveAverage="0" equalAverage="0" bottom="0" percent="0" rank="0" text="" dxfId="384">
      <formula>$H$165&gt;$F$165</formula>
    </cfRule>
  </conditionalFormatting>
  <conditionalFormatting sqref="H164:I164">
    <cfRule type="expression" priority="335" aboveAverage="0" equalAverage="0" bottom="0" percent="0" rank="0" text="" dxfId="385">
      <formula>$H$164&gt;$F$164</formula>
    </cfRule>
  </conditionalFormatting>
  <conditionalFormatting sqref="H163:I163">
    <cfRule type="expression" priority="336" aboveAverage="0" equalAverage="0" bottom="0" percent="0" rank="0" text="" dxfId="386">
      <formula>$H$163&gt;$F$163</formula>
    </cfRule>
  </conditionalFormatting>
  <conditionalFormatting sqref="H162:I162">
    <cfRule type="expression" priority="337" aboveAverage="0" equalAverage="0" bottom="0" percent="0" rank="0" text="" dxfId="387">
      <formula>$H$162&gt;$F$162</formula>
    </cfRule>
  </conditionalFormatting>
  <conditionalFormatting sqref="H161:I161">
    <cfRule type="expression" priority="338" aboveAverage="0" equalAverage="0" bottom="0" percent="0" rank="0" text="" dxfId="388">
      <formula>$H$161&gt;$F$161</formula>
    </cfRule>
  </conditionalFormatting>
  <conditionalFormatting sqref="H160:I160">
    <cfRule type="expression" priority="339" aboveAverage="0" equalAverage="0" bottom="0" percent="0" rank="0" text="" dxfId="389">
      <formula>$H$160&gt;$F$160</formula>
    </cfRule>
  </conditionalFormatting>
  <conditionalFormatting sqref="H159:I159">
    <cfRule type="expression" priority="340" aboveAverage="0" equalAverage="0" bottom="0" percent="0" rank="0" text="" dxfId="390">
      <formula>$H$159&gt;$F$159</formula>
    </cfRule>
  </conditionalFormatting>
  <conditionalFormatting sqref="H158:I158">
    <cfRule type="expression" priority="341" aboveAverage="0" equalAverage="0" bottom="0" percent="0" rank="0" text="" dxfId="391">
      <formula>$H$158&gt;$F$158</formula>
    </cfRule>
  </conditionalFormatting>
  <conditionalFormatting sqref="H157:I157">
    <cfRule type="expression" priority="342" aboveAverage="0" equalAverage="0" bottom="0" percent="0" rank="0" text="" dxfId="392">
      <formula>$H$157&gt;$F$157</formula>
    </cfRule>
  </conditionalFormatting>
  <conditionalFormatting sqref="H156:I156">
    <cfRule type="expression" priority="343" aboveAverage="0" equalAverage="0" bottom="0" percent="0" rank="0" text="" dxfId="393">
      <formula>$H$156&gt;$F$156</formula>
    </cfRule>
  </conditionalFormatting>
  <conditionalFormatting sqref="H155:I155">
    <cfRule type="expression" priority="344" aboveAverage="0" equalAverage="0" bottom="0" percent="0" rank="0" text="" dxfId="394">
      <formula>$H$155&gt;$F$155</formula>
    </cfRule>
  </conditionalFormatting>
  <conditionalFormatting sqref="H154:I154">
    <cfRule type="expression" priority="345" aboveAverage="0" equalAverage="0" bottom="0" percent="0" rank="0" text="" dxfId="395">
      <formula>$H$154&gt;$F$154</formula>
    </cfRule>
  </conditionalFormatting>
  <conditionalFormatting sqref="H153:I153">
    <cfRule type="expression" priority="346" aboveAverage="0" equalAverage="0" bottom="0" percent="0" rank="0" text="" dxfId="396">
      <formula>$H$153&gt;$F$153</formula>
    </cfRule>
  </conditionalFormatting>
  <conditionalFormatting sqref="H152:I152">
    <cfRule type="expression" priority="347" aboveAverage="0" equalAverage="0" bottom="0" percent="0" rank="0" text="" dxfId="397">
      <formula>$H$152&gt;$F$152</formula>
    </cfRule>
  </conditionalFormatting>
  <conditionalFormatting sqref="H151:I151">
    <cfRule type="expression" priority="348" aboveAverage="0" equalAverage="0" bottom="0" percent="0" rank="0" text="" dxfId="398">
      <formula>$H$151&gt;$F$151</formula>
    </cfRule>
  </conditionalFormatting>
  <conditionalFormatting sqref="H150:I150">
    <cfRule type="expression" priority="349" aboveAverage="0" equalAverage="0" bottom="0" percent="0" rank="0" text="" dxfId="399">
      <formula>$H$150&gt;$F$150</formula>
    </cfRule>
  </conditionalFormatting>
  <conditionalFormatting sqref="H149:I149">
    <cfRule type="expression" priority="350" aboveAverage="0" equalAverage="0" bottom="0" percent="0" rank="0" text="" dxfId="400">
      <formula>$H$149&gt;$F$149</formula>
    </cfRule>
  </conditionalFormatting>
  <conditionalFormatting sqref="H148:I148">
    <cfRule type="expression" priority="351" aboveAverage="0" equalAverage="0" bottom="0" percent="0" rank="0" text="" dxfId="401">
      <formula>$H$148&gt;$F$148</formula>
    </cfRule>
  </conditionalFormatting>
  <conditionalFormatting sqref="H147:I147">
    <cfRule type="expression" priority="352" aboveAverage="0" equalAverage="0" bottom="0" percent="0" rank="0" text="" dxfId="402">
      <formula>$H$147&gt;$F$147</formula>
    </cfRule>
  </conditionalFormatting>
  <conditionalFormatting sqref="H146:I146">
    <cfRule type="expression" priority="353" aboveAverage="0" equalAverage="0" bottom="0" percent="0" rank="0" text="" dxfId="403">
      <formula>$H$146&gt;$F$146</formula>
    </cfRule>
  </conditionalFormatting>
  <conditionalFormatting sqref="H145:I145">
    <cfRule type="expression" priority="354" aboveAverage="0" equalAverage="0" bottom="0" percent="0" rank="0" text="" dxfId="404">
      <formula>$H$145&gt;$F$145</formula>
    </cfRule>
  </conditionalFormatting>
  <conditionalFormatting sqref="H144:I144">
    <cfRule type="expression" priority="355" aboveAverage="0" equalAverage="0" bottom="0" percent="0" rank="0" text="" dxfId="405">
      <formula>$H$144&gt;$F$144</formula>
    </cfRule>
  </conditionalFormatting>
  <conditionalFormatting sqref="H143:I143">
    <cfRule type="expression" priority="356" aboveAverage="0" equalAverage="0" bottom="0" percent="0" rank="0" text="" dxfId="406">
      <formula>$H$143&gt;$F$143</formula>
    </cfRule>
  </conditionalFormatting>
  <conditionalFormatting sqref="H142:I142">
    <cfRule type="expression" priority="357" aboveAverage="0" equalAverage="0" bottom="0" percent="0" rank="0" text="" dxfId="407">
      <formula>$H$142&gt;$F$142</formula>
    </cfRule>
  </conditionalFormatting>
  <conditionalFormatting sqref="H141:I141">
    <cfRule type="expression" priority="358" aboveAverage="0" equalAverage="0" bottom="0" percent="0" rank="0" text="" dxfId="408">
      <formula>$H$141&gt;$F$141</formula>
    </cfRule>
  </conditionalFormatting>
  <conditionalFormatting sqref="H140:I140">
    <cfRule type="expression" priority="359" aboveAverage="0" equalAverage="0" bottom="0" percent="0" rank="0" text="" dxfId="409">
      <formula>$H$140&gt;$F$140</formula>
    </cfRule>
  </conditionalFormatting>
  <conditionalFormatting sqref="H139:I139">
    <cfRule type="expression" priority="360" aboveAverage="0" equalAverage="0" bottom="0" percent="0" rank="0" text="" dxfId="410">
      <formula>$H$139&gt;$F$139</formula>
    </cfRule>
  </conditionalFormatting>
  <conditionalFormatting sqref="H138:I138">
    <cfRule type="expression" priority="361" aboveAverage="0" equalAverage="0" bottom="0" percent="0" rank="0" text="" dxfId="411">
      <formula>$H$138&gt;$F$138</formula>
    </cfRule>
  </conditionalFormatting>
  <conditionalFormatting sqref="H137:I137">
    <cfRule type="expression" priority="362" aboveAverage="0" equalAverage="0" bottom="0" percent="0" rank="0" text="" dxfId="412">
      <formula>$H$137&gt;$F$137</formula>
    </cfRule>
  </conditionalFormatting>
  <conditionalFormatting sqref="H136:I136">
    <cfRule type="expression" priority="363" aboveAverage="0" equalAverage="0" bottom="0" percent="0" rank="0" text="" dxfId="413">
      <formula>$H$136&gt;$F$136</formula>
    </cfRule>
  </conditionalFormatting>
  <conditionalFormatting sqref="H135:I135">
    <cfRule type="expression" priority="364" aboveAverage="0" equalAverage="0" bottom="0" percent="0" rank="0" text="" dxfId="414">
      <formula>$H$135&gt;$F$135</formula>
    </cfRule>
  </conditionalFormatting>
  <conditionalFormatting sqref="H134:I134">
    <cfRule type="expression" priority="365" aboveAverage="0" equalAverage="0" bottom="0" percent="0" rank="0" text="" dxfId="415">
      <formula>$H$134&gt;$F$134</formula>
    </cfRule>
  </conditionalFormatting>
  <conditionalFormatting sqref="H133:I133">
    <cfRule type="expression" priority="366" aboveAverage="0" equalAverage="0" bottom="0" percent="0" rank="0" text="" dxfId="416">
      <formula>$H$133&gt;$F$133</formula>
    </cfRule>
  </conditionalFormatting>
  <conditionalFormatting sqref="H132:I132">
    <cfRule type="expression" priority="367" aboveAverage="0" equalAverage="0" bottom="0" percent="0" rank="0" text="" dxfId="417">
      <formula>$H$132&gt;$F$132</formula>
    </cfRule>
  </conditionalFormatting>
  <conditionalFormatting sqref="H131:I131">
    <cfRule type="expression" priority="368" aboveAverage="0" equalAverage="0" bottom="0" percent="0" rank="0" text="" dxfId="418">
      <formula>$H$131&gt;$F$131</formula>
    </cfRule>
  </conditionalFormatting>
  <conditionalFormatting sqref="H130:I130">
    <cfRule type="expression" priority="369" aboveAverage="0" equalAverage="0" bottom="0" percent="0" rank="0" text="" dxfId="419">
      <formula>$H$130&gt;$F$130</formula>
    </cfRule>
  </conditionalFormatting>
  <conditionalFormatting sqref="H129:I129">
    <cfRule type="expression" priority="370" aboveAverage="0" equalAverage="0" bottom="0" percent="0" rank="0" text="" dxfId="420">
      <formula>$H$129&gt;$F$129</formula>
    </cfRule>
  </conditionalFormatting>
  <conditionalFormatting sqref="H128:I128">
    <cfRule type="expression" priority="371" aboveAverage="0" equalAverage="0" bottom="0" percent="0" rank="0" text="" dxfId="421">
      <formula>$H$128&gt;$F$128</formula>
    </cfRule>
  </conditionalFormatting>
  <conditionalFormatting sqref="H127:I127">
    <cfRule type="expression" priority="372" aboveAverage="0" equalAverage="0" bottom="0" percent="0" rank="0" text="" dxfId="422">
      <formula>$H$127&gt;$F$127</formula>
    </cfRule>
  </conditionalFormatting>
  <conditionalFormatting sqref="H126:I126">
    <cfRule type="expression" priority="373" aboveAverage="0" equalAverage="0" bottom="0" percent="0" rank="0" text="" dxfId="423">
      <formula>$H$126&gt;$F$126</formula>
    </cfRule>
  </conditionalFormatting>
  <conditionalFormatting sqref="H125:I125">
    <cfRule type="expression" priority="374" aboveAverage="0" equalAverage="0" bottom="0" percent="0" rank="0" text="" dxfId="424">
      <formula>$H$125&gt;$F$125</formula>
    </cfRule>
  </conditionalFormatting>
  <conditionalFormatting sqref="H124:I124">
    <cfRule type="expression" priority="375" aboveAverage="0" equalAverage="0" bottom="0" percent="0" rank="0" text="" dxfId="425">
      <formula>$H$124&gt;$F$124</formula>
    </cfRule>
  </conditionalFormatting>
  <conditionalFormatting sqref="H123:I123">
    <cfRule type="expression" priority="376" aboveAverage="0" equalAverage="0" bottom="0" percent="0" rank="0" text="" dxfId="426">
      <formula>$H$123&gt;$F$123</formula>
    </cfRule>
  </conditionalFormatting>
  <conditionalFormatting sqref="H122:I122">
    <cfRule type="expression" priority="377" aboveAverage="0" equalAverage="0" bottom="0" percent="0" rank="0" text="" dxfId="427">
      <formula>$H$122&gt;$F$122</formula>
    </cfRule>
  </conditionalFormatting>
  <conditionalFormatting sqref="H121:I121">
    <cfRule type="expression" priority="378" aboveAverage="0" equalAverage="0" bottom="0" percent="0" rank="0" text="" dxfId="428">
      <formula>$H$121&gt;$F$121</formula>
    </cfRule>
  </conditionalFormatting>
  <conditionalFormatting sqref="H120:I120">
    <cfRule type="expression" priority="379" aboveAverage="0" equalAverage="0" bottom="0" percent="0" rank="0" text="" dxfId="429">
      <formula>$H$120&gt;$F$120</formula>
    </cfRule>
  </conditionalFormatting>
  <conditionalFormatting sqref="H119:I119">
    <cfRule type="expression" priority="380" aboveAverage="0" equalAverage="0" bottom="0" percent="0" rank="0" text="" dxfId="430">
      <formula>$H$119&gt;$F$119</formula>
    </cfRule>
  </conditionalFormatting>
  <conditionalFormatting sqref="H118:I118">
    <cfRule type="expression" priority="381" aboveAverage="0" equalAverage="0" bottom="0" percent="0" rank="0" text="" dxfId="431">
      <formula>$H$118&gt;$F$118</formula>
    </cfRule>
  </conditionalFormatting>
  <conditionalFormatting sqref="H117:I117">
    <cfRule type="expression" priority="382" aboveAverage="0" equalAverage="0" bottom="0" percent="0" rank="0" text="" dxfId="432">
      <formula>$H$117&gt;$F$117</formula>
    </cfRule>
  </conditionalFormatting>
  <conditionalFormatting sqref="H116:I116">
    <cfRule type="expression" priority="383" aboveAverage="0" equalAverage="0" bottom="0" percent="0" rank="0" text="" dxfId="433">
      <formula>$H$116&gt;$F$116</formula>
    </cfRule>
  </conditionalFormatting>
  <conditionalFormatting sqref="H115:I115">
    <cfRule type="expression" priority="384" aboveAverage="0" equalAverage="0" bottom="0" percent="0" rank="0" text="" dxfId="434">
      <formula>$H$115&gt;$F$115</formula>
    </cfRule>
  </conditionalFormatting>
  <conditionalFormatting sqref="H114:I114">
    <cfRule type="expression" priority="385" aboveAverage="0" equalAverage="0" bottom="0" percent="0" rank="0" text="" dxfId="435">
      <formula>$H$114&gt;$F$114</formula>
    </cfRule>
  </conditionalFormatting>
  <conditionalFormatting sqref="H113:I113">
    <cfRule type="expression" priority="386" aboveAverage="0" equalAverage="0" bottom="0" percent="0" rank="0" text="" dxfId="436">
      <formula>$H$113&gt;$F$113</formula>
    </cfRule>
  </conditionalFormatting>
  <conditionalFormatting sqref="H112:I112">
    <cfRule type="expression" priority="387" aboveAverage="0" equalAverage="0" bottom="0" percent="0" rank="0" text="" dxfId="437">
      <formula>$H$112&gt;$F$112</formula>
    </cfRule>
  </conditionalFormatting>
  <conditionalFormatting sqref="H111:I111">
    <cfRule type="expression" priority="388" aboveAverage="0" equalAverage="0" bottom="0" percent="0" rank="0" text="" dxfId="438">
      <formula>$H$111&gt;$F$111</formula>
    </cfRule>
  </conditionalFormatting>
  <conditionalFormatting sqref="H110:I110">
    <cfRule type="expression" priority="389" aboveAverage="0" equalAverage="0" bottom="0" percent="0" rank="0" text="" dxfId="439">
      <formula>$H$110&gt;$F$110</formula>
    </cfRule>
  </conditionalFormatting>
  <conditionalFormatting sqref="H109:I109">
    <cfRule type="expression" priority="390" aboveAverage="0" equalAverage="0" bottom="0" percent="0" rank="0" text="" dxfId="440">
      <formula>$H$109&gt;$F$109</formula>
    </cfRule>
  </conditionalFormatting>
  <conditionalFormatting sqref="H108:I108">
    <cfRule type="expression" priority="391" aboveAverage="0" equalAverage="0" bottom="0" percent="0" rank="0" text="" dxfId="441">
      <formula>$H$108&gt;$F$108</formula>
    </cfRule>
  </conditionalFormatting>
  <conditionalFormatting sqref="H107:I107">
    <cfRule type="expression" priority="392" aboveAverage="0" equalAverage="0" bottom="0" percent="0" rank="0" text="" dxfId="442">
      <formula>$H$107&gt;$F$107</formula>
    </cfRule>
  </conditionalFormatting>
  <conditionalFormatting sqref="H106:I106">
    <cfRule type="expression" priority="393" aboveAverage="0" equalAverage="0" bottom="0" percent="0" rank="0" text="" dxfId="443">
      <formula>$H$106&gt;$F$106</formula>
    </cfRule>
  </conditionalFormatting>
  <conditionalFormatting sqref="H105:I105">
    <cfRule type="expression" priority="394" aboveAverage="0" equalAverage="0" bottom="0" percent="0" rank="0" text="" dxfId="444">
      <formula>$H$105&gt;$F$105</formula>
    </cfRule>
  </conditionalFormatting>
  <conditionalFormatting sqref="H104:I104">
    <cfRule type="expression" priority="395" aboveAverage="0" equalAverage="0" bottom="0" percent="0" rank="0" text="" dxfId="445">
      <formula>$H$104&gt;$F$104</formula>
    </cfRule>
  </conditionalFormatting>
  <conditionalFormatting sqref="H103:I103">
    <cfRule type="expression" priority="396" aboveAverage="0" equalAverage="0" bottom="0" percent="0" rank="0" text="" dxfId="446">
      <formula>$H$103&gt;$F$103</formula>
    </cfRule>
  </conditionalFormatting>
  <conditionalFormatting sqref="H102:I102">
    <cfRule type="expression" priority="397" aboveAverage="0" equalAverage="0" bottom="0" percent="0" rank="0" text="" dxfId="447">
      <formula>$H$102&gt;$F$102</formula>
    </cfRule>
  </conditionalFormatting>
  <conditionalFormatting sqref="H101:I101">
    <cfRule type="expression" priority="398" aboveAverage="0" equalAverage="0" bottom="0" percent="0" rank="0" text="" dxfId="448">
      <formula>$H$101&gt;$F$101</formula>
    </cfRule>
  </conditionalFormatting>
  <conditionalFormatting sqref="H100:I100">
    <cfRule type="expression" priority="399" aboveAverage="0" equalAverage="0" bottom="0" percent="0" rank="0" text="" dxfId="449">
      <formula>$H$100&gt;$F$100</formula>
    </cfRule>
  </conditionalFormatting>
  <conditionalFormatting sqref="H99:I99">
    <cfRule type="expression" priority="400" aboveAverage="0" equalAverage="0" bottom="0" percent="0" rank="0" text="" dxfId="450">
      <formula>$H$99&gt;$F$99</formula>
    </cfRule>
  </conditionalFormatting>
  <conditionalFormatting sqref="H98:I98">
    <cfRule type="expression" priority="401" aboveAverage="0" equalAverage="0" bottom="0" percent="0" rank="0" text="" dxfId="451">
      <formula>$H$98&gt;$F$98</formula>
    </cfRule>
  </conditionalFormatting>
  <conditionalFormatting sqref="H97:I97">
    <cfRule type="expression" priority="402" aboveAverage="0" equalAverage="0" bottom="0" percent="0" rank="0" text="" dxfId="452">
      <formula>$H$97&gt;$F$97</formula>
    </cfRule>
  </conditionalFormatting>
  <conditionalFormatting sqref="H96:I96">
    <cfRule type="expression" priority="403" aboveAverage="0" equalAverage="0" bottom="0" percent="0" rank="0" text="" dxfId="453">
      <formula>$H$96&gt;$F$96</formula>
    </cfRule>
  </conditionalFormatting>
  <conditionalFormatting sqref="H95:I95">
    <cfRule type="expression" priority="404" aboveAverage="0" equalAverage="0" bottom="0" percent="0" rank="0" text="" dxfId="454">
      <formula>$H$95&gt;$F$95</formula>
    </cfRule>
  </conditionalFormatting>
  <conditionalFormatting sqref="H94:I94">
    <cfRule type="expression" priority="405" aboveAverage="0" equalAverage="0" bottom="0" percent="0" rank="0" text="" dxfId="455">
      <formula>$H$94&gt;$F$94</formula>
    </cfRule>
  </conditionalFormatting>
  <conditionalFormatting sqref="H93:I93">
    <cfRule type="expression" priority="406" aboveAverage="0" equalAverage="0" bottom="0" percent="0" rank="0" text="" dxfId="456">
      <formula>$H$93&gt;$F$93</formula>
    </cfRule>
  </conditionalFormatting>
  <conditionalFormatting sqref="H92:I92">
    <cfRule type="expression" priority="407" aboveAverage="0" equalAverage="0" bottom="0" percent="0" rank="0" text="" dxfId="457">
      <formula>$H$92&gt;$F$92</formula>
    </cfRule>
  </conditionalFormatting>
  <conditionalFormatting sqref="H91:I91">
    <cfRule type="expression" priority="408" aboveAverage="0" equalAverage="0" bottom="0" percent="0" rank="0" text="" dxfId="458">
      <formula>$H$91&gt;$F$91</formula>
    </cfRule>
  </conditionalFormatting>
  <conditionalFormatting sqref="H90:I90">
    <cfRule type="expression" priority="409" aboveAverage="0" equalAverage="0" bottom="0" percent="0" rank="0" text="" dxfId="459">
      <formula>$H$90&gt;$F$90</formula>
    </cfRule>
  </conditionalFormatting>
  <conditionalFormatting sqref="H89:I89">
    <cfRule type="expression" priority="410" aboveAverage="0" equalAverage="0" bottom="0" percent="0" rank="0" text="" dxfId="460">
      <formula>$H$89&gt;$F$89</formula>
    </cfRule>
  </conditionalFormatting>
  <conditionalFormatting sqref="H88:I88">
    <cfRule type="expression" priority="411" aboveAverage="0" equalAverage="0" bottom="0" percent="0" rank="0" text="" dxfId="461">
      <formula>$H$88&gt;$F$88</formula>
    </cfRule>
  </conditionalFormatting>
  <conditionalFormatting sqref="H87:I87">
    <cfRule type="expression" priority="412" aboveAverage="0" equalAverage="0" bottom="0" percent="0" rank="0" text="" dxfId="462">
      <formula>$H$87&gt;$F$87</formula>
    </cfRule>
  </conditionalFormatting>
  <conditionalFormatting sqref="H86:I86">
    <cfRule type="expression" priority="413" aboveAverage="0" equalAverage="0" bottom="0" percent="0" rank="0" text="" dxfId="463">
      <formula>$H$86&gt;$F$86</formula>
    </cfRule>
  </conditionalFormatting>
  <conditionalFormatting sqref="H85:I85">
    <cfRule type="expression" priority="414" aboveAverage="0" equalAverage="0" bottom="0" percent="0" rank="0" text="" dxfId="464">
      <formula>$H$85&gt;$F$85</formula>
    </cfRule>
  </conditionalFormatting>
  <conditionalFormatting sqref="H84:I84">
    <cfRule type="expression" priority="415" aboveAverage="0" equalAverage="0" bottom="0" percent="0" rank="0" text="" dxfId="465">
      <formula>$H$84&gt;$F$84</formula>
    </cfRule>
  </conditionalFormatting>
  <conditionalFormatting sqref="H83:I83">
    <cfRule type="expression" priority="416" aboveAverage="0" equalAverage="0" bottom="0" percent="0" rank="0" text="" dxfId="466">
      <formula>$H$83&gt;$F$83</formula>
    </cfRule>
  </conditionalFormatting>
  <conditionalFormatting sqref="H82:I82">
    <cfRule type="expression" priority="417" aboveAverage="0" equalAverage="0" bottom="0" percent="0" rank="0" text="" dxfId="467">
      <formula>$H$82&gt;$F$82</formula>
    </cfRule>
  </conditionalFormatting>
  <conditionalFormatting sqref="H81:I81">
    <cfRule type="expression" priority="418" aboveAverage="0" equalAverage="0" bottom="0" percent="0" rank="0" text="" dxfId="468">
      <formula>$H$81&gt;$F$81</formula>
    </cfRule>
  </conditionalFormatting>
  <conditionalFormatting sqref="H78:I78">
    <cfRule type="expression" priority="419" aboveAverage="0" equalAverage="0" bottom="0" percent="0" rank="0" text="" dxfId="469">
      <formula>$H$78&gt;$F$78</formula>
    </cfRule>
  </conditionalFormatting>
  <conditionalFormatting sqref="H77:I77">
    <cfRule type="expression" priority="420" aboveAverage="0" equalAverage="0" bottom="0" percent="0" rank="0" text="" dxfId="470">
      <formula>$H$77&gt;$F$77</formula>
    </cfRule>
  </conditionalFormatting>
  <conditionalFormatting sqref="H76:I76">
    <cfRule type="expression" priority="421" aboveAverage="0" equalAverage="0" bottom="0" percent="0" rank="0" text="" dxfId="471">
      <formula>$H$76&gt;$F$76</formula>
    </cfRule>
  </conditionalFormatting>
  <conditionalFormatting sqref="H75:I75">
    <cfRule type="expression" priority="422" aboveAverage="0" equalAverage="0" bottom="0" percent="0" rank="0" text="" dxfId="472">
      <formula>$H$75&gt;$F$75</formula>
    </cfRule>
  </conditionalFormatting>
  <conditionalFormatting sqref="H74:I74">
    <cfRule type="expression" priority="423" aboveAverage="0" equalAverage="0" bottom="0" percent="0" rank="0" text="" dxfId="473">
      <formula>$H$74&gt;$F$74</formula>
    </cfRule>
  </conditionalFormatting>
  <conditionalFormatting sqref="H73:I73">
    <cfRule type="expression" priority="424" aboveAverage="0" equalAverage="0" bottom="0" percent="0" rank="0" text="" dxfId="474">
      <formula>$H$73&gt;$F$73</formula>
    </cfRule>
  </conditionalFormatting>
  <conditionalFormatting sqref="H72:I72">
    <cfRule type="expression" priority="425" aboveAverage="0" equalAverage="0" bottom="0" percent="0" rank="0" text="" dxfId="475">
      <formula>$H$72&gt;$F$72</formula>
    </cfRule>
  </conditionalFormatting>
  <conditionalFormatting sqref="H71:I71">
    <cfRule type="expression" priority="426" aboveAverage="0" equalAverage="0" bottom="0" percent="0" rank="0" text="" dxfId="476">
      <formula>$H$71&gt;$F$71</formula>
    </cfRule>
  </conditionalFormatting>
  <conditionalFormatting sqref="H70:I70">
    <cfRule type="expression" priority="427" aboveAverage="0" equalAverage="0" bottom="0" percent="0" rank="0" text="" dxfId="477">
      <formula>$H$70&gt;$F$70</formula>
    </cfRule>
  </conditionalFormatting>
  <conditionalFormatting sqref="H69:I69">
    <cfRule type="expression" priority="428" aboveAverage="0" equalAverage="0" bottom="0" percent="0" rank="0" text="" dxfId="478">
      <formula>$H$69&gt;$F$69</formula>
    </cfRule>
  </conditionalFormatting>
  <conditionalFormatting sqref="H68:I68">
    <cfRule type="expression" priority="429" aboveAverage="0" equalAverage="0" bottom="0" percent="0" rank="0" text="" dxfId="479">
      <formula>$H$68&gt;$F$68</formula>
    </cfRule>
  </conditionalFormatting>
  <conditionalFormatting sqref="H67:I67">
    <cfRule type="expression" priority="430" aboveAverage="0" equalAverage="0" bottom="0" percent="0" rank="0" text="" dxfId="480">
      <formula>$H$67&gt;$F$67</formula>
    </cfRule>
  </conditionalFormatting>
  <conditionalFormatting sqref="H66:I66">
    <cfRule type="expression" priority="431" aboveAverage="0" equalAverage="0" bottom="0" percent="0" rank="0" text="" dxfId="481">
      <formula>$H$66&gt;$F$66</formula>
    </cfRule>
  </conditionalFormatting>
  <conditionalFormatting sqref="H65:I65">
    <cfRule type="expression" priority="432" aboveAverage="0" equalAverage="0" bottom="0" percent="0" rank="0" text="" dxfId="482">
      <formula>$H$65&gt;$F$65</formula>
    </cfRule>
  </conditionalFormatting>
  <conditionalFormatting sqref="H64:I64">
    <cfRule type="expression" priority="433" aboveAverage="0" equalAverage="0" bottom="0" percent="0" rank="0" text="" dxfId="483">
      <formula>$H$64&gt;$F$64</formula>
    </cfRule>
  </conditionalFormatting>
  <conditionalFormatting sqref="H63:I63">
    <cfRule type="expression" priority="434" aboveAverage="0" equalAverage="0" bottom="0" percent="0" rank="0" text="" dxfId="484">
      <formula>$H$63&gt;$F$63</formula>
    </cfRule>
  </conditionalFormatting>
  <conditionalFormatting sqref="H62:I62">
    <cfRule type="expression" priority="435" aboveAverage="0" equalAverage="0" bottom="0" percent="0" rank="0" text="" dxfId="485">
      <formula>$H$62&gt;$F$62</formula>
    </cfRule>
  </conditionalFormatting>
  <conditionalFormatting sqref="H61:I61">
    <cfRule type="expression" priority="436" aboveAverage="0" equalAverage="0" bottom="0" percent="0" rank="0" text="" dxfId="486">
      <formula>$H$61&gt;$F$61</formula>
    </cfRule>
  </conditionalFormatting>
  <conditionalFormatting sqref="H60:I60">
    <cfRule type="expression" priority="437" aboveAverage="0" equalAverage="0" bottom="0" percent="0" rank="0" text="" dxfId="487">
      <formula>$H$60&gt;$F$60</formula>
    </cfRule>
  </conditionalFormatting>
  <conditionalFormatting sqref="H59:I59">
    <cfRule type="expression" priority="438" aboveAverage="0" equalAverage="0" bottom="0" percent="0" rank="0" text="" dxfId="488">
      <formula>$H$59&gt;$F$59</formula>
    </cfRule>
  </conditionalFormatting>
  <conditionalFormatting sqref="H54:I54">
    <cfRule type="expression" priority="439" aboveAverage="0" equalAverage="0" bottom="0" percent="0" rank="0" text="" dxfId="489">
      <formula>$H$54&gt;$F$54</formula>
    </cfRule>
  </conditionalFormatting>
  <conditionalFormatting sqref="H53:I53">
    <cfRule type="expression" priority="440" aboveAverage="0" equalAverage="0" bottom="0" percent="0" rank="0" text="" dxfId="490">
      <formula>$H$53&gt;$F$53</formula>
    </cfRule>
  </conditionalFormatting>
  <conditionalFormatting sqref="H52:I52">
    <cfRule type="expression" priority="441" aboveAverage="0" equalAverage="0" bottom="0" percent="0" rank="0" text="" dxfId="491">
      <formula>$H$52&gt;$F$52</formula>
    </cfRule>
  </conditionalFormatting>
  <conditionalFormatting sqref="H51:I51">
    <cfRule type="expression" priority="442" aboveAverage="0" equalAverage="0" bottom="0" percent="0" rank="0" text="" dxfId="492">
      <formula>$H$51&gt;$F$51</formula>
    </cfRule>
  </conditionalFormatting>
  <conditionalFormatting sqref="H50:I50">
    <cfRule type="expression" priority="443" aboveAverage="0" equalAverage="0" bottom="0" percent="0" rank="0" text="" dxfId="493">
      <formula>$H$50&gt;$F$50</formula>
    </cfRule>
  </conditionalFormatting>
  <conditionalFormatting sqref="H49:I49">
    <cfRule type="expression" priority="444" aboveAverage="0" equalAverage="0" bottom="0" percent="0" rank="0" text="" dxfId="494">
      <formula>$H$49&gt;$F$49</formula>
    </cfRule>
  </conditionalFormatting>
  <conditionalFormatting sqref="H48:I48">
    <cfRule type="expression" priority="445" aboveAverage="0" equalAverage="0" bottom="0" percent="0" rank="0" text="" dxfId="495">
      <formula>$H$48&gt;$F$48</formula>
    </cfRule>
  </conditionalFormatting>
  <conditionalFormatting sqref="H47:I47">
    <cfRule type="expression" priority="446" aboveAverage="0" equalAverage="0" bottom="0" percent="0" rank="0" text="" dxfId="496">
      <formula>$H$47&gt;$F$47</formula>
    </cfRule>
  </conditionalFormatting>
  <conditionalFormatting sqref="H46:I46">
    <cfRule type="expression" priority="447" aboveAverage="0" equalAverage="0" bottom="0" percent="0" rank="0" text="" dxfId="497">
      <formula>$H$46&gt;$F$46</formula>
    </cfRule>
  </conditionalFormatting>
  <conditionalFormatting sqref="H45:I45">
    <cfRule type="expression" priority="448" aboveAverage="0" equalAverage="0" bottom="0" percent="0" rank="0" text="" dxfId="498">
      <formula>$H$45&gt;$F$45</formula>
    </cfRule>
  </conditionalFormatting>
  <conditionalFormatting sqref="H44:I44">
    <cfRule type="expression" priority="449" aboveAverage="0" equalAverage="0" bottom="0" percent="0" rank="0" text="" dxfId="499">
      <formula>$H$44&gt;$F$44</formula>
    </cfRule>
  </conditionalFormatting>
  <conditionalFormatting sqref="H43:I43">
    <cfRule type="expression" priority="450" aboveAverage="0" equalAverage="0" bottom="0" percent="0" rank="0" text="" dxfId="500">
      <formula>$H$43&gt;$F$43</formula>
    </cfRule>
  </conditionalFormatting>
  <conditionalFormatting sqref="H42:I42">
    <cfRule type="expression" priority="451" aboveAverage="0" equalAverage="0" bottom="0" percent="0" rank="0" text="" dxfId="501">
      <formula>$H$42&gt;$F$42</formula>
    </cfRule>
  </conditionalFormatting>
  <conditionalFormatting sqref="H41:I41">
    <cfRule type="expression" priority="452" aboveAverage="0" equalAverage="0" bottom="0" percent="0" rank="0" text="" dxfId="502">
      <formula>$H$41&gt;$F$41</formula>
    </cfRule>
  </conditionalFormatting>
  <conditionalFormatting sqref="H40:I40">
    <cfRule type="expression" priority="453" aboveAverage="0" equalAverage="0" bottom="0" percent="0" rank="0" text="" dxfId="503">
      <formula>$H$40&gt;$F$40</formula>
    </cfRule>
  </conditionalFormatting>
  <conditionalFormatting sqref="H39:I39">
    <cfRule type="expression" priority="454" aboveAverage="0" equalAverage="0" bottom="0" percent="0" rank="0" text="" dxfId="504">
      <formula>$H$39&gt;$F$39</formula>
    </cfRule>
  </conditionalFormatting>
  <conditionalFormatting sqref="H38:I38">
    <cfRule type="expression" priority="455" aboveAverage="0" equalAverage="0" bottom="0" percent="0" rank="0" text="" dxfId="505">
      <formula>$H$38&gt;$F$38</formula>
    </cfRule>
  </conditionalFormatting>
  <conditionalFormatting sqref="H37:I37">
    <cfRule type="expression" priority="456" aboveAverage="0" equalAverage="0" bottom="0" percent="0" rank="0" text="" dxfId="506">
      <formula>$H$37&gt;$F$37</formula>
    </cfRule>
  </conditionalFormatting>
  <conditionalFormatting sqref="H36:I36">
    <cfRule type="expression" priority="457" aboveAverage="0" equalAverage="0" bottom="0" percent="0" rank="0" text="" dxfId="507">
      <formula>$H$36&gt;$F$36</formula>
    </cfRule>
  </conditionalFormatting>
  <conditionalFormatting sqref="H35:I35">
    <cfRule type="expression" priority="458" aboveAverage="0" equalAverage="0" bottom="0" percent="0" rank="0" text="" dxfId="508">
      <formula>$H$35&gt;$F$35</formula>
    </cfRule>
  </conditionalFormatting>
  <conditionalFormatting sqref="H34:I34">
    <cfRule type="expression" priority="459" aboveAverage="0" equalAverage="0" bottom="0" percent="0" rank="0" text="" dxfId="509">
      <formula>$H$34&gt;$F$34</formula>
    </cfRule>
  </conditionalFormatting>
  <conditionalFormatting sqref="H33:I33">
    <cfRule type="expression" priority="460" aboveAverage="0" equalAverage="0" bottom="0" percent="0" rank="0" text="" dxfId="510">
      <formula>$H$33&gt;$F$33</formula>
    </cfRule>
  </conditionalFormatting>
  <conditionalFormatting sqref="H32:I32">
    <cfRule type="expression" priority="461" aboveAverage="0" equalAverage="0" bottom="0" percent="0" rank="0" text="" dxfId="511">
      <formula>$H$32&gt;$F$32</formula>
    </cfRule>
  </conditionalFormatting>
  <conditionalFormatting sqref="H31:I31">
    <cfRule type="expression" priority="462" aboveAverage="0" equalAverage="0" bottom="0" percent="0" rank="0" text="" dxfId="512">
      <formula>$H$31&gt;$F$31</formula>
    </cfRule>
  </conditionalFormatting>
  <conditionalFormatting sqref="H30:I30">
    <cfRule type="expression" priority="463" aboveAverage="0" equalAverage="0" bottom="0" percent="0" rank="0" text="" dxfId="513">
      <formula>$H$30&gt;$F$30</formula>
    </cfRule>
  </conditionalFormatting>
  <conditionalFormatting sqref="H29:I29">
    <cfRule type="expression" priority="464" aboveAverage="0" equalAverage="0" bottom="0" percent="0" rank="0" text="" dxfId="514">
      <formula>$H$29&gt;$F$29</formula>
    </cfRule>
  </conditionalFormatting>
  <conditionalFormatting sqref="H28:I28">
    <cfRule type="expression" priority="465" aboveAverage="0" equalAverage="0" bottom="0" percent="0" rank="0" text="" dxfId="515">
      <formula>$H$28&gt;$F$28</formula>
    </cfRule>
  </conditionalFormatting>
  <conditionalFormatting sqref="H27:I27">
    <cfRule type="expression" priority="466" aboveAverage="0" equalAverage="0" bottom="0" percent="0" rank="0" text="" dxfId="516">
      <formula>$H$27&gt;$F$27</formula>
    </cfRule>
  </conditionalFormatting>
  <conditionalFormatting sqref="H26:I26">
    <cfRule type="expression" priority="467" aboveAverage="0" equalAverage="0" bottom="0" percent="0" rank="0" text="" dxfId="517">
      <formula>$H$26&gt;$F$26</formula>
    </cfRule>
  </conditionalFormatting>
  <conditionalFormatting sqref="H25:I25">
    <cfRule type="expression" priority="468" aboveAverage="0" equalAverage="0" bottom="0" percent="0" rank="0" text="" dxfId="518">
      <formula>$H$25&gt;$F$25</formula>
    </cfRule>
  </conditionalFormatting>
  <conditionalFormatting sqref="H24:I24">
    <cfRule type="expression" priority="469" aboveAverage="0" equalAverage="0" bottom="0" percent="0" rank="0" text="" dxfId="519">
      <formula>$H$24&gt;$F$24</formula>
    </cfRule>
  </conditionalFormatting>
  <conditionalFormatting sqref="H23:I23">
    <cfRule type="expression" priority="470" aboveAverage="0" equalAverage="0" bottom="0" percent="0" rank="0" text="" dxfId="520">
      <formula>$H$23&gt;$F$23</formula>
    </cfRule>
  </conditionalFormatting>
  <conditionalFormatting sqref="H22:I22">
    <cfRule type="expression" priority="471" aboveAverage="0" equalAverage="0" bottom="0" percent="0" rank="0" text="" dxfId="521">
      <formula>$H$22&gt;$F$22</formula>
    </cfRule>
  </conditionalFormatting>
  <conditionalFormatting sqref="H21:I21">
    <cfRule type="expression" priority="472" aboveAverage="0" equalAverage="0" bottom="0" percent="0" rank="0" text="" dxfId="522">
      <formula>$H$21&gt;$F$21</formula>
    </cfRule>
  </conditionalFormatting>
  <conditionalFormatting sqref="H20:I20">
    <cfRule type="expression" priority="473" aboveAverage="0" equalAverage="0" bottom="0" percent="0" rank="0" text="" dxfId="523">
      <formula>$H$20&gt;$F$20</formula>
    </cfRule>
  </conditionalFormatting>
  <conditionalFormatting sqref="H19:I19">
    <cfRule type="expression" priority="474" aboveAverage="0" equalAverage="0" bottom="0" percent="0" rank="0" text="" dxfId="524">
      <formula>$H$19&gt;$F$19</formula>
    </cfRule>
  </conditionalFormatting>
  <conditionalFormatting sqref="H16:I16">
    <cfRule type="expression" priority="475" aboveAverage="0" equalAverage="0" bottom="0" percent="0" rank="0" text="" dxfId="525">
      <formula>$H$16&gt;$F$16</formula>
    </cfRule>
  </conditionalFormatting>
  <conditionalFormatting sqref="H15:I15">
    <cfRule type="expression" priority="476" aboveAverage="0" equalAverage="0" bottom="0" percent="0" rank="0" text="" dxfId="526">
      <formula>$H$15&gt;$F$15</formula>
    </cfRule>
  </conditionalFormatting>
  <conditionalFormatting sqref="H14:I14">
    <cfRule type="expression" priority="477" aboveAverage="0" equalAverage="0" bottom="0" percent="0" rank="0" text="" dxfId="527">
      <formula>$H$14&gt;$F$14</formula>
    </cfRule>
  </conditionalFormatting>
  <conditionalFormatting sqref="H13:I13">
    <cfRule type="expression" priority="478" aboveAverage="0" equalAverage="0" bottom="0" percent="0" rank="0" text="" dxfId="528">
      <formula>$H$13&gt;$F$13</formula>
    </cfRule>
  </conditionalFormatting>
  <conditionalFormatting sqref="H12:I12">
    <cfRule type="expression" priority="479" aboveAverage="0" equalAverage="0" bottom="0" percent="0" rank="0" text="" dxfId="529">
      <formula>$H$12&gt;$F$12</formula>
    </cfRule>
  </conditionalFormatting>
  <conditionalFormatting sqref="H11:I11">
    <cfRule type="expression" priority="480" aboveAverage="0" equalAverage="0" bottom="0" percent="0" rank="0" text="" dxfId="530">
      <formula>$H$11&gt;$F$11</formula>
    </cfRule>
  </conditionalFormatting>
  <conditionalFormatting sqref="H10:I10">
    <cfRule type="expression" priority="481" aboveAverage="0" equalAverage="0" bottom="0" percent="0" rank="0" text="" dxfId="531">
      <formula>$H$10&gt;$F$10</formula>
    </cfRule>
  </conditionalFormatting>
  <conditionalFormatting sqref="H9:I9">
    <cfRule type="expression" priority="482" aboveAverage="0" equalAverage="0" bottom="0" percent="0" rank="0" text="" dxfId="532">
      <formula>$H$9&gt;$F$9</formula>
    </cfRule>
  </conditionalFormatting>
  <dataValidations count="2">
    <dataValidation allowBlank="false" errorStyle="stop" operator="between" showDropDown="false" showErrorMessage="true" showInputMessage="true" sqref="H9:H16 H19:H54 H59:H78 H81:H176 H181:H193 H196:H229 H234:H261 H264:H339 H344:H355 H358:H467 H472:H474 H477:H510 H514:H524" type="none">
      <formula1>0</formula1>
      <formula2>0</formula2>
    </dataValidation>
    <dataValidation allowBlank="true" errorStyle="stop" operator="between" showDropDown="false" showErrorMessage="true" showInputMessage="true" sqref="H1:H2" type="list">
      <formula1>$N$4:$AY$4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btnCloseAct">
              <controlPr defaultSize="0" print="true" autoFill="0" autoPict="0">
                <anchor moveWithCells="true" sizeWithCells="false">
                  <from>
                    <xdr:col>2</xdr:col>
                    <xdr:colOff>4118760</xdr:colOff>
                    <xdr:row>0</xdr:row>
                    <xdr:rowOff>47520</xdr:rowOff>
                  </from>
                  <to>
                    <xdr:col>4</xdr:col>
                    <xdr:colOff>647640</xdr:colOff>
                    <xdr:row>3</xdr:row>
                    <xdr:rowOff>9360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4" name="btnPrintAct">
              <controlPr defaultSize="0" print="true" autoFill="0" autoPict="0">
                <anchor moveWithCells="true" sizeWithCells="false">
                  <from>
                    <xdr:col>6</xdr:col>
                    <xdr:colOff>314280</xdr:colOff>
                    <xdr:row>0</xdr:row>
                    <xdr:rowOff>47520</xdr:rowOff>
                  </from>
                  <to>
                    <xdr:col>7</xdr:col>
                    <xdr:colOff>-720</xdr:colOff>
                    <xdr:row>3</xdr:row>
                    <xdr:rowOff>9360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" r:id="rId5" name="btnCloseOutlay">
              <controlPr defaultSize="0" print="true" autoFill="0" autoPict="0">
                <anchor moveWithCells="true" sizeWithCells="false">
                  <from>
                    <xdr:col>2</xdr:col>
                    <xdr:colOff>4118760</xdr:colOff>
                    <xdr:row>3</xdr:row>
                    <xdr:rowOff>95400</xdr:rowOff>
                  </from>
                  <to>
                    <xdr:col>5</xdr:col>
                    <xdr:colOff>409320</xdr:colOff>
                    <xdr:row>4</xdr:row>
                    <xdr:rowOff>-360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" r:id="rId6" name="btnPrintActMinus">
              <controlPr defaultSize="0" print="true" autoFill="0" autoPict="0">
                <anchor moveWithCells="true" sizeWithCells="false">
                  <from>
                    <xdr:col>5</xdr:col>
                    <xdr:colOff>571320</xdr:colOff>
                    <xdr:row>3</xdr:row>
                    <xdr:rowOff>95400</xdr:rowOff>
                  </from>
                  <to>
                    <xdr:col>6</xdr:col>
                    <xdr:colOff>1338480</xdr:colOff>
                    <xdr:row>4</xdr:row>
                    <xdr:rowOff>-360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5" r:id="rId7" name="btnOverWorks">
              <controlPr defaultSize="0" print="true" autoFill="0" autoPict="0">
                <anchor moveWithCells="true" sizeWithCells="false">
                  <from>
                    <xdr:col>4</xdr:col>
                    <xdr:colOff>915840</xdr:colOff>
                    <xdr:row>0</xdr:row>
                    <xdr:rowOff>47520</xdr:rowOff>
                  </from>
                  <to>
                    <xdr:col>6</xdr:col>
                    <xdr:colOff>75960</xdr:colOff>
                    <xdr:row>3</xdr:row>
                    <xdr:rowOff>9360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6" r:id="rId8" name="btnPrintSummary">
              <controlPr defaultSize="0" print="true" autoFill="0" autoPict="0">
                <anchor moveWithCells="true" sizeWithCells="false">
                  <from>
                    <xdr:col>7</xdr:col>
                    <xdr:colOff>85680</xdr:colOff>
                    <xdr:row>3</xdr:row>
                    <xdr:rowOff>85680</xdr:rowOff>
                  </from>
                  <to>
                    <xdr:col>8</xdr:col>
                    <xdr:colOff>986400</xdr:colOff>
                    <xdr:row>4</xdr:row>
                    <xdr:rowOff>-720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27"/>
  <sheetViews>
    <sheetView showFormulas="false" showGridLines="true" showRowColHeaders="true" showZeros="true" rightToLeft="false" tabSelected="false" showOutlineSymbols="true" defaultGridColor="true" view="normal" topLeftCell="A176" colorId="64" zoomScale="85" zoomScaleNormal="85" zoomScalePageLayoutView="100" workbookViewId="0">
      <selection pane="topLeft" activeCell="E181" activeCellId="0" sqref="E18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3.56"/>
    <col collapsed="false" customWidth="true" hidden="false" outlineLevel="0" max="2" min="2" style="0" width="7.56"/>
    <col collapsed="false" customWidth="true" hidden="false" outlineLevel="0" max="3" min="3" style="0" width="88.56"/>
    <col collapsed="false" customWidth="true" hidden="false" outlineLevel="0" max="4" min="4" style="0" width="9"/>
    <col collapsed="false" customWidth="true" hidden="false" outlineLevel="0" max="5" min="5" style="531" width="12"/>
    <col collapsed="false" customWidth="true" hidden="false" outlineLevel="0" max="6" min="6" style="194" width="11.11"/>
    <col collapsed="false" customWidth="true" hidden="false" outlineLevel="0" max="7" min="7" style="531" width="12.44"/>
    <col collapsed="false" customWidth="true" hidden="true" outlineLevel="0" max="8" min="8" style="194" width="11.11"/>
    <col collapsed="false" customWidth="true" hidden="true" outlineLevel="0" max="9" min="9" style="531" width="13.67"/>
  </cols>
  <sheetData>
    <row r="1" customFormat="false" ht="15" hidden="true" customHeight="true" outlineLevel="0" collapsed="false"/>
    <row r="2" customFormat="false" ht="14.25" hidden="true" customHeight="false" outlineLevel="0" collapsed="false"/>
    <row r="3" customFormat="false" ht="14.25" hidden="true" customHeight="false" outlineLevel="0" collapsed="false"/>
    <row r="4" customFormat="false" ht="14.25" hidden="true" customHeight="false" outlineLevel="0" collapsed="false"/>
    <row r="5" customFormat="false" ht="15" hidden="false" customHeight="true" outlineLevel="0" collapsed="false">
      <c r="A5" s="532"/>
      <c r="B5" s="533" t="s">
        <v>13</v>
      </c>
      <c r="C5" s="533"/>
      <c r="D5" s="533" t="s">
        <v>796</v>
      </c>
      <c r="E5" s="534" t="s">
        <v>797</v>
      </c>
      <c r="F5" s="535" t="s">
        <v>1087</v>
      </c>
      <c r="G5" s="535"/>
      <c r="H5" s="536" t="s">
        <v>1088</v>
      </c>
      <c r="I5" s="536"/>
    </row>
    <row r="6" customFormat="false" ht="15" hidden="false" customHeight="false" outlineLevel="0" collapsed="false">
      <c r="A6" s="537"/>
      <c r="B6" s="538"/>
      <c r="C6" s="538"/>
      <c r="D6" s="538"/>
      <c r="E6" s="539"/>
      <c r="F6" s="540" t="s">
        <v>15</v>
      </c>
      <c r="G6" s="541" t="s">
        <v>799</v>
      </c>
      <c r="H6" s="542" t="s">
        <v>15</v>
      </c>
      <c r="I6" s="543" t="s">
        <v>799</v>
      </c>
    </row>
    <row r="7" customFormat="false" ht="14.25" hidden="false" customHeight="false" outlineLevel="0" collapsed="false">
      <c r="A7" s="544" t="s">
        <v>338</v>
      </c>
      <c r="B7" s="545" t="s">
        <v>337</v>
      </c>
      <c r="C7" s="545"/>
      <c r="D7" s="545"/>
      <c r="E7" s="545"/>
      <c r="F7" s="546" t="n">
        <f aca="false">F56</f>
        <v>0</v>
      </c>
      <c r="G7" s="547" t="n">
        <f aca="false">G56</f>
        <v>0</v>
      </c>
      <c r="H7" s="548"/>
      <c r="I7" s="549" t="n">
        <f aca="false">I56</f>
        <v>0</v>
      </c>
    </row>
    <row r="8" customFormat="false" ht="14.25" hidden="false" customHeight="false" outlineLevel="0" collapsed="false">
      <c r="A8" s="550" t="s">
        <v>344</v>
      </c>
      <c r="B8" s="551" t="s">
        <v>339</v>
      </c>
      <c r="C8" s="551"/>
      <c r="D8" s="551"/>
      <c r="E8" s="551"/>
      <c r="F8" s="552" t="n">
        <f aca="false">F17</f>
        <v>0</v>
      </c>
      <c r="G8" s="553" t="n">
        <f aca="false">G17</f>
        <v>0</v>
      </c>
      <c r="H8" s="554"/>
      <c r="I8" s="555" t="n">
        <f aca="false">I17</f>
        <v>0</v>
      </c>
    </row>
    <row r="9" customFormat="false" ht="14.25" hidden="false" customHeight="false" outlineLevel="0" collapsed="false">
      <c r="A9" s="556"/>
      <c r="B9" s="205" t="s">
        <v>345</v>
      </c>
      <c r="C9" s="205" t="str">
        <f aca="false">VLOOKUP(B9,СписокРабот!B:E,2,FALSE())</f>
        <v>Демонтаж подвесного шкафа (тип - антресоль)</v>
      </c>
      <c r="D9" s="205" t="str">
        <f aca="false">VLOOKUP(B9,СписокРабот!B:E,3,FALSE())</f>
        <v>ед.</v>
      </c>
      <c r="E9" s="557" t="n">
        <f aca="false">VLOOKUP(B9,СписокРабот!B:H,7,FALSE())</f>
        <v>384</v>
      </c>
      <c r="F9" s="206" t="n">
        <f aca="false">SUMPRODUCT(J9:$CZ9,MOD(COLUMN(J9:$CZ9)+1,2))</f>
        <v>0</v>
      </c>
      <c r="G9" s="558" t="n">
        <f aca="false">E9*F9</f>
        <v>0</v>
      </c>
      <c r="H9" s="559"/>
      <c r="I9" s="558" t="n">
        <f aca="false">H9*$E9</f>
        <v>0</v>
      </c>
    </row>
    <row r="10" customFormat="false" ht="14.25" hidden="false" customHeight="false" outlineLevel="0" collapsed="false">
      <c r="A10" s="556"/>
      <c r="B10" s="205" t="s">
        <v>346</v>
      </c>
      <c r="C10" s="205" t="str">
        <f aca="false">VLOOKUP(B10,СписокРабот!B:E,2,FALSE())</f>
        <v>Демонтаж вентиляционных коробов</v>
      </c>
      <c r="D10" s="205" t="str">
        <f aca="false">VLOOKUP(B10,СписокРабот!B:E,3,FALSE())</f>
        <v>п.м</v>
      </c>
      <c r="E10" s="557" t="n">
        <f aca="false">VLOOKUP(B10,СписокРабот!B:H,7,FALSE())</f>
        <v>151</v>
      </c>
      <c r="F10" s="206" t="n">
        <f aca="false">SUMPRODUCT(J10:$CZ10,MOD(COLUMN(J10:$CZ10)+1,2))</f>
        <v>0</v>
      </c>
      <c r="G10" s="558" t="n">
        <f aca="false">E10*F10</f>
        <v>0</v>
      </c>
      <c r="H10" s="559"/>
      <c r="I10" s="558" t="n">
        <f aca="false">H10*$E10</f>
        <v>0</v>
      </c>
    </row>
    <row r="11" customFormat="false" ht="14.25" hidden="false" customHeight="false" outlineLevel="0" collapsed="false">
      <c r="A11" s="556"/>
      <c r="B11" s="205" t="s">
        <v>347</v>
      </c>
      <c r="C11" s="205" t="str">
        <f aca="false">VLOOKUP(B11,СписокРабот!B:E,2,FALSE())</f>
        <v>Расчистка потолков от старой ВЭ краски / шпаклевки. От штукатурки, масл.краски  К-1,3 </v>
      </c>
      <c r="D11" s="205" t="str">
        <f aca="false">VLOOKUP(B11,СписокРабот!B:E,3,FALSE())</f>
        <v>м²</v>
      </c>
      <c r="E11" s="557" t="n">
        <f aca="false">VLOOKUP(B11,СписокРабот!B:H,7,FALSE())</f>
        <v>274</v>
      </c>
      <c r="F11" s="206" t="n">
        <f aca="false">SUMPRODUCT(J11:$CZ11,MOD(COLUMN(J11:$CZ11)+1,2))</f>
        <v>0</v>
      </c>
      <c r="G11" s="558" t="n">
        <f aca="false">E11*F11</f>
        <v>0</v>
      </c>
      <c r="H11" s="559"/>
      <c r="I11" s="558" t="n">
        <f aca="false">H11*$E11</f>
        <v>0</v>
      </c>
    </row>
    <row r="12" customFormat="false" ht="14.25" hidden="false" customHeight="false" outlineLevel="0" collapsed="false">
      <c r="A12" s="556"/>
      <c r="B12" s="205" t="s">
        <v>348</v>
      </c>
      <c r="C12" s="205" t="str">
        <f aca="false">VLOOKUP(B12,СписокРабот!B:E,2,FALSE())</f>
        <v>Демонтаж  натяжного потолка/ с профилем К-2,2</v>
      </c>
      <c r="D12" s="205" t="str">
        <f aca="false">VLOOKUP(B12,СписокРабот!B:E,3,FALSE())</f>
        <v>м²</v>
      </c>
      <c r="E12" s="557" t="n">
        <f aca="false">VLOOKUP(B12,СписокРабот!B:H,7,FALSE())</f>
        <v>65</v>
      </c>
      <c r="F12" s="206" t="n">
        <f aca="false">SUMPRODUCT(J12:$CZ12,MOD(COLUMN(J12:$CZ12)+1,2))</f>
        <v>0</v>
      </c>
      <c r="G12" s="558" t="n">
        <f aca="false">E12*F12</f>
        <v>0</v>
      </c>
      <c r="H12" s="559"/>
      <c r="I12" s="558" t="n">
        <f aca="false">H12*$E12</f>
        <v>0</v>
      </c>
    </row>
    <row r="13" customFormat="false" ht="14.25" hidden="false" customHeight="false" outlineLevel="0" collapsed="false">
      <c r="A13" s="556"/>
      <c r="B13" s="205" t="s">
        <v>349</v>
      </c>
      <c r="C13" s="205" t="str">
        <f aca="false">VLOOKUP(B13,СписокРабот!B:E,2,FALSE())</f>
        <v>Демонтаж потолка из гипсокартона/ацеида/шифера</v>
      </c>
      <c r="D13" s="205" t="str">
        <f aca="false">VLOOKUP(B13,СписокРабот!B:E,3,FALSE())</f>
        <v>м²</v>
      </c>
      <c r="E13" s="557" t="n">
        <f aca="false">VLOOKUP(B13,СписокРабот!B:H,7,FALSE())</f>
        <v>340</v>
      </c>
      <c r="F13" s="206" t="n">
        <f aca="false">SUMPRODUCT(J13:$CZ13,MOD(COLUMN(J13:$CZ13)+1,2))</f>
        <v>0</v>
      </c>
      <c r="G13" s="558" t="n">
        <f aca="false">E13*F13</f>
        <v>0</v>
      </c>
      <c r="H13" s="559"/>
      <c r="I13" s="558" t="n">
        <f aca="false">H13*$E13</f>
        <v>0</v>
      </c>
    </row>
    <row r="14" customFormat="false" ht="14.25" hidden="false" customHeight="false" outlineLevel="0" collapsed="false">
      <c r="A14" s="556"/>
      <c r="B14" s="205" t="s">
        <v>350</v>
      </c>
      <c r="C14" s="205" t="str">
        <f aca="false">VLOOKUP(B14,СписокРабот!B:E,2,FALSE())</f>
        <v>Демонтаж потолочных плит из пенополистирола/снятие обоев /реечного/пластиковых панелей</v>
      </c>
      <c r="D14" s="205" t="str">
        <f aca="false">VLOOKUP(B14,СписокРабот!B:E,3,FALSE())</f>
        <v>м²</v>
      </c>
      <c r="E14" s="557" t="n">
        <f aca="false">VLOOKUP(B14,СписокРабот!B:H,7,FALSE())</f>
        <v>232</v>
      </c>
      <c r="F14" s="206" t="n">
        <f aca="false">SUMPRODUCT(J14:$CZ14,MOD(COLUMN(J14:$CZ14)+1,2))</f>
        <v>0</v>
      </c>
      <c r="G14" s="558" t="n">
        <f aca="false">E14*F14</f>
        <v>0</v>
      </c>
      <c r="H14" s="559"/>
      <c r="I14" s="558" t="n">
        <f aca="false">H14*$E14</f>
        <v>0</v>
      </c>
    </row>
    <row r="15" customFormat="false" ht="14.25" hidden="false" customHeight="false" outlineLevel="0" collapsed="false">
      <c r="A15" s="556"/>
      <c r="B15" s="205" t="s">
        <v>351</v>
      </c>
      <c r="C15" s="205" t="str">
        <f aca="false">VLOOKUP(B15,СписокРабот!B:E,2,FALSE())</f>
        <v>Демонтаж дранки или металлической сетки с потолка</v>
      </c>
      <c r="D15" s="205" t="str">
        <f aca="false">VLOOKUP(B15,СписокРабот!B:E,3,FALSE())</f>
        <v>м²</v>
      </c>
      <c r="E15" s="557" t="n">
        <f aca="false">VLOOKUP(B15,СписокРабот!B:H,7,FALSE())</f>
        <v>358</v>
      </c>
      <c r="F15" s="206" t="n">
        <f aca="false">SUMPRODUCT(J15:$CZ15,MOD(COLUMN(J15:$CZ15)+1,2))</f>
        <v>0</v>
      </c>
      <c r="G15" s="558" t="n">
        <f aca="false">E15*F15</f>
        <v>0</v>
      </c>
      <c r="H15" s="559"/>
      <c r="I15" s="558" t="n">
        <f aca="false">H15*$E15</f>
        <v>0</v>
      </c>
    </row>
    <row r="16" customFormat="false" ht="14.25" hidden="false" customHeight="false" outlineLevel="0" collapsed="false">
      <c r="A16" s="556"/>
      <c r="B16" s="205" t="s">
        <v>352</v>
      </c>
      <c r="C16" s="205" t="str">
        <f aca="false">VLOOKUP(B16,СписокРабот!B:E,2,FALSE())</f>
        <v>Демонтаж потолочного плинтуса из полиуретана, лепнины из гипса К-1,5</v>
      </c>
      <c r="D16" s="205" t="str">
        <f aca="false">VLOOKUP(B16,СписокРабот!B:E,3,FALSE())</f>
        <v>п.м</v>
      </c>
      <c r="E16" s="557" t="n">
        <f aca="false">VLOOKUP(B16,СписокРабот!B:H,7,FALSE())</f>
        <v>42</v>
      </c>
      <c r="F16" s="206" t="n">
        <f aca="false">SUMPRODUCT(J16:$CZ16,MOD(COLUMN(J16:$CZ16)+1,2))</f>
        <v>0</v>
      </c>
      <c r="G16" s="558" t="n">
        <f aca="false">E16*F16</f>
        <v>0</v>
      </c>
      <c r="H16" s="559"/>
      <c r="I16" s="558" t="n">
        <f aca="false">H16*$E16</f>
        <v>0</v>
      </c>
    </row>
    <row r="17" customFormat="false" ht="14.25" hidden="false" customHeight="false" outlineLevel="0" collapsed="false">
      <c r="A17" s="560" t="s">
        <v>354</v>
      </c>
      <c r="B17" s="561" t="s">
        <v>353</v>
      </c>
      <c r="C17" s="561"/>
      <c r="D17" s="561"/>
      <c r="E17" s="561"/>
      <c r="F17" s="562" t="n">
        <f aca="false">SUM(F9:F16)</f>
        <v>0</v>
      </c>
      <c r="G17" s="563" t="n">
        <f aca="false">SUM(G9:G16)</f>
        <v>0</v>
      </c>
      <c r="H17" s="564"/>
      <c r="I17" s="565" t="n">
        <f aca="false">SUM(I9:I16)</f>
        <v>0</v>
      </c>
    </row>
    <row r="18" customFormat="false" ht="14.25" hidden="false" customHeight="false" outlineLevel="0" collapsed="false">
      <c r="A18" s="566" t="s">
        <v>344</v>
      </c>
      <c r="B18" s="551" t="s">
        <v>22</v>
      </c>
      <c r="C18" s="551"/>
      <c r="D18" s="551"/>
      <c r="E18" s="551"/>
      <c r="F18" s="552" t="n">
        <f aca="false">F55</f>
        <v>0</v>
      </c>
      <c r="G18" s="553" t="n">
        <f aca="false">G55</f>
        <v>0</v>
      </c>
      <c r="H18" s="567"/>
      <c r="I18" s="555" t="n">
        <f aca="false">I55</f>
        <v>0</v>
      </c>
    </row>
    <row r="19" customFormat="false" ht="14.25" hidden="false" customHeight="false" outlineLevel="0" collapsed="false">
      <c r="A19" s="556"/>
      <c r="B19" s="205" t="s">
        <v>355</v>
      </c>
      <c r="C19" s="205" t="str">
        <f aca="false">VLOOKUP(B19,СписокРабот!B:E,2,FALSE())</f>
        <v>Устройство реечных подвесных потолков</v>
      </c>
      <c r="D19" s="205" t="str">
        <f aca="false">VLOOKUP(B19,СписокРабот!B:E,3,FALSE())</f>
        <v>м²</v>
      </c>
      <c r="E19" s="557" t="n">
        <f aca="false">VLOOKUP(B19,СписокРабот!B:H,7,FALSE())</f>
        <v>620</v>
      </c>
      <c r="F19" s="206" t="n">
        <f aca="false">SUMPRODUCT(J19:$CZ19,MOD(COLUMN(J19:$CZ19)+1,2))</f>
        <v>0</v>
      </c>
      <c r="G19" s="558" t="n">
        <f aca="false">E19*F19</f>
        <v>0</v>
      </c>
      <c r="H19" s="559"/>
      <c r="I19" s="558" t="n">
        <f aca="false">H19*$E19</f>
        <v>0</v>
      </c>
    </row>
    <row r="20" customFormat="false" ht="14.25" hidden="false" customHeight="false" outlineLevel="0" collapsed="false">
      <c r="A20" s="556"/>
      <c r="B20" s="205" t="s">
        <v>356</v>
      </c>
      <c r="C20" s="205" t="str">
        <f aca="false">VLOOKUP(B20,СписокРабот!B:E,2,FALSE())</f>
        <v>Устройство теневого профиля</v>
      </c>
      <c r="D20" s="205" t="str">
        <f aca="false">VLOOKUP(B20,СписокРабот!B:E,3,FALSE())</f>
        <v>п.м.</v>
      </c>
      <c r="E20" s="557" t="n">
        <f aca="false">VLOOKUP(B20,СписокРабот!B:H,7,FALSE())</f>
        <v>633</v>
      </c>
      <c r="F20" s="206" t="n">
        <f aca="false">SUMPRODUCT(J20:$CZ20,MOD(COLUMN(J20:$CZ20)+1,2))</f>
        <v>0</v>
      </c>
      <c r="G20" s="558" t="n">
        <f aca="false">E20*F20</f>
        <v>0</v>
      </c>
      <c r="H20" s="559"/>
      <c r="I20" s="558" t="n">
        <f aca="false">H20*$E20</f>
        <v>0</v>
      </c>
    </row>
    <row r="21" customFormat="false" ht="14.25" hidden="false" customHeight="false" outlineLevel="0" collapsed="false">
      <c r="A21" s="556"/>
      <c r="B21" s="205" t="s">
        <v>23</v>
      </c>
      <c r="C21" s="205" t="str">
        <f aca="false">VLOOKUP(B21,СписокРабот!B:E,2,FALSE())</f>
        <v>Базовая шпатлёвка потолка 1 слой</v>
      </c>
      <c r="D21" s="205" t="str">
        <f aca="false">VLOOKUP(B21,СписокРабот!B:E,3,FALSE())</f>
        <v>м²</v>
      </c>
      <c r="E21" s="557" t="n">
        <f aca="false">VLOOKUP(B21,СписокРабот!B:H,7,FALSE())</f>
        <v>190</v>
      </c>
      <c r="F21" s="206" t="n">
        <f aca="false">SUMPRODUCT(J21:$CZ21,MOD(COLUMN(J21:$CZ21)+1,2))</f>
        <v>0</v>
      </c>
      <c r="G21" s="558" t="n">
        <f aca="false">E21*F21</f>
        <v>0</v>
      </c>
      <c r="H21" s="559"/>
      <c r="I21" s="558" t="n">
        <f aca="false">H21*$E21</f>
        <v>0</v>
      </c>
    </row>
    <row r="22" customFormat="false" ht="14.25" hidden="false" customHeight="false" outlineLevel="0" collapsed="false">
      <c r="A22" s="556"/>
      <c r="B22" s="205" t="s">
        <v>357</v>
      </c>
      <c r="C22" s="205" t="str">
        <f aca="false">VLOOKUP(B22,СписокРабот!B:E,2,FALSE())</f>
        <v>Устройство подвесного потолка из гипсокартона (1 слой) одноуровневый</v>
      </c>
      <c r="D22" s="205" t="str">
        <f aca="false">VLOOKUP(B22,СписокРабот!B:E,3,FALSE())</f>
        <v>м²</v>
      </c>
      <c r="E22" s="557" t="n">
        <f aca="false">VLOOKUP(B22,СписокРабот!B:H,7,FALSE())</f>
        <v>1260</v>
      </c>
      <c r="F22" s="206" t="n">
        <f aca="false">SUMPRODUCT(J22:$CZ22,MOD(COLUMN(J22:$CZ22)+1,2))</f>
        <v>0</v>
      </c>
      <c r="G22" s="558" t="n">
        <f aca="false">E22*F22</f>
        <v>0</v>
      </c>
      <c r="H22" s="559"/>
      <c r="I22" s="558" t="n">
        <f aca="false">H22*$E22</f>
        <v>0</v>
      </c>
    </row>
    <row r="23" customFormat="false" ht="14.25" hidden="false" customHeight="false" outlineLevel="0" collapsed="false">
      <c r="A23" s="556"/>
      <c r="B23" s="205" t="s">
        <v>358</v>
      </c>
      <c r="C23" s="205" t="str">
        <f aca="false">VLOOKUP(B23,СписокРабот!B:E,2,FALSE())</f>
        <v>Установка воздуховода</v>
      </c>
      <c r="D23" s="205" t="str">
        <f aca="false">VLOOKUP(B23,СписокРабот!B:E,3,FALSE())</f>
        <v>п.м.</v>
      </c>
      <c r="E23" s="557" t="n">
        <f aca="false">VLOOKUP(B23,СписокРабот!B:H,7,FALSE())</f>
        <v>394</v>
      </c>
      <c r="F23" s="206" t="n">
        <f aca="false">SUMPRODUCT(J23:$CZ23,MOD(COLUMN(J23:$CZ23)+1,2))</f>
        <v>0</v>
      </c>
      <c r="G23" s="558" t="n">
        <f aca="false">E23*F23</f>
        <v>0</v>
      </c>
      <c r="H23" s="559"/>
      <c r="I23" s="558" t="n">
        <f aca="false">H23*$E23</f>
        <v>0</v>
      </c>
    </row>
    <row r="24" customFormat="false" ht="14.25" hidden="false" customHeight="false" outlineLevel="0" collapsed="false">
      <c r="A24" s="556"/>
      <c r="B24" s="205" t="s">
        <v>26</v>
      </c>
      <c r="C24" s="205" t="str">
        <f aca="false">VLOOKUP(B24,СписокРабот!B:E,2,FALSE())</f>
        <v>Устройство подвесного потолка из гипсокартона (2 слоя) одноуровневый</v>
      </c>
      <c r="D24" s="205" t="str">
        <f aca="false">VLOOKUP(B24,СписокРабот!B:E,3,FALSE())</f>
        <v>м²</v>
      </c>
      <c r="E24" s="557" t="n">
        <f aca="false">VLOOKUP(B24,СписокРабот!B:H,7,FALSE())</f>
        <v>1499</v>
      </c>
      <c r="F24" s="206" t="n">
        <f aca="false">SUMPRODUCT(J24:$CZ24,MOD(COLUMN(J24:$CZ24)+1,2))</f>
        <v>0</v>
      </c>
      <c r="G24" s="558" t="n">
        <f aca="false">E24*F24</f>
        <v>0</v>
      </c>
      <c r="H24" s="559"/>
      <c r="I24" s="558" t="n">
        <f aca="false">H24*$E24</f>
        <v>0</v>
      </c>
    </row>
    <row r="25" customFormat="false" ht="14.25" hidden="false" customHeight="false" outlineLevel="0" collapsed="false">
      <c r="A25" s="556"/>
      <c r="B25" s="205" t="s">
        <v>359</v>
      </c>
      <c r="C25" s="205" t="str">
        <f aca="false">VLOOKUP(B25,СписокРабот!B:E,2,FALSE())</f>
        <v>Устройство разноуровнего потолка из ГКЛ с прямолинейными элементами 1слой</v>
      </c>
      <c r="D25" s="205" t="str">
        <f aca="false">VLOOKUP(B25,СписокРабот!B:E,3,FALSE())</f>
        <v>м²</v>
      </c>
      <c r="E25" s="557" t="n">
        <f aca="false">VLOOKUP(B25,СписокРабот!B:H,7,FALSE())</f>
        <v>1685</v>
      </c>
      <c r="F25" s="206" t="n">
        <f aca="false">SUMPRODUCT(J25:$CZ25,MOD(COLUMN(J25:$CZ25)+1,2))</f>
        <v>0</v>
      </c>
      <c r="G25" s="558" t="n">
        <f aca="false">E25*F25</f>
        <v>0</v>
      </c>
      <c r="H25" s="559"/>
      <c r="I25" s="558" t="n">
        <f aca="false">H25*$E25</f>
        <v>0</v>
      </c>
    </row>
    <row r="26" customFormat="false" ht="14.25" hidden="false" customHeight="false" outlineLevel="0" collapsed="false">
      <c r="A26" s="556"/>
      <c r="B26" s="205" t="s">
        <v>360</v>
      </c>
      <c r="C26" s="205" t="str">
        <f aca="false">VLOOKUP(B26,СписокРабот!B:E,2,FALSE())</f>
        <v>Устройство разноур. потолка из ГКЛ слож. геометр. форм с криволин. эл-ми 1слой</v>
      </c>
      <c r="D26" s="205" t="str">
        <f aca="false">VLOOKUP(B26,СписокРабот!B:E,3,FALSE())</f>
        <v>м²</v>
      </c>
      <c r="E26" s="557" t="n">
        <f aca="false">VLOOKUP(B26,СписокРабот!B:H,7,FALSE())</f>
        <v>2289</v>
      </c>
      <c r="F26" s="206" t="n">
        <f aca="false">SUMPRODUCT(J26:$CZ26,MOD(COLUMN(J26:$CZ26)+1,2))</f>
        <v>0</v>
      </c>
      <c r="G26" s="558" t="n">
        <f aca="false">E26*F26</f>
        <v>0</v>
      </c>
      <c r="H26" s="559"/>
      <c r="I26" s="558" t="n">
        <f aca="false">H26*$E26</f>
        <v>0</v>
      </c>
    </row>
    <row r="27" customFormat="false" ht="14.25" hidden="false" customHeight="false" outlineLevel="0" collapsed="false">
      <c r="A27" s="556"/>
      <c r="B27" s="205" t="s">
        <v>361</v>
      </c>
      <c r="C27" s="205" t="str">
        <f aca="false">VLOOKUP(B27,СписокРабот!B:E,2,FALSE())</f>
        <v>Монтаж натяжного потолка/ малые обьемы ,с/у и т.п. К-1,8</v>
      </c>
      <c r="D27" s="205" t="str">
        <f aca="false">VLOOKUP(B27,СписокРабот!B:E,3,FALSE())</f>
        <v>м²</v>
      </c>
      <c r="E27" s="557" t="n">
        <f aca="false">VLOOKUP(B27,СписокРабот!B:H,7,FALSE())</f>
        <v>590</v>
      </c>
      <c r="F27" s="206" t="n">
        <f aca="false">SUMPRODUCT(J27:$CZ27,MOD(COLUMN(J27:$CZ27)+1,2))</f>
        <v>0</v>
      </c>
      <c r="G27" s="558" t="n">
        <f aca="false">E27*F27</f>
        <v>0</v>
      </c>
      <c r="H27" s="559"/>
      <c r="I27" s="558" t="n">
        <f aca="false">H27*$E27</f>
        <v>0</v>
      </c>
    </row>
    <row r="28" customFormat="false" ht="14.25" hidden="false" customHeight="false" outlineLevel="0" collapsed="false">
      <c r="A28" s="556"/>
      <c r="B28" s="205" t="s">
        <v>28</v>
      </c>
      <c r="C28" s="205" t="str">
        <f aca="false">VLOOKUP(B28,СписокРабот!B:E,2,FALSE())</f>
        <v>Грунтовка потолка 1 слой</v>
      </c>
      <c r="D28" s="205" t="str">
        <f aca="false">VLOOKUP(B28,СписокРабот!B:E,3,FALSE())</f>
        <v>м²</v>
      </c>
      <c r="E28" s="557" t="n">
        <f aca="false">VLOOKUP(B28,СписокРабот!B:H,7,FALSE())</f>
        <v>52</v>
      </c>
      <c r="F28" s="206" t="n">
        <f aca="false">SUMPRODUCT(J28:$CZ28,MOD(COLUMN(J28:$CZ28)+1,2))</f>
        <v>0</v>
      </c>
      <c r="G28" s="558" t="n">
        <f aca="false">E28*F28</f>
        <v>0</v>
      </c>
      <c r="H28" s="559"/>
      <c r="I28" s="558" t="n">
        <f aca="false">H28*$E28</f>
        <v>0</v>
      </c>
    </row>
    <row r="29" customFormat="false" ht="14.25" hidden="false" customHeight="false" outlineLevel="0" collapsed="false">
      <c r="A29" s="556"/>
      <c r="B29" s="205" t="s">
        <v>30</v>
      </c>
      <c r="C29" s="205" t="str">
        <f aca="false">VLOOKUP(B29,СписокРабот!B:E,2,FALSE())</f>
        <v>Штукатурка потолка до 20 мм (от 20 до 30 мм - коэффициент 1,5)</v>
      </c>
      <c r="D29" s="205" t="str">
        <f aca="false">VLOOKUP(B29,СписокРабот!B:E,3,FALSE())</f>
        <v>м²</v>
      </c>
      <c r="E29" s="557" t="n">
        <f aca="false">VLOOKUP(B29,СписокРабот!B:H,7,FALSE())</f>
        <v>845</v>
      </c>
      <c r="F29" s="206" t="n">
        <f aca="false">SUMPRODUCT(J29:$CZ29,MOD(COLUMN(J29:$CZ29)+1,2))</f>
        <v>0</v>
      </c>
      <c r="G29" s="558" t="n">
        <f aca="false">E29*F29</f>
        <v>0</v>
      </c>
      <c r="H29" s="559"/>
      <c r="I29" s="558" t="n">
        <f aca="false">H29*$E29</f>
        <v>0</v>
      </c>
    </row>
    <row r="30" customFormat="false" ht="14.25" hidden="false" customHeight="false" outlineLevel="0" collapsed="false">
      <c r="A30" s="556"/>
      <c r="B30" s="205" t="s">
        <v>32</v>
      </c>
      <c r="C30" s="205" t="str">
        <f aca="false">VLOOKUP(B30,СписокРабот!B:E,2,FALSE())</f>
        <v>Шпатлёвка потолка под окраску 2 слоя</v>
      </c>
      <c r="D30" s="205" t="str">
        <f aca="false">VLOOKUP(B30,СписокРабот!B:E,3,FALSE())</f>
        <v>м²</v>
      </c>
      <c r="E30" s="557" t="n">
        <f aca="false">VLOOKUP(B30,СписокРабот!B:H,7,FALSE())</f>
        <v>396</v>
      </c>
      <c r="F30" s="206" t="n">
        <f aca="false">SUMPRODUCT(J30:$CZ30,MOD(COLUMN(J30:$CZ30)+1,2))</f>
        <v>0</v>
      </c>
      <c r="G30" s="558" t="n">
        <f aca="false">E30*F30</f>
        <v>0</v>
      </c>
      <c r="H30" s="559"/>
      <c r="I30" s="558" t="n">
        <f aca="false">H30*$E30</f>
        <v>0</v>
      </c>
    </row>
    <row r="31" customFormat="false" ht="14.25" hidden="false" customHeight="false" outlineLevel="0" collapsed="false">
      <c r="A31" s="556"/>
      <c r="B31" s="205" t="s">
        <v>362</v>
      </c>
      <c r="C31" s="205" t="str">
        <f aca="false">VLOOKUP(B31,СписокРабот!B:E,2,FALSE())</f>
        <v>Устройство звукоизоляции потолков минватой /рулонными мат-ми</v>
      </c>
      <c r="D31" s="205" t="str">
        <f aca="false">VLOOKUP(B31,СписокРабот!B:E,3,FALSE())</f>
        <v>м²</v>
      </c>
      <c r="E31" s="557" t="n">
        <f aca="false">VLOOKUP(B31,СписокРабот!B:H,7,FALSE())</f>
        <v>443</v>
      </c>
      <c r="F31" s="206" t="n">
        <f aca="false">SUMPRODUCT(J31:$CZ31,MOD(COLUMN(J31:$CZ31)+1,2))</f>
        <v>0</v>
      </c>
      <c r="G31" s="558" t="n">
        <f aca="false">E31*F31</f>
        <v>0</v>
      </c>
      <c r="H31" s="559"/>
      <c r="I31" s="558" t="n">
        <f aca="false">H31*$E31</f>
        <v>0</v>
      </c>
    </row>
    <row r="32" customFormat="false" ht="14.25" hidden="false" customHeight="false" outlineLevel="0" collapsed="false">
      <c r="A32" s="556"/>
      <c r="B32" s="205" t="s">
        <v>363</v>
      </c>
      <c r="C32" s="205" t="str">
        <f aca="false">VLOOKUP(B32,СписокРабот!B:E,2,FALSE())</f>
        <v>Грунтовка откосов потолка 1 слой</v>
      </c>
      <c r="D32" s="205" t="str">
        <f aca="false">VLOOKUP(B32,СписокРабот!B:E,3,FALSE())</f>
        <v>п.м.</v>
      </c>
      <c r="E32" s="557" t="n">
        <f aca="false">VLOOKUP(B32,СписокРабот!B:H,7,FALSE())</f>
        <v>52</v>
      </c>
      <c r="F32" s="206" t="n">
        <f aca="false">SUMPRODUCT(J32:$CZ32,MOD(COLUMN(J32:$CZ32)+1,2))</f>
        <v>0</v>
      </c>
      <c r="G32" s="558" t="n">
        <f aca="false">E32*F32</f>
        <v>0</v>
      </c>
      <c r="H32" s="559"/>
      <c r="I32" s="558" t="n">
        <f aca="false">H32*$E32</f>
        <v>0</v>
      </c>
    </row>
    <row r="33" customFormat="false" ht="14.25" hidden="false" customHeight="false" outlineLevel="0" collapsed="false">
      <c r="A33" s="556"/>
      <c r="B33" s="205" t="s">
        <v>34</v>
      </c>
      <c r="C33" s="205" t="str">
        <f aca="false">VLOOKUP(B33,СписокРабот!B:E,2,FALSE())</f>
        <v>Окраска потолка 2 слоя</v>
      </c>
      <c r="D33" s="205" t="str">
        <f aca="false">VLOOKUP(B33,СписокРабот!B:E,3,FALSE())</f>
        <v>м²</v>
      </c>
      <c r="E33" s="557" t="n">
        <f aca="false">VLOOKUP(B33,СписокРабот!B:H,7,FALSE())</f>
        <v>262</v>
      </c>
      <c r="F33" s="206" t="n">
        <f aca="false">SUMPRODUCT(J33:$CZ33,MOD(COLUMN(J33:$CZ33)+1,2))</f>
        <v>0</v>
      </c>
      <c r="G33" s="558" t="n">
        <f aca="false">E33*F33</f>
        <v>0</v>
      </c>
      <c r="H33" s="559"/>
      <c r="I33" s="558" t="n">
        <f aca="false">H33*$E33</f>
        <v>0</v>
      </c>
    </row>
    <row r="34" customFormat="false" ht="14.25" hidden="false" customHeight="false" outlineLevel="0" collapsed="false">
      <c r="A34" s="556"/>
      <c r="B34" s="205" t="s">
        <v>364</v>
      </c>
      <c r="C34" s="205" t="str">
        <f aca="false">VLOOKUP(B34,СписокРабот!B:E,2,FALSE())</f>
        <v>Устройство полиуретанового карниза h 10- 15 см. (выше коэффициент 2)</v>
      </c>
      <c r="D34" s="205" t="str">
        <f aca="false">VLOOKUP(B34,СписокРабот!B:E,3,FALSE())</f>
        <v>п.м</v>
      </c>
      <c r="E34" s="557" t="n">
        <f aca="false">VLOOKUP(B34,СписокРабот!B:H,7,FALSE())</f>
        <v>457</v>
      </c>
      <c r="F34" s="206" t="n">
        <f aca="false">SUMPRODUCT(J34:$CZ34,MOD(COLUMN(J34:$CZ34)+1,2))</f>
        <v>0</v>
      </c>
      <c r="G34" s="558" t="n">
        <f aca="false">E34*F34</f>
        <v>0</v>
      </c>
      <c r="H34" s="559"/>
      <c r="I34" s="558" t="n">
        <f aca="false">H34*$E34</f>
        <v>0</v>
      </c>
    </row>
    <row r="35" customFormat="false" ht="14.25" hidden="false" customHeight="false" outlineLevel="0" collapsed="false">
      <c r="A35" s="556"/>
      <c r="B35" s="205" t="s">
        <v>365</v>
      </c>
      <c r="C35" s="205" t="str">
        <f aca="false">VLOOKUP(B35,СписокРабот!B:E,2,FALSE())</f>
        <v>Устройство  полиуретанового карниза (галтель, молдинг) h до 10см.</v>
      </c>
      <c r="D35" s="205" t="str">
        <f aca="false">VLOOKUP(B35,СписокРабот!B:E,3,FALSE())</f>
        <v>п.м</v>
      </c>
      <c r="E35" s="557" t="n">
        <f aca="false">VLOOKUP(B35,СписокРабот!B:H,7,FALSE())</f>
        <v>342</v>
      </c>
      <c r="F35" s="206" t="n">
        <f aca="false">SUMPRODUCT(J35:$CZ35,MOD(COLUMN(J35:$CZ35)+1,2))</f>
        <v>0</v>
      </c>
      <c r="G35" s="558" t="n">
        <f aca="false">E35*F35</f>
        <v>0</v>
      </c>
      <c r="H35" s="559"/>
      <c r="I35" s="558" t="n">
        <f aca="false">H35*$E35</f>
        <v>0</v>
      </c>
    </row>
    <row r="36" customFormat="false" ht="14.25" hidden="false" customHeight="false" outlineLevel="0" collapsed="false">
      <c r="A36" s="556"/>
      <c r="B36" s="205" t="s">
        <v>366</v>
      </c>
      <c r="C36" s="205" t="str">
        <f aca="false">VLOOKUP(B36,СписокРабот!B:E,2,FALSE())</f>
        <v>Шпатлёвка и окраска декоративного карниза (галтель) h до 10см.( выше коэффициент 1,5) </v>
      </c>
      <c r="D36" s="205" t="str">
        <f aca="false">VLOOKUP(B36,СписокРабот!B:E,3,FALSE())</f>
        <v>п.м</v>
      </c>
      <c r="E36" s="557" t="n">
        <f aca="false">VLOOKUP(B36,СписокРабот!B:H,7,FALSE())</f>
        <v>252</v>
      </c>
      <c r="F36" s="206" t="n">
        <f aca="false">SUMPRODUCT(J36:$CZ36,MOD(COLUMN(J36:$CZ36)+1,2))</f>
        <v>0</v>
      </c>
      <c r="G36" s="558" t="n">
        <f aca="false">E36*F36</f>
        <v>0</v>
      </c>
      <c r="H36" s="559"/>
      <c r="I36" s="558" t="n">
        <f aca="false">H36*$E36</f>
        <v>0</v>
      </c>
    </row>
    <row r="37" customFormat="false" ht="14.25" hidden="false" customHeight="false" outlineLevel="0" collapsed="false">
      <c r="A37" s="556"/>
      <c r="B37" s="205" t="s">
        <v>36</v>
      </c>
      <c r="C37" s="205" t="str">
        <f aca="false">VLOOKUP(B37,СписокРабот!B:E,2,FALSE())</f>
        <v>Оклейка потолка сеткой «строби», «паутинка», /пароизоляция потолка/обои,«стеклохолст» К-1,7</v>
      </c>
      <c r="D37" s="205" t="str">
        <f aca="false">VLOOKUP(B37,СписокРабот!B:E,3,FALSE())</f>
        <v>м²</v>
      </c>
      <c r="E37" s="557" t="n">
        <f aca="false">VLOOKUP(B37,СписокРабот!B:H,7,FALSE())</f>
        <v>204</v>
      </c>
      <c r="F37" s="206" t="n">
        <f aca="false">SUMPRODUCT(J37:$CZ37,MOD(COLUMN(J37:$CZ37)+1,2))</f>
        <v>0</v>
      </c>
      <c r="G37" s="558" t="n">
        <f aca="false">E37*F37</f>
        <v>0</v>
      </c>
      <c r="H37" s="559"/>
      <c r="I37" s="558" t="n">
        <f aca="false">H37*$E37</f>
        <v>0</v>
      </c>
    </row>
    <row r="38" customFormat="false" ht="14.25" hidden="false" customHeight="false" outlineLevel="0" collapsed="false">
      <c r="A38" s="556"/>
      <c r="B38" s="205" t="s">
        <v>367</v>
      </c>
      <c r="C38" s="205" t="str">
        <f aca="false">VLOOKUP(B38,СписокРабот!B:E,2,FALSE())</f>
        <v>Расшивка рустов.  Заделка рустов применять К- 2,3</v>
      </c>
      <c r="D38" s="205" t="str">
        <f aca="false">VLOOKUP(B38,СписокРабот!B:E,3,FALSE())</f>
        <v>п.м</v>
      </c>
      <c r="E38" s="557" t="n">
        <f aca="false">VLOOKUP(B38,СписокРабот!B:H,7,FALSE())</f>
        <v>135</v>
      </c>
      <c r="F38" s="206" t="n">
        <f aca="false">SUMPRODUCT(J38:$CZ38,MOD(COLUMN(J38:$CZ38)+1,2))</f>
        <v>0</v>
      </c>
      <c r="G38" s="558" t="n">
        <f aca="false">E38*F38</f>
        <v>0</v>
      </c>
      <c r="H38" s="559"/>
      <c r="I38" s="558" t="n">
        <f aca="false">H38*$E38</f>
        <v>0</v>
      </c>
    </row>
    <row r="39" customFormat="false" ht="14.25" hidden="false" customHeight="false" outlineLevel="0" collapsed="false">
      <c r="A39" s="556"/>
      <c r="B39" s="205" t="s">
        <v>368</v>
      </c>
      <c r="C39" s="205" t="str">
        <f aca="false">VLOOKUP(B39,СписокРабот!B:E,2,FALSE())</f>
        <v>Штукатурная отделка откосов потолка до 400мм</v>
      </c>
      <c r="D39" s="205" t="str">
        <f aca="false">VLOOKUP(B39,СписокРабот!B:E,3,FALSE())</f>
        <v>п.м</v>
      </c>
      <c r="E39" s="557" t="n">
        <f aca="false">VLOOKUP(B39,СписокРабот!B:H,7,FALSE())</f>
        <v>405</v>
      </c>
      <c r="F39" s="206" t="n">
        <f aca="false">SUMPRODUCT(J39:$CZ39,MOD(COLUMN(J39:$CZ39)+1,2))</f>
        <v>0</v>
      </c>
      <c r="G39" s="558" t="n">
        <f aca="false">E39*F39</f>
        <v>0</v>
      </c>
      <c r="H39" s="559"/>
      <c r="I39" s="558" t="n">
        <f aca="false">H39*$E39</f>
        <v>0</v>
      </c>
    </row>
    <row r="40" customFormat="false" ht="14.25" hidden="false" customHeight="false" outlineLevel="0" collapsed="false">
      <c r="A40" s="556"/>
      <c r="B40" s="205" t="s">
        <v>369</v>
      </c>
      <c r="C40" s="205" t="str">
        <f aca="false">VLOOKUP(B40,СписокРабот!B:E,2,FALSE())</f>
        <v>Отделка откосов потолка сетка "строби"/ паутинка/стеклохолст</v>
      </c>
      <c r="D40" s="205" t="str">
        <f aca="false">VLOOKUP(B40,СписокРабот!B:E,3,FALSE())</f>
        <v>п.м</v>
      </c>
      <c r="E40" s="557" t="n">
        <f aca="false">VLOOKUP(B40,СписокРабот!B:H,7,FALSE())</f>
        <v>204</v>
      </c>
      <c r="F40" s="206" t="n">
        <f aca="false">SUMPRODUCT(J40:$CZ40,MOD(COLUMN(J40:$CZ40)+1,2))</f>
        <v>0</v>
      </c>
      <c r="G40" s="558" t="n">
        <f aca="false">E40*F40</f>
        <v>0</v>
      </c>
      <c r="H40" s="559"/>
      <c r="I40" s="558" t="n">
        <f aca="false">H40*$E40</f>
        <v>0</v>
      </c>
    </row>
    <row r="41" customFormat="false" ht="14.25" hidden="false" customHeight="false" outlineLevel="0" collapsed="false">
      <c r="A41" s="556"/>
      <c r="B41" s="205" t="s">
        <v>370</v>
      </c>
      <c r="C41" s="205" t="str">
        <f aca="false">VLOOKUP(B41,СписокРабот!B:E,2,FALSE())</f>
        <v>Монтаж ГКЛ короба на потолке/готовых декоративных балок</v>
      </c>
      <c r="D41" s="205" t="str">
        <f aca="false">VLOOKUP(B41,СписокРабот!B:E,3,FALSE())</f>
        <v>п.м</v>
      </c>
      <c r="E41" s="557" t="n">
        <f aca="false">VLOOKUP(B41,СписокРабот!B:H,7,FALSE())</f>
        <v>1090</v>
      </c>
      <c r="F41" s="206" t="n">
        <f aca="false">SUMPRODUCT(J41:$CZ41,MOD(COLUMN(J41:$CZ41)+1,2))</f>
        <v>0</v>
      </c>
      <c r="G41" s="558" t="n">
        <f aca="false">E41*F41</f>
        <v>0</v>
      </c>
      <c r="H41" s="559"/>
      <c r="I41" s="558" t="n">
        <f aca="false">H41*$E41</f>
        <v>0</v>
      </c>
    </row>
    <row r="42" customFormat="false" ht="14.25" hidden="false" customHeight="false" outlineLevel="0" collapsed="false">
      <c r="A42" s="556"/>
      <c r="B42" s="205" t="s">
        <v>38</v>
      </c>
      <c r="C42" s="205" t="str">
        <f aca="false">VLOOKUP(B42,СписокРабот!B:E,2,FALSE())</f>
        <v>Ошкуривание потолка 1 раз</v>
      </c>
      <c r="D42" s="205" t="str">
        <f aca="false">VLOOKUP(B42,СписокРабот!B:E,3,FALSE())</f>
        <v>м²</v>
      </c>
      <c r="E42" s="557" t="n">
        <f aca="false">VLOOKUP(B42,СписокРабот!B:H,7,FALSE())</f>
        <v>145</v>
      </c>
      <c r="F42" s="206" t="n">
        <f aca="false">SUMPRODUCT(J42:$CZ42,MOD(COLUMN(J42:$CZ42)+1,2))</f>
        <v>0</v>
      </c>
      <c r="G42" s="558" t="n">
        <f aca="false">E42*F42</f>
        <v>0</v>
      </c>
      <c r="H42" s="559"/>
      <c r="I42" s="558" t="n">
        <f aca="false">H42*$E42</f>
        <v>0</v>
      </c>
    </row>
    <row r="43" customFormat="false" ht="14.25" hidden="false" customHeight="false" outlineLevel="0" collapsed="false">
      <c r="A43" s="556"/>
      <c r="B43" s="205" t="s">
        <v>371</v>
      </c>
      <c r="C43" s="205" t="str">
        <f aca="false">VLOOKUP(B43,СписокРабот!B:E,2,FALSE())</f>
        <v>Ошкуривание откосов потолка 1 раз</v>
      </c>
      <c r="D43" s="205" t="str">
        <f aca="false">VLOOKUP(B43,СписокРабот!B:E,3,FALSE())</f>
        <v>п.м.</v>
      </c>
      <c r="E43" s="557" t="n">
        <f aca="false">VLOOKUP(B43,СписокРабот!B:H,7,FALSE())</f>
        <v>145</v>
      </c>
      <c r="F43" s="206" t="n">
        <f aca="false">SUMPRODUCT(J43:$CZ43,MOD(COLUMN(J43:$CZ43)+1,2))</f>
        <v>0</v>
      </c>
      <c r="G43" s="558" t="n">
        <f aca="false">E43*F43</f>
        <v>0</v>
      </c>
      <c r="H43" s="559"/>
      <c r="I43" s="558" t="n">
        <f aca="false">H43*$E43</f>
        <v>0</v>
      </c>
    </row>
    <row r="44" customFormat="false" ht="14.25" hidden="false" customHeight="false" outlineLevel="0" collapsed="false">
      <c r="A44" s="556"/>
      <c r="B44" s="205" t="s">
        <v>372</v>
      </c>
      <c r="C44" s="205" t="str">
        <f aca="false">VLOOKUP(B44,СписокРабот!B:E,2,FALSE())</f>
        <v>Устройство звукоизоляции потолка системой ЗИПС вектор</v>
      </c>
      <c r="D44" s="205" t="str">
        <f aca="false">VLOOKUP(B44,СписокРабот!B:E,3,FALSE())</f>
        <v>м²</v>
      </c>
      <c r="E44" s="557" t="n">
        <f aca="false">VLOOKUP(B44,СписокРабот!B:H,7,FALSE())</f>
        <v>867</v>
      </c>
      <c r="F44" s="206" t="n">
        <f aca="false">SUMPRODUCT(J44:$CZ44,MOD(COLUMN(J44:$CZ44)+1,2))</f>
        <v>0</v>
      </c>
      <c r="G44" s="558" t="n">
        <f aca="false">E44*F44</f>
        <v>0</v>
      </c>
      <c r="H44" s="559"/>
      <c r="I44" s="558" t="n">
        <f aca="false">H44*$E44</f>
        <v>0</v>
      </c>
    </row>
    <row r="45" customFormat="false" ht="14.25" hidden="false" customHeight="false" outlineLevel="0" collapsed="false">
      <c r="A45" s="556"/>
      <c r="B45" s="205" t="s">
        <v>373</v>
      </c>
      <c r="C45" s="205" t="str">
        <f aca="false">VLOOKUP(B45,СписокРабот!B:E,2,FALSE())</f>
        <v>Обработка потолка антиплесень 1 слой</v>
      </c>
      <c r="D45" s="205" t="str">
        <f aca="false">VLOOKUP(B45,СписокРабот!B:E,3,FALSE())</f>
        <v>м²</v>
      </c>
      <c r="E45" s="557" t="n">
        <f aca="false">VLOOKUP(B45,СписокРабот!B:H,7,FALSE())</f>
        <v>192</v>
      </c>
      <c r="F45" s="206" t="n">
        <f aca="false">SUMPRODUCT(J45:$CZ45,MOD(COLUMN(J45:$CZ45)+1,2))</f>
        <v>0</v>
      </c>
      <c r="G45" s="558" t="n">
        <f aca="false">E45*F45</f>
        <v>0</v>
      </c>
      <c r="H45" s="559"/>
      <c r="I45" s="558" t="n">
        <f aca="false">H45*$E45</f>
        <v>0</v>
      </c>
    </row>
    <row r="46" customFormat="false" ht="14.25" hidden="false" customHeight="false" outlineLevel="0" collapsed="false">
      <c r="A46" s="556"/>
      <c r="B46" s="205" t="s">
        <v>374</v>
      </c>
      <c r="C46" s="205" t="str">
        <f aca="false">VLOOKUP(B46,СписокРабот!B:E,2,FALSE())</f>
        <v>Штукатурка потолка под правило гипсовым раствором визуальное выравнивание</v>
      </c>
      <c r="D46" s="205" t="str">
        <f aca="false">VLOOKUP(B46,СписокРабот!B:E,3,FALSE())</f>
        <v>м²</v>
      </c>
      <c r="E46" s="557" t="n">
        <f aca="false">VLOOKUP(B46,СписокРабот!B:H,7,FALSE())</f>
        <v>498</v>
      </c>
      <c r="F46" s="206" t="n">
        <f aca="false">SUMPRODUCT(J46:$CZ46,MOD(COLUMN(J46:$CZ46)+1,2))</f>
        <v>0</v>
      </c>
      <c r="G46" s="558" t="n">
        <f aca="false">E46*F46</f>
        <v>0</v>
      </c>
      <c r="H46" s="559"/>
      <c r="I46" s="558" t="n">
        <f aca="false">H46*$E46</f>
        <v>0</v>
      </c>
    </row>
    <row r="47" customFormat="false" ht="14.25" hidden="false" customHeight="false" outlineLevel="0" collapsed="false">
      <c r="A47" s="556"/>
      <c r="B47" s="205" t="s">
        <v>375</v>
      </c>
      <c r="C47" s="205" t="str">
        <f aca="false">VLOOKUP(B47,СписокРабот!B:E,2,FALSE())</f>
        <v>Монтаж панелей МДФ/ дерев. вагонки  на потолок с  устройством каркаса</v>
      </c>
      <c r="D47" s="205" t="str">
        <f aca="false">VLOOKUP(B47,СписокРабот!B:E,3,FALSE())</f>
        <v>м²</v>
      </c>
      <c r="E47" s="557" t="n">
        <f aca="false">VLOOKUP(B47,СписокРабот!B:H,7,FALSE())</f>
        <v>698</v>
      </c>
      <c r="F47" s="206" t="n">
        <f aca="false">SUMPRODUCT(J47:$CZ47,MOD(COLUMN(J47:$CZ47)+1,2))</f>
        <v>0</v>
      </c>
      <c r="G47" s="558" t="n">
        <f aca="false">E47*F47</f>
        <v>0</v>
      </c>
      <c r="H47" s="559"/>
      <c r="I47" s="558" t="n">
        <f aca="false">H47*$E47</f>
        <v>0</v>
      </c>
    </row>
    <row r="48" customFormat="false" ht="14.25" hidden="false" customHeight="false" outlineLevel="0" collapsed="false">
      <c r="A48" s="556"/>
      <c r="B48" s="205" t="s">
        <v>376</v>
      </c>
      <c r="C48" s="205" t="str">
        <f aca="false">VLOOKUP(B48,СписокРабот!B:E,2,FALSE())</f>
        <v>Устройство перегородки из ГКЛ для ниши скрытого карниза</v>
      </c>
      <c r="D48" s="205" t="str">
        <f aca="false">VLOOKUP(B48,СписокРабот!B:E,3,FALSE())</f>
        <v>п.м</v>
      </c>
      <c r="E48" s="557" t="n">
        <f aca="false">VLOOKUP(B48,СписокРабот!B:H,7,FALSE())</f>
        <v>1290</v>
      </c>
      <c r="F48" s="206" t="n">
        <f aca="false">SUMPRODUCT(J48:$CZ48,MOD(COLUMN(J48:$CZ48)+1,2))</f>
        <v>0</v>
      </c>
      <c r="G48" s="558" t="n">
        <f aca="false">E48*F48</f>
        <v>0</v>
      </c>
      <c r="H48" s="559"/>
      <c r="I48" s="558" t="n">
        <f aca="false">H48*$E48</f>
        <v>0</v>
      </c>
    </row>
    <row r="49" customFormat="false" ht="14.25" hidden="false" customHeight="false" outlineLevel="0" collapsed="false">
      <c r="A49" s="556"/>
      <c r="B49" s="205" t="s">
        <v>377</v>
      </c>
      <c r="C49" s="205" t="str">
        <f aca="false">VLOOKUP(B49,СписокРабот!B:E,2,FALSE())</f>
        <v>Теплоизоляция потолков пенополистирол</v>
      </c>
      <c r="D49" s="205" t="str">
        <f aca="false">VLOOKUP(B49,СписокРабот!B:E,3,FALSE())</f>
        <v>м²</v>
      </c>
      <c r="E49" s="557" t="n">
        <f aca="false">VLOOKUP(B49,СписокРабот!B:H,7,FALSE())</f>
        <v>281</v>
      </c>
      <c r="F49" s="206" t="n">
        <f aca="false">SUMPRODUCT(J49:$CZ49,MOD(COLUMN(J49:$CZ49)+1,2))</f>
        <v>0</v>
      </c>
      <c r="G49" s="558" t="n">
        <f aca="false">E49*F49</f>
        <v>0</v>
      </c>
      <c r="H49" s="559"/>
      <c r="I49" s="558" t="n">
        <f aca="false">H49*$E49</f>
        <v>0</v>
      </c>
    </row>
    <row r="50" customFormat="false" ht="14.25" hidden="false" customHeight="false" outlineLevel="0" collapsed="false">
      <c r="A50" s="556"/>
      <c r="B50" s="205" t="s">
        <v>40</v>
      </c>
      <c r="C50" s="205" t="str">
        <f aca="false">VLOOKUP(B50,СписокРабот!B:E,2,FALSE())</f>
        <v>Проклейка швов ГКЛВ потолка с армированием перфорированной лентой (Кнауф)</v>
      </c>
      <c r="D50" s="205" t="str">
        <f aca="false">VLOOKUP(B50,СписокРабот!B:E,3,FALSE())</f>
        <v>п.м</v>
      </c>
      <c r="E50" s="557" t="n">
        <f aca="false">VLOOKUP(B50,СписокРабот!B:H,7,FALSE())</f>
        <v>76</v>
      </c>
      <c r="F50" s="206" t="n">
        <f aca="false">SUMPRODUCT(J50:$CZ50,MOD(COLUMN(J50:$CZ50)+1,2))</f>
        <v>0</v>
      </c>
      <c r="G50" s="558" t="n">
        <f aca="false">E50*F50</f>
        <v>0</v>
      </c>
      <c r="H50" s="559"/>
      <c r="I50" s="558" t="n">
        <f aca="false">H50*$E50</f>
        <v>0</v>
      </c>
    </row>
    <row r="51" customFormat="false" ht="14.25" hidden="false" customHeight="false" outlineLevel="0" collapsed="false">
      <c r="A51" s="556"/>
      <c r="B51" s="205" t="s">
        <v>378</v>
      </c>
      <c r="C51" s="205" t="str">
        <f aca="false">VLOOKUP(B51,СписокРабот!B:E,2,FALSE())</f>
        <v>Монтаж малярных уголков коробов потолка/ углоформирующей ленты</v>
      </c>
      <c r="D51" s="205" t="str">
        <f aca="false">VLOOKUP(B51,СписокРабот!B:E,3,FALSE())</f>
        <v>п.м</v>
      </c>
      <c r="E51" s="557" t="n">
        <f aca="false">VLOOKUP(B51,СписокРабот!B:H,7,FALSE())</f>
        <v>128</v>
      </c>
      <c r="F51" s="206" t="n">
        <f aca="false">SUMPRODUCT(J51:$CZ51,MOD(COLUMN(J51:$CZ51)+1,2))</f>
        <v>0</v>
      </c>
      <c r="G51" s="558" t="n">
        <f aca="false">E51*F51</f>
        <v>0</v>
      </c>
      <c r="H51" s="559"/>
      <c r="I51" s="558" t="n">
        <f aca="false">H51*$E51</f>
        <v>0</v>
      </c>
    </row>
    <row r="52" customFormat="false" ht="14.25" hidden="false" customHeight="false" outlineLevel="0" collapsed="false">
      <c r="A52" s="556"/>
      <c r="B52" s="205" t="s">
        <v>379</v>
      </c>
      <c r="C52" s="205" t="str">
        <f aca="false">VLOOKUP(B52,СписокРабот!B:E,2,FALSE())</f>
        <v>Отделка откосов потолка шпаклевка 2 слоя</v>
      </c>
      <c r="D52" s="205" t="str">
        <f aca="false">VLOOKUP(B52,СписокРабот!B:E,3,FALSE())</f>
        <v>п.м</v>
      </c>
      <c r="E52" s="557" t="n">
        <f aca="false">VLOOKUP(B52,СписокРабот!B:H,7,FALSE())</f>
        <v>401</v>
      </c>
      <c r="F52" s="206" t="n">
        <f aca="false">SUMPRODUCT(J52:$CZ52,MOD(COLUMN(J52:$CZ52)+1,2))</f>
        <v>0</v>
      </c>
      <c r="G52" s="558" t="n">
        <f aca="false">E52*F52</f>
        <v>0</v>
      </c>
      <c r="H52" s="559"/>
      <c r="I52" s="558" t="n">
        <f aca="false">H52*$E52</f>
        <v>0</v>
      </c>
    </row>
    <row r="53" customFormat="false" ht="14.25" hidden="false" customHeight="false" outlineLevel="0" collapsed="false">
      <c r="A53" s="556"/>
      <c r="B53" s="205" t="s">
        <v>380</v>
      </c>
      <c r="C53" s="205" t="str">
        <f aca="false">VLOOKUP(B53,СписокРабот!B:E,2,FALSE())</f>
        <v>Финишная отделка откосов потолка окраска 2 слоя/ обои итд</v>
      </c>
      <c r="D53" s="205" t="str">
        <f aca="false">VLOOKUP(B53,СписокРабот!B:E,3,FALSE())</f>
        <v>п.м</v>
      </c>
      <c r="E53" s="557" t="n">
        <f aca="false">VLOOKUP(B53,СписокРабот!B:H,7,FALSE())</f>
        <v>215</v>
      </c>
      <c r="F53" s="206" t="n">
        <f aca="false">SUMPRODUCT(J53:$CZ53,MOD(COLUMN(J53:$CZ53)+1,2))</f>
        <v>0</v>
      </c>
      <c r="G53" s="558" t="n">
        <f aca="false">E53*F53</f>
        <v>0</v>
      </c>
      <c r="H53" s="559"/>
      <c r="I53" s="558" t="n">
        <f aca="false">H53*$E53</f>
        <v>0</v>
      </c>
    </row>
    <row r="54" customFormat="false" ht="14.25" hidden="false" customHeight="false" outlineLevel="0" collapsed="false">
      <c r="A54" s="556"/>
      <c r="B54" s="205" t="s">
        <v>381</v>
      </c>
      <c r="C54" s="205" t="str">
        <f aca="false">VLOOKUP(B54,СписокРабот!B:E,2,FALSE())</f>
        <v>Нанесение грунта Беноноконтакт на потолок 1 слой</v>
      </c>
      <c r="D54" s="205" t="str">
        <f aca="false">VLOOKUP(B54,СписокРабот!B:E,3,FALSE())</f>
        <v>м²</v>
      </c>
      <c r="E54" s="557" t="n">
        <f aca="false">VLOOKUP(B54,СписокРабот!B:H,7,FALSE())</f>
        <v>105</v>
      </c>
      <c r="F54" s="206" t="n">
        <f aca="false">SUMPRODUCT(J54:$CZ54,MOD(COLUMN(J54:$CZ54)+1,2))</f>
        <v>0</v>
      </c>
      <c r="G54" s="558" t="n">
        <f aca="false">E54*F54</f>
        <v>0</v>
      </c>
      <c r="H54" s="559"/>
      <c r="I54" s="558" t="n">
        <f aca="false">H54*$E54</f>
        <v>0</v>
      </c>
    </row>
    <row r="55" customFormat="false" ht="14.25" hidden="false" customHeight="false" outlineLevel="0" collapsed="false">
      <c r="A55" s="568" t="s">
        <v>354</v>
      </c>
      <c r="B55" s="569" t="s">
        <v>43</v>
      </c>
      <c r="C55" s="569"/>
      <c r="D55" s="569"/>
      <c r="E55" s="569"/>
      <c r="F55" s="570" t="n">
        <f aca="false">SUM(F19:F53)</f>
        <v>0</v>
      </c>
      <c r="G55" s="571" t="n">
        <f aca="false">SUM(G19:G54)</f>
        <v>0</v>
      </c>
      <c r="H55" s="572"/>
      <c r="I55" s="573" t="n">
        <f aca="false">SUM(I19:I54)</f>
        <v>0</v>
      </c>
    </row>
    <row r="56" customFormat="false" ht="14.25" hidden="false" customHeight="false" outlineLevel="0" collapsed="false">
      <c r="A56" s="574" t="s">
        <v>382</v>
      </c>
      <c r="B56" s="575" t="s">
        <v>1078</v>
      </c>
      <c r="C56" s="575"/>
      <c r="D56" s="575"/>
      <c r="E56" s="575"/>
      <c r="F56" s="576" t="n">
        <f aca="false">F17+F55</f>
        <v>0</v>
      </c>
      <c r="G56" s="577" t="n">
        <f aca="false">G17+G55</f>
        <v>0</v>
      </c>
      <c r="H56" s="578"/>
      <c r="I56" s="579" t="n">
        <f aca="false">I17+I55</f>
        <v>0</v>
      </c>
    </row>
    <row r="57" customFormat="false" ht="14.25" hidden="false" customHeight="false" outlineLevel="0" collapsed="false">
      <c r="A57" s="544" t="s">
        <v>338</v>
      </c>
      <c r="B57" s="545" t="s">
        <v>383</v>
      </c>
      <c r="C57" s="545"/>
      <c r="D57" s="545"/>
      <c r="E57" s="545"/>
      <c r="F57" s="546" t="n">
        <f aca="false">F178</f>
        <v>0</v>
      </c>
      <c r="G57" s="547" t="n">
        <f aca="false">G178</f>
        <v>0</v>
      </c>
      <c r="H57" s="548"/>
      <c r="I57" s="549" t="n">
        <f aca="false">I178</f>
        <v>0</v>
      </c>
    </row>
    <row r="58" customFormat="false" ht="14.25" hidden="false" customHeight="false" outlineLevel="0" collapsed="false">
      <c r="A58" s="566" t="s">
        <v>344</v>
      </c>
      <c r="B58" s="551" t="s">
        <v>46</v>
      </c>
      <c r="C58" s="551"/>
      <c r="D58" s="551"/>
      <c r="E58" s="551"/>
      <c r="F58" s="552" t="n">
        <f aca="false">F79</f>
        <v>0</v>
      </c>
      <c r="G58" s="553" t="n">
        <f aca="false">G79</f>
        <v>0</v>
      </c>
      <c r="H58" s="567"/>
      <c r="I58" s="555" t="n">
        <f aca="false">I79</f>
        <v>0</v>
      </c>
    </row>
    <row r="59" customFormat="false" ht="14.25" hidden="false" customHeight="false" outlineLevel="0" collapsed="false">
      <c r="A59" s="556"/>
      <c r="B59" s="205" t="s">
        <v>384</v>
      </c>
      <c r="C59" s="205" t="str">
        <f aca="false">VLOOKUP(B59,СписокРабот!B:E,2,FALSE())</f>
        <v>Демонтаж стен деревянных, кирпичных (1/4, 1/2) ПГП при наличии плитки или армирования К-1,6</v>
      </c>
      <c r="D59" s="205" t="str">
        <f aca="false">VLOOKUP(B59,СписокРабот!B:E,3,FALSE())</f>
        <v>м²</v>
      </c>
      <c r="E59" s="557" t="n">
        <f aca="false">VLOOKUP(B59,СписокРабот!B:H,7,FALSE())</f>
        <v>464</v>
      </c>
      <c r="F59" s="206" t="n">
        <f aca="false">SUMPRODUCT(J59:$CZ59,MOD(COLUMN(J59:$CZ59)+1,2))</f>
        <v>0</v>
      </c>
      <c r="G59" s="558" t="n">
        <f aca="false">E59*F59</f>
        <v>0</v>
      </c>
      <c r="H59" s="559"/>
      <c r="I59" s="558" t="n">
        <f aca="false">H59*$E59</f>
        <v>0</v>
      </c>
    </row>
    <row r="60" customFormat="false" ht="14.25" hidden="false" customHeight="false" outlineLevel="0" collapsed="false">
      <c r="A60" s="556"/>
      <c r="B60" s="205" t="s">
        <v>385</v>
      </c>
      <c r="C60" s="205" t="str">
        <f aca="false">VLOOKUP(B60,СписокРабот!B:E,2,FALSE())</f>
        <v>Демонтаж пластикового откоса/ наличника </v>
      </c>
      <c r="D60" s="205" t="str">
        <f aca="false">VLOOKUP(B60,СписокРабот!B:E,3,FALSE())</f>
        <v>п.м</v>
      </c>
      <c r="E60" s="557" t="n">
        <f aca="false">VLOOKUP(B60,СписокРабот!B:H,7,FALSE())</f>
        <v>24</v>
      </c>
      <c r="F60" s="206" t="n">
        <f aca="false">SUMPRODUCT(J60:$CZ60,MOD(COLUMN(J60:$CZ60)+1,2))</f>
        <v>0</v>
      </c>
      <c r="G60" s="558" t="n">
        <f aca="false">E60*F60</f>
        <v>0</v>
      </c>
      <c r="H60" s="559"/>
      <c r="I60" s="558" t="n">
        <f aca="false">H60*$E60</f>
        <v>0</v>
      </c>
    </row>
    <row r="61" customFormat="false" ht="14.25" hidden="false" customHeight="false" outlineLevel="0" collapsed="false">
      <c r="A61" s="556"/>
      <c r="B61" s="205" t="s">
        <v>386</v>
      </c>
      <c r="C61" s="205" t="str">
        <f aca="false">VLOOKUP(B61,СписокРабот!B:E,2,FALSE())</f>
        <v>Демонтаж существующих кирпичных конструкций</v>
      </c>
      <c r="D61" s="205" t="str">
        <f aca="false">VLOOKUP(B61,СписокРабот!B:E,3,FALSE())</f>
        <v>м3</v>
      </c>
      <c r="E61" s="557" t="n">
        <f aca="false">VLOOKUP(B61,СписокРабот!B:H,7,FALSE())</f>
        <v>7692</v>
      </c>
      <c r="F61" s="206" t="n">
        <f aca="false">SUMPRODUCT(J61:$CZ61,MOD(COLUMN(J61:$CZ61)+1,2))</f>
        <v>0</v>
      </c>
      <c r="G61" s="558" t="n">
        <f aca="false">E61*F61</f>
        <v>0</v>
      </c>
      <c r="H61" s="559"/>
      <c r="I61" s="558" t="n">
        <f aca="false">H61*$E61</f>
        <v>0</v>
      </c>
    </row>
    <row r="62" customFormat="false" ht="14.25" hidden="false" customHeight="false" outlineLevel="0" collapsed="false">
      <c r="A62" s="556"/>
      <c r="B62" s="205" t="s">
        <v>387</v>
      </c>
      <c r="C62" s="205" t="str">
        <f aca="false">VLOOKUP(B62,СписокРабот!B:E,2,FALSE())</f>
        <v>Демонтаж штукатурного покрытия толщ. до 2 см. (от 2см до 6см К-1.5, свыше 6 см К-2)</v>
      </c>
      <c r="D62" s="205" t="str">
        <f aca="false">VLOOKUP(B62,СписокРабот!B:E,3,FALSE())</f>
        <v>м²</v>
      </c>
      <c r="E62" s="557" t="n">
        <f aca="false">VLOOKUP(B62,СписокРабот!B:H,7,FALSE())</f>
        <v>245</v>
      </c>
      <c r="F62" s="206" t="n">
        <f aca="false">SUMPRODUCT(J62:$CZ62,MOD(COLUMN(J62:$CZ62)+1,2))</f>
        <v>0</v>
      </c>
      <c r="G62" s="558" t="n">
        <f aca="false">E62*F62</f>
        <v>0</v>
      </c>
      <c r="H62" s="559"/>
      <c r="I62" s="558" t="n">
        <f aca="false">H62*$E62</f>
        <v>0</v>
      </c>
    </row>
    <row r="63" customFormat="false" ht="14.25" hidden="false" customHeight="false" outlineLevel="0" collapsed="false">
      <c r="A63" s="556"/>
      <c r="B63" s="205" t="s">
        <v>388</v>
      </c>
      <c r="C63" s="205" t="str">
        <f aca="false">VLOOKUP(B63,СписокРабот!B:E,2,FALSE())</f>
        <v>Демонтаж маяка с заделкой шрабы стен, потолка и пола</v>
      </c>
      <c r="D63" s="205" t="str">
        <f aca="false">VLOOKUP(B63,СписокРабот!B:E,3,FALSE())</f>
        <v>п.м</v>
      </c>
      <c r="E63" s="557" t="n">
        <f aca="false">VLOOKUP(B63,СписокРабот!B:H,7,FALSE())</f>
        <v>102</v>
      </c>
      <c r="F63" s="206" t="n">
        <f aca="false">SUMPRODUCT(J63:$CZ63,MOD(COLUMN(J63:$CZ63)+1,2))</f>
        <v>0</v>
      </c>
      <c r="G63" s="558" t="n">
        <f aca="false">E63*F63</f>
        <v>0</v>
      </c>
      <c r="H63" s="559"/>
      <c r="I63" s="558" t="n">
        <f aca="false">H63*$E63</f>
        <v>0</v>
      </c>
    </row>
    <row r="64" customFormat="false" ht="14.25" hidden="false" customHeight="false" outlineLevel="0" collapsed="false">
      <c r="A64" s="556"/>
      <c r="B64" s="205" t="s">
        <v>389</v>
      </c>
      <c r="C64" s="205" t="str">
        <f aca="false">VLOOKUP(B64,СписокРабот!B:E,2,FALSE())</f>
        <v>Демонтаж дверного полотна</v>
      </c>
      <c r="D64" s="205" t="str">
        <f aca="false">VLOOKUP(B64,СписокРабот!B:E,3,FALSE())</f>
        <v>ед.</v>
      </c>
      <c r="E64" s="557" t="n">
        <f aca="false">VLOOKUP(B64,СписокРабот!B:H,7,FALSE())</f>
        <v>148</v>
      </c>
      <c r="F64" s="206" t="n">
        <f aca="false">SUMPRODUCT(J64:$CZ64,MOD(COLUMN(J64:$CZ64)+1,2))</f>
        <v>0</v>
      </c>
      <c r="G64" s="558" t="n">
        <f aca="false">E64*F64</f>
        <v>0</v>
      </c>
      <c r="H64" s="559"/>
      <c r="I64" s="558" t="n">
        <f aca="false">H64*$E64</f>
        <v>0</v>
      </c>
    </row>
    <row r="65" customFormat="false" ht="14.25" hidden="false" customHeight="false" outlineLevel="0" collapsed="false">
      <c r="A65" s="556"/>
      <c r="B65" s="205" t="s">
        <v>390</v>
      </c>
      <c r="C65" s="205" t="str">
        <f aca="false">VLOOKUP(B65,СписокРабот!B:E,2,FALSE())</f>
        <v>Демонтаж подоконника (пластик)</v>
      </c>
      <c r="D65" s="205" t="str">
        <f aca="false">VLOOKUP(B65,СписокРабот!B:E,3,FALSE())</f>
        <v>ед.</v>
      </c>
      <c r="E65" s="557" t="n">
        <f aca="false">VLOOKUP(B65,СписокРабот!B:H,7,FALSE())</f>
        <v>266</v>
      </c>
      <c r="F65" s="206" t="n">
        <f aca="false">SUMPRODUCT(J65:$CZ65,MOD(COLUMN(J65:$CZ65)+1,2))</f>
        <v>0</v>
      </c>
      <c r="G65" s="558" t="n">
        <f aca="false">E65*F65</f>
        <v>0</v>
      </c>
      <c r="H65" s="559"/>
      <c r="I65" s="558" t="n">
        <f aca="false">H65*$E65</f>
        <v>0</v>
      </c>
    </row>
    <row r="66" customFormat="false" ht="14.25" hidden="false" customHeight="false" outlineLevel="0" collapsed="false">
      <c r="A66" s="556"/>
      <c r="B66" s="205" t="s">
        <v>391</v>
      </c>
      <c r="C66" s="205" t="str">
        <f aca="false">VLOOKUP(B66,СписокРабот!B:E,2,FALSE())</f>
        <v>Демонтаж подоконника (камень/бетон)</v>
      </c>
      <c r="D66" s="205" t="str">
        <f aca="false">VLOOKUP(B66,СписокРабот!B:E,3,FALSE())</f>
        <v>ед.</v>
      </c>
      <c r="E66" s="557" t="n">
        <f aca="false">VLOOKUP(B66,СписокРабот!B:H,7,FALSE())</f>
        <v>483</v>
      </c>
      <c r="F66" s="206" t="n">
        <f aca="false">SUMPRODUCT(J66:$CZ66,MOD(COLUMN(J66:$CZ66)+1,2))</f>
        <v>0</v>
      </c>
      <c r="G66" s="558" t="n">
        <f aca="false">E66*F66</f>
        <v>0</v>
      </c>
      <c r="H66" s="559"/>
      <c r="I66" s="558" t="n">
        <f aca="false">H66*$E66</f>
        <v>0</v>
      </c>
    </row>
    <row r="67" customFormat="false" ht="14.25" hidden="false" customHeight="false" outlineLevel="0" collapsed="false">
      <c r="A67" s="556"/>
      <c r="B67" s="205" t="s">
        <v>392</v>
      </c>
      <c r="C67" s="205" t="str">
        <f aca="false">VLOOKUP(B67,СписокРабот!B:E,2,FALSE())</f>
        <v>Демонтаж дверных блоков</v>
      </c>
      <c r="D67" s="205" t="str">
        <f aca="false">VLOOKUP(B67,СписокРабот!B:E,3,FALSE())</f>
        <v>ед.</v>
      </c>
      <c r="E67" s="557" t="n">
        <f aca="false">VLOOKUP(B67,СписокРабот!B:H,7,FALSE())</f>
        <v>256</v>
      </c>
      <c r="F67" s="206" t="n">
        <f aca="false">SUMPRODUCT(J67:$CZ67,MOD(COLUMN(J67:$CZ67)+1,2))</f>
        <v>0</v>
      </c>
      <c r="G67" s="558" t="n">
        <f aca="false">E67*F67</f>
        <v>0</v>
      </c>
      <c r="H67" s="559"/>
      <c r="I67" s="558" t="n">
        <f aca="false">H67*$E67</f>
        <v>0</v>
      </c>
    </row>
    <row r="68" customFormat="false" ht="14.25" hidden="false" customHeight="false" outlineLevel="0" collapsed="false">
      <c r="A68" s="556"/>
      <c r="B68" s="205" t="s">
        <v>393</v>
      </c>
      <c r="C68" s="205" t="str">
        <f aca="false">VLOOKUP(B68,СписокРабот!B:E,2,FALSE())</f>
        <v>Демонтаж оконных блоков</v>
      </c>
      <c r="D68" s="205" t="str">
        <f aca="false">VLOOKUP(B68,СписокРабот!B:E,3,FALSE())</f>
        <v>м²</v>
      </c>
      <c r="E68" s="557" t="n">
        <f aca="false">VLOOKUP(B68,СписокРабот!B:H,7,FALSE())</f>
        <v>154</v>
      </c>
      <c r="F68" s="206" t="n">
        <f aca="false">SUMPRODUCT(J68:$CZ68,MOD(COLUMN(J68:$CZ68)+1,2))</f>
        <v>0</v>
      </c>
      <c r="G68" s="558" t="n">
        <f aca="false">E68*F68</f>
        <v>0</v>
      </c>
      <c r="H68" s="559"/>
      <c r="I68" s="558" t="n">
        <f aca="false">H68*$E68</f>
        <v>0</v>
      </c>
    </row>
    <row r="69" customFormat="false" ht="14.25" hidden="false" customHeight="false" outlineLevel="0" collapsed="false">
      <c r="A69" s="556"/>
      <c r="B69" s="205" t="s">
        <v>394</v>
      </c>
      <c r="C69" s="205" t="str">
        <f aca="false">VLOOKUP(B69,СписокРабот!B:E,2,FALSE())</f>
        <v>Расчистка стен от старой ВЭ краски / шпаклевки. От масляной краски К-1,3</v>
      </c>
      <c r="D69" s="205" t="str">
        <f aca="false">VLOOKUP(B69,СписокРабот!B:E,3,FALSE())</f>
        <v>м²</v>
      </c>
      <c r="E69" s="557" t="n">
        <f aca="false">VLOOKUP(B69,СписокРабот!B:H,7,FALSE())</f>
        <v>238</v>
      </c>
      <c r="F69" s="206" t="n">
        <f aca="false">SUMPRODUCT(J69:$CZ69,MOD(COLUMN(J69:$CZ69)+1,2))</f>
        <v>0</v>
      </c>
      <c r="G69" s="558" t="n">
        <f aca="false">E69*F69</f>
        <v>0</v>
      </c>
      <c r="H69" s="559"/>
      <c r="I69" s="558" t="n">
        <f aca="false">H69*$E69</f>
        <v>0</v>
      </c>
    </row>
    <row r="70" customFormat="false" ht="14.25" hidden="false" customHeight="false" outlineLevel="0" collapsed="false">
      <c r="A70" s="556"/>
      <c r="B70" s="205" t="s">
        <v>395</v>
      </c>
      <c r="C70" s="205" t="str">
        <f aca="false">VLOOKUP(B70,СписокРабот!B:E,2,FALSE())</f>
        <v>Снятие старых обоев (флизелин,бумажные,текстильные, многослойные )/ утеплителя со стен</v>
      </c>
      <c r="D70" s="205" t="str">
        <f aca="false">VLOOKUP(B70,СписокРабот!B:E,3,FALSE())</f>
        <v>м²</v>
      </c>
      <c r="E70" s="557" t="n">
        <f aca="false">VLOOKUP(B70,СписокРабот!B:H,7,FALSE())</f>
        <v>182</v>
      </c>
      <c r="F70" s="206" t="n">
        <f aca="false">SUMPRODUCT(J70:$CZ70,MOD(COLUMN(J70:$CZ70)+1,2))</f>
        <v>0</v>
      </c>
      <c r="G70" s="558" t="n">
        <f aca="false">E70*F70</f>
        <v>0</v>
      </c>
      <c r="H70" s="559"/>
      <c r="I70" s="558" t="n">
        <f aca="false">H70*$E70</f>
        <v>0</v>
      </c>
    </row>
    <row r="71" customFormat="false" ht="14.25" hidden="false" customHeight="false" outlineLevel="0" collapsed="false">
      <c r="A71" s="556"/>
      <c r="B71" s="205" t="s">
        <v>396</v>
      </c>
      <c r="C71" s="205" t="str">
        <f aca="false">VLOOKUP(B71,СписокРабот!B:E,2,FALSE())</f>
        <v>Снятие старых обоев однослойные</v>
      </c>
      <c r="D71" s="205" t="str">
        <f aca="false">VLOOKUP(B71,СписокРабот!B:E,3,FALSE())</f>
        <v>м²</v>
      </c>
      <c r="E71" s="557" t="n">
        <f aca="false">VLOOKUP(B71,СписокРабот!B:H,7,FALSE())</f>
        <v>70</v>
      </c>
      <c r="F71" s="206" t="n">
        <f aca="false">SUMPRODUCT(J71:$CZ71,MOD(COLUMN(J71:$CZ71)+1,2))</f>
        <v>0</v>
      </c>
      <c r="G71" s="558" t="n">
        <f aca="false">E71*F71</f>
        <v>0</v>
      </c>
      <c r="H71" s="559"/>
      <c r="I71" s="558" t="n">
        <f aca="false">H71*$E71</f>
        <v>0</v>
      </c>
    </row>
    <row r="72" customFormat="false" ht="14.25" hidden="false" customHeight="false" outlineLevel="0" collapsed="false">
      <c r="A72" s="556"/>
      <c r="B72" s="205" t="s">
        <v>397</v>
      </c>
      <c r="C72" s="205" t="str">
        <f aca="false">VLOOKUP(B72,СписокРабот!B:E,2,FALSE())</f>
        <v>Зачистка оконной рамы (с одной стороны)</v>
      </c>
      <c r="D72" s="205" t="str">
        <f aca="false">VLOOKUP(B72,СписокРабот!B:E,3,FALSE())</f>
        <v>ед.</v>
      </c>
      <c r="E72" s="557" t="n">
        <f aca="false">VLOOKUP(B72,СписокРабот!B:H,7,FALSE())</f>
        <v>605</v>
      </c>
      <c r="F72" s="206" t="n">
        <f aca="false">SUMPRODUCT(J72:$CZ72,MOD(COLUMN(J72:$CZ72)+1,2))</f>
        <v>0</v>
      </c>
      <c r="G72" s="558" t="n">
        <f aca="false">E72*F72</f>
        <v>0</v>
      </c>
      <c r="H72" s="559"/>
      <c r="I72" s="558" t="n">
        <f aca="false">H72*$E72</f>
        <v>0</v>
      </c>
    </row>
    <row r="73" customFormat="false" ht="14.25" hidden="false" customHeight="false" outlineLevel="0" collapsed="false">
      <c r="A73" s="556"/>
      <c r="B73" s="205" t="s">
        <v>398</v>
      </c>
      <c r="C73" s="205" t="str">
        <f aca="false">VLOOKUP(B73,СписокРабот!B:E,2,FALSE())</f>
        <v>Демонтаж стен (перегородок) из ацеида, гипсолита, ГКЛ( при наличии плитки или армирования к-1,6)</v>
      </c>
      <c r="D73" s="205" t="str">
        <f aca="false">VLOOKUP(B73,СписокРабот!B:E,3,FALSE())</f>
        <v>м²</v>
      </c>
      <c r="E73" s="557" t="n">
        <f aca="false">VLOOKUP(B73,СписокРабот!B:H,7,FALSE())</f>
        <v>332</v>
      </c>
      <c r="F73" s="206" t="n">
        <f aca="false">SUMPRODUCT(J73:$CZ73,MOD(COLUMN(J73:$CZ73)+1,2))</f>
        <v>0</v>
      </c>
      <c r="G73" s="558" t="n">
        <f aca="false">E73*F73</f>
        <v>0</v>
      </c>
      <c r="H73" s="559"/>
      <c r="I73" s="558" t="n">
        <f aca="false">H73*$E73</f>
        <v>0</v>
      </c>
    </row>
    <row r="74" customFormat="false" ht="14.25" hidden="false" customHeight="false" outlineLevel="0" collapsed="false">
      <c r="A74" s="556"/>
      <c r="B74" s="205" t="s">
        <v>399</v>
      </c>
      <c r="C74" s="205" t="str">
        <f aca="false">VLOOKUP(B74,СписокРабот!B:E,2,FALSE())</f>
        <v>Демонтаж мокрый  фасад корроед по сетке/ Демонтаж дранки или метал.сетки </v>
      </c>
      <c r="D74" s="205" t="str">
        <f aca="false">VLOOKUP(B74,СписокРабот!B:E,3,FALSE())</f>
        <v>м²</v>
      </c>
      <c r="E74" s="557" t="n">
        <f aca="false">VLOOKUP(B74,СписокРабот!B:H,7,FALSE())</f>
        <v>337</v>
      </c>
      <c r="F74" s="206" t="n">
        <f aca="false">SUMPRODUCT(J74:$CZ74,MOD(COLUMN(J74:$CZ74)+1,2))</f>
        <v>0</v>
      </c>
      <c r="G74" s="558" t="n">
        <f aca="false">E74*F74</f>
        <v>0</v>
      </c>
      <c r="H74" s="559"/>
      <c r="I74" s="558" t="n">
        <f aca="false">H74*$E74</f>
        <v>0</v>
      </c>
    </row>
    <row r="75" customFormat="false" ht="14.25" hidden="false" customHeight="false" outlineLevel="0" collapsed="false">
      <c r="A75" s="556"/>
      <c r="B75" s="205" t="s">
        <v>400</v>
      </c>
      <c r="C75" s="205" t="str">
        <f aca="false">VLOOKUP(B75,СписокРабот!B:E,2,FALSE())</f>
        <v>Зачистка подоконника (до 20 см)</v>
      </c>
      <c r="D75" s="205" t="str">
        <f aca="false">VLOOKUP(B75,СписокРабот!B:E,3,FALSE())</f>
        <v>п.м</v>
      </c>
      <c r="E75" s="557" t="n">
        <f aca="false">VLOOKUP(B75,СписокРабот!B:H,7,FALSE())</f>
        <v>723</v>
      </c>
      <c r="F75" s="206" t="n">
        <f aca="false">SUMPRODUCT(J75:$CZ75,MOD(COLUMN(J75:$CZ75)+1,2))</f>
        <v>0</v>
      </c>
      <c r="G75" s="558" t="n">
        <f aca="false">E75*F75</f>
        <v>0</v>
      </c>
      <c r="H75" s="559"/>
      <c r="I75" s="558" t="n">
        <f aca="false">H75*$E75</f>
        <v>0</v>
      </c>
    </row>
    <row r="76" customFormat="false" ht="14.25" hidden="false" customHeight="false" outlineLevel="0" collapsed="false">
      <c r="A76" s="556"/>
      <c r="B76" s="205" t="s">
        <v>401</v>
      </c>
      <c r="C76" s="205" t="str">
        <f aca="false">VLOOKUP(B76,СписокРабот!B:E,2,FALSE())</f>
        <v>Демонтаж вагонки/ стеновых панелей</v>
      </c>
      <c r="D76" s="205" t="str">
        <f aca="false">VLOOKUP(B76,СписокРабот!B:E,3,FALSE())</f>
        <v>м²</v>
      </c>
      <c r="E76" s="557" t="n">
        <f aca="false">VLOOKUP(B76,СписокРабот!B:H,7,FALSE())</f>
        <v>93</v>
      </c>
      <c r="F76" s="206" t="n">
        <f aca="false">SUMPRODUCT(J76:$CZ76,MOD(COLUMN(J76:$CZ76)+1,2))</f>
        <v>0</v>
      </c>
      <c r="G76" s="558" t="n">
        <f aca="false">E76*F76</f>
        <v>0</v>
      </c>
      <c r="H76" s="559"/>
      <c r="I76" s="558" t="n">
        <f aca="false">H76*$E76</f>
        <v>0</v>
      </c>
    </row>
    <row r="77" customFormat="false" ht="14.25" hidden="false" customHeight="false" outlineLevel="0" collapsed="false">
      <c r="A77" s="556"/>
      <c r="B77" s="205" t="s">
        <v>402</v>
      </c>
      <c r="C77" s="205" t="str">
        <f aca="false">VLOOKUP(B77,СписокРабот!B:E,2,FALSE())</f>
        <v>Расчистка кирпичной кладки</v>
      </c>
      <c r="D77" s="205" t="str">
        <f aca="false">VLOOKUP(B77,СписокРабот!B:E,3,FALSE())</f>
        <v>м²</v>
      </c>
      <c r="E77" s="557" t="n">
        <f aca="false">VLOOKUP(B77,СписокРабот!B:H,7,FALSE())</f>
        <v>588</v>
      </c>
      <c r="F77" s="206" t="n">
        <f aca="false">SUMPRODUCT(J77:$CZ77,MOD(COLUMN(J77:$CZ77)+1,2))</f>
        <v>0</v>
      </c>
      <c r="G77" s="558" t="n">
        <f aca="false">E77*F77</f>
        <v>0</v>
      </c>
      <c r="H77" s="559"/>
      <c r="I77" s="558" t="n">
        <f aca="false">H77*$E77</f>
        <v>0</v>
      </c>
    </row>
    <row r="78" customFormat="false" ht="14.25" hidden="false" customHeight="false" outlineLevel="0" collapsed="false">
      <c r="A78" s="556"/>
      <c r="B78" s="205" t="s">
        <v>47</v>
      </c>
      <c r="C78" s="205" t="str">
        <f aca="false">VLOOKUP(B78,СписокРабот!B:E,2,FALSE())</f>
        <v>Демонтаж с откосов ВЭ краски/шпаклевки. Штукатурки, масл. Краски К-1,3</v>
      </c>
      <c r="D78" s="205" t="str">
        <f aca="false">VLOOKUP(B78,СписокРабот!B:E,3,FALSE())</f>
        <v>п.м</v>
      </c>
      <c r="E78" s="557" t="n">
        <f aca="false">VLOOKUP(B78,СписокРабот!B:H,7,FALSE())</f>
        <v>84</v>
      </c>
      <c r="F78" s="206" t="n">
        <f aca="false">SUMPRODUCT(J78:$CZ78,MOD(COLUMN(J78:$CZ78)+1,2))</f>
        <v>0</v>
      </c>
      <c r="G78" s="558" t="n">
        <f aca="false">E78*F78</f>
        <v>0</v>
      </c>
      <c r="H78" s="559"/>
      <c r="I78" s="558" t="n">
        <f aca="false">H78*$E78</f>
        <v>0</v>
      </c>
    </row>
    <row r="79" customFormat="false" ht="14.25" hidden="false" customHeight="false" outlineLevel="0" collapsed="false">
      <c r="A79" s="568" t="s">
        <v>354</v>
      </c>
      <c r="B79" s="569" t="s">
        <v>49</v>
      </c>
      <c r="C79" s="569"/>
      <c r="D79" s="569"/>
      <c r="E79" s="569"/>
      <c r="F79" s="570" t="n">
        <f aca="false">SUM(F59:F76)</f>
        <v>0</v>
      </c>
      <c r="G79" s="571" t="n">
        <f aca="false">SUM(G59:G78)</f>
        <v>0</v>
      </c>
      <c r="H79" s="572"/>
      <c r="I79" s="573" t="n">
        <f aca="false">SUM(I59:I78)</f>
        <v>0</v>
      </c>
    </row>
    <row r="80" customFormat="false" ht="14.25" hidden="false" customHeight="false" outlineLevel="0" collapsed="false">
      <c r="A80" s="566" t="s">
        <v>344</v>
      </c>
      <c r="B80" s="551" t="s">
        <v>50</v>
      </c>
      <c r="C80" s="551"/>
      <c r="D80" s="551"/>
      <c r="E80" s="551"/>
      <c r="F80" s="552" t="n">
        <f aca="false">F177</f>
        <v>0</v>
      </c>
      <c r="G80" s="553" t="n">
        <f aca="false">G177</f>
        <v>0</v>
      </c>
      <c r="H80" s="567"/>
      <c r="I80" s="555" t="n">
        <f aca="false">I177</f>
        <v>0</v>
      </c>
    </row>
    <row r="81" customFormat="false" ht="14.25" hidden="false" customHeight="false" outlineLevel="0" collapsed="false">
      <c r="A81" s="556"/>
      <c r="B81" s="205" t="s">
        <v>51</v>
      </c>
      <c r="C81" s="205" t="str">
        <f aca="false">VLOOKUP(B81,СписокРабот!B:E,2,FALSE())</f>
        <v>Оклейка стен сеткой «строби», «паутинка», «стеклохолст»/пароизоляция стен</v>
      </c>
      <c r="D81" s="205" t="str">
        <f aca="false">VLOOKUP(B81,СписокРабот!B:E,3,FALSE())</f>
        <v>м²</v>
      </c>
      <c r="E81" s="557" t="n">
        <f aca="false">VLOOKUP(B81,СписокРабот!B:H,7,FALSE())</f>
        <v>163</v>
      </c>
      <c r="F81" s="206" t="n">
        <f aca="false">SUMPRODUCT(J81:$CZ81,MOD(COLUMN(J81:$CZ81)+1,2))</f>
        <v>0</v>
      </c>
      <c r="G81" s="558" t="n">
        <f aca="false">E81*F81</f>
        <v>0</v>
      </c>
      <c r="H81" s="559"/>
      <c r="I81" s="558" t="n">
        <f aca="false">H81*$E81</f>
        <v>0</v>
      </c>
    </row>
    <row r="82" customFormat="false" ht="14.25" hidden="false" customHeight="false" outlineLevel="0" collapsed="false">
      <c r="A82" s="556"/>
      <c r="B82" s="205" t="s">
        <v>403</v>
      </c>
      <c r="C82" s="205" t="str">
        <f aca="false">VLOOKUP(B82,СписокРабот!B:E,2,FALSE())</f>
        <v>Монтаж скрытого люка под окраску на стены/ на потолок К- 1,3</v>
      </c>
      <c r="D82" s="205" t="str">
        <f aca="false">VLOOKUP(B82,СписокРабот!B:E,3,FALSE())</f>
        <v>ед</v>
      </c>
      <c r="E82" s="557" t="n">
        <f aca="false">VLOOKUP(B82,СписокРабот!B:H,7,FALSE())</f>
        <v>1222</v>
      </c>
      <c r="F82" s="206" t="n">
        <f aca="false">SUMPRODUCT(J82:$CZ82,MOD(COLUMN(J82:$CZ82)+1,2))</f>
        <v>0</v>
      </c>
      <c r="G82" s="558" t="n">
        <f aca="false">E82*F82</f>
        <v>0</v>
      </c>
      <c r="H82" s="559"/>
      <c r="I82" s="558" t="n">
        <f aca="false">H82*$E82</f>
        <v>0</v>
      </c>
    </row>
    <row r="83" customFormat="false" ht="14.25" hidden="false" customHeight="false" outlineLevel="0" collapsed="false">
      <c r="A83" s="556"/>
      <c r="B83" s="205" t="s">
        <v>53</v>
      </c>
      <c r="C83" s="205" t="str">
        <f aca="false">VLOOKUP(B83,СписокРабот!B:E,2,FALSE())</f>
        <v>Усиление проёмов металлическим уголком с огрунтовкой</v>
      </c>
      <c r="D83" s="205" t="str">
        <f aca="false">VLOOKUP(B83,СписокРабот!B:E,3,FALSE())</f>
        <v>п.м</v>
      </c>
      <c r="E83" s="557" t="n">
        <f aca="false">VLOOKUP(B83,СписокРабот!B:H,7,FALSE())</f>
        <v>493</v>
      </c>
      <c r="F83" s="206" t="n">
        <f aca="false">SUMPRODUCT(J83:$CZ83,MOD(COLUMN(J83:$CZ83)+1,2))</f>
        <v>0</v>
      </c>
      <c r="G83" s="558" t="n">
        <f aca="false">E83*F83</f>
        <v>0</v>
      </c>
      <c r="H83" s="559"/>
      <c r="I83" s="558" t="n">
        <f aca="false">H83*$E83</f>
        <v>0</v>
      </c>
    </row>
    <row r="84" customFormat="false" ht="14.25" hidden="false" customHeight="false" outlineLevel="0" collapsed="false">
      <c r="A84" s="556"/>
      <c r="B84" s="205" t="s">
        <v>404</v>
      </c>
      <c r="C84" s="205" t="str">
        <f aca="false">VLOOKUP(B84,СписокРабот!B:E,2,FALSE())</f>
        <v>Устройство ниши до 100х100х10 (в.ш.г.) в бетоне</v>
      </c>
      <c r="D84" s="205" t="str">
        <f aca="false">VLOOKUP(B84,СписокРабот!B:E,3,FALSE())</f>
        <v>ед.</v>
      </c>
      <c r="E84" s="557" t="n">
        <f aca="false">VLOOKUP(B84,СписокРабот!B:H,7,FALSE())</f>
        <v>2466</v>
      </c>
      <c r="F84" s="206" t="n">
        <f aca="false">SUMPRODUCT(J84:$CZ84,MOD(COLUMN(J84:$CZ84)+1,2))</f>
        <v>0</v>
      </c>
      <c r="G84" s="558" t="n">
        <f aca="false">E84*F84</f>
        <v>0</v>
      </c>
      <c r="H84" s="559"/>
      <c r="I84" s="558" t="n">
        <f aca="false">H84*$E84</f>
        <v>0</v>
      </c>
    </row>
    <row r="85" customFormat="false" ht="14.25" hidden="false" customHeight="false" outlineLevel="0" collapsed="false">
      <c r="A85" s="556"/>
      <c r="B85" s="205" t="s">
        <v>405</v>
      </c>
      <c r="C85" s="205" t="str">
        <f aca="false">VLOOKUP(B85,СписокРабот!B:E,2,FALSE())</f>
        <v>Устройство ниши до 100х100х10 (в.ш.г.) в кирпиче,пеноблок</v>
      </c>
      <c r="D85" s="205" t="str">
        <f aca="false">VLOOKUP(B85,СписокРабот!B:E,3,FALSE())</f>
        <v>ед.</v>
      </c>
      <c r="E85" s="557" t="n">
        <f aca="false">VLOOKUP(B85,СписокРабот!B:H,7,FALSE())</f>
        <v>1899</v>
      </c>
      <c r="F85" s="206" t="n">
        <f aca="false">SUMPRODUCT(J85:$CZ85,MOD(COLUMN(J85:$CZ85)+1,2))</f>
        <v>0</v>
      </c>
      <c r="G85" s="558" t="n">
        <f aca="false">E85*F85</f>
        <v>0</v>
      </c>
      <c r="H85" s="559"/>
      <c r="I85" s="558" t="n">
        <f aca="false">H85*$E85</f>
        <v>0</v>
      </c>
    </row>
    <row r="86" customFormat="false" ht="14.25" hidden="false" customHeight="false" outlineLevel="0" collapsed="false">
      <c r="A86" s="556"/>
      <c r="B86" s="205" t="s">
        <v>406</v>
      </c>
      <c r="C86" s="205" t="str">
        <f aca="false">VLOOKUP(B86,СписокРабот!B:E,2,FALSE())</f>
        <v>Устройство ниши до 100х100х10 (в.ш.г.) в фальшстенах,ПГП,гипсолит</v>
      </c>
      <c r="D86" s="205" t="str">
        <f aca="false">VLOOKUP(B86,СписокРабот!B:E,3,FALSE())</f>
        <v>ед.</v>
      </c>
      <c r="E86" s="557" t="n">
        <f aca="false">VLOOKUP(B86,СписокРабот!B:H,7,FALSE())</f>
        <v>1320</v>
      </c>
      <c r="F86" s="206" t="n">
        <f aca="false">SUMPRODUCT(J86:$CZ86,MOD(COLUMN(J86:$CZ86)+1,2))</f>
        <v>0</v>
      </c>
      <c r="G86" s="558" t="n">
        <f aca="false">E86*F86</f>
        <v>0</v>
      </c>
      <c r="H86" s="559"/>
      <c r="I86" s="558" t="n">
        <f aca="false">H86*$E86</f>
        <v>0</v>
      </c>
    </row>
    <row r="87" customFormat="false" ht="14.25" hidden="false" customHeight="false" outlineLevel="0" collapsed="false">
      <c r="A87" s="556"/>
      <c r="B87" s="205" t="s">
        <v>407</v>
      </c>
      <c r="C87" s="205" t="str">
        <f aca="false">VLOOKUP(B87,СписокРабот!B:E,2,FALSE())</f>
        <v>Устройство перегородок в ½ кирпича под штукатурку</v>
      </c>
      <c r="D87" s="205" t="str">
        <f aca="false">VLOOKUP(B87,СписокРабот!B:E,3,FALSE())</f>
        <v>м²</v>
      </c>
      <c r="E87" s="557" t="n">
        <f aca="false">VLOOKUP(B87,СписокРабот!B:H,7,FALSE())</f>
        <v>1074</v>
      </c>
      <c r="F87" s="206" t="n">
        <f aca="false">SUMPRODUCT(J87:$CZ87,MOD(COLUMN(J87:$CZ87)+1,2))</f>
        <v>0</v>
      </c>
      <c r="G87" s="558" t="n">
        <f aca="false">E87*F87</f>
        <v>0</v>
      </c>
      <c r="H87" s="559"/>
      <c r="I87" s="558" t="n">
        <f aca="false">H87*$E87</f>
        <v>0</v>
      </c>
    </row>
    <row r="88" customFormat="false" ht="14.25" hidden="false" customHeight="false" outlineLevel="0" collapsed="false">
      <c r="A88" s="556"/>
      <c r="B88" s="205" t="s">
        <v>408</v>
      </c>
      <c r="C88" s="205" t="str">
        <f aca="false">VLOOKUP(B88,СписокРабот!B:E,2,FALSE())</f>
        <v>Устройство перегородок в 1 кирпич под штукатурку</v>
      </c>
      <c r="D88" s="205" t="str">
        <f aca="false">VLOOKUP(B88,СписокРабот!B:E,3,FALSE())</f>
        <v>м²</v>
      </c>
      <c r="E88" s="557" t="n">
        <f aca="false">VLOOKUP(B88,СписокРабот!B:H,7,FALSE())</f>
        <v>1440</v>
      </c>
      <c r="F88" s="206" t="n">
        <f aca="false">SUMPRODUCT(J88:$CZ88,MOD(COLUMN(J88:$CZ88)+1,2))</f>
        <v>0</v>
      </c>
      <c r="G88" s="558" t="n">
        <f aca="false">E88*F88</f>
        <v>0</v>
      </c>
      <c r="H88" s="559"/>
      <c r="I88" s="558" t="n">
        <f aca="false">H88*$E88</f>
        <v>0</v>
      </c>
    </row>
    <row r="89" customFormat="false" ht="14.25" hidden="false" customHeight="false" outlineLevel="0" collapsed="false">
      <c r="A89" s="556"/>
      <c r="B89" s="205" t="s">
        <v>55</v>
      </c>
      <c r="C89" s="205" t="str">
        <f aca="false">VLOOKUP(B89,СписокРабот!B:E,2,FALSE())</f>
        <v>Устройство перегородок из газо/пеноблоков, пазогребневых блоков</v>
      </c>
      <c r="D89" s="205" t="str">
        <f aca="false">VLOOKUP(B89,СписокРабот!B:E,3,FALSE())</f>
        <v>м²</v>
      </c>
      <c r="E89" s="557" t="n">
        <f aca="false">VLOOKUP(B89,СписокРабот!B:H,7,FALSE())</f>
        <v>596</v>
      </c>
      <c r="F89" s="206" t="n">
        <f aca="false">SUMPRODUCT(J89:$CZ89,MOD(COLUMN(J89:$CZ89)+1,2))</f>
        <v>0</v>
      </c>
      <c r="G89" s="558" t="n">
        <f aca="false">E89*F89</f>
        <v>0</v>
      </c>
      <c r="H89" s="559"/>
      <c r="I89" s="558" t="n">
        <f aca="false">H89*$E89</f>
        <v>0</v>
      </c>
    </row>
    <row r="90" customFormat="false" ht="14.25" hidden="false" customHeight="false" outlineLevel="0" collapsed="false">
      <c r="A90" s="556"/>
      <c r="B90" s="205" t="s">
        <v>409</v>
      </c>
      <c r="C90" s="205" t="str">
        <f aca="false">VLOOKUP(B90,СписокРабот!B:E,2,FALSE())</f>
        <v>Устройство стен из гипсокартона (1 слой) с устройством каркаса прямолинейные конструкции</v>
      </c>
      <c r="D90" s="205" t="str">
        <f aca="false">VLOOKUP(B90,СписокРабот!B:E,3,FALSE())</f>
        <v>м²</v>
      </c>
      <c r="E90" s="557" t="n">
        <f aca="false">VLOOKUP(B90,СписокРабот!B:H,7,FALSE())</f>
        <v>507</v>
      </c>
      <c r="F90" s="206" t="n">
        <f aca="false">SUMPRODUCT(J90:$CZ90,MOD(COLUMN(J90:$CZ90)+1,2))</f>
        <v>0</v>
      </c>
      <c r="G90" s="558" t="n">
        <f aca="false">E90*F90</f>
        <v>0</v>
      </c>
      <c r="H90" s="559"/>
      <c r="I90" s="558" t="n">
        <f aca="false">H90*$E90</f>
        <v>0</v>
      </c>
    </row>
    <row r="91" customFormat="false" ht="14.25" hidden="false" customHeight="false" outlineLevel="0" collapsed="false">
      <c r="A91" s="556"/>
      <c r="B91" s="205" t="s">
        <v>410</v>
      </c>
      <c r="C91" s="205" t="str">
        <f aca="false">VLOOKUP(B91,СписокРабот!B:E,2,FALSE())</f>
        <v>Устройство стен из гипсокартона (2 слоя)с устройством каркаса прямолинейные конструкции</v>
      </c>
      <c r="D91" s="205" t="str">
        <f aca="false">VLOOKUP(B91,СписокРабот!B:E,3,FALSE())</f>
        <v>м²</v>
      </c>
      <c r="E91" s="557" t="n">
        <f aca="false">VLOOKUP(B91,СписокРабот!B:H,7,FALSE())</f>
        <v>591</v>
      </c>
      <c r="F91" s="206" t="n">
        <f aca="false">SUMPRODUCT(J91:$CZ91,MOD(COLUMN(J91:$CZ91)+1,2))</f>
        <v>0</v>
      </c>
      <c r="G91" s="558" t="n">
        <f aca="false">E91*F91</f>
        <v>0</v>
      </c>
      <c r="H91" s="559"/>
      <c r="I91" s="558" t="n">
        <f aca="false">H91*$E91</f>
        <v>0</v>
      </c>
    </row>
    <row r="92" customFormat="false" ht="14.25" hidden="false" customHeight="false" outlineLevel="0" collapsed="false">
      <c r="A92" s="556"/>
      <c r="B92" s="205" t="s">
        <v>411</v>
      </c>
      <c r="C92" s="205" t="str">
        <f aca="false">VLOOKUP(B92,СписокРабот!B:E,2,FALSE())</f>
        <v>Устройство стен из ГКЛ (криволинейная конструкция) 1 слой</v>
      </c>
      <c r="D92" s="205" t="str">
        <f aca="false">VLOOKUP(B92,СписокРабот!B:E,3,FALSE())</f>
        <v>п.м</v>
      </c>
      <c r="E92" s="557" t="n">
        <f aca="false">VLOOKUP(B92,СписокРабот!B:H,7,FALSE())</f>
        <v>1066</v>
      </c>
      <c r="F92" s="206" t="n">
        <f aca="false">SUMPRODUCT(J92:$CZ92,MOD(COLUMN(J92:$CZ92)+1,2))</f>
        <v>0</v>
      </c>
      <c r="G92" s="558" t="n">
        <f aca="false">E92*F92</f>
        <v>0</v>
      </c>
      <c r="H92" s="559"/>
      <c r="I92" s="558" t="n">
        <f aca="false">H92*$E92</f>
        <v>0</v>
      </c>
    </row>
    <row r="93" customFormat="false" ht="14.25" hidden="false" customHeight="false" outlineLevel="0" collapsed="false">
      <c r="A93" s="556"/>
      <c r="B93" s="205" t="s">
        <v>412</v>
      </c>
      <c r="C93" s="205" t="str">
        <f aca="false">VLOOKUP(B93,СписокРабот!B:E,2,FALSE())</f>
        <v>Облицовка стен ГКЛ (1 слой)</v>
      </c>
      <c r="D93" s="205" t="str">
        <f aca="false">VLOOKUP(B93,СписокРабот!B:E,3,FALSE())</f>
        <v>м²</v>
      </c>
      <c r="E93" s="557" t="n">
        <f aca="false">VLOOKUP(B93,СписокРабот!B:H,7,FALSE())</f>
        <v>397</v>
      </c>
      <c r="F93" s="206" t="n">
        <f aca="false">SUMPRODUCT(J93:$CZ93,MOD(COLUMN(J93:$CZ93)+1,2))</f>
        <v>0</v>
      </c>
      <c r="G93" s="558" t="n">
        <f aca="false">E93*F93</f>
        <v>0</v>
      </c>
      <c r="H93" s="559"/>
      <c r="I93" s="558" t="n">
        <f aca="false">H93*$E93</f>
        <v>0</v>
      </c>
    </row>
    <row r="94" customFormat="false" ht="14.25" hidden="false" customHeight="false" outlineLevel="0" collapsed="false">
      <c r="A94" s="556"/>
      <c r="B94" s="205" t="s">
        <v>57</v>
      </c>
      <c r="C94" s="205" t="str">
        <f aca="false">VLOOKUP(B94,СписокРабот!B:E,2,FALSE())</f>
        <v>Базовая шпатлёвка 1 слой</v>
      </c>
      <c r="D94" s="205" t="str">
        <f aca="false">VLOOKUP(B94,СписокРабот!B:E,3,FALSE())</f>
        <v>м²</v>
      </c>
      <c r="E94" s="557" t="n">
        <f aca="false">VLOOKUP(B94,СписокРабот!B:H,7,FALSE())</f>
        <v>186</v>
      </c>
      <c r="F94" s="206" t="n">
        <f aca="false">SUMPRODUCT(J94:$CZ94,MOD(COLUMN(J94:$CZ94)+1,2))</f>
        <v>0</v>
      </c>
      <c r="G94" s="558" t="n">
        <f aca="false">E94*F94</f>
        <v>0</v>
      </c>
      <c r="H94" s="559"/>
      <c r="I94" s="558" t="n">
        <f aca="false">H94*$E94</f>
        <v>0</v>
      </c>
    </row>
    <row r="95" customFormat="false" ht="14.25" hidden="false" customHeight="false" outlineLevel="0" collapsed="false">
      <c r="A95" s="556"/>
      <c r="B95" s="205" t="s">
        <v>413</v>
      </c>
      <c r="C95" s="205" t="str">
        <f aca="false">VLOOKUP(B95,СписокРабот!B:E,2,FALSE())</f>
        <v>Устройство короба из ГКЛ слож. геометр. форм с криволин. эл-ми</v>
      </c>
      <c r="D95" s="205" t="str">
        <f aca="false">VLOOKUP(B95,СписокРабот!B:E,3,FALSE())</f>
        <v>п.м</v>
      </c>
      <c r="E95" s="557" t="n">
        <f aca="false">VLOOKUP(B95,СписокРабот!B:H,7,FALSE())</f>
        <v>1228</v>
      </c>
      <c r="F95" s="206" t="n">
        <f aca="false">SUMPRODUCT(J95:$CZ95,MOD(COLUMN(J95:$CZ95)+1,2))</f>
        <v>0</v>
      </c>
      <c r="G95" s="558" t="n">
        <f aca="false">E95*F95</f>
        <v>0</v>
      </c>
      <c r="H95" s="559"/>
      <c r="I95" s="558" t="n">
        <f aca="false">H95*$E95</f>
        <v>0</v>
      </c>
    </row>
    <row r="96" customFormat="false" ht="14.25" hidden="false" customHeight="false" outlineLevel="0" collapsed="false">
      <c r="A96" s="556"/>
      <c r="B96" s="205" t="s">
        <v>414</v>
      </c>
      <c r="C96" s="205" t="str">
        <f aca="false">VLOOKUP(B96,СписокРабот!B:E,2,FALSE())</f>
        <v>Устройство прямолинейного короба из ГКЛ (1 слой) Г-образного сечения</v>
      </c>
      <c r="D96" s="205" t="str">
        <f aca="false">VLOOKUP(B96,СписокРабот!B:E,3,FALSE())</f>
        <v>п.м</v>
      </c>
      <c r="E96" s="557" t="n">
        <f aca="false">VLOOKUP(B96,СписокРабот!B:H,7,FALSE())</f>
        <v>634</v>
      </c>
      <c r="F96" s="206" t="n">
        <f aca="false">SUMPRODUCT(J96:$CZ96,MOD(COLUMN(J96:$CZ96)+1,2))</f>
        <v>0</v>
      </c>
      <c r="G96" s="558" t="n">
        <f aca="false">E96*F96</f>
        <v>0</v>
      </c>
      <c r="H96" s="559"/>
      <c r="I96" s="558" t="n">
        <f aca="false">H96*$E96</f>
        <v>0</v>
      </c>
    </row>
    <row r="97" customFormat="false" ht="14.25" hidden="false" customHeight="false" outlineLevel="0" collapsed="false">
      <c r="A97" s="556"/>
      <c r="B97" s="205" t="s">
        <v>59</v>
      </c>
      <c r="C97" s="205" t="str">
        <f aca="false">VLOOKUP(B97,СписокРабот!B:E,2,FALSE())</f>
        <v>Устройство прямолинейного короба из ГКЛ (2 слоя) Г-образного сечения</v>
      </c>
      <c r="D97" s="205" t="str">
        <f aca="false">VLOOKUP(B97,СписокРабот!B:E,3,FALSE())</f>
        <v>п.м</v>
      </c>
      <c r="E97" s="557" t="n">
        <f aca="false">VLOOKUP(B97,СписокРабот!B:H,7,FALSE())</f>
        <v>714</v>
      </c>
      <c r="F97" s="206" t="n">
        <f aca="false">SUMPRODUCT(J97:$CZ97,MOD(COLUMN(J97:$CZ97)+1,2))</f>
        <v>0</v>
      </c>
      <c r="G97" s="558" t="n">
        <f aca="false">E97*F97</f>
        <v>0</v>
      </c>
      <c r="H97" s="559"/>
      <c r="I97" s="558" t="n">
        <f aca="false">H97*$E97</f>
        <v>0</v>
      </c>
    </row>
    <row r="98" customFormat="false" ht="14.25" hidden="false" customHeight="false" outlineLevel="0" collapsed="false">
      <c r="A98" s="556"/>
      <c r="B98" s="205" t="s">
        <v>415</v>
      </c>
      <c r="C98" s="205" t="str">
        <f aca="false">VLOOKUP(B98,СписокРабот!B:E,2,FALSE())</f>
        <v>Устройство короба из ГКЛ с прямолинейными нишами 1 слой</v>
      </c>
      <c r="D98" s="205" t="str">
        <f aca="false">VLOOKUP(B98,СписокРабот!B:E,3,FALSE())</f>
        <v>п.м</v>
      </c>
      <c r="E98" s="557" t="n">
        <f aca="false">VLOOKUP(B98,СписокРабот!B:H,7,FALSE())</f>
        <v>841</v>
      </c>
      <c r="F98" s="206" t="n">
        <f aca="false">SUMPRODUCT(J98:$CZ98,MOD(COLUMN(J98:$CZ98)+1,2))</f>
        <v>0</v>
      </c>
      <c r="G98" s="558" t="n">
        <f aca="false">E98*F98</f>
        <v>0</v>
      </c>
      <c r="H98" s="559"/>
      <c r="I98" s="558" t="n">
        <f aca="false">H98*$E98</f>
        <v>0</v>
      </c>
    </row>
    <row r="99" customFormat="false" ht="14.25" hidden="false" customHeight="false" outlineLevel="0" collapsed="false">
      <c r="A99" s="556"/>
      <c r="B99" s="205" t="s">
        <v>416</v>
      </c>
      <c r="C99" s="205" t="str">
        <f aca="false">VLOOKUP(B99,СписокРабот!B:E,2,FALSE())</f>
        <v>Устройство короба из ГКЛ с криволинейными нишами 1 слой</v>
      </c>
      <c r="D99" s="205" t="str">
        <f aca="false">VLOOKUP(B99,СписокРабот!B:E,3,FALSE())</f>
        <v>п.м</v>
      </c>
      <c r="E99" s="557" t="n">
        <f aca="false">VLOOKUP(B99,СписокРабот!B:H,7,FALSE())</f>
        <v>960</v>
      </c>
      <c r="F99" s="206" t="n">
        <f aca="false">SUMPRODUCT(J99:$CZ99,MOD(COLUMN(J99:$CZ99)+1,2))</f>
        <v>0</v>
      </c>
      <c r="G99" s="558" t="n">
        <f aca="false">E99*F99</f>
        <v>0</v>
      </c>
      <c r="H99" s="559"/>
      <c r="I99" s="558" t="n">
        <f aca="false">H99*$E99</f>
        <v>0</v>
      </c>
    </row>
    <row r="100" customFormat="false" ht="14.25" hidden="false" customHeight="false" outlineLevel="0" collapsed="false">
      <c r="A100" s="556"/>
      <c r="B100" s="205" t="s">
        <v>417</v>
      </c>
      <c r="C100" s="205" t="str">
        <f aca="false">VLOOKUP(B100,СписокРабот!B:E,2,FALSE())</f>
        <v>Устройство тепло / звукоизоляции стен (минвата, пенополистирол) 1 слой</v>
      </c>
      <c r="D100" s="205" t="str">
        <f aca="false">VLOOKUP(B100,СписокРабот!B:E,3,FALSE())</f>
        <v>м²</v>
      </c>
      <c r="E100" s="557" t="n">
        <f aca="false">VLOOKUP(B100,СписокРабот!B:H,7,FALSE())</f>
        <v>261</v>
      </c>
      <c r="F100" s="206" t="n">
        <f aca="false">SUMPRODUCT(J100:$CZ100,MOD(COLUMN(J100:$CZ100)+1,2))</f>
        <v>0</v>
      </c>
      <c r="G100" s="558" t="n">
        <f aca="false">E100*F100</f>
        <v>0</v>
      </c>
      <c r="H100" s="559"/>
      <c r="I100" s="558" t="n">
        <f aca="false">H100*$E100</f>
        <v>0</v>
      </c>
    </row>
    <row r="101" customFormat="false" ht="14.25" hidden="false" customHeight="false" outlineLevel="0" collapsed="false">
      <c r="A101" s="556"/>
      <c r="B101" s="205" t="s">
        <v>418</v>
      </c>
      <c r="C101" s="205" t="str">
        <f aca="false">VLOOKUP(B101,СписокРабот!B:E,2,FALSE())</f>
        <v>Устройство откосов из ГКЛ (1 слой)</v>
      </c>
      <c r="D101" s="205" t="str">
        <f aca="false">VLOOKUP(B101,СписокРабот!B:E,3,FALSE())</f>
        <v>п.м</v>
      </c>
      <c r="E101" s="557" t="n">
        <f aca="false">VLOOKUP(B101,СписокРабот!B:H,7,FALSE())</f>
        <v>279</v>
      </c>
      <c r="F101" s="206" t="n">
        <f aca="false">SUMPRODUCT(J101:$CZ101,MOD(COLUMN(J101:$CZ101)+1,2))</f>
        <v>0</v>
      </c>
      <c r="G101" s="558" t="n">
        <f aca="false">E101*F101</f>
        <v>0</v>
      </c>
      <c r="H101" s="559"/>
      <c r="I101" s="558" t="n">
        <f aca="false">H101*$E101</f>
        <v>0</v>
      </c>
    </row>
    <row r="102" customFormat="false" ht="14.25" hidden="false" customHeight="false" outlineLevel="0" collapsed="false">
      <c r="A102" s="556"/>
      <c r="B102" s="205" t="s">
        <v>61</v>
      </c>
      <c r="C102" s="205" t="str">
        <f aca="false">VLOOKUP(B102,СписокРабот!B:E,2,FALSE())</f>
        <v>Гидроизоляция стен (в 2 слоя)</v>
      </c>
      <c r="D102" s="205" t="str">
        <f aca="false">VLOOKUP(B102,СписокРабот!B:E,3,FALSE())</f>
        <v>м²</v>
      </c>
      <c r="E102" s="557" t="n">
        <f aca="false">VLOOKUP(B102,СписокРабот!B:H,7,FALSE())</f>
        <v>222</v>
      </c>
      <c r="F102" s="206" t="n">
        <f aca="false">SUMPRODUCT(J102:$CZ102,MOD(COLUMN(J102:$CZ102)+1,2))</f>
        <v>0</v>
      </c>
      <c r="G102" s="558" t="n">
        <f aca="false">E102*F102</f>
        <v>0</v>
      </c>
      <c r="H102" s="559"/>
      <c r="I102" s="558" t="n">
        <f aca="false">H102*$E102</f>
        <v>0</v>
      </c>
    </row>
    <row r="103" customFormat="false" ht="14.25" hidden="false" customHeight="false" outlineLevel="0" collapsed="false">
      <c r="A103" s="556"/>
      <c r="B103" s="205" t="s">
        <v>419</v>
      </c>
      <c r="C103" s="205" t="str">
        <f aca="false">VLOOKUP(B103,СписокРабот!B:E,2,FALSE())</f>
        <v>Армирование стен штукатурной сеткой</v>
      </c>
      <c r="D103" s="205" t="str">
        <f aca="false">VLOOKUP(B103,СписокРабот!B:E,3,FALSE())</f>
        <v>м²</v>
      </c>
      <c r="E103" s="557" t="n">
        <f aca="false">VLOOKUP(B103,СписокРабот!B:H,7,FALSE())</f>
        <v>205</v>
      </c>
      <c r="F103" s="206" t="n">
        <f aca="false">SUMPRODUCT(J103:$CZ103,MOD(COLUMN(J103:$CZ103)+1,2))</f>
        <v>0</v>
      </c>
      <c r="G103" s="558" t="n">
        <f aca="false">E103*F103</f>
        <v>0</v>
      </c>
      <c r="H103" s="559"/>
      <c r="I103" s="558" t="n">
        <f aca="false">H103*$E103</f>
        <v>0</v>
      </c>
    </row>
    <row r="104" customFormat="false" ht="14.25" hidden="false" customHeight="false" outlineLevel="0" collapsed="false">
      <c r="A104" s="556"/>
      <c r="B104" s="205" t="s">
        <v>63</v>
      </c>
      <c r="C104" s="205" t="str">
        <f aca="false">VLOOKUP(B104,СписокРабот!B:E,2,FALSE())</f>
        <v>Заделка швов ГКЛ стен и потолка</v>
      </c>
      <c r="D104" s="205" t="str">
        <f aca="false">VLOOKUP(B104,СписокРабот!B:E,3,FALSE())</f>
        <v>п.м</v>
      </c>
      <c r="E104" s="557" t="n">
        <f aca="false">VLOOKUP(B104,СписокРабот!B:H,7,FALSE())</f>
        <v>55</v>
      </c>
      <c r="F104" s="206" t="n">
        <f aca="false">SUMPRODUCT(J104:$CZ104,MOD(COLUMN(J104:$CZ104)+1,2))</f>
        <v>0</v>
      </c>
      <c r="G104" s="558" t="n">
        <f aca="false">E104*F104</f>
        <v>0</v>
      </c>
      <c r="H104" s="559"/>
      <c r="I104" s="558" t="n">
        <f aca="false">H104*$E104</f>
        <v>0</v>
      </c>
    </row>
    <row r="105" customFormat="false" ht="14.25" hidden="false" customHeight="false" outlineLevel="0" collapsed="false">
      <c r="A105" s="556"/>
      <c r="B105" s="205" t="s">
        <v>65</v>
      </c>
      <c r="C105" s="205" t="str">
        <f aca="false">VLOOKUP(B105,СписокРабот!B:E,2,FALSE())</f>
        <v>Заделка штробы </v>
      </c>
      <c r="D105" s="205" t="str">
        <f aca="false">VLOOKUP(B105,СписокРабот!B:E,3,FALSE())</f>
        <v>п.м</v>
      </c>
      <c r="E105" s="557" t="n">
        <f aca="false">VLOOKUP(B105,СписокРабот!B:H,7,FALSE())</f>
        <v>102</v>
      </c>
      <c r="F105" s="206" t="n">
        <f aca="false">SUMPRODUCT(J105:$CZ105,MOD(COLUMN(J105:$CZ105)+1,2))</f>
        <v>0</v>
      </c>
      <c r="G105" s="558" t="n">
        <f aca="false">E105*F105</f>
        <v>0</v>
      </c>
      <c r="H105" s="559"/>
      <c r="I105" s="558" t="n">
        <f aca="false">H105*$E105</f>
        <v>0</v>
      </c>
    </row>
    <row r="106" customFormat="false" ht="14.25" hidden="false" customHeight="false" outlineLevel="0" collapsed="false">
      <c r="A106" s="556"/>
      <c r="B106" s="205" t="s">
        <v>67</v>
      </c>
      <c r="C106" s="205" t="str">
        <f aca="false">VLOOKUP(B106,СписокРабот!B:E,2,FALSE())</f>
        <v>Штукатурка стен до 30 мм (с учетом монтажа маяков) от 30мм до 40мм применять K-1,5; свыше 40мм К-2 </v>
      </c>
      <c r="D106" s="205" t="str">
        <f aca="false">VLOOKUP(B106,СписокРабот!B:E,3,FALSE())</f>
        <v>м²</v>
      </c>
      <c r="E106" s="557" t="n">
        <f aca="false">VLOOKUP(B106,СписокРабот!B:H,7,FALSE())</f>
        <v>595</v>
      </c>
      <c r="F106" s="206" t="n">
        <f aca="false">SUMPRODUCT(J106:$CZ106,MOD(COLUMN(J106:$CZ106)+1,2))</f>
        <v>0</v>
      </c>
      <c r="G106" s="558" t="n">
        <f aca="false">E106*F106</f>
        <v>0</v>
      </c>
      <c r="H106" s="559"/>
      <c r="I106" s="558" t="n">
        <f aca="false">H106*$E106</f>
        <v>0</v>
      </c>
    </row>
    <row r="107" customFormat="false" ht="14.25" hidden="false" customHeight="false" outlineLevel="0" collapsed="false">
      <c r="A107" s="556"/>
      <c r="B107" s="205" t="s">
        <v>420</v>
      </c>
      <c r="C107" s="205" t="str">
        <f aca="false">VLOOKUP(B107,СписокРабот!B:E,2,FALSE())</f>
        <v>Штукатурная отделка проёмов (откосов) до 400мм/ Выравнивание основания подоконника</v>
      </c>
      <c r="D107" s="205" t="str">
        <f aca="false">VLOOKUP(B107,СписокРабот!B:E,3,FALSE())</f>
        <v>п.м</v>
      </c>
      <c r="E107" s="557" t="n">
        <f aca="false">VLOOKUP(B107,СписокРабот!B:H,7,FALSE())</f>
        <v>312</v>
      </c>
      <c r="F107" s="206" t="n">
        <f aca="false">SUMPRODUCT(J107:$CZ107,MOD(COLUMN(J107:$CZ107)+1,2))</f>
        <v>0</v>
      </c>
      <c r="G107" s="558" t="n">
        <f aca="false">E107*F107</f>
        <v>0</v>
      </c>
      <c r="H107" s="559"/>
      <c r="I107" s="558" t="n">
        <f aca="false">H107*$E107</f>
        <v>0</v>
      </c>
    </row>
    <row r="108" customFormat="false" ht="14.25" hidden="false" customHeight="false" outlineLevel="0" collapsed="false">
      <c r="A108" s="556"/>
      <c r="B108" s="205" t="s">
        <v>421</v>
      </c>
      <c r="C108" s="205" t="str">
        <f aca="false">VLOOKUP(B108,СписокРабот!B:E,2,FALSE())</f>
        <v>Штукатурное выравнивание углов (в том числе зоны плинтуса)</v>
      </c>
      <c r="D108" s="205" t="str">
        <f aca="false">VLOOKUP(B108,СписокРабот!B:E,3,FALSE())</f>
        <v>п.м</v>
      </c>
      <c r="E108" s="557" t="n">
        <f aca="false">VLOOKUP(B108,СписокРабот!B:H,7,FALSE())</f>
        <v>297</v>
      </c>
      <c r="F108" s="206" t="n">
        <f aca="false">SUMPRODUCT(J108:$CZ108,MOD(COLUMN(J108:$CZ108)+1,2))</f>
        <v>0</v>
      </c>
      <c r="G108" s="558" t="n">
        <f aca="false">E108*F108</f>
        <v>0</v>
      </c>
      <c r="H108" s="559"/>
      <c r="I108" s="558" t="n">
        <f aca="false">H108*$E108</f>
        <v>0</v>
      </c>
    </row>
    <row r="109" customFormat="false" ht="14.25" hidden="false" customHeight="false" outlineLevel="0" collapsed="false">
      <c r="A109" s="556"/>
      <c r="B109" s="205" t="s">
        <v>422</v>
      </c>
      <c r="C109" s="205" t="str">
        <f aca="false">VLOOKUP(B109,СписокРабот!B:E,2,FALSE())</f>
        <v>Шпатлёвка гипсокартона 1 слой</v>
      </c>
      <c r="D109" s="205" t="str">
        <f aca="false">VLOOKUP(B109,СписокРабот!B:E,3,FALSE())</f>
        <v>м²</v>
      </c>
      <c r="E109" s="557" t="n">
        <f aca="false">VLOOKUP(B109,СписокРабот!B:H,7,FALSE())</f>
        <v>175</v>
      </c>
      <c r="F109" s="206" t="n">
        <f aca="false">SUMPRODUCT(J109:$CZ109,MOD(COLUMN(J109:$CZ109)+1,2))</f>
        <v>0</v>
      </c>
      <c r="G109" s="558" t="n">
        <f aca="false">E109*F109</f>
        <v>0</v>
      </c>
      <c r="H109" s="559"/>
      <c r="I109" s="558" t="n">
        <f aca="false">H109*$E109</f>
        <v>0</v>
      </c>
    </row>
    <row r="110" customFormat="false" ht="14.25" hidden="false" customHeight="false" outlineLevel="0" collapsed="false">
      <c r="A110" s="556"/>
      <c r="B110" s="205" t="s">
        <v>69</v>
      </c>
      <c r="C110" s="205" t="str">
        <f aca="false">VLOOKUP(B110,СписокРабот!B:E,2,FALSE())</f>
        <v>Шпатлёвка стен под обои 2 слоя </v>
      </c>
      <c r="D110" s="205" t="str">
        <f aca="false">VLOOKUP(B110,СписокРабот!B:E,3,FALSE())</f>
        <v>м²</v>
      </c>
      <c r="E110" s="557" t="n">
        <f aca="false">VLOOKUP(B110,СписокРабот!B:H,7,FALSE())</f>
        <v>248</v>
      </c>
      <c r="F110" s="206" t="n">
        <f aca="false">SUMPRODUCT(J110:$CZ110,MOD(COLUMN(J110:$CZ110)+1,2))</f>
        <v>0</v>
      </c>
      <c r="G110" s="558" t="n">
        <f aca="false">E110*F110</f>
        <v>0</v>
      </c>
      <c r="H110" s="559"/>
      <c r="I110" s="558" t="n">
        <f aca="false">H110*$E110</f>
        <v>0</v>
      </c>
    </row>
    <row r="111" customFormat="false" ht="14.25" hidden="false" customHeight="false" outlineLevel="0" collapsed="false">
      <c r="A111" s="556"/>
      <c r="B111" s="205" t="s">
        <v>71</v>
      </c>
      <c r="C111" s="205" t="str">
        <f aca="false">VLOOKUP(B111,СписокРабот!B:E,2,FALSE())</f>
        <v>Шпатлёвка стен под окраску 2 слоя</v>
      </c>
      <c r="D111" s="205" t="str">
        <f aca="false">VLOOKUP(B111,СписокРабот!B:E,3,FALSE())</f>
        <v>м²</v>
      </c>
      <c r="E111" s="557" t="n">
        <f aca="false">VLOOKUP(B111,СписокРабот!B:H,7,FALSE())</f>
        <v>342</v>
      </c>
      <c r="F111" s="206" t="n">
        <f aca="false">SUMPRODUCT(J111:$CZ111,MOD(COLUMN(J111:$CZ111)+1,2))</f>
        <v>0</v>
      </c>
      <c r="G111" s="558" t="n">
        <f aca="false">E111*F111</f>
        <v>0</v>
      </c>
      <c r="H111" s="559"/>
      <c r="I111" s="558" t="n">
        <f aca="false">H111*$E111</f>
        <v>0</v>
      </c>
    </row>
    <row r="112" customFormat="false" ht="14.25" hidden="false" customHeight="false" outlineLevel="0" collapsed="false">
      <c r="A112" s="556"/>
      <c r="B112" s="205" t="s">
        <v>73</v>
      </c>
      <c r="C112" s="205" t="str">
        <f aca="false">VLOOKUP(B112,СписокРабот!B:E,2,FALSE())</f>
        <v>Грунтовка стен  1 слой</v>
      </c>
      <c r="D112" s="205" t="str">
        <f aca="false">VLOOKUP(B112,СписокРабот!B:E,3,FALSE())</f>
        <v>м²</v>
      </c>
      <c r="E112" s="557" t="n">
        <f aca="false">VLOOKUP(B112,СписокРабот!B:H,7,FALSE())</f>
        <v>51</v>
      </c>
      <c r="F112" s="206" t="n">
        <f aca="false">SUMPRODUCT(J112:$CZ112,MOD(COLUMN(J112:$CZ112)+1,2))</f>
        <v>0</v>
      </c>
      <c r="G112" s="558" t="n">
        <f aca="false">E112*F112</f>
        <v>0</v>
      </c>
      <c r="H112" s="559"/>
      <c r="I112" s="558" t="n">
        <f aca="false">H112*$E112</f>
        <v>0</v>
      </c>
    </row>
    <row r="113" customFormat="false" ht="14.25" hidden="false" customHeight="false" outlineLevel="0" collapsed="false">
      <c r="A113" s="556"/>
      <c r="B113" s="205" t="s">
        <v>75</v>
      </c>
      <c r="C113" s="205" t="str">
        <f aca="false">VLOOKUP(B113,СписокРабот!B:E,2,FALSE())</f>
        <v>Ошкуривание стен 1 раз</v>
      </c>
      <c r="D113" s="205" t="str">
        <f aca="false">VLOOKUP(B113,СписокРабот!B:E,3,FALSE())</f>
        <v>м²</v>
      </c>
      <c r="E113" s="557" t="n">
        <f aca="false">VLOOKUP(B113,СписокРабот!B:H,7,FALSE())</f>
        <v>79</v>
      </c>
      <c r="F113" s="206" t="n">
        <f aca="false">SUMPRODUCT(J113:$CZ113,MOD(COLUMN(J113:$CZ113)+1,2))</f>
        <v>0</v>
      </c>
      <c r="G113" s="558" t="n">
        <f aca="false">E113*F113</f>
        <v>0</v>
      </c>
      <c r="H113" s="559"/>
      <c r="I113" s="558" t="n">
        <f aca="false">H113*$E113</f>
        <v>0</v>
      </c>
    </row>
    <row r="114" customFormat="false" ht="14.25" hidden="false" customHeight="false" outlineLevel="0" collapsed="false">
      <c r="A114" s="556"/>
      <c r="B114" s="205" t="s">
        <v>77</v>
      </c>
      <c r="C114" s="205" t="str">
        <f aca="false">VLOOKUP(B114,СписокРабот!B:E,2,FALSE())</f>
        <v>Оклейка стен обоями (без подбора рисунка)</v>
      </c>
      <c r="D114" s="205" t="str">
        <f aca="false">VLOOKUP(B114,СписокРабот!B:E,3,FALSE())</f>
        <v>м²</v>
      </c>
      <c r="E114" s="557" t="n">
        <f aca="false">VLOOKUP(B114,СписокРабот!B:H,7,FALSE())</f>
        <v>232</v>
      </c>
      <c r="F114" s="206" t="n">
        <f aca="false">SUMPRODUCT(J114:$CZ114,MOD(COLUMN(J114:$CZ114)+1,2))</f>
        <v>0</v>
      </c>
      <c r="G114" s="558" t="n">
        <f aca="false">E114*F114</f>
        <v>0</v>
      </c>
      <c r="H114" s="559"/>
      <c r="I114" s="558" t="n">
        <f aca="false">H114*$E114</f>
        <v>0</v>
      </c>
    </row>
    <row r="115" customFormat="false" ht="14.25" hidden="false" customHeight="false" outlineLevel="0" collapsed="false">
      <c r="A115" s="556"/>
      <c r="B115" s="205" t="s">
        <v>423</v>
      </c>
      <c r="C115" s="205" t="str">
        <f aca="false">VLOOKUP(B115,СписокРабот!B:E,2,FALSE())</f>
        <v>Оклейка стен с (подбором рисунка)</v>
      </c>
      <c r="D115" s="205" t="str">
        <f aca="false">VLOOKUP(B115,СписокРабот!B:E,3,FALSE())</f>
        <v>м²</v>
      </c>
      <c r="E115" s="557" t="n">
        <f aca="false">VLOOKUP(B115,СписокРабот!B:H,7,FALSE())</f>
        <v>354</v>
      </c>
      <c r="F115" s="206" t="n">
        <f aca="false">SUMPRODUCT(J115:$CZ115,MOD(COLUMN(J115:$CZ115)+1,2))</f>
        <v>0</v>
      </c>
      <c r="G115" s="558" t="n">
        <f aca="false">E115*F115</f>
        <v>0</v>
      </c>
      <c r="H115" s="559"/>
      <c r="I115" s="558" t="n">
        <f aca="false">H115*$E115</f>
        <v>0</v>
      </c>
    </row>
    <row r="116" customFormat="false" ht="14.25" hidden="false" customHeight="false" outlineLevel="0" collapsed="false">
      <c r="A116" s="556"/>
      <c r="B116" s="205" t="s">
        <v>424</v>
      </c>
      <c r="C116" s="205" t="str">
        <f aca="false">VLOOKUP(B116,СписокРабот!B:E,2,FALSE())</f>
        <v>Оклейка стен обоями под окраску</v>
      </c>
      <c r="D116" s="205" t="str">
        <f aca="false">VLOOKUP(B116,СписокРабот!B:E,3,FALSE())</f>
        <v>м²</v>
      </c>
      <c r="E116" s="557" t="n">
        <f aca="false">VLOOKUP(B116,СписокРабот!B:H,7,FALSE())</f>
        <v>209</v>
      </c>
      <c r="F116" s="206" t="n">
        <f aca="false">SUMPRODUCT(J116:$CZ116,MOD(COLUMN(J116:$CZ116)+1,2))</f>
        <v>0</v>
      </c>
      <c r="G116" s="558" t="n">
        <f aca="false">E116*F116</f>
        <v>0</v>
      </c>
      <c r="H116" s="559"/>
      <c r="I116" s="558" t="n">
        <f aca="false">H116*$E116</f>
        <v>0</v>
      </c>
    </row>
    <row r="117" customFormat="false" ht="14.25" hidden="false" customHeight="false" outlineLevel="0" collapsed="false">
      <c r="A117" s="556"/>
      <c r="B117" s="205" t="s">
        <v>425</v>
      </c>
      <c r="C117" s="205" t="str">
        <f aca="false">VLOOKUP(B117,СписокРабот!B:E,2,FALSE())</f>
        <v>Декоративная окраска стен/декоративная штукатурка</v>
      </c>
      <c r="D117" s="205" t="str">
        <f aca="false">VLOOKUP(B117,СписокРабот!B:E,3,FALSE())</f>
        <v>м²</v>
      </c>
      <c r="E117" s="557" t="n">
        <f aca="false">VLOOKUP(B117,СписокРабот!B:H,7,FALSE())</f>
        <v>1256</v>
      </c>
      <c r="F117" s="206" t="n">
        <f aca="false">SUMPRODUCT(J117:$CZ117,MOD(COLUMN(J117:$CZ117)+1,2))</f>
        <v>0</v>
      </c>
      <c r="G117" s="558" t="n">
        <f aca="false">E117*F117</f>
        <v>0</v>
      </c>
      <c r="H117" s="559"/>
      <c r="I117" s="558" t="n">
        <f aca="false">H117*$E117</f>
        <v>0</v>
      </c>
    </row>
    <row r="118" customFormat="false" ht="14.25" hidden="false" customHeight="false" outlineLevel="0" collapsed="false">
      <c r="A118" s="556"/>
      <c r="B118" s="205" t="s">
        <v>426</v>
      </c>
      <c r="C118" s="205" t="str">
        <f aca="false">VLOOKUP(B118,СписокРабот!B:E,2,FALSE())</f>
        <v>Монтаж жидких обоев</v>
      </c>
      <c r="D118" s="205" t="str">
        <f aca="false">VLOOKUP(B118,СписокРабот!B:E,3,FALSE())</f>
        <v>м²</v>
      </c>
      <c r="E118" s="557" t="n">
        <f aca="false">VLOOKUP(B118,СписокРабот!B:H,7,FALSE())</f>
        <v>417</v>
      </c>
      <c r="F118" s="206" t="n">
        <f aca="false">SUMPRODUCT(J118:$CZ118,MOD(COLUMN(J118:$CZ118)+1,2))</f>
        <v>0</v>
      </c>
      <c r="G118" s="558" t="n">
        <f aca="false">E118*F118</f>
        <v>0</v>
      </c>
      <c r="H118" s="559"/>
      <c r="I118" s="558" t="n">
        <f aca="false">H118*$E118</f>
        <v>0</v>
      </c>
    </row>
    <row r="119" customFormat="false" ht="14.25" hidden="false" customHeight="false" outlineLevel="0" collapsed="false">
      <c r="A119" s="556"/>
      <c r="B119" s="205" t="s">
        <v>427</v>
      </c>
      <c r="C119" s="205" t="str">
        <f aca="false">VLOOKUP(B119,СписокРабот!B:E,2,FALSE())</f>
        <v>Окраска стен по обоям 2 слоя</v>
      </c>
      <c r="D119" s="205" t="str">
        <f aca="false">VLOOKUP(B119,СписокРабот!B:E,3,FALSE())</f>
        <v>м²</v>
      </c>
      <c r="E119" s="557" t="n">
        <f aca="false">VLOOKUP(B119,СписокРабот!B:H,7,FALSE())</f>
        <v>149</v>
      </c>
      <c r="F119" s="206" t="n">
        <f aca="false">SUMPRODUCT(J119:$CZ119,MOD(COLUMN(J119:$CZ119)+1,2))</f>
        <v>0</v>
      </c>
      <c r="G119" s="558" t="n">
        <f aca="false">E119*F119</f>
        <v>0</v>
      </c>
      <c r="H119" s="559"/>
      <c r="I119" s="558" t="n">
        <f aca="false">H119*$E119</f>
        <v>0</v>
      </c>
    </row>
    <row r="120" customFormat="false" ht="14.25" hidden="false" customHeight="false" outlineLevel="0" collapsed="false">
      <c r="A120" s="556"/>
      <c r="B120" s="205" t="s">
        <v>79</v>
      </c>
      <c r="C120" s="205" t="str">
        <f aca="false">VLOOKUP(B120,СписокРабот!B:E,2,FALSE())</f>
        <v>Окраска стен по шпатлёвке 2 слоя</v>
      </c>
      <c r="D120" s="205" t="str">
        <f aca="false">VLOOKUP(B120,СписокРабот!B:E,3,FALSE())</f>
        <v>м²</v>
      </c>
      <c r="E120" s="557" t="n">
        <f aca="false">VLOOKUP(B120,СписокРабот!B:H,7,FALSE())</f>
        <v>200</v>
      </c>
      <c r="F120" s="206" t="n">
        <f aca="false">SUMPRODUCT(J120:$CZ120,MOD(COLUMN(J120:$CZ120)+1,2))</f>
        <v>0</v>
      </c>
      <c r="G120" s="558" t="n">
        <f aca="false">E120*F120</f>
        <v>0</v>
      </c>
      <c r="H120" s="559"/>
      <c r="I120" s="558" t="n">
        <f aca="false">H120*$E120</f>
        <v>0</v>
      </c>
    </row>
    <row r="121" customFormat="false" ht="14.25" hidden="false" customHeight="false" outlineLevel="0" collapsed="false">
      <c r="A121" s="556"/>
      <c r="B121" s="205" t="s">
        <v>428</v>
      </c>
      <c r="C121" s="205" t="str">
        <f aca="false">VLOOKUP(B121,СписокРабот!B:E,2,FALSE())</f>
        <v>Грунтовка откосов 1 слой</v>
      </c>
      <c r="D121" s="205" t="str">
        <f aca="false">VLOOKUP(B121,СписокРабот!B:E,3,FALSE())</f>
        <v>п.м</v>
      </c>
      <c r="E121" s="557" t="n">
        <f aca="false">VLOOKUP(B121,СписокРабот!B:H,7,FALSE())</f>
        <v>51</v>
      </c>
      <c r="F121" s="206" t="n">
        <f aca="false">SUMPRODUCT(J121:$CZ121,MOD(COLUMN(J121:$CZ121)+1,2))</f>
        <v>0</v>
      </c>
      <c r="G121" s="558" t="n">
        <f aca="false">E121*F121</f>
        <v>0</v>
      </c>
      <c r="H121" s="559"/>
      <c r="I121" s="558" t="n">
        <f aca="false">H121*$E121</f>
        <v>0</v>
      </c>
    </row>
    <row r="122" customFormat="false" ht="14.25" hidden="false" customHeight="false" outlineLevel="0" collapsed="false">
      <c r="A122" s="556"/>
      <c r="B122" s="205" t="s">
        <v>429</v>
      </c>
      <c r="C122" s="205" t="str">
        <f aca="false">VLOOKUP(B122,СписокРабот!B:E,2,FALSE())</f>
        <v>Шпатлёвка откосов 2 слоя(шириной до 400 мм)</v>
      </c>
      <c r="D122" s="205" t="str">
        <f aca="false">VLOOKUP(B122,СписокРабот!B:E,3,FALSE())</f>
        <v>п.м</v>
      </c>
      <c r="E122" s="557" t="n">
        <f aca="false">VLOOKUP(B122,СписокРабот!B:H,7,FALSE())</f>
        <v>342</v>
      </c>
      <c r="F122" s="206" t="n">
        <f aca="false">SUMPRODUCT(J122:$CZ122,MOD(COLUMN(J122:$CZ122)+1,2))</f>
        <v>0</v>
      </c>
      <c r="G122" s="558" t="n">
        <f aca="false">E122*F122</f>
        <v>0</v>
      </c>
      <c r="H122" s="559"/>
      <c r="I122" s="558" t="n">
        <f aca="false">H122*$E122</f>
        <v>0</v>
      </c>
    </row>
    <row r="123" customFormat="false" ht="14.25" hidden="false" customHeight="false" outlineLevel="0" collapsed="false">
      <c r="A123" s="556"/>
      <c r="B123" s="205" t="s">
        <v>430</v>
      </c>
      <c r="C123" s="205" t="str">
        <f aca="false">VLOOKUP(B123,СписокРабот!B:E,2,FALSE())</f>
        <v>Окраска откосов 2 слоя</v>
      </c>
      <c r="D123" s="205" t="str">
        <f aca="false">VLOOKUP(B123,СписокРабот!B:E,3,FALSE())</f>
        <v>п.м</v>
      </c>
      <c r="E123" s="557" t="n">
        <f aca="false">VLOOKUP(B123,СписокРабот!B:H,7,FALSE())</f>
        <v>200</v>
      </c>
      <c r="F123" s="206" t="n">
        <f aca="false">SUMPRODUCT(J123:$CZ123,MOD(COLUMN(J123:$CZ123)+1,2))</f>
        <v>0</v>
      </c>
      <c r="G123" s="558" t="n">
        <f aca="false">E123*F123</f>
        <v>0</v>
      </c>
      <c r="H123" s="559"/>
      <c r="I123" s="558" t="n">
        <f aca="false">H123*$E123</f>
        <v>0</v>
      </c>
    </row>
    <row r="124" customFormat="false" ht="14.25" hidden="false" customHeight="false" outlineLevel="0" collapsed="false">
      <c r="A124" s="556"/>
      <c r="B124" s="205" t="s">
        <v>431</v>
      </c>
      <c r="C124" s="205" t="str">
        <f aca="false">VLOOKUP(B124,СписокРабот!B:E,2,FALSE())</f>
        <v>Проклейка швов ГКЛ с армированием бумажной лентой</v>
      </c>
      <c r="D124" s="205" t="str">
        <f aca="false">VLOOKUP(B124,СписокРабот!B:E,3,FALSE())</f>
        <v>п.м</v>
      </c>
      <c r="E124" s="557" t="n">
        <f aca="false">VLOOKUP(B124,СписокРабот!B:H,7,FALSE())</f>
        <v>66</v>
      </c>
      <c r="F124" s="206" t="n">
        <f aca="false">SUMPRODUCT(J124:$CZ124,MOD(COLUMN(J124:$CZ124)+1,2))</f>
        <v>0</v>
      </c>
      <c r="G124" s="558" t="n">
        <f aca="false">E124*F124</f>
        <v>0</v>
      </c>
      <c r="H124" s="559"/>
      <c r="I124" s="558" t="n">
        <f aca="false">H124*$E124</f>
        <v>0</v>
      </c>
    </row>
    <row r="125" customFormat="false" ht="14.25" hidden="false" customHeight="false" outlineLevel="0" collapsed="false">
      <c r="A125" s="556"/>
      <c r="B125" s="205" t="s">
        <v>432</v>
      </c>
      <c r="C125" s="205" t="str">
        <f aca="false">VLOOKUP(B125,СписокРабот!B:E,2,FALSE())</f>
        <v>Монтаж малярных уголков/ углоформирующей ленты</v>
      </c>
      <c r="D125" s="205" t="str">
        <f aca="false">VLOOKUP(B125,СписокРабот!B:E,3,FALSE())</f>
        <v>п.м</v>
      </c>
      <c r="E125" s="557" t="n">
        <f aca="false">VLOOKUP(B125,СписокРабот!B:H,7,FALSE())</f>
        <v>108</v>
      </c>
      <c r="F125" s="206" t="n">
        <f aca="false">SUMPRODUCT(J125:$CZ125,MOD(COLUMN(J125:$CZ125)+1,2))</f>
        <v>0</v>
      </c>
      <c r="G125" s="558" t="n">
        <f aca="false">E125*F125</f>
        <v>0</v>
      </c>
      <c r="H125" s="559"/>
      <c r="I125" s="558" t="n">
        <f aca="false">H125*$E125</f>
        <v>0</v>
      </c>
    </row>
    <row r="126" customFormat="false" ht="14.25" hidden="false" customHeight="false" outlineLevel="0" collapsed="false">
      <c r="A126" s="556"/>
      <c r="B126" s="205" t="s">
        <v>433</v>
      </c>
      <c r="C126" s="205" t="str">
        <f aca="false">VLOOKUP(B126,СписокРабот!B:E,2,FALSE())</f>
        <v>Устройство откосов из «панелита»</v>
      </c>
      <c r="D126" s="205" t="str">
        <f aca="false">VLOOKUP(B126,СписокРабот!B:E,3,FALSE())</f>
        <v>п.м</v>
      </c>
      <c r="E126" s="557" t="n">
        <f aca="false">VLOOKUP(B126,СписокРабот!B:H,7,FALSE())</f>
        <v>273</v>
      </c>
      <c r="F126" s="206" t="n">
        <f aca="false">SUMPRODUCT(J126:$CZ126,MOD(COLUMN(J126:$CZ126)+1,2))</f>
        <v>0</v>
      </c>
      <c r="G126" s="558" t="n">
        <f aca="false">E126*F126</f>
        <v>0</v>
      </c>
      <c r="H126" s="559"/>
      <c r="I126" s="558" t="n">
        <f aca="false">H126*$E126</f>
        <v>0</v>
      </c>
    </row>
    <row r="127" customFormat="false" ht="14.25" hidden="false" customHeight="false" outlineLevel="0" collapsed="false">
      <c r="A127" s="556"/>
      <c r="B127" s="205" t="s">
        <v>434</v>
      </c>
      <c r="C127" s="205" t="str">
        <f aca="false">VLOOKUP(B127,СписокРабот!B:E,2,FALSE())</f>
        <v>Декоративная штукатурка типа венецианская / артбетон</v>
      </c>
      <c r="D127" s="205" t="str">
        <f aca="false">VLOOKUP(B127,СписокРабот!B:E,3,FALSE())</f>
        <v>м²</v>
      </c>
      <c r="E127" s="557" t="n">
        <f aca="false">VLOOKUP(B127,СписокРабот!B:H,7,FALSE())</f>
        <v>3328</v>
      </c>
      <c r="F127" s="206" t="n">
        <f aca="false">SUMPRODUCT(J127:$CZ127,MOD(COLUMN(J127:$CZ127)+1,2))</f>
        <v>0</v>
      </c>
      <c r="G127" s="558" t="n">
        <f aca="false">E127*F127</f>
        <v>0</v>
      </c>
      <c r="H127" s="559"/>
      <c r="I127" s="558" t="n">
        <f aca="false">H127*$E127</f>
        <v>0</v>
      </c>
    </row>
    <row r="128" customFormat="false" ht="14.25" hidden="false" customHeight="false" outlineLevel="0" collapsed="false">
      <c r="A128" s="556"/>
      <c r="B128" s="205" t="s">
        <v>435</v>
      </c>
      <c r="C128" s="205" t="str">
        <f aca="false">VLOOKUP(B128,СписокРабот!B:E,2,FALSE())</f>
        <v>Ошкуривание откосов стен 1 раз</v>
      </c>
      <c r="D128" s="205" t="str">
        <f aca="false">VLOOKUP(B128,СписокРабот!B:E,3,FALSE())</f>
        <v>п.м</v>
      </c>
      <c r="E128" s="557" t="n">
        <f aca="false">VLOOKUP(B128,СписокРабот!B:H,7,FALSE())</f>
        <v>79</v>
      </c>
      <c r="F128" s="206" t="n">
        <f aca="false">SUMPRODUCT(J128:$CZ128,MOD(COLUMN(J128:$CZ128)+1,2))</f>
        <v>0</v>
      </c>
      <c r="G128" s="558" t="n">
        <f aca="false">E128*F128</f>
        <v>0</v>
      </c>
      <c r="H128" s="559"/>
      <c r="I128" s="558" t="n">
        <f aca="false">H128*$E128</f>
        <v>0</v>
      </c>
    </row>
    <row r="129" customFormat="false" ht="14.25" hidden="false" customHeight="false" outlineLevel="0" collapsed="false">
      <c r="A129" s="556"/>
      <c r="B129" s="205" t="s">
        <v>81</v>
      </c>
      <c r="C129" s="205" t="str">
        <f aca="false">VLOOKUP(B129,СписокРабот!B:E,2,FALSE())</f>
        <v>Обработка стен бетоноконтактом 1 слой</v>
      </c>
      <c r="D129" s="205" t="str">
        <f aca="false">VLOOKUP(B129,СписокРабот!B:E,3,FALSE())</f>
        <v>м²</v>
      </c>
      <c r="E129" s="557" t="n">
        <f aca="false">VLOOKUP(B129,СписокРабот!B:H,7,FALSE())</f>
        <v>67</v>
      </c>
      <c r="F129" s="206" t="n">
        <f aca="false">SUMPRODUCT(J129:$CZ129,MOD(COLUMN(J129:$CZ129)+1,2))</f>
        <v>0</v>
      </c>
      <c r="G129" s="558" t="n">
        <f aca="false">E129*F129</f>
        <v>0</v>
      </c>
      <c r="H129" s="559"/>
      <c r="I129" s="558" t="n">
        <f aca="false">H129*$E129</f>
        <v>0</v>
      </c>
    </row>
    <row r="130" customFormat="false" ht="14.25" hidden="false" customHeight="false" outlineLevel="0" collapsed="false">
      <c r="A130" s="556"/>
      <c r="B130" s="205" t="s">
        <v>436</v>
      </c>
      <c r="C130" s="205" t="str">
        <f aca="false">VLOOKUP(B130,СписокРабот!B:E,2,FALSE())</f>
        <v>Монтаж ЗD-панелей из гипса (без покраски)</v>
      </c>
      <c r="D130" s="205" t="str">
        <f aca="false">VLOOKUP(B130,СписокРабот!B:E,3,FALSE())</f>
        <v>м²</v>
      </c>
      <c r="E130" s="557" t="n">
        <f aca="false">VLOOKUP(B130,СписокРабот!B:H,7,FALSE())</f>
        <v>2086</v>
      </c>
      <c r="F130" s="206" t="n">
        <f aca="false">SUMPRODUCT(J130:$CZ130,MOD(COLUMN(J130:$CZ130)+1,2))</f>
        <v>0</v>
      </c>
      <c r="G130" s="558" t="n">
        <f aca="false">E130*F130</f>
        <v>0</v>
      </c>
      <c r="H130" s="559"/>
      <c r="I130" s="558" t="n">
        <f aca="false">H130*$E130</f>
        <v>0</v>
      </c>
    </row>
    <row r="131" customFormat="false" ht="14.25" hidden="false" customHeight="false" outlineLevel="0" collapsed="false">
      <c r="A131" s="556"/>
      <c r="B131" s="205" t="s">
        <v>437</v>
      </c>
      <c r="C131" s="205" t="str">
        <f aca="false">VLOOKUP(B131,СписокРабот!B:E,2,FALSE())</f>
        <v>Окраска 3D-панелей из гипса 2 слоя</v>
      </c>
      <c r="D131" s="205" t="str">
        <f aca="false">VLOOKUP(B131,СписокРабот!B:E,3,FALSE())</f>
        <v>м²</v>
      </c>
      <c r="E131" s="557" t="n">
        <f aca="false">VLOOKUP(B131,СписокРабот!B:H,7,FALSE())</f>
        <v>439</v>
      </c>
      <c r="F131" s="206" t="n">
        <f aca="false">SUMPRODUCT(J131:$CZ131,MOD(COLUMN(J131:$CZ131)+1,2))</f>
        <v>0</v>
      </c>
      <c r="G131" s="558" t="n">
        <f aca="false">E131*F131</f>
        <v>0</v>
      </c>
      <c r="H131" s="559"/>
      <c r="I131" s="558" t="n">
        <f aca="false">H131*$E131</f>
        <v>0</v>
      </c>
    </row>
    <row r="132" customFormat="false" ht="14.25" hidden="false" customHeight="false" outlineLevel="0" collapsed="false">
      <c r="A132" s="556"/>
      <c r="B132" s="205" t="s">
        <v>438</v>
      </c>
      <c r="C132" s="205" t="str">
        <f aca="false">VLOOKUP(B132,СписокРабот!B:E,2,FALSE())</f>
        <v>Герметизация примык. стена-стена,потолок,пол. Звукоизол. панели, ГКЛ</v>
      </c>
      <c r="D132" s="205" t="str">
        <f aca="false">VLOOKUP(B132,СписокРабот!B:E,3,FALSE())</f>
        <v>п.м</v>
      </c>
      <c r="E132" s="557" t="n">
        <f aca="false">VLOOKUP(B132,СписокРабот!B:H,7,FALSE())</f>
        <v>89</v>
      </c>
      <c r="F132" s="206" t="n">
        <f aca="false">SUMPRODUCT(J132:$CZ132,MOD(COLUMN(J132:$CZ132)+1,2))</f>
        <v>0</v>
      </c>
      <c r="G132" s="558" t="n">
        <f aca="false">E132*F132</f>
        <v>0</v>
      </c>
      <c r="H132" s="559"/>
      <c r="I132" s="558" t="n">
        <f aca="false">H132*$E132</f>
        <v>0</v>
      </c>
    </row>
    <row r="133" customFormat="false" ht="14.25" hidden="false" customHeight="false" outlineLevel="0" collapsed="false">
      <c r="A133" s="556"/>
      <c r="B133" s="205" t="s">
        <v>439</v>
      </c>
      <c r="C133" s="205" t="str">
        <f aca="false">VLOOKUP(B133,СписокРабот!B:E,2,FALSE())</f>
        <v>Монтаж стеновых панелей (типа «панелит»)</v>
      </c>
      <c r="D133" s="205" t="str">
        <f aca="false">VLOOKUP(B133,СписокРабот!B:E,3,FALSE())</f>
        <v>м²</v>
      </c>
      <c r="E133" s="557" t="n">
        <f aca="false">VLOOKUP(B133,СписокРабот!B:H,7,FALSE())</f>
        <v>228</v>
      </c>
      <c r="F133" s="206" t="n">
        <f aca="false">SUMPRODUCT(J133:$CZ133,MOD(COLUMN(J133:$CZ133)+1,2))</f>
        <v>0</v>
      </c>
      <c r="G133" s="558" t="n">
        <f aca="false">E133*F133</f>
        <v>0</v>
      </c>
      <c r="H133" s="559"/>
      <c r="I133" s="558" t="n">
        <f aca="false">H133*$E133</f>
        <v>0</v>
      </c>
    </row>
    <row r="134" customFormat="false" ht="14.25" hidden="false" customHeight="false" outlineLevel="0" collapsed="false">
      <c r="A134" s="556"/>
      <c r="B134" s="205" t="s">
        <v>440</v>
      </c>
      <c r="C134" s="205" t="str">
        <f aca="false">VLOOKUP(B134,СписокРабот!B:E,2,FALSE())</f>
        <v>Устройство звукоизоляции стен системой ЗИПС вектор</v>
      </c>
      <c r="D134" s="205" t="str">
        <f aca="false">VLOOKUP(B134,СписокРабот!B:E,3,FALSE())</f>
        <v>м²</v>
      </c>
      <c r="E134" s="557" t="n">
        <f aca="false">VLOOKUP(B134,СписокРабот!B:H,7,FALSE())</f>
        <v>751</v>
      </c>
      <c r="F134" s="206" t="n">
        <f aca="false">SUMPRODUCT(J134:$CZ134,MOD(COLUMN(J134:$CZ134)+1,2))</f>
        <v>0</v>
      </c>
      <c r="G134" s="558" t="n">
        <f aca="false">E134*F134</f>
        <v>0</v>
      </c>
      <c r="H134" s="559"/>
      <c r="I134" s="558" t="n">
        <f aca="false">H134*$E134</f>
        <v>0</v>
      </c>
    </row>
    <row r="135" customFormat="false" ht="14.25" hidden="false" customHeight="false" outlineLevel="0" collapsed="false">
      <c r="A135" s="556"/>
      <c r="B135" s="205" t="s">
        <v>441</v>
      </c>
      <c r="C135" s="205" t="str">
        <f aca="false">VLOOKUP(B135,СписокРабот!B:E,2,FALSE())</f>
        <v>Оклейка стен фото обои, фреска/ текстильные обои</v>
      </c>
      <c r="D135" s="205" t="str">
        <f aca="false">VLOOKUP(B135,СписокРабот!B:E,3,FALSE())</f>
        <v>м²</v>
      </c>
      <c r="E135" s="557" t="n">
        <f aca="false">VLOOKUP(B135,СписокРабот!B:H,7,FALSE())</f>
        <v>2115</v>
      </c>
      <c r="F135" s="206" t="n">
        <f aca="false">SUMPRODUCT(J135:$CZ135,MOD(COLUMN(J135:$CZ135)+1,2))</f>
        <v>0</v>
      </c>
      <c r="G135" s="558" t="n">
        <f aca="false">E135*F135</f>
        <v>0</v>
      </c>
      <c r="H135" s="559"/>
      <c r="I135" s="558" t="n">
        <f aca="false">H135*$E135</f>
        <v>0</v>
      </c>
    </row>
    <row r="136" customFormat="false" ht="14.25" hidden="false" customHeight="false" outlineLevel="0" collapsed="false">
      <c r="A136" s="556"/>
      <c r="B136" s="205" t="s">
        <v>442</v>
      </c>
      <c r="C136" s="205" t="str">
        <f aca="false">VLOOKUP(B136,СписокРабот!B:E,2,FALSE())</f>
        <v>Монтаж молдингов на стены полиуретан</v>
      </c>
      <c r="D136" s="205" t="str">
        <f aca="false">VLOOKUP(B136,СписокРабот!B:E,3,FALSE())</f>
        <v>п.м</v>
      </c>
      <c r="E136" s="557" t="n">
        <f aca="false">VLOOKUP(B136,СписокРабот!B:H,7,FALSE())</f>
        <v>294</v>
      </c>
      <c r="F136" s="206" t="n">
        <f aca="false">SUMPRODUCT(J136:$CZ136,MOD(COLUMN(J136:$CZ136)+1,2))</f>
        <v>0</v>
      </c>
      <c r="G136" s="558" t="n">
        <f aca="false">E136*F136</f>
        <v>0</v>
      </c>
      <c r="H136" s="559"/>
      <c r="I136" s="558" t="n">
        <f aca="false">H136*$E136</f>
        <v>0</v>
      </c>
    </row>
    <row r="137" customFormat="false" ht="14.25" hidden="false" customHeight="false" outlineLevel="0" collapsed="false">
      <c r="A137" s="556"/>
      <c r="B137" s="205" t="s">
        <v>443</v>
      </c>
      <c r="C137" s="205" t="str">
        <f aca="false">VLOOKUP(B137,СписокРабот!B:E,2,FALSE())</f>
        <v>Монтаж колонн капитель</v>
      </c>
      <c r="D137" s="205" t="str">
        <f aca="false">VLOOKUP(B137,СписокРабот!B:E,3,FALSE())</f>
        <v>ед.</v>
      </c>
      <c r="E137" s="557" t="n">
        <f aca="false">VLOOKUP(B137,СписокРабот!B:H,7,FALSE())</f>
        <v>1420</v>
      </c>
      <c r="F137" s="206" t="n">
        <f aca="false">SUMPRODUCT(J137:$CZ137,MOD(COLUMN(J137:$CZ137)+1,2))</f>
        <v>0</v>
      </c>
      <c r="G137" s="558" t="n">
        <f aca="false">E137*F137</f>
        <v>0</v>
      </c>
      <c r="H137" s="559"/>
      <c r="I137" s="558" t="n">
        <f aca="false">H137*$E137</f>
        <v>0</v>
      </c>
    </row>
    <row r="138" customFormat="false" ht="14.25" hidden="false" customHeight="false" outlineLevel="0" collapsed="false">
      <c r="A138" s="556"/>
      <c r="B138" s="205" t="s">
        <v>444</v>
      </c>
      <c r="C138" s="205" t="str">
        <f aca="false">VLOOKUP(B138,СписокРабот!B:E,2,FALSE())</f>
        <v>Монтаж пробкового покрытия на клею (пол, стены)</v>
      </c>
      <c r="D138" s="205" t="str">
        <f aca="false">VLOOKUP(B138,СписокРабот!B:E,3,FALSE())</f>
        <v>м²</v>
      </c>
      <c r="E138" s="557" t="n">
        <f aca="false">VLOOKUP(B138,СписокРабот!B:H,7,FALSE())</f>
        <v>1396</v>
      </c>
      <c r="F138" s="206" t="n">
        <f aca="false">SUMPRODUCT(J138:$CZ138,MOD(COLUMN(J138:$CZ138)+1,2))</f>
        <v>0</v>
      </c>
      <c r="G138" s="558" t="n">
        <f aca="false">E138*F138</f>
        <v>0</v>
      </c>
      <c r="H138" s="559"/>
      <c r="I138" s="558" t="n">
        <f aca="false">H138*$E138</f>
        <v>0</v>
      </c>
    </row>
    <row r="139" customFormat="false" ht="14.25" hidden="false" customHeight="false" outlineLevel="0" collapsed="false">
      <c r="A139" s="556"/>
      <c r="B139" s="205" t="s">
        <v>445</v>
      </c>
      <c r="C139" s="205" t="str">
        <f aca="false">VLOOKUP(B139,СписокРабот!B:E,2,FALSE())</f>
        <v>Окраска оконной рамы/ решетчатых конструкций 2 слоя</v>
      </c>
      <c r="D139" s="205" t="str">
        <f aca="false">VLOOKUP(B139,СписокРабот!B:E,3,FALSE())</f>
        <v>м²</v>
      </c>
      <c r="E139" s="557" t="n">
        <f aca="false">VLOOKUP(B139,СписокРабот!B:H,7,FALSE())</f>
        <v>503</v>
      </c>
      <c r="F139" s="206" t="n">
        <f aca="false">SUMPRODUCT(J139:$CZ139,MOD(COLUMN(J139:$CZ139)+1,2))</f>
        <v>0</v>
      </c>
      <c r="G139" s="558" t="n">
        <f aca="false">E139*F139</f>
        <v>0</v>
      </c>
      <c r="H139" s="559"/>
      <c r="I139" s="558" t="n">
        <f aca="false">H139*$E139</f>
        <v>0</v>
      </c>
    </row>
    <row r="140" customFormat="false" ht="14.25" hidden="false" customHeight="false" outlineLevel="0" collapsed="false">
      <c r="A140" s="556"/>
      <c r="B140" s="205" t="s">
        <v>446</v>
      </c>
      <c r="C140" s="205" t="str">
        <f aca="false">VLOOKUP(B140,СписокРабот!B:E,2,FALSE())</f>
        <v>Установка пластик. подоконников. Искуственный камень применять К-2,2</v>
      </c>
      <c r="D140" s="205" t="str">
        <f aca="false">VLOOKUP(B140,СписокРабот!B:E,3,FALSE())</f>
        <v>п.м</v>
      </c>
      <c r="E140" s="557" t="n">
        <f aca="false">VLOOKUP(B140,СписокРабот!B:H,7,FALSE())</f>
        <v>692</v>
      </c>
      <c r="F140" s="206" t="n">
        <f aca="false">SUMPRODUCT(J140:$CZ140,MOD(COLUMN(J140:$CZ140)+1,2))</f>
        <v>0</v>
      </c>
      <c r="G140" s="558" t="n">
        <f aca="false">E140*F140</f>
        <v>0</v>
      </c>
      <c r="H140" s="559"/>
      <c r="I140" s="558" t="n">
        <f aca="false">H140*$E140</f>
        <v>0</v>
      </c>
    </row>
    <row r="141" customFormat="false" ht="14.25" hidden="false" customHeight="false" outlineLevel="0" collapsed="false">
      <c r="A141" s="556"/>
      <c r="B141" s="205" t="s">
        <v>447</v>
      </c>
      <c r="C141" s="205" t="str">
        <f aca="false">VLOOKUP(B141,СписокРабот!B:E,2,FALSE())</f>
        <v>Устр-во демпферной ленты на каркас (стены,потолок, пол)</v>
      </c>
      <c r="D141" s="205" t="str">
        <f aca="false">VLOOKUP(B141,СписокРабот!B:E,3,FALSE())</f>
        <v>п.м</v>
      </c>
      <c r="E141" s="557" t="n">
        <f aca="false">VLOOKUP(B141,СписокРабот!B:H,7,FALSE())</f>
        <v>34</v>
      </c>
      <c r="F141" s="206" t="n">
        <f aca="false">SUMPRODUCT(J141:$CZ141,MOD(COLUMN(J141:$CZ141)+1,2))</f>
        <v>0</v>
      </c>
      <c r="G141" s="558" t="n">
        <f aca="false">E141*F141</f>
        <v>0</v>
      </c>
      <c r="H141" s="559"/>
      <c r="I141" s="558" t="n">
        <f aca="false">H141*$E141</f>
        <v>0</v>
      </c>
    </row>
    <row r="142" customFormat="false" ht="14.25" hidden="false" customHeight="false" outlineLevel="0" collapsed="false">
      <c r="A142" s="556"/>
      <c r="B142" s="205" t="s">
        <v>448</v>
      </c>
      <c r="C142" s="205" t="str">
        <f aca="false">VLOOKUP(B142,СписокРабот!B:E,2,FALSE())</f>
        <v>Подготовка дверного проема, расширение</v>
      </c>
      <c r="D142" s="205" t="str">
        <f aca="false">VLOOKUP(B142,СписокРабот!B:E,3,FALSE())</f>
        <v>п.м</v>
      </c>
      <c r="E142" s="557" t="n">
        <f aca="false">VLOOKUP(B142,СписокРабот!B:H,7,FALSE())</f>
        <v>512</v>
      </c>
      <c r="F142" s="206" t="n">
        <f aca="false">SUMPRODUCT(J142:$CZ142,MOD(COLUMN(J142:$CZ142)+1,2))</f>
        <v>0</v>
      </c>
      <c r="G142" s="558" t="n">
        <f aca="false">E142*F142</f>
        <v>0</v>
      </c>
      <c r="H142" s="559"/>
      <c r="I142" s="558" t="n">
        <f aca="false">H142*$E142</f>
        <v>0</v>
      </c>
    </row>
    <row r="143" customFormat="false" ht="14.25" hidden="false" customHeight="false" outlineLevel="0" collapsed="false">
      <c r="A143" s="556"/>
      <c r="B143" s="205" t="s">
        <v>449</v>
      </c>
      <c r="C143" s="205" t="str">
        <f aca="false">VLOOKUP(B143,СписокРабот!B:E,2,FALSE())</f>
        <v>Подготовка дверного проема, сужение</v>
      </c>
      <c r="D143" s="205" t="str">
        <f aca="false">VLOOKUP(B143,СписокРабот!B:E,3,FALSE())</f>
        <v>п.м</v>
      </c>
      <c r="E143" s="557" t="n">
        <f aca="false">VLOOKUP(B143,СписокРабот!B:H,7,FALSE())</f>
        <v>372</v>
      </c>
      <c r="F143" s="206" t="n">
        <f aca="false">SUMPRODUCT(J143:$CZ143,MOD(COLUMN(J143:$CZ143)+1,2))</f>
        <v>0</v>
      </c>
      <c r="G143" s="558" t="n">
        <f aca="false">E143*F143</f>
        <v>0</v>
      </c>
      <c r="H143" s="559"/>
      <c r="I143" s="558" t="n">
        <f aca="false">H143*$E143</f>
        <v>0</v>
      </c>
    </row>
    <row r="144" customFormat="false" ht="14.25" hidden="false" customHeight="false" outlineLevel="0" collapsed="false">
      <c r="A144" s="556"/>
      <c r="B144" s="205" t="s">
        <v>450</v>
      </c>
      <c r="C144" s="205" t="str">
        <f aca="false">VLOOKUP(B144,СписокРабот!B:E,2,FALSE())</f>
        <v>Установка дверных блоков</v>
      </c>
      <c r="D144" s="205" t="str">
        <f aca="false">VLOOKUP(B144,СписокРабот!B:E,3,FALSE())</f>
        <v>ед.</v>
      </c>
      <c r="E144" s="557" t="n">
        <f aca="false">VLOOKUP(B144,СписокРабот!B:H,7,FALSE())</f>
        <v>2903</v>
      </c>
      <c r="F144" s="206" t="n">
        <f aca="false">SUMPRODUCT(J144:$CZ144,MOD(COLUMN(J144:$CZ144)+1,2))</f>
        <v>0</v>
      </c>
      <c r="G144" s="558" t="n">
        <f aca="false">E144*F144</f>
        <v>0</v>
      </c>
      <c r="H144" s="559"/>
      <c r="I144" s="558" t="n">
        <f aca="false">H144*$E144</f>
        <v>0</v>
      </c>
    </row>
    <row r="145" customFormat="false" ht="14.25" hidden="false" customHeight="false" outlineLevel="0" collapsed="false">
      <c r="A145" s="556"/>
      <c r="B145" s="205" t="s">
        <v>451</v>
      </c>
      <c r="C145" s="205" t="str">
        <f aca="false">VLOOKUP(B145,СписокРабот!B:E,2,FALSE())</f>
        <v>Навеска дверных полотен (с врезкой петель)</v>
      </c>
      <c r="D145" s="205" t="str">
        <f aca="false">VLOOKUP(B145,СписокРабот!B:E,3,FALSE())</f>
        <v>ед.</v>
      </c>
      <c r="E145" s="557" t="n">
        <f aca="false">VLOOKUP(B145,СписокРабот!B:H,7,FALSE())</f>
        <v>1777</v>
      </c>
      <c r="F145" s="206" t="n">
        <f aca="false">SUMPRODUCT(J145:$CZ145,MOD(COLUMN(J145:$CZ145)+1,2))</f>
        <v>0</v>
      </c>
      <c r="G145" s="558" t="n">
        <f aca="false">E145*F145</f>
        <v>0</v>
      </c>
      <c r="H145" s="559"/>
      <c r="I145" s="558" t="n">
        <f aca="false">H145*$E145</f>
        <v>0</v>
      </c>
    </row>
    <row r="146" customFormat="false" ht="14.25" hidden="false" customHeight="false" outlineLevel="0" collapsed="false">
      <c r="A146" s="556"/>
      <c r="B146" s="205" t="s">
        <v>452</v>
      </c>
      <c r="C146" s="205" t="str">
        <f aca="false">VLOOKUP(B146,СписокРабот!B:E,2,FALSE())</f>
        <v>Установка замков</v>
      </c>
      <c r="D146" s="205" t="str">
        <f aca="false">VLOOKUP(B146,СписокРабот!B:E,3,FALSE())</f>
        <v>ед.</v>
      </c>
      <c r="E146" s="557" t="n">
        <f aca="false">VLOOKUP(B146,СписокРабот!B:H,7,FALSE())</f>
        <v>964</v>
      </c>
      <c r="F146" s="206" t="n">
        <f aca="false">SUMPRODUCT(J146:$CZ146,MOD(COLUMN(J146:$CZ146)+1,2))</f>
        <v>0</v>
      </c>
      <c r="G146" s="558" t="n">
        <f aca="false">E146*F146</f>
        <v>0</v>
      </c>
      <c r="H146" s="559"/>
      <c r="I146" s="558" t="n">
        <f aca="false">H146*$E146</f>
        <v>0</v>
      </c>
    </row>
    <row r="147" customFormat="false" ht="14.25" hidden="false" customHeight="false" outlineLevel="0" collapsed="false">
      <c r="A147" s="556"/>
      <c r="B147" s="205" t="s">
        <v>453</v>
      </c>
      <c r="C147" s="205" t="str">
        <f aca="false">VLOOKUP(B147,СписокРабот!B:E,2,FALSE())</f>
        <v>Установка фурнитуры</v>
      </c>
      <c r="D147" s="205" t="str">
        <f aca="false">VLOOKUP(B147,СписокРабот!B:E,3,FALSE())</f>
        <v>ед.</v>
      </c>
      <c r="E147" s="557" t="n">
        <f aca="false">VLOOKUP(B147,СписокРабот!B:H,7,FALSE())</f>
        <v>192</v>
      </c>
      <c r="F147" s="206" t="n">
        <f aca="false">SUMPRODUCT(J147:$CZ147,MOD(COLUMN(J147:$CZ147)+1,2))</f>
        <v>0</v>
      </c>
      <c r="G147" s="558" t="n">
        <f aca="false">E147*F147</f>
        <v>0</v>
      </c>
      <c r="H147" s="559"/>
      <c r="I147" s="558" t="n">
        <f aca="false">H147*$E147</f>
        <v>0</v>
      </c>
    </row>
    <row r="148" customFormat="false" ht="14.25" hidden="false" customHeight="false" outlineLevel="0" collapsed="false">
      <c r="A148" s="556"/>
      <c r="B148" s="205" t="s">
        <v>454</v>
      </c>
      <c r="C148" s="205" t="str">
        <f aca="false">VLOOKUP(B148,СписокРабот!B:E,2,FALSE())</f>
        <v>Изготовление арок из гипсокартона</v>
      </c>
      <c r="D148" s="205" t="str">
        <f aca="false">VLOOKUP(B148,СписокРабот!B:E,3,FALSE())</f>
        <v>ед.</v>
      </c>
      <c r="E148" s="557" t="n">
        <f aca="false">VLOOKUP(B148,СписокРабот!B:H,7,FALSE())</f>
        <v>1667</v>
      </c>
      <c r="F148" s="206" t="n">
        <f aca="false">SUMPRODUCT(J148:$CZ148,MOD(COLUMN(J148:$CZ148)+1,2))</f>
        <v>0</v>
      </c>
      <c r="G148" s="558" t="n">
        <f aca="false">E148*F148</f>
        <v>0</v>
      </c>
      <c r="H148" s="559"/>
      <c r="I148" s="558" t="n">
        <f aca="false">H148*$E148</f>
        <v>0</v>
      </c>
    </row>
    <row r="149" customFormat="false" ht="14.25" hidden="false" customHeight="false" outlineLevel="0" collapsed="false">
      <c r="A149" s="556"/>
      <c r="B149" s="205" t="s">
        <v>455</v>
      </c>
      <c r="C149" s="205" t="str">
        <f aca="false">VLOOKUP(B149,СписокРабот!B:E,2,FALSE())</f>
        <v>Установка готовых арок (стандартных)</v>
      </c>
      <c r="D149" s="205" t="str">
        <f aca="false">VLOOKUP(B149,СписокРабот!B:E,3,FALSE())</f>
        <v>ед.</v>
      </c>
      <c r="E149" s="557" t="n">
        <f aca="false">VLOOKUP(B149,СписокРабот!B:H,7,FALSE())</f>
        <v>1667</v>
      </c>
      <c r="F149" s="206" t="n">
        <f aca="false">SUMPRODUCT(J149:$CZ149,MOD(COLUMN(J149:$CZ149)+1,2))</f>
        <v>0</v>
      </c>
      <c r="G149" s="558" t="n">
        <f aca="false">E149*F149</f>
        <v>0</v>
      </c>
      <c r="H149" s="559"/>
      <c r="I149" s="558" t="n">
        <f aca="false">H149*$E149</f>
        <v>0</v>
      </c>
    </row>
    <row r="150" customFormat="false" ht="14.25" hidden="false" customHeight="false" outlineLevel="0" collapsed="false">
      <c r="A150" s="556"/>
      <c r="B150" s="205" t="s">
        <v>456</v>
      </c>
      <c r="C150" s="205" t="str">
        <f aca="false">VLOOKUP(B150,СписокРабот!B:E,2,FALSE())</f>
        <v>Устройство наличника</v>
      </c>
      <c r="D150" s="205" t="str">
        <f aca="false">VLOOKUP(B150,СписокРабот!B:E,3,FALSE())</f>
        <v>п.м</v>
      </c>
      <c r="E150" s="557" t="n">
        <f aca="false">VLOOKUP(B150,СписокРабот!B:H,7,FALSE())</f>
        <v>247</v>
      </c>
      <c r="F150" s="206" t="n">
        <f aca="false">SUMPRODUCT(J150:$CZ150,MOD(COLUMN(J150:$CZ150)+1,2))</f>
        <v>0</v>
      </c>
      <c r="G150" s="558" t="n">
        <f aca="false">E150*F150</f>
        <v>0</v>
      </c>
      <c r="H150" s="559"/>
      <c r="I150" s="558" t="n">
        <f aca="false">H150*$E150</f>
        <v>0</v>
      </c>
    </row>
    <row r="151" customFormat="false" ht="14.25" hidden="false" customHeight="false" outlineLevel="0" collapsed="false">
      <c r="A151" s="556"/>
      <c r="B151" s="205" t="s">
        <v>457</v>
      </c>
      <c r="C151" s="205" t="str">
        <f aca="false">VLOOKUP(B151,СписокРабот!B:E,2,FALSE())</f>
        <v>Устройство добора</v>
      </c>
      <c r="D151" s="205" t="str">
        <f aca="false">VLOOKUP(B151,СписокРабот!B:E,3,FALSE())</f>
        <v>п.м</v>
      </c>
      <c r="E151" s="557" t="n">
        <f aca="false">VLOOKUP(B151,СписокРабот!B:H,7,FALSE())</f>
        <v>148</v>
      </c>
      <c r="F151" s="206" t="n">
        <f aca="false">SUMPRODUCT(J151:$CZ151,MOD(COLUMN(J151:$CZ151)+1,2))</f>
        <v>0</v>
      </c>
      <c r="G151" s="558" t="n">
        <f aca="false">E151*F151</f>
        <v>0</v>
      </c>
      <c r="H151" s="559"/>
      <c r="I151" s="558" t="n">
        <f aca="false">H151*$E151</f>
        <v>0</v>
      </c>
    </row>
    <row r="152" customFormat="false" ht="14.25" hidden="false" customHeight="false" outlineLevel="0" collapsed="false">
      <c r="A152" s="556"/>
      <c r="B152" s="205" t="s">
        <v>458</v>
      </c>
      <c r="C152" s="205" t="str">
        <f aca="false">VLOOKUP(B152,СписокРабот!B:E,2,FALSE())</f>
        <v>Оклейка примыканий гидроизоляционной лентой </v>
      </c>
      <c r="D152" s="205" t="str">
        <f aca="false">VLOOKUP(B152,СписокРабот!B:E,3,FALSE())</f>
        <v>п.м.</v>
      </c>
      <c r="E152" s="557" t="n">
        <f aca="false">VLOOKUP(B152,СписокРабот!B:H,7,FALSE())</f>
        <v>159</v>
      </c>
      <c r="F152" s="206" t="n">
        <f aca="false">SUMPRODUCT(J152:$CZ152,MOD(COLUMN(J152:$CZ152)+1,2))</f>
        <v>0</v>
      </c>
      <c r="G152" s="558" t="n">
        <f aca="false">E152*F152</f>
        <v>0</v>
      </c>
      <c r="H152" s="559"/>
      <c r="I152" s="558" t="n">
        <f aca="false">H152*$E152</f>
        <v>0</v>
      </c>
    </row>
    <row r="153" customFormat="false" ht="14.25" hidden="false" customHeight="false" outlineLevel="0" collapsed="false">
      <c r="A153" s="556"/>
      <c r="B153" s="205" t="s">
        <v>459</v>
      </c>
      <c r="C153" s="205" t="str">
        <f aca="false">VLOOKUP(B153,СписокРабот!B:E,2,FALSE())</f>
        <v>Установка дверных ограничителей/ декоративных порожков</v>
      </c>
      <c r="D153" s="205" t="str">
        <f aca="false">VLOOKUP(B153,СписокРабот!B:E,3,FALSE())</f>
        <v>ед.</v>
      </c>
      <c r="E153" s="557" t="n">
        <f aca="false">VLOOKUP(B153,СписокРабот!B:H,7,FALSE())</f>
        <v>145</v>
      </c>
      <c r="F153" s="206" t="n">
        <f aca="false">SUMPRODUCT(J153:$CZ153,MOD(COLUMN(J153:$CZ153)+1,2))</f>
        <v>0</v>
      </c>
      <c r="G153" s="558" t="n">
        <f aca="false">E153*F153</f>
        <v>0</v>
      </c>
      <c r="H153" s="559"/>
      <c r="I153" s="558" t="n">
        <f aca="false">H153*$E153</f>
        <v>0</v>
      </c>
    </row>
    <row r="154" customFormat="false" ht="14.25" hidden="false" customHeight="false" outlineLevel="0" collapsed="false">
      <c r="A154" s="556"/>
      <c r="B154" s="205" t="s">
        <v>460</v>
      </c>
      <c r="C154" s="205" t="str">
        <f aca="false">VLOOKUP(B154,СписокРабот!B:E,2,FALSE())</f>
        <v>Монтаж рольставни </v>
      </c>
      <c r="D154" s="205" t="str">
        <f aca="false">VLOOKUP(B154,СписокРабот!B:E,3,FALSE())</f>
        <v>ед.</v>
      </c>
      <c r="E154" s="557" t="n">
        <f aca="false">VLOOKUP(B154,СписокРабот!B:H,7,FALSE())</f>
        <v>1787</v>
      </c>
      <c r="F154" s="206" t="n">
        <f aca="false">SUMPRODUCT(J154:$CZ154,MOD(COLUMN(J154:$CZ154)+1,2))</f>
        <v>0</v>
      </c>
      <c r="G154" s="558" t="n">
        <f aca="false">E154*F154</f>
        <v>0</v>
      </c>
      <c r="H154" s="559"/>
      <c r="I154" s="558" t="n">
        <f aca="false">H154*$E154</f>
        <v>0</v>
      </c>
    </row>
    <row r="155" customFormat="false" ht="14.25" hidden="false" customHeight="false" outlineLevel="0" collapsed="false">
      <c r="A155" s="556"/>
      <c r="B155" s="205" t="s">
        <v>461</v>
      </c>
      <c r="C155" s="205" t="str">
        <f aca="false">VLOOKUP(B155,СписокРабот!B:E,2,FALSE())</f>
        <v>Монтаж каркаса (обрешетка)</v>
      </c>
      <c r="D155" s="205" t="str">
        <f aca="false">VLOOKUP(B155,СписокРабот!B:E,3,FALSE())</f>
        <v>м²</v>
      </c>
      <c r="E155" s="557" t="n">
        <f aca="false">VLOOKUP(B155,СписокРабот!B:H,7,FALSE())</f>
        <v>313</v>
      </c>
      <c r="F155" s="206" t="n">
        <f aca="false">SUMPRODUCT(J155:$CZ155,MOD(COLUMN(J155:$CZ155)+1,2))</f>
        <v>0</v>
      </c>
      <c r="G155" s="558" t="n">
        <f aca="false">E155*F155</f>
        <v>0</v>
      </c>
      <c r="H155" s="559"/>
      <c r="I155" s="558" t="n">
        <f aca="false">H155*$E155</f>
        <v>0</v>
      </c>
    </row>
    <row r="156" customFormat="false" ht="14.25" hidden="false" customHeight="false" outlineLevel="0" collapsed="false">
      <c r="A156" s="556"/>
      <c r="B156" s="205" t="s">
        <v>462</v>
      </c>
      <c r="C156" s="205" t="str">
        <f aca="false">VLOOKUP(B156,СписокРабот!B:E,2,FALSE())</f>
        <v>Монтаж вагонки,панелей МДФ/на клей К-1,5 </v>
      </c>
      <c r="D156" s="205" t="str">
        <f aca="false">VLOOKUP(B156,СписокРабот!B:E,3,FALSE())</f>
        <v>м²</v>
      </c>
      <c r="E156" s="557" t="n">
        <f aca="false">VLOOKUP(B156,СписокРабот!B:H,7,FALSE())</f>
        <v>480</v>
      </c>
      <c r="F156" s="206" t="n">
        <f aca="false">SUMPRODUCT(J156:$CZ156,MOD(COLUMN(J156:$CZ156)+1,2))</f>
        <v>0</v>
      </c>
      <c r="G156" s="558" t="n">
        <f aca="false">E156*F156</f>
        <v>0</v>
      </c>
      <c r="H156" s="559"/>
      <c r="I156" s="558" t="n">
        <f aca="false">H156*$E156</f>
        <v>0</v>
      </c>
    </row>
    <row r="157" customFormat="false" ht="14.25" hidden="false" customHeight="false" outlineLevel="0" collapsed="false">
      <c r="A157" s="556"/>
      <c r="B157" s="205" t="s">
        <v>463</v>
      </c>
      <c r="C157" s="205" t="str">
        <f aca="false">VLOOKUP(B157,СписокРабот!B:E,2,FALSE())</f>
        <v>Монтаж карниза</v>
      </c>
      <c r="D157" s="205" t="str">
        <f aca="false">VLOOKUP(B157,СписокРабот!B:E,3,FALSE())</f>
        <v>п.м</v>
      </c>
      <c r="E157" s="557" t="n">
        <f aca="false">VLOOKUP(B157,СписокРабот!B:H,7,FALSE())</f>
        <v>490</v>
      </c>
      <c r="F157" s="206" t="n">
        <f aca="false">SUMPRODUCT(J157:$CZ157,MOD(COLUMN(J157:$CZ157)+1,2))</f>
        <v>0</v>
      </c>
      <c r="G157" s="558" t="n">
        <f aca="false">E157*F157</f>
        <v>0</v>
      </c>
      <c r="H157" s="559"/>
      <c r="I157" s="558" t="n">
        <f aca="false">H157*$E157</f>
        <v>0</v>
      </c>
    </row>
    <row r="158" customFormat="false" ht="14.25" hidden="false" customHeight="false" outlineLevel="0" collapsed="false">
      <c r="A158" s="556"/>
      <c r="B158" s="205" t="s">
        <v>464</v>
      </c>
      <c r="C158" s="205" t="str">
        <f aca="false">VLOOKUP(B158,СписокРабот!B:E,2,FALSE())</f>
        <v>Устройство перегородки ГКЛ на мет. каркасе облицов.в 1 слой с каждой стороны </v>
      </c>
      <c r="D158" s="205" t="str">
        <f aca="false">VLOOKUP(B158,СписокРабот!B:E,3,FALSE())</f>
        <v>м²</v>
      </c>
      <c r="E158" s="557" t="n">
        <f aca="false">VLOOKUP(B158,СписокРабот!B:H,7,FALSE())</f>
        <v>1206</v>
      </c>
      <c r="F158" s="206" t="n">
        <f aca="false">SUMPRODUCT(J158:$CZ158,MOD(COLUMN(J158:$CZ158)+1,2))</f>
        <v>0</v>
      </c>
      <c r="G158" s="558" t="n">
        <f aca="false">E158*F158</f>
        <v>0</v>
      </c>
      <c r="H158" s="559"/>
      <c r="I158" s="558" t="n">
        <f aca="false">H158*$E158</f>
        <v>0</v>
      </c>
    </row>
    <row r="159" customFormat="false" ht="14.25" hidden="false" customHeight="false" outlineLevel="0" collapsed="false">
      <c r="A159" s="556"/>
      <c r="B159" s="205" t="s">
        <v>465</v>
      </c>
      <c r="C159" s="205" t="str">
        <f aca="false">VLOOKUP(B159,СписокРабот!B:E,2,FALSE())</f>
        <v>Разметка стен перед укладкой  плитки /разметка перегородок</v>
      </c>
      <c r="D159" s="205" t="str">
        <f aca="false">VLOOKUP(B159,СписокРабот!B:E,3,FALSE())</f>
        <v>м²</v>
      </c>
      <c r="E159" s="557" t="n">
        <f aca="false">VLOOKUP(B159,СписокРабот!B:H,7,FALSE())</f>
        <v>113</v>
      </c>
      <c r="F159" s="206" t="n">
        <f aca="false">SUMPRODUCT(J159:$CZ159,MOD(COLUMN(J159:$CZ159)+1,2))</f>
        <v>0</v>
      </c>
      <c r="G159" s="558" t="n">
        <f aca="false">E159*F159</f>
        <v>0</v>
      </c>
      <c r="H159" s="559"/>
      <c r="I159" s="558" t="n">
        <f aca="false">H159*$E159</f>
        <v>0</v>
      </c>
    </row>
    <row r="160" customFormat="false" ht="14.25" hidden="false" customHeight="false" outlineLevel="0" collapsed="false">
      <c r="A160" s="556"/>
      <c r="B160" s="205" t="s">
        <v>466</v>
      </c>
      <c r="C160" s="205" t="str">
        <f aca="false">VLOOKUP(B160,СписокРабот!B:E,2,FALSE())</f>
        <v>Штукатурка стен под правило гипсовым раствором визуальное выравнивание</v>
      </c>
      <c r="D160" s="205" t="str">
        <f aca="false">VLOOKUP(B160,СписокРабот!B:E,3,FALSE())</f>
        <v>м²</v>
      </c>
      <c r="E160" s="557" t="n">
        <f aca="false">VLOOKUP(B160,СписокРабот!B:H,7,FALSE())</f>
        <v>326</v>
      </c>
      <c r="F160" s="206" t="n">
        <f aca="false">SUMPRODUCT(J160:$CZ160,MOD(COLUMN(J160:$CZ160)+1,2))</f>
        <v>0</v>
      </c>
      <c r="G160" s="558" t="n">
        <f aca="false">E160*F160</f>
        <v>0</v>
      </c>
      <c r="H160" s="559"/>
      <c r="I160" s="558" t="n">
        <f aca="false">H160*$E160</f>
        <v>0</v>
      </c>
    </row>
    <row r="161" customFormat="false" ht="14.25" hidden="false" customHeight="false" outlineLevel="0" collapsed="false">
      <c r="A161" s="556"/>
      <c r="B161" s="205" t="s">
        <v>467</v>
      </c>
      <c r="C161" s="205" t="str">
        <f aca="false">VLOOKUP(B161,СписокРабот!B:E,2,FALSE())</f>
        <v>Обработка стен антиплесень 1 слой</v>
      </c>
      <c r="D161" s="205" t="str">
        <f aca="false">VLOOKUP(B161,СписокРабот!B:E,3,FALSE())</f>
        <v>м²</v>
      </c>
      <c r="E161" s="557" t="n">
        <f aca="false">VLOOKUP(B161,СписокРабот!B:H,7,FALSE())</f>
        <v>138</v>
      </c>
      <c r="F161" s="206" t="n">
        <f aca="false">SUMPRODUCT(J161:$CZ161,MOD(COLUMN(J161:$CZ161)+1,2))</f>
        <v>0</v>
      </c>
      <c r="G161" s="558" t="n">
        <f aca="false">E161*F161</f>
        <v>0</v>
      </c>
      <c r="H161" s="559"/>
      <c r="I161" s="558" t="n">
        <f aca="false">H161*$E161</f>
        <v>0</v>
      </c>
    </row>
    <row r="162" customFormat="false" ht="14.25" hidden="false" customHeight="false" outlineLevel="0" collapsed="false">
      <c r="A162" s="556"/>
      <c r="B162" s="205" t="s">
        <v>468</v>
      </c>
      <c r="C162" s="205" t="str">
        <f aca="false">VLOOKUP(B162,СписокРабот!B:E,2,FALSE())</f>
        <v>Штукатурка стен цементно-песчаным раствором до 30мм</v>
      </c>
      <c r="D162" s="205" t="str">
        <f aca="false">VLOOKUP(B162,СписокРабот!B:E,3,FALSE())</f>
        <v>м²</v>
      </c>
      <c r="E162" s="557" t="n">
        <f aca="false">VLOOKUP(B162,СписокРабот!B:H,7,FALSE())</f>
        <v>714</v>
      </c>
      <c r="F162" s="206" t="n">
        <f aca="false">SUMPRODUCT(J162:$CZ162,MOD(COLUMN(J162:$CZ162)+1,2))</f>
        <v>0</v>
      </c>
      <c r="G162" s="558" t="n">
        <f aca="false">E162*F162</f>
        <v>0</v>
      </c>
      <c r="H162" s="559"/>
      <c r="I162" s="558" t="n">
        <f aca="false">H162*$E162</f>
        <v>0</v>
      </c>
    </row>
    <row r="163" customFormat="false" ht="14.25" hidden="false" customHeight="false" outlineLevel="0" collapsed="false">
      <c r="A163" s="556"/>
      <c r="B163" s="205" t="s">
        <v>469</v>
      </c>
      <c r="C163" s="205" t="str">
        <f aca="false">VLOOKUP(B163,СписокРабот!B:E,2,FALSE())</f>
        <v>Штукатурка стен цементно-песчаным раствором от 30мм до 40 мм</v>
      </c>
      <c r="D163" s="205" t="str">
        <f aca="false">VLOOKUP(B163,СписокРабот!B:E,3,FALSE())</f>
        <v>м²</v>
      </c>
      <c r="E163" s="557" t="n">
        <f aca="false">VLOOKUP(B163,СписокРабот!B:H,7,FALSE())</f>
        <v>928</v>
      </c>
      <c r="F163" s="206" t="n">
        <f aca="false">SUMPRODUCT(J163:$CZ163,MOD(COLUMN(J163:$CZ163)+1,2))</f>
        <v>0</v>
      </c>
      <c r="G163" s="558" t="n">
        <f aca="false">E163*F163</f>
        <v>0</v>
      </c>
      <c r="H163" s="559"/>
      <c r="I163" s="558" t="n">
        <f aca="false">H163*$E163</f>
        <v>0</v>
      </c>
    </row>
    <row r="164" customFormat="false" ht="14.25" hidden="false" customHeight="false" outlineLevel="0" collapsed="false">
      <c r="A164" s="556"/>
      <c r="B164" s="205" t="s">
        <v>470</v>
      </c>
      <c r="C164" s="205" t="str">
        <f aca="false">VLOOKUP(B164,СписокРабот!B:E,2,FALSE())</f>
        <v>Подготовка основания перегородок из ц/п р-ра</v>
      </c>
      <c r="D164" s="205" t="str">
        <f aca="false">VLOOKUP(B164,СписокРабот!B:E,3,FALSE())</f>
        <v>п.м</v>
      </c>
      <c r="E164" s="557" t="n">
        <f aca="false">VLOOKUP(B164,СписокРабот!B:H,7,FALSE())</f>
        <v>471</v>
      </c>
      <c r="F164" s="206" t="n">
        <f aca="false">SUMPRODUCT(J164:$CZ164,MOD(COLUMN(J164:$CZ164)+1,2))</f>
        <v>0</v>
      </c>
      <c r="G164" s="558" t="n">
        <f aca="false">E164*F164</f>
        <v>0</v>
      </c>
      <c r="H164" s="559"/>
      <c r="I164" s="558" t="n">
        <f aca="false">H164*$E164</f>
        <v>0</v>
      </c>
    </row>
    <row r="165" customFormat="false" ht="14.25" hidden="false" customHeight="false" outlineLevel="0" collapsed="false">
      <c r="A165" s="556"/>
      <c r="B165" s="205" t="s">
        <v>471</v>
      </c>
      <c r="C165" s="205" t="str">
        <f aca="false">VLOOKUP(B165,СписокРабот!B:E,2,FALSE())</f>
        <v>Установка оконных блоков (стандартные)</v>
      </c>
      <c r="D165" s="205" t="str">
        <f aca="false">VLOOKUP(B165,СписокРабот!B:E,3,FALSE())</f>
        <v>ед.</v>
      </c>
      <c r="E165" s="557" t="n">
        <f aca="false">VLOOKUP(B165,СписокРабот!B:H,7,FALSE())</f>
        <v>1815</v>
      </c>
      <c r="F165" s="206" t="n">
        <f aca="false">SUMPRODUCT(J165:$CZ165,MOD(COLUMN(J165:$CZ165)+1,2))</f>
        <v>0</v>
      </c>
      <c r="G165" s="558" t="n">
        <f aca="false">E165*F165</f>
        <v>0</v>
      </c>
      <c r="H165" s="559"/>
      <c r="I165" s="558" t="n">
        <f aca="false">H165*$E165</f>
        <v>0</v>
      </c>
    </row>
    <row r="166" customFormat="false" ht="14.25" hidden="false" customHeight="false" outlineLevel="0" collapsed="false">
      <c r="A166" s="556"/>
      <c r="B166" s="205" t="s">
        <v>472</v>
      </c>
      <c r="C166" s="205" t="str">
        <f aca="false">VLOOKUP(B166,СписокРабот!B:E,2,FALSE())</f>
        <v>Монтаж закладных на потолке и стенах для крепления дверей и карнизов</v>
      </c>
      <c r="D166" s="205" t="str">
        <f aca="false">VLOOKUP(B166,СписокРабот!B:E,3,FALSE())</f>
        <v>п.м</v>
      </c>
      <c r="E166" s="557" t="n">
        <f aca="false">VLOOKUP(B166,СписокРабот!B:H,7,FALSE())</f>
        <v>1396</v>
      </c>
      <c r="F166" s="206" t="n">
        <f aca="false">SUMPRODUCT(J166:$CZ166,MOD(COLUMN(J166:$CZ166)+1,2))</f>
        <v>0</v>
      </c>
      <c r="G166" s="558" t="n">
        <f aca="false">E166*F166</f>
        <v>0</v>
      </c>
      <c r="H166" s="559"/>
      <c r="I166" s="558" t="n">
        <f aca="false">H166*$E166</f>
        <v>0</v>
      </c>
    </row>
    <row r="167" customFormat="false" ht="14.25" hidden="false" customHeight="false" outlineLevel="0" collapsed="false">
      <c r="A167" s="556"/>
      <c r="B167" s="205" t="s">
        <v>473</v>
      </c>
      <c r="C167" s="205" t="str">
        <f aca="false">VLOOKUP(B167,СписокРабот!B:E,2,FALSE())</f>
        <v>Оклейка откосов стен сеткой «строби»/ «паутинка»/ «стеклохолст»</v>
      </c>
      <c r="D167" s="205" t="str">
        <f aca="false">VLOOKUP(B167,СписокРабот!B:E,3,FALSE())</f>
        <v>п.м</v>
      </c>
      <c r="E167" s="557" t="n">
        <f aca="false">VLOOKUP(B167,СписокРабот!B:H,7,FALSE())</f>
        <v>163</v>
      </c>
      <c r="F167" s="206" t="n">
        <f aca="false">SUMPRODUCT(J167:$CZ167,MOD(COLUMN(J167:$CZ167)+1,2))</f>
        <v>0</v>
      </c>
      <c r="G167" s="558" t="n">
        <f aca="false">E167*F167</f>
        <v>0</v>
      </c>
      <c r="H167" s="559"/>
      <c r="I167" s="558" t="n">
        <f aca="false">H167*$E167</f>
        <v>0</v>
      </c>
    </row>
    <row r="168" customFormat="false" ht="14.25" hidden="false" customHeight="false" outlineLevel="0" collapsed="false">
      <c r="A168" s="556"/>
      <c r="B168" s="205" t="s">
        <v>474</v>
      </c>
      <c r="C168" s="205" t="str">
        <f aca="false">VLOOKUP(B168,СписокРабот!B:E,2,FALSE())</f>
        <v>Шпатлёвка и окраска декоративного молдинга</v>
      </c>
      <c r="D168" s="205" t="str">
        <f aca="false">VLOOKUP(B168,СписокРабот!B:E,3,FALSE())</f>
        <v>п.м</v>
      </c>
      <c r="E168" s="557" t="n">
        <f aca="false">VLOOKUP(B168,СписокРабот!B:H,7,FALSE())</f>
        <v>210</v>
      </c>
      <c r="F168" s="206" t="n">
        <f aca="false">SUMPRODUCT(J168:$CZ168,MOD(COLUMN(J168:$CZ168)+1,2))</f>
        <v>0</v>
      </c>
      <c r="G168" s="558" t="n">
        <f aca="false">E168*F168</f>
        <v>0</v>
      </c>
      <c r="H168" s="559"/>
      <c r="I168" s="558" t="n">
        <f aca="false">H168*$E168</f>
        <v>0</v>
      </c>
    </row>
    <row r="169" customFormat="false" ht="14.25" hidden="false" customHeight="false" outlineLevel="0" collapsed="false">
      <c r="A169" s="556"/>
      <c r="B169" s="205" t="s">
        <v>475</v>
      </c>
      <c r="C169" s="205" t="str">
        <f aca="false">VLOOKUP(B169,СписокРабот!B:E,2,FALSE())</f>
        <v>Монтаж декоративного бруса / реек на потолок / стены (40х80х2800)</v>
      </c>
      <c r="D169" s="205" t="str">
        <f aca="false">VLOOKUP(B169,СписокРабот!B:E,3,FALSE())</f>
        <v>ед.</v>
      </c>
      <c r="E169" s="557" t="n">
        <f aca="false">VLOOKUP(B169,СписокРабот!B:H,7,FALSE())</f>
        <v>871</v>
      </c>
      <c r="F169" s="206" t="n">
        <f aca="false">SUMPRODUCT(J169:$CZ169,MOD(COLUMN(J169:$CZ169)+1,2))</f>
        <v>0</v>
      </c>
      <c r="G169" s="558" t="n">
        <f aca="false">E169*F169</f>
        <v>0</v>
      </c>
      <c r="H169" s="559"/>
      <c r="I169" s="558" t="n">
        <f aca="false">H169*$E169</f>
        <v>0</v>
      </c>
    </row>
    <row r="170" customFormat="false" ht="14.25" hidden="false" customHeight="false" outlineLevel="0" collapsed="false">
      <c r="A170" s="556"/>
      <c r="B170" s="205" t="s">
        <v>476</v>
      </c>
      <c r="C170" s="205" t="str">
        <f aca="false">VLOOKUP(B170,СписокРабот!B:E,2,FALSE())</f>
        <v>Монтаж реечных перегородок (40х60х2800)</v>
      </c>
      <c r="D170" s="205" t="str">
        <f aca="false">VLOOKUP(B170,СписокРабот!B:E,3,FALSE())</f>
        <v>ед.</v>
      </c>
      <c r="E170" s="557" t="n">
        <f aca="false">VLOOKUP(B170,СписокРабот!B:H,7,FALSE())</f>
        <v>1281</v>
      </c>
      <c r="F170" s="206" t="n">
        <f aca="false">SUMPRODUCT(J170:$CZ170,MOD(COLUMN(J170:$CZ170)+1,2))</f>
        <v>0</v>
      </c>
      <c r="G170" s="558" t="n">
        <f aca="false">E170*F170</f>
        <v>0</v>
      </c>
      <c r="H170" s="559"/>
      <c r="I170" s="558" t="n">
        <f aca="false">H170*$E170</f>
        <v>0</v>
      </c>
    </row>
    <row r="171" customFormat="false" ht="14.25" hidden="false" customHeight="false" outlineLevel="0" collapsed="false">
      <c r="A171" s="556"/>
      <c r="B171" s="205" t="s">
        <v>477</v>
      </c>
      <c r="C171" s="205" t="str">
        <f aca="false">VLOOKUP(B171,СписокРабот!B:E,2,FALSE())</f>
        <v>Декоративная шткатурка типа карта мира</v>
      </c>
      <c r="D171" s="205" t="str">
        <f aca="false">VLOOKUP(B171,СписокРабот!B:E,3,FALSE())</f>
        <v>м²</v>
      </c>
      <c r="E171" s="557" t="n">
        <f aca="false">VLOOKUP(B171,СписокРабот!B:H,7,FALSE())</f>
        <v>1614</v>
      </c>
      <c r="F171" s="206" t="n">
        <f aca="false">SUMPRODUCT(J171:$CZ171,MOD(COLUMN(J171:$CZ171)+1,2))</f>
        <v>0</v>
      </c>
      <c r="G171" s="558" t="n">
        <f aca="false">E171*F171</f>
        <v>0</v>
      </c>
      <c r="H171" s="559"/>
      <c r="I171" s="558" t="n">
        <f aca="false">H171*$E171</f>
        <v>0</v>
      </c>
    </row>
    <row r="172" customFormat="false" ht="14.25" hidden="false" customHeight="false" outlineLevel="0" collapsed="false">
      <c r="A172" s="556"/>
      <c r="B172" s="205" t="s">
        <v>478</v>
      </c>
      <c r="C172" s="205" t="str">
        <f aca="false">VLOOKUP(B172,СписокРабот!B:E,2,FALSE())</f>
        <v>Расшивка примыканий стен пол в бетонной плите (межпанельные стыки)</v>
      </c>
      <c r="D172" s="205" t="str">
        <f aca="false">VLOOKUP(B172,СписокРабот!B:E,3,FALSE())</f>
        <v>п.м</v>
      </c>
      <c r="E172" s="557" t="n">
        <f aca="false">VLOOKUP(B172,СписокРабот!B:H,7,FALSE())</f>
        <v>80</v>
      </c>
      <c r="F172" s="206" t="n">
        <f aca="false">SUMPRODUCT(J172:$CZ172,MOD(COLUMN(J172:$CZ172)+1,2))</f>
        <v>0</v>
      </c>
      <c r="G172" s="558" t="n">
        <f aca="false">E172*F172</f>
        <v>0</v>
      </c>
      <c r="H172" s="559"/>
      <c r="I172" s="558" t="n">
        <f aca="false">H172*$E172</f>
        <v>0</v>
      </c>
    </row>
    <row r="173" customFormat="false" ht="14.25" hidden="false" customHeight="false" outlineLevel="0" collapsed="false">
      <c r="A173" s="556"/>
      <c r="B173" s="205" t="s">
        <v>479</v>
      </c>
      <c r="C173" s="205" t="str">
        <f aca="false">VLOOKUP(B173,СписокРабот!B:E,2,FALSE())</f>
        <v>Заделка примыканий стен пол в бетонной плите (межпанельные стыки)</v>
      </c>
      <c r="D173" s="205" t="str">
        <f aca="false">VLOOKUP(B173,СписокРабот!B:E,3,FALSE())</f>
        <v>п.м</v>
      </c>
      <c r="E173" s="557" t="n">
        <f aca="false">VLOOKUP(B173,СписокРабот!B:H,7,FALSE())</f>
        <v>205</v>
      </c>
      <c r="F173" s="206" t="n">
        <f aca="false">SUMPRODUCT(J173:$CZ173,MOD(COLUMN(J173:$CZ173)+1,2))</f>
        <v>0</v>
      </c>
      <c r="G173" s="558" t="n">
        <f aca="false">E173*F173</f>
        <v>0</v>
      </c>
      <c r="H173" s="559"/>
      <c r="I173" s="558" t="n">
        <f aca="false">H173*$E173</f>
        <v>0</v>
      </c>
    </row>
    <row r="174" customFormat="false" ht="14.25" hidden="false" customHeight="false" outlineLevel="0" collapsed="false">
      <c r="A174" s="556"/>
      <c r="B174" s="205" t="s">
        <v>480</v>
      </c>
      <c r="C174" s="205" t="str">
        <f aca="false">VLOOKUP(B174,СписокРабот!B:E,2,FALSE())</f>
        <v>Монтаж дверей скрытого монтажа</v>
      </c>
      <c r="D174" s="205" t="str">
        <f aca="false">VLOOKUP(B174,СписокРабот!B:E,3,FALSE())</f>
        <v>ед.</v>
      </c>
      <c r="E174" s="557" t="n">
        <f aca="false">VLOOKUP(B174,СписокРабот!B:H,7,FALSE())</f>
        <v>3998</v>
      </c>
      <c r="F174" s="206" t="n">
        <f aca="false">SUMPRODUCT(J174:$CZ174,MOD(COLUMN(J174:$CZ174)+1,2))</f>
        <v>0</v>
      </c>
      <c r="G174" s="558" t="n">
        <f aca="false">E174*F174</f>
        <v>0</v>
      </c>
      <c r="H174" s="559"/>
      <c r="I174" s="558" t="n">
        <f aca="false">H174*$E174</f>
        <v>0</v>
      </c>
    </row>
    <row r="175" customFormat="false" ht="14.25" hidden="false" customHeight="false" outlineLevel="0" collapsed="false">
      <c r="A175" s="556"/>
      <c r="B175" s="205" t="s">
        <v>481</v>
      </c>
      <c r="C175" s="205" t="str">
        <f aca="false">VLOOKUP(B175,СписокРабот!B:E,2,FALSE())</f>
        <v>Монтаж антресоли</v>
      </c>
      <c r="D175" s="205" t="str">
        <f aca="false">VLOOKUP(B175,СписокРабот!B:E,3,FALSE())</f>
        <v>м²</v>
      </c>
      <c r="E175" s="557" t="n">
        <f aca="false">VLOOKUP(B175,СписокРабот!B:H,7,FALSE())</f>
        <v>629</v>
      </c>
      <c r="F175" s="206" t="n">
        <f aca="false">SUMPRODUCT(J175:$CZ175,MOD(COLUMN(J175:$CZ175)+1,2))</f>
        <v>0</v>
      </c>
      <c r="G175" s="558" t="n">
        <f aca="false">E175*F175</f>
        <v>0</v>
      </c>
      <c r="H175" s="559"/>
      <c r="I175" s="558" t="n">
        <f aca="false">H175*$E175</f>
        <v>0</v>
      </c>
    </row>
    <row r="176" customFormat="false" ht="14.25" hidden="false" customHeight="false" outlineLevel="0" collapsed="false">
      <c r="A176" s="556"/>
      <c r="B176" s="205" t="s">
        <v>482</v>
      </c>
      <c r="C176" s="205" t="s">
        <v>1089</v>
      </c>
      <c r="D176" s="205" t="str">
        <f aca="false">VLOOKUP(B176,СписокРабот!B:E,3,FALSE())</f>
        <v>ед.</v>
      </c>
      <c r="E176" s="557" t="n">
        <f aca="false">VLOOKUP(B176,СписокРабот!B:H,7,FALSE())</f>
        <v>791</v>
      </c>
      <c r="F176" s="206" t="n">
        <f aca="false">SUMPRODUCT(J176:$CZ176,MOD(COLUMN(J176:$CZ176)+1,2))</f>
        <v>0</v>
      </c>
      <c r="G176" s="558" t="n">
        <f aca="false">E176*F176</f>
        <v>0</v>
      </c>
      <c r="H176" s="559"/>
      <c r="I176" s="558" t="n">
        <f aca="false">H176*$E176</f>
        <v>0</v>
      </c>
    </row>
    <row r="177" customFormat="false" ht="14.25" hidden="false" customHeight="false" outlineLevel="0" collapsed="false">
      <c r="A177" s="568" t="s">
        <v>354</v>
      </c>
      <c r="B177" s="569" t="s">
        <v>83</v>
      </c>
      <c r="C177" s="569"/>
      <c r="D177" s="569"/>
      <c r="E177" s="569"/>
      <c r="F177" s="570" t="n">
        <f aca="false">SUM(F81:F167)</f>
        <v>0</v>
      </c>
      <c r="G177" s="571" t="n">
        <f aca="false">SUM(G81:G176)</f>
        <v>0</v>
      </c>
      <c r="H177" s="572"/>
      <c r="I177" s="573" t="n">
        <f aca="false">SUM(I81:I176)</f>
        <v>0</v>
      </c>
    </row>
    <row r="178" customFormat="false" ht="14.25" hidden="false" customHeight="false" outlineLevel="0" collapsed="false">
      <c r="A178" s="574" t="s">
        <v>382</v>
      </c>
      <c r="B178" s="575" t="s">
        <v>1079</v>
      </c>
      <c r="C178" s="575"/>
      <c r="D178" s="575"/>
      <c r="E178" s="575"/>
      <c r="F178" s="576" t="n">
        <f aca="false">F177+F79</f>
        <v>0</v>
      </c>
      <c r="G178" s="577" t="n">
        <f aca="false">G177+G79</f>
        <v>0</v>
      </c>
      <c r="H178" s="578"/>
      <c r="I178" s="579" t="n">
        <f aca="false">I177+I79</f>
        <v>0</v>
      </c>
    </row>
    <row r="179" customFormat="false" ht="14.25" hidden="false" customHeight="false" outlineLevel="0" collapsed="false">
      <c r="A179" s="544" t="s">
        <v>338</v>
      </c>
      <c r="B179" s="545" t="s">
        <v>483</v>
      </c>
      <c r="C179" s="545"/>
      <c r="D179" s="545"/>
      <c r="E179" s="545"/>
      <c r="F179" s="546" t="n">
        <f aca="false">F231</f>
        <v>0</v>
      </c>
      <c r="G179" s="547" t="n">
        <f aca="false">G231</f>
        <v>0</v>
      </c>
      <c r="H179" s="548"/>
      <c r="I179" s="549" t="n">
        <f aca="false">I231</f>
        <v>0</v>
      </c>
    </row>
    <row r="180" customFormat="false" ht="14.25" hidden="false" customHeight="false" outlineLevel="0" collapsed="false">
      <c r="A180" s="566" t="s">
        <v>344</v>
      </c>
      <c r="B180" s="551" t="s">
        <v>484</v>
      </c>
      <c r="C180" s="551"/>
      <c r="D180" s="551"/>
      <c r="E180" s="551"/>
      <c r="F180" s="552" t="n">
        <f aca="false">F194</f>
        <v>0</v>
      </c>
      <c r="G180" s="553" t="n">
        <f aca="false">G194</f>
        <v>0</v>
      </c>
      <c r="H180" s="567"/>
      <c r="I180" s="555" t="n">
        <f aca="false">I194</f>
        <v>0</v>
      </c>
    </row>
    <row r="181" customFormat="false" ht="14.25" hidden="false" customHeight="false" outlineLevel="0" collapsed="false">
      <c r="A181" s="556"/>
      <c r="B181" s="205" t="s">
        <v>485</v>
      </c>
      <c r="C181" s="205" t="str">
        <f aca="false">VLOOKUP(B181,СписокРабот!B:E,2,FALSE())</f>
        <v>Демонтаж цементной стяжки до 3 см (армированная к-1,2)</v>
      </c>
      <c r="D181" s="205" t="str">
        <f aca="false">VLOOKUP(B181,СписокРабот!B:E,3,FALSE())</f>
        <v>м²</v>
      </c>
      <c r="E181" s="557" t="n">
        <f aca="false">VLOOKUP(B181,СписокРабот!B:H,7,FALSE())</f>
        <v>242</v>
      </c>
      <c r="F181" s="206" t="n">
        <f aca="false">SUMPRODUCT(J181:$CZ181,MOD(COLUMN(J181:$CZ181)+1,2))</f>
        <v>0</v>
      </c>
      <c r="G181" s="558" t="n">
        <f aca="false">E181*F181</f>
        <v>0</v>
      </c>
      <c r="H181" s="559"/>
      <c r="I181" s="558" t="n">
        <f aca="false">H181*$E181</f>
        <v>0</v>
      </c>
    </row>
    <row r="182" customFormat="false" ht="14.25" hidden="false" customHeight="false" outlineLevel="0" collapsed="false">
      <c r="A182" s="556"/>
      <c r="B182" s="205" t="s">
        <v>486</v>
      </c>
      <c r="C182" s="205" t="str">
        <f aca="false">VLOOKUP(B182,СписокРабот!B:E,2,FALSE())</f>
        <v>Расчистка пола, стен от клея</v>
      </c>
      <c r="D182" s="205" t="str">
        <f aca="false">VLOOKUP(B182,СписокРабот!B:E,3,FALSE())</f>
        <v>м²</v>
      </c>
      <c r="E182" s="557" t="n">
        <f aca="false">VLOOKUP(B182,СписокРабот!B:H,7,FALSE())</f>
        <v>335</v>
      </c>
      <c r="F182" s="206" t="n">
        <f aca="false">SUMPRODUCT(J182:$CZ182,MOD(COLUMN(J182:$CZ182)+1,2))</f>
        <v>0</v>
      </c>
      <c r="G182" s="558" t="n">
        <f aca="false">E182*F182</f>
        <v>0</v>
      </c>
      <c r="H182" s="559"/>
      <c r="I182" s="558" t="n">
        <f aca="false">H182*$E182</f>
        <v>0</v>
      </c>
    </row>
    <row r="183" customFormat="false" ht="14.25" hidden="false" customHeight="false" outlineLevel="0" collapsed="false">
      <c r="A183" s="556"/>
      <c r="B183" s="205" t="s">
        <v>487</v>
      </c>
      <c r="C183" s="205" t="str">
        <f aca="false">VLOOKUP(B183,СписокРабот!B:E,2,FALSE())</f>
        <v>Расчистка пола от засыпки и шумоизоляции толщ. до 50мм</v>
      </c>
      <c r="D183" s="205" t="str">
        <f aca="false">VLOOKUP(B183,СписокРабот!B:E,3,FALSE())</f>
        <v>м²</v>
      </c>
      <c r="E183" s="557" t="n">
        <f aca="false">VLOOKUP(B183,СписокРабот!B:H,7,FALSE())</f>
        <v>121</v>
      </c>
      <c r="F183" s="206" t="n">
        <f aca="false">SUMPRODUCT(J183:$CZ183,MOD(COLUMN(J183:$CZ183)+1,2))</f>
        <v>0</v>
      </c>
      <c r="G183" s="558" t="n">
        <f aca="false">E183*F183</f>
        <v>0</v>
      </c>
      <c r="H183" s="559"/>
      <c r="I183" s="558" t="n">
        <f aca="false">H183*$E183</f>
        <v>0</v>
      </c>
    </row>
    <row r="184" customFormat="false" ht="14.25" hidden="false" customHeight="false" outlineLevel="0" collapsed="false">
      <c r="A184" s="556"/>
      <c r="B184" s="205" t="s">
        <v>488</v>
      </c>
      <c r="C184" s="205" t="str">
        <f aca="false">VLOOKUP(B184,СписокРабот!B:E,2,FALSE())</f>
        <v>Демонтаж битума/ асфальта с пола т. до 7 см (выше К-1,5)</v>
      </c>
      <c r="D184" s="205" t="str">
        <f aca="false">VLOOKUP(B184,СписокРабот!B:E,3,FALSE())</f>
        <v>м²</v>
      </c>
      <c r="E184" s="557" t="n">
        <f aca="false">VLOOKUP(B184,СписокРабот!B:H,7,FALSE())</f>
        <v>527</v>
      </c>
      <c r="F184" s="206" t="n">
        <f aca="false">SUMPRODUCT(J184:$CZ184,MOD(COLUMN(J184:$CZ184)+1,2))</f>
        <v>0</v>
      </c>
      <c r="G184" s="558" t="n">
        <f aca="false">E184*F184</f>
        <v>0</v>
      </c>
      <c r="H184" s="559"/>
      <c r="I184" s="558" t="n">
        <f aca="false">H184*$E184</f>
        <v>0</v>
      </c>
    </row>
    <row r="185" customFormat="false" ht="14.25" hidden="false" customHeight="false" outlineLevel="0" collapsed="false">
      <c r="A185" s="556"/>
      <c r="B185" s="205" t="s">
        <v>489</v>
      </c>
      <c r="C185" s="205" t="str">
        <f aca="false">VLOOKUP(B185,СписокРабот!B:E,2,FALSE())</f>
        <v>Демонтаж цементной стяжки от 3 см до 7 см (свыше 7 см - коэф. 1,5)(армированная к-1,2)</v>
      </c>
      <c r="D185" s="205" t="str">
        <f aca="false">VLOOKUP(B185,СписокРабот!B:E,3,FALSE())</f>
        <v>м²</v>
      </c>
      <c r="E185" s="557" t="n">
        <f aca="false">VLOOKUP(B185,СписокРабот!B:H,7,FALSE())</f>
        <v>375</v>
      </c>
      <c r="F185" s="206" t="n">
        <f aca="false">SUMPRODUCT(J185:$CZ185,MOD(COLUMN(J185:$CZ185)+1,2))</f>
        <v>0</v>
      </c>
      <c r="G185" s="558" t="n">
        <f aca="false">E185*F185</f>
        <v>0</v>
      </c>
      <c r="H185" s="559"/>
      <c r="I185" s="558" t="n">
        <f aca="false">H185*$E185</f>
        <v>0</v>
      </c>
    </row>
    <row r="186" customFormat="false" ht="14.25" hidden="false" customHeight="false" outlineLevel="0" collapsed="false">
      <c r="A186" s="556"/>
      <c r="B186" s="205" t="s">
        <v>490</v>
      </c>
      <c r="C186" s="205" t="str">
        <f aca="false">VLOOKUP(B186,СписокРабот!B:E,2,FALSE())</f>
        <v>Демонтаж пола из паркетной доски/ ламината</v>
      </c>
      <c r="D186" s="205" t="str">
        <f aca="false">VLOOKUP(B186,СписокРабот!B:E,3,FALSE())</f>
        <v>м²</v>
      </c>
      <c r="E186" s="557" t="n">
        <f aca="false">VLOOKUP(B186,СписокРабот!B:H,7,FALSE())</f>
        <v>134</v>
      </c>
      <c r="F186" s="206" t="n">
        <f aca="false">SUMPRODUCT(J186:$CZ186,MOD(COLUMN(J186:$CZ186)+1,2))</f>
        <v>0</v>
      </c>
      <c r="G186" s="558" t="n">
        <f aca="false">E186*F186</f>
        <v>0</v>
      </c>
      <c r="H186" s="559"/>
      <c r="I186" s="558" t="n">
        <f aca="false">H186*$E186</f>
        <v>0</v>
      </c>
    </row>
    <row r="187" customFormat="false" ht="14.25" hidden="false" customHeight="false" outlineLevel="0" collapsed="false">
      <c r="A187" s="556"/>
      <c r="B187" s="205" t="s">
        <v>491</v>
      </c>
      <c r="C187" s="205" t="str">
        <f aca="false">VLOOKUP(B187,СписокРабот!B:E,2,FALSE())</f>
        <v>Демонтаж пола из штучного паркета</v>
      </c>
      <c r="D187" s="205" t="str">
        <f aca="false">VLOOKUP(B187,СписокРабот!B:E,3,FALSE())</f>
        <v>м²</v>
      </c>
      <c r="E187" s="557" t="n">
        <f aca="false">VLOOKUP(B187,СписокРабот!B:H,7,FALSE())</f>
        <v>157</v>
      </c>
      <c r="F187" s="206" t="n">
        <f aca="false">SUMPRODUCT(J187:$CZ187,MOD(COLUMN(J187:$CZ187)+1,2))</f>
        <v>0</v>
      </c>
      <c r="G187" s="558" t="n">
        <f aca="false">E187*F187</f>
        <v>0</v>
      </c>
      <c r="H187" s="559"/>
      <c r="I187" s="558" t="n">
        <f aca="false">H187*$E187</f>
        <v>0</v>
      </c>
    </row>
    <row r="188" customFormat="false" ht="14.25" hidden="false" customHeight="false" outlineLevel="0" collapsed="false">
      <c r="A188" s="556"/>
      <c r="B188" s="205" t="s">
        <v>492</v>
      </c>
      <c r="C188" s="205" t="str">
        <f aca="false">VLOOKUP(B188,СписокРабот!B:E,2,FALSE())</f>
        <v>Демонтаж пола из половой доски</v>
      </c>
      <c r="D188" s="205" t="str">
        <f aca="false">VLOOKUP(B188,СписокРабот!B:E,3,FALSE())</f>
        <v>м²</v>
      </c>
      <c r="E188" s="557" t="n">
        <f aca="false">VLOOKUP(B188,СписокРабот!B:H,7,FALSE())</f>
        <v>165</v>
      </c>
      <c r="F188" s="206" t="n">
        <f aca="false">SUMPRODUCT(J188:$CZ188,MOD(COLUMN(J188:$CZ188)+1,2))</f>
        <v>0</v>
      </c>
      <c r="G188" s="558" t="n">
        <f aca="false">E188*F188</f>
        <v>0</v>
      </c>
      <c r="H188" s="559"/>
      <c r="I188" s="558" t="n">
        <f aca="false">H188*$E188</f>
        <v>0</v>
      </c>
    </row>
    <row r="189" customFormat="false" ht="14.25" hidden="false" customHeight="false" outlineLevel="0" collapsed="false">
      <c r="A189" s="556"/>
      <c r="B189" s="205" t="s">
        <v>493</v>
      </c>
      <c r="C189" s="205" t="str">
        <f aca="false">VLOOKUP(B189,СписокРабот!B:E,2,FALSE())</f>
        <v>Демонтаж пола из линолеума / ковролина/ оргалита (за 1 слой)</v>
      </c>
      <c r="D189" s="205" t="str">
        <f aca="false">VLOOKUP(B189,СписокРабот!B:E,3,FALSE())</f>
        <v>м²</v>
      </c>
      <c r="E189" s="557" t="n">
        <f aca="false">VLOOKUP(B189,СписокРабот!B:H,7,FALSE())</f>
        <v>61</v>
      </c>
      <c r="F189" s="206" t="n">
        <f aca="false">SUMPRODUCT(J189:$CZ189,MOD(COLUMN(J189:$CZ189)+1,2))</f>
        <v>0</v>
      </c>
      <c r="G189" s="558" t="n">
        <f aca="false">E189*F189</f>
        <v>0</v>
      </c>
      <c r="H189" s="559"/>
      <c r="I189" s="558" t="n">
        <f aca="false">H189*$E189</f>
        <v>0</v>
      </c>
    </row>
    <row r="190" customFormat="false" ht="14.25" hidden="false" customHeight="false" outlineLevel="0" collapsed="false">
      <c r="A190" s="556"/>
      <c r="B190" s="205" t="s">
        <v>494</v>
      </c>
      <c r="C190" s="205" t="str">
        <f aca="false">VLOOKUP(B190,СписокРабот!B:E,2,FALSE())</f>
        <v>Демонтаж пола Авангард-Кнауф т. 50мм</v>
      </c>
      <c r="D190" s="205" t="str">
        <f aca="false">VLOOKUP(B190,СписокРабот!B:E,3,FALSE())</f>
        <v>м²</v>
      </c>
      <c r="E190" s="557" t="n">
        <f aca="false">VLOOKUP(B190,СписокРабот!B:H,7,FALSE())</f>
        <v>135</v>
      </c>
      <c r="F190" s="206" t="n">
        <f aca="false">SUMPRODUCT(J190:$CZ190,MOD(COLUMN(J190:$CZ190)+1,2))</f>
        <v>0</v>
      </c>
      <c r="G190" s="558" t="n">
        <f aca="false">E190*F190</f>
        <v>0</v>
      </c>
      <c r="H190" s="559"/>
      <c r="I190" s="558" t="n">
        <f aca="false">H190*$E190</f>
        <v>0</v>
      </c>
    </row>
    <row r="191" customFormat="false" ht="14.25" hidden="false" customHeight="false" outlineLevel="0" collapsed="false">
      <c r="A191" s="556"/>
      <c r="B191" s="205" t="s">
        <v>495</v>
      </c>
      <c r="C191" s="205" t="str">
        <f aca="false">VLOOKUP(B191,СписокРабот!B:E,2,FALSE())</f>
        <v>Демонтаж плинтуса</v>
      </c>
      <c r="D191" s="205" t="str">
        <f aca="false">VLOOKUP(B191,СписокРабот!B:E,3,FALSE())</f>
        <v>п.м</v>
      </c>
      <c r="E191" s="557" t="n">
        <f aca="false">VLOOKUP(B191,СписокРабот!B:H,7,FALSE())</f>
        <v>27</v>
      </c>
      <c r="F191" s="206" t="n">
        <f aca="false">SUMPRODUCT(J191:$CZ191,MOD(COLUMN(J191:$CZ191)+1,2))</f>
        <v>0</v>
      </c>
      <c r="G191" s="558" t="n">
        <f aca="false">E191*F191</f>
        <v>0</v>
      </c>
      <c r="H191" s="559"/>
      <c r="I191" s="558" t="n">
        <f aca="false">H191*$E191</f>
        <v>0</v>
      </c>
    </row>
    <row r="192" customFormat="false" ht="14.25" hidden="false" customHeight="false" outlineLevel="0" collapsed="false">
      <c r="A192" s="556"/>
      <c r="B192" s="205" t="s">
        <v>496</v>
      </c>
      <c r="C192" s="205" t="str">
        <f aca="false">VLOOKUP(B192,СписокРабот!B:E,2,FALSE())</f>
        <v>Демонтаж деревянных лаг</v>
      </c>
      <c r="D192" s="205" t="str">
        <f aca="false">VLOOKUP(B192,СписокРабот!B:E,3,FALSE())</f>
        <v>м²</v>
      </c>
      <c r="E192" s="557" t="n">
        <f aca="false">VLOOKUP(B192,СписокРабот!B:H,7,FALSE())</f>
        <v>127</v>
      </c>
      <c r="F192" s="206" t="n">
        <f aca="false">SUMPRODUCT(J192:$CZ192,MOD(COLUMN(J192:$CZ192)+1,2))</f>
        <v>0</v>
      </c>
      <c r="G192" s="558" t="n">
        <f aca="false">E192*F192</f>
        <v>0</v>
      </c>
      <c r="H192" s="559"/>
      <c r="I192" s="558" t="n">
        <f aca="false">H192*$E192</f>
        <v>0</v>
      </c>
    </row>
    <row r="193" customFormat="false" ht="14.25" hidden="false" customHeight="false" outlineLevel="0" collapsed="false">
      <c r="A193" s="556"/>
      <c r="B193" s="205" t="s">
        <v>497</v>
      </c>
      <c r="C193" s="205" t="str">
        <f aca="false">VLOOKUP(B193,СписокРабот!B:E,2,FALSE())</f>
        <v>Демонтаж бетонного поддона сантехнического узла</v>
      </c>
      <c r="D193" s="205" t="str">
        <f aca="false">VLOOKUP(B193,СписокРабот!B:E,3,FALSE())</f>
        <v>ед.</v>
      </c>
      <c r="E193" s="557" t="n">
        <f aca="false">VLOOKUP(B193,СписокРабот!B:H,7,FALSE())</f>
        <v>4235</v>
      </c>
      <c r="F193" s="206" t="n">
        <f aca="false">SUMPRODUCT(J193:$CZ193,MOD(COLUMN(J193:$CZ193)+1,2))</f>
        <v>0</v>
      </c>
      <c r="G193" s="558" t="n">
        <f aca="false">E193*F193</f>
        <v>0</v>
      </c>
      <c r="H193" s="559"/>
      <c r="I193" s="558" t="n">
        <f aca="false">H193*$E193</f>
        <v>0</v>
      </c>
    </row>
    <row r="194" customFormat="false" ht="14.25" hidden="false" customHeight="false" outlineLevel="0" collapsed="false">
      <c r="A194" s="568" t="s">
        <v>354</v>
      </c>
      <c r="B194" s="569" t="s">
        <v>498</v>
      </c>
      <c r="C194" s="569"/>
      <c r="D194" s="569"/>
      <c r="E194" s="569"/>
      <c r="F194" s="570" t="n">
        <f aca="false">SUM(F181:F193)</f>
        <v>0</v>
      </c>
      <c r="G194" s="571" t="n">
        <f aca="false">SUM(G181:G193)</f>
        <v>0</v>
      </c>
      <c r="H194" s="572"/>
      <c r="I194" s="573" t="n">
        <f aca="false">SUM(I181:I193)</f>
        <v>0</v>
      </c>
    </row>
    <row r="195" customFormat="false" ht="14.25" hidden="false" customHeight="false" outlineLevel="0" collapsed="false">
      <c r="A195" s="566" t="s">
        <v>344</v>
      </c>
      <c r="B195" s="551" t="s">
        <v>86</v>
      </c>
      <c r="C195" s="551"/>
      <c r="D195" s="551"/>
      <c r="E195" s="551"/>
      <c r="F195" s="552" t="n">
        <f aca="false">F230</f>
        <v>0</v>
      </c>
      <c r="G195" s="553" t="n">
        <f aca="false">G230</f>
        <v>0</v>
      </c>
      <c r="H195" s="567"/>
      <c r="I195" s="555" t="n">
        <f aca="false">I230</f>
        <v>0</v>
      </c>
    </row>
    <row r="196" customFormat="false" ht="14.25" hidden="false" customHeight="false" outlineLevel="0" collapsed="false">
      <c r="A196" s="556"/>
      <c r="B196" s="205" t="s">
        <v>499</v>
      </c>
      <c r="C196" s="205" t="str">
        <f aca="false">VLOOKUP(B196,СписокРабот!B:E,2,FALSE())</f>
        <v>Стяжка пола до 50 мм с устройством маяков,демпфернойленты</v>
      </c>
      <c r="D196" s="205" t="str">
        <f aca="false">VLOOKUP(B196,СписокРабот!B:E,3,FALSE())</f>
        <v>м²</v>
      </c>
      <c r="E196" s="557" t="n">
        <f aca="false">VLOOKUP(B196,СписокРабот!B:H,7,FALSE())</f>
        <v>471</v>
      </c>
      <c r="F196" s="206" t="n">
        <f aca="false">SUMPRODUCT(J196:$CZ196,MOD(COLUMN(J196:$CZ196)+1,2))</f>
        <v>0</v>
      </c>
      <c r="G196" s="558" t="n">
        <f aca="false">E196*F196</f>
        <v>0</v>
      </c>
      <c r="H196" s="559"/>
      <c r="I196" s="558" t="n">
        <f aca="false">H196*$E196</f>
        <v>0</v>
      </c>
    </row>
    <row r="197" customFormat="false" ht="14.25" hidden="false" customHeight="false" outlineLevel="0" collapsed="false">
      <c r="A197" s="556"/>
      <c r="B197" s="205" t="s">
        <v>87</v>
      </c>
      <c r="C197" s="205" t="str">
        <f aca="false">VLOOKUP(B197,СписокРабот!B:E,2,FALSE())</f>
        <v>Обработка пола ,составом антиплесень, гидроизол. Мастиками (1 слой)</v>
      </c>
      <c r="D197" s="205" t="str">
        <f aca="false">VLOOKUP(B197,СписокРабот!B:E,3,FALSE())</f>
        <v>м²</v>
      </c>
      <c r="E197" s="557" t="n">
        <f aca="false">VLOOKUP(B197,СписокРабот!B:H,7,FALSE())</f>
        <v>127</v>
      </c>
      <c r="F197" s="206" t="n">
        <f aca="false">SUMPRODUCT(J197:$CZ197,MOD(COLUMN(J197:$CZ197)+1,2))</f>
        <v>0</v>
      </c>
      <c r="G197" s="558" t="n">
        <f aca="false">E197*F197</f>
        <v>0</v>
      </c>
      <c r="H197" s="559"/>
      <c r="I197" s="558" t="n">
        <f aca="false">H197*$E197</f>
        <v>0</v>
      </c>
    </row>
    <row r="198" customFormat="false" ht="14.25" hidden="false" customHeight="false" outlineLevel="0" collapsed="false">
      <c r="A198" s="556"/>
      <c r="B198" s="205" t="s">
        <v>500</v>
      </c>
      <c r="C198" s="205" t="str">
        <f aca="false">VLOOKUP(B198,СписокРабот!B:E,2,FALSE())</f>
        <v>Звуко-гид-ция пола рулонными материалами  на битумной основе</v>
      </c>
      <c r="D198" s="205" t="str">
        <f aca="false">VLOOKUP(B198,СписокРабот!B:E,3,FALSE())</f>
        <v>м²</v>
      </c>
      <c r="E198" s="557" t="n">
        <f aca="false">VLOOKUP(B198,СписокРабот!B:H,7,FALSE())</f>
        <v>251</v>
      </c>
      <c r="F198" s="206" t="n">
        <f aca="false">SUMPRODUCT(J198:$CZ198,MOD(COLUMN(J198:$CZ198)+1,2))</f>
        <v>0</v>
      </c>
      <c r="G198" s="558" t="n">
        <f aca="false">E198*F198</f>
        <v>0</v>
      </c>
      <c r="H198" s="559"/>
      <c r="I198" s="558" t="n">
        <f aca="false">H198*$E198</f>
        <v>0</v>
      </c>
    </row>
    <row r="199" customFormat="false" ht="14.25" hidden="false" customHeight="false" outlineLevel="0" collapsed="false">
      <c r="A199" s="556"/>
      <c r="B199" s="205" t="s">
        <v>89</v>
      </c>
      <c r="C199" s="205" t="str">
        <f aca="false">VLOOKUP(B199,СписокРабот!B:E,2,FALSE())</f>
        <v>Устройство стяжки пола самовыравнивающейся до 20мм (от 20мм  до 40мм К-1,5)</v>
      </c>
      <c r="D199" s="205" t="str">
        <f aca="false">VLOOKUP(B199,СписокРабот!B:E,3,FALSE())</f>
        <v>м²</v>
      </c>
      <c r="E199" s="557" t="n">
        <f aca="false">VLOOKUP(B199,СписокРабот!B:H,7,FALSE())</f>
        <v>370</v>
      </c>
      <c r="F199" s="206" t="n">
        <f aca="false">SUMPRODUCT(J199:$CZ199,MOD(COLUMN(J199:$CZ199)+1,2))</f>
        <v>0</v>
      </c>
      <c r="G199" s="558" t="n">
        <f aca="false">E199*F199</f>
        <v>0</v>
      </c>
      <c r="H199" s="559"/>
      <c r="I199" s="558" t="n">
        <f aca="false">H199*$E199</f>
        <v>0</v>
      </c>
    </row>
    <row r="200" customFormat="false" ht="14.25" hidden="false" customHeight="false" outlineLevel="0" collapsed="false">
      <c r="A200" s="556"/>
      <c r="B200" s="205" t="s">
        <v>501</v>
      </c>
      <c r="C200" s="205" t="str">
        <f aca="false">VLOOKUP(B200,СписокРабот!B:E,2,FALSE())</f>
        <v>Устройство «сухого пола» Авангард – Кнауф (5 cм)</v>
      </c>
      <c r="D200" s="205" t="str">
        <f aca="false">VLOOKUP(B200,СписокРабот!B:E,3,FALSE())</f>
        <v>м²</v>
      </c>
      <c r="E200" s="557" t="n">
        <f aca="false">VLOOKUP(B200,СписокРабот!B:H,7,FALSE())</f>
        <v>540</v>
      </c>
      <c r="F200" s="206" t="n">
        <f aca="false">SUMPRODUCT(J200:$CZ200,MOD(COLUMN(J200:$CZ200)+1,2))</f>
        <v>0</v>
      </c>
      <c r="G200" s="558" t="n">
        <f aca="false">E200*F200</f>
        <v>0</v>
      </c>
      <c r="H200" s="559"/>
      <c r="I200" s="558" t="n">
        <f aca="false">H200*$E200</f>
        <v>0</v>
      </c>
    </row>
    <row r="201" customFormat="false" ht="14.25" hidden="false" customHeight="false" outlineLevel="0" collapsed="false">
      <c r="A201" s="556"/>
      <c r="B201" s="205" t="s">
        <v>91</v>
      </c>
      <c r="C201" s="205" t="str">
        <f aca="false">VLOOKUP(B201,СписокРабот!B:E,2,FALSE())</f>
        <v>Армирование стяжки пола</v>
      </c>
      <c r="D201" s="205" t="str">
        <f aca="false">VLOOKUP(B201,СписокРабот!B:E,3,FALSE())</f>
        <v>м²</v>
      </c>
      <c r="E201" s="557" t="n">
        <f aca="false">VLOOKUP(B201,СписокРабот!B:H,7,FALSE())</f>
        <v>180</v>
      </c>
      <c r="F201" s="206" t="n">
        <f aca="false">SUMPRODUCT(J201:$CZ201,MOD(COLUMN(J201:$CZ201)+1,2))</f>
        <v>0</v>
      </c>
      <c r="G201" s="558" t="n">
        <f aca="false">E201*F201</f>
        <v>0</v>
      </c>
      <c r="H201" s="559"/>
      <c r="I201" s="558" t="n">
        <f aca="false">H201*$E201</f>
        <v>0</v>
      </c>
    </row>
    <row r="202" customFormat="false" ht="14.25" hidden="false" customHeight="false" outlineLevel="0" collapsed="false">
      <c r="A202" s="556"/>
      <c r="B202" s="205" t="s">
        <v>93</v>
      </c>
      <c r="C202" s="205" t="str">
        <f aca="false">VLOOKUP(B202,СписокРабот!B:E,2,FALSE())</f>
        <v>Устройство подиума под душевую кабину</v>
      </c>
      <c r="D202" s="205" t="str">
        <f aca="false">VLOOKUP(B202,СписокРабот!B:E,3,FALSE())</f>
        <v>ед.</v>
      </c>
      <c r="E202" s="557" t="n">
        <f aca="false">VLOOKUP(B202,СписокРабот!B:H,7,FALSE())</f>
        <v>2228</v>
      </c>
      <c r="F202" s="206" t="n">
        <f aca="false">SUMPRODUCT(J202:$CZ202,MOD(COLUMN(J202:$CZ202)+1,2))</f>
        <v>0</v>
      </c>
      <c r="G202" s="558" t="n">
        <f aca="false">E202*F202</f>
        <v>0</v>
      </c>
      <c r="H202" s="559"/>
      <c r="I202" s="558" t="n">
        <f aca="false">H202*$E202</f>
        <v>0</v>
      </c>
    </row>
    <row r="203" customFormat="false" ht="14.25" hidden="false" customHeight="false" outlineLevel="0" collapsed="false">
      <c r="A203" s="556"/>
      <c r="B203" s="205" t="s">
        <v>502</v>
      </c>
      <c r="C203" s="205" t="str">
        <f aca="false">VLOOKUP(B203,СписокРабот!B:E,2,FALSE())</f>
        <v>Полимерные наливные полы (без эффекта 3D)</v>
      </c>
      <c r="D203" s="205" t="str">
        <f aca="false">VLOOKUP(B203,СписокРабот!B:E,3,FALSE())</f>
        <v>м²</v>
      </c>
      <c r="E203" s="557" t="n">
        <f aca="false">VLOOKUP(B203,СписокРабот!B:H,7,FALSE())</f>
        <v>1095</v>
      </c>
      <c r="F203" s="206" t="n">
        <f aca="false">SUMPRODUCT(J203:$CZ203,MOD(COLUMN(J203:$CZ203)+1,2))</f>
        <v>0</v>
      </c>
      <c r="G203" s="558" t="n">
        <f aca="false">E203*F203</f>
        <v>0</v>
      </c>
      <c r="H203" s="559"/>
      <c r="I203" s="558" t="n">
        <f aca="false">H203*$E203</f>
        <v>0</v>
      </c>
    </row>
    <row r="204" customFormat="false" ht="14.25" hidden="false" customHeight="false" outlineLevel="0" collapsed="false">
      <c r="A204" s="556"/>
      <c r="B204" s="205" t="s">
        <v>96</v>
      </c>
      <c r="C204" s="205" t="str">
        <f aca="false">VLOOKUP(B204,СписокРабот!B:E,2,FALSE())</f>
        <v>Устройство стяжки от 50 мм до 100 мм с устройством маяков,демпферной ленты</v>
      </c>
      <c r="D204" s="205" t="str">
        <f aca="false">VLOOKUP(B204,СписокРабот!B:E,3,FALSE())</f>
        <v>м²</v>
      </c>
      <c r="E204" s="557" t="n">
        <f aca="false">VLOOKUP(B204,СписокРабот!B:H,7,FALSE())</f>
        <v>660</v>
      </c>
      <c r="F204" s="206" t="n">
        <f aca="false">SUMPRODUCT(J204:$CZ204,MOD(COLUMN(J204:$CZ204)+1,2))</f>
        <v>0</v>
      </c>
      <c r="G204" s="558" t="n">
        <f aca="false">E204*F204</f>
        <v>0</v>
      </c>
      <c r="H204" s="559"/>
      <c r="I204" s="558" t="n">
        <f aca="false">H204*$E204</f>
        <v>0</v>
      </c>
    </row>
    <row r="205" customFormat="false" ht="14.25" hidden="false" customHeight="false" outlineLevel="0" collapsed="false">
      <c r="A205" s="556"/>
      <c r="B205" s="205" t="s">
        <v>503</v>
      </c>
      <c r="C205" s="205" t="str">
        <f aca="false">VLOOKUP(B205,СписокРабот!B:E,2,FALSE())</f>
        <v>Устройство пола из ковролина / линолеума</v>
      </c>
      <c r="D205" s="205" t="str">
        <f aca="false">VLOOKUP(B205,СписокРабот!B:E,3,FALSE())</f>
        <v>м²</v>
      </c>
      <c r="E205" s="557" t="n">
        <f aca="false">VLOOKUP(B205,СписокРабот!B:H,7,FALSE())</f>
        <v>288</v>
      </c>
      <c r="F205" s="206" t="n">
        <f aca="false">SUMPRODUCT(J205:$CZ205,MOD(COLUMN(J205:$CZ205)+1,2))</f>
        <v>0</v>
      </c>
      <c r="G205" s="558" t="n">
        <f aca="false">E205*F205</f>
        <v>0</v>
      </c>
      <c r="H205" s="559"/>
      <c r="I205" s="558" t="n">
        <f aca="false">H205*$E205</f>
        <v>0</v>
      </c>
    </row>
    <row r="206" customFormat="false" ht="14.25" hidden="false" customHeight="false" outlineLevel="0" collapsed="false">
      <c r="A206" s="556"/>
      <c r="B206" s="205" t="s">
        <v>98</v>
      </c>
      <c r="C206" s="205" t="str">
        <f aca="false">VLOOKUP(B206,СписокРабот!B:E,2,FALSE())</f>
        <v>Настилка подложки под ламинат / паркетную доску</v>
      </c>
      <c r="D206" s="205" t="str">
        <f aca="false">VLOOKUP(B206,СписокРабот!B:E,3,FALSE())</f>
        <v>м²</v>
      </c>
      <c r="E206" s="557" t="n">
        <f aca="false">VLOOKUP(B206,СписокРабот!B:H,7,FALSE())</f>
        <v>46</v>
      </c>
      <c r="F206" s="206" t="n">
        <f aca="false">SUMPRODUCT(J206:$CZ206,MOD(COLUMN(J206:$CZ206)+1,2))</f>
        <v>0</v>
      </c>
      <c r="G206" s="558" t="n">
        <f aca="false">E206*F206</f>
        <v>0</v>
      </c>
      <c r="H206" s="559"/>
      <c r="I206" s="558" t="n">
        <f aca="false">H206*$E206</f>
        <v>0</v>
      </c>
    </row>
    <row r="207" customFormat="false" ht="14.25" hidden="false" customHeight="false" outlineLevel="0" collapsed="false">
      <c r="A207" s="556"/>
      <c r="B207" s="205" t="s">
        <v>504</v>
      </c>
      <c r="C207" s="205" t="str">
        <f aca="false">VLOOKUP(B207,СписокРабот!B:E,2,FALSE())</f>
        <v>Устройство пола из ламината винилового ( укладка по диагонали применять К-1,5 , "елочкой" К- 2,0)</v>
      </c>
      <c r="D207" s="205" t="str">
        <f aca="false">VLOOKUP(B207,СписокРабот!B:E,3,FALSE())</f>
        <v>м²</v>
      </c>
      <c r="E207" s="557" t="n">
        <f aca="false">VLOOKUP(B207,СписокРабот!B:H,7,FALSE())</f>
        <v>401</v>
      </c>
      <c r="F207" s="206" t="n">
        <f aca="false">SUMPRODUCT(J207:$CZ207,MOD(COLUMN(J207:$CZ207)+1,2))</f>
        <v>0</v>
      </c>
      <c r="G207" s="558" t="n">
        <f aca="false">E207*F207</f>
        <v>0</v>
      </c>
      <c r="H207" s="559"/>
      <c r="I207" s="558" t="n">
        <f aca="false">H207*$E207</f>
        <v>0</v>
      </c>
    </row>
    <row r="208" customFormat="false" ht="14.25" hidden="false" customHeight="false" outlineLevel="0" collapsed="false">
      <c r="A208" s="556"/>
      <c r="B208" s="205" t="s">
        <v>100</v>
      </c>
      <c r="C208" s="205" t="str">
        <f aca="false">VLOOKUP(B208,СписокРабот!B:E,2,FALSE())</f>
        <v>Устройство пола из ламината с замком ( укладка по диагонали применять К-1,5 , "елочкой" К- 2,0)</v>
      </c>
      <c r="D208" s="205" t="str">
        <f aca="false">VLOOKUP(B208,СписокРабот!B:E,3,FALSE())</f>
        <v>м²</v>
      </c>
      <c r="E208" s="557" t="n">
        <f aca="false">VLOOKUP(B208,СписокРабот!B:H,7,FALSE())</f>
        <v>419</v>
      </c>
      <c r="F208" s="206" t="n">
        <f aca="false">SUMPRODUCT(J208:$CZ208,MOD(COLUMN(J208:$CZ208)+1,2))</f>
        <v>0</v>
      </c>
      <c r="G208" s="558" t="n">
        <f aca="false">E208*F208</f>
        <v>0</v>
      </c>
      <c r="H208" s="559"/>
      <c r="I208" s="558" t="n">
        <f aca="false">H208*$E208</f>
        <v>0</v>
      </c>
    </row>
    <row r="209" customFormat="false" ht="14.25" hidden="false" customHeight="false" outlineLevel="0" collapsed="false">
      <c r="A209" s="556"/>
      <c r="B209" s="205" t="s">
        <v>505</v>
      </c>
      <c r="C209" s="205" t="str">
        <f aca="false">VLOOKUP(B209,СписокРабот!B:E,2,FALSE())</f>
        <v>Устройство пола из паркетной доски с замком (укладка по диагонали применять К-1,5 , "елочкой" К- 2,0)</v>
      </c>
      <c r="D209" s="205" t="str">
        <f aca="false">VLOOKUP(B209,СписокРабот!B:E,3,FALSE())</f>
        <v>м²</v>
      </c>
      <c r="E209" s="557" t="n">
        <f aca="false">VLOOKUP(B209,СписокРабот!B:H,7,FALSE())</f>
        <v>452</v>
      </c>
      <c r="F209" s="206" t="n">
        <f aca="false">SUMPRODUCT(J209:$CZ209,MOD(COLUMN(J209:$CZ209)+1,2))</f>
        <v>0</v>
      </c>
      <c r="G209" s="558" t="n">
        <f aca="false">E209*F209</f>
        <v>0</v>
      </c>
      <c r="H209" s="559"/>
      <c r="I209" s="558" t="n">
        <f aca="false">H209*$E209</f>
        <v>0</v>
      </c>
    </row>
    <row r="210" customFormat="false" ht="14.25" hidden="false" customHeight="false" outlineLevel="0" collapsed="false">
      <c r="A210" s="556"/>
      <c r="B210" s="205" t="s">
        <v>102</v>
      </c>
      <c r="C210" s="205" t="str">
        <f aca="false">VLOOKUP(B210,СписокРабот!B:E,2,FALSE())</f>
        <v>Грунтовка пола, 1 слой, обработка Бетоноконтакт К-1,8</v>
      </c>
      <c r="D210" s="205" t="str">
        <f aca="false">VLOOKUP(B210,СписокРабот!B:E,3,FALSE())</f>
        <v>м²</v>
      </c>
      <c r="E210" s="557" t="n">
        <f aca="false">VLOOKUP(B210,СписокРабот!B:H,7,FALSE())</f>
        <v>32</v>
      </c>
      <c r="F210" s="206" t="n">
        <f aca="false">SUMPRODUCT(J210:$CZ210,MOD(COLUMN(J210:$CZ210)+1,2))</f>
        <v>0</v>
      </c>
      <c r="G210" s="558" t="n">
        <f aca="false">E210*F210</f>
        <v>0</v>
      </c>
      <c r="H210" s="559"/>
      <c r="I210" s="558" t="n">
        <f aca="false">H210*$E210</f>
        <v>0</v>
      </c>
    </row>
    <row r="211" customFormat="false" ht="14.25" hidden="false" customHeight="false" outlineLevel="0" collapsed="false">
      <c r="A211" s="556"/>
      <c r="B211" s="205" t="s">
        <v>104</v>
      </c>
      <c r="C211" s="205" t="str">
        <f aca="false">VLOOKUP(B211,СписокРабот!B:E,2,FALSE())</f>
        <v>Устройство тепло / звукоизоляции пола (однослойный)</v>
      </c>
      <c r="D211" s="205" t="str">
        <f aca="false">VLOOKUP(B211,СписокРабот!B:E,3,FALSE())</f>
        <v>м²</v>
      </c>
      <c r="E211" s="557" t="n">
        <f aca="false">VLOOKUP(B211,СписокРабот!B:H,7,FALSE())</f>
        <v>194</v>
      </c>
      <c r="F211" s="206" t="n">
        <f aca="false">SUMPRODUCT(J211:$CZ211,MOD(COLUMN(J211:$CZ211)+1,2))</f>
        <v>0</v>
      </c>
      <c r="G211" s="558" t="n">
        <f aca="false">E211*F211</f>
        <v>0</v>
      </c>
      <c r="H211" s="559"/>
      <c r="I211" s="558" t="n">
        <f aca="false">H211*$E211</f>
        <v>0</v>
      </c>
    </row>
    <row r="212" customFormat="false" ht="14.25" hidden="false" customHeight="false" outlineLevel="0" collapsed="false">
      <c r="A212" s="556"/>
      <c r="B212" s="205" t="s">
        <v>506</v>
      </c>
      <c r="C212" s="205" t="str">
        <f aca="false">VLOOKUP(B212,СписокРабот!B:E,2,FALSE())</f>
        <v>Шпаклевка, окраска плинтуса (комплекс)</v>
      </c>
      <c r="D212" s="205" t="str">
        <f aca="false">VLOOKUP(B212,СписокРабот!B:E,3,FALSE())</f>
        <v>п.м</v>
      </c>
      <c r="E212" s="557" t="n">
        <f aca="false">VLOOKUP(B212,СписокРабот!B:H,7,FALSE())</f>
        <v>210</v>
      </c>
      <c r="F212" s="206" t="n">
        <f aca="false">SUMPRODUCT(J212:$CZ212,MOD(COLUMN(J212:$CZ212)+1,2))</f>
        <v>0</v>
      </c>
      <c r="G212" s="558" t="n">
        <f aca="false">E212*F212</f>
        <v>0</v>
      </c>
      <c r="H212" s="559"/>
      <c r="I212" s="558" t="n">
        <f aca="false">H212*$E212</f>
        <v>0</v>
      </c>
    </row>
    <row r="213" customFormat="false" ht="14.25" hidden="false" customHeight="false" outlineLevel="0" collapsed="false">
      <c r="A213" s="556"/>
      <c r="B213" s="205" t="s">
        <v>507</v>
      </c>
      <c r="C213" s="205" t="str">
        <f aca="false">VLOOKUP(B213,СписокРабот!B:E,2,FALSE())</f>
        <v>Устройство плинтуса дюрополимер,полиуретан, деревянного, МДФ</v>
      </c>
      <c r="D213" s="205" t="str">
        <f aca="false">VLOOKUP(B213,СписокРабот!B:E,3,FALSE())</f>
        <v>п.м</v>
      </c>
      <c r="E213" s="557" t="n">
        <f aca="false">VLOOKUP(B213,СписокРабот!B:H,7,FALSE())</f>
        <v>294</v>
      </c>
      <c r="F213" s="206" t="n">
        <f aca="false">SUMPRODUCT(J213:$CZ213,MOD(COLUMN(J213:$CZ213)+1,2))</f>
        <v>0</v>
      </c>
      <c r="G213" s="558" t="n">
        <f aca="false">E213*F213</f>
        <v>0</v>
      </c>
      <c r="H213" s="559"/>
      <c r="I213" s="558" t="n">
        <f aca="false">H213*$E213</f>
        <v>0</v>
      </c>
    </row>
    <row r="214" customFormat="false" ht="14.25" hidden="false" customHeight="false" outlineLevel="0" collapsed="false">
      <c r="A214" s="556"/>
      <c r="B214" s="205" t="s">
        <v>106</v>
      </c>
      <c r="C214" s="205" t="str">
        <f aca="false">VLOOKUP(B214,СписокРабот!B:E,2,FALSE())</f>
        <v>Устройство плинтуса на бетонное / кирпичное/деревянное  основание </v>
      </c>
      <c r="D214" s="205" t="str">
        <f aca="false">VLOOKUP(B214,СписокРабот!B:E,3,FALSE())</f>
        <v>п.м</v>
      </c>
      <c r="E214" s="557" t="n">
        <f aca="false">VLOOKUP(B214,СписокРабот!B:H,7,FALSE())</f>
        <v>119</v>
      </c>
      <c r="F214" s="206" t="n">
        <f aca="false">SUMPRODUCT(J214:$CZ214,MOD(COLUMN(J214:$CZ214)+1,2))</f>
        <v>0</v>
      </c>
      <c r="G214" s="558" t="n">
        <f aca="false">E214*F214</f>
        <v>0</v>
      </c>
      <c r="H214" s="559"/>
      <c r="I214" s="558" t="n">
        <f aca="false">H214*$E214</f>
        <v>0</v>
      </c>
    </row>
    <row r="215" customFormat="false" ht="14.25" hidden="false" customHeight="false" outlineLevel="0" collapsed="false">
      <c r="A215" s="556"/>
      <c r="B215" s="205" t="s">
        <v>508</v>
      </c>
      <c r="C215" s="205" t="str">
        <f aca="false">VLOOKUP(B215,СписокРабот!B:E,2,FALSE())</f>
        <v>Подрезка ламината, паркетной,массивной,инженерной доски(по диагонали К-1,5)</v>
      </c>
      <c r="D215" s="205" t="str">
        <f aca="false">VLOOKUP(B215,СписокРабот!B:E,3,FALSE())</f>
        <v>п.м</v>
      </c>
      <c r="E215" s="557" t="n">
        <f aca="false">VLOOKUP(B215,СписокРабот!B:H,7,FALSE())</f>
        <v>262</v>
      </c>
      <c r="F215" s="206" t="n">
        <f aca="false">SUMPRODUCT(J215:$CZ215,MOD(COLUMN(J215:$CZ215)+1,2))</f>
        <v>0</v>
      </c>
      <c r="G215" s="558" t="n">
        <f aca="false">E215*F215</f>
        <v>0</v>
      </c>
      <c r="H215" s="559"/>
      <c r="I215" s="558" t="n">
        <f aca="false">H215*$E215</f>
        <v>0</v>
      </c>
    </row>
    <row r="216" customFormat="false" ht="14.25" hidden="false" customHeight="false" outlineLevel="0" collapsed="false">
      <c r="A216" s="556"/>
      <c r="B216" s="205" t="s">
        <v>509</v>
      </c>
      <c r="C216" s="205" t="str">
        <f aca="false">VLOOKUP(B216,СписокРабот!B:E,2,FALSE())</f>
        <v>Подрезка плинтуса, запил углов плинтуса</v>
      </c>
      <c r="D216" s="205" t="str">
        <f aca="false">VLOOKUP(B216,СписокРабот!B:E,3,FALSE())</f>
        <v>п.м</v>
      </c>
      <c r="E216" s="557" t="n">
        <f aca="false">VLOOKUP(B216,СписокРабот!B:H,7,FALSE())</f>
        <v>123</v>
      </c>
      <c r="F216" s="206" t="n">
        <f aca="false">SUMPRODUCT(J216:$CZ216,MOD(COLUMN(J216:$CZ216)+1,2))</f>
        <v>0</v>
      </c>
      <c r="G216" s="558" t="n">
        <f aca="false">E216*F216</f>
        <v>0</v>
      </c>
      <c r="H216" s="559"/>
      <c r="I216" s="558" t="n">
        <f aca="false">H216*$E216</f>
        <v>0</v>
      </c>
    </row>
    <row r="217" customFormat="false" ht="14.25" hidden="false" customHeight="false" outlineLevel="0" collapsed="false">
      <c r="A217" s="556"/>
      <c r="B217" s="205" t="s">
        <v>510</v>
      </c>
      <c r="C217" s="205" t="str">
        <f aca="false">VLOOKUP(B217,СписокРабот!B:E,2,FALSE())</f>
        <v>Устройство пола из половой доски ( укладка по диагонали применять К-1,5 , "елочкой" К- 2,0)</v>
      </c>
      <c r="D217" s="205" t="str">
        <f aca="false">VLOOKUP(B217,СписокРабот!B:E,3,FALSE())</f>
        <v>м²</v>
      </c>
      <c r="E217" s="557" t="n">
        <f aca="false">VLOOKUP(B217,СписокРабот!B:H,7,FALSE())</f>
        <v>452</v>
      </c>
      <c r="F217" s="206" t="n">
        <f aca="false">SUMPRODUCT(J217:$CZ217,MOD(COLUMN(J217:$CZ217)+1,2))</f>
        <v>0</v>
      </c>
      <c r="G217" s="558" t="n">
        <f aca="false">E217*F217</f>
        <v>0</v>
      </c>
      <c r="H217" s="559"/>
      <c r="I217" s="558" t="n">
        <f aca="false">H217*$E217</f>
        <v>0</v>
      </c>
    </row>
    <row r="218" customFormat="false" ht="14.25" hidden="false" customHeight="false" outlineLevel="0" collapsed="false">
      <c r="A218" s="556"/>
      <c r="B218" s="205" t="s">
        <v>511</v>
      </c>
      <c r="C218" s="205" t="str">
        <f aca="false">VLOOKUP(B218,СписокРабот!B:E,2,FALSE())</f>
        <v>Устройство лаг под половую доску</v>
      </c>
      <c r="D218" s="205" t="str">
        <f aca="false">VLOOKUP(B218,СписокРабот!B:E,3,FALSE())</f>
        <v>п.м</v>
      </c>
      <c r="E218" s="557" t="n">
        <f aca="false">VLOOKUP(B218,СписокРабот!B:H,7,FALSE())</f>
        <v>296</v>
      </c>
      <c r="F218" s="206" t="n">
        <f aca="false">SUMPRODUCT(J218:$CZ218,MOD(COLUMN(J218:$CZ218)+1,2))</f>
        <v>0</v>
      </c>
      <c r="G218" s="558" t="n">
        <f aca="false">E218*F218</f>
        <v>0</v>
      </c>
      <c r="H218" s="559"/>
      <c r="I218" s="558" t="n">
        <f aca="false">H218*$E218</f>
        <v>0</v>
      </c>
    </row>
    <row r="219" customFormat="false" ht="14.25" hidden="false" customHeight="false" outlineLevel="0" collapsed="false">
      <c r="A219" s="556"/>
      <c r="B219" s="205" t="s">
        <v>512</v>
      </c>
      <c r="C219" s="205" t="str">
        <f aca="false">VLOOKUP(B219,СписокРабот!B:E,2,FALSE())</f>
        <v>Шлифовка фанеры под массивную доску / шлифовка стяжки</v>
      </c>
      <c r="D219" s="205" t="str">
        <f aca="false">VLOOKUP(B219,СписокРабот!B:E,3,FALSE())</f>
        <v>м²</v>
      </c>
      <c r="E219" s="557" t="n">
        <f aca="false">VLOOKUP(B219,СписокРабот!B:H,7,FALSE())</f>
        <v>334</v>
      </c>
      <c r="F219" s="206" t="n">
        <f aca="false">SUMPRODUCT(J219:$CZ219,MOD(COLUMN(J219:$CZ219)+1,2))</f>
        <v>0</v>
      </c>
      <c r="G219" s="558" t="n">
        <f aca="false">E219*F219</f>
        <v>0</v>
      </c>
      <c r="H219" s="559"/>
      <c r="I219" s="558" t="n">
        <f aca="false">H219*$E219</f>
        <v>0</v>
      </c>
    </row>
    <row r="220" customFormat="false" ht="14.25" hidden="false" customHeight="false" outlineLevel="0" collapsed="false">
      <c r="A220" s="556"/>
      <c r="B220" s="205" t="s">
        <v>513</v>
      </c>
      <c r="C220" s="205" t="str">
        <f aca="false">VLOOKUP(B220,СписокРабот!B:E,2,FALSE())</f>
        <v>Устройство пола из массивной доски ( укладка по диагонали применять К-1,5 , "елочкой" К- 2,0)</v>
      </c>
      <c r="D220" s="205" t="str">
        <f aca="false">VLOOKUP(B220,СписокРабот!B:E,3,FALSE())</f>
        <v>м²</v>
      </c>
      <c r="E220" s="557" t="n">
        <f aca="false">VLOOKUP(B220,СписокРабот!B:H,7,FALSE())</f>
        <v>730</v>
      </c>
      <c r="F220" s="206" t="n">
        <f aca="false">SUMPRODUCT(J220:$CZ220,MOD(COLUMN(J220:$CZ220)+1,2))</f>
        <v>0</v>
      </c>
      <c r="G220" s="558" t="n">
        <f aca="false">E220*F220</f>
        <v>0</v>
      </c>
      <c r="H220" s="559"/>
      <c r="I220" s="558" t="n">
        <f aca="false">H220*$E220</f>
        <v>0</v>
      </c>
    </row>
    <row r="221" customFormat="false" ht="14.25" hidden="false" customHeight="false" outlineLevel="0" collapsed="false">
      <c r="A221" s="556"/>
      <c r="B221" s="205" t="s">
        <v>514</v>
      </c>
      <c r="C221" s="205" t="str">
        <f aca="false">VLOOKUP(B221,СписокРабот!B:E,2,FALSE())</f>
        <v>Настил фанеры на пол. Плиты ДСП Quick Deck применять К-1,5</v>
      </c>
      <c r="D221" s="205" t="str">
        <f aca="false">VLOOKUP(B221,СписокРабот!B:E,3,FALSE())</f>
        <v>м²</v>
      </c>
      <c r="E221" s="557" t="n">
        <f aca="false">VLOOKUP(B221,СписокРабот!B:H,7,FALSE())</f>
        <v>365</v>
      </c>
      <c r="F221" s="206" t="n">
        <f aca="false">SUMPRODUCT(J221:$CZ221,MOD(COLUMN(J221:$CZ221)+1,2))</f>
        <v>0</v>
      </c>
      <c r="G221" s="558" t="n">
        <f aca="false">E221*F221</f>
        <v>0</v>
      </c>
      <c r="H221" s="559"/>
      <c r="I221" s="558" t="n">
        <f aca="false">H221*$E221</f>
        <v>0</v>
      </c>
    </row>
    <row r="222" customFormat="false" ht="14.25" hidden="false" customHeight="false" outlineLevel="0" collapsed="false">
      <c r="A222" s="556"/>
      <c r="B222" s="205" t="s">
        <v>515</v>
      </c>
      <c r="C222" s="205" t="str">
        <f aca="false">VLOOKUP(B222,СписокРабот!B:E,2,FALSE())</f>
        <v>Укладка инженерной доски  ( укладка длинной от 1,5м или  по диагонали применять К-1,5 ,  "елочкой"  К- 2,0)</v>
      </c>
      <c r="D222" s="205" t="str">
        <f aca="false">VLOOKUP(B222,СписокРабот!B:E,3,FALSE())</f>
        <v>м²</v>
      </c>
      <c r="E222" s="557" t="n">
        <f aca="false">VLOOKUP(B222,СписокРабот!B:H,7,FALSE())</f>
        <v>2094</v>
      </c>
      <c r="F222" s="206" t="n">
        <f aca="false">SUMPRODUCT(J222:$CZ222,MOD(COLUMN(J222:$CZ222)+1,2))</f>
        <v>0</v>
      </c>
      <c r="G222" s="558" t="n">
        <f aca="false">E222*F222</f>
        <v>0</v>
      </c>
      <c r="H222" s="559"/>
      <c r="I222" s="558" t="n">
        <f aca="false">H222*$E222</f>
        <v>0</v>
      </c>
    </row>
    <row r="223" customFormat="false" ht="14.25" hidden="false" customHeight="false" outlineLevel="0" collapsed="false">
      <c r="A223" s="556"/>
      <c r="B223" s="205" t="s">
        <v>516</v>
      </c>
      <c r="C223" s="205" t="str">
        <f aca="false">VLOOKUP(B223,СписокРабот!B:E,2,FALSE())</f>
        <v>Монтаж кварц-винила на пол ( укладка по диагонали применять К-1,5 , "елочкой" К- 2,0)</v>
      </c>
      <c r="D223" s="205" t="str">
        <f aca="false">VLOOKUP(B223,СписокРабот!B:E,3,FALSE())</f>
        <v>м²</v>
      </c>
      <c r="E223" s="557" t="n">
        <f aca="false">VLOOKUP(B223,СписокРабот!B:H,7,FALSE())</f>
        <v>630</v>
      </c>
      <c r="F223" s="206" t="n">
        <f aca="false">SUMPRODUCT(J223:$CZ223,MOD(COLUMN(J223:$CZ223)+1,2))</f>
        <v>0</v>
      </c>
      <c r="G223" s="558" t="n">
        <f aca="false">E223*F223</f>
        <v>0</v>
      </c>
      <c r="H223" s="559"/>
      <c r="I223" s="558" t="n">
        <f aca="false">H223*$E223</f>
        <v>0</v>
      </c>
    </row>
    <row r="224" customFormat="false" ht="14.25" hidden="false" customHeight="false" outlineLevel="0" collapsed="false">
      <c r="A224" s="556"/>
      <c r="B224" s="205" t="s">
        <v>517</v>
      </c>
      <c r="C224" s="205" t="str">
        <f aca="false">VLOOKUP(B224,СписокРабот!B:E,2,FALSE())</f>
        <v>Утепление пола утеплителем типа "Пеноплекс"</v>
      </c>
      <c r="D224" s="205" t="str">
        <f aca="false">VLOOKUP(B224,СписокРабот!B:E,3,FALSE())</f>
        <v>м²</v>
      </c>
      <c r="E224" s="557" t="n">
        <f aca="false">VLOOKUP(B224,СписокРабот!B:H,7,FALSE())</f>
        <v>237</v>
      </c>
      <c r="F224" s="206" t="n">
        <f aca="false">SUMPRODUCT(J224:$CZ224,MOD(COLUMN(J224:$CZ224)+1,2))</f>
        <v>0</v>
      </c>
      <c r="G224" s="558" t="n">
        <f aca="false">E224*F224</f>
        <v>0</v>
      </c>
      <c r="H224" s="559"/>
      <c r="I224" s="558" t="n">
        <f aca="false">H224*$E224</f>
        <v>0</v>
      </c>
    </row>
    <row r="225" customFormat="false" ht="14.25" hidden="false" customHeight="false" outlineLevel="0" collapsed="false">
      <c r="A225" s="556"/>
      <c r="B225" s="205" t="s">
        <v>518</v>
      </c>
      <c r="C225" s="205" t="str">
        <f aca="false">VLOOKUP(B225,СписокРабот!B:E,2,FALSE())</f>
        <v>Стяжка пола керамзитом</v>
      </c>
      <c r="D225" s="205" t="str">
        <f aca="false">VLOOKUP(B225,СписокРабот!B:E,3,FALSE())</f>
        <v>м²</v>
      </c>
      <c r="E225" s="557" t="n">
        <f aca="false">VLOOKUP(B225,СписокРабот!B:H,7,FALSE())</f>
        <v>255</v>
      </c>
      <c r="F225" s="206" t="n">
        <f aca="false">SUMPRODUCT(J225:$CZ225,MOD(COLUMN(J225:$CZ225)+1,2))</f>
        <v>0</v>
      </c>
      <c r="G225" s="558" t="n">
        <f aca="false">E225*F225</f>
        <v>0</v>
      </c>
      <c r="H225" s="559"/>
      <c r="I225" s="558" t="n">
        <f aca="false">H225*$E225</f>
        <v>0</v>
      </c>
    </row>
    <row r="226" customFormat="false" ht="14.25" hidden="false" customHeight="false" outlineLevel="0" collapsed="false">
      <c r="A226" s="556"/>
      <c r="B226" s="205" t="s">
        <v>519</v>
      </c>
      <c r="C226" s="205" t="str">
        <f aca="false">VLOOKUP(B226,СписокРабот!B:E,2,FALSE())</f>
        <v>Устройство плинтуса скрытой установки на подготовленное основание</v>
      </c>
      <c r="D226" s="205" t="str">
        <f aca="false">VLOOKUP(B226,СписокРабот!B:E,3,FALSE())</f>
        <v>п.м</v>
      </c>
      <c r="E226" s="557" t="n">
        <f aca="false">VLOOKUP(B226,СписокРабот!B:H,7,FALSE())</f>
        <v>503</v>
      </c>
      <c r="F226" s="206" t="n">
        <f aca="false">SUMPRODUCT(J226:$CZ226,MOD(COLUMN(J226:$CZ226)+1,2))</f>
        <v>0</v>
      </c>
      <c r="G226" s="558" t="n">
        <f aca="false">E226*F226</f>
        <v>0</v>
      </c>
      <c r="H226" s="559"/>
      <c r="I226" s="558" t="n">
        <f aca="false">H226*$E226</f>
        <v>0</v>
      </c>
    </row>
    <row r="227" customFormat="false" ht="14.25" hidden="false" customHeight="false" outlineLevel="0" collapsed="false">
      <c r="A227" s="556"/>
      <c r="B227" s="205" t="s">
        <v>520</v>
      </c>
      <c r="C227" s="205" t="str">
        <f aca="false">VLOOKUP(B227,СписокРабот!B:E,2,FALSE())</f>
        <v>Монтаж пробкового компенсатора</v>
      </c>
      <c r="D227" s="205" t="str">
        <f aca="false">VLOOKUP(B227,СписокРабот!B:E,3,FALSE())</f>
        <v>п.м</v>
      </c>
      <c r="E227" s="557" t="n">
        <f aca="false">VLOOKUP(B227,СписокРабот!B:H,7,FALSE())</f>
        <v>423</v>
      </c>
      <c r="F227" s="206" t="n">
        <f aca="false">SUMPRODUCT(J227:$CZ227,MOD(COLUMN(J227:$CZ227)+1,2))</f>
        <v>0</v>
      </c>
      <c r="G227" s="558" t="n">
        <f aca="false">E227*F227</f>
        <v>0</v>
      </c>
      <c r="H227" s="559"/>
      <c r="I227" s="558" t="n">
        <f aca="false">H227*$E227</f>
        <v>0</v>
      </c>
    </row>
    <row r="228" customFormat="false" ht="14.25" hidden="false" customHeight="false" outlineLevel="0" collapsed="false">
      <c r="A228" s="556"/>
      <c r="B228" s="205" t="s">
        <v>521</v>
      </c>
      <c r="C228" s="205" t="str">
        <f aca="false">VLOOKUP(B228,СписокРабот!B:E,2,FALSE())</f>
        <v>Стяжка полусухая до 10см</v>
      </c>
      <c r="D228" s="205" t="str">
        <f aca="false">VLOOKUP(B228,СписокРабот!B:E,3,FALSE())</f>
        <v>м²</v>
      </c>
      <c r="E228" s="557" t="n">
        <f aca="false">VLOOKUP(B228,СписокРабот!B:H,7,FALSE())</f>
        <v>660</v>
      </c>
      <c r="F228" s="206" t="n">
        <f aca="false">SUMPRODUCT(J228:$CZ228,MOD(COLUMN(J228:$CZ228)+1,2))</f>
        <v>0</v>
      </c>
      <c r="G228" s="558" t="n">
        <f aca="false">E228*F228</f>
        <v>0</v>
      </c>
      <c r="H228" s="559"/>
      <c r="I228" s="558" t="n">
        <f aca="false">H228*$E228</f>
        <v>0</v>
      </c>
    </row>
    <row r="229" customFormat="false" ht="14.25" hidden="false" customHeight="false" outlineLevel="0" collapsed="false">
      <c r="A229" s="556"/>
      <c r="B229" s="205" t="s">
        <v>522</v>
      </c>
      <c r="C229" s="205" t="str">
        <f aca="false">VLOOKUP(B229,СписокРабот!B:E,2,FALSE())</f>
        <v>Стяжка полусухая 10-15см</v>
      </c>
      <c r="D229" s="205" t="str">
        <f aca="false">VLOOKUP(B229,СписокРабот!B:E,3,FALSE())</f>
        <v>м²</v>
      </c>
      <c r="E229" s="557" t="n">
        <f aca="false">VLOOKUP(B229,СписокРабот!B:H,7,FALSE())</f>
        <v>811</v>
      </c>
      <c r="F229" s="206" t="n">
        <f aca="false">SUMPRODUCT(J229:$CZ229,MOD(COLUMN(J229:$CZ229)+1,2))</f>
        <v>0</v>
      </c>
      <c r="G229" s="558" t="n">
        <f aca="false">E229*F229</f>
        <v>0</v>
      </c>
      <c r="H229" s="559"/>
      <c r="I229" s="558" t="n">
        <f aca="false">H229*$E229</f>
        <v>0</v>
      </c>
    </row>
    <row r="230" customFormat="false" ht="14.25" hidden="false" customHeight="false" outlineLevel="0" collapsed="false">
      <c r="A230" s="568" t="s">
        <v>354</v>
      </c>
      <c r="B230" s="569" t="s">
        <v>108</v>
      </c>
      <c r="C230" s="569"/>
      <c r="D230" s="569"/>
      <c r="E230" s="569"/>
      <c r="F230" s="570" t="n">
        <f aca="false">SUM(F196:F227)</f>
        <v>0</v>
      </c>
      <c r="G230" s="571" t="n">
        <f aca="false">SUM(G196:G229)</f>
        <v>0</v>
      </c>
      <c r="H230" s="572"/>
      <c r="I230" s="573" t="n">
        <f aca="false">SUM(I196:I229)</f>
        <v>0</v>
      </c>
    </row>
    <row r="231" customFormat="false" ht="14.25" hidden="false" customHeight="false" outlineLevel="0" collapsed="false">
      <c r="A231" s="574" t="s">
        <v>382</v>
      </c>
      <c r="B231" s="575" t="s">
        <v>1080</v>
      </c>
      <c r="C231" s="575"/>
      <c r="D231" s="575"/>
      <c r="E231" s="575"/>
      <c r="F231" s="576" t="n">
        <f aca="false">F194+F230</f>
        <v>0</v>
      </c>
      <c r="G231" s="577" t="n">
        <f aca="false">G194+G230</f>
        <v>0</v>
      </c>
      <c r="H231" s="578"/>
      <c r="I231" s="579" t="n">
        <f aca="false">I194+I230</f>
        <v>0</v>
      </c>
    </row>
    <row r="232" customFormat="false" ht="14.25" hidden="false" customHeight="false" outlineLevel="0" collapsed="false">
      <c r="A232" s="544" t="s">
        <v>338</v>
      </c>
      <c r="B232" s="545" t="s">
        <v>523</v>
      </c>
      <c r="C232" s="545"/>
      <c r="D232" s="545"/>
      <c r="E232" s="545"/>
      <c r="F232" s="546" t="n">
        <f aca="false">F341</f>
        <v>0</v>
      </c>
      <c r="G232" s="547" t="n">
        <f aca="false">G341</f>
        <v>0</v>
      </c>
      <c r="H232" s="548"/>
      <c r="I232" s="549" t="n">
        <f aca="false">I341</f>
        <v>0</v>
      </c>
    </row>
    <row r="233" customFormat="false" ht="14.25" hidden="false" customHeight="false" outlineLevel="0" collapsed="false">
      <c r="A233" s="566" t="s">
        <v>344</v>
      </c>
      <c r="B233" s="551" t="s">
        <v>111</v>
      </c>
      <c r="C233" s="551"/>
      <c r="D233" s="551"/>
      <c r="E233" s="551"/>
      <c r="F233" s="552" t="n">
        <f aca="false">F262</f>
        <v>0</v>
      </c>
      <c r="G233" s="553" t="n">
        <f aca="false">G262</f>
        <v>0</v>
      </c>
      <c r="H233" s="567"/>
      <c r="I233" s="555" t="n">
        <f aca="false">I262</f>
        <v>0</v>
      </c>
    </row>
    <row r="234" customFormat="false" ht="14.25" hidden="false" customHeight="false" outlineLevel="0" collapsed="false">
      <c r="A234" s="556"/>
      <c r="B234" s="205" t="s">
        <v>524</v>
      </c>
      <c r="C234" s="205" t="str">
        <f aca="false">VLOOKUP(B234,СписокРабот!B:E,2,FALSE())</f>
        <v>Демонтаж смесителя для ванны( встроенного применять К-4)</v>
      </c>
      <c r="D234" s="205" t="str">
        <f aca="false">VLOOKUP(B234,СписокРабот!B:E,3,FALSE())</f>
        <v>ед.</v>
      </c>
      <c r="E234" s="557" t="n">
        <f aca="false">VLOOKUP(B234,СписокРабот!B:H,7,FALSE())</f>
        <v>102</v>
      </c>
      <c r="F234" s="206" t="n">
        <f aca="false">SUMPRODUCT(J234:$CZ234,MOD(COLUMN(J234:$CZ234)+1,2))</f>
        <v>0</v>
      </c>
      <c r="G234" s="558" t="n">
        <f aca="false">E234*F234</f>
        <v>0</v>
      </c>
      <c r="H234" s="559"/>
      <c r="I234" s="558" t="n">
        <f aca="false">H234*$E234</f>
        <v>0</v>
      </c>
    </row>
    <row r="235" customFormat="false" ht="14.25" hidden="false" customHeight="false" outlineLevel="0" collapsed="false">
      <c r="A235" s="556"/>
      <c r="B235" s="205" t="s">
        <v>525</v>
      </c>
      <c r="C235" s="205" t="str">
        <f aca="false">VLOOKUP(B235,СписокРабот!B:E,2,FALSE())</f>
        <v>Демонтаж смесителя для мойки, раковины и т.п.</v>
      </c>
      <c r="D235" s="205" t="str">
        <f aca="false">VLOOKUP(B235,СписокРабот!B:E,3,FALSE())</f>
        <v>ед.</v>
      </c>
      <c r="E235" s="557" t="n">
        <f aca="false">VLOOKUP(B235,СписокРабот!B:H,7,FALSE())</f>
        <v>154</v>
      </c>
      <c r="F235" s="206" t="n">
        <f aca="false">SUMPRODUCT(J235:$CZ235,MOD(COLUMN(J235:$CZ235)+1,2))</f>
        <v>0</v>
      </c>
      <c r="G235" s="558" t="n">
        <f aca="false">E235*F235</f>
        <v>0</v>
      </c>
      <c r="H235" s="559"/>
      <c r="I235" s="558" t="n">
        <f aca="false">H235*$E235</f>
        <v>0</v>
      </c>
    </row>
    <row r="236" customFormat="false" ht="14.25" hidden="false" customHeight="false" outlineLevel="0" collapsed="false">
      <c r="A236" s="556"/>
      <c r="B236" s="205" t="s">
        <v>112</v>
      </c>
      <c r="C236" s="205" t="str">
        <f aca="false">VLOOKUP(B236,СписокРабот!B:E,2,FALSE())</f>
        <v>Демонтаж пластиковых труб отопления в свободном доступе</v>
      </c>
      <c r="D236" s="205" t="str">
        <f aca="false">VLOOKUP(B236,СписокРабот!B:E,3,FALSE())</f>
        <v>п.м</v>
      </c>
      <c r="E236" s="557" t="n">
        <f aca="false">VLOOKUP(B236,СписокРабот!B:H,7,FALSE())</f>
        <v>42</v>
      </c>
      <c r="F236" s="206" t="n">
        <f aca="false">SUMPRODUCT(J236:$CZ236,MOD(COLUMN(J236:$CZ236)+1,2))</f>
        <v>0</v>
      </c>
      <c r="G236" s="558" t="n">
        <f aca="false">E236*F236</f>
        <v>0</v>
      </c>
      <c r="H236" s="559"/>
      <c r="I236" s="558" t="n">
        <f aca="false">H236*$E236</f>
        <v>0</v>
      </c>
    </row>
    <row r="237" customFormat="false" ht="14.25" hidden="false" customHeight="false" outlineLevel="0" collapsed="false">
      <c r="A237" s="556"/>
      <c r="B237" s="205" t="s">
        <v>526</v>
      </c>
      <c r="C237" s="205" t="str">
        <f aca="false">VLOOKUP(B237,СписокРабот!B:E,2,FALSE())</f>
        <v>Демонтаж унитаза / биде</v>
      </c>
      <c r="D237" s="205" t="str">
        <f aca="false">VLOOKUP(B237,СписокРабот!B:E,3,FALSE())</f>
        <v>ед.</v>
      </c>
      <c r="E237" s="557" t="n">
        <f aca="false">VLOOKUP(B237,СписокРабот!B:H,7,FALSE())</f>
        <v>250</v>
      </c>
      <c r="F237" s="206" t="n">
        <f aca="false">SUMPRODUCT(J237:$CZ237,MOD(COLUMN(J237:$CZ237)+1,2))</f>
        <v>0</v>
      </c>
      <c r="G237" s="558" t="n">
        <f aca="false">E237*F237</f>
        <v>0</v>
      </c>
      <c r="H237" s="559"/>
      <c r="I237" s="558" t="n">
        <f aca="false">H237*$E237</f>
        <v>0</v>
      </c>
    </row>
    <row r="238" customFormat="false" ht="14.25" hidden="false" customHeight="false" outlineLevel="0" collapsed="false">
      <c r="A238" s="556"/>
      <c r="B238" s="205" t="s">
        <v>527</v>
      </c>
      <c r="C238" s="205" t="str">
        <f aca="false">VLOOKUP(B238,СписокРабот!B:E,2,FALSE())</f>
        <v>Демонтаж чаши инсталяции</v>
      </c>
      <c r="D238" s="205" t="str">
        <f aca="false">VLOOKUP(B238,СписокРабот!B:E,3,FALSE())</f>
        <v>ед.</v>
      </c>
      <c r="E238" s="557" t="n">
        <f aca="false">VLOOKUP(B238,СписокРабот!B:H,7,FALSE())</f>
        <v>232</v>
      </c>
      <c r="F238" s="206" t="n">
        <f aca="false">SUMPRODUCT(J238:$CZ238,MOD(COLUMN(J238:$CZ238)+1,2))</f>
        <v>0</v>
      </c>
      <c r="G238" s="558" t="n">
        <f aca="false">E238*F238</f>
        <v>0</v>
      </c>
      <c r="H238" s="559"/>
      <c r="I238" s="558" t="n">
        <f aca="false">H238*$E238</f>
        <v>0</v>
      </c>
    </row>
    <row r="239" customFormat="false" ht="14.25" hidden="false" customHeight="false" outlineLevel="0" collapsed="false">
      <c r="A239" s="556"/>
      <c r="B239" s="205" t="s">
        <v>528</v>
      </c>
      <c r="C239" s="205" t="str">
        <f aca="false">VLOOKUP(B239,СписокРабот!B:E,2,FALSE())</f>
        <v>Демонтаж раковины</v>
      </c>
      <c r="D239" s="205" t="str">
        <f aca="false">VLOOKUP(B239,СписокРабот!B:E,3,FALSE())</f>
        <v>ед.</v>
      </c>
      <c r="E239" s="557" t="n">
        <f aca="false">VLOOKUP(B239,СписокРабот!B:H,7,FALSE())</f>
        <v>143</v>
      </c>
      <c r="F239" s="206" t="n">
        <f aca="false">SUMPRODUCT(J239:$CZ239,MOD(COLUMN(J239:$CZ239)+1,2))</f>
        <v>0</v>
      </c>
      <c r="G239" s="558" t="n">
        <f aca="false">E239*F239</f>
        <v>0</v>
      </c>
      <c r="H239" s="559"/>
      <c r="I239" s="558" t="n">
        <f aca="false">H239*$E239</f>
        <v>0</v>
      </c>
    </row>
    <row r="240" customFormat="false" ht="14.25" hidden="false" customHeight="false" outlineLevel="0" collapsed="false">
      <c r="A240" s="556"/>
      <c r="B240" s="205" t="s">
        <v>529</v>
      </c>
      <c r="C240" s="205" t="str">
        <f aca="false">VLOOKUP(B240,СписокРабот!B:E,2,FALSE())</f>
        <v>Демонтаж раковины с подстольем</v>
      </c>
      <c r="D240" s="205" t="str">
        <f aca="false">VLOOKUP(B240,СписокРабот!B:E,3,FALSE())</f>
        <v>ед.</v>
      </c>
      <c r="E240" s="557" t="n">
        <f aca="false">VLOOKUP(B240,СписокРабот!B:H,7,FALSE())</f>
        <v>164</v>
      </c>
      <c r="F240" s="206" t="n">
        <f aca="false">SUMPRODUCT(J240:$CZ240,MOD(COLUMN(J240:$CZ240)+1,2))</f>
        <v>0</v>
      </c>
      <c r="G240" s="558" t="n">
        <f aca="false">E240*F240</f>
        <v>0</v>
      </c>
      <c r="H240" s="559"/>
      <c r="I240" s="558" t="n">
        <f aca="false">H240*$E240</f>
        <v>0</v>
      </c>
    </row>
    <row r="241" customFormat="false" ht="14.25" hidden="false" customHeight="false" outlineLevel="0" collapsed="false">
      <c r="A241" s="556"/>
      <c r="B241" s="205" t="s">
        <v>530</v>
      </c>
      <c r="C241" s="205" t="str">
        <f aca="false">VLOOKUP(B241,СписокРабот!B:E,2,FALSE())</f>
        <v>Демонтаж «Мойдодыра»</v>
      </c>
      <c r="D241" s="205" t="str">
        <f aca="false">VLOOKUP(B241,СписокРабот!B:E,3,FALSE())</f>
        <v>ед.</v>
      </c>
      <c r="E241" s="557" t="n">
        <f aca="false">VLOOKUP(B241,СписокРабот!B:H,7,FALSE())</f>
        <v>159</v>
      </c>
      <c r="F241" s="206" t="n">
        <f aca="false">SUMPRODUCT(J241:$CZ241,MOD(COLUMN(J241:$CZ241)+1,2))</f>
        <v>0</v>
      </c>
      <c r="G241" s="558" t="n">
        <f aca="false">E241*F241</f>
        <v>0</v>
      </c>
      <c r="H241" s="559"/>
      <c r="I241" s="558" t="n">
        <f aca="false">H241*$E241</f>
        <v>0</v>
      </c>
    </row>
    <row r="242" customFormat="false" ht="14.25" hidden="false" customHeight="false" outlineLevel="0" collapsed="false">
      <c r="A242" s="556"/>
      <c r="B242" s="205" t="s">
        <v>531</v>
      </c>
      <c r="C242" s="205" t="str">
        <f aca="false">VLOOKUP(B242,СписокРабот!B:E,2,FALSE())</f>
        <v>Демонтаж ванны (чугун, акрил, камень)</v>
      </c>
      <c r="D242" s="205" t="str">
        <f aca="false">VLOOKUP(B242,СписокРабот!B:E,3,FALSE())</f>
        <v>ед.</v>
      </c>
      <c r="E242" s="557" t="n">
        <f aca="false">VLOOKUP(B242,СписокРабот!B:H,7,FALSE())</f>
        <v>1280</v>
      </c>
      <c r="F242" s="206" t="n">
        <f aca="false">SUMPRODUCT(J242:$CZ242,MOD(COLUMN(J242:$CZ242)+1,2))</f>
        <v>0</v>
      </c>
      <c r="G242" s="558" t="n">
        <f aca="false">E242*F242</f>
        <v>0</v>
      </c>
      <c r="H242" s="559"/>
      <c r="I242" s="558" t="n">
        <f aca="false">H242*$E242</f>
        <v>0</v>
      </c>
    </row>
    <row r="243" customFormat="false" ht="14.25" hidden="false" customHeight="false" outlineLevel="0" collapsed="false">
      <c r="A243" s="556"/>
      <c r="B243" s="205" t="s">
        <v>532</v>
      </c>
      <c r="C243" s="205" t="str">
        <f aca="false">VLOOKUP(B243,СписокРабот!B:E,2,FALSE())</f>
        <v>Демонтаж ванны (сталь)</v>
      </c>
      <c r="D243" s="205" t="str">
        <f aca="false">VLOOKUP(B243,СписокРабот!B:E,3,FALSE())</f>
        <v>ед.</v>
      </c>
      <c r="E243" s="557" t="n">
        <f aca="false">VLOOKUP(B243,СписокРабот!B:H,7,FALSE())</f>
        <v>465</v>
      </c>
      <c r="F243" s="206" t="n">
        <f aca="false">SUMPRODUCT(J243:$CZ243,MOD(COLUMN(J243:$CZ243)+1,2))</f>
        <v>0</v>
      </c>
      <c r="G243" s="558" t="n">
        <f aca="false">E243*F243</f>
        <v>0</v>
      </c>
      <c r="H243" s="559"/>
      <c r="I243" s="558" t="n">
        <f aca="false">H243*$E243</f>
        <v>0</v>
      </c>
    </row>
    <row r="244" customFormat="false" ht="14.25" hidden="false" customHeight="false" outlineLevel="0" collapsed="false">
      <c r="A244" s="556"/>
      <c r="B244" s="205" t="s">
        <v>533</v>
      </c>
      <c r="C244" s="205" t="str">
        <f aca="false">VLOOKUP(B244,СписокРабот!B:E,2,FALSE())</f>
        <v>Демонтаж поддона</v>
      </c>
      <c r="D244" s="205" t="str">
        <f aca="false">VLOOKUP(B244,СписокРабот!B:E,3,FALSE())</f>
        <v>ед.</v>
      </c>
      <c r="E244" s="557" t="n">
        <f aca="false">VLOOKUP(B244,СписокРабот!B:H,7,FALSE())</f>
        <v>550</v>
      </c>
      <c r="F244" s="206" t="n">
        <f aca="false">SUMPRODUCT(J244:$CZ244,MOD(COLUMN(J244:$CZ244)+1,2))</f>
        <v>0</v>
      </c>
      <c r="G244" s="558" t="n">
        <f aca="false">E244*F244</f>
        <v>0</v>
      </c>
      <c r="H244" s="559"/>
      <c r="I244" s="558" t="n">
        <f aca="false">H244*$E244</f>
        <v>0</v>
      </c>
    </row>
    <row r="245" customFormat="false" ht="14.25" hidden="false" customHeight="false" outlineLevel="0" collapsed="false">
      <c r="A245" s="556"/>
      <c r="B245" s="205" t="s">
        <v>534</v>
      </c>
      <c r="C245" s="205" t="str">
        <f aca="false">VLOOKUP(B245,СписокРабот!B:E,2,FALSE())</f>
        <v>Демонтаж фильтра ТО на американках</v>
      </c>
      <c r="D245" s="205" t="str">
        <f aca="false">VLOOKUP(B245,СписокРабот!B:E,3,FALSE())</f>
        <v>ед.</v>
      </c>
      <c r="E245" s="557" t="n">
        <f aca="false">VLOOKUP(B245,СписокРабот!B:H,7,FALSE())</f>
        <v>78</v>
      </c>
      <c r="F245" s="206" t="n">
        <f aca="false">SUMPRODUCT(J245:$CZ245,MOD(COLUMN(J245:$CZ245)+1,2))</f>
        <v>0</v>
      </c>
      <c r="G245" s="558" t="n">
        <f aca="false">E245*F245</f>
        <v>0</v>
      </c>
      <c r="H245" s="559"/>
      <c r="I245" s="558" t="n">
        <f aca="false">H245*$E245</f>
        <v>0</v>
      </c>
    </row>
    <row r="246" customFormat="false" ht="14.25" hidden="false" customHeight="false" outlineLevel="0" collapsed="false">
      <c r="A246" s="556"/>
      <c r="B246" s="205" t="s">
        <v>535</v>
      </c>
      <c r="C246" s="205" t="str">
        <f aca="false">VLOOKUP(B246,СписокРабот!B:E,2,FALSE())</f>
        <v>Демонтаж фильтра ТО в жёстком соединении</v>
      </c>
      <c r="D246" s="205" t="str">
        <f aca="false">VLOOKUP(B246,СписокРабот!B:E,3,FALSE())</f>
        <v>ед.</v>
      </c>
      <c r="E246" s="557" t="n">
        <f aca="false">VLOOKUP(B246,СписокРабот!B:H,7,FALSE())</f>
        <v>168</v>
      </c>
      <c r="F246" s="206" t="n">
        <f aca="false">SUMPRODUCT(J246:$CZ246,MOD(COLUMN(J246:$CZ246)+1,2))</f>
        <v>0</v>
      </c>
      <c r="G246" s="558" t="n">
        <f aca="false">E246*F246</f>
        <v>0</v>
      </c>
      <c r="H246" s="559"/>
      <c r="I246" s="558" t="n">
        <f aca="false">H246*$E246</f>
        <v>0</v>
      </c>
    </row>
    <row r="247" customFormat="false" ht="14.25" hidden="false" customHeight="false" outlineLevel="0" collapsed="false">
      <c r="A247" s="556"/>
      <c r="B247" s="205" t="s">
        <v>536</v>
      </c>
      <c r="C247" s="205" t="str">
        <f aca="false">VLOOKUP(B247,СписокРабот!B:E,2,FALSE())</f>
        <v>Демонтаж шарового крана</v>
      </c>
      <c r="D247" s="205" t="str">
        <f aca="false">VLOOKUP(B247,СписокРабот!B:E,3,FALSE())</f>
        <v>ед.</v>
      </c>
      <c r="E247" s="557" t="n">
        <f aca="false">VLOOKUP(B247,СписокРабот!B:H,7,FALSE())</f>
        <v>102</v>
      </c>
      <c r="F247" s="206" t="n">
        <f aca="false">SUMPRODUCT(J247:$CZ247,MOD(COLUMN(J247:$CZ247)+1,2))</f>
        <v>0</v>
      </c>
      <c r="G247" s="558" t="n">
        <f aca="false">E247*F247</f>
        <v>0</v>
      </c>
      <c r="H247" s="559"/>
      <c r="I247" s="558" t="n">
        <f aca="false">H247*$E247</f>
        <v>0</v>
      </c>
    </row>
    <row r="248" customFormat="false" ht="14.25" hidden="false" customHeight="false" outlineLevel="0" collapsed="false">
      <c r="A248" s="556"/>
      <c r="B248" s="205" t="s">
        <v>537</v>
      </c>
      <c r="C248" s="205" t="str">
        <f aca="false">VLOOKUP(B248,СписокРабот!B:E,2,FALSE())</f>
        <v>Демонтаж шарового крана на стояке</v>
      </c>
      <c r="D248" s="205" t="str">
        <f aca="false">VLOOKUP(B248,СписокРабот!B:E,3,FALSE())</f>
        <v>ед.</v>
      </c>
      <c r="E248" s="557" t="n">
        <f aca="false">VLOOKUP(B248,СписокРабот!B:H,7,FALSE())</f>
        <v>116</v>
      </c>
      <c r="F248" s="206" t="n">
        <f aca="false">SUMPRODUCT(J248:$CZ248,MOD(COLUMN(J248:$CZ248)+1,2))</f>
        <v>0</v>
      </c>
      <c r="G248" s="558" t="n">
        <f aca="false">E248*F248</f>
        <v>0</v>
      </c>
      <c r="H248" s="559"/>
      <c r="I248" s="558" t="n">
        <f aca="false">H248*$E248</f>
        <v>0</v>
      </c>
    </row>
    <row r="249" customFormat="false" ht="14.25" hidden="false" customHeight="false" outlineLevel="0" collapsed="false">
      <c r="A249" s="556"/>
      <c r="B249" s="205" t="s">
        <v>538</v>
      </c>
      <c r="C249" s="205" t="str">
        <f aca="false">VLOOKUP(B249,СписокРабот!B:E,2,FALSE())</f>
        <v>Демонтаж регулятора давления</v>
      </c>
      <c r="D249" s="205" t="str">
        <f aca="false">VLOOKUP(B249,СписокРабот!B:E,3,FALSE())</f>
        <v>ед.</v>
      </c>
      <c r="E249" s="557" t="n">
        <f aca="false">VLOOKUP(B249,СписокРабот!B:H,7,FALSE())</f>
        <v>102</v>
      </c>
      <c r="F249" s="206" t="n">
        <f aca="false">SUMPRODUCT(J249:$CZ249,MOD(COLUMN(J249:$CZ249)+1,2))</f>
        <v>0</v>
      </c>
      <c r="G249" s="558" t="n">
        <f aca="false">E249*F249</f>
        <v>0</v>
      </c>
      <c r="H249" s="559"/>
      <c r="I249" s="558" t="n">
        <f aca="false">H249*$E249</f>
        <v>0</v>
      </c>
    </row>
    <row r="250" customFormat="false" ht="14.25" hidden="false" customHeight="false" outlineLevel="0" collapsed="false">
      <c r="A250" s="556"/>
      <c r="B250" s="205" t="s">
        <v>539</v>
      </c>
      <c r="C250" s="205" t="str">
        <f aca="false">VLOOKUP(B250,СписокРабот!B:E,2,FALSE())</f>
        <v>Демонтаж фильтра ГО</v>
      </c>
      <c r="D250" s="205" t="str">
        <f aca="false">VLOOKUP(B250,СписокРабот!B:E,3,FALSE())</f>
        <v>ед.</v>
      </c>
      <c r="E250" s="557" t="n">
        <f aca="false">VLOOKUP(B250,СписокРабот!B:H,7,FALSE())</f>
        <v>107</v>
      </c>
      <c r="F250" s="206" t="n">
        <f aca="false">SUMPRODUCT(J250:$CZ250,MOD(COLUMN(J250:$CZ250)+1,2))</f>
        <v>0</v>
      </c>
      <c r="G250" s="558" t="n">
        <f aca="false">E250*F250</f>
        <v>0</v>
      </c>
      <c r="H250" s="559"/>
      <c r="I250" s="558" t="n">
        <f aca="false">H250*$E250</f>
        <v>0</v>
      </c>
    </row>
    <row r="251" customFormat="false" ht="14.25" hidden="false" customHeight="false" outlineLevel="0" collapsed="false">
      <c r="A251" s="556"/>
      <c r="B251" s="205" t="s">
        <v>540</v>
      </c>
      <c r="C251" s="205" t="str">
        <f aca="false">VLOOKUP(B251,СписокРабот!B:E,2,FALSE())</f>
        <v>Демонтаж гребёнки</v>
      </c>
      <c r="D251" s="205" t="str">
        <f aca="false">VLOOKUP(B251,СписокРабот!B:E,3,FALSE())</f>
        <v>ед.</v>
      </c>
      <c r="E251" s="557" t="n">
        <f aca="false">VLOOKUP(B251,СписокРабот!B:H,7,FALSE())</f>
        <v>222</v>
      </c>
      <c r="F251" s="206" t="n">
        <f aca="false">SUMPRODUCT(J251:$CZ251,MOD(COLUMN(J251:$CZ251)+1,2))</f>
        <v>0</v>
      </c>
      <c r="G251" s="558" t="n">
        <f aca="false">E251*F251</f>
        <v>0</v>
      </c>
      <c r="H251" s="559"/>
      <c r="I251" s="558" t="n">
        <f aca="false">H251*$E251</f>
        <v>0</v>
      </c>
    </row>
    <row r="252" customFormat="false" ht="14.25" hidden="false" customHeight="false" outlineLevel="0" collapsed="false">
      <c r="A252" s="556"/>
      <c r="B252" s="205" t="s">
        <v>541</v>
      </c>
      <c r="C252" s="205" t="str">
        <f aca="false">VLOOKUP(B252,СписокРабот!B:E,2,FALSE())</f>
        <v>Демонтаж счётчика</v>
      </c>
      <c r="D252" s="205" t="str">
        <f aca="false">VLOOKUP(B252,СписокРабот!B:E,3,FALSE())</f>
        <v>ед.</v>
      </c>
      <c r="E252" s="557" t="n">
        <f aca="false">VLOOKUP(B252,СписокРабот!B:H,7,FALSE())</f>
        <v>102</v>
      </c>
      <c r="F252" s="206" t="n">
        <f aca="false">SUMPRODUCT(J252:$CZ252,MOD(COLUMN(J252:$CZ252)+1,2))</f>
        <v>0</v>
      </c>
      <c r="G252" s="558" t="n">
        <f aca="false">E252*F252</f>
        <v>0</v>
      </c>
      <c r="H252" s="559"/>
      <c r="I252" s="558" t="n">
        <f aca="false">H252*$E252</f>
        <v>0</v>
      </c>
    </row>
    <row r="253" customFormat="false" ht="14.25" hidden="false" customHeight="false" outlineLevel="0" collapsed="false">
      <c r="A253" s="556"/>
      <c r="B253" s="205" t="s">
        <v>542</v>
      </c>
      <c r="C253" s="205" t="str">
        <f aca="false">VLOOKUP(B253,СписокРабот!B:E,2,FALSE())</f>
        <v>Демонтаж полотенцесушителя</v>
      </c>
      <c r="D253" s="205" t="str">
        <f aca="false">VLOOKUP(B253,СписокРабот!B:E,3,FALSE())</f>
        <v>ед.</v>
      </c>
      <c r="E253" s="557" t="n">
        <f aca="false">VLOOKUP(B253,СписокРабот!B:H,7,FALSE())</f>
        <v>380</v>
      </c>
      <c r="F253" s="206" t="n">
        <f aca="false">SUMPRODUCT(J253:$CZ253,MOD(COLUMN(J253:$CZ253)+1,2))</f>
        <v>0</v>
      </c>
      <c r="G253" s="558" t="n">
        <f aca="false">E253*F253</f>
        <v>0</v>
      </c>
      <c r="H253" s="559"/>
      <c r="I253" s="558" t="n">
        <f aca="false">H253*$E253</f>
        <v>0</v>
      </c>
    </row>
    <row r="254" customFormat="false" ht="14.25" hidden="false" customHeight="false" outlineLevel="0" collapsed="false">
      <c r="A254" s="556"/>
      <c r="B254" s="205" t="s">
        <v>543</v>
      </c>
      <c r="C254" s="205" t="str">
        <f aca="false">VLOOKUP(B254,СписокРабот!B:E,2,FALSE())</f>
        <v>Демонтаж стиральной машины</v>
      </c>
      <c r="D254" s="205" t="str">
        <f aca="false">VLOOKUP(B254,СписокРабот!B:E,3,FALSE())</f>
        <v>ед.</v>
      </c>
      <c r="E254" s="557" t="n">
        <f aca="false">VLOOKUP(B254,СписокРабот!B:H,7,FALSE())</f>
        <v>242</v>
      </c>
      <c r="F254" s="206" t="n">
        <f aca="false">SUMPRODUCT(J254:$CZ254,MOD(COLUMN(J254:$CZ254)+1,2))</f>
        <v>0</v>
      </c>
      <c r="G254" s="558" t="n">
        <f aca="false">E254*F254</f>
        <v>0</v>
      </c>
      <c r="H254" s="559"/>
      <c r="I254" s="558" t="n">
        <f aca="false">H254*$E254</f>
        <v>0</v>
      </c>
    </row>
    <row r="255" customFormat="false" ht="14.25" hidden="false" customHeight="false" outlineLevel="0" collapsed="false">
      <c r="A255" s="556"/>
      <c r="B255" s="205" t="s">
        <v>544</v>
      </c>
      <c r="C255" s="205" t="str">
        <f aca="false">VLOOKUP(B255,СписокРабот!B:E,2,FALSE())</f>
        <v>Демонтаж душевой кабины</v>
      </c>
      <c r="D255" s="205" t="str">
        <f aca="false">VLOOKUP(B255,СписокРабот!B:E,3,FALSE())</f>
        <v>ед.</v>
      </c>
      <c r="E255" s="557" t="n">
        <f aca="false">VLOOKUP(B255,СписокРабот!B:H,7,FALSE())</f>
        <v>1303</v>
      </c>
      <c r="F255" s="206" t="n">
        <f aca="false">SUMPRODUCT(J255:$CZ255,MOD(COLUMN(J255:$CZ255)+1,2))</f>
        <v>0</v>
      </c>
      <c r="G255" s="558" t="n">
        <f aca="false">E255*F255</f>
        <v>0</v>
      </c>
      <c r="H255" s="559"/>
      <c r="I255" s="558" t="n">
        <f aca="false">H255*$E255</f>
        <v>0</v>
      </c>
    </row>
    <row r="256" customFormat="false" ht="14.25" hidden="false" customHeight="false" outlineLevel="0" collapsed="false">
      <c r="A256" s="556"/>
      <c r="B256" s="205" t="s">
        <v>545</v>
      </c>
      <c r="C256" s="205" t="str">
        <f aca="false">VLOOKUP(B256,СписокРабот!B:E,2,FALSE())</f>
        <v>Демонтаж фартука под ванной</v>
      </c>
      <c r="D256" s="205" t="str">
        <f aca="false">VLOOKUP(B256,СписокРабот!B:E,3,FALSE())</f>
        <v>ед.</v>
      </c>
      <c r="E256" s="557" t="n">
        <f aca="false">VLOOKUP(B256,СписокРабот!B:H,7,FALSE())</f>
        <v>397</v>
      </c>
      <c r="F256" s="206" t="n">
        <f aca="false">SUMPRODUCT(J256:$CZ256,MOD(COLUMN(J256:$CZ256)+1,2))</f>
        <v>0</v>
      </c>
      <c r="G256" s="558" t="n">
        <f aca="false">E256*F256</f>
        <v>0</v>
      </c>
      <c r="H256" s="559"/>
      <c r="I256" s="558" t="n">
        <f aca="false">H256*$E256</f>
        <v>0</v>
      </c>
    </row>
    <row r="257" customFormat="false" ht="14.25" hidden="false" customHeight="false" outlineLevel="0" collapsed="false">
      <c r="A257" s="556"/>
      <c r="B257" s="205" t="s">
        <v>546</v>
      </c>
      <c r="C257" s="205" t="str">
        <f aca="false">VLOOKUP(B257,СписокРабот!B:E,2,FALSE())</f>
        <v>Демонтаж подиума под ванну, душевую кабину. </v>
      </c>
      <c r="D257" s="205" t="str">
        <f aca="false">VLOOKUP(B257,СписокРабот!B:E,3,FALSE())</f>
        <v>ед</v>
      </c>
      <c r="E257" s="557" t="n">
        <f aca="false">VLOOKUP(B257,СписокРабот!B:H,7,FALSE())</f>
        <v>1443</v>
      </c>
      <c r="F257" s="206" t="n">
        <f aca="false">SUMPRODUCT(J257:$CZ257,MOD(COLUMN(J257:$CZ257)+1,2))</f>
        <v>0</v>
      </c>
      <c r="G257" s="558" t="n">
        <f aca="false">E257*F257</f>
        <v>0</v>
      </c>
      <c r="H257" s="559"/>
      <c r="I257" s="558" t="n">
        <f aca="false">H257*$E257</f>
        <v>0</v>
      </c>
    </row>
    <row r="258" customFormat="false" ht="14.25" hidden="false" customHeight="false" outlineLevel="0" collapsed="false">
      <c r="A258" s="556"/>
      <c r="B258" s="205" t="s">
        <v>547</v>
      </c>
      <c r="C258" s="205" t="str">
        <f aca="false">VLOOKUP(B258,СписокРабот!B:E,2,FALSE())</f>
        <v>Демонтаж водонагревателя</v>
      </c>
      <c r="D258" s="205" t="str">
        <f aca="false">VLOOKUP(B258,СписокРабот!B:E,3,FALSE())</f>
        <v>ед.</v>
      </c>
      <c r="E258" s="557" t="n">
        <f aca="false">VLOOKUP(B258,СписокРабот!B:H,7,FALSE())</f>
        <v>266</v>
      </c>
      <c r="F258" s="206" t="n">
        <f aca="false">SUMPRODUCT(J258:$CZ258,MOD(COLUMN(J258:$CZ258)+1,2))</f>
        <v>0</v>
      </c>
      <c r="G258" s="558" t="n">
        <f aca="false">E258*F258</f>
        <v>0</v>
      </c>
      <c r="H258" s="559"/>
      <c r="I258" s="558" t="n">
        <f aca="false">H258*$E258</f>
        <v>0</v>
      </c>
    </row>
    <row r="259" customFormat="false" ht="14.25" hidden="false" customHeight="false" outlineLevel="0" collapsed="false">
      <c r="A259" s="556"/>
      <c r="B259" s="205" t="s">
        <v>548</v>
      </c>
      <c r="C259" s="205" t="str">
        <f aca="false">VLOOKUP(B259,СписокРабот!B:E,2,FALSE())</f>
        <v>Демонтаж стальных труб г/х воды, канализации</v>
      </c>
      <c r="D259" s="205" t="str">
        <f aca="false">VLOOKUP(B259,СписокРабот!B:E,3,FALSE())</f>
        <v>п.м</v>
      </c>
      <c r="E259" s="557" t="n">
        <f aca="false">VLOOKUP(B259,СписокРабот!B:H,7,FALSE())</f>
        <v>242</v>
      </c>
      <c r="F259" s="206" t="n">
        <f aca="false">SUMPRODUCT(J259:$CZ259,MOD(COLUMN(J259:$CZ259)+1,2))</f>
        <v>0</v>
      </c>
      <c r="G259" s="558" t="n">
        <f aca="false">E259*F259</f>
        <v>0</v>
      </c>
      <c r="H259" s="559"/>
      <c r="I259" s="558" t="n">
        <f aca="false">H259*$E259</f>
        <v>0</v>
      </c>
    </row>
    <row r="260" customFormat="false" ht="14.25" hidden="false" customHeight="false" outlineLevel="0" collapsed="false">
      <c r="A260" s="556"/>
      <c r="B260" s="205" t="s">
        <v>549</v>
      </c>
      <c r="C260" s="205" t="str">
        <f aca="false">VLOOKUP(B260,СписокРабот!B:E,2,FALSE())</f>
        <v>Демонтаж пластиковых труб г/х водоснабжения</v>
      </c>
      <c r="D260" s="205" t="str">
        <f aca="false">VLOOKUP(B260,СписокРабот!B:E,3,FALSE())</f>
        <v>п.м</v>
      </c>
      <c r="E260" s="557" t="n">
        <f aca="false">VLOOKUP(B260,СписокРабот!B:H,7,FALSE())</f>
        <v>122</v>
      </c>
      <c r="F260" s="206" t="n">
        <f aca="false">SUMPRODUCT(J260:$CZ260,MOD(COLUMN(J260:$CZ260)+1,2))</f>
        <v>0</v>
      </c>
      <c r="G260" s="558" t="n">
        <f aca="false">E260*F260</f>
        <v>0</v>
      </c>
      <c r="H260" s="559"/>
      <c r="I260" s="558" t="n">
        <f aca="false">H260*$E260</f>
        <v>0</v>
      </c>
    </row>
    <row r="261" customFormat="false" ht="14.25" hidden="false" customHeight="false" outlineLevel="0" collapsed="false">
      <c r="A261" s="556"/>
      <c r="B261" s="205" t="s">
        <v>114</v>
      </c>
      <c r="C261" s="205" t="str">
        <f aca="false">VLOOKUP(B261,СписокРабот!B:E,2,FALSE())</f>
        <v>Демонтаж радиатора отопления</v>
      </c>
      <c r="D261" s="205" t="str">
        <f aca="false">VLOOKUP(B261,СписокРабот!B:E,3,FALSE())</f>
        <v>ед.</v>
      </c>
      <c r="E261" s="557" t="n">
        <f aca="false">VLOOKUP(B261,СписокРабот!B:H,7,FALSE())</f>
        <v>441</v>
      </c>
      <c r="F261" s="206" t="n">
        <f aca="false">SUMPRODUCT(J261:$CZ261,MOD(COLUMN(J261:$CZ261)+1,2))</f>
        <v>0</v>
      </c>
      <c r="G261" s="558" t="n">
        <f aca="false">E261*F261</f>
        <v>0</v>
      </c>
      <c r="H261" s="559"/>
      <c r="I261" s="558" t="n">
        <f aca="false">H261*$E261</f>
        <v>0</v>
      </c>
    </row>
    <row r="262" customFormat="false" ht="14.25" hidden="false" customHeight="false" outlineLevel="0" collapsed="false">
      <c r="A262" s="568" t="s">
        <v>354</v>
      </c>
      <c r="B262" s="569" t="s">
        <v>116</v>
      </c>
      <c r="C262" s="569"/>
      <c r="D262" s="569"/>
      <c r="E262" s="569"/>
      <c r="F262" s="570" t="n">
        <f aca="false">SUM(F234:F261)</f>
        <v>0</v>
      </c>
      <c r="G262" s="571" t="n">
        <f aca="false">SUM(G234:G261)</f>
        <v>0</v>
      </c>
      <c r="H262" s="572"/>
      <c r="I262" s="573" t="n">
        <f aca="false">SUM(I234:I261)</f>
        <v>0</v>
      </c>
    </row>
    <row r="263" customFormat="false" ht="14.25" hidden="false" customHeight="false" outlineLevel="0" collapsed="false">
      <c r="A263" s="566" t="s">
        <v>344</v>
      </c>
      <c r="B263" s="551" t="s">
        <v>117</v>
      </c>
      <c r="C263" s="551"/>
      <c r="D263" s="551"/>
      <c r="E263" s="551"/>
      <c r="F263" s="552" t="n">
        <f aca="false">F340</f>
        <v>0</v>
      </c>
      <c r="G263" s="553" t="n">
        <f aca="false">G340</f>
        <v>0</v>
      </c>
      <c r="H263" s="567"/>
      <c r="I263" s="555" t="n">
        <f aca="false">I340</f>
        <v>0</v>
      </c>
    </row>
    <row r="264" customFormat="false" ht="14.25" hidden="false" customHeight="false" outlineLevel="0" collapsed="false">
      <c r="A264" s="556"/>
      <c r="B264" s="205" t="s">
        <v>118</v>
      </c>
      <c r="C264" s="205" t="str">
        <f aca="false">VLOOKUP(B264,СписокРабот!B:E,2,FALSE())</f>
        <v>Монтаж и подключение раковины (без смесителя)</v>
      </c>
      <c r="D264" s="205" t="str">
        <f aca="false">VLOOKUP(B264,СписокРабот!B:E,3,FALSE())</f>
        <v>ед.</v>
      </c>
      <c r="E264" s="557" t="n">
        <f aca="false">VLOOKUP(B264,СписокРабот!B:H,7,FALSE())</f>
        <v>968</v>
      </c>
      <c r="F264" s="206" t="n">
        <f aca="false">SUMPRODUCT(J264:$CZ264,MOD(COLUMN(J264:$CZ264)+1,2))</f>
        <v>0</v>
      </c>
      <c r="G264" s="558" t="n">
        <f aca="false">E264*F264</f>
        <v>0</v>
      </c>
      <c r="H264" s="559"/>
      <c r="I264" s="558" t="n">
        <f aca="false">H264*$E264</f>
        <v>0</v>
      </c>
    </row>
    <row r="265" customFormat="false" ht="14.25" hidden="false" customHeight="false" outlineLevel="0" collapsed="false">
      <c r="A265" s="556"/>
      <c r="B265" s="205" t="s">
        <v>550</v>
      </c>
      <c r="C265" s="205" t="str">
        <f aca="false">VLOOKUP(B265,СписокРабот!B:E,2,FALSE())</f>
        <v>Монтаж и подключение раковины с мебелью (без смесителя)</v>
      </c>
      <c r="D265" s="205" t="str">
        <f aca="false">VLOOKUP(B265,СписокРабот!B:E,3,FALSE())</f>
        <v>к-т</v>
      </c>
      <c r="E265" s="557" t="n">
        <f aca="false">VLOOKUP(B265,СписокРабот!B:H,7,FALSE())</f>
        <v>1451</v>
      </c>
      <c r="F265" s="206" t="n">
        <f aca="false">SUMPRODUCT(J265:$CZ265,MOD(COLUMN(J265:$CZ265)+1,2))</f>
        <v>0</v>
      </c>
      <c r="G265" s="558" t="n">
        <f aca="false">E265*F265</f>
        <v>0</v>
      </c>
      <c r="H265" s="559"/>
      <c r="I265" s="558" t="n">
        <f aca="false">H265*$E265</f>
        <v>0</v>
      </c>
    </row>
    <row r="266" customFormat="false" ht="14.25" hidden="false" customHeight="false" outlineLevel="0" collapsed="false">
      <c r="A266" s="556"/>
      <c r="B266" s="205" t="s">
        <v>551</v>
      </c>
      <c r="C266" s="205" t="str">
        <f aca="false">VLOOKUP(B266,СписокРабот!B:E,2,FALSE())</f>
        <v>Монтаж и подключение раковины с мебелью, с подсветкой (без смесителя)</v>
      </c>
      <c r="D266" s="205" t="str">
        <f aca="false">VLOOKUP(B266,СписокРабот!B:E,3,FALSE())</f>
        <v>к-т</v>
      </c>
      <c r="E266" s="557" t="n">
        <f aca="false">VLOOKUP(B266,СписокРабот!B:H,7,FALSE())</f>
        <v>1481</v>
      </c>
      <c r="F266" s="206" t="n">
        <f aca="false">SUMPRODUCT(J266:$CZ266,MOD(COLUMN(J266:$CZ266)+1,2))</f>
        <v>0</v>
      </c>
      <c r="G266" s="558" t="n">
        <f aca="false">E266*F266</f>
        <v>0</v>
      </c>
      <c r="H266" s="559"/>
      <c r="I266" s="558" t="n">
        <f aca="false">H266*$E266</f>
        <v>0</v>
      </c>
    </row>
    <row r="267" customFormat="false" ht="14.25" hidden="false" customHeight="false" outlineLevel="0" collapsed="false">
      <c r="A267" s="556"/>
      <c r="B267" s="205" t="s">
        <v>552</v>
      </c>
      <c r="C267" s="205" t="str">
        <f aca="false">VLOOKUP(B267,СписокРабот!B:E,2,FALSE())</f>
        <v>Монтаж и подключение унитаза на существующие посадочные места стоимостью до 50 000 руб.</v>
      </c>
      <c r="D267" s="205" t="str">
        <f aca="false">VLOOKUP(B267,СписокРабот!B:E,3,FALSE())</f>
        <v>ед.</v>
      </c>
      <c r="E267" s="557" t="n">
        <f aca="false">VLOOKUP(B267,СписокРабот!B:H,7,FALSE())</f>
        <v>1256</v>
      </c>
      <c r="F267" s="206" t="n">
        <f aca="false">SUMPRODUCT(J267:$CZ267,MOD(COLUMN(J267:$CZ267)+1,2))</f>
        <v>0</v>
      </c>
      <c r="G267" s="558" t="n">
        <f aca="false">E267*F267</f>
        <v>0</v>
      </c>
      <c r="H267" s="559"/>
      <c r="I267" s="558" t="n">
        <f aca="false">H267*$E267</f>
        <v>0</v>
      </c>
    </row>
    <row r="268" customFormat="false" ht="14.25" hidden="false" customHeight="false" outlineLevel="0" collapsed="false">
      <c r="A268" s="556"/>
      <c r="B268" s="205" t="s">
        <v>120</v>
      </c>
      <c r="C268" s="205" t="str">
        <f aca="false">VLOOKUP(B268,СписокРабот!B:E,2,FALSE())</f>
        <v>Монтаж и подключение унитаза на новое место стоимостью до 50 000 руб.</v>
      </c>
      <c r="D268" s="205" t="str">
        <f aca="false">VLOOKUP(B268,СписокРабот!B:E,3,FALSE())</f>
        <v>ед.</v>
      </c>
      <c r="E268" s="557" t="n">
        <f aca="false">VLOOKUP(B268,СписокРабот!B:H,7,FALSE())</f>
        <v>1379</v>
      </c>
      <c r="F268" s="206" t="n">
        <f aca="false">SUMPRODUCT(J268:$CZ268,MOD(COLUMN(J268:$CZ268)+1,2))</f>
        <v>0</v>
      </c>
      <c r="G268" s="558" t="n">
        <f aca="false">E268*F268</f>
        <v>0</v>
      </c>
      <c r="H268" s="559"/>
      <c r="I268" s="558" t="n">
        <f aca="false">H268*$E268</f>
        <v>0</v>
      </c>
    </row>
    <row r="269" customFormat="false" ht="14.25" hidden="false" customHeight="false" outlineLevel="0" collapsed="false">
      <c r="A269" s="556"/>
      <c r="B269" s="205" t="s">
        <v>553</v>
      </c>
      <c r="C269" s="205" t="str">
        <f aca="false">VLOOKUP(B269,СписокРабот!B:E,2,FALSE())</f>
        <v>Монтаж инсталяции</v>
      </c>
      <c r="D269" s="205" t="str">
        <f aca="false">VLOOKUP(B269,СписокРабот!B:E,3,FALSE())</f>
        <v>ед.</v>
      </c>
      <c r="E269" s="557" t="n">
        <f aca="false">VLOOKUP(B269,СписокРабот!B:H,7,FALSE())</f>
        <v>2150</v>
      </c>
      <c r="F269" s="206" t="n">
        <f aca="false">SUMPRODUCT(J269:$CZ269,MOD(COLUMN(J269:$CZ269)+1,2))</f>
        <v>0</v>
      </c>
      <c r="G269" s="558" t="n">
        <f aca="false">E269*F269</f>
        <v>0</v>
      </c>
      <c r="H269" s="559"/>
      <c r="I269" s="558" t="n">
        <f aca="false">H269*$E269</f>
        <v>0</v>
      </c>
    </row>
    <row r="270" customFormat="false" ht="14.25" hidden="false" customHeight="false" outlineLevel="0" collapsed="false">
      <c r="A270" s="556"/>
      <c r="B270" s="205" t="s">
        <v>554</v>
      </c>
      <c r="C270" s="205" t="str">
        <f aca="false">VLOOKUP(B270,СписокРабот!B:E,2,FALSE())</f>
        <v>Монтаж чаши инсталяции</v>
      </c>
      <c r="D270" s="205" t="str">
        <f aca="false">VLOOKUP(B270,СписокРабот!B:E,3,FALSE())</f>
        <v>ед.</v>
      </c>
      <c r="E270" s="557" t="n">
        <f aca="false">VLOOKUP(B270,СписокРабот!B:H,7,FALSE())</f>
        <v>1325</v>
      </c>
      <c r="F270" s="206" t="n">
        <f aca="false">SUMPRODUCT(J270:$CZ270,MOD(COLUMN(J270:$CZ270)+1,2))</f>
        <v>0</v>
      </c>
      <c r="G270" s="558" t="n">
        <f aca="false">E270*F270</f>
        <v>0</v>
      </c>
      <c r="H270" s="559"/>
      <c r="I270" s="558" t="n">
        <f aca="false">H270*$E270</f>
        <v>0</v>
      </c>
    </row>
    <row r="271" customFormat="false" ht="14.25" hidden="false" customHeight="false" outlineLevel="0" collapsed="false">
      <c r="A271" s="556"/>
      <c r="B271" s="205" t="s">
        <v>555</v>
      </c>
      <c r="C271" s="205" t="str">
        <f aca="false">VLOOKUP(B271,СписокРабот!B:E,2,FALSE())</f>
        <v>Установка биде со смесителем и инсталяцией стоимостью до 50 000 руб.</v>
      </c>
      <c r="D271" s="205" t="str">
        <f aca="false">VLOOKUP(B271,СписокРабот!B:E,3,FALSE())</f>
        <v>ед.</v>
      </c>
      <c r="E271" s="557" t="n">
        <f aca="false">VLOOKUP(B271,СписокРабот!B:H,7,FALSE())</f>
        <v>2606</v>
      </c>
      <c r="F271" s="206" t="n">
        <f aca="false">SUMPRODUCT(J271:$CZ271,MOD(COLUMN(J271:$CZ271)+1,2))</f>
        <v>0</v>
      </c>
      <c r="G271" s="558" t="n">
        <f aca="false">E271*F271</f>
        <v>0</v>
      </c>
      <c r="H271" s="559"/>
      <c r="I271" s="558" t="n">
        <f aca="false">H271*$E271</f>
        <v>0</v>
      </c>
    </row>
    <row r="272" customFormat="false" ht="14.25" hidden="false" customHeight="false" outlineLevel="0" collapsed="false">
      <c r="A272" s="556"/>
      <c r="B272" s="205" t="s">
        <v>122</v>
      </c>
      <c r="C272" s="205" t="str">
        <f aca="false">VLOOKUP(B272,СписокРабот!B:E,2,FALSE())</f>
        <v>Монтаж и подключение ванны без гидромассажа (чугун, акрил, камень) стоимостью до 50 000 руб.</v>
      </c>
      <c r="D272" s="205" t="str">
        <f aca="false">VLOOKUP(B272,СписокРабот!B:E,3,FALSE())</f>
        <v>ед.</v>
      </c>
      <c r="E272" s="557" t="n">
        <f aca="false">VLOOKUP(B272,СписокРабот!B:H,7,FALSE())</f>
        <v>2075</v>
      </c>
      <c r="F272" s="206" t="n">
        <f aca="false">SUMPRODUCT(J272:$CZ272,MOD(COLUMN(J272:$CZ272)+1,2))</f>
        <v>0</v>
      </c>
      <c r="G272" s="558" t="n">
        <f aca="false">E272*F272</f>
        <v>0</v>
      </c>
      <c r="H272" s="559"/>
      <c r="I272" s="558" t="n">
        <f aca="false">H272*$E272</f>
        <v>0</v>
      </c>
    </row>
    <row r="273" customFormat="false" ht="14.25" hidden="false" customHeight="false" outlineLevel="0" collapsed="false">
      <c r="A273" s="556"/>
      <c r="B273" s="205" t="s">
        <v>556</v>
      </c>
      <c r="C273" s="205" t="str">
        <f aca="false">VLOOKUP(B273,СписокРабот!B:E,2,FALSE())</f>
        <v>Монтаж и подключение ванны без гидромассажа (сталь) стоимостью до 50 000 руб.</v>
      </c>
      <c r="D273" s="205" t="str">
        <f aca="false">VLOOKUP(B273,СписокРабот!B:E,3,FALSE())</f>
        <v>ед.</v>
      </c>
      <c r="E273" s="557" t="n">
        <f aca="false">VLOOKUP(B273,СписокРабот!B:H,7,FALSE())</f>
        <v>1536</v>
      </c>
      <c r="F273" s="206" t="n">
        <f aca="false">SUMPRODUCT(J273:$CZ273,MOD(COLUMN(J273:$CZ273)+1,2))</f>
        <v>0</v>
      </c>
      <c r="G273" s="558" t="n">
        <f aca="false">E273*F273</f>
        <v>0</v>
      </c>
      <c r="H273" s="559"/>
      <c r="I273" s="558" t="n">
        <f aca="false">H273*$E273</f>
        <v>0</v>
      </c>
    </row>
    <row r="274" customFormat="false" ht="14.25" hidden="false" customHeight="false" outlineLevel="0" collapsed="false">
      <c r="A274" s="556"/>
      <c r="B274" s="205" t="s">
        <v>557</v>
      </c>
      <c r="C274" s="205" t="str">
        <f aca="false">VLOOKUP(B274,СписокРабот!B:E,2,FALSE())</f>
        <v>Монтаж и подключение ванны с гидромассажом</v>
      </c>
      <c r="D274" s="205" t="str">
        <f aca="false">VLOOKUP(B274,СписокРабот!B:E,3,FALSE())</f>
        <v>дог</v>
      </c>
      <c r="E274" s="557" t="n">
        <f aca="false">VLOOKUP(B274,СписокРабот!B:H,7,FALSE())</f>
        <v>4886</v>
      </c>
      <c r="F274" s="206" t="n">
        <f aca="false">SUMPRODUCT(J274:$CZ274,MOD(COLUMN(J274:$CZ274)+1,2))</f>
        <v>0</v>
      </c>
      <c r="G274" s="558" t="n">
        <f aca="false">E274*F274</f>
        <v>0</v>
      </c>
      <c r="H274" s="559"/>
      <c r="I274" s="558" t="n">
        <f aca="false">H274*$E274</f>
        <v>0</v>
      </c>
    </row>
    <row r="275" customFormat="false" ht="14.25" hidden="false" customHeight="false" outlineLevel="0" collapsed="false">
      <c r="A275" s="556"/>
      <c r="B275" s="205" t="s">
        <v>124</v>
      </c>
      <c r="C275" s="205" t="str">
        <f aca="false">VLOOKUP(B275,СписокРабот!B:E,2,FALSE())</f>
        <v>Гидроизоляция швов ванны/ сантех приборов</v>
      </c>
      <c r="D275" s="205" t="str">
        <f aca="false">VLOOKUP(B275,СписокРабот!B:E,3,FALSE())</f>
        <v>пм</v>
      </c>
      <c r="E275" s="557" t="n">
        <f aca="false">VLOOKUP(B275,СписокРабот!B:H,7,FALSE())</f>
        <v>252</v>
      </c>
      <c r="F275" s="206" t="n">
        <f aca="false">SUMPRODUCT(J275:$CZ275,MOD(COLUMN(J275:$CZ275)+1,2))</f>
        <v>0</v>
      </c>
      <c r="G275" s="558" t="n">
        <f aca="false">E275*F275</f>
        <v>0</v>
      </c>
      <c r="H275" s="559"/>
      <c r="I275" s="558" t="n">
        <f aca="false">H275*$E275</f>
        <v>0</v>
      </c>
    </row>
    <row r="276" customFormat="false" ht="14.25" hidden="false" customHeight="false" outlineLevel="0" collapsed="false">
      <c r="A276" s="556"/>
      <c r="B276" s="205" t="s">
        <v>127</v>
      </c>
      <c r="C276" s="205" t="str">
        <f aca="false">VLOOKUP(B276,СписокРабот!B:E,2,FALSE())</f>
        <v>Подключение стиральной или посудомоечной машины без прокл. кабеля</v>
      </c>
      <c r="D276" s="205" t="str">
        <f aca="false">VLOOKUP(B276,СписокРабот!B:E,3,FALSE())</f>
        <v>ед.</v>
      </c>
      <c r="E276" s="557" t="n">
        <f aca="false">VLOOKUP(B276,СписокРабот!B:H,7,FALSE())</f>
        <v>870</v>
      </c>
      <c r="F276" s="206" t="n">
        <f aca="false">SUMPRODUCT(J276:$CZ276,MOD(COLUMN(J276:$CZ276)+1,2))</f>
        <v>0</v>
      </c>
      <c r="G276" s="558" t="n">
        <f aca="false">E276*F276</f>
        <v>0</v>
      </c>
      <c r="H276" s="559"/>
      <c r="I276" s="558" t="n">
        <f aca="false">H276*$E276</f>
        <v>0</v>
      </c>
    </row>
    <row r="277" customFormat="false" ht="14.25" hidden="false" customHeight="false" outlineLevel="0" collapsed="false">
      <c r="A277" s="556"/>
      <c r="B277" s="205" t="s">
        <v>129</v>
      </c>
      <c r="C277" s="205" t="str">
        <f aca="false">VLOOKUP(B277,СписокРабот!B:E,2,FALSE())</f>
        <v>Монтаж и подключение смесителя стоимостью до 50 000 руб.</v>
      </c>
      <c r="D277" s="205" t="str">
        <f aca="false">VLOOKUP(B277,СписокРабот!B:E,3,FALSE())</f>
        <v>ед.</v>
      </c>
      <c r="E277" s="557" t="n">
        <f aca="false">VLOOKUP(B277,СписокРабот!B:H,7,FALSE())</f>
        <v>846</v>
      </c>
      <c r="F277" s="206" t="n">
        <f aca="false">SUMPRODUCT(J277:$CZ277,MOD(COLUMN(J277:$CZ277)+1,2))</f>
        <v>0</v>
      </c>
      <c r="G277" s="558" t="n">
        <f aca="false">E277*F277</f>
        <v>0</v>
      </c>
      <c r="H277" s="559"/>
      <c r="I277" s="558" t="n">
        <f aca="false">H277*$E277</f>
        <v>0</v>
      </c>
    </row>
    <row r="278" customFormat="false" ht="14.25" hidden="false" customHeight="false" outlineLevel="0" collapsed="false">
      <c r="A278" s="556"/>
      <c r="B278" s="205" t="s">
        <v>558</v>
      </c>
      <c r="C278" s="205" t="str">
        <f aca="false">VLOOKUP(B278,СписокРабот!B:E,2,FALSE())</f>
        <v>Монтаж наружной части встраиваемого смесителя стоимостью до 50 000 руб.</v>
      </c>
      <c r="D278" s="205" t="str">
        <f aca="false">VLOOKUP(B278,СписокРабот!B:E,3,FALSE())</f>
        <v>ед.</v>
      </c>
      <c r="E278" s="557" t="n">
        <f aca="false">VLOOKUP(B278,СписокРабот!B:H,7,FALSE())</f>
        <v>723</v>
      </c>
      <c r="F278" s="206" t="n">
        <f aca="false">SUMPRODUCT(J278:$CZ278,MOD(COLUMN(J278:$CZ278)+1,2))</f>
        <v>0</v>
      </c>
      <c r="G278" s="558" t="n">
        <f aca="false">E278*F278</f>
        <v>0</v>
      </c>
      <c r="H278" s="559"/>
      <c r="I278" s="558" t="n">
        <f aca="false">H278*$E278</f>
        <v>0</v>
      </c>
    </row>
    <row r="279" customFormat="false" ht="14.25" hidden="false" customHeight="false" outlineLevel="0" collapsed="false">
      <c r="A279" s="556"/>
      <c r="B279" s="205" t="s">
        <v>131</v>
      </c>
      <c r="C279" s="205" t="str">
        <f aca="false">VLOOKUP(B279,СписокРабот!B:E,2,FALSE())</f>
        <v>Монтаж сифона</v>
      </c>
      <c r="D279" s="205" t="str">
        <f aca="false">VLOOKUP(B279,СписокРабот!B:E,3,FALSE())</f>
        <v>ед.</v>
      </c>
      <c r="E279" s="557" t="n">
        <f aca="false">VLOOKUP(B279,СписокРабот!B:H,7,FALSE())</f>
        <v>769</v>
      </c>
      <c r="F279" s="206" t="n">
        <f aca="false">SUMPRODUCT(J279:$CZ279,MOD(COLUMN(J279:$CZ279)+1,2))</f>
        <v>0</v>
      </c>
      <c r="G279" s="558" t="n">
        <f aca="false">E279*F279</f>
        <v>0</v>
      </c>
      <c r="H279" s="559"/>
      <c r="I279" s="558" t="n">
        <f aca="false">H279*$E279</f>
        <v>0</v>
      </c>
    </row>
    <row r="280" customFormat="false" ht="14.25" hidden="false" customHeight="false" outlineLevel="0" collapsed="false">
      <c r="A280" s="556"/>
      <c r="B280" s="205" t="s">
        <v>559</v>
      </c>
      <c r="C280" s="205" t="str">
        <f aca="false">VLOOKUP(B280,СписокРабот!B:E,2,FALSE())</f>
        <v>Монтаж смесителя терморегулирующего стоимостью до 50 000 руб.</v>
      </c>
      <c r="D280" s="205" t="str">
        <f aca="false">VLOOKUP(B280,СписокРабот!B:E,3,FALSE())</f>
        <v>ед.</v>
      </c>
      <c r="E280" s="557" t="n">
        <f aca="false">VLOOKUP(B280,СписокРабот!B:H,7,FALSE())</f>
        <v>1983</v>
      </c>
      <c r="F280" s="206" t="n">
        <f aca="false">SUMPRODUCT(J280:$CZ280,MOD(COLUMN(J280:$CZ280)+1,2))</f>
        <v>0</v>
      </c>
      <c r="G280" s="558" t="n">
        <f aca="false">E280*F280</f>
        <v>0</v>
      </c>
      <c r="H280" s="559"/>
      <c r="I280" s="558" t="n">
        <f aca="false">H280*$E280</f>
        <v>0</v>
      </c>
    </row>
    <row r="281" customFormat="false" ht="14.25" hidden="false" customHeight="false" outlineLevel="0" collapsed="false">
      <c r="A281" s="556"/>
      <c r="B281" s="205" t="s">
        <v>133</v>
      </c>
      <c r="C281" s="205" t="str">
        <f aca="false">VLOOKUP(B281,СписокРабот!B:E,2,FALSE())</f>
        <v>Монтаж трапа</v>
      </c>
      <c r="D281" s="205" t="str">
        <f aca="false">VLOOKUP(B281,СписокРабот!B:E,3,FALSE())</f>
        <v>ед.</v>
      </c>
      <c r="E281" s="557" t="n">
        <f aca="false">VLOOKUP(B281,СписокРабот!B:H,7,FALSE())</f>
        <v>2373</v>
      </c>
      <c r="F281" s="206" t="n">
        <f aca="false">SUMPRODUCT(J281:$CZ281,MOD(COLUMN(J281:$CZ281)+1,2))</f>
        <v>0</v>
      </c>
      <c r="G281" s="558" t="n">
        <f aca="false">E281*F281</f>
        <v>0</v>
      </c>
      <c r="H281" s="559"/>
      <c r="I281" s="558" t="n">
        <f aca="false">H281*$E281</f>
        <v>0</v>
      </c>
    </row>
    <row r="282" customFormat="false" ht="14.25" hidden="false" customHeight="false" outlineLevel="0" collapsed="false">
      <c r="A282" s="556"/>
      <c r="B282" s="205" t="s">
        <v>560</v>
      </c>
      <c r="C282" s="205" t="str">
        <f aca="false">VLOOKUP(B282,СписокРабот!B:E,2,FALSE())</f>
        <v>Монтаж встраиваемого смесителя( внутренняя часть)стоимостью до 50 000 руб.</v>
      </c>
      <c r="D282" s="205" t="str">
        <f aca="false">VLOOKUP(B282,СписокРабот!B:E,3,FALSE())</f>
        <v>ед.</v>
      </c>
      <c r="E282" s="557" t="n">
        <f aca="false">VLOOKUP(B282,СписокРабот!B:H,7,FALSE())</f>
        <v>3025</v>
      </c>
      <c r="F282" s="206" t="n">
        <f aca="false">SUMPRODUCT(J282:$CZ282,MOD(COLUMN(J282:$CZ282)+1,2))</f>
        <v>0</v>
      </c>
      <c r="G282" s="558" t="n">
        <f aca="false">E282*F282</f>
        <v>0</v>
      </c>
      <c r="H282" s="559"/>
      <c r="I282" s="558" t="n">
        <f aca="false">H282*$E282</f>
        <v>0</v>
      </c>
    </row>
    <row r="283" customFormat="false" ht="14.25" hidden="false" customHeight="false" outlineLevel="0" collapsed="false">
      <c r="A283" s="556"/>
      <c r="B283" s="205" t="s">
        <v>135</v>
      </c>
      <c r="C283" s="205" t="str">
        <f aca="false">VLOOKUP(B283,СписокРабот!B:E,2,FALSE())</f>
        <v>Монтаж душевой штанги</v>
      </c>
      <c r="D283" s="205" t="str">
        <f aca="false">VLOOKUP(B283,СписокРабот!B:E,3,FALSE())</f>
        <v>ед.</v>
      </c>
      <c r="E283" s="557" t="n">
        <f aca="false">VLOOKUP(B283,СписокРабот!B:H,7,FALSE())</f>
        <v>397</v>
      </c>
      <c r="F283" s="206" t="n">
        <f aca="false">SUMPRODUCT(J283:$CZ283,MOD(COLUMN(J283:$CZ283)+1,2))</f>
        <v>0</v>
      </c>
      <c r="G283" s="558" t="n">
        <f aca="false">E283*F283</f>
        <v>0</v>
      </c>
      <c r="H283" s="559"/>
      <c r="I283" s="558" t="n">
        <f aca="false">H283*$E283</f>
        <v>0</v>
      </c>
    </row>
    <row r="284" customFormat="false" ht="14.25" hidden="false" customHeight="false" outlineLevel="0" collapsed="false">
      <c r="A284" s="556"/>
      <c r="B284" s="205" t="s">
        <v>137</v>
      </c>
      <c r="C284" s="205" t="str">
        <f aca="false">VLOOKUP(B284,СписокРабот!B:E,2,FALSE())</f>
        <v>Монтаж и подключение водонагревателя (без прокладки кабеля)</v>
      </c>
      <c r="D284" s="205" t="str">
        <f aca="false">VLOOKUP(B284,СписокРабот!B:E,3,FALSE())</f>
        <v>ед.</v>
      </c>
      <c r="E284" s="557" t="n">
        <f aca="false">VLOOKUP(B284,СписокРабот!B:H,7,FALSE())</f>
        <v>1886</v>
      </c>
      <c r="F284" s="206" t="n">
        <f aca="false">SUMPRODUCT(J284:$CZ284,MOD(COLUMN(J284:$CZ284)+1,2))</f>
        <v>0</v>
      </c>
      <c r="G284" s="558" t="n">
        <f aca="false">E284*F284</f>
        <v>0</v>
      </c>
      <c r="H284" s="559"/>
      <c r="I284" s="558" t="n">
        <f aca="false">H284*$E284</f>
        <v>0</v>
      </c>
    </row>
    <row r="285" customFormat="false" ht="14.25" hidden="false" customHeight="false" outlineLevel="0" collapsed="false">
      <c r="A285" s="556"/>
      <c r="B285" s="205" t="s">
        <v>561</v>
      </c>
      <c r="C285" s="205" t="str">
        <f aca="false">VLOOKUP(B285,СписокРабот!B:E,2,FALSE())</f>
        <v>Монтаж и подключение полотенцесушителя на готовую подводку</v>
      </c>
      <c r="D285" s="205" t="str">
        <f aca="false">VLOOKUP(B285,СписокРабот!B:E,3,FALSE())</f>
        <v>ед.</v>
      </c>
      <c r="E285" s="557" t="n">
        <f aca="false">VLOOKUP(B285,СписокРабот!B:H,7,FALSE())</f>
        <v>1443</v>
      </c>
      <c r="F285" s="206" t="n">
        <f aca="false">SUMPRODUCT(J285:$CZ285,MOD(COLUMN(J285:$CZ285)+1,2))</f>
        <v>0</v>
      </c>
      <c r="G285" s="558" t="n">
        <f aca="false">E285*F285</f>
        <v>0</v>
      </c>
      <c r="H285" s="559"/>
      <c r="I285" s="558" t="n">
        <f aca="false">H285*$E285</f>
        <v>0</v>
      </c>
    </row>
    <row r="286" customFormat="false" ht="14.25" hidden="false" customHeight="false" outlineLevel="0" collapsed="false">
      <c r="A286" s="556"/>
      <c r="B286" s="205" t="s">
        <v>139</v>
      </c>
      <c r="C286" s="205" t="str">
        <f aca="false">VLOOKUP(B286,СписокРабот!B:E,2,FALSE())</f>
        <v>Монтаж и подключение фильтров грубой очистки</v>
      </c>
      <c r="D286" s="205" t="str">
        <f aca="false">VLOOKUP(B286,СписокРабот!B:E,3,FALSE())</f>
        <v>ед.</v>
      </c>
      <c r="E286" s="557" t="n">
        <f aca="false">VLOOKUP(B286,СписокРабот!B:H,7,FALSE())</f>
        <v>490</v>
      </c>
      <c r="F286" s="206" t="n">
        <f aca="false">SUMPRODUCT(J286:$CZ286,MOD(COLUMN(J286:$CZ286)+1,2))</f>
        <v>0</v>
      </c>
      <c r="G286" s="558" t="n">
        <f aca="false">E286*F286</f>
        <v>0</v>
      </c>
      <c r="H286" s="559"/>
      <c r="I286" s="558" t="n">
        <f aca="false">H286*$E286</f>
        <v>0</v>
      </c>
    </row>
    <row r="287" customFormat="false" ht="14.25" hidden="false" customHeight="false" outlineLevel="0" collapsed="false">
      <c r="A287" s="556"/>
      <c r="B287" s="205" t="s">
        <v>562</v>
      </c>
      <c r="C287" s="205" t="str">
        <f aca="false">VLOOKUP(B287,СписокРабот!B:E,2,FALSE())</f>
        <v>Монтаж и подключение фильтров тонкой очистки</v>
      </c>
      <c r="D287" s="205" t="str">
        <f aca="false">VLOOKUP(B287,СписокРабот!B:E,3,FALSE())</f>
        <v>ед.</v>
      </c>
      <c r="E287" s="557" t="n">
        <f aca="false">VLOOKUP(B287,СписокРабот!B:H,7,FALSE())</f>
        <v>583</v>
      </c>
      <c r="F287" s="206" t="n">
        <f aca="false">SUMPRODUCT(J287:$CZ287,MOD(COLUMN(J287:$CZ287)+1,2))</f>
        <v>0</v>
      </c>
      <c r="G287" s="558" t="n">
        <f aca="false">E287*F287</f>
        <v>0</v>
      </c>
      <c r="H287" s="559"/>
      <c r="I287" s="558" t="n">
        <f aca="false">H287*$E287</f>
        <v>0</v>
      </c>
    </row>
    <row r="288" customFormat="false" ht="14.25" hidden="false" customHeight="false" outlineLevel="0" collapsed="false">
      <c r="A288" s="556"/>
      <c r="B288" s="205" t="s">
        <v>563</v>
      </c>
      <c r="C288" s="205" t="str">
        <f aca="false">VLOOKUP(B288,СписокРабот!B:E,2,FALSE())</f>
        <v>Монтаж и подкл. фильтров очистки воды с подсоединением к канализации</v>
      </c>
      <c r="D288" s="205" t="str">
        <f aca="false">VLOOKUP(B288,СписокРабот!B:E,3,FALSE())</f>
        <v>ед.</v>
      </c>
      <c r="E288" s="557" t="n">
        <f aca="false">VLOOKUP(B288,СписокРабот!B:H,7,FALSE())</f>
        <v>1350</v>
      </c>
      <c r="F288" s="206" t="n">
        <f aca="false">SUMPRODUCT(J288:$CZ288,MOD(COLUMN(J288:$CZ288)+1,2))</f>
        <v>0</v>
      </c>
      <c r="G288" s="558" t="n">
        <f aca="false">E288*F288</f>
        <v>0</v>
      </c>
      <c r="H288" s="559"/>
      <c r="I288" s="558" t="n">
        <f aca="false">H288*$E288</f>
        <v>0</v>
      </c>
    </row>
    <row r="289" customFormat="false" ht="14.25" hidden="false" customHeight="false" outlineLevel="0" collapsed="false">
      <c r="A289" s="556"/>
      <c r="B289" s="205" t="s">
        <v>564</v>
      </c>
      <c r="C289" s="205" t="str">
        <f aca="false">VLOOKUP(B289,СписокРабот!B:E,2,FALSE())</f>
        <v>Монтаж и подключение редукторов</v>
      </c>
      <c r="D289" s="205" t="str">
        <f aca="false">VLOOKUP(B289,СписокРабот!B:E,3,FALSE())</f>
        <v>ед.</v>
      </c>
      <c r="E289" s="557" t="n">
        <f aca="false">VLOOKUP(B289,СписокРабот!B:H,7,FALSE())</f>
        <v>490</v>
      </c>
      <c r="F289" s="206" t="n">
        <f aca="false">SUMPRODUCT(J289:$CZ289,MOD(COLUMN(J289:$CZ289)+1,2))</f>
        <v>0</v>
      </c>
      <c r="G289" s="558" t="n">
        <f aca="false">E289*F289</f>
        <v>0</v>
      </c>
      <c r="H289" s="559"/>
      <c r="I289" s="558" t="n">
        <f aca="false">H289*$E289</f>
        <v>0</v>
      </c>
    </row>
    <row r="290" customFormat="false" ht="14.25" hidden="false" customHeight="false" outlineLevel="0" collapsed="false">
      <c r="A290" s="556"/>
      <c r="B290" s="205" t="s">
        <v>565</v>
      </c>
      <c r="C290" s="205" t="str">
        <f aca="false">VLOOKUP(B290,СписокРабот!B:E,2,FALSE())</f>
        <v>Монтаж стальной / медной/ нержавеющей трубы</v>
      </c>
      <c r="D290" s="205" t="str">
        <f aca="false">VLOOKUP(B290,СписокРабот!B:E,3,FALSE())</f>
        <v>п.м</v>
      </c>
      <c r="E290" s="557" t="n">
        <f aca="false">VLOOKUP(B290,СписокРабот!B:H,7,FALSE())</f>
        <v>775</v>
      </c>
      <c r="F290" s="206" t="n">
        <f aca="false">SUMPRODUCT(J290:$CZ290,MOD(COLUMN(J290:$CZ290)+1,2))</f>
        <v>0</v>
      </c>
      <c r="G290" s="558" t="n">
        <f aca="false">E290*F290</f>
        <v>0</v>
      </c>
      <c r="H290" s="559"/>
      <c r="I290" s="558" t="n">
        <f aca="false">H290*$E290</f>
        <v>0</v>
      </c>
    </row>
    <row r="291" customFormat="false" ht="14.25" hidden="false" customHeight="false" outlineLevel="0" collapsed="false">
      <c r="A291" s="556"/>
      <c r="B291" s="205" t="s">
        <v>566</v>
      </c>
      <c r="C291" s="205" t="str">
        <f aca="false">VLOOKUP(B291,СписокРабот!B:E,2,FALSE())</f>
        <v>Монтаж резьбовых фитингов</v>
      </c>
      <c r="D291" s="205" t="str">
        <f aca="false">VLOOKUP(B291,СписокРабот!B:E,3,FALSE())</f>
        <v>ед.</v>
      </c>
      <c r="E291" s="557" t="n">
        <f aca="false">VLOOKUP(B291,СписокРабот!B:H,7,FALSE())</f>
        <v>232</v>
      </c>
      <c r="F291" s="206" t="n">
        <f aca="false">SUMPRODUCT(J291:$CZ291,MOD(COLUMN(J291:$CZ291)+1,2))</f>
        <v>0</v>
      </c>
      <c r="G291" s="558" t="n">
        <f aca="false">E291*F291</f>
        <v>0</v>
      </c>
      <c r="H291" s="559"/>
      <c r="I291" s="558" t="n">
        <f aca="false">H291*$E291</f>
        <v>0</v>
      </c>
    </row>
    <row r="292" customFormat="false" ht="14.25" hidden="false" customHeight="false" outlineLevel="0" collapsed="false">
      <c r="A292" s="556"/>
      <c r="B292" s="205" t="s">
        <v>141</v>
      </c>
      <c r="C292" s="205" t="str">
        <f aca="false">VLOOKUP(B292,СписокРабот!B:E,2,FALSE())</f>
        <v>Монтаж трубы сшитый полиэтилен</v>
      </c>
      <c r="D292" s="205" t="str">
        <f aca="false">VLOOKUP(B292,СписокРабот!B:E,3,FALSE())</f>
        <v>п.м</v>
      </c>
      <c r="E292" s="557" t="n">
        <f aca="false">VLOOKUP(B292,СписокРабот!B:H,7,FALSE())</f>
        <v>314</v>
      </c>
      <c r="F292" s="206" t="n">
        <f aca="false">SUMPRODUCT(J292:$CZ292,MOD(COLUMN(J292:$CZ292)+1,2))</f>
        <v>0</v>
      </c>
      <c r="G292" s="558" t="n">
        <f aca="false">E292*F292</f>
        <v>0</v>
      </c>
      <c r="H292" s="559"/>
      <c r="I292" s="558" t="n">
        <f aca="false">H292*$E292</f>
        <v>0</v>
      </c>
    </row>
    <row r="293" customFormat="false" ht="14.25" hidden="false" customHeight="false" outlineLevel="0" collapsed="false">
      <c r="A293" s="556"/>
      <c r="B293" s="205" t="s">
        <v>567</v>
      </c>
      <c r="C293" s="205" t="str">
        <f aca="false">VLOOKUP(B293,СписокРабот!B:E,2,FALSE())</f>
        <v>Монтаж трубы из полипропилена</v>
      </c>
      <c r="D293" s="205" t="str">
        <f aca="false">VLOOKUP(B293,СписокРабот!B:E,3,FALSE())</f>
        <v>п.м</v>
      </c>
      <c r="E293" s="557" t="n">
        <f aca="false">VLOOKUP(B293,СписокРабот!B:H,7,FALSE())</f>
        <v>368</v>
      </c>
      <c r="F293" s="206" t="n">
        <f aca="false">SUMPRODUCT(J293:$CZ293,MOD(COLUMN(J293:$CZ293)+1,2))</f>
        <v>0</v>
      </c>
      <c r="G293" s="558" t="n">
        <f aca="false">E293*F293</f>
        <v>0</v>
      </c>
      <c r="H293" s="559"/>
      <c r="I293" s="558" t="n">
        <f aca="false">H293*$E293</f>
        <v>0</v>
      </c>
    </row>
    <row r="294" customFormat="false" ht="14.25" hidden="false" customHeight="false" outlineLevel="0" collapsed="false">
      <c r="A294" s="556"/>
      <c r="B294" s="205" t="s">
        <v>143</v>
      </c>
      <c r="C294" s="205" t="str">
        <f aca="false">VLOOKUP(B294,СписокРабот!B:E,2,FALSE())</f>
        <v>Монтаж фитингов РЕХАУ</v>
      </c>
      <c r="D294" s="205" t="str">
        <f aca="false">VLOOKUP(B294,СписокРабот!B:E,3,FALSE())</f>
        <v>ед.</v>
      </c>
      <c r="E294" s="557" t="n">
        <f aca="false">VLOOKUP(B294,СписокРабот!B:H,7,FALSE())</f>
        <v>242</v>
      </c>
      <c r="F294" s="206" t="n">
        <f aca="false">SUMPRODUCT(J294:$CZ294,MOD(COLUMN(J294:$CZ294)+1,2))</f>
        <v>0</v>
      </c>
      <c r="G294" s="558" t="n">
        <f aca="false">E294*F294</f>
        <v>0</v>
      </c>
      <c r="H294" s="559"/>
      <c r="I294" s="558" t="n">
        <f aca="false">H294*$E294</f>
        <v>0</v>
      </c>
    </row>
    <row r="295" customFormat="false" ht="14.25" hidden="false" customHeight="false" outlineLevel="0" collapsed="false">
      <c r="A295" s="556"/>
      <c r="B295" s="205" t="s">
        <v>568</v>
      </c>
      <c r="C295" s="205" t="str">
        <f aca="false">VLOOKUP(B295,СписокРабот!B:E,2,FALSE())</f>
        <v>Монтаж фитинга (полипропилен)</v>
      </c>
      <c r="D295" s="205" t="str">
        <f aca="false">VLOOKUP(B295,СписокРабот!B:E,3,FALSE())</f>
        <v>ед.</v>
      </c>
      <c r="E295" s="557" t="n">
        <f aca="false">VLOOKUP(B295,СписокРабот!B:H,7,FALSE())</f>
        <v>201</v>
      </c>
      <c r="F295" s="206" t="n">
        <f aca="false">SUMPRODUCT(J295:$CZ295,MOD(COLUMN(J295:$CZ295)+1,2))</f>
        <v>0</v>
      </c>
      <c r="G295" s="558" t="n">
        <f aca="false">E295*F295</f>
        <v>0</v>
      </c>
      <c r="H295" s="559"/>
      <c r="I295" s="558" t="n">
        <f aca="false">H295*$E295</f>
        <v>0</v>
      </c>
    </row>
    <row r="296" customFormat="false" ht="14.25" hidden="false" customHeight="false" outlineLevel="0" collapsed="false">
      <c r="A296" s="556"/>
      <c r="B296" s="205" t="s">
        <v>145</v>
      </c>
      <c r="C296" s="205" t="str">
        <f aca="false">VLOOKUP(B296,СписокРабот!B:E,2,FALSE())</f>
        <v>Прокладка труб канализации (п.м или отрезок) всех диаметров</v>
      </c>
      <c r="D296" s="205" t="str">
        <f aca="false">VLOOKUP(B296,СписокРабот!B:E,3,FALSE())</f>
        <v>п.м</v>
      </c>
      <c r="E296" s="557" t="n">
        <f aca="false">VLOOKUP(B296,СписокРабот!B:H,7,FALSE())</f>
        <v>302</v>
      </c>
      <c r="F296" s="206" t="n">
        <f aca="false">SUMPRODUCT(J296:$CZ296,MOD(COLUMN(J296:$CZ296)+1,2))</f>
        <v>0</v>
      </c>
      <c r="G296" s="558" t="n">
        <f aca="false">E296*F296</f>
        <v>0</v>
      </c>
      <c r="H296" s="559"/>
      <c r="I296" s="558" t="n">
        <f aca="false">H296*$E296</f>
        <v>0</v>
      </c>
    </row>
    <row r="297" customFormat="false" ht="14.25" hidden="false" customHeight="false" outlineLevel="0" collapsed="false">
      <c r="A297" s="556"/>
      <c r="B297" s="205" t="s">
        <v>147</v>
      </c>
      <c r="C297" s="205" t="str">
        <f aca="false">VLOOKUP(B297,СписокРабот!B:E,2,FALSE())</f>
        <v>Монтаж элементов фитинга ( нержавейка,медь пайка)</v>
      </c>
      <c r="D297" s="205" t="str">
        <f aca="false">VLOOKUP(B297,СписокРабот!B:E,3,FALSE())</f>
        <v>ед.</v>
      </c>
      <c r="E297" s="557" t="n">
        <f aca="false">VLOOKUP(B297,СписокРабот!B:H,7,FALSE())</f>
        <v>414</v>
      </c>
      <c r="F297" s="206" t="n">
        <f aca="false">SUMPRODUCT(J297:$CZ297,MOD(COLUMN(J297:$CZ297)+1,2))</f>
        <v>0</v>
      </c>
      <c r="G297" s="558" t="n">
        <f aca="false">E297*F297</f>
        <v>0</v>
      </c>
      <c r="H297" s="559"/>
      <c r="I297" s="558" t="n">
        <f aca="false">H297*$E297</f>
        <v>0</v>
      </c>
    </row>
    <row r="298" customFormat="false" ht="14.25" hidden="false" customHeight="false" outlineLevel="0" collapsed="false">
      <c r="A298" s="556"/>
      <c r="B298" s="205" t="s">
        <v>569</v>
      </c>
      <c r="C298" s="205" t="str">
        <f aca="false">VLOOKUP(B298,СписокРабот!B:E,2,FALSE())</f>
        <v>Монтаж манжета резинового</v>
      </c>
      <c r="D298" s="205" t="str">
        <f aca="false">VLOOKUP(B298,СписокРабот!B:E,3,FALSE())</f>
        <v>ед.</v>
      </c>
      <c r="E298" s="557" t="n">
        <f aca="false">VLOOKUP(B298,СписокРабот!B:H,7,FALSE())</f>
        <v>93</v>
      </c>
      <c r="F298" s="206" t="n">
        <f aca="false">SUMPRODUCT(J298:$CZ298,MOD(COLUMN(J298:$CZ298)+1,2))</f>
        <v>0</v>
      </c>
      <c r="G298" s="558" t="n">
        <f aca="false">E298*F298</f>
        <v>0</v>
      </c>
      <c r="H298" s="559"/>
      <c r="I298" s="558" t="n">
        <f aca="false">H298*$E298</f>
        <v>0</v>
      </c>
    </row>
    <row r="299" customFormat="false" ht="14.25" hidden="false" customHeight="false" outlineLevel="0" collapsed="false">
      <c r="A299" s="556"/>
      <c r="B299" s="205" t="s">
        <v>149</v>
      </c>
      <c r="C299" s="205" t="str">
        <f aca="false">VLOOKUP(B299,СписокРабот!B:E,2,FALSE())</f>
        <v>Монтаж шарового крана</v>
      </c>
      <c r="D299" s="205" t="str">
        <f aca="false">VLOOKUP(B299,СписокРабот!B:E,3,FALSE())</f>
        <v>ед.</v>
      </c>
      <c r="E299" s="557" t="n">
        <f aca="false">VLOOKUP(B299,СписокРабот!B:H,7,FALSE())</f>
        <v>262</v>
      </c>
      <c r="F299" s="206" t="n">
        <f aca="false">SUMPRODUCT(J299:$CZ299,MOD(COLUMN(J299:$CZ299)+1,2))</f>
        <v>0</v>
      </c>
      <c r="G299" s="558" t="n">
        <f aca="false">E299*F299</f>
        <v>0</v>
      </c>
      <c r="H299" s="559"/>
      <c r="I299" s="558" t="n">
        <f aca="false">H299*$E299</f>
        <v>0</v>
      </c>
    </row>
    <row r="300" customFormat="false" ht="14.25" hidden="false" customHeight="false" outlineLevel="0" collapsed="false">
      <c r="A300" s="556"/>
      <c r="B300" s="205" t="s">
        <v>570</v>
      </c>
      <c r="C300" s="205" t="str">
        <f aca="false">VLOOKUP(B300,СписокРабот!B:E,2,FALSE())</f>
        <v>Монтаж шарового крана на стояк</v>
      </c>
      <c r="D300" s="205" t="str">
        <f aca="false">VLOOKUP(B300,СписокРабот!B:E,3,FALSE())</f>
        <v>ед.</v>
      </c>
      <c r="E300" s="557" t="n">
        <f aca="false">VLOOKUP(B300,СписокРабот!B:H,7,FALSE())</f>
        <v>365</v>
      </c>
      <c r="F300" s="206" t="n">
        <f aca="false">SUMPRODUCT(J300:$CZ300,MOD(COLUMN(J300:$CZ300)+1,2))</f>
        <v>0</v>
      </c>
      <c r="G300" s="558" t="n">
        <f aca="false">E300*F300</f>
        <v>0</v>
      </c>
      <c r="H300" s="559"/>
      <c r="I300" s="558" t="n">
        <f aca="false">H300*$E300</f>
        <v>0</v>
      </c>
    </row>
    <row r="301" customFormat="false" ht="14.25" hidden="false" customHeight="false" outlineLevel="0" collapsed="false">
      <c r="A301" s="556"/>
      <c r="B301" s="205" t="s">
        <v>571</v>
      </c>
      <c r="C301" s="205" t="str">
        <f aca="false">VLOOKUP(B301,СписокРабот!B:E,2,FALSE())</f>
        <v>Нарезка резьбы вручную на металлической трубе до 3 см</v>
      </c>
      <c r="D301" s="205" t="str">
        <f aca="false">VLOOKUP(B301,СписокРабот!B:E,3,FALSE())</f>
        <v>ед.</v>
      </c>
      <c r="E301" s="557" t="n">
        <f aca="false">VLOOKUP(B301,СписокРабот!B:H,7,FALSE())</f>
        <v>298</v>
      </c>
      <c r="F301" s="206" t="n">
        <f aca="false">SUMPRODUCT(J301:$CZ301,MOD(COLUMN(J301:$CZ301)+1,2))</f>
        <v>0</v>
      </c>
      <c r="G301" s="558" t="n">
        <f aca="false">E301*F301</f>
        <v>0</v>
      </c>
      <c r="H301" s="559"/>
      <c r="I301" s="558" t="n">
        <f aca="false">H301*$E301</f>
        <v>0</v>
      </c>
    </row>
    <row r="302" customFormat="false" ht="14.25" hidden="false" customHeight="false" outlineLevel="0" collapsed="false">
      <c r="A302" s="556"/>
      <c r="B302" s="205" t="s">
        <v>572</v>
      </c>
      <c r="C302" s="205" t="str">
        <f aca="false">VLOOKUP(B302,СписокРабот!B:E,2,FALSE())</f>
        <v>Нарезка резьбы вручную на металлической трубе до 5 см</v>
      </c>
      <c r="D302" s="205" t="str">
        <f aca="false">VLOOKUP(B302,СписокРабот!B:E,3,FALSE())</f>
        <v>ед.</v>
      </c>
      <c r="E302" s="557" t="n">
        <f aca="false">VLOOKUP(B302,СписокРабот!B:H,7,FALSE())</f>
        <v>429</v>
      </c>
      <c r="F302" s="206" t="n">
        <f aca="false">SUMPRODUCT(J302:$CZ302,MOD(COLUMN(J302:$CZ302)+1,2))</f>
        <v>0</v>
      </c>
      <c r="G302" s="558" t="n">
        <f aca="false">E302*F302</f>
        <v>0</v>
      </c>
      <c r="H302" s="559"/>
      <c r="I302" s="558" t="n">
        <f aca="false">H302*$E302</f>
        <v>0</v>
      </c>
    </row>
    <row r="303" customFormat="false" ht="14.25" hidden="false" customHeight="false" outlineLevel="0" collapsed="false">
      <c r="A303" s="556"/>
      <c r="B303" s="205" t="s">
        <v>573</v>
      </c>
      <c r="C303" s="205" t="str">
        <f aca="false">VLOOKUP(B303,СписокРабот!B:E,2,FALSE())</f>
        <v>Расчеканка труб (чугун на пластик)</v>
      </c>
      <c r="D303" s="205" t="str">
        <f aca="false">VLOOKUP(B303,СписокРабот!B:E,3,FALSE())</f>
        <v>ед.</v>
      </c>
      <c r="E303" s="557" t="n">
        <f aca="false">VLOOKUP(B303,СписокРабот!B:H,7,FALSE())</f>
        <v>1014</v>
      </c>
      <c r="F303" s="206" t="n">
        <f aca="false">SUMPRODUCT(J303:$CZ303,MOD(COLUMN(J303:$CZ303)+1,2))</f>
        <v>0</v>
      </c>
      <c r="G303" s="558" t="n">
        <f aca="false">E303*F303</f>
        <v>0</v>
      </c>
      <c r="H303" s="559"/>
      <c r="I303" s="558" t="n">
        <f aca="false">H303*$E303</f>
        <v>0</v>
      </c>
    </row>
    <row r="304" customFormat="false" ht="14.25" hidden="false" customHeight="false" outlineLevel="0" collapsed="false">
      <c r="A304" s="556"/>
      <c r="B304" s="205" t="s">
        <v>574</v>
      </c>
      <c r="C304" s="205" t="str">
        <f aca="false">VLOOKUP(B304,СписокРабот!B:E,2,FALSE())</f>
        <v>Устройство штробы (под трубу до ¾) в бетоне</v>
      </c>
      <c r="D304" s="205" t="str">
        <f aca="false">VLOOKUP(B304,СписокРабот!B:E,3,FALSE())</f>
        <v>п.м</v>
      </c>
      <c r="E304" s="557" t="n">
        <f aca="false">VLOOKUP(B304,СписокРабот!B:H,7,FALSE())</f>
        <v>465</v>
      </c>
      <c r="F304" s="206" t="n">
        <f aca="false">SUMPRODUCT(J304:$CZ304,MOD(COLUMN(J304:$CZ304)+1,2))</f>
        <v>0</v>
      </c>
      <c r="G304" s="558" t="n">
        <f aca="false">E304*F304</f>
        <v>0</v>
      </c>
      <c r="H304" s="559"/>
      <c r="I304" s="558" t="n">
        <f aca="false">H304*$E304</f>
        <v>0</v>
      </c>
    </row>
    <row r="305" customFormat="false" ht="14.25" hidden="false" customHeight="false" outlineLevel="0" collapsed="false">
      <c r="A305" s="556"/>
      <c r="B305" s="205" t="s">
        <v>151</v>
      </c>
      <c r="C305" s="205" t="str">
        <f aca="false">VLOOKUP(B305,СписокРабот!B:E,2,FALSE())</f>
        <v>Устройство штробы (под трубу до ¾) в кирпиче/ блоке</v>
      </c>
      <c r="D305" s="205" t="str">
        <f aca="false">VLOOKUP(B305,СписокРабот!B:E,3,FALSE())</f>
        <v>п.м</v>
      </c>
      <c r="E305" s="557" t="n">
        <f aca="false">VLOOKUP(B305,СписокРабот!B:H,7,FALSE())</f>
        <v>326</v>
      </c>
      <c r="F305" s="206" t="n">
        <f aca="false">SUMPRODUCT(J305:$CZ305,MOD(COLUMN(J305:$CZ305)+1,2))</f>
        <v>0</v>
      </c>
      <c r="G305" s="558" t="n">
        <f aca="false">E305*F305</f>
        <v>0</v>
      </c>
      <c r="H305" s="559"/>
      <c r="I305" s="558" t="n">
        <f aca="false">H305*$E305</f>
        <v>0</v>
      </c>
    </row>
    <row r="306" customFormat="false" ht="14.25" hidden="false" customHeight="false" outlineLevel="0" collapsed="false">
      <c r="A306" s="556"/>
      <c r="B306" s="205" t="s">
        <v>575</v>
      </c>
      <c r="C306" s="205" t="str">
        <f aca="false">VLOOKUP(B306,СписокРабот!B:E,2,FALSE())</f>
        <v>Устройство штробы (под трубу 40-100 мм) в бетоне</v>
      </c>
      <c r="D306" s="205" t="str">
        <f aca="false">VLOOKUP(B306,СписокРабот!B:E,3,FALSE())</f>
        <v>п.м</v>
      </c>
      <c r="E306" s="557" t="n">
        <f aca="false">VLOOKUP(B306,СписокРабот!B:H,7,FALSE())</f>
        <v>651</v>
      </c>
      <c r="F306" s="206" t="n">
        <f aca="false">SUMPRODUCT(J306:$CZ306,MOD(COLUMN(J306:$CZ306)+1,2))</f>
        <v>0</v>
      </c>
      <c r="G306" s="558" t="n">
        <f aca="false">E306*F306</f>
        <v>0</v>
      </c>
      <c r="H306" s="559"/>
      <c r="I306" s="558" t="n">
        <f aca="false">H306*$E306</f>
        <v>0</v>
      </c>
    </row>
    <row r="307" customFormat="false" ht="14.25" hidden="false" customHeight="false" outlineLevel="0" collapsed="false">
      <c r="A307" s="556"/>
      <c r="B307" s="205" t="s">
        <v>153</v>
      </c>
      <c r="C307" s="205" t="str">
        <f aca="false">VLOOKUP(B307,СписокРабот!B:E,2,FALSE())</f>
        <v>Устройство штробы (под трубу 40-100 мм) в кирпиче/блоке</v>
      </c>
      <c r="D307" s="205" t="str">
        <f aca="false">VLOOKUP(B307,СписокРабот!B:E,3,FALSE())</f>
        <v>п.м</v>
      </c>
      <c r="E307" s="557" t="n">
        <f aca="false">VLOOKUP(B307,СписокРабот!B:H,7,FALSE())</f>
        <v>558</v>
      </c>
      <c r="F307" s="206" t="n">
        <f aca="false">SUMPRODUCT(J307:$CZ307,MOD(COLUMN(J307:$CZ307)+1,2))</f>
        <v>0</v>
      </c>
      <c r="G307" s="558" t="n">
        <f aca="false">E307*F307</f>
        <v>0</v>
      </c>
      <c r="H307" s="559"/>
      <c r="I307" s="558" t="n">
        <f aca="false">H307*$E307</f>
        <v>0</v>
      </c>
    </row>
    <row r="308" customFormat="false" ht="14.25" hidden="false" customHeight="false" outlineLevel="0" collapsed="false">
      <c r="A308" s="556"/>
      <c r="B308" s="205" t="s">
        <v>155</v>
      </c>
      <c r="C308" s="205" t="str">
        <f aca="false">VLOOKUP(B308,СписокРабот!B:E,2,FALSE())</f>
        <v>Подключение радиаторов отопления на старое место без переврезки стоимостью до 50 000 руб.</v>
      </c>
      <c r="D308" s="205" t="str">
        <f aca="false">VLOOKUP(B308,СписокРабот!B:E,3,FALSE())</f>
        <v>ед.</v>
      </c>
      <c r="E308" s="557" t="n">
        <f aca="false">VLOOKUP(B308,СписокРабот!B:H,7,FALSE())</f>
        <v>558</v>
      </c>
      <c r="F308" s="206" t="n">
        <f aca="false">SUMPRODUCT(J308:$CZ308,MOD(COLUMN(J308:$CZ308)+1,2))</f>
        <v>0</v>
      </c>
      <c r="G308" s="558" t="n">
        <f aca="false">E308*F308</f>
        <v>0</v>
      </c>
      <c r="H308" s="559"/>
      <c r="I308" s="558" t="n">
        <f aca="false">H308*$E308</f>
        <v>0</v>
      </c>
    </row>
    <row r="309" customFormat="false" ht="14.25" hidden="false" customHeight="false" outlineLevel="0" collapsed="false">
      <c r="A309" s="556"/>
      <c r="B309" s="205" t="s">
        <v>157</v>
      </c>
      <c r="C309" s="205" t="str">
        <f aca="false">VLOOKUP(B309,СписокРабот!B:E,2,FALSE())</f>
        <v>Монтаж регулятора давления/обратного клапана/защита гидроудара</v>
      </c>
      <c r="D309" s="205" t="str">
        <f aca="false">VLOOKUP(B309,СписокРабот!B:E,3,FALSE())</f>
        <v>ед.</v>
      </c>
      <c r="E309" s="557" t="n">
        <f aca="false">VLOOKUP(B309,СписокРабот!B:H,7,FALSE())</f>
        <v>583</v>
      </c>
      <c r="F309" s="206" t="n">
        <f aca="false">SUMPRODUCT(J309:$CZ309,MOD(COLUMN(J309:$CZ309)+1,2))</f>
        <v>0</v>
      </c>
      <c r="G309" s="558" t="n">
        <f aca="false">E309*F309</f>
        <v>0</v>
      </c>
      <c r="H309" s="559"/>
      <c r="I309" s="558" t="n">
        <f aca="false">H309*$E309</f>
        <v>0</v>
      </c>
    </row>
    <row r="310" customFormat="false" ht="14.25" hidden="false" customHeight="false" outlineLevel="0" collapsed="false">
      <c r="A310" s="556"/>
      <c r="B310" s="205" t="s">
        <v>159</v>
      </c>
      <c r="C310" s="205" t="str">
        <f aca="false">VLOOKUP(B310,СписокРабот!B:E,2,FALSE())</f>
        <v>Монтаж гребёнки (с подсоединением фитингов)</v>
      </c>
      <c r="D310" s="205" t="str">
        <f aca="false">VLOOKUP(B310,СписокРабот!B:E,3,FALSE())</f>
        <v>ед.</v>
      </c>
      <c r="E310" s="557" t="n">
        <f aca="false">VLOOKUP(B310,СписокРабот!B:H,7,FALSE())</f>
        <v>1391</v>
      </c>
      <c r="F310" s="206" t="n">
        <f aca="false">SUMPRODUCT(J310:$CZ310,MOD(COLUMN(J310:$CZ310)+1,2))</f>
        <v>0</v>
      </c>
      <c r="G310" s="558" t="n">
        <f aca="false">E310*F310</f>
        <v>0</v>
      </c>
      <c r="H310" s="559"/>
      <c r="I310" s="558" t="n">
        <f aca="false">H310*$E310</f>
        <v>0</v>
      </c>
    </row>
    <row r="311" customFormat="false" ht="14.25" hidden="false" customHeight="false" outlineLevel="0" collapsed="false">
      <c r="A311" s="556"/>
      <c r="B311" s="205" t="s">
        <v>161</v>
      </c>
      <c r="C311" s="205" t="str">
        <f aca="false">VLOOKUP(B311,СписокРабот!B:E,2,FALSE())</f>
        <v>Монтаж системы защиты от протечек ( 3 датчика без пусконаладки)</v>
      </c>
      <c r="D311" s="205" t="str">
        <f aca="false">VLOOKUP(B311,СписокРабот!B:E,3,FALSE())</f>
        <v>к-т</v>
      </c>
      <c r="E311" s="557" t="n">
        <f aca="false">VLOOKUP(B311,СписокРабот!B:H,7,FALSE())</f>
        <v>3747</v>
      </c>
      <c r="F311" s="206" t="n">
        <f aca="false">SUMPRODUCT(J311:$CZ311,MOD(COLUMN(J311:$CZ311)+1,2))</f>
        <v>0</v>
      </c>
      <c r="G311" s="558" t="n">
        <f aca="false">E311*F311</f>
        <v>0</v>
      </c>
      <c r="H311" s="559"/>
      <c r="I311" s="558" t="n">
        <f aca="false">H311*$E311</f>
        <v>0</v>
      </c>
    </row>
    <row r="312" customFormat="false" ht="14.25" hidden="false" customHeight="false" outlineLevel="0" collapsed="false">
      <c r="A312" s="556"/>
      <c r="B312" s="205" t="s">
        <v>576</v>
      </c>
      <c r="C312" s="205" t="str">
        <f aca="false">VLOOKUP(B312,СписокРабот!B:E,2,FALSE())</f>
        <v>Монтаж счётчика воды (без опломбировки)</v>
      </c>
      <c r="D312" s="205" t="str">
        <f aca="false">VLOOKUP(B312,СписокРабот!B:E,3,FALSE())</f>
        <v>ед.</v>
      </c>
      <c r="E312" s="557" t="n">
        <f aca="false">VLOOKUP(B312,СписокРабот!B:H,7,FALSE())</f>
        <v>512</v>
      </c>
      <c r="F312" s="206" t="n">
        <f aca="false">SUMPRODUCT(J312:$CZ312,MOD(COLUMN(J312:$CZ312)+1,2))</f>
        <v>0</v>
      </c>
      <c r="G312" s="558" t="n">
        <f aca="false">E312*F312</f>
        <v>0</v>
      </c>
      <c r="H312" s="559"/>
      <c r="I312" s="558" t="n">
        <f aca="false">H312*$E312</f>
        <v>0</v>
      </c>
    </row>
    <row r="313" customFormat="false" ht="14.25" hidden="false" customHeight="false" outlineLevel="0" collapsed="false">
      <c r="A313" s="556"/>
      <c r="B313" s="205" t="s">
        <v>577</v>
      </c>
      <c r="C313" s="205" t="str">
        <f aca="false">VLOOKUP(B313,СписокРабот!B:E,2,FALSE())</f>
        <v>Наладка системы защиты от протечек</v>
      </c>
      <c r="D313" s="205" t="str">
        <f aca="false">VLOOKUP(B313,СписокРабот!B:E,3,FALSE())</f>
        <v>ед.</v>
      </c>
      <c r="E313" s="557" t="n">
        <f aca="false">VLOOKUP(B313,СписокРабот!B:H,7,FALSE())</f>
        <v>2115</v>
      </c>
      <c r="F313" s="206" t="n">
        <f aca="false">SUMPRODUCT(J313:$CZ313,MOD(COLUMN(J313:$CZ313)+1,2))</f>
        <v>0</v>
      </c>
      <c r="G313" s="558" t="n">
        <f aca="false">E313*F313</f>
        <v>0</v>
      </c>
      <c r="H313" s="559"/>
      <c r="I313" s="558" t="n">
        <f aca="false">H313*$E313</f>
        <v>0</v>
      </c>
    </row>
    <row r="314" customFormat="false" ht="14.25" hidden="false" customHeight="false" outlineLevel="0" collapsed="false">
      <c r="A314" s="556"/>
      <c r="B314" s="205" t="s">
        <v>578</v>
      </c>
      <c r="C314" s="205" t="str">
        <f aca="false">VLOOKUP(B314,СписокРабот!B:E,2,FALSE())</f>
        <v>Установка аксессуаров с/узла</v>
      </c>
      <c r="D314" s="205" t="str">
        <f aca="false">VLOOKUP(B314,СписокРабот!B:E,3,FALSE())</f>
        <v>ед.</v>
      </c>
      <c r="E314" s="557" t="n">
        <f aca="false">VLOOKUP(B314,СписокРабот!B:H,7,FALSE())</f>
        <v>321</v>
      </c>
      <c r="F314" s="206" t="n">
        <f aca="false">SUMPRODUCT(J314:$CZ314,MOD(COLUMN(J314:$CZ314)+1,2))</f>
        <v>0</v>
      </c>
      <c r="G314" s="558" t="n">
        <f aca="false">E314*F314</f>
        <v>0</v>
      </c>
      <c r="H314" s="559"/>
      <c r="I314" s="558" t="n">
        <f aca="false">H314*$E314</f>
        <v>0</v>
      </c>
    </row>
    <row r="315" customFormat="false" ht="14.25" hidden="false" customHeight="false" outlineLevel="0" collapsed="false">
      <c r="A315" s="556"/>
      <c r="B315" s="205" t="s">
        <v>579</v>
      </c>
      <c r="C315" s="205" t="str">
        <f aca="false">VLOOKUP(B315,СписокРабот!B:E,2,FALSE())</f>
        <v>Навеска зеркал площадью до 1 кв.м. с подсветкой К-1.3</v>
      </c>
      <c r="D315" s="205" t="str">
        <f aca="false">VLOOKUP(B315,СписокРабот!B:E,3,FALSE())</f>
        <v>ед.</v>
      </c>
      <c r="E315" s="557" t="n">
        <f aca="false">VLOOKUP(B315,СписокРабот!B:H,7,FALSE())</f>
        <v>884</v>
      </c>
      <c r="F315" s="206" t="n">
        <f aca="false">SUMPRODUCT(J315:$CZ315,MOD(COLUMN(J315:$CZ315)+1,2))</f>
        <v>0</v>
      </c>
      <c r="G315" s="558" t="n">
        <f aca="false">E315*F315</f>
        <v>0</v>
      </c>
      <c r="H315" s="559"/>
      <c r="I315" s="558" t="n">
        <f aca="false">H315*$E315</f>
        <v>0</v>
      </c>
    </row>
    <row r="316" customFormat="false" ht="14.25" hidden="false" customHeight="false" outlineLevel="0" collapsed="false">
      <c r="A316" s="556"/>
      <c r="B316" s="205" t="s">
        <v>580</v>
      </c>
      <c r="C316" s="205" t="str">
        <f aca="false">VLOOKUP(B316,СписокРабот!B:E,2,FALSE())</f>
        <v>Монтаж душевой кабины с гидромассажом без обр. герметиком</v>
      </c>
      <c r="D316" s="205" t="str">
        <f aca="false">VLOOKUP(B316,СписокРабот!B:E,3,FALSE())</f>
        <v>ед.</v>
      </c>
      <c r="E316" s="557" t="n">
        <f aca="false">VLOOKUP(B316,СписокРабот!B:H,7,FALSE())</f>
        <v>3211</v>
      </c>
      <c r="F316" s="206" t="n">
        <f aca="false">SUMPRODUCT(J316:$CZ316,MOD(COLUMN(J316:$CZ316)+1,2))</f>
        <v>0</v>
      </c>
      <c r="G316" s="558" t="n">
        <f aca="false">E316*F316</f>
        <v>0</v>
      </c>
      <c r="H316" s="559"/>
      <c r="I316" s="558" t="n">
        <f aca="false">H316*$E316</f>
        <v>0</v>
      </c>
    </row>
    <row r="317" customFormat="false" ht="14.25" hidden="false" customHeight="false" outlineLevel="0" collapsed="false">
      <c r="A317" s="556"/>
      <c r="B317" s="205" t="s">
        <v>581</v>
      </c>
      <c r="C317" s="205" t="str">
        <f aca="false">VLOOKUP(B317,СписокРабот!B:E,2,FALSE())</f>
        <v>Монтаж радиатора на новое место стоимостью до 50 000 руб.</v>
      </c>
      <c r="D317" s="205" t="str">
        <f aca="false">VLOOKUP(B317,СписокРабот!B:E,3,FALSE())</f>
        <v>ед.</v>
      </c>
      <c r="E317" s="557" t="n">
        <f aca="false">VLOOKUP(B317,СписокРабот!B:H,7,FALSE())</f>
        <v>1169</v>
      </c>
      <c r="F317" s="206" t="n">
        <f aca="false">SUMPRODUCT(J317:$CZ317,MOD(COLUMN(J317:$CZ317)+1,2))</f>
        <v>0</v>
      </c>
      <c r="G317" s="558" t="n">
        <f aca="false">E317*F317</f>
        <v>0</v>
      </c>
      <c r="H317" s="559"/>
      <c r="I317" s="558" t="n">
        <f aca="false">H317*$E317</f>
        <v>0</v>
      </c>
    </row>
    <row r="318" customFormat="false" ht="14.25" hidden="false" customHeight="false" outlineLevel="0" collapsed="false">
      <c r="A318" s="556"/>
      <c r="B318" s="205" t="s">
        <v>582</v>
      </c>
      <c r="C318" s="205" t="str">
        <f aca="false">VLOOKUP(B318,СписокРабот!B:E,2,FALSE())</f>
        <v>Монтаж душевой кабины без гидромассажа без обработки герметиком</v>
      </c>
      <c r="D318" s="205" t="str">
        <f aca="false">VLOOKUP(B318,СписокРабот!B:E,3,FALSE())</f>
        <v>ед.</v>
      </c>
      <c r="E318" s="557" t="n">
        <f aca="false">VLOOKUP(B318,СписокРабот!B:H,7,FALSE())</f>
        <v>3020</v>
      </c>
      <c r="F318" s="206" t="n">
        <f aca="false">SUMPRODUCT(J318:$CZ318,MOD(COLUMN(J318:$CZ318)+1,2))</f>
        <v>0</v>
      </c>
      <c r="G318" s="558" t="n">
        <f aca="false">E318*F318</f>
        <v>0</v>
      </c>
      <c r="H318" s="559"/>
      <c r="I318" s="558" t="n">
        <f aca="false">H318*$E318</f>
        <v>0</v>
      </c>
    </row>
    <row r="319" customFormat="false" ht="14.25" hidden="false" customHeight="false" outlineLevel="0" collapsed="false">
      <c r="A319" s="556"/>
      <c r="B319" s="205" t="s">
        <v>583</v>
      </c>
      <c r="C319" s="205" t="str">
        <f aca="false">VLOOKUP(B319,СписокРабот!B:E,2,FALSE())</f>
        <v>Гидроизоляция швов душевой кабины</v>
      </c>
      <c r="D319" s="205" t="str">
        <f aca="false">VLOOKUP(B319,СписокРабот!B:E,3,FALSE())</f>
        <v>ед.</v>
      </c>
      <c r="E319" s="557" t="n">
        <f aca="false">VLOOKUP(B319,СписокРабот!B:H,7,FALSE())</f>
        <v>2360</v>
      </c>
      <c r="F319" s="206" t="n">
        <f aca="false">SUMPRODUCT(J319:$CZ319,MOD(COLUMN(J319:$CZ319)+1,2))</f>
        <v>0</v>
      </c>
      <c r="G319" s="558" t="n">
        <f aca="false">E319*F319</f>
        <v>0</v>
      </c>
      <c r="H319" s="559"/>
      <c r="I319" s="558" t="n">
        <f aca="false">H319*$E319</f>
        <v>0</v>
      </c>
    </row>
    <row r="320" customFormat="false" ht="14.25" hidden="false" customHeight="false" outlineLevel="0" collapsed="false">
      <c r="A320" s="556"/>
      <c r="B320" s="205" t="s">
        <v>584</v>
      </c>
      <c r="C320" s="205" t="str">
        <f aca="false">VLOOKUP(B320,СписокРабот!B:E,2,FALSE())</f>
        <v>Монтаж пластиковых шторок</v>
      </c>
      <c r="D320" s="205" t="str">
        <f aca="false">VLOOKUP(B320,СписокРабот!B:E,3,FALSE())</f>
        <v>ед.</v>
      </c>
      <c r="E320" s="557" t="n">
        <f aca="false">VLOOKUP(B320,СписокРабот!B:H,7,FALSE())</f>
        <v>1327</v>
      </c>
      <c r="F320" s="206" t="n">
        <f aca="false">SUMPRODUCT(J320:$CZ320,MOD(COLUMN(J320:$CZ320)+1,2))</f>
        <v>0</v>
      </c>
      <c r="G320" s="558" t="n">
        <f aca="false">E320*F320</f>
        <v>0</v>
      </c>
      <c r="H320" s="559"/>
      <c r="I320" s="558" t="n">
        <f aca="false">H320*$E320</f>
        <v>0</v>
      </c>
    </row>
    <row r="321" customFormat="false" ht="14.25" hidden="false" customHeight="false" outlineLevel="0" collapsed="false">
      <c r="A321" s="556"/>
      <c r="B321" s="205" t="s">
        <v>585</v>
      </c>
      <c r="C321" s="205" t="str">
        <f aca="false">VLOOKUP(B321,СписокРабот!B:E,2,FALSE())</f>
        <v>Монтаж поддона на пол (акрил, искуств. камень) с подключением к канализации</v>
      </c>
      <c r="D321" s="205" t="str">
        <f aca="false">VLOOKUP(B321,СписокРабот!B:E,3,FALSE())</f>
        <v>ед.</v>
      </c>
      <c r="E321" s="557" t="n">
        <f aca="false">VLOOKUP(B321,СписокРабот!B:H,7,FALSE())</f>
        <v>1584</v>
      </c>
      <c r="F321" s="206" t="n">
        <f aca="false">SUMPRODUCT(J321:$CZ321,MOD(COLUMN(J321:$CZ321)+1,2))</f>
        <v>0</v>
      </c>
      <c r="G321" s="558" t="n">
        <f aca="false">E321*F321</f>
        <v>0</v>
      </c>
      <c r="H321" s="559"/>
      <c r="I321" s="558" t="n">
        <f aca="false">H321*$E321</f>
        <v>0</v>
      </c>
    </row>
    <row r="322" customFormat="false" ht="14.25" hidden="false" customHeight="false" outlineLevel="0" collapsed="false">
      <c r="A322" s="556"/>
      <c r="B322" s="205" t="s">
        <v>586</v>
      </c>
      <c r="C322" s="205" t="str">
        <f aca="false">VLOOKUP(B322,СписокРабот!B:E,2,FALSE())</f>
        <v>Монтаж пластикового экрана</v>
      </c>
      <c r="D322" s="205" t="str">
        <f aca="false">VLOOKUP(B322,СписокРабот!B:E,3,FALSE())</f>
        <v>ед.</v>
      </c>
      <c r="E322" s="557" t="n">
        <f aca="false">VLOOKUP(B322,СписокРабот!B:H,7,FALSE())</f>
        <v>461</v>
      </c>
      <c r="F322" s="206" t="n">
        <f aca="false">SUMPRODUCT(J322:$CZ322,MOD(COLUMN(J322:$CZ322)+1,2))</f>
        <v>0</v>
      </c>
      <c r="G322" s="558" t="n">
        <f aca="false">E322*F322</f>
        <v>0</v>
      </c>
      <c r="H322" s="559"/>
      <c r="I322" s="558" t="n">
        <f aca="false">H322*$E322</f>
        <v>0</v>
      </c>
    </row>
    <row r="323" customFormat="false" ht="14.25" hidden="false" customHeight="false" outlineLevel="0" collapsed="false">
      <c r="A323" s="556"/>
      <c r="B323" s="205" t="s">
        <v>587</v>
      </c>
      <c r="C323" s="205" t="str">
        <f aca="false">VLOOKUP(B323,СписокРабот!B:E,2,FALSE())</f>
        <v>Монтаж стеклянных шторок на ванну</v>
      </c>
      <c r="D323" s="205" t="str">
        <f aca="false">VLOOKUP(B323,СписокРабот!B:E,3,FALSE())</f>
        <v>ед.</v>
      </c>
      <c r="E323" s="557" t="n">
        <f aca="false">VLOOKUP(B323,СписокРабот!B:H,7,FALSE())</f>
        <v>2202</v>
      </c>
      <c r="F323" s="206" t="n">
        <f aca="false">SUMPRODUCT(J323:$CZ323,MOD(COLUMN(J323:$CZ323)+1,2))</f>
        <v>0</v>
      </c>
      <c r="G323" s="558" t="n">
        <f aca="false">E323*F323</f>
        <v>0</v>
      </c>
      <c r="H323" s="559"/>
      <c r="I323" s="558" t="n">
        <f aca="false">H323*$E323</f>
        <v>0</v>
      </c>
    </row>
    <row r="324" customFormat="false" ht="14.25" hidden="false" customHeight="false" outlineLevel="0" collapsed="false">
      <c r="A324" s="556"/>
      <c r="B324" s="205" t="s">
        <v>588</v>
      </c>
      <c r="C324" s="205" t="str">
        <f aca="false">VLOOKUP(B324,СписокРабот!B:E,2,FALSE())</f>
        <v>Звуко-теплоизоляция стояков, трубопроводов длиной до 3м</v>
      </c>
      <c r="D324" s="205" t="str">
        <f aca="false">VLOOKUP(B324,СписокРабот!B:E,3,FALSE())</f>
        <v>ед.</v>
      </c>
      <c r="E324" s="557" t="n">
        <f aca="false">VLOOKUP(B324,СписокРабот!B:H,7,FALSE())</f>
        <v>714</v>
      </c>
      <c r="F324" s="206" t="n">
        <f aca="false">SUMPRODUCT(J324:$CZ324,MOD(COLUMN(J324:$CZ324)+1,2))</f>
        <v>0</v>
      </c>
      <c r="G324" s="558" t="n">
        <f aca="false">E324*F324</f>
        <v>0</v>
      </c>
      <c r="H324" s="559"/>
      <c r="I324" s="558" t="n">
        <f aca="false">H324*$E324</f>
        <v>0</v>
      </c>
    </row>
    <row r="325" customFormat="false" ht="14.25" hidden="false" customHeight="false" outlineLevel="0" collapsed="false">
      <c r="A325" s="556"/>
      <c r="B325" s="205" t="s">
        <v>589</v>
      </c>
      <c r="C325" s="205" t="str">
        <f aca="false">VLOOKUP(B325,СписокРабот!B:E,2,FALSE())</f>
        <v>Монтаж столешницы готовой (без выпила отверстий)</v>
      </c>
      <c r="D325" s="205" t="str">
        <f aca="false">VLOOKUP(B325,СписокРабот!B:E,3,FALSE())</f>
        <v>п.м</v>
      </c>
      <c r="E325" s="557" t="n">
        <f aca="false">VLOOKUP(B325,СписокРабот!B:H,7,FALSE())</f>
        <v>587</v>
      </c>
      <c r="F325" s="206" t="n">
        <f aca="false">SUMPRODUCT(J325:$CZ325,MOD(COLUMN(J325:$CZ325)+1,2))</f>
        <v>0</v>
      </c>
      <c r="G325" s="558" t="n">
        <f aca="false">E325*F325</f>
        <v>0</v>
      </c>
      <c r="H325" s="559"/>
      <c r="I325" s="558" t="n">
        <f aca="false">H325*$E325</f>
        <v>0</v>
      </c>
    </row>
    <row r="326" customFormat="false" ht="14.25" hidden="false" customHeight="false" outlineLevel="0" collapsed="false">
      <c r="A326" s="556"/>
      <c r="B326" s="205" t="s">
        <v>164</v>
      </c>
      <c r="C326" s="205" t="str">
        <f aca="false">VLOOKUP(B326,СписокРабот!B:E,2,FALSE())</f>
        <v>Опрессовка системы водоснабжения</v>
      </c>
      <c r="D326" s="205" t="str">
        <f aca="false">VLOOKUP(B326,СписокРабот!B:E,3,FALSE())</f>
        <v>ед.</v>
      </c>
      <c r="E326" s="557" t="n">
        <f aca="false">VLOOKUP(B326,СписокРабот!B:H,7,FALSE())</f>
        <v>583</v>
      </c>
      <c r="F326" s="206" t="n">
        <f aca="false">SUMPRODUCT(J326:$CZ326,MOD(COLUMN(J326:$CZ326)+1,2))</f>
        <v>0</v>
      </c>
      <c r="G326" s="558" t="n">
        <f aca="false">E326*F326</f>
        <v>0</v>
      </c>
      <c r="H326" s="559"/>
      <c r="I326" s="558" t="n">
        <f aca="false">H326*$E326</f>
        <v>0</v>
      </c>
    </row>
    <row r="327" customFormat="false" ht="14.25" hidden="false" customHeight="false" outlineLevel="0" collapsed="false">
      <c r="A327" s="556"/>
      <c r="B327" s="205" t="s">
        <v>590</v>
      </c>
      <c r="C327" s="205" t="str">
        <f aca="false">VLOOKUP(B327,СписокРабот!B:E,2,FALSE())</f>
        <v>Укрепление сантех. кабины</v>
      </c>
      <c r="D327" s="205" t="str">
        <f aca="false">VLOOKUP(B327,СписокРабот!B:E,3,FALSE())</f>
        <v>ед.</v>
      </c>
      <c r="E327" s="557" t="n">
        <f aca="false">VLOOKUP(B327,СписокРабот!B:H,7,FALSE())</f>
        <v>2849</v>
      </c>
      <c r="F327" s="206" t="n">
        <f aca="false">SUMPRODUCT(J327:$CZ327,MOD(COLUMN(J327:$CZ327)+1,2))</f>
        <v>0</v>
      </c>
      <c r="G327" s="558" t="n">
        <f aca="false">E327*F327</f>
        <v>0</v>
      </c>
      <c r="H327" s="559"/>
      <c r="I327" s="558" t="n">
        <f aca="false">H327*$E327</f>
        <v>0</v>
      </c>
    </row>
    <row r="328" customFormat="false" ht="14.25" hidden="false" customHeight="false" outlineLevel="0" collapsed="false">
      <c r="A328" s="556"/>
      <c r="B328" s="205" t="s">
        <v>591</v>
      </c>
      <c r="C328" s="205" t="str">
        <f aca="false">VLOOKUP(B328,СписокРабот!B:E,2,FALSE())</f>
        <v>Монтаж ванной/ радиатора стоимостью выше 50 000 руб. (25% от стоимости изделия)</v>
      </c>
      <c r="D328" s="205" t="str">
        <f aca="false">VLOOKUP(B328,СписокРабот!B:E,3,FALSE())</f>
        <v>ед.</v>
      </c>
      <c r="E328" s="557" t="n">
        <f aca="false">VLOOKUP(B328,СписокРабот!B:H,7,FALSE())</f>
        <v>0</v>
      </c>
      <c r="F328" s="206" t="n">
        <f aca="false">SUMPRODUCT(J328:$CZ328,MOD(COLUMN(J328:$CZ328)+1,2))</f>
        <v>0</v>
      </c>
      <c r="G328" s="558" t="n">
        <f aca="false">E328*F328</f>
        <v>0</v>
      </c>
      <c r="H328" s="559"/>
      <c r="I328" s="558" t="n">
        <f aca="false">H328*$E328</f>
        <v>0</v>
      </c>
    </row>
    <row r="329" customFormat="false" ht="14.25" hidden="false" customHeight="false" outlineLevel="0" collapsed="false">
      <c r="A329" s="556"/>
      <c r="B329" s="205" t="s">
        <v>592</v>
      </c>
      <c r="C329" s="205" t="str">
        <f aca="false">VLOOKUP(B329,СписокРабот!B:E,2,FALSE())</f>
        <v>Монтаж унитаза/смесителя/ стоимостью выше 50 000 руб. (30% от стоимости изделия) </v>
      </c>
      <c r="D329" s="205" t="str">
        <f aca="false">VLOOKUP(B329,СписокРабот!B:E,3,FALSE())</f>
        <v>ед.</v>
      </c>
      <c r="E329" s="557" t="n">
        <f aca="false">VLOOKUP(B329,СписокРабот!B:H,7,FALSE())</f>
        <v>0</v>
      </c>
      <c r="F329" s="206" t="n">
        <f aca="false">SUMPRODUCT(J329:$CZ329,MOD(COLUMN(J329:$CZ329)+1,2))</f>
        <v>0</v>
      </c>
      <c r="G329" s="558" t="n">
        <f aca="false">E329*F329</f>
        <v>0</v>
      </c>
      <c r="H329" s="559"/>
      <c r="I329" s="558" t="n">
        <f aca="false">H329*$E329</f>
        <v>0</v>
      </c>
    </row>
    <row r="330" customFormat="false" ht="14.25" hidden="false" customHeight="false" outlineLevel="0" collapsed="false">
      <c r="A330" s="556"/>
      <c r="B330" s="205" t="s">
        <v>593</v>
      </c>
      <c r="C330" s="205" t="str">
        <f aca="false">VLOOKUP(B330,СписокРабот!B:E,2,FALSE())</f>
        <v>Расчистка стояка от старой краски (до 3м)</v>
      </c>
      <c r="D330" s="205" t="str">
        <f aca="false">VLOOKUP(B330,СписокРабот!B:E,3,FALSE())</f>
        <v>ед.</v>
      </c>
      <c r="E330" s="557" t="n">
        <f aca="false">VLOOKUP(B330,СписокРабот!B:H,7,FALSE())</f>
        <v>558</v>
      </c>
      <c r="F330" s="206" t="n">
        <f aca="false">SUMPRODUCT(J330:$CZ330,MOD(COLUMN(J330:$CZ330)+1,2))</f>
        <v>0</v>
      </c>
      <c r="G330" s="558" t="n">
        <f aca="false">E330*F330</f>
        <v>0</v>
      </c>
      <c r="H330" s="559"/>
      <c r="I330" s="558" t="n">
        <f aca="false">H330*$E330</f>
        <v>0</v>
      </c>
    </row>
    <row r="331" customFormat="false" ht="14.25" hidden="false" customHeight="false" outlineLevel="0" collapsed="false">
      <c r="A331" s="556"/>
      <c r="B331" s="205" t="s">
        <v>594</v>
      </c>
      <c r="C331" s="205" t="str">
        <f aca="false">VLOOKUP(B331,СписокРабот!B:E,2,FALSE())</f>
        <v>Расчистка радиатора от старой краски с отводными трубами (до 3м)</v>
      </c>
      <c r="D331" s="205" t="str">
        <f aca="false">VLOOKUP(B331,СписокРабот!B:E,3,FALSE())</f>
        <v>ед.</v>
      </c>
      <c r="E331" s="557" t="n">
        <f aca="false">VLOOKUP(B331,СписокРабот!B:H,7,FALSE())</f>
        <v>1141</v>
      </c>
      <c r="F331" s="206" t="n">
        <f aca="false">SUMPRODUCT(J331:$CZ331,MOD(COLUMN(J331:$CZ331)+1,2))</f>
        <v>0</v>
      </c>
      <c r="G331" s="558" t="n">
        <f aca="false">E331*F331</f>
        <v>0</v>
      </c>
      <c r="H331" s="559"/>
      <c r="I331" s="558" t="n">
        <f aca="false">H331*$E331</f>
        <v>0</v>
      </c>
    </row>
    <row r="332" customFormat="false" ht="14.25" hidden="false" customHeight="false" outlineLevel="0" collapsed="false">
      <c r="A332" s="556"/>
      <c r="B332" s="205" t="s">
        <v>595</v>
      </c>
      <c r="C332" s="205" t="str">
        <f aca="false">VLOOKUP(B332,СписокРабот!B:E,2,FALSE())</f>
        <v>Окраска стояка /трубопроводов (1 слой)</v>
      </c>
      <c r="D332" s="205" t="str">
        <f aca="false">VLOOKUP(B332,СписокРабот!B:E,3,FALSE())</f>
        <v>п.м</v>
      </c>
      <c r="E332" s="557" t="n">
        <f aca="false">VLOOKUP(B332,СписокРабот!B:H,7,FALSE())</f>
        <v>358</v>
      </c>
      <c r="F332" s="206" t="n">
        <f aca="false">SUMPRODUCT(J332:$CZ332,MOD(COLUMN(J332:$CZ332)+1,2))</f>
        <v>0</v>
      </c>
      <c r="G332" s="558" t="n">
        <f aca="false">E332*F332</f>
        <v>0</v>
      </c>
      <c r="H332" s="559"/>
      <c r="I332" s="558" t="n">
        <f aca="false">H332*$E332</f>
        <v>0</v>
      </c>
    </row>
    <row r="333" customFormat="false" ht="14.25" hidden="false" customHeight="false" outlineLevel="0" collapsed="false">
      <c r="A333" s="556"/>
      <c r="B333" s="205" t="s">
        <v>596</v>
      </c>
      <c r="C333" s="205" t="str">
        <f aca="false">VLOOKUP(B333,СписокРабот!B:E,2,FALSE())</f>
        <v>Окраска радиатора (1 слой)</v>
      </c>
      <c r="D333" s="205" t="str">
        <f aca="false">VLOOKUP(B333,СписокРабот!B:E,3,FALSE())</f>
        <v>ед.</v>
      </c>
      <c r="E333" s="557" t="n">
        <f aca="false">VLOOKUP(B333,СписокРабот!B:H,7,FALSE())</f>
        <v>977</v>
      </c>
      <c r="F333" s="206" t="n">
        <f aca="false">SUMPRODUCT(J333:$CZ333,MOD(COLUMN(J333:$CZ333)+1,2))</f>
        <v>0</v>
      </c>
      <c r="G333" s="558" t="n">
        <f aca="false">E333*F333</f>
        <v>0</v>
      </c>
      <c r="H333" s="559"/>
      <c r="I333" s="558" t="n">
        <f aca="false">H333*$E333</f>
        <v>0</v>
      </c>
    </row>
    <row r="334" customFormat="false" ht="14.25" hidden="false" customHeight="false" outlineLevel="0" collapsed="false">
      <c r="A334" s="556"/>
      <c r="B334" s="205" t="s">
        <v>166</v>
      </c>
      <c r="C334" s="205" t="str">
        <f aca="false">VLOOKUP(B334,СписокРабот!B:E,2,FALSE())</f>
        <v>Монтаж коллекторного шкафа</v>
      </c>
      <c r="D334" s="205" t="str">
        <f aca="false">VLOOKUP(B334,СписокРабот!B:E,3,FALSE())</f>
        <v>ед.</v>
      </c>
      <c r="E334" s="557" t="n">
        <f aca="false">VLOOKUP(B334,СписокРабот!B:H,7,FALSE())</f>
        <v>2510</v>
      </c>
      <c r="F334" s="206" t="n">
        <f aca="false">SUMPRODUCT(J334:$CZ334,MOD(COLUMN(J334:$CZ334)+1,2))</f>
        <v>0</v>
      </c>
      <c r="G334" s="558" t="n">
        <f aca="false">E334*F334</f>
        <v>0</v>
      </c>
      <c r="H334" s="559"/>
      <c r="I334" s="558" t="n">
        <f aca="false">H334*$E334</f>
        <v>0</v>
      </c>
    </row>
    <row r="335" customFormat="false" ht="14.25" hidden="false" customHeight="false" outlineLevel="0" collapsed="false">
      <c r="A335" s="556"/>
      <c r="B335" s="205" t="s">
        <v>597</v>
      </c>
      <c r="C335" s="205" t="str">
        <f aca="false">VLOOKUP(B335,СписокРабот!B:E,2,FALSE())</f>
        <v>Монтаж стеклянного ограждения на душевой уголок</v>
      </c>
      <c r="D335" s="205" t="str">
        <f aca="false">VLOOKUP(B335,СписокРабот!B:E,3,FALSE())</f>
        <v>ед.</v>
      </c>
      <c r="E335" s="557" t="n">
        <f aca="false">VLOOKUP(B335,СписокРабот!B:H,7,FALSE())</f>
        <v>2583</v>
      </c>
      <c r="F335" s="206" t="n">
        <f aca="false">SUMPRODUCT(J335:$CZ335,MOD(COLUMN(J335:$CZ335)+1,2))</f>
        <v>0</v>
      </c>
      <c r="G335" s="558" t="n">
        <f aca="false">E335*F335</f>
        <v>0</v>
      </c>
      <c r="H335" s="559"/>
      <c r="I335" s="558" t="n">
        <f aca="false">H335*$E335</f>
        <v>0</v>
      </c>
    </row>
    <row r="336" customFormat="false" ht="14.25" hidden="false" customHeight="false" outlineLevel="0" collapsed="false">
      <c r="A336" s="556"/>
      <c r="B336" s="205" t="s">
        <v>598</v>
      </c>
      <c r="C336" s="205" t="str">
        <f aca="false">VLOOKUP(B336,СписокРабот!B:E,2,FALSE())</f>
        <v>Конвектор напольный без вентилятора</v>
      </c>
      <c r="D336" s="205" t="str">
        <f aca="false">VLOOKUP(B336,СписокРабот!B:E,3,FALSE())</f>
        <v>ед.</v>
      </c>
      <c r="E336" s="557" t="n">
        <f aca="false">VLOOKUP(B336,СписокРабот!B:H,7,FALSE())</f>
        <v>2187</v>
      </c>
      <c r="F336" s="206" t="n">
        <f aca="false">SUMPRODUCT(J336:$CZ336,MOD(COLUMN(J336:$CZ336)+1,2))</f>
        <v>0</v>
      </c>
      <c r="G336" s="558" t="n">
        <f aca="false">E336*F336</f>
        <v>0</v>
      </c>
      <c r="H336" s="559"/>
      <c r="I336" s="558" t="n">
        <f aca="false">H336*$E336</f>
        <v>0</v>
      </c>
    </row>
    <row r="337" customFormat="false" ht="14.25" hidden="false" customHeight="false" outlineLevel="0" collapsed="false">
      <c r="A337" s="556"/>
      <c r="B337" s="205" t="s">
        <v>599</v>
      </c>
      <c r="C337" s="205" t="str">
        <f aca="false">VLOOKUP(B337,СписокРабот!B:E,2,FALSE())</f>
        <v>Конвектор напольный с вентилятором</v>
      </c>
      <c r="D337" s="205" t="str">
        <f aca="false">VLOOKUP(B337,СписокРабот!B:E,3,FALSE())</f>
        <v>ед.</v>
      </c>
      <c r="E337" s="557" t="n">
        <f aca="false">VLOOKUP(B337,СписокРабот!B:H,7,FALSE())</f>
        <v>3118</v>
      </c>
      <c r="F337" s="206" t="n">
        <f aca="false">SUMPRODUCT(J337:$CZ337,MOD(COLUMN(J337:$CZ337)+1,2))</f>
        <v>0</v>
      </c>
      <c r="G337" s="558" t="n">
        <f aca="false">E337*F337</f>
        <v>0</v>
      </c>
      <c r="H337" s="559"/>
      <c r="I337" s="558" t="n">
        <f aca="false">H337*$E337</f>
        <v>0</v>
      </c>
    </row>
    <row r="338" customFormat="false" ht="14.25" hidden="false" customHeight="false" outlineLevel="0" collapsed="false">
      <c r="A338" s="556"/>
      <c r="B338" s="205" t="s">
        <v>600</v>
      </c>
      <c r="C338" s="205" t="str">
        <f aca="false">VLOOKUP(B338,СписокРабот!B:E,2,FALSE())</f>
        <v>Установка водонагревателя (до 100 л)</v>
      </c>
      <c r="D338" s="205" t="str">
        <f aca="false">VLOOKUP(B338,СписокРабот!B:E,3,FALSE())</f>
        <v>ед.</v>
      </c>
      <c r="E338" s="557" t="n">
        <f aca="false">VLOOKUP(B338,СписокРабот!B:H,7,FALSE())</f>
        <v>2126</v>
      </c>
      <c r="F338" s="206" t="n">
        <f aca="false">SUMPRODUCT(J338:$CZ338,MOD(COLUMN(J338:$CZ338)+1,2))</f>
        <v>0</v>
      </c>
      <c r="G338" s="558" t="n">
        <f aca="false">E338*F338</f>
        <v>0</v>
      </c>
      <c r="H338" s="559"/>
      <c r="I338" s="558" t="n">
        <f aca="false">H338*$E338</f>
        <v>0</v>
      </c>
    </row>
    <row r="339" customFormat="false" ht="14.25" hidden="false" customHeight="false" outlineLevel="0" collapsed="false">
      <c r="A339" s="556"/>
      <c r="B339" s="205" t="s">
        <v>601</v>
      </c>
      <c r="C339" s="205" t="str">
        <f aca="false">VLOOKUP(B339,СписокРабот!B:E,2,FALSE())</f>
        <v>Установка насоса сололифт</v>
      </c>
      <c r="D339" s="205" t="str">
        <f aca="false">VLOOKUP(B339,СписокРабот!B:E,3,FALSE())</f>
        <v>ед.</v>
      </c>
      <c r="E339" s="557" t="n">
        <f aca="false">VLOOKUP(B339,СписокРабот!B:H,7,FALSE())</f>
        <v>2094</v>
      </c>
      <c r="F339" s="206" t="n">
        <f aca="false">SUMPRODUCT(J339:$CZ339,MOD(COLUMN(J339:$CZ339)+1,2))</f>
        <v>0</v>
      </c>
      <c r="G339" s="558" t="n">
        <f aca="false">E339*F339</f>
        <v>0</v>
      </c>
      <c r="H339" s="559"/>
      <c r="I339" s="558" t="n">
        <f aca="false">H339*$E339</f>
        <v>0</v>
      </c>
    </row>
    <row r="340" customFormat="false" ht="14.25" hidden="false" customHeight="false" outlineLevel="0" collapsed="false">
      <c r="A340" s="568" t="s">
        <v>354</v>
      </c>
      <c r="B340" s="569" t="s">
        <v>168</v>
      </c>
      <c r="C340" s="569"/>
      <c r="D340" s="569"/>
      <c r="E340" s="569"/>
      <c r="F340" s="570" t="n">
        <f aca="false">SUM(F264:F335)</f>
        <v>0</v>
      </c>
      <c r="G340" s="571" t="n">
        <f aca="false">SUM(G264:G339)</f>
        <v>0</v>
      </c>
      <c r="H340" s="572"/>
      <c r="I340" s="573" t="n">
        <f aca="false">SUM(I264:I339)</f>
        <v>0</v>
      </c>
    </row>
    <row r="341" customFormat="false" ht="14.25" hidden="false" customHeight="false" outlineLevel="0" collapsed="false">
      <c r="A341" s="574" t="s">
        <v>382</v>
      </c>
      <c r="B341" s="575" t="s">
        <v>1081</v>
      </c>
      <c r="C341" s="575"/>
      <c r="D341" s="575"/>
      <c r="E341" s="575"/>
      <c r="F341" s="576" t="n">
        <f aca="false">F340+F262</f>
        <v>0</v>
      </c>
      <c r="G341" s="577" t="n">
        <f aca="false">G340+G262</f>
        <v>0</v>
      </c>
      <c r="H341" s="578"/>
      <c r="I341" s="579" t="n">
        <f aca="false">I340+I262</f>
        <v>0</v>
      </c>
    </row>
    <row r="342" customFormat="false" ht="14.25" hidden="false" customHeight="false" outlineLevel="0" collapsed="false">
      <c r="A342" s="544" t="s">
        <v>338</v>
      </c>
      <c r="B342" s="545" t="s">
        <v>1082</v>
      </c>
      <c r="C342" s="545"/>
      <c r="D342" s="545"/>
      <c r="E342" s="545"/>
      <c r="F342" s="546" t="n">
        <f aca="false">F469</f>
        <v>0</v>
      </c>
      <c r="G342" s="547" t="n">
        <f aca="false">G469</f>
        <v>0</v>
      </c>
      <c r="H342" s="548"/>
      <c r="I342" s="549" t="n">
        <f aca="false">I469</f>
        <v>0</v>
      </c>
    </row>
    <row r="343" customFormat="false" ht="14.25" hidden="false" customHeight="false" outlineLevel="0" collapsed="false">
      <c r="A343" s="566" t="s">
        <v>344</v>
      </c>
      <c r="B343" s="551" t="s">
        <v>603</v>
      </c>
      <c r="C343" s="551"/>
      <c r="D343" s="551"/>
      <c r="E343" s="551"/>
      <c r="F343" s="552" t="n">
        <f aca="false">F356</f>
        <v>0</v>
      </c>
      <c r="G343" s="553" t="n">
        <f aca="false">G356</f>
        <v>0</v>
      </c>
      <c r="H343" s="567"/>
      <c r="I343" s="555" t="n">
        <f aca="false">I356</f>
        <v>0</v>
      </c>
    </row>
    <row r="344" customFormat="false" ht="14.25" hidden="false" customHeight="false" outlineLevel="0" collapsed="false">
      <c r="A344" s="556"/>
      <c r="B344" s="205" t="s">
        <v>604</v>
      </c>
      <c r="C344" s="205" t="str">
        <f aca="false">VLOOKUP(B344,СписокРабот!B:E,2,FALSE())</f>
        <v>Демонтаж светильников</v>
      </c>
      <c r="D344" s="205" t="str">
        <f aca="false">VLOOKUP(B344,СписокРабот!B:E,3,FALSE())</f>
        <v>ед.</v>
      </c>
      <c r="E344" s="557" t="n">
        <f aca="false">VLOOKUP(B344,СписокРабот!B:H,7,FALSE())</f>
        <v>47</v>
      </c>
      <c r="F344" s="206" t="n">
        <f aca="false">SUMPRODUCT(J344:$CZ344,MOD(COLUMN(J344:$CZ344)+1,2))</f>
        <v>0</v>
      </c>
      <c r="G344" s="558" t="n">
        <f aca="false">E344*F344</f>
        <v>0</v>
      </c>
      <c r="H344" s="559"/>
      <c r="I344" s="558" t="n">
        <f aca="false">H344*$E344</f>
        <v>0</v>
      </c>
    </row>
    <row r="345" customFormat="false" ht="14.25" hidden="false" customHeight="false" outlineLevel="0" collapsed="false">
      <c r="A345" s="556"/>
      <c r="B345" s="205" t="s">
        <v>605</v>
      </c>
      <c r="C345" s="205" t="str">
        <f aca="false">VLOOKUP(B345,СписокРабот!B:E,2,FALSE())</f>
        <v>Демонтаж электроточки</v>
      </c>
      <c r="D345" s="205" t="str">
        <f aca="false">VLOOKUP(B345,СписокРабот!B:E,3,FALSE())</f>
        <v>ед.</v>
      </c>
      <c r="E345" s="557" t="n">
        <f aca="false">VLOOKUP(B345,СписокРабот!B:H,7,FALSE())</f>
        <v>45</v>
      </c>
      <c r="F345" s="206" t="n">
        <f aca="false">SUMPRODUCT(J345:$CZ345,MOD(COLUMN(J345:$CZ345)+1,2))</f>
        <v>0</v>
      </c>
      <c r="G345" s="558" t="n">
        <f aca="false">E345*F345</f>
        <v>0</v>
      </c>
      <c r="H345" s="559"/>
      <c r="I345" s="558" t="n">
        <f aca="false">H345*$E345</f>
        <v>0</v>
      </c>
    </row>
    <row r="346" customFormat="false" ht="14.25" hidden="false" customHeight="false" outlineLevel="0" collapsed="false">
      <c r="A346" s="556"/>
      <c r="B346" s="205" t="s">
        <v>606</v>
      </c>
      <c r="C346" s="205" t="str">
        <f aca="false">VLOOKUP(B346,СписокРабот!B:E,2,FALSE())</f>
        <v>Демонтаж электропроводки</v>
      </c>
      <c r="D346" s="205" t="str">
        <f aca="false">VLOOKUP(B346,СписокРабот!B:E,3,FALSE())</f>
        <v>п.м</v>
      </c>
      <c r="E346" s="557" t="n">
        <f aca="false">VLOOKUP(B346,СписокРабот!B:H,7,FALSE())</f>
        <v>15</v>
      </c>
      <c r="F346" s="206" t="n">
        <f aca="false">SUMPRODUCT(J346:$CZ346,MOD(COLUMN(J346:$CZ346)+1,2))</f>
        <v>0</v>
      </c>
      <c r="G346" s="558" t="n">
        <f aca="false">E346*F346</f>
        <v>0</v>
      </c>
      <c r="H346" s="559"/>
      <c r="I346" s="558" t="n">
        <f aca="false">H346*$E346</f>
        <v>0</v>
      </c>
    </row>
    <row r="347" customFormat="false" ht="14.25" hidden="false" customHeight="false" outlineLevel="0" collapsed="false">
      <c r="A347" s="556"/>
      <c r="B347" s="205" t="s">
        <v>607</v>
      </c>
      <c r="C347" s="205" t="str">
        <f aca="false">VLOOKUP(B347,СписокРабот!B:E,2,FALSE())</f>
        <v>Демонтаж электроплиты (без выноса)</v>
      </c>
      <c r="D347" s="205" t="str">
        <f aca="false">VLOOKUP(B347,СписокРабот!B:E,3,FALSE())</f>
        <v>ед.</v>
      </c>
      <c r="E347" s="557" t="n">
        <f aca="false">VLOOKUP(B347,СписокРабот!B:H,7,FALSE())</f>
        <v>419</v>
      </c>
      <c r="F347" s="206" t="n">
        <f aca="false">SUMPRODUCT(J347:$CZ347,MOD(COLUMN(J347:$CZ347)+1,2))</f>
        <v>0</v>
      </c>
      <c r="G347" s="558" t="n">
        <f aca="false">E347*F347</f>
        <v>0</v>
      </c>
      <c r="H347" s="559"/>
      <c r="I347" s="558" t="n">
        <f aca="false">H347*$E347</f>
        <v>0</v>
      </c>
    </row>
    <row r="348" customFormat="false" ht="14.25" hidden="false" customHeight="false" outlineLevel="0" collapsed="false">
      <c r="A348" s="556"/>
      <c r="B348" s="205" t="s">
        <v>608</v>
      </c>
      <c r="C348" s="205" t="str">
        <f aca="false">VLOOKUP(B348,СписокРабот!B:E,2,FALSE())</f>
        <v>Демонтаж варочной панели (без сохраненния)</v>
      </c>
      <c r="D348" s="205" t="str">
        <f aca="false">VLOOKUP(B348,СписокРабот!B:E,3,FALSE())</f>
        <v>ед.</v>
      </c>
      <c r="E348" s="557" t="n">
        <f aca="false">VLOOKUP(B348,СписокРабот!B:H,7,FALSE())</f>
        <v>350</v>
      </c>
      <c r="F348" s="206" t="n">
        <f aca="false">SUMPRODUCT(J348:$CZ348,MOD(COLUMN(J348:$CZ348)+1,2))</f>
        <v>0</v>
      </c>
      <c r="G348" s="558" t="n">
        <f aca="false">E348*F348</f>
        <v>0</v>
      </c>
      <c r="H348" s="559"/>
      <c r="I348" s="558" t="n">
        <f aca="false">H348*$E348</f>
        <v>0</v>
      </c>
    </row>
    <row r="349" customFormat="false" ht="14.25" hidden="false" customHeight="false" outlineLevel="0" collapsed="false">
      <c r="A349" s="556"/>
      <c r="B349" s="205" t="s">
        <v>609</v>
      </c>
      <c r="C349" s="205" t="str">
        <f aca="false">VLOOKUP(B349,СписокРабот!B:E,2,FALSE())</f>
        <v>Демонтаж духового шкафа (без сохранения)</v>
      </c>
      <c r="D349" s="205" t="str">
        <f aca="false">VLOOKUP(B349,СписокРабот!B:E,3,FALSE())</f>
        <v>ед.</v>
      </c>
      <c r="E349" s="557" t="n">
        <f aca="false">VLOOKUP(B349,СписокРабот!B:H,7,FALSE())</f>
        <v>294</v>
      </c>
      <c r="F349" s="206" t="n">
        <f aca="false">SUMPRODUCT(J349:$CZ349,MOD(COLUMN(J349:$CZ349)+1,2))</f>
        <v>0</v>
      </c>
      <c r="G349" s="558" t="n">
        <f aca="false">E349*F349</f>
        <v>0</v>
      </c>
      <c r="H349" s="559"/>
      <c r="I349" s="558" t="n">
        <f aca="false">H349*$E349</f>
        <v>0</v>
      </c>
    </row>
    <row r="350" customFormat="false" ht="14.25" hidden="false" customHeight="false" outlineLevel="0" collapsed="false">
      <c r="A350" s="556"/>
      <c r="B350" s="205" t="s">
        <v>610</v>
      </c>
      <c r="C350" s="205" t="str">
        <f aca="false">VLOOKUP(B350,СписокРабот!B:E,2,FALSE())</f>
        <v>Демонтаж распределительного щита (без сохранения)</v>
      </c>
      <c r="D350" s="205" t="str">
        <f aca="false">VLOOKUP(B350,СписокРабот!B:E,3,FALSE())</f>
        <v>ед.</v>
      </c>
      <c r="E350" s="557" t="n">
        <f aca="false">VLOOKUP(B350,СписокРабот!B:H,7,FALSE())</f>
        <v>1489</v>
      </c>
      <c r="F350" s="206" t="n">
        <f aca="false">SUMPRODUCT(J350:$CZ350,MOD(COLUMN(J350:$CZ350)+1,2))</f>
        <v>0</v>
      </c>
      <c r="G350" s="558" t="n">
        <f aca="false">E350*F350</f>
        <v>0</v>
      </c>
      <c r="H350" s="559"/>
      <c r="I350" s="558" t="n">
        <f aca="false">H350*$E350</f>
        <v>0</v>
      </c>
    </row>
    <row r="351" customFormat="false" ht="14.25" hidden="false" customHeight="false" outlineLevel="0" collapsed="false">
      <c r="A351" s="556"/>
      <c r="B351" s="205" t="s">
        <v>611</v>
      </c>
      <c r="C351" s="205" t="str">
        <f aca="false">VLOOKUP(B351,СписокРабот!B:E,2,FALSE())</f>
        <v>Демонтаж автоматов отключения ДиФ, УЗО</v>
      </c>
      <c r="D351" s="205" t="str">
        <f aca="false">VLOOKUP(B351,СписокРабот!B:E,3,FALSE())</f>
        <v>ед.</v>
      </c>
      <c r="E351" s="557" t="n">
        <f aca="false">VLOOKUP(B351,СписокРабот!B:H,7,FALSE())</f>
        <v>155</v>
      </c>
      <c r="F351" s="206" t="n">
        <f aca="false">SUMPRODUCT(J351:$CZ351,MOD(COLUMN(J351:$CZ351)+1,2))</f>
        <v>0</v>
      </c>
      <c r="G351" s="558" t="n">
        <f aca="false">E351*F351</f>
        <v>0</v>
      </c>
      <c r="H351" s="559"/>
      <c r="I351" s="558" t="n">
        <f aca="false">H351*$E351</f>
        <v>0</v>
      </c>
    </row>
    <row r="352" customFormat="false" ht="14.25" hidden="false" customHeight="false" outlineLevel="0" collapsed="false">
      <c r="A352" s="556"/>
      <c r="B352" s="205" t="s">
        <v>612</v>
      </c>
      <c r="C352" s="205" t="str">
        <f aca="false">VLOOKUP(B352,СписокРабот!B:E,2,FALSE())</f>
        <v>Демонтаж полотенцесушителя электрического</v>
      </c>
      <c r="D352" s="205" t="str">
        <f aca="false">VLOOKUP(B352,СписокРабот!B:E,3,FALSE())</f>
        <v>ед.</v>
      </c>
      <c r="E352" s="557" t="n">
        <f aca="false">VLOOKUP(B352,СписокРабот!B:H,7,FALSE())</f>
        <v>159</v>
      </c>
      <c r="F352" s="206" t="n">
        <f aca="false">SUMPRODUCT(J352:$CZ352,MOD(COLUMN(J352:$CZ352)+1,2))</f>
        <v>0</v>
      </c>
      <c r="G352" s="558" t="n">
        <f aca="false">E352*F352</f>
        <v>0</v>
      </c>
      <c r="H352" s="559"/>
      <c r="I352" s="558" t="n">
        <f aca="false">H352*$E352</f>
        <v>0</v>
      </c>
    </row>
    <row r="353" customFormat="false" ht="14.25" hidden="false" customHeight="false" outlineLevel="0" collapsed="false">
      <c r="A353" s="556"/>
      <c r="B353" s="205" t="s">
        <v>613</v>
      </c>
      <c r="C353" s="205" t="str">
        <f aca="false">VLOOKUP(B353,СписокРабот!B:E,2,FALSE())</f>
        <v>Демонтаж внутреннего блока кондиционера без сохранения</v>
      </c>
      <c r="D353" s="205" t="str">
        <f aca="false">VLOOKUP(B353,СписокРабот!B:E,3,FALSE())</f>
        <v>ед.</v>
      </c>
      <c r="E353" s="557" t="n">
        <f aca="false">VLOOKUP(B353,СписокРабот!B:H,7,FALSE())</f>
        <v>698</v>
      </c>
      <c r="F353" s="206" t="n">
        <f aca="false">SUMPRODUCT(J353:$CZ353,MOD(COLUMN(J353:$CZ353)+1,2))</f>
        <v>0</v>
      </c>
      <c r="G353" s="558" t="n">
        <f aca="false">E353*F353</f>
        <v>0</v>
      </c>
      <c r="H353" s="559"/>
      <c r="I353" s="558" t="n">
        <f aca="false">H353*$E353</f>
        <v>0</v>
      </c>
    </row>
    <row r="354" customFormat="false" ht="14.25" hidden="false" customHeight="false" outlineLevel="0" collapsed="false">
      <c r="A354" s="556"/>
      <c r="B354" s="205" t="s">
        <v>614</v>
      </c>
      <c r="C354" s="205" t="str">
        <f aca="false">VLOOKUP(B354,СписокРабот!B:E,2,FALSE())</f>
        <v>Демонтаж старого распределительного устройства</v>
      </c>
      <c r="D354" s="205" t="str">
        <f aca="false">VLOOKUP(B354,СписокРабот!B:E,3,FALSE())</f>
        <v>ед.</v>
      </c>
      <c r="E354" s="557" t="n">
        <f aca="false">VLOOKUP(B354,СписокРабот!B:H,7,FALSE())</f>
        <v>1675</v>
      </c>
      <c r="F354" s="206" t="n">
        <f aca="false">SUMPRODUCT(J354:$CZ354,MOD(COLUMN(J354:$CZ354)+1,2))</f>
        <v>0</v>
      </c>
      <c r="G354" s="558" t="n">
        <f aca="false">E354*F354</f>
        <v>0</v>
      </c>
      <c r="H354" s="559"/>
      <c r="I354" s="558" t="n">
        <f aca="false">H354*$E354</f>
        <v>0</v>
      </c>
    </row>
    <row r="355" customFormat="false" ht="14.25" hidden="false" customHeight="false" outlineLevel="0" collapsed="false">
      <c r="A355" s="556"/>
      <c r="B355" s="205" t="s">
        <v>615</v>
      </c>
      <c r="C355" s="205" t="str">
        <f aca="false">VLOOKUP(B355,СписокРабот!B:E,2,FALSE())</f>
        <v>Демонтаж панели электроточки</v>
      </c>
      <c r="D355" s="205" t="str">
        <f aca="false">VLOOKUP(B355,СписокРабот!B:E,3,FALSE())</f>
        <v>ед.</v>
      </c>
      <c r="E355" s="557" t="n">
        <f aca="false">VLOOKUP(B355,СписокРабот!B:H,7,FALSE())</f>
        <v>17</v>
      </c>
      <c r="F355" s="206" t="n">
        <f aca="false">SUMPRODUCT(J355:$CZ355,MOD(COLUMN(J355:$CZ355)+1,2))</f>
        <v>0</v>
      </c>
      <c r="G355" s="558" t="n">
        <f aca="false">E355*F355</f>
        <v>0</v>
      </c>
      <c r="H355" s="559"/>
      <c r="I355" s="558" t="n">
        <f aca="false">H355*$E355</f>
        <v>0</v>
      </c>
    </row>
    <row r="356" customFormat="false" ht="14.25" hidden="false" customHeight="false" outlineLevel="0" collapsed="false">
      <c r="A356" s="568" t="s">
        <v>354</v>
      </c>
      <c r="B356" s="569" t="s">
        <v>616</v>
      </c>
      <c r="C356" s="569"/>
      <c r="D356" s="569"/>
      <c r="E356" s="569"/>
      <c r="F356" s="570" t="n">
        <f aca="false">SUM(F344:F354)</f>
        <v>0</v>
      </c>
      <c r="G356" s="571" t="n">
        <f aca="false">SUM(G344:G355)</f>
        <v>0</v>
      </c>
      <c r="H356" s="572"/>
      <c r="I356" s="573" t="n">
        <f aca="false">SUM(I344:I355)</f>
        <v>0</v>
      </c>
    </row>
    <row r="357" customFormat="false" ht="14.25" hidden="false" customHeight="false" outlineLevel="0" collapsed="false">
      <c r="A357" s="566" t="s">
        <v>344</v>
      </c>
      <c r="B357" s="551" t="s">
        <v>171</v>
      </c>
      <c r="C357" s="551"/>
      <c r="D357" s="551"/>
      <c r="E357" s="551"/>
      <c r="F357" s="552" t="n">
        <f aca="false">F468</f>
        <v>0</v>
      </c>
      <c r="G357" s="553" t="n">
        <f aca="false">G468</f>
        <v>0</v>
      </c>
      <c r="H357" s="567"/>
      <c r="I357" s="555" t="n">
        <f aca="false">I468</f>
        <v>0</v>
      </c>
    </row>
    <row r="358" customFormat="false" ht="14.25" hidden="false" customHeight="false" outlineLevel="0" collapsed="false">
      <c r="A358" s="556"/>
      <c r="B358" s="205" t="s">
        <v>172</v>
      </c>
      <c r="C358" s="205" t="str">
        <f aca="false">VLOOKUP(B358,СписокРабот!B:E,2,FALSE())</f>
        <v>Прокладка кабеля по потолку (в гофре)</v>
      </c>
      <c r="D358" s="205" t="str">
        <f aca="false">VLOOKUP(B358,СписокРабот!B:E,3,FALSE())</f>
        <v>п.м.</v>
      </c>
      <c r="E358" s="557" t="n">
        <f aca="false">VLOOKUP(B358,СписокРабот!B:H,7,FALSE())</f>
        <v>131</v>
      </c>
      <c r="F358" s="206" t="n">
        <f aca="false">SUMPRODUCT(J358:$CZ358,MOD(COLUMN(J358:$CZ358)+1,2))</f>
        <v>0</v>
      </c>
      <c r="G358" s="558" t="n">
        <f aca="false">E358*F358</f>
        <v>0</v>
      </c>
      <c r="H358" s="559"/>
      <c r="I358" s="558" t="n">
        <f aca="false">H358*$E358</f>
        <v>0</v>
      </c>
    </row>
    <row r="359" customFormat="false" ht="14.25" hidden="false" customHeight="false" outlineLevel="0" collapsed="false">
      <c r="A359" s="556"/>
      <c r="B359" s="205" t="s">
        <v>175</v>
      </c>
      <c r="C359" s="205" t="str">
        <f aca="false">VLOOKUP(B359,СписокРабот!B:E,2,FALSE())</f>
        <v>Прокладка кабеля в стяжке (в гофре)</v>
      </c>
      <c r="D359" s="205" t="str">
        <f aca="false">VLOOKUP(B359,СписокРабот!B:E,3,FALSE())</f>
        <v>п.м</v>
      </c>
      <c r="E359" s="557" t="n">
        <f aca="false">VLOOKUP(B359,СписокРабот!B:H,7,FALSE())</f>
        <v>108</v>
      </c>
      <c r="F359" s="206" t="n">
        <f aca="false">SUMPRODUCT(J359:$CZ359,MOD(COLUMN(J359:$CZ359)+1,2))</f>
        <v>0</v>
      </c>
      <c r="G359" s="558" t="n">
        <f aca="false">E359*F359</f>
        <v>0</v>
      </c>
      <c r="H359" s="559"/>
      <c r="I359" s="558" t="n">
        <f aca="false">H359*$E359</f>
        <v>0</v>
      </c>
    </row>
    <row r="360" customFormat="false" ht="14.25" hidden="false" customHeight="false" outlineLevel="0" collapsed="false">
      <c r="A360" s="556"/>
      <c r="B360" s="205" t="s">
        <v>617</v>
      </c>
      <c r="C360" s="205" t="str">
        <f aca="false">VLOOKUP(B360,СписокРабот!B:E,2,FALSE())</f>
        <v>Прокладка кабеля в трубах (в стяжке)</v>
      </c>
      <c r="D360" s="205" t="str">
        <f aca="false">VLOOKUP(B360,СписокРабот!B:E,3,FALSE())</f>
        <v>п.м.</v>
      </c>
      <c r="E360" s="557" t="n">
        <f aca="false">VLOOKUP(B360,СписокРабот!B:H,7,FALSE())</f>
        <v>418</v>
      </c>
      <c r="F360" s="206" t="n">
        <f aca="false">SUMPRODUCT(J360:$CZ360,MOD(COLUMN(J360:$CZ360)+1,2))</f>
        <v>0</v>
      </c>
      <c r="G360" s="558" t="n">
        <f aca="false">E360*F360</f>
        <v>0</v>
      </c>
      <c r="H360" s="559"/>
      <c r="I360" s="558" t="n">
        <f aca="false">H360*$E360</f>
        <v>0</v>
      </c>
    </row>
    <row r="361" customFormat="false" ht="14.25" hidden="false" customHeight="false" outlineLevel="0" collapsed="false">
      <c r="A361" s="556"/>
      <c r="B361" s="205" t="s">
        <v>177</v>
      </c>
      <c r="C361" s="205" t="str">
        <f aca="false">VLOOKUP(B361,СписокРабот!B:E,2,FALSE())</f>
        <v>Прокладка кабеля в штробе</v>
      </c>
      <c r="D361" s="205" t="str">
        <f aca="false">VLOOKUP(B361,СписокРабот!B:E,3,FALSE())</f>
        <v>п.м.</v>
      </c>
      <c r="E361" s="557" t="n">
        <f aca="false">VLOOKUP(B361,СписокРабот!B:H,7,FALSE())</f>
        <v>108</v>
      </c>
      <c r="F361" s="206" t="n">
        <f aca="false">SUMPRODUCT(J361:$CZ361,MOD(COLUMN(J361:$CZ361)+1,2))</f>
        <v>0</v>
      </c>
      <c r="G361" s="558" t="n">
        <f aca="false">E361*F361</f>
        <v>0</v>
      </c>
      <c r="H361" s="559"/>
      <c r="I361" s="558" t="n">
        <f aca="false">H361*$E361</f>
        <v>0</v>
      </c>
    </row>
    <row r="362" customFormat="false" ht="14.25" hidden="false" customHeight="false" outlineLevel="0" collapsed="false">
      <c r="A362" s="556"/>
      <c r="B362" s="205" t="s">
        <v>179</v>
      </c>
      <c r="C362" s="205" t="str">
        <f aca="false">VLOOKUP(B362,СписокРабот!B:E,2,FALSE())</f>
        <v>Протяжка кабеля в гофру</v>
      </c>
      <c r="D362" s="205" t="str">
        <f aca="false">VLOOKUP(B362,СписокРабот!B:E,3,FALSE())</f>
        <v>п.м.</v>
      </c>
      <c r="E362" s="557" t="n">
        <f aca="false">VLOOKUP(B362,СписокРабот!B:H,7,FALSE())</f>
        <v>32</v>
      </c>
      <c r="F362" s="206" t="n">
        <f aca="false">SUMPRODUCT(J362:$CZ362,MOD(COLUMN(J362:$CZ362)+1,2))</f>
        <v>0</v>
      </c>
      <c r="G362" s="558" t="n">
        <f aca="false">E362*F362</f>
        <v>0</v>
      </c>
      <c r="H362" s="559"/>
      <c r="I362" s="558" t="n">
        <f aca="false">H362*$E362</f>
        <v>0</v>
      </c>
    </row>
    <row r="363" customFormat="false" ht="14.25" hidden="false" customHeight="false" outlineLevel="0" collapsed="false">
      <c r="A363" s="556"/>
      <c r="B363" s="205" t="s">
        <v>618</v>
      </c>
      <c r="C363" s="205" t="str">
        <f aca="false">VLOOKUP(B363,СписокРабот!B:E,2,FALSE())</f>
        <v>Прокладка кабеля телефонного/интернет UTP</v>
      </c>
      <c r="D363" s="205" t="str">
        <f aca="false">VLOOKUP(B363,СписокРабот!B:E,3,FALSE())</f>
        <v>п.м.</v>
      </c>
      <c r="E363" s="557" t="n">
        <f aca="false">VLOOKUP(B363,СписокРабот!B:H,7,FALSE())</f>
        <v>103</v>
      </c>
      <c r="F363" s="206" t="n">
        <f aca="false">SUMPRODUCT(J363:$CZ363,MOD(COLUMN(J363:$CZ363)+1,2))</f>
        <v>0</v>
      </c>
      <c r="G363" s="558" t="n">
        <f aca="false">E363*F363</f>
        <v>0</v>
      </c>
      <c r="H363" s="559"/>
      <c r="I363" s="558" t="n">
        <f aca="false">H363*$E363</f>
        <v>0</v>
      </c>
    </row>
    <row r="364" customFormat="false" ht="14.25" hidden="false" customHeight="false" outlineLevel="0" collapsed="false">
      <c r="A364" s="556"/>
      <c r="B364" s="205" t="s">
        <v>619</v>
      </c>
      <c r="C364" s="205" t="str">
        <f aca="false">VLOOKUP(B364,СписокРабот!B:E,2,FALSE())</f>
        <v>Прокладка кабеля телевизионного открытым способом  в лотке </v>
      </c>
      <c r="D364" s="205" t="str">
        <f aca="false">VLOOKUP(B364,СписокРабот!B:E,3,FALSE())</f>
        <v>п.м.</v>
      </c>
      <c r="E364" s="557" t="n">
        <f aca="false">VLOOKUP(B364,СписокРабот!B:H,7,FALSE())</f>
        <v>103</v>
      </c>
      <c r="F364" s="206" t="n">
        <f aca="false">SUMPRODUCT(J364:$CZ364,MOD(COLUMN(J364:$CZ364)+1,2))</f>
        <v>0</v>
      </c>
      <c r="G364" s="558" t="n">
        <f aca="false">E364*F364</f>
        <v>0</v>
      </c>
      <c r="H364" s="559"/>
      <c r="I364" s="558" t="n">
        <f aca="false">H364*$E364</f>
        <v>0</v>
      </c>
    </row>
    <row r="365" customFormat="false" ht="14.25" hidden="false" customHeight="false" outlineLevel="0" collapsed="false">
      <c r="A365" s="556"/>
      <c r="B365" s="205" t="s">
        <v>620</v>
      </c>
      <c r="C365" s="205" t="str">
        <f aca="false">VLOOKUP(B365,СписокРабот!B:E,2,FALSE())</f>
        <v>Прокладка кабеля в кабель-канале</v>
      </c>
      <c r="D365" s="205" t="str">
        <f aca="false">VLOOKUP(B365,СписокРабот!B:E,3,FALSE())</f>
        <v>п.м</v>
      </c>
      <c r="E365" s="557" t="n">
        <f aca="false">VLOOKUP(B365,СписокРабот!B:H,7,FALSE())</f>
        <v>108</v>
      </c>
      <c r="F365" s="206" t="n">
        <f aca="false">SUMPRODUCT(J365:$CZ365,MOD(COLUMN(J365:$CZ365)+1,2))</f>
        <v>0</v>
      </c>
      <c r="G365" s="558" t="n">
        <f aca="false">E365*F365</f>
        <v>0</v>
      </c>
      <c r="H365" s="559"/>
      <c r="I365" s="558" t="n">
        <f aca="false">H365*$E365</f>
        <v>0</v>
      </c>
    </row>
    <row r="366" customFormat="false" ht="14.25" hidden="false" customHeight="false" outlineLevel="0" collapsed="false">
      <c r="A366" s="556"/>
      <c r="B366" s="205" t="s">
        <v>621</v>
      </c>
      <c r="C366" s="205" t="str">
        <f aca="false">VLOOKUP(B366,СписокРабот!B:E,2,FALSE())</f>
        <v>Прокладка кабеля на скобах по гипсу открытым способом</v>
      </c>
      <c r="D366" s="205" t="str">
        <f aca="false">VLOOKUP(B366,СписокРабот!B:E,3,FALSE())</f>
        <v>п.м.</v>
      </c>
      <c r="E366" s="557" t="n">
        <f aca="false">VLOOKUP(B366,СписокРабот!B:H,7,FALSE())</f>
        <v>127</v>
      </c>
      <c r="F366" s="206" t="n">
        <f aca="false">SUMPRODUCT(J366:$CZ366,MOD(COLUMN(J366:$CZ366)+1,2))</f>
        <v>0</v>
      </c>
      <c r="G366" s="558" t="n">
        <f aca="false">E366*F366</f>
        <v>0</v>
      </c>
      <c r="H366" s="559"/>
      <c r="I366" s="558" t="n">
        <f aca="false">H366*$E366</f>
        <v>0</v>
      </c>
    </row>
    <row r="367" customFormat="false" ht="14.25" hidden="false" customHeight="false" outlineLevel="0" collapsed="false">
      <c r="A367" s="556"/>
      <c r="B367" s="205" t="s">
        <v>622</v>
      </c>
      <c r="C367" s="205" t="str">
        <f aca="false">VLOOKUP(B367,СписокРабот!B:E,2,FALSE())</f>
        <v>Прокладка кабеля на скобах по кирпичу открытым способом</v>
      </c>
      <c r="D367" s="205" t="str">
        <f aca="false">VLOOKUP(B367,СписокРабот!B:E,3,FALSE())</f>
        <v>п.м.</v>
      </c>
      <c r="E367" s="557" t="n">
        <f aca="false">VLOOKUP(B367,СписокРабот!B:H,7,FALSE())</f>
        <v>127</v>
      </c>
      <c r="F367" s="206" t="n">
        <f aca="false">SUMPRODUCT(J367:$CZ367,MOD(COLUMN(J367:$CZ367)+1,2))</f>
        <v>0</v>
      </c>
      <c r="G367" s="558" t="n">
        <f aca="false">E367*F367</f>
        <v>0</v>
      </c>
      <c r="H367" s="559"/>
      <c r="I367" s="558" t="n">
        <f aca="false">H367*$E367</f>
        <v>0</v>
      </c>
    </row>
    <row r="368" customFormat="false" ht="14.25" hidden="false" customHeight="false" outlineLevel="0" collapsed="false">
      <c r="A368" s="556"/>
      <c r="B368" s="205" t="s">
        <v>623</v>
      </c>
      <c r="C368" s="205" t="str">
        <f aca="false">VLOOKUP(B368,СписокРабот!B:E,2,FALSE())</f>
        <v>Прокладка кабеля на скобах по бетону открытым способом</v>
      </c>
      <c r="D368" s="205" t="str">
        <f aca="false">VLOOKUP(B368,СписокРабот!B:E,3,FALSE())</f>
        <v>п.м.</v>
      </c>
      <c r="E368" s="557" t="n">
        <f aca="false">VLOOKUP(B368,СписокРабот!B:H,7,FALSE())</f>
        <v>145</v>
      </c>
      <c r="F368" s="206" t="n">
        <f aca="false">SUMPRODUCT(J368:$CZ368,MOD(COLUMN(J368:$CZ368)+1,2))</f>
        <v>0</v>
      </c>
      <c r="G368" s="558" t="n">
        <f aca="false">E368*F368</f>
        <v>0</v>
      </c>
      <c r="H368" s="559"/>
      <c r="I368" s="558" t="n">
        <f aca="false">H368*$E368</f>
        <v>0</v>
      </c>
    </row>
    <row r="369" customFormat="false" ht="14.25" hidden="false" customHeight="false" outlineLevel="0" collapsed="false">
      <c r="A369" s="556"/>
      <c r="B369" s="205" t="s">
        <v>624</v>
      </c>
      <c r="C369" s="205" t="str">
        <f aca="false">VLOOKUP(B369,СписокРабот!B:E,2,FALSE())</f>
        <v>Монтаж кабель-канала на гипсе и ГКЛ</v>
      </c>
      <c r="D369" s="205" t="str">
        <f aca="false">VLOOKUP(B369,СписокРабот!B:E,3,FALSE())</f>
        <v>п.м.</v>
      </c>
      <c r="E369" s="557" t="n">
        <f aca="false">VLOOKUP(B369,СписокРабот!B:H,7,FALSE())</f>
        <v>75</v>
      </c>
      <c r="F369" s="206" t="n">
        <f aca="false">SUMPRODUCT(J369:$CZ369,MOD(COLUMN(J369:$CZ369)+1,2))</f>
        <v>0</v>
      </c>
      <c r="G369" s="558" t="n">
        <f aca="false">E369*F369</f>
        <v>0</v>
      </c>
      <c r="H369" s="559"/>
      <c r="I369" s="558" t="n">
        <f aca="false">H369*$E369</f>
        <v>0</v>
      </c>
    </row>
    <row r="370" customFormat="false" ht="14.25" hidden="false" customHeight="false" outlineLevel="0" collapsed="false">
      <c r="A370" s="556"/>
      <c r="B370" s="205" t="s">
        <v>625</v>
      </c>
      <c r="C370" s="205" t="str">
        <f aca="false">VLOOKUP(B370,СписокРабот!B:E,2,FALSE())</f>
        <v>Монтаж кабель-канала по кирпичу</v>
      </c>
      <c r="D370" s="205" t="str">
        <f aca="false">VLOOKUP(B370,СписокРабот!B:E,3,FALSE())</f>
        <v>п.м.</v>
      </c>
      <c r="E370" s="557" t="n">
        <f aca="false">VLOOKUP(B370,СписокРабот!B:H,7,FALSE())</f>
        <v>89</v>
      </c>
      <c r="F370" s="206" t="n">
        <f aca="false">SUMPRODUCT(J370:$CZ370,MOD(COLUMN(J370:$CZ370)+1,2))</f>
        <v>0</v>
      </c>
      <c r="G370" s="558" t="n">
        <f aca="false">E370*F370</f>
        <v>0</v>
      </c>
      <c r="H370" s="559"/>
      <c r="I370" s="558" t="n">
        <f aca="false">H370*$E370</f>
        <v>0</v>
      </c>
    </row>
    <row r="371" customFormat="false" ht="14.25" hidden="false" customHeight="false" outlineLevel="0" collapsed="false">
      <c r="A371" s="556"/>
      <c r="B371" s="205" t="s">
        <v>626</v>
      </c>
      <c r="C371" s="205" t="str">
        <f aca="false">VLOOKUP(B371,СписокРабот!B:E,2,FALSE())</f>
        <v>Монтаж кабель-канала по бетону</v>
      </c>
      <c r="D371" s="205" t="str">
        <f aca="false">VLOOKUP(B371,СписокРабот!B:E,3,FALSE())</f>
        <v>п.м.</v>
      </c>
      <c r="E371" s="557" t="n">
        <f aca="false">VLOOKUP(B371,СписокРабот!B:H,7,FALSE())</f>
        <v>103</v>
      </c>
      <c r="F371" s="206" t="n">
        <f aca="false">SUMPRODUCT(J371:$CZ371,MOD(COLUMN(J371:$CZ371)+1,2))</f>
        <v>0</v>
      </c>
      <c r="G371" s="558" t="n">
        <f aca="false">E371*F371</f>
        <v>0</v>
      </c>
      <c r="H371" s="559"/>
      <c r="I371" s="558" t="n">
        <f aca="false">H371*$E371</f>
        <v>0</v>
      </c>
    </row>
    <row r="372" customFormat="false" ht="14.25" hidden="false" customHeight="false" outlineLevel="0" collapsed="false">
      <c r="A372" s="556"/>
      <c r="B372" s="205" t="s">
        <v>181</v>
      </c>
      <c r="C372" s="205" t="str">
        <f aca="false">VLOOKUP(B372,СписокРабот!B:E,2,FALSE())</f>
        <v>Прокладка кабеля 4-6 мм²</v>
      </c>
      <c r="D372" s="205" t="str">
        <f aca="false">VLOOKUP(B372,СписокРабот!B:E,3,FALSE())</f>
        <v>п.м.</v>
      </c>
      <c r="E372" s="557" t="n">
        <f aca="false">VLOOKUP(B372,СписокРабот!B:H,7,FALSE())</f>
        <v>242</v>
      </c>
      <c r="F372" s="206" t="n">
        <f aca="false">SUMPRODUCT(J372:$CZ372,MOD(COLUMN(J372:$CZ372)+1,2))</f>
        <v>0</v>
      </c>
      <c r="G372" s="558" t="n">
        <f aca="false">E372*F372</f>
        <v>0</v>
      </c>
      <c r="H372" s="559"/>
      <c r="I372" s="558" t="n">
        <f aca="false">H372*$E372</f>
        <v>0</v>
      </c>
    </row>
    <row r="373" customFormat="false" ht="14.25" hidden="false" customHeight="false" outlineLevel="0" collapsed="false">
      <c r="A373" s="556"/>
      <c r="B373" s="205" t="s">
        <v>627</v>
      </c>
      <c r="C373" s="205" t="str">
        <f aca="false">VLOOKUP(B373,СписокРабот!B:E,2,FALSE())</f>
        <v>Прокладка кабеля 10 мм²</v>
      </c>
      <c r="D373" s="205" t="str">
        <f aca="false">VLOOKUP(B373,СписокРабот!B:E,3,FALSE())</f>
        <v>п.м.</v>
      </c>
      <c r="E373" s="557" t="n">
        <f aca="false">VLOOKUP(B373,СписокРабот!B:H,7,FALSE())</f>
        <v>321</v>
      </c>
      <c r="F373" s="206" t="n">
        <f aca="false">SUMPRODUCT(J373:$CZ373,MOD(COLUMN(J373:$CZ373)+1,2))</f>
        <v>0</v>
      </c>
      <c r="G373" s="558" t="n">
        <f aca="false">E373*F373</f>
        <v>0</v>
      </c>
      <c r="H373" s="559"/>
      <c r="I373" s="558" t="n">
        <f aca="false">H373*$E373</f>
        <v>0</v>
      </c>
    </row>
    <row r="374" customFormat="false" ht="14.25" hidden="false" customHeight="false" outlineLevel="0" collapsed="false">
      <c r="A374" s="556"/>
      <c r="B374" s="205" t="s">
        <v>628</v>
      </c>
      <c r="C374" s="205" t="str">
        <f aca="false">VLOOKUP(B374,СписокРабот!B:E,2,FALSE())</f>
        <v>Прокладка кабеля 16 мм²</v>
      </c>
      <c r="D374" s="205" t="str">
        <f aca="false">VLOOKUP(B374,СписокРабот!B:E,3,FALSE())</f>
        <v>п.м.</v>
      </c>
      <c r="E374" s="557" t="n">
        <f aca="false">VLOOKUP(B374,СписокРабот!B:H,7,FALSE())</f>
        <v>461</v>
      </c>
      <c r="F374" s="206" t="n">
        <f aca="false">SUMPRODUCT(J374:$CZ374,MOD(COLUMN(J374:$CZ374)+1,2))</f>
        <v>0</v>
      </c>
      <c r="G374" s="558" t="n">
        <f aca="false">E374*F374</f>
        <v>0</v>
      </c>
      <c r="H374" s="559"/>
      <c r="I374" s="558" t="n">
        <f aca="false">H374*$E374</f>
        <v>0</v>
      </c>
    </row>
    <row r="375" customFormat="false" ht="14.25" hidden="false" customHeight="false" outlineLevel="0" collapsed="false">
      <c r="A375" s="556"/>
      <c r="B375" s="205" t="s">
        <v>629</v>
      </c>
      <c r="C375" s="205" t="str">
        <f aca="false">VLOOKUP(B375,СписокРабот!B:E,2,FALSE())</f>
        <v>Прокладка кабеля 25 мм² по договоренности</v>
      </c>
      <c r="D375" s="205" t="str">
        <f aca="false">VLOOKUP(B375,СписокРабот!B:E,3,FALSE())</f>
        <v>п.м.</v>
      </c>
      <c r="E375" s="557" t="n">
        <f aca="false">VLOOKUP(B375,СписокРабот!B:H,7,FALSE())</f>
        <v>0</v>
      </c>
      <c r="F375" s="206" t="n">
        <f aca="false">SUMPRODUCT(J375:$CZ375,MOD(COLUMN(J375:$CZ375)+1,2))</f>
        <v>0</v>
      </c>
      <c r="G375" s="558" t="n">
        <f aca="false">E375*F375</f>
        <v>0</v>
      </c>
      <c r="H375" s="559"/>
      <c r="I375" s="558" t="n">
        <f aca="false">H375*$E375</f>
        <v>0</v>
      </c>
    </row>
    <row r="376" customFormat="false" ht="14.25" hidden="false" customHeight="false" outlineLevel="0" collapsed="false">
      <c r="A376" s="556"/>
      <c r="B376" s="205" t="s">
        <v>630</v>
      </c>
      <c r="C376" s="205" t="str">
        <f aca="false">VLOOKUP(B376,СписокРабот!B:E,2,FALSE())</f>
        <v>Прокладка кабеля бронированного по договоренности</v>
      </c>
      <c r="D376" s="205" t="str">
        <f aca="false">VLOOKUP(B376,СписокРабот!B:E,3,FALSE())</f>
        <v>п.м.</v>
      </c>
      <c r="E376" s="557" t="n">
        <f aca="false">VLOOKUP(B376,СписокРабот!B:H,7,FALSE())</f>
        <v>0</v>
      </c>
      <c r="F376" s="206" t="n">
        <f aca="false">SUMPRODUCT(J376:$CZ376,MOD(COLUMN(J376:$CZ376)+1,2))</f>
        <v>0</v>
      </c>
      <c r="G376" s="558" t="n">
        <f aca="false">E376*F376</f>
        <v>0</v>
      </c>
      <c r="H376" s="559"/>
      <c r="I376" s="558" t="n">
        <f aca="false">H376*$E376</f>
        <v>0</v>
      </c>
    </row>
    <row r="377" customFormat="false" ht="14.25" hidden="false" customHeight="false" outlineLevel="0" collapsed="false">
      <c r="A377" s="556"/>
      <c r="B377" s="205" t="s">
        <v>631</v>
      </c>
      <c r="C377" s="205" t="str">
        <f aca="false">VLOOKUP(B377,СписокРабот!B:E,2,FALSE())</f>
        <v>Монтаж светодиодной подсветки</v>
      </c>
      <c r="D377" s="205" t="str">
        <f aca="false">VLOOKUP(B377,СписокРабот!B:E,3,FALSE())</f>
        <v>п.м.</v>
      </c>
      <c r="E377" s="557" t="n">
        <f aca="false">VLOOKUP(B377,СписокРабот!B:H,7,FALSE())</f>
        <v>279</v>
      </c>
      <c r="F377" s="206" t="n">
        <f aca="false">SUMPRODUCT(J377:$CZ377,MOD(COLUMN(J377:$CZ377)+1,2))</f>
        <v>0</v>
      </c>
      <c r="G377" s="558" t="n">
        <f aca="false">E377*F377</f>
        <v>0</v>
      </c>
      <c r="H377" s="559"/>
      <c r="I377" s="558" t="n">
        <f aca="false">H377*$E377</f>
        <v>0</v>
      </c>
    </row>
    <row r="378" customFormat="false" ht="14.25" hidden="false" customHeight="false" outlineLevel="0" collapsed="false">
      <c r="A378" s="556"/>
      <c r="B378" s="205" t="s">
        <v>632</v>
      </c>
      <c r="C378" s="205" t="str">
        <f aca="false">VLOOKUP(B378,СписокРабот!B:E,2,FALSE())</f>
        <v>Подключение линии силовой к щиту (однофазная сеть)</v>
      </c>
      <c r="D378" s="205" t="str">
        <f aca="false">VLOOKUP(B378,СписокРабот!B:E,3,FALSE())</f>
        <v>ед.</v>
      </c>
      <c r="E378" s="557" t="n">
        <f aca="false">VLOOKUP(B378,СписокРабот!B:H,7,FALSE())</f>
        <v>977</v>
      </c>
      <c r="F378" s="206" t="n">
        <f aca="false">SUMPRODUCT(J378:$CZ378,MOD(COLUMN(J378:$CZ378)+1,2))</f>
        <v>0</v>
      </c>
      <c r="G378" s="558" t="n">
        <f aca="false">E378*F378</f>
        <v>0</v>
      </c>
      <c r="H378" s="559"/>
      <c r="I378" s="558" t="n">
        <f aca="false">H378*$E378</f>
        <v>0</v>
      </c>
    </row>
    <row r="379" customFormat="false" ht="14.25" hidden="false" customHeight="false" outlineLevel="0" collapsed="false">
      <c r="A379" s="556"/>
      <c r="B379" s="205" t="s">
        <v>633</v>
      </c>
      <c r="C379" s="205" t="str">
        <f aca="false">VLOOKUP(B379,СписокРабот!B:E,2,FALSE())</f>
        <v>Подключение линии силовой к щиту (трехфазная сеть)</v>
      </c>
      <c r="D379" s="205" t="str">
        <f aca="false">VLOOKUP(B379,СписокРабот!B:E,3,FALSE())</f>
        <v>ед.</v>
      </c>
      <c r="E379" s="557" t="n">
        <f aca="false">VLOOKUP(B379,СписокРабот!B:H,7,FALSE())</f>
        <v>1443</v>
      </c>
      <c r="F379" s="206" t="n">
        <f aca="false">SUMPRODUCT(J379:$CZ379,MOD(COLUMN(J379:$CZ379)+1,2))</f>
        <v>0</v>
      </c>
      <c r="G379" s="558" t="n">
        <f aca="false">E379*F379</f>
        <v>0</v>
      </c>
      <c r="H379" s="559"/>
      <c r="I379" s="558" t="n">
        <f aca="false">H379*$E379</f>
        <v>0</v>
      </c>
    </row>
    <row r="380" customFormat="false" ht="14.25" hidden="false" customHeight="false" outlineLevel="0" collapsed="false">
      <c r="A380" s="556"/>
      <c r="B380" s="205" t="s">
        <v>634</v>
      </c>
      <c r="C380" s="205" t="str">
        <f aca="false">VLOOKUP(B380,СписокРабот!B:E,2,FALSE())</f>
        <v>Подключение телевизионной и телефонной сети к щиту</v>
      </c>
      <c r="D380" s="205" t="str">
        <f aca="false">VLOOKUP(B380,СписокРабот!B:E,3,FALSE())</f>
        <v>ед.</v>
      </c>
      <c r="E380" s="557" t="n">
        <f aca="false">VLOOKUP(B380,СписокРабот!B:H,7,FALSE())</f>
        <v>698</v>
      </c>
      <c r="F380" s="206" t="n">
        <f aca="false">SUMPRODUCT(J380:$CZ380,MOD(COLUMN(J380:$CZ380)+1,2))</f>
        <v>0</v>
      </c>
      <c r="G380" s="558" t="n">
        <f aca="false">E380*F380</f>
        <v>0</v>
      </c>
      <c r="H380" s="559"/>
      <c r="I380" s="558" t="n">
        <f aca="false">H380*$E380</f>
        <v>0</v>
      </c>
    </row>
    <row r="381" customFormat="false" ht="14.25" hidden="false" customHeight="false" outlineLevel="0" collapsed="false">
      <c r="A381" s="556"/>
      <c r="B381" s="205" t="s">
        <v>635</v>
      </c>
      <c r="C381" s="205" t="str">
        <f aca="false">VLOOKUP(B381,СписокРабот!B:E,2,FALSE())</f>
        <v>Монтаж распаечной коробки с коммутацией</v>
      </c>
      <c r="D381" s="205" t="str">
        <f aca="false">VLOOKUP(B381,СписокРабот!B:E,3,FALSE())</f>
        <v>ед.</v>
      </c>
      <c r="E381" s="557" t="n">
        <f aca="false">VLOOKUP(B381,СписокРабот!B:H,7,FALSE())</f>
        <v>583</v>
      </c>
      <c r="F381" s="206" t="n">
        <f aca="false">SUMPRODUCT(J381:$CZ381,MOD(COLUMN(J381:$CZ381)+1,2))</f>
        <v>0</v>
      </c>
      <c r="G381" s="558" t="n">
        <f aca="false">E381*F381</f>
        <v>0</v>
      </c>
      <c r="H381" s="559"/>
      <c r="I381" s="558" t="n">
        <f aca="false">H381*$E381</f>
        <v>0</v>
      </c>
    </row>
    <row r="382" customFormat="false" ht="14.25" hidden="false" customHeight="false" outlineLevel="0" collapsed="false">
      <c r="A382" s="556"/>
      <c r="B382" s="205" t="s">
        <v>183</v>
      </c>
      <c r="C382" s="205" t="str">
        <f aca="false">VLOOKUP(B382,СписокРабот!B:E,2,FALSE())</f>
        <v>Установка электроточки скрытой подводки</v>
      </c>
      <c r="D382" s="205" t="str">
        <f aca="false">VLOOKUP(B382,СписокРабот!B:E,3,FALSE())</f>
        <v>ед.</v>
      </c>
      <c r="E382" s="557" t="n">
        <f aca="false">VLOOKUP(B382,СписокРабот!B:H,7,FALSE())</f>
        <v>228</v>
      </c>
      <c r="F382" s="206" t="n">
        <f aca="false">SUMPRODUCT(J382:$CZ382,MOD(COLUMN(J382:$CZ382)+1,2))</f>
        <v>0</v>
      </c>
      <c r="G382" s="558" t="n">
        <f aca="false">E382*F382</f>
        <v>0</v>
      </c>
      <c r="H382" s="559"/>
      <c r="I382" s="558" t="n">
        <f aca="false">H382*$E382</f>
        <v>0</v>
      </c>
    </row>
    <row r="383" customFormat="false" ht="14.25" hidden="false" customHeight="false" outlineLevel="0" collapsed="false">
      <c r="A383" s="556"/>
      <c r="B383" s="205" t="s">
        <v>636</v>
      </c>
      <c r="C383" s="205" t="str">
        <f aca="false">VLOOKUP(B383,СписокРабот!B:E,2,FALSE())</f>
        <v>Установка электроточки наружной</v>
      </c>
      <c r="D383" s="205" t="str">
        <f aca="false">VLOOKUP(B383,СписокРабот!B:E,3,FALSE())</f>
        <v>ед.</v>
      </c>
      <c r="E383" s="557" t="n">
        <f aca="false">VLOOKUP(B383,СписокРабот!B:H,7,FALSE())</f>
        <v>279</v>
      </c>
      <c r="F383" s="206" t="n">
        <f aca="false">SUMPRODUCT(J383:$CZ383,MOD(COLUMN(J383:$CZ383)+1,2))</f>
        <v>0</v>
      </c>
      <c r="G383" s="558" t="n">
        <f aca="false">E383*F383</f>
        <v>0</v>
      </c>
      <c r="H383" s="559"/>
      <c r="I383" s="558" t="n">
        <f aca="false">H383*$E383</f>
        <v>0</v>
      </c>
    </row>
    <row r="384" customFormat="false" ht="14.25" hidden="false" customHeight="false" outlineLevel="0" collapsed="false">
      <c r="A384" s="556"/>
      <c r="B384" s="205" t="s">
        <v>637</v>
      </c>
      <c r="C384" s="205" t="str">
        <f aca="false">VLOOKUP(B384,СписокРабот!B:E,2,FALSE())</f>
        <v>Установка розетки накладной для электроплиты</v>
      </c>
      <c r="D384" s="205" t="str">
        <f aca="false">VLOOKUP(B384,СписокРабот!B:E,3,FALSE())</f>
        <v>ед.</v>
      </c>
      <c r="E384" s="557" t="n">
        <f aca="false">VLOOKUP(B384,СписокРабот!B:H,7,FALSE())</f>
        <v>573</v>
      </c>
      <c r="F384" s="206" t="n">
        <f aca="false">SUMPRODUCT(J384:$CZ384,MOD(COLUMN(J384:$CZ384)+1,2))</f>
        <v>0</v>
      </c>
      <c r="G384" s="558" t="n">
        <f aca="false">E384*F384</f>
        <v>0</v>
      </c>
      <c r="H384" s="559"/>
      <c r="I384" s="558" t="n">
        <f aca="false">H384*$E384</f>
        <v>0</v>
      </c>
    </row>
    <row r="385" customFormat="false" ht="14.25" hidden="false" customHeight="false" outlineLevel="0" collapsed="false">
      <c r="A385" s="556"/>
      <c r="B385" s="205" t="s">
        <v>638</v>
      </c>
      <c r="C385" s="205" t="str">
        <f aca="false">VLOOKUP(B385,СписокРабот!B:E,2,FALSE())</f>
        <v>Установка розетки скрытой подводки для электроплиты</v>
      </c>
      <c r="D385" s="205" t="str">
        <f aca="false">VLOOKUP(B385,СписокРабот!B:E,3,FALSE())</f>
        <v>ед.</v>
      </c>
      <c r="E385" s="557" t="n">
        <f aca="false">VLOOKUP(B385,СписокРабот!B:H,7,FALSE())</f>
        <v>539</v>
      </c>
      <c r="F385" s="206" t="n">
        <f aca="false">SUMPRODUCT(J385:$CZ385,MOD(COLUMN(J385:$CZ385)+1,2))</f>
        <v>0</v>
      </c>
      <c r="G385" s="558" t="n">
        <f aca="false">E385*F385</f>
        <v>0</v>
      </c>
      <c r="H385" s="559"/>
      <c r="I385" s="558" t="n">
        <f aca="false">H385*$E385</f>
        <v>0</v>
      </c>
    </row>
    <row r="386" customFormat="false" ht="14.25" hidden="false" customHeight="false" outlineLevel="0" collapsed="false">
      <c r="A386" s="556"/>
      <c r="B386" s="205" t="s">
        <v>185</v>
      </c>
      <c r="C386" s="205" t="str">
        <f aca="false">VLOOKUP(B386,СписокРабот!B:E,2,FALSE())</f>
        <v>Установка подрозетника (без изготовления отверстия)</v>
      </c>
      <c r="D386" s="205" t="str">
        <f aca="false">VLOOKUP(B386,СписокРабот!B:E,3,FALSE())</f>
        <v>ед.</v>
      </c>
      <c r="E386" s="557" t="n">
        <f aca="false">VLOOKUP(B386,СписокРабот!B:H,7,FALSE())</f>
        <v>53</v>
      </c>
      <c r="F386" s="206" t="n">
        <f aca="false">SUMPRODUCT(J386:$CZ386,MOD(COLUMN(J386:$CZ386)+1,2))</f>
        <v>0</v>
      </c>
      <c r="G386" s="558" t="n">
        <f aca="false">E386*F386</f>
        <v>0</v>
      </c>
      <c r="H386" s="559"/>
      <c r="I386" s="558" t="n">
        <f aca="false">H386*$E386</f>
        <v>0</v>
      </c>
    </row>
    <row r="387" customFormat="false" ht="14.25" hidden="false" customHeight="false" outlineLevel="0" collapsed="false">
      <c r="A387" s="556"/>
      <c r="B387" s="205" t="s">
        <v>639</v>
      </c>
      <c r="C387" s="205" t="str">
        <f aca="false">VLOOKUP(B387,СписокРабот!B:E,2,FALSE())</f>
        <v>Установка розетки телефонной (накладной)</v>
      </c>
      <c r="D387" s="205" t="str">
        <f aca="false">VLOOKUP(B387,СписокРабот!B:E,3,FALSE())</f>
        <v>ед.</v>
      </c>
      <c r="E387" s="557" t="n">
        <f aca="false">VLOOKUP(B387,СписокРабот!B:H,7,FALSE())</f>
        <v>271</v>
      </c>
      <c r="F387" s="206" t="n">
        <f aca="false">SUMPRODUCT(J387:$CZ387,MOD(COLUMN(J387:$CZ387)+1,2))</f>
        <v>0</v>
      </c>
      <c r="G387" s="558" t="n">
        <f aca="false">E387*F387</f>
        <v>0</v>
      </c>
      <c r="H387" s="559"/>
      <c r="I387" s="558" t="n">
        <f aca="false">H387*$E387</f>
        <v>0</v>
      </c>
    </row>
    <row r="388" customFormat="false" ht="14.25" hidden="false" customHeight="false" outlineLevel="0" collapsed="false">
      <c r="A388" s="556"/>
      <c r="B388" s="205" t="s">
        <v>640</v>
      </c>
      <c r="C388" s="205" t="str">
        <f aca="false">VLOOKUP(B388,СписокРабот!B:E,2,FALSE())</f>
        <v>Установка блока выключателей (для санитарно-технических кабин)</v>
      </c>
      <c r="D388" s="205" t="str">
        <f aca="false">VLOOKUP(B388,СписокРабот!B:E,3,FALSE())</f>
        <v>ед.</v>
      </c>
      <c r="E388" s="557" t="n">
        <f aca="false">VLOOKUP(B388,СписокРабот!B:H,7,FALSE())</f>
        <v>630</v>
      </c>
      <c r="F388" s="206" t="n">
        <f aca="false">SUMPRODUCT(J388:$CZ388,MOD(COLUMN(J388:$CZ388)+1,2))</f>
        <v>0</v>
      </c>
      <c r="G388" s="558" t="n">
        <f aca="false">E388*F388</f>
        <v>0</v>
      </c>
      <c r="H388" s="559"/>
      <c r="I388" s="558" t="n">
        <f aca="false">H388*$E388</f>
        <v>0</v>
      </c>
    </row>
    <row r="389" customFormat="false" ht="14.25" hidden="false" customHeight="false" outlineLevel="0" collapsed="false">
      <c r="A389" s="556"/>
      <c r="B389" s="205" t="s">
        <v>641</v>
      </c>
      <c r="C389" s="205" t="str">
        <f aca="false">VLOOKUP(B389,СписокРабот!B:E,2,FALSE())</f>
        <v>Монтаж проходного выключателя / мастер-выключателя</v>
      </c>
      <c r="D389" s="205" t="str">
        <f aca="false">VLOOKUP(B389,СписокРабот!B:E,3,FALSE())</f>
        <v>ед.</v>
      </c>
      <c r="E389" s="557" t="n">
        <f aca="false">VLOOKUP(B389,СписокРабот!B:H,7,FALSE())</f>
        <v>490</v>
      </c>
      <c r="F389" s="206" t="n">
        <f aca="false">SUMPRODUCT(J389:$CZ389,MOD(COLUMN(J389:$CZ389)+1,2))</f>
        <v>0</v>
      </c>
      <c r="G389" s="558" t="n">
        <f aca="false">E389*F389</f>
        <v>0</v>
      </c>
      <c r="H389" s="559"/>
      <c r="I389" s="558" t="n">
        <f aca="false">H389*$E389</f>
        <v>0</v>
      </c>
    </row>
    <row r="390" customFormat="false" ht="14.25" hidden="false" customHeight="false" outlineLevel="0" collapsed="false">
      <c r="A390" s="556"/>
      <c r="B390" s="205" t="s">
        <v>642</v>
      </c>
      <c r="C390" s="205" t="str">
        <f aca="false">VLOOKUP(B390,СписокРабот!B:E,2,FALSE())</f>
        <v>Автомат защиты (однополюсный), установка</v>
      </c>
      <c r="D390" s="205" t="str">
        <f aca="false">VLOOKUP(B390,СписокРабот!B:E,3,FALSE())</f>
        <v>ед.</v>
      </c>
      <c r="E390" s="557" t="n">
        <f aca="false">VLOOKUP(B390,СписокРабот!B:H,7,FALSE())</f>
        <v>419</v>
      </c>
      <c r="F390" s="206" t="n">
        <f aca="false">SUMPRODUCT(J390:$CZ390,MOD(COLUMN(J390:$CZ390)+1,2))</f>
        <v>0</v>
      </c>
      <c r="G390" s="558" t="n">
        <f aca="false">E390*F390</f>
        <v>0</v>
      </c>
      <c r="H390" s="559"/>
      <c r="I390" s="558" t="n">
        <f aca="false">H390*$E390</f>
        <v>0</v>
      </c>
    </row>
    <row r="391" customFormat="false" ht="14.25" hidden="false" customHeight="false" outlineLevel="0" collapsed="false">
      <c r="A391" s="556"/>
      <c r="B391" s="205" t="s">
        <v>643</v>
      </c>
      <c r="C391" s="205" t="str">
        <f aca="false">VLOOKUP(B391,СписокРабот!B:E,2,FALSE())</f>
        <v>Автомат защиты (трехполюсный), установка</v>
      </c>
      <c r="D391" s="205" t="str">
        <f aca="false">VLOOKUP(B391,СписокРабот!B:E,3,FALSE())</f>
        <v>ед.</v>
      </c>
      <c r="E391" s="557" t="n">
        <f aca="false">VLOOKUP(B391,СписокРабот!B:H,7,FALSE())</f>
        <v>837</v>
      </c>
      <c r="F391" s="206" t="n">
        <f aca="false">SUMPRODUCT(J391:$CZ391,MOD(COLUMN(J391:$CZ391)+1,2))</f>
        <v>0</v>
      </c>
      <c r="G391" s="558" t="n">
        <f aca="false">E391*F391</f>
        <v>0</v>
      </c>
      <c r="H391" s="559"/>
      <c r="I391" s="558" t="n">
        <f aca="false">H391*$E391</f>
        <v>0</v>
      </c>
    </row>
    <row r="392" customFormat="false" ht="14.25" hidden="false" customHeight="false" outlineLevel="0" collapsed="false">
      <c r="A392" s="556"/>
      <c r="B392" s="205" t="s">
        <v>644</v>
      </c>
      <c r="C392" s="205" t="str">
        <f aca="false">VLOOKUP(B392,СписокРабот!B:E,2,FALSE())</f>
        <v>Устройство защитного отключения, установка</v>
      </c>
      <c r="D392" s="205" t="str">
        <f aca="false">VLOOKUP(B392,СписокРабот!B:E,3,FALSE())</f>
        <v>ед.</v>
      </c>
      <c r="E392" s="557" t="n">
        <f aca="false">VLOOKUP(B392,СписокРабот!B:H,7,FALSE())</f>
        <v>564</v>
      </c>
      <c r="F392" s="206" t="n">
        <f aca="false">SUMPRODUCT(J392:$CZ392,MOD(COLUMN(J392:$CZ392)+1,2))</f>
        <v>0</v>
      </c>
      <c r="G392" s="558" t="n">
        <f aca="false">E392*F392</f>
        <v>0</v>
      </c>
      <c r="H392" s="559"/>
      <c r="I392" s="558" t="n">
        <f aca="false">H392*$E392</f>
        <v>0</v>
      </c>
    </row>
    <row r="393" customFormat="false" ht="14.25" hidden="false" customHeight="false" outlineLevel="0" collapsed="false">
      <c r="A393" s="556"/>
      <c r="B393" s="205" t="s">
        <v>645</v>
      </c>
      <c r="C393" s="205" t="str">
        <f aca="false">VLOOKUP(B393,СписокРабот!B:E,2,FALSE())</f>
        <v>Устройство защитного отключения (двухполюсное), установка</v>
      </c>
      <c r="D393" s="205" t="str">
        <f aca="false">VLOOKUP(B393,СписокРабот!B:E,3,FALSE())</f>
        <v>ед.</v>
      </c>
      <c r="E393" s="557" t="n">
        <f aca="false">VLOOKUP(B393,СписокРабот!B:H,7,FALSE())</f>
        <v>764</v>
      </c>
      <c r="F393" s="206" t="n">
        <f aca="false">SUMPRODUCT(J393:$CZ393,MOD(COLUMN(J393:$CZ393)+1,2))</f>
        <v>0</v>
      </c>
      <c r="G393" s="558" t="n">
        <f aca="false">E393*F393</f>
        <v>0</v>
      </c>
      <c r="H393" s="559"/>
      <c r="I393" s="558" t="n">
        <f aca="false">H393*$E393</f>
        <v>0</v>
      </c>
    </row>
    <row r="394" customFormat="false" ht="14.25" hidden="false" customHeight="false" outlineLevel="0" collapsed="false">
      <c r="A394" s="556"/>
      <c r="B394" s="205" t="s">
        <v>646</v>
      </c>
      <c r="C394" s="205" t="str">
        <f aca="false">VLOOKUP(B394,СписокРабот!B:E,2,FALSE())</f>
        <v>Устройство защитного отключения (четырехполюсного), установка</v>
      </c>
      <c r="D394" s="205" t="str">
        <f aca="false">VLOOKUP(B394,СписокРабот!B:E,3,FALSE())</f>
        <v>ед.</v>
      </c>
      <c r="E394" s="557" t="n">
        <f aca="false">VLOOKUP(B394,СписокРабот!B:H,7,FALSE())</f>
        <v>1256</v>
      </c>
      <c r="F394" s="206" t="n">
        <f aca="false">SUMPRODUCT(J394:$CZ394,MOD(COLUMN(J394:$CZ394)+1,2))</f>
        <v>0</v>
      </c>
      <c r="G394" s="558" t="n">
        <f aca="false">E394*F394</f>
        <v>0</v>
      </c>
      <c r="H394" s="559"/>
      <c r="I394" s="558" t="n">
        <f aca="false">H394*$E394</f>
        <v>0</v>
      </c>
    </row>
    <row r="395" customFormat="false" ht="14.25" hidden="false" customHeight="false" outlineLevel="0" collapsed="false">
      <c r="A395" s="556"/>
      <c r="B395" s="205" t="s">
        <v>647</v>
      </c>
      <c r="C395" s="205" t="str">
        <f aca="false">VLOOKUP(B395,СписокРабот!B:E,2,FALSE())</f>
        <v>Установка контактора</v>
      </c>
      <c r="D395" s="205" t="str">
        <f aca="false">VLOOKUP(B395,СписокРабот!B:E,3,FALSE())</f>
        <v>ед.</v>
      </c>
      <c r="E395" s="557" t="n">
        <f aca="false">VLOOKUP(B395,СписокРабот!B:H,7,FALSE())</f>
        <v>1656</v>
      </c>
      <c r="F395" s="206" t="n">
        <f aca="false">SUMPRODUCT(J395:$CZ395,MOD(COLUMN(J395:$CZ395)+1,2))</f>
        <v>0</v>
      </c>
      <c r="G395" s="558" t="n">
        <f aca="false">E395*F395</f>
        <v>0</v>
      </c>
      <c r="H395" s="559"/>
      <c r="I395" s="558" t="n">
        <f aca="false">H395*$E395</f>
        <v>0</v>
      </c>
    </row>
    <row r="396" customFormat="false" ht="14.25" hidden="false" customHeight="false" outlineLevel="0" collapsed="false">
      <c r="A396" s="556"/>
      <c r="B396" s="205" t="s">
        <v>648</v>
      </c>
      <c r="C396" s="205" t="str">
        <f aca="false">VLOOKUP(B396,СписокРабот!B:E,2,FALSE())</f>
        <v>Установка диф. автомата </v>
      </c>
      <c r="D396" s="205" t="str">
        <f aca="false">VLOOKUP(B396,СписокРабот!B:E,3,FALSE())</f>
        <v>ед.</v>
      </c>
      <c r="E396" s="557" t="n">
        <f aca="false">VLOOKUP(B396,СписокРабот!B:H,7,FALSE())</f>
        <v>564</v>
      </c>
      <c r="F396" s="206" t="n">
        <f aca="false">SUMPRODUCT(J396:$CZ396,MOD(COLUMN(J396:$CZ396)+1,2))</f>
        <v>0</v>
      </c>
      <c r="G396" s="558" t="n">
        <f aca="false">E396*F396</f>
        <v>0</v>
      </c>
      <c r="H396" s="559"/>
      <c r="I396" s="558" t="n">
        <f aca="false">H396*$E396</f>
        <v>0</v>
      </c>
    </row>
    <row r="397" customFormat="false" ht="14.25" hidden="false" customHeight="false" outlineLevel="0" collapsed="false">
      <c r="A397" s="556"/>
      <c r="B397" s="205" t="s">
        <v>649</v>
      </c>
      <c r="C397" s="205" t="str">
        <f aca="false">VLOOKUP(B397,СписокРабот!B:E,2,FALSE())</f>
        <v>Светильник встроенный, установка</v>
      </c>
      <c r="D397" s="205" t="str">
        <f aca="false">VLOOKUP(B397,СписокРабот!B:E,3,FALSE())</f>
        <v>ед.</v>
      </c>
      <c r="E397" s="557" t="n">
        <f aca="false">VLOOKUP(B397,СписокРабот!B:H,7,FALSE())</f>
        <v>275</v>
      </c>
      <c r="F397" s="206" t="n">
        <f aca="false">SUMPRODUCT(J397:$CZ397,MOD(COLUMN(J397:$CZ397)+1,2))</f>
        <v>0</v>
      </c>
      <c r="G397" s="558" t="n">
        <f aca="false">E397*F397</f>
        <v>0</v>
      </c>
      <c r="H397" s="559"/>
      <c r="I397" s="558" t="n">
        <f aca="false">H397*$E397</f>
        <v>0</v>
      </c>
    </row>
    <row r="398" customFormat="false" ht="14.25" hidden="false" customHeight="false" outlineLevel="0" collapsed="false">
      <c r="A398" s="556"/>
      <c r="B398" s="205" t="s">
        <v>650</v>
      </c>
      <c r="C398" s="205" t="str">
        <f aca="false">VLOOKUP(B398,СписокРабот!B:E,2,FALSE())</f>
        <v>Точечный галогенный светильник / Монтаж накладных светильников</v>
      </c>
      <c r="D398" s="205" t="str">
        <f aca="false">VLOOKUP(B398,СписокРабот!B:E,3,FALSE())</f>
        <v>ед.</v>
      </c>
      <c r="E398" s="557" t="n">
        <f aca="false">VLOOKUP(B398,СписокРабот!B:H,7,FALSE())</f>
        <v>242</v>
      </c>
      <c r="F398" s="206" t="n">
        <f aca="false">SUMPRODUCT(J398:$CZ398,MOD(COLUMN(J398:$CZ398)+1,2))</f>
        <v>0</v>
      </c>
      <c r="G398" s="558" t="n">
        <f aca="false">E398*F398</f>
        <v>0</v>
      </c>
      <c r="H398" s="559"/>
      <c r="I398" s="558" t="n">
        <f aca="false">H398*$E398</f>
        <v>0</v>
      </c>
    </row>
    <row r="399" customFormat="false" ht="14.25" hidden="false" customHeight="false" outlineLevel="0" collapsed="false">
      <c r="A399" s="556"/>
      <c r="B399" s="205" t="s">
        <v>651</v>
      </c>
      <c r="C399" s="205" t="str">
        <f aca="false">VLOOKUP(B399,СписокРабот!B:E,2,FALSE())</f>
        <v>Светильник настенный (бра), установка</v>
      </c>
      <c r="D399" s="205" t="str">
        <f aca="false">VLOOKUP(B399,СписокРабот!B:E,3,FALSE())</f>
        <v>ед.</v>
      </c>
      <c r="E399" s="557" t="n">
        <f aca="false">VLOOKUP(B399,СписокРабот!B:H,7,FALSE())</f>
        <v>438</v>
      </c>
      <c r="F399" s="206" t="n">
        <f aca="false">SUMPRODUCT(J399:$CZ399,MOD(COLUMN(J399:$CZ399)+1,2))</f>
        <v>0</v>
      </c>
      <c r="G399" s="558" t="n">
        <f aca="false">E399*F399</f>
        <v>0</v>
      </c>
      <c r="H399" s="559"/>
      <c r="I399" s="558" t="n">
        <f aca="false">H399*$E399</f>
        <v>0</v>
      </c>
    </row>
    <row r="400" customFormat="false" ht="14.25" hidden="false" customHeight="false" outlineLevel="0" collapsed="false">
      <c r="A400" s="556"/>
      <c r="B400" s="205" t="s">
        <v>652</v>
      </c>
      <c r="C400" s="205" t="str">
        <f aca="false">VLOOKUP(B400,СписокРабот!B:E,2,FALSE())</f>
        <v>Установка светильников подвесных на шнурах</v>
      </c>
      <c r="D400" s="205" t="str">
        <f aca="false">VLOOKUP(B400,СписокРабот!B:E,3,FALSE())</f>
        <v>ед.</v>
      </c>
      <c r="E400" s="557" t="n">
        <f aca="false">VLOOKUP(B400,СписокРабот!B:H,7,FALSE())</f>
        <v>321</v>
      </c>
      <c r="F400" s="206" t="n">
        <f aca="false">SUMPRODUCT(J400:$CZ400,MOD(COLUMN(J400:$CZ400)+1,2))</f>
        <v>0</v>
      </c>
      <c r="G400" s="558" t="n">
        <f aca="false">E400*F400</f>
        <v>0</v>
      </c>
      <c r="H400" s="559"/>
      <c r="I400" s="558" t="n">
        <f aca="false">H400*$E400</f>
        <v>0</v>
      </c>
    </row>
    <row r="401" customFormat="false" ht="14.25" hidden="false" customHeight="false" outlineLevel="0" collapsed="false">
      <c r="A401" s="556"/>
      <c r="B401" s="205" t="s">
        <v>653</v>
      </c>
      <c r="C401" s="205" t="str">
        <f aca="false">VLOOKUP(B401,СписокРабот!B:E,2,FALSE())</f>
        <v>Люстра с креплением к потолку (установка и подключение весом до 3 кг)</v>
      </c>
      <c r="D401" s="205" t="str">
        <f aca="false">VLOOKUP(B401,СписокРабот!B:E,3,FALSE())</f>
        <v>ед.</v>
      </c>
      <c r="E401" s="557" t="n">
        <f aca="false">VLOOKUP(B401,СписокРабот!B:H,7,FALSE())</f>
        <v>698</v>
      </c>
      <c r="F401" s="206" t="n">
        <f aca="false">SUMPRODUCT(J401:$CZ401,MOD(COLUMN(J401:$CZ401)+1,2))</f>
        <v>0</v>
      </c>
      <c r="G401" s="558" t="n">
        <f aca="false">E401*F401</f>
        <v>0</v>
      </c>
      <c r="H401" s="559"/>
      <c r="I401" s="558" t="n">
        <f aca="false">H401*$E401</f>
        <v>0</v>
      </c>
    </row>
    <row r="402" customFormat="false" ht="14.25" hidden="false" customHeight="false" outlineLevel="0" collapsed="false">
      <c r="A402" s="556"/>
      <c r="B402" s="205" t="s">
        <v>654</v>
      </c>
      <c r="C402" s="205" t="str">
        <f aca="false">VLOOKUP(B402,СписокРабот!B:E,2,FALSE())</f>
        <v>Люстра с креплением к потолку (установка и подключение от 3 кг до 5 кг)</v>
      </c>
      <c r="D402" s="205" t="str">
        <f aca="false">VLOOKUP(B402,СписокРабот!B:E,3,FALSE())</f>
        <v>ед.</v>
      </c>
      <c r="E402" s="557" t="n">
        <f aca="false">VLOOKUP(B402,СписокРабот!B:H,7,FALSE())</f>
        <v>977</v>
      </c>
      <c r="F402" s="206" t="n">
        <f aca="false">SUMPRODUCT(J402:$CZ402,MOD(COLUMN(J402:$CZ402)+1,2))</f>
        <v>0</v>
      </c>
      <c r="G402" s="558" t="n">
        <f aca="false">E402*F402</f>
        <v>0</v>
      </c>
      <c r="H402" s="559"/>
      <c r="I402" s="558" t="n">
        <f aca="false">H402*$E402</f>
        <v>0</v>
      </c>
    </row>
    <row r="403" customFormat="false" ht="14.25" hidden="false" customHeight="false" outlineLevel="0" collapsed="false">
      <c r="A403" s="556"/>
      <c r="B403" s="205" t="s">
        <v>655</v>
      </c>
      <c r="C403" s="205" t="str">
        <f aca="false">VLOOKUP(B403,СписокРабот!B:E,2,FALSE())</f>
        <v>Люстра с креплением на крюк, установка до 5 кг</v>
      </c>
      <c r="D403" s="205" t="str">
        <f aca="false">VLOOKUP(B403,СписокРабот!B:E,3,FALSE())</f>
        <v>ед.</v>
      </c>
      <c r="E403" s="557" t="n">
        <f aca="false">VLOOKUP(B403,СписокРабот!B:H,7,FALSE())</f>
        <v>909</v>
      </c>
      <c r="F403" s="206" t="n">
        <f aca="false">SUMPRODUCT(J403:$CZ403,MOD(COLUMN(J403:$CZ403)+1,2))</f>
        <v>0</v>
      </c>
      <c r="G403" s="558" t="n">
        <f aca="false">E403*F403</f>
        <v>0</v>
      </c>
      <c r="H403" s="559"/>
      <c r="I403" s="558" t="n">
        <f aca="false">H403*$E403</f>
        <v>0</v>
      </c>
    </row>
    <row r="404" customFormat="false" ht="14.25" hidden="false" customHeight="false" outlineLevel="0" collapsed="false">
      <c r="A404" s="556"/>
      <c r="B404" s="205" t="s">
        <v>656</v>
      </c>
      <c r="C404" s="205" t="str">
        <f aca="false">VLOOKUP(B404,СписокРабот!B:E,2,FALSE())</f>
        <v>Устройство ниши под светодиодный встроенный светильник в ГКЛ (настенный, потолочный) </v>
      </c>
      <c r="D404" s="205" t="str">
        <f aca="false">VLOOKUP(B404,СписокРабот!B:E,3,FALSE())</f>
        <v>п.м</v>
      </c>
      <c r="E404" s="557" t="n">
        <f aca="false">VLOOKUP(B404,СписокРабот!B:H,7,FALSE())</f>
        <v>1375</v>
      </c>
      <c r="F404" s="206" t="n">
        <f aca="false">SUMPRODUCT(J404:$CZ404,MOD(COLUMN(J404:$CZ404)+1,2))</f>
        <v>0</v>
      </c>
      <c r="G404" s="558" t="n">
        <f aca="false">E404*F404</f>
        <v>0</v>
      </c>
      <c r="H404" s="559"/>
      <c r="I404" s="558" t="n">
        <f aca="false">H404*$E404</f>
        <v>0</v>
      </c>
    </row>
    <row r="405" customFormat="false" ht="14.25" hidden="false" customHeight="false" outlineLevel="0" collapsed="false">
      <c r="A405" s="556"/>
      <c r="B405" s="205" t="s">
        <v>657</v>
      </c>
      <c r="C405" s="205" t="str">
        <f aca="false">VLOOKUP(B405,СписокРабот!B:E,2,FALSE())</f>
        <v>Светильник типа "Армстронг", установка</v>
      </c>
      <c r="D405" s="205" t="str">
        <f aca="false">VLOOKUP(B405,СписокРабот!B:E,3,FALSE())</f>
        <v>ед.</v>
      </c>
      <c r="E405" s="557" t="n">
        <f aca="false">VLOOKUP(B405,СписокРабот!B:H,7,FALSE())</f>
        <v>341</v>
      </c>
      <c r="F405" s="206" t="n">
        <f aca="false">SUMPRODUCT(J405:$CZ405,MOD(COLUMN(J405:$CZ405)+1,2))</f>
        <v>0</v>
      </c>
      <c r="G405" s="558" t="n">
        <f aca="false">E405*F405</f>
        <v>0</v>
      </c>
      <c r="H405" s="559"/>
      <c r="I405" s="558" t="n">
        <f aca="false">H405*$E405</f>
        <v>0</v>
      </c>
    </row>
    <row r="406" customFormat="false" ht="14.25" hidden="false" customHeight="false" outlineLevel="0" collapsed="false">
      <c r="A406" s="556"/>
      <c r="B406" s="205" t="s">
        <v>658</v>
      </c>
      <c r="C406" s="205" t="str">
        <f aca="false">VLOOKUP(B406,СписокРабот!B:E,2,FALSE())</f>
        <v>Установка распределительного щитка</v>
      </c>
      <c r="D406" s="205" t="str">
        <f aca="false">VLOOKUP(B406,СписокРабот!B:E,3,FALSE())</f>
        <v>ед.</v>
      </c>
      <c r="E406" s="557" t="n">
        <f aca="false">VLOOKUP(B406,СписокРабот!B:H,7,FALSE())</f>
        <v>2513</v>
      </c>
      <c r="F406" s="206" t="n">
        <f aca="false">SUMPRODUCT(J406:$CZ406,MOD(COLUMN(J406:$CZ406)+1,2))</f>
        <v>0</v>
      </c>
      <c r="G406" s="558" t="n">
        <f aca="false">E406*F406</f>
        <v>0</v>
      </c>
      <c r="H406" s="559"/>
      <c r="I406" s="558" t="n">
        <f aca="false">H406*$E406</f>
        <v>0</v>
      </c>
    </row>
    <row r="407" customFormat="false" ht="14.25" hidden="false" customHeight="false" outlineLevel="0" collapsed="false">
      <c r="A407" s="556"/>
      <c r="B407" s="205" t="s">
        <v>659</v>
      </c>
      <c r="C407" s="205" t="str">
        <f aca="false">VLOOKUP(B407,СписокРабот!B:E,2,FALSE())</f>
        <v>Настил теплого пола электрического</v>
      </c>
      <c r="D407" s="205" t="str">
        <f aca="false">VLOOKUP(B407,СписокРабот!B:E,3,FALSE())</f>
        <v>м²</v>
      </c>
      <c r="E407" s="557" t="n">
        <f aca="false">VLOOKUP(B407,СписокРабот!B:H,7,FALSE())</f>
        <v>708</v>
      </c>
      <c r="F407" s="206" t="n">
        <f aca="false">SUMPRODUCT(J407:$CZ407,MOD(COLUMN(J407:$CZ407)+1,2))</f>
        <v>0</v>
      </c>
      <c r="G407" s="558" t="n">
        <f aca="false">E407*F407</f>
        <v>0</v>
      </c>
      <c r="H407" s="559"/>
      <c r="I407" s="558" t="n">
        <f aca="false">H407*$E407</f>
        <v>0</v>
      </c>
    </row>
    <row r="408" customFormat="false" ht="14.25" hidden="false" customHeight="false" outlineLevel="0" collapsed="false">
      <c r="A408" s="556"/>
      <c r="B408" s="205" t="s">
        <v>660</v>
      </c>
      <c r="C408" s="205" t="str">
        <f aca="false">VLOOKUP(B408,СписокРабот!B:E,2,FALSE())</f>
        <v>Распределительная накладная панель на 6 автоматов с расключением, установка</v>
      </c>
      <c r="D408" s="205" t="str">
        <f aca="false">VLOOKUP(B408,СписокРабот!B:E,3,FALSE())</f>
        <v>ед.</v>
      </c>
      <c r="E408" s="557" t="n">
        <f aca="false">VLOOKUP(B408,СписокРабот!B:H,7,FALSE())</f>
        <v>2745</v>
      </c>
      <c r="F408" s="206" t="n">
        <f aca="false">SUMPRODUCT(J408:$CZ408,MOD(COLUMN(J408:$CZ408)+1,2))</f>
        <v>0</v>
      </c>
      <c r="G408" s="558" t="n">
        <f aca="false">E408*F408</f>
        <v>0</v>
      </c>
      <c r="H408" s="559"/>
      <c r="I408" s="558" t="n">
        <f aca="false">H408*$E408</f>
        <v>0</v>
      </c>
    </row>
    <row r="409" customFormat="false" ht="14.25" hidden="false" customHeight="false" outlineLevel="0" collapsed="false">
      <c r="A409" s="556"/>
      <c r="B409" s="205" t="s">
        <v>661</v>
      </c>
      <c r="C409" s="205" t="str">
        <f aca="false">VLOOKUP(B409,СписокРабот!B:E,2,FALSE())</f>
        <v>Распределительная накладная панель на 12 автоматов с расключением, установка</v>
      </c>
      <c r="D409" s="205" t="str">
        <f aca="false">VLOOKUP(B409,СписокРабот!B:E,3,FALSE())</f>
        <v>ед.</v>
      </c>
      <c r="E409" s="557" t="n">
        <f aca="false">VLOOKUP(B409,СписокРабот!B:H,7,FALSE())</f>
        <v>3676</v>
      </c>
      <c r="F409" s="206" t="n">
        <f aca="false">SUMPRODUCT(J409:$CZ409,MOD(COLUMN(J409:$CZ409)+1,2))</f>
        <v>0</v>
      </c>
      <c r="G409" s="558" t="n">
        <f aca="false">E409*F409</f>
        <v>0</v>
      </c>
      <c r="H409" s="559"/>
      <c r="I409" s="558" t="n">
        <f aca="false">H409*$E409</f>
        <v>0</v>
      </c>
    </row>
    <row r="410" customFormat="false" ht="14.25" hidden="false" customHeight="false" outlineLevel="0" collapsed="false">
      <c r="A410" s="556"/>
      <c r="B410" s="205" t="s">
        <v>662</v>
      </c>
      <c r="C410" s="205" t="str">
        <f aca="false">VLOOKUP(B410,СписокРабот!B:E,2,FALSE())</f>
        <v>Распределительная накладная панель на 18 автоматов с расключением, установка</v>
      </c>
      <c r="D410" s="205" t="str">
        <f aca="false">VLOOKUP(B410,СписокРабот!B:E,3,FALSE())</f>
        <v>ед.</v>
      </c>
      <c r="E410" s="557" t="n">
        <f aca="false">VLOOKUP(B410,СписокРабот!B:H,7,FALSE())</f>
        <v>5538</v>
      </c>
      <c r="F410" s="206" t="n">
        <f aca="false">SUMPRODUCT(J410:$CZ410,MOD(COLUMN(J410:$CZ410)+1,2))</f>
        <v>0</v>
      </c>
      <c r="G410" s="558" t="n">
        <f aca="false">E410*F410</f>
        <v>0</v>
      </c>
      <c r="H410" s="559"/>
      <c r="I410" s="558" t="n">
        <f aca="false">H410*$E410</f>
        <v>0</v>
      </c>
    </row>
    <row r="411" customFormat="false" ht="14.25" hidden="false" customHeight="false" outlineLevel="0" collapsed="false">
      <c r="A411" s="556"/>
      <c r="B411" s="205" t="s">
        <v>663</v>
      </c>
      <c r="C411" s="205" t="str">
        <f aca="false">VLOOKUP(B411,СписокРабот!B:E,2,FALSE())</f>
        <v>Распределительная накладная панель на 24 автоматов с расключением, установка</v>
      </c>
      <c r="D411" s="205" t="str">
        <f aca="false">VLOOKUP(B411,СписокРабот!B:E,3,FALSE())</f>
        <v>ед.</v>
      </c>
      <c r="E411" s="557" t="n">
        <f aca="false">VLOOKUP(B411,СписокРабот!B:H,7,FALSE())</f>
        <v>7399</v>
      </c>
      <c r="F411" s="206" t="n">
        <f aca="false">SUMPRODUCT(J411:$CZ411,MOD(COLUMN(J411:$CZ411)+1,2))</f>
        <v>0</v>
      </c>
      <c r="G411" s="558" t="n">
        <f aca="false">E411*F411</f>
        <v>0</v>
      </c>
      <c r="H411" s="559"/>
      <c r="I411" s="558" t="n">
        <f aca="false">H411*$E411</f>
        <v>0</v>
      </c>
    </row>
    <row r="412" customFormat="false" ht="14.25" hidden="false" customHeight="false" outlineLevel="0" collapsed="false">
      <c r="A412" s="556"/>
      <c r="B412" s="205" t="s">
        <v>664</v>
      </c>
      <c r="C412" s="205" t="str">
        <f aca="false">VLOOKUP(B412,СписокРабот!B:E,2,FALSE())</f>
        <v>Распределительная накладная панель на 36 автоматов с расключением, установка</v>
      </c>
      <c r="D412" s="205" t="str">
        <f aca="false">VLOOKUP(B412,СписокРабот!B:E,3,FALSE())</f>
        <v>ед.</v>
      </c>
      <c r="E412" s="557" t="n">
        <f aca="false">VLOOKUP(B412,СписокРабот!B:H,7,FALSE())</f>
        <v>8796</v>
      </c>
      <c r="F412" s="206" t="n">
        <f aca="false">SUMPRODUCT(J412:$CZ412,MOD(COLUMN(J412:$CZ412)+1,2))</f>
        <v>0</v>
      </c>
      <c r="G412" s="558" t="n">
        <f aca="false">E412*F412</f>
        <v>0</v>
      </c>
      <c r="H412" s="559"/>
      <c r="I412" s="558" t="n">
        <f aca="false">H412*$E412</f>
        <v>0</v>
      </c>
    </row>
    <row r="413" customFormat="false" ht="14.25" hidden="false" customHeight="false" outlineLevel="0" collapsed="false">
      <c r="A413" s="556"/>
      <c r="B413" s="205" t="s">
        <v>665</v>
      </c>
      <c r="C413" s="205" t="str">
        <f aca="false">VLOOKUP(B413,СписокРабот!B:E,2,FALSE())</f>
        <v>Распределительная накладная панель на 54 автоматов с расключением, установка</v>
      </c>
      <c r="D413" s="205" t="str">
        <f aca="false">VLOOKUP(B413,СписокРабот!B:E,3,FALSE())</f>
        <v>ед.</v>
      </c>
      <c r="E413" s="557" t="n">
        <f aca="false">VLOOKUP(B413,СписокРабот!B:H,7,FALSE())</f>
        <v>13388</v>
      </c>
      <c r="F413" s="206" t="n">
        <f aca="false">SUMPRODUCT(J413:$CZ413,MOD(COLUMN(J413:$CZ413)+1,2))</f>
        <v>0</v>
      </c>
      <c r="G413" s="558" t="n">
        <f aca="false">E413*F413</f>
        <v>0</v>
      </c>
      <c r="H413" s="559"/>
      <c r="I413" s="558" t="n">
        <f aca="false">H413*$E413</f>
        <v>0</v>
      </c>
    </row>
    <row r="414" customFormat="false" ht="14.25" hidden="false" customHeight="false" outlineLevel="0" collapsed="false">
      <c r="A414" s="556"/>
      <c r="B414" s="205" t="s">
        <v>666</v>
      </c>
      <c r="C414" s="205" t="str">
        <f aca="false">VLOOKUP(B414,СписокРабот!B:E,2,FALSE())</f>
        <v>Распределительная внутренняя панель на 6 автоматов с расключением, установка</v>
      </c>
      <c r="D414" s="205" t="str">
        <f aca="false">VLOOKUP(B414,СписокРабот!B:E,3,FALSE())</f>
        <v>ед.</v>
      </c>
      <c r="E414" s="557" t="n">
        <f aca="false">VLOOKUP(B414,СписокРабот!B:H,7,FALSE())</f>
        <v>4398</v>
      </c>
      <c r="F414" s="206" t="n">
        <f aca="false">SUMPRODUCT(J414:$CZ414,MOD(COLUMN(J414:$CZ414)+1,2))</f>
        <v>0</v>
      </c>
      <c r="G414" s="558" t="n">
        <f aca="false">E414*F414</f>
        <v>0</v>
      </c>
      <c r="H414" s="559"/>
      <c r="I414" s="558" t="n">
        <f aca="false">H414*$E414</f>
        <v>0</v>
      </c>
    </row>
    <row r="415" customFormat="false" ht="14.25" hidden="false" customHeight="false" outlineLevel="0" collapsed="false">
      <c r="A415" s="556"/>
      <c r="B415" s="205" t="s">
        <v>667</v>
      </c>
      <c r="C415" s="205" t="str">
        <f aca="false">VLOOKUP(B415,СписокРабот!B:E,2,FALSE())</f>
        <v>Распределительная внутренняя панель на 12 автоматов с расключением, установка</v>
      </c>
      <c r="D415" s="205" t="str">
        <f aca="false">VLOOKUP(B415,СписокРабот!B:E,3,FALSE())</f>
        <v>ед.</v>
      </c>
      <c r="E415" s="557" t="n">
        <f aca="false">VLOOKUP(B415,СписокРабот!B:H,7,FALSE())</f>
        <v>6873</v>
      </c>
      <c r="F415" s="206" t="n">
        <f aca="false">SUMPRODUCT(J415:$CZ415,MOD(COLUMN(J415:$CZ415)+1,2))</f>
        <v>0</v>
      </c>
      <c r="G415" s="558" t="n">
        <f aca="false">E415*F415</f>
        <v>0</v>
      </c>
      <c r="H415" s="559"/>
      <c r="I415" s="558" t="n">
        <f aca="false">H415*$E415</f>
        <v>0</v>
      </c>
    </row>
    <row r="416" customFormat="false" ht="14.25" hidden="false" customHeight="false" outlineLevel="0" collapsed="false">
      <c r="A416" s="556"/>
      <c r="B416" s="205" t="s">
        <v>668</v>
      </c>
      <c r="C416" s="205" t="str">
        <f aca="false">VLOOKUP(B416,СписокРабот!B:E,2,FALSE())</f>
        <v>Распределительная внутренняя панель на 18 автоматов с расключением, установка</v>
      </c>
      <c r="D416" s="205" t="str">
        <f aca="false">VLOOKUP(B416,СписокРабот!B:E,3,FALSE())</f>
        <v>ед.</v>
      </c>
      <c r="E416" s="557" t="n">
        <f aca="false">VLOOKUP(B416,СписокРабот!B:H,7,FALSE())</f>
        <v>9200</v>
      </c>
      <c r="F416" s="206" t="n">
        <f aca="false">SUMPRODUCT(J416:$CZ416,MOD(COLUMN(J416:$CZ416)+1,2))</f>
        <v>0</v>
      </c>
      <c r="G416" s="558" t="n">
        <f aca="false">E416*F416</f>
        <v>0</v>
      </c>
      <c r="H416" s="559"/>
      <c r="I416" s="558" t="n">
        <f aca="false">H416*$E416</f>
        <v>0</v>
      </c>
    </row>
    <row r="417" customFormat="false" ht="14.25" hidden="false" customHeight="false" outlineLevel="0" collapsed="false">
      <c r="A417" s="556"/>
      <c r="B417" s="205" t="s">
        <v>669</v>
      </c>
      <c r="C417" s="205" t="str">
        <f aca="false">VLOOKUP(B417,СписокРабот!B:E,2,FALSE())</f>
        <v>Распределительная внутренняя панель на 24 автоматов с расключением, установка</v>
      </c>
      <c r="D417" s="205" t="str">
        <f aca="false">VLOOKUP(B417,СписокРабот!B:E,3,FALSE())</f>
        <v>ед.</v>
      </c>
      <c r="E417" s="557" t="n">
        <f aca="false">VLOOKUP(B417,СписокРабот!B:H,7,FALSE())</f>
        <v>11992</v>
      </c>
      <c r="F417" s="206" t="n">
        <f aca="false">SUMPRODUCT(J417:$CZ417,MOD(COLUMN(J417:$CZ417)+1,2))</f>
        <v>0</v>
      </c>
      <c r="G417" s="558" t="n">
        <f aca="false">E417*F417</f>
        <v>0</v>
      </c>
      <c r="H417" s="559"/>
      <c r="I417" s="558" t="n">
        <f aca="false">H417*$E417</f>
        <v>0</v>
      </c>
    </row>
    <row r="418" customFormat="false" ht="14.25" hidden="false" customHeight="false" outlineLevel="0" collapsed="false">
      <c r="A418" s="556"/>
      <c r="B418" s="205" t="s">
        <v>187</v>
      </c>
      <c r="C418" s="205" t="str">
        <f aca="false">VLOOKUP(B418,СписокРабот!B:E,2,FALSE())</f>
        <v>Распределительная внутренняя панель на 36 автоматов с расключением, установка</v>
      </c>
      <c r="D418" s="205" t="str">
        <f aca="false">VLOOKUP(B418,СписокРабот!B:E,3,FALSE())</f>
        <v>ед.</v>
      </c>
      <c r="E418" s="557" t="n">
        <f aca="false">VLOOKUP(B418,СписокРабот!B:H,7,FALSE())</f>
        <v>13388</v>
      </c>
      <c r="F418" s="206" t="n">
        <f aca="false">SUMPRODUCT(J418:$CZ418,MOD(COLUMN(J418:$CZ418)+1,2))</f>
        <v>0</v>
      </c>
      <c r="G418" s="558" t="n">
        <f aca="false">E418*F418</f>
        <v>0</v>
      </c>
      <c r="H418" s="559"/>
      <c r="I418" s="558" t="n">
        <f aca="false">H418*$E418</f>
        <v>0</v>
      </c>
    </row>
    <row r="419" customFormat="false" ht="14.25" hidden="false" customHeight="false" outlineLevel="0" collapsed="false">
      <c r="A419" s="556"/>
      <c r="B419" s="205" t="s">
        <v>670</v>
      </c>
      <c r="C419" s="205" t="str">
        <f aca="false">VLOOKUP(B419,СписокРабот!B:E,2,FALSE())</f>
        <v>Распределительная внутренняя панель на 54 автоматов с расключением, установка</v>
      </c>
      <c r="D419" s="205" t="str">
        <f aca="false">VLOOKUP(B419,СписокРабот!B:E,3,FALSE())</f>
        <v>ед.</v>
      </c>
      <c r="E419" s="557" t="n">
        <f aca="false">VLOOKUP(B419,СписокРабот!B:H,7,FALSE())</f>
        <v>17111</v>
      </c>
      <c r="F419" s="206" t="n">
        <f aca="false">SUMPRODUCT(J419:$CZ419,MOD(COLUMN(J419:$CZ419)+1,2))</f>
        <v>0</v>
      </c>
      <c r="G419" s="558" t="n">
        <f aca="false">E419*F419</f>
        <v>0</v>
      </c>
      <c r="H419" s="559"/>
      <c r="I419" s="558" t="n">
        <f aca="false">H419*$E419</f>
        <v>0</v>
      </c>
    </row>
    <row r="420" customFormat="false" ht="14.25" hidden="false" customHeight="false" outlineLevel="0" collapsed="false">
      <c r="A420" s="556"/>
      <c r="B420" s="205" t="s">
        <v>671</v>
      </c>
      <c r="C420" s="205" t="str">
        <f aca="false">VLOOKUP(B420,СписокРабот!B:E,2,FALSE())</f>
        <v>Установка шин дополнительных N или PE</v>
      </c>
      <c r="D420" s="205" t="str">
        <f aca="false">VLOOKUP(B420,СписокРабот!B:E,3,FALSE())</f>
        <v>ед.</v>
      </c>
      <c r="E420" s="557" t="n">
        <f aca="false">VLOOKUP(B420,СписокРабот!B:H,7,FALSE())</f>
        <v>930</v>
      </c>
      <c r="F420" s="206" t="n">
        <f aca="false">SUMPRODUCT(J420:$CZ420,MOD(COLUMN(J420:$CZ420)+1,2))</f>
        <v>0</v>
      </c>
      <c r="G420" s="558" t="n">
        <f aca="false">E420*F420</f>
        <v>0</v>
      </c>
      <c r="H420" s="559"/>
      <c r="I420" s="558" t="n">
        <f aca="false">H420*$E420</f>
        <v>0</v>
      </c>
    </row>
    <row r="421" customFormat="false" ht="14.25" hidden="false" customHeight="false" outlineLevel="0" collapsed="false">
      <c r="A421" s="556"/>
      <c r="B421" s="205" t="s">
        <v>672</v>
      </c>
      <c r="C421" s="205" t="str">
        <f aca="false">VLOOKUP(B421,СписокРабот!B:E,2,FALSE())</f>
        <v>Монтаж временного освещения (без учета материалов)</v>
      </c>
      <c r="D421" s="205" t="str">
        <f aca="false">VLOOKUP(B421,СписокРабот!B:E,3,FALSE())</f>
        <v>м²</v>
      </c>
      <c r="E421" s="557" t="n">
        <f aca="false">VLOOKUP(B421,СписокРабот!B:H,7,FALSE())</f>
        <v>99</v>
      </c>
      <c r="F421" s="206" t="n">
        <f aca="false">SUMPRODUCT(J421:$CZ421,MOD(COLUMN(J421:$CZ421)+1,2))</f>
        <v>0</v>
      </c>
      <c r="G421" s="558" t="n">
        <f aca="false">E421*F421</f>
        <v>0</v>
      </c>
      <c r="H421" s="559"/>
      <c r="I421" s="558" t="n">
        <f aca="false">H421*$E421</f>
        <v>0</v>
      </c>
    </row>
    <row r="422" customFormat="false" ht="14.25" hidden="false" customHeight="false" outlineLevel="0" collapsed="false">
      <c r="A422" s="556"/>
      <c r="B422" s="205" t="s">
        <v>673</v>
      </c>
      <c r="C422" s="205" t="str">
        <f aca="false">VLOOKUP(B422,СписокРабот!B:E,2,FALSE())</f>
        <v>Устновка электроплиты (без розетки и прокладки провода)</v>
      </c>
      <c r="D422" s="205" t="str">
        <f aca="false">VLOOKUP(B422,СписокРабот!B:E,3,FALSE())</f>
        <v>ед.</v>
      </c>
      <c r="E422" s="557" t="n">
        <f aca="false">VLOOKUP(B422,СписокРабот!B:H,7,FALSE())</f>
        <v>647</v>
      </c>
      <c r="F422" s="206" t="n">
        <f aca="false">SUMPRODUCT(J422:$CZ422,MOD(COLUMN(J422:$CZ422)+1,2))</f>
        <v>0</v>
      </c>
      <c r="G422" s="558" t="n">
        <f aca="false">E422*F422</f>
        <v>0</v>
      </c>
      <c r="H422" s="559"/>
      <c r="I422" s="558" t="n">
        <f aca="false">H422*$E422</f>
        <v>0</v>
      </c>
    </row>
    <row r="423" customFormat="false" ht="14.25" hidden="false" customHeight="false" outlineLevel="0" collapsed="false">
      <c r="A423" s="556"/>
      <c r="B423" s="205" t="s">
        <v>674</v>
      </c>
      <c r="C423" s="205" t="str">
        <f aca="false">VLOOKUP(B423,СписокРабот!B:E,2,FALSE())</f>
        <v>Установка варочной панели (без выпила отверстия)</v>
      </c>
      <c r="D423" s="205" t="str">
        <f aca="false">VLOOKUP(B423,СписокРабот!B:E,3,FALSE())</f>
        <v>ед.</v>
      </c>
      <c r="E423" s="557" t="n">
        <f aca="false">VLOOKUP(B423,СписокРабот!B:H,7,FALSE())</f>
        <v>647</v>
      </c>
      <c r="F423" s="206" t="n">
        <f aca="false">SUMPRODUCT(J423:$CZ423,MOD(COLUMN(J423:$CZ423)+1,2))</f>
        <v>0</v>
      </c>
      <c r="G423" s="558" t="n">
        <f aca="false">E423*F423</f>
        <v>0</v>
      </c>
      <c r="H423" s="559"/>
      <c r="I423" s="558" t="n">
        <f aca="false">H423*$E423</f>
        <v>0</v>
      </c>
    </row>
    <row r="424" customFormat="false" ht="14.25" hidden="false" customHeight="false" outlineLevel="0" collapsed="false">
      <c r="A424" s="556"/>
      <c r="B424" s="205" t="s">
        <v>675</v>
      </c>
      <c r="C424" s="205" t="str">
        <f aca="false">VLOOKUP(B424,СписокРабот!B:E,2,FALSE())</f>
        <v>Установка духового шкафа (без прокладки провода)</v>
      </c>
      <c r="D424" s="205" t="str">
        <f aca="false">VLOOKUP(B424,СписокРабот!B:E,3,FALSE())</f>
        <v>ед.</v>
      </c>
      <c r="E424" s="557" t="n">
        <f aca="false">VLOOKUP(B424,СписокРабот!B:H,7,FALSE())</f>
        <v>698</v>
      </c>
      <c r="F424" s="206" t="n">
        <f aca="false">SUMPRODUCT(J424:$CZ424,MOD(COLUMN(J424:$CZ424)+1,2))</f>
        <v>0</v>
      </c>
      <c r="G424" s="558" t="n">
        <f aca="false">E424*F424</f>
        <v>0</v>
      </c>
      <c r="H424" s="559"/>
      <c r="I424" s="558" t="n">
        <f aca="false">H424*$E424</f>
        <v>0</v>
      </c>
    </row>
    <row r="425" customFormat="false" ht="14.25" hidden="false" customHeight="false" outlineLevel="0" collapsed="false">
      <c r="A425" s="556"/>
      <c r="B425" s="205" t="s">
        <v>676</v>
      </c>
      <c r="C425" s="205" t="str">
        <f aca="false">VLOOKUP(B425,СписокРабот!B:E,2,FALSE())</f>
        <v>Установка зависимой духовки и варочной панели (без учета выпила)</v>
      </c>
      <c r="D425" s="205" t="str">
        <f aca="false">VLOOKUP(B425,СписокРабот!B:E,3,FALSE())</f>
        <v>ед.</v>
      </c>
      <c r="E425" s="557" t="n">
        <f aca="false">VLOOKUP(B425,СписокРабот!B:H,7,FALSE())</f>
        <v>930</v>
      </c>
      <c r="F425" s="206" t="n">
        <f aca="false">SUMPRODUCT(J425:$CZ425,MOD(COLUMN(J425:$CZ425)+1,2))</f>
        <v>0</v>
      </c>
      <c r="G425" s="558" t="n">
        <f aca="false">E425*F425</f>
        <v>0</v>
      </c>
      <c r="H425" s="559"/>
      <c r="I425" s="558" t="n">
        <f aca="false">H425*$E425</f>
        <v>0</v>
      </c>
    </row>
    <row r="426" customFormat="false" ht="14.25" hidden="false" customHeight="false" outlineLevel="0" collapsed="false">
      <c r="A426" s="556"/>
      <c r="B426" s="205" t="s">
        <v>677</v>
      </c>
      <c r="C426" s="205" t="str">
        <f aca="false">VLOOKUP(B426,СписокРабот!B:E,2,FALSE())</f>
        <v>Установка домофона</v>
      </c>
      <c r="D426" s="205" t="str">
        <f aca="false">VLOOKUP(B426,СписокРабот!B:E,3,FALSE())</f>
        <v>ед.</v>
      </c>
      <c r="E426" s="557" t="n">
        <f aca="false">VLOOKUP(B426,СписокРабот!B:H,7,FALSE())</f>
        <v>698</v>
      </c>
      <c r="F426" s="206" t="n">
        <f aca="false">SUMPRODUCT(J426:$CZ426,MOD(COLUMN(J426:$CZ426)+1,2))</f>
        <v>0</v>
      </c>
      <c r="G426" s="558" t="n">
        <f aca="false">E426*F426</f>
        <v>0</v>
      </c>
      <c r="H426" s="559"/>
      <c r="I426" s="558" t="n">
        <f aca="false">H426*$E426</f>
        <v>0</v>
      </c>
    </row>
    <row r="427" customFormat="false" ht="14.25" hidden="false" customHeight="false" outlineLevel="0" collapsed="false">
      <c r="A427" s="556"/>
      <c r="B427" s="205" t="s">
        <v>678</v>
      </c>
      <c r="C427" s="205" t="str">
        <f aca="false">VLOOKUP(B427,СписокРабот!B:E,2,FALSE())</f>
        <v>Установка вытяжки (без прокладки гофры и провода)</v>
      </c>
      <c r="D427" s="205" t="str">
        <f aca="false">VLOOKUP(B427,СписокРабот!B:E,3,FALSE())</f>
        <v>ед.</v>
      </c>
      <c r="E427" s="557" t="n">
        <f aca="false">VLOOKUP(B427,СписокРабот!B:H,7,FALSE())</f>
        <v>744</v>
      </c>
      <c r="F427" s="206" t="n">
        <f aca="false">SUMPRODUCT(J427:$CZ427,MOD(COLUMN(J427:$CZ427)+1,2))</f>
        <v>0</v>
      </c>
      <c r="G427" s="558" t="n">
        <f aca="false">E427*F427</f>
        <v>0</v>
      </c>
      <c r="H427" s="559"/>
      <c r="I427" s="558" t="n">
        <f aca="false">H427*$E427</f>
        <v>0</v>
      </c>
    </row>
    <row r="428" customFormat="false" ht="14.25" hidden="false" customHeight="false" outlineLevel="0" collapsed="false">
      <c r="A428" s="556"/>
      <c r="B428" s="205" t="s">
        <v>679</v>
      </c>
      <c r="C428" s="205" t="str">
        <f aca="false">VLOOKUP(B428,СписокРабот!B:E,2,FALSE())</f>
        <v>Монтаж сушки потолочной, настенной</v>
      </c>
      <c r="D428" s="205" t="str">
        <f aca="false">VLOOKUP(B428,СписокРабот!B:E,3,FALSE())</f>
        <v>ед.</v>
      </c>
      <c r="E428" s="557" t="n">
        <f aca="false">VLOOKUP(B428,СписокРабот!B:H,7,FALSE())</f>
        <v>548</v>
      </c>
      <c r="F428" s="206" t="n">
        <f aca="false">SUMPRODUCT(J428:$CZ428,MOD(COLUMN(J428:$CZ428)+1,2))</f>
        <v>0</v>
      </c>
      <c r="G428" s="558" t="n">
        <f aca="false">E428*F428</f>
        <v>0</v>
      </c>
      <c r="H428" s="559"/>
      <c r="I428" s="558" t="n">
        <f aca="false">H428*$E428</f>
        <v>0</v>
      </c>
    </row>
    <row r="429" customFormat="false" ht="14.25" hidden="false" customHeight="false" outlineLevel="0" collapsed="false">
      <c r="A429" s="556"/>
      <c r="B429" s="205" t="s">
        <v>680</v>
      </c>
      <c r="C429" s="205" t="str">
        <f aca="false">VLOOKUP(B429,СписокРабот!B:E,2,FALSE())</f>
        <v>Монтаж вентиляционной решетки</v>
      </c>
      <c r="D429" s="205" t="str">
        <f aca="false">VLOOKUP(B429,СписокРабот!B:E,3,FALSE())</f>
        <v>ед.</v>
      </c>
      <c r="E429" s="557" t="n">
        <f aca="false">VLOOKUP(B429,СписокРабот!B:H,7,FALSE())</f>
        <v>140</v>
      </c>
      <c r="F429" s="206" t="n">
        <f aca="false">SUMPRODUCT(J429:$CZ429,MOD(COLUMN(J429:$CZ429)+1,2))</f>
        <v>0</v>
      </c>
      <c r="G429" s="558" t="n">
        <f aca="false">E429*F429</f>
        <v>0</v>
      </c>
      <c r="H429" s="559"/>
      <c r="I429" s="558" t="n">
        <f aca="false">H429*$E429</f>
        <v>0</v>
      </c>
    </row>
    <row r="430" customFormat="false" ht="14.25" hidden="false" customHeight="false" outlineLevel="0" collapsed="false">
      <c r="A430" s="556"/>
      <c r="B430" s="205" t="s">
        <v>189</v>
      </c>
      <c r="C430" s="205" t="str">
        <f aca="false">VLOOKUP(B430,СписокРабот!B:E,2,FALSE())</f>
        <v>Установка накладного вентилятора</v>
      </c>
      <c r="D430" s="205" t="str">
        <f aca="false">VLOOKUP(B430,СписокРабот!B:E,3,FALSE())</f>
        <v>ед.</v>
      </c>
      <c r="E430" s="557" t="n">
        <f aca="false">VLOOKUP(B430,СписокРабот!B:H,7,FALSE())</f>
        <v>488</v>
      </c>
      <c r="F430" s="206" t="n">
        <f aca="false">SUMPRODUCT(J430:$CZ430,MOD(COLUMN(J430:$CZ430)+1,2))</f>
        <v>0</v>
      </c>
      <c r="G430" s="558" t="n">
        <f aca="false">E430*F430</f>
        <v>0</v>
      </c>
      <c r="H430" s="559"/>
      <c r="I430" s="558" t="n">
        <f aca="false">H430*$E430</f>
        <v>0</v>
      </c>
    </row>
    <row r="431" customFormat="false" ht="14.25" hidden="false" customHeight="false" outlineLevel="0" collapsed="false">
      <c r="A431" s="556"/>
      <c r="B431" s="205" t="s">
        <v>681</v>
      </c>
      <c r="C431" s="205" t="str">
        <f aca="false">VLOOKUP(B431,СписокРабот!B:E,2,FALSE())</f>
        <v>Установка канального вентилятора</v>
      </c>
      <c r="D431" s="205" t="str">
        <f aca="false">VLOOKUP(B431,СписокРабот!B:E,3,FALSE())</f>
        <v>ед.</v>
      </c>
      <c r="E431" s="557" t="n">
        <f aca="false">VLOOKUP(B431,СписокРабот!B:H,7,FALSE())</f>
        <v>628</v>
      </c>
      <c r="F431" s="206" t="n">
        <f aca="false">SUMPRODUCT(J431:$CZ431,MOD(COLUMN(J431:$CZ431)+1,2))</f>
        <v>0</v>
      </c>
      <c r="G431" s="558" t="n">
        <f aca="false">E431*F431</f>
        <v>0</v>
      </c>
      <c r="H431" s="559"/>
      <c r="I431" s="558" t="n">
        <f aca="false">H431*$E431</f>
        <v>0</v>
      </c>
    </row>
    <row r="432" customFormat="false" ht="14.25" hidden="false" customHeight="false" outlineLevel="0" collapsed="false">
      <c r="A432" s="556"/>
      <c r="B432" s="205" t="s">
        <v>191</v>
      </c>
      <c r="C432" s="205" t="str">
        <f aca="false">VLOOKUP(B432,СписокРабот!B:E,2,FALSE())</f>
        <v>Монтаж полотенцесушителя (электрического)</v>
      </c>
      <c r="D432" s="205" t="str">
        <f aca="false">VLOOKUP(B432,СписокРабот!B:E,3,FALSE())</f>
        <v>ед.</v>
      </c>
      <c r="E432" s="557" t="n">
        <f aca="false">VLOOKUP(B432,СписокРабот!B:H,7,FALSE())</f>
        <v>1055</v>
      </c>
      <c r="F432" s="206" t="n">
        <f aca="false">SUMPRODUCT(J432:$CZ432,MOD(COLUMN(J432:$CZ432)+1,2))</f>
        <v>0</v>
      </c>
      <c r="G432" s="558" t="n">
        <f aca="false">E432*F432</f>
        <v>0</v>
      </c>
      <c r="H432" s="559"/>
      <c r="I432" s="558" t="n">
        <f aca="false">H432*$E432</f>
        <v>0</v>
      </c>
    </row>
    <row r="433" customFormat="false" ht="14.25" hidden="false" customHeight="false" outlineLevel="0" collapsed="false">
      <c r="A433" s="556"/>
      <c r="B433" s="205" t="s">
        <v>682</v>
      </c>
      <c r="C433" s="205" t="str">
        <f aca="false">VLOOKUP(B433,СписокРабот!B:E,2,FALSE())</f>
        <v>Штробление стен и пола до 20*20 мм - монолит</v>
      </c>
      <c r="D433" s="205" t="str">
        <f aca="false">VLOOKUP(B433,СписокРабот!B:E,3,FALSE())</f>
        <v>п.м</v>
      </c>
      <c r="E433" s="557" t="n">
        <f aca="false">VLOOKUP(B433,СписокРабот!B:H,7,FALSE())</f>
        <v>350</v>
      </c>
      <c r="F433" s="206" t="n">
        <f aca="false">SUMPRODUCT(J433:$CZ433,MOD(COLUMN(J433:$CZ433)+1,2))</f>
        <v>0</v>
      </c>
      <c r="G433" s="558" t="n">
        <f aca="false">E433*F433</f>
        <v>0</v>
      </c>
      <c r="H433" s="559"/>
      <c r="I433" s="558" t="n">
        <f aca="false">H433*$E433</f>
        <v>0</v>
      </c>
    </row>
    <row r="434" customFormat="false" ht="14.25" hidden="false" customHeight="false" outlineLevel="0" collapsed="false">
      <c r="A434" s="556"/>
      <c r="B434" s="205" t="s">
        <v>193</v>
      </c>
      <c r="C434" s="205" t="str">
        <f aca="false">VLOOKUP(B434,СписокРабот!B:E,2,FALSE())</f>
        <v>Штробление стен и пола до 20*20 мм - бетон</v>
      </c>
      <c r="D434" s="205" t="str">
        <f aca="false">VLOOKUP(B434,СписокРабот!B:E,3,FALSE())</f>
        <v>п.м</v>
      </c>
      <c r="E434" s="557" t="n">
        <f aca="false">VLOOKUP(B434,СписокРабот!B:H,7,FALSE())</f>
        <v>313</v>
      </c>
      <c r="F434" s="206" t="n">
        <f aca="false">SUMPRODUCT(J434:$CZ434,MOD(COLUMN(J434:$CZ434)+1,2))</f>
        <v>0</v>
      </c>
      <c r="G434" s="558" t="n">
        <f aca="false">E434*F434</f>
        <v>0</v>
      </c>
      <c r="H434" s="559"/>
      <c r="I434" s="558" t="n">
        <f aca="false">H434*$E434</f>
        <v>0</v>
      </c>
    </row>
    <row r="435" customFormat="false" ht="14.25" hidden="false" customHeight="false" outlineLevel="0" collapsed="false">
      <c r="A435" s="556"/>
      <c r="B435" s="205" t="s">
        <v>683</v>
      </c>
      <c r="C435" s="205" t="str">
        <f aca="false">VLOOKUP(B435,СписокРабот!B:E,2,FALSE())</f>
        <v>Штробление стен и пола до 20*20 мм - кирпич</v>
      </c>
      <c r="D435" s="205" t="str">
        <f aca="false">VLOOKUP(B435,СписокРабот!B:E,3,FALSE())</f>
        <v>п.м</v>
      </c>
      <c r="E435" s="557" t="n">
        <f aca="false">VLOOKUP(B435,СписокРабот!B:H,7,FALSE())</f>
        <v>242</v>
      </c>
      <c r="F435" s="206" t="n">
        <f aca="false">SUMPRODUCT(J435:$CZ435,MOD(COLUMN(J435:$CZ435)+1,2))</f>
        <v>0</v>
      </c>
      <c r="G435" s="558" t="n">
        <f aca="false">E435*F435</f>
        <v>0</v>
      </c>
      <c r="H435" s="559"/>
      <c r="I435" s="558" t="n">
        <f aca="false">H435*$E435</f>
        <v>0</v>
      </c>
    </row>
    <row r="436" customFormat="false" ht="14.25" hidden="false" customHeight="false" outlineLevel="0" collapsed="false">
      <c r="A436" s="556"/>
      <c r="B436" s="205" t="s">
        <v>195</v>
      </c>
      <c r="C436" s="205" t="str">
        <f aca="false">VLOOKUP(B436,СписокРабот!B:E,2,FALSE())</f>
        <v>Штробление стен и пола до 20*20 мм - гипсолит/блок/ГКЛ</v>
      </c>
      <c r="D436" s="205" t="str">
        <f aca="false">VLOOKUP(B436,СписокРабот!B:E,3,FALSE())</f>
        <v>п.м</v>
      </c>
      <c r="E436" s="557" t="n">
        <f aca="false">VLOOKUP(B436,СписокРабот!B:H,7,FALSE())</f>
        <v>146</v>
      </c>
      <c r="F436" s="206" t="n">
        <f aca="false">SUMPRODUCT(J436:$CZ436,MOD(COLUMN(J436:$CZ436)+1,2))</f>
        <v>0</v>
      </c>
      <c r="G436" s="558" t="n">
        <f aca="false">E436*F436</f>
        <v>0</v>
      </c>
      <c r="H436" s="559"/>
      <c r="I436" s="558" t="n">
        <f aca="false">H436*$E436</f>
        <v>0</v>
      </c>
    </row>
    <row r="437" customFormat="false" ht="14.25" hidden="false" customHeight="false" outlineLevel="0" collapsed="false">
      <c r="A437" s="556"/>
      <c r="B437" s="205" t="s">
        <v>684</v>
      </c>
      <c r="C437" s="205" t="str">
        <f aca="false">VLOOKUP(B437,СписокРабот!B:E,2,FALSE())</f>
        <v>Штробление стен и пола до 20*50 мм - монолит</v>
      </c>
      <c r="D437" s="205" t="str">
        <f aca="false">VLOOKUP(B437,СписокРабот!B:E,3,FALSE())</f>
        <v>п.м</v>
      </c>
      <c r="E437" s="557" t="n">
        <f aca="false">VLOOKUP(B437,СписокРабот!B:H,7,FALSE())</f>
        <v>558</v>
      </c>
      <c r="F437" s="206" t="n">
        <f aca="false">SUMPRODUCT(J437:$CZ437,MOD(COLUMN(J437:$CZ437)+1,2))</f>
        <v>0</v>
      </c>
      <c r="G437" s="558" t="n">
        <f aca="false">E437*F437</f>
        <v>0</v>
      </c>
      <c r="H437" s="559"/>
      <c r="I437" s="558" t="n">
        <f aca="false">H437*$E437</f>
        <v>0</v>
      </c>
    </row>
    <row r="438" customFormat="false" ht="14.25" hidden="false" customHeight="false" outlineLevel="0" collapsed="false">
      <c r="A438" s="556"/>
      <c r="B438" s="205" t="s">
        <v>685</v>
      </c>
      <c r="C438" s="205" t="str">
        <f aca="false">VLOOKUP(B438,СписокРабот!B:E,2,FALSE())</f>
        <v>Штробление стен и пола до 20*50 мм - бетон</v>
      </c>
      <c r="D438" s="205" t="str">
        <f aca="false">VLOOKUP(B438,СписокРабот!B:E,3,FALSE())</f>
        <v>п.м</v>
      </c>
      <c r="E438" s="557" t="n">
        <f aca="false">VLOOKUP(B438,СписокРабот!B:H,7,FALSE())</f>
        <v>512</v>
      </c>
      <c r="F438" s="206" t="n">
        <f aca="false">SUMPRODUCT(J438:$CZ438,MOD(COLUMN(J438:$CZ438)+1,2))</f>
        <v>0</v>
      </c>
      <c r="G438" s="558" t="n">
        <f aca="false">E438*F438</f>
        <v>0</v>
      </c>
      <c r="H438" s="559"/>
      <c r="I438" s="558" t="n">
        <f aca="false">H438*$E438</f>
        <v>0</v>
      </c>
    </row>
    <row r="439" customFormat="false" ht="14.25" hidden="false" customHeight="false" outlineLevel="0" collapsed="false">
      <c r="A439" s="556"/>
      <c r="B439" s="205" t="s">
        <v>686</v>
      </c>
      <c r="C439" s="205" t="str">
        <f aca="false">VLOOKUP(B439,СписокРабот!B:E,2,FALSE())</f>
        <v>Штробление стен и пола до 20*50 мм - кирпич</v>
      </c>
      <c r="D439" s="205" t="str">
        <f aca="false">VLOOKUP(B439,СписокРабот!B:E,3,FALSE())</f>
        <v>п.м</v>
      </c>
      <c r="E439" s="557" t="n">
        <f aca="false">VLOOKUP(B439,СписокРабот!B:H,7,FALSE())</f>
        <v>379</v>
      </c>
      <c r="F439" s="206" t="n">
        <f aca="false">SUMPRODUCT(J439:$CZ439,MOD(COLUMN(J439:$CZ439)+1,2))</f>
        <v>0</v>
      </c>
      <c r="G439" s="558" t="n">
        <f aca="false">E439*F439</f>
        <v>0</v>
      </c>
      <c r="H439" s="559"/>
      <c r="I439" s="558" t="n">
        <f aca="false">H439*$E439</f>
        <v>0</v>
      </c>
    </row>
    <row r="440" customFormat="false" ht="14.25" hidden="false" customHeight="false" outlineLevel="0" collapsed="false">
      <c r="A440" s="556"/>
      <c r="B440" s="205" t="s">
        <v>687</v>
      </c>
      <c r="C440" s="205" t="str">
        <f aca="false">VLOOKUP(B440,СписокРабот!B:E,2,FALSE())</f>
        <v>Штробление стен и пола до 20*50 мм - гипсолит/блок/ГКЛ</v>
      </c>
      <c r="D440" s="205" t="str">
        <f aca="false">VLOOKUP(B440,СписокРабот!B:E,3,FALSE())</f>
        <v>п.м</v>
      </c>
      <c r="E440" s="557" t="n">
        <f aca="false">VLOOKUP(B440,СписокРабот!B:H,7,FALSE())</f>
        <v>271</v>
      </c>
      <c r="F440" s="206" t="n">
        <f aca="false">SUMPRODUCT(J440:$CZ440,MOD(COLUMN(J440:$CZ440)+1,2))</f>
        <v>0</v>
      </c>
      <c r="G440" s="558" t="n">
        <f aca="false">E440*F440</f>
        <v>0</v>
      </c>
      <c r="H440" s="559"/>
      <c r="I440" s="558" t="n">
        <f aca="false">H440*$E440</f>
        <v>0</v>
      </c>
    </row>
    <row r="441" customFormat="false" ht="14.25" hidden="false" customHeight="false" outlineLevel="0" collapsed="false">
      <c r="A441" s="556"/>
      <c r="B441" s="205" t="s">
        <v>688</v>
      </c>
      <c r="C441" s="205" t="str">
        <f aca="false">VLOOKUP(B441,СписокРабот!B:E,2,FALSE())</f>
        <v>Штробление стен и пола до 50*50 мм - монолит</v>
      </c>
      <c r="D441" s="205" t="str">
        <f aca="false">VLOOKUP(B441,СписокРабот!B:E,3,FALSE())</f>
        <v>п.м</v>
      </c>
      <c r="E441" s="557" t="n">
        <f aca="false">VLOOKUP(B441,СписокРабот!B:H,7,FALSE())</f>
        <v>884</v>
      </c>
      <c r="F441" s="206" t="n">
        <f aca="false">SUMPRODUCT(J441:$CZ441,MOD(COLUMN(J441:$CZ441)+1,2))</f>
        <v>0</v>
      </c>
      <c r="G441" s="558" t="n">
        <f aca="false">E441*F441</f>
        <v>0</v>
      </c>
      <c r="H441" s="559"/>
      <c r="I441" s="558" t="n">
        <f aca="false">H441*$E441</f>
        <v>0</v>
      </c>
    </row>
    <row r="442" customFormat="false" ht="14.25" hidden="false" customHeight="false" outlineLevel="0" collapsed="false">
      <c r="A442" s="556"/>
      <c r="B442" s="205" t="s">
        <v>689</v>
      </c>
      <c r="C442" s="205" t="str">
        <f aca="false">VLOOKUP(B442,СписокРабот!B:E,2,FALSE())</f>
        <v>Штробление стен и пола до 50*50 мм - бетон</v>
      </c>
      <c r="D442" s="205" t="str">
        <f aca="false">VLOOKUP(B442,СписокРабот!B:E,3,FALSE())</f>
        <v>п.м</v>
      </c>
      <c r="E442" s="557" t="n">
        <f aca="false">VLOOKUP(B442,СписокРабот!B:H,7,FALSE())</f>
        <v>837</v>
      </c>
      <c r="F442" s="206" t="n">
        <f aca="false">SUMPRODUCT(J442:$CZ442,MOD(COLUMN(J442:$CZ442)+1,2))</f>
        <v>0</v>
      </c>
      <c r="G442" s="558" t="n">
        <f aca="false">E442*F442</f>
        <v>0</v>
      </c>
      <c r="H442" s="559"/>
      <c r="I442" s="558" t="n">
        <f aca="false">H442*$E442</f>
        <v>0</v>
      </c>
    </row>
    <row r="443" customFormat="false" ht="14.25" hidden="false" customHeight="false" outlineLevel="0" collapsed="false">
      <c r="A443" s="556"/>
      <c r="B443" s="205" t="s">
        <v>690</v>
      </c>
      <c r="C443" s="205" t="str">
        <f aca="false">VLOOKUP(B443,СписокРабот!B:E,2,FALSE())</f>
        <v>Штробление стен и пола до 50*50 мм - кирпич</v>
      </c>
      <c r="D443" s="205" t="str">
        <f aca="false">VLOOKUP(B443,СписокРабот!B:E,3,FALSE())</f>
        <v>п.м</v>
      </c>
      <c r="E443" s="557" t="n">
        <f aca="false">VLOOKUP(B443,СписокРабот!B:H,7,FALSE())</f>
        <v>698</v>
      </c>
      <c r="F443" s="206" t="n">
        <f aca="false">SUMPRODUCT(J443:$CZ443,MOD(COLUMN(J443:$CZ443)+1,2))</f>
        <v>0</v>
      </c>
      <c r="G443" s="558" t="n">
        <f aca="false">E443*F443</f>
        <v>0</v>
      </c>
      <c r="H443" s="559"/>
      <c r="I443" s="558" t="n">
        <f aca="false">H443*$E443</f>
        <v>0</v>
      </c>
    </row>
    <row r="444" customFormat="false" ht="14.25" hidden="false" customHeight="false" outlineLevel="0" collapsed="false">
      <c r="A444" s="556"/>
      <c r="B444" s="205" t="s">
        <v>691</v>
      </c>
      <c r="C444" s="205" t="str">
        <f aca="false">VLOOKUP(B444,СписокРабот!B:E,2,FALSE())</f>
        <v>Штробление стен и пола до 50*50 мм - гипсолит/блок/ГКЛ</v>
      </c>
      <c r="D444" s="205" t="str">
        <f aca="false">VLOOKUP(B444,СписокРабот!B:E,3,FALSE())</f>
        <v>п.м</v>
      </c>
      <c r="E444" s="557" t="n">
        <f aca="false">VLOOKUP(B444,СписокРабот!B:H,7,FALSE())</f>
        <v>465</v>
      </c>
      <c r="F444" s="206" t="n">
        <f aca="false">SUMPRODUCT(J444:$CZ444,MOD(COLUMN(J444:$CZ444)+1,2))</f>
        <v>0</v>
      </c>
      <c r="G444" s="558" t="n">
        <f aca="false">E444*F444</f>
        <v>0</v>
      </c>
      <c r="H444" s="559"/>
      <c r="I444" s="558" t="n">
        <f aca="false">H444*$E444</f>
        <v>0</v>
      </c>
    </row>
    <row r="445" customFormat="false" ht="14.25" hidden="false" customHeight="false" outlineLevel="0" collapsed="false">
      <c r="A445" s="556"/>
      <c r="B445" s="205" t="s">
        <v>692</v>
      </c>
      <c r="C445" s="205" t="str">
        <f aca="false">VLOOKUP(B445,СписокРабот!B:E,2,FALSE())</f>
        <v>Штробление стен и пола до 50*100 мм - монолит</v>
      </c>
      <c r="D445" s="205" t="str">
        <f aca="false">VLOOKUP(B445,СписокРабот!B:E,3,FALSE())</f>
        <v>п.м</v>
      </c>
      <c r="E445" s="557" t="n">
        <f aca="false">VLOOKUP(B445,СписокРабот!B:H,7,FALSE())</f>
        <v>1256</v>
      </c>
      <c r="F445" s="206" t="n">
        <f aca="false">SUMPRODUCT(J445:$CZ445,MOD(COLUMN(J445:$CZ445)+1,2))</f>
        <v>0</v>
      </c>
      <c r="G445" s="558" t="n">
        <f aca="false">E445*F445</f>
        <v>0</v>
      </c>
      <c r="H445" s="559"/>
      <c r="I445" s="558" t="n">
        <f aca="false">H445*$E445</f>
        <v>0</v>
      </c>
    </row>
    <row r="446" customFormat="false" ht="14.25" hidden="false" customHeight="false" outlineLevel="0" collapsed="false">
      <c r="A446" s="556"/>
      <c r="B446" s="205" t="s">
        <v>693</v>
      </c>
      <c r="C446" s="205" t="str">
        <f aca="false">VLOOKUP(B446,СписокРабот!B:E,2,FALSE())</f>
        <v>Штробление стен и пола до 50*100 мм - бетон</v>
      </c>
      <c r="D446" s="205" t="str">
        <f aca="false">VLOOKUP(B446,СписокРабот!B:E,3,FALSE())</f>
        <v>п.м</v>
      </c>
      <c r="E446" s="557" t="n">
        <f aca="false">VLOOKUP(B446,СписокРабот!B:H,7,FALSE())</f>
        <v>1210</v>
      </c>
      <c r="F446" s="206" t="n">
        <f aca="false">SUMPRODUCT(J446:$CZ446,MOD(COLUMN(J446:$CZ446)+1,2))</f>
        <v>0</v>
      </c>
      <c r="G446" s="558" t="n">
        <f aca="false">E446*F446</f>
        <v>0</v>
      </c>
      <c r="H446" s="559"/>
      <c r="I446" s="558" t="n">
        <f aca="false">H446*$E446</f>
        <v>0</v>
      </c>
    </row>
    <row r="447" customFormat="false" ht="14.25" hidden="false" customHeight="false" outlineLevel="0" collapsed="false">
      <c r="A447" s="556"/>
      <c r="B447" s="205" t="s">
        <v>694</v>
      </c>
      <c r="C447" s="205" t="str">
        <f aca="false">VLOOKUP(B447,СписокРабот!B:E,2,FALSE())</f>
        <v>Штробление стен и пола до 50*100 мм - кирпич</v>
      </c>
      <c r="D447" s="205" t="str">
        <f aca="false">VLOOKUP(B447,СписокРабот!B:E,3,FALSE())</f>
        <v>п.м</v>
      </c>
      <c r="E447" s="557" t="n">
        <f aca="false">VLOOKUP(B447,СписокРабот!B:H,7,FALSE())</f>
        <v>1070</v>
      </c>
      <c r="F447" s="206" t="n">
        <f aca="false">SUMPRODUCT(J447:$CZ447,MOD(COLUMN(J447:$CZ447)+1,2))</f>
        <v>0</v>
      </c>
      <c r="G447" s="558" t="n">
        <f aca="false">E447*F447</f>
        <v>0</v>
      </c>
      <c r="H447" s="559"/>
      <c r="I447" s="558" t="n">
        <f aca="false">H447*$E447</f>
        <v>0</v>
      </c>
    </row>
    <row r="448" customFormat="false" ht="14.25" hidden="false" customHeight="false" outlineLevel="0" collapsed="false">
      <c r="A448" s="556"/>
      <c r="B448" s="205" t="s">
        <v>695</v>
      </c>
      <c r="C448" s="205" t="str">
        <f aca="false">VLOOKUP(B448,СписокРабот!B:E,2,FALSE())</f>
        <v>Штробление стен и пола до 50*100 мм - гипсолит</v>
      </c>
      <c r="D448" s="205" t="str">
        <f aca="false">VLOOKUP(B448,СписокРабот!B:E,3,FALSE())</f>
        <v>п.м</v>
      </c>
      <c r="E448" s="557" t="n">
        <f aca="false">VLOOKUP(B448,СписокРабот!B:H,7,FALSE())</f>
        <v>605</v>
      </c>
      <c r="F448" s="206" t="n">
        <f aca="false">SUMPRODUCT(J448:$CZ448,MOD(COLUMN(J448:$CZ448)+1,2))</f>
        <v>0</v>
      </c>
      <c r="G448" s="558" t="n">
        <f aca="false">E448*F448</f>
        <v>0</v>
      </c>
      <c r="H448" s="559"/>
      <c r="I448" s="558" t="n">
        <f aca="false">H448*$E448</f>
        <v>0</v>
      </c>
    </row>
    <row r="449" customFormat="false" ht="14.25" hidden="false" customHeight="false" outlineLevel="0" collapsed="false">
      <c r="A449" s="556"/>
      <c r="B449" s="205" t="s">
        <v>696</v>
      </c>
      <c r="C449" s="205" t="str">
        <f aca="false">VLOOKUP(B449,СписокРабот!B:E,2,FALSE())</f>
        <v>Сверление чашек под электромонтажные изделия в стене. Монолит</v>
      </c>
      <c r="D449" s="205" t="str">
        <f aca="false">VLOOKUP(B449,СписокРабот!B:E,3,FALSE())</f>
        <v>ед.</v>
      </c>
      <c r="E449" s="557" t="n">
        <f aca="false">VLOOKUP(B449,СписокРабот!B:H,7,FALSE())</f>
        <v>401</v>
      </c>
      <c r="F449" s="206" t="n">
        <f aca="false">SUMPRODUCT(J449:$CZ449,MOD(COLUMN(J449:$CZ449)+1,2))</f>
        <v>0</v>
      </c>
      <c r="G449" s="558" t="n">
        <f aca="false">E449*F449</f>
        <v>0</v>
      </c>
      <c r="H449" s="559"/>
      <c r="I449" s="558" t="n">
        <f aca="false">H449*$E449</f>
        <v>0</v>
      </c>
    </row>
    <row r="450" customFormat="false" ht="14.25" hidden="false" customHeight="false" outlineLevel="0" collapsed="false">
      <c r="A450" s="556"/>
      <c r="B450" s="205" t="s">
        <v>197</v>
      </c>
      <c r="C450" s="205" t="str">
        <f aca="false">VLOOKUP(B450,СписокРабот!B:E,2,FALSE())</f>
        <v>Сверление чашек под электромонтажные изделия в стене. Бетон</v>
      </c>
      <c r="D450" s="205" t="str">
        <f aca="false">VLOOKUP(B450,СписокРабот!B:E,3,FALSE())</f>
        <v>ед.</v>
      </c>
      <c r="E450" s="557" t="n">
        <f aca="false">VLOOKUP(B450,СписокРабот!B:H,7,FALSE())</f>
        <v>372</v>
      </c>
      <c r="F450" s="206" t="n">
        <f aca="false">SUMPRODUCT(J450:$CZ450,MOD(COLUMN(J450:$CZ450)+1,2))</f>
        <v>0</v>
      </c>
      <c r="G450" s="558" t="n">
        <f aca="false">E450*F450</f>
        <v>0</v>
      </c>
      <c r="H450" s="559"/>
      <c r="I450" s="558" t="n">
        <f aca="false">H450*$E450</f>
        <v>0</v>
      </c>
    </row>
    <row r="451" customFormat="false" ht="14.25" hidden="false" customHeight="false" outlineLevel="0" collapsed="false">
      <c r="A451" s="556"/>
      <c r="B451" s="205" t="s">
        <v>697</v>
      </c>
      <c r="C451" s="205" t="str">
        <f aca="false">VLOOKUP(B451,СписокРабот!B:E,2,FALSE())</f>
        <v>Сверление чашек под электромонтажные изделия в стене. Кирпич</v>
      </c>
      <c r="D451" s="205" t="str">
        <f aca="false">VLOOKUP(B451,СписокРабот!B:E,3,FALSE())</f>
        <v>ед.</v>
      </c>
      <c r="E451" s="557" t="n">
        <f aca="false">VLOOKUP(B451,СписокРабот!B:H,7,FALSE())</f>
        <v>279</v>
      </c>
      <c r="F451" s="206" t="n">
        <f aca="false">SUMPRODUCT(J451:$CZ451,MOD(COLUMN(J451:$CZ451)+1,2))</f>
        <v>0</v>
      </c>
      <c r="G451" s="558" t="n">
        <f aca="false">E451*F451</f>
        <v>0</v>
      </c>
      <c r="H451" s="559"/>
      <c r="I451" s="558" t="n">
        <f aca="false">H451*$E451</f>
        <v>0</v>
      </c>
    </row>
    <row r="452" customFormat="false" ht="14.25" hidden="false" customHeight="false" outlineLevel="0" collapsed="false">
      <c r="A452" s="556"/>
      <c r="B452" s="205" t="s">
        <v>199</v>
      </c>
      <c r="C452" s="205" t="str">
        <f aca="false">VLOOKUP(B452,СписокРабот!B:E,2,FALSE())</f>
        <v>Сверление чашек под электромонтажные изделия стена/потолок. Гипсолит/ГКЛ/блок</v>
      </c>
      <c r="D452" s="205" t="str">
        <f aca="false">VLOOKUP(B452,СписокРабот!B:E,3,FALSE())</f>
        <v>ед.</v>
      </c>
      <c r="E452" s="557" t="n">
        <f aca="false">VLOOKUP(B452,СписокРабот!B:H,7,FALSE())</f>
        <v>168</v>
      </c>
      <c r="F452" s="206" t="n">
        <f aca="false">SUMPRODUCT(J452:$CZ452,MOD(COLUMN(J452:$CZ452)+1,2))</f>
        <v>0</v>
      </c>
      <c r="G452" s="558" t="n">
        <f aca="false">E452*F452</f>
        <v>0</v>
      </c>
      <c r="H452" s="559"/>
      <c r="I452" s="558" t="n">
        <f aca="false">H452*$E452</f>
        <v>0</v>
      </c>
    </row>
    <row r="453" customFormat="false" ht="14.25" hidden="false" customHeight="false" outlineLevel="0" collapsed="false">
      <c r="A453" s="556"/>
      <c r="B453" s="205" t="s">
        <v>698</v>
      </c>
      <c r="C453" s="205" t="str">
        <f aca="false">VLOOKUP(B453,СписокРабот!B:E,2,FALSE())</f>
        <v>Сверление сквозных отверстий в бетоне диаметром до 15 мм за 50 мм глубины</v>
      </c>
      <c r="D453" s="205" t="str">
        <f aca="false">VLOOKUP(B453,СписокРабот!B:E,3,FALSE())</f>
        <v>ед.</v>
      </c>
      <c r="E453" s="557" t="n">
        <f aca="false">VLOOKUP(B453,СписокРабот!B:H,7,FALSE())</f>
        <v>186</v>
      </c>
      <c r="F453" s="206" t="n">
        <f aca="false">SUMPRODUCT(J453:$CZ453,MOD(COLUMN(J453:$CZ453)+1,2))</f>
        <v>0</v>
      </c>
      <c r="G453" s="558" t="n">
        <f aca="false">E453*F453</f>
        <v>0</v>
      </c>
      <c r="H453" s="559"/>
      <c r="I453" s="558" t="n">
        <f aca="false">H453*$E453</f>
        <v>0</v>
      </c>
    </row>
    <row r="454" customFormat="false" ht="14.25" hidden="false" customHeight="false" outlineLevel="0" collapsed="false">
      <c r="A454" s="556"/>
      <c r="B454" s="205" t="s">
        <v>699</v>
      </c>
      <c r="C454" s="205" t="str">
        <f aca="false">VLOOKUP(B454,СписокРабот!B:E,2,FALSE())</f>
        <v>Сверление сквозных отверстий в кирпиче диаметром до 15 мм за 50 мм глубины</v>
      </c>
      <c r="D454" s="205" t="str">
        <f aca="false">VLOOKUP(B454,СписокРабот!B:E,3,FALSE())</f>
        <v>ед.</v>
      </c>
      <c r="E454" s="557" t="n">
        <f aca="false">VLOOKUP(B454,СписокРабот!B:H,7,FALSE())</f>
        <v>110</v>
      </c>
      <c r="F454" s="206" t="n">
        <f aca="false">SUMPRODUCT(J454:$CZ454,MOD(COLUMN(J454:$CZ454)+1,2))</f>
        <v>0</v>
      </c>
      <c r="G454" s="558" t="n">
        <f aca="false">E454*F454</f>
        <v>0</v>
      </c>
      <c r="H454" s="559"/>
      <c r="I454" s="558" t="n">
        <f aca="false">H454*$E454</f>
        <v>0</v>
      </c>
    </row>
    <row r="455" customFormat="false" ht="14.25" hidden="false" customHeight="false" outlineLevel="0" collapsed="false">
      <c r="A455" s="556"/>
      <c r="B455" s="205" t="s">
        <v>201</v>
      </c>
      <c r="C455" s="205" t="str">
        <f aca="false">VLOOKUP(B455,СписокРабот!B:E,2,FALSE())</f>
        <v>Сверление сквозных отверстий в гипсе диаметром до 15 мм за 50 мм глубины</v>
      </c>
      <c r="D455" s="205" t="str">
        <f aca="false">VLOOKUP(B455,СписокРабот!B:E,3,FALSE())</f>
        <v>ед.</v>
      </c>
      <c r="E455" s="557" t="n">
        <f aca="false">VLOOKUP(B455,СписокРабот!B:H,7,FALSE())</f>
        <v>75</v>
      </c>
      <c r="F455" s="206" t="n">
        <f aca="false">SUMPRODUCT(J455:$CZ455,MOD(COLUMN(J455:$CZ455)+1,2))</f>
        <v>0</v>
      </c>
      <c r="G455" s="558" t="n">
        <f aca="false">E455*F455</f>
        <v>0</v>
      </c>
      <c r="H455" s="559"/>
      <c r="I455" s="558" t="n">
        <f aca="false">H455*$E455</f>
        <v>0</v>
      </c>
    </row>
    <row r="456" customFormat="false" ht="14.25" hidden="false" customHeight="false" outlineLevel="0" collapsed="false">
      <c r="A456" s="556"/>
      <c r="B456" s="205" t="s">
        <v>700</v>
      </c>
      <c r="C456" s="205" t="str">
        <f aca="false">VLOOKUP(B456,СписокРабот!B:E,2,FALSE())</f>
        <v>Подвесные светильники</v>
      </c>
      <c r="D456" s="205" t="str">
        <f aca="false">VLOOKUP(B456,СписокРабот!B:E,3,FALSE())</f>
        <v>ед.</v>
      </c>
      <c r="E456" s="557" t="n">
        <f aca="false">VLOOKUP(B456,СписокРабот!B:H,7,FALSE())</f>
        <v>457</v>
      </c>
      <c r="F456" s="206" t="n">
        <f aca="false">SUMPRODUCT(J456:$CZ456,MOD(COLUMN(J456:$CZ456)+1,2))</f>
        <v>0</v>
      </c>
      <c r="G456" s="558" t="n">
        <f aca="false">E456*F456</f>
        <v>0</v>
      </c>
      <c r="H456" s="559"/>
      <c r="I456" s="558" t="n">
        <f aca="false">H456*$E456</f>
        <v>0</v>
      </c>
    </row>
    <row r="457" customFormat="false" ht="14.25" hidden="false" customHeight="false" outlineLevel="0" collapsed="false">
      <c r="A457" s="556"/>
      <c r="B457" s="205" t="s">
        <v>701</v>
      </c>
      <c r="C457" s="205" t="str">
        <f aca="false">VLOOKUP(B457,СписокРабот!B:E,2,FALSE())</f>
        <v>Установка стабилизатора напряжения</v>
      </c>
      <c r="D457" s="205" t="str">
        <f aca="false">VLOOKUP(B457,СписокРабот!B:E,3,FALSE())</f>
        <v>ед.</v>
      </c>
      <c r="E457" s="557" t="n">
        <f aca="false">VLOOKUP(B457,СписокРабот!B:H,7,FALSE())</f>
        <v>1937</v>
      </c>
      <c r="F457" s="206" t="n">
        <f aca="false">SUMPRODUCT(J457:$CZ457,MOD(COLUMN(J457:$CZ457)+1,2))</f>
        <v>0</v>
      </c>
      <c r="G457" s="558" t="n">
        <f aca="false">E457*F457</f>
        <v>0</v>
      </c>
      <c r="H457" s="559"/>
      <c r="I457" s="558" t="n">
        <f aca="false">H457*$E457</f>
        <v>0</v>
      </c>
    </row>
    <row r="458" customFormat="false" ht="14.25" hidden="false" customHeight="false" outlineLevel="0" collapsed="false">
      <c r="A458" s="556"/>
      <c r="B458" s="205" t="s">
        <v>702</v>
      </c>
      <c r="C458" s="205" t="str">
        <f aca="false">VLOOKUP(B458,СписокРабот!B:E,2,FALSE())</f>
        <v>Установка трансформатора</v>
      </c>
      <c r="D458" s="205" t="str">
        <f aca="false">VLOOKUP(B458,СписокРабот!B:E,3,FALSE())</f>
        <v>ед.</v>
      </c>
      <c r="E458" s="557" t="n">
        <f aca="false">VLOOKUP(B458,СписокРабот!B:H,7,FALSE())</f>
        <v>558</v>
      </c>
      <c r="F458" s="206" t="n">
        <f aca="false">SUMPRODUCT(J458:$CZ458,MOD(COLUMN(J458:$CZ458)+1,2))</f>
        <v>0</v>
      </c>
      <c r="G458" s="558" t="n">
        <f aca="false">E458*F458</f>
        <v>0</v>
      </c>
      <c r="H458" s="559"/>
      <c r="I458" s="558" t="n">
        <f aca="false">H458*$E458</f>
        <v>0</v>
      </c>
    </row>
    <row r="459" customFormat="false" ht="14.25" hidden="false" customHeight="false" outlineLevel="0" collapsed="false">
      <c r="A459" s="556"/>
      <c r="B459" s="205" t="s">
        <v>703</v>
      </c>
      <c r="C459" s="205" t="str">
        <f aca="false">VLOOKUP(B459,СписокРабот!B:E,2,FALSE())</f>
        <v>Установка звонка с кнопкой (без прокладки провода)</v>
      </c>
      <c r="D459" s="205" t="str">
        <f aca="false">VLOOKUP(B459,СписокРабот!B:E,3,FALSE())</f>
        <v>ед.</v>
      </c>
      <c r="E459" s="557" t="n">
        <f aca="false">VLOOKUP(B459,СписокРабот!B:H,7,FALSE())</f>
        <v>140</v>
      </c>
      <c r="F459" s="206" t="n">
        <f aca="false">SUMPRODUCT(J459:$CZ459,MOD(COLUMN(J459:$CZ459)+1,2))</f>
        <v>0</v>
      </c>
      <c r="G459" s="558" t="n">
        <f aca="false">E459*F459</f>
        <v>0</v>
      </c>
      <c r="H459" s="559"/>
      <c r="I459" s="558" t="n">
        <f aca="false">H459*$E459</f>
        <v>0</v>
      </c>
    </row>
    <row r="460" customFormat="false" ht="14.25" hidden="false" customHeight="false" outlineLevel="0" collapsed="false">
      <c r="A460" s="556"/>
      <c r="B460" s="205" t="s">
        <v>704</v>
      </c>
      <c r="C460" s="205" t="str">
        <f aca="false">VLOOKUP(B460,СписокРабот!B:E,2,FALSE())</f>
        <v>Замена вводного рубильника</v>
      </c>
      <c r="D460" s="205" t="str">
        <f aca="false">VLOOKUP(B460,СписокРабот!B:E,3,FALSE())</f>
        <v>ед.</v>
      </c>
      <c r="E460" s="557" t="n">
        <f aca="false">VLOOKUP(B460,СписокРабот!B:H,7,FALSE())</f>
        <v>5695</v>
      </c>
      <c r="F460" s="206" t="n">
        <f aca="false">SUMPRODUCT(J460:$CZ460,MOD(COLUMN(J460:$CZ460)+1,2))</f>
        <v>0</v>
      </c>
      <c r="G460" s="558" t="n">
        <f aca="false">E460*F460</f>
        <v>0</v>
      </c>
      <c r="H460" s="559"/>
      <c r="I460" s="558" t="n">
        <f aca="false">H460*$E460</f>
        <v>0</v>
      </c>
    </row>
    <row r="461" customFormat="false" ht="14.25" hidden="false" customHeight="false" outlineLevel="0" collapsed="false">
      <c r="A461" s="556"/>
      <c r="B461" s="205" t="s">
        <v>705</v>
      </c>
      <c r="C461" s="205" t="str">
        <f aca="false">VLOOKUP(B461,СписокРабот!B:E,2,FALSE())</f>
        <v>Переборка распределительного щита до 36 автоматов</v>
      </c>
      <c r="D461" s="205" t="str">
        <f aca="false">VLOOKUP(B461,СписокРабот!B:E,3,FALSE())</f>
        <v>ед.</v>
      </c>
      <c r="E461" s="557" t="n">
        <f aca="false">VLOOKUP(B461,СписокРабот!B:H,7,FALSE())</f>
        <v>11389</v>
      </c>
      <c r="F461" s="206" t="n">
        <f aca="false">SUMPRODUCT(J461:$CZ461,MOD(COLUMN(J461:$CZ461)+1,2))</f>
        <v>0</v>
      </c>
      <c r="G461" s="558" t="n">
        <f aca="false">E461*F461</f>
        <v>0</v>
      </c>
      <c r="H461" s="559"/>
      <c r="I461" s="558" t="n">
        <f aca="false">H461*$E461</f>
        <v>0</v>
      </c>
    </row>
    <row r="462" customFormat="false" ht="14.25" hidden="false" customHeight="false" outlineLevel="0" collapsed="false">
      <c r="A462" s="556"/>
      <c r="B462" s="205" t="s">
        <v>706</v>
      </c>
      <c r="C462" s="205" t="str">
        <f aca="false">VLOOKUP(B462,СписокРабот!B:E,2,FALSE())</f>
        <v>Сборка распределительного устройства по схеме заказчика</v>
      </c>
      <c r="D462" s="205" t="str">
        <f aca="false">VLOOKUP(B462,СписокРабот!B:E,3,FALSE())</f>
        <v>ед.</v>
      </c>
      <c r="E462" s="557" t="n">
        <f aca="false">VLOOKUP(B462,СписокРабот!B:H,7,FALSE())</f>
        <v>11389</v>
      </c>
      <c r="F462" s="206" t="n">
        <f aca="false">SUMPRODUCT(J462:$CZ462,MOD(COLUMN(J462:$CZ462)+1,2))</f>
        <v>0</v>
      </c>
      <c r="G462" s="558" t="n">
        <f aca="false">E462*F462</f>
        <v>0</v>
      </c>
      <c r="H462" s="559"/>
      <c r="I462" s="558" t="n">
        <f aca="false">H462*$E462</f>
        <v>0</v>
      </c>
    </row>
    <row r="463" customFormat="false" ht="14.25" hidden="false" customHeight="false" outlineLevel="0" collapsed="false">
      <c r="A463" s="556"/>
      <c r="B463" s="205" t="s">
        <v>707</v>
      </c>
      <c r="C463" s="205" t="str">
        <f aca="false">VLOOKUP(B463,СписокРабот!B:E,2,FALSE())</f>
        <v>Установка реостата теплого пола (Терморегулятора)</v>
      </c>
      <c r="D463" s="205" t="str">
        <f aca="false">VLOOKUP(B463,СписокРабот!B:E,3,FALSE())</f>
        <v>ед.</v>
      </c>
      <c r="E463" s="557" t="n">
        <f aca="false">VLOOKUP(B463,СписокРабот!B:H,7,FALSE())</f>
        <v>578</v>
      </c>
      <c r="F463" s="206" t="n">
        <f aca="false">SUMPRODUCT(J463:$CZ463,MOD(COLUMN(J463:$CZ463)+1,2))</f>
        <v>0</v>
      </c>
      <c r="G463" s="558" t="n">
        <f aca="false">E463*F463</f>
        <v>0</v>
      </c>
      <c r="H463" s="559"/>
      <c r="I463" s="558" t="n">
        <f aca="false">H463*$E463</f>
        <v>0</v>
      </c>
    </row>
    <row r="464" customFormat="false" ht="14.25" hidden="false" customHeight="false" outlineLevel="0" collapsed="false">
      <c r="A464" s="556"/>
      <c r="B464" s="205" t="s">
        <v>708</v>
      </c>
      <c r="C464" s="205" t="str">
        <f aca="false">VLOOKUP(B464,СписокРабот!B:E,2,FALSE())</f>
        <v>Трековое освещение / Монтаж линейных светильников LED</v>
      </c>
      <c r="D464" s="205" t="str">
        <f aca="false">VLOOKUP(B464,СписокРабот!B:E,3,FALSE())</f>
        <v>п.м</v>
      </c>
      <c r="E464" s="557" t="n">
        <f aca="false">VLOOKUP(B464,СписокРабот!B:H,7,FALSE())</f>
        <v>446</v>
      </c>
      <c r="F464" s="206" t="n">
        <f aca="false">SUMPRODUCT(J464:$CZ464,MOD(COLUMN(J464:$CZ464)+1,2))</f>
        <v>0</v>
      </c>
      <c r="G464" s="558" t="n">
        <f aca="false">E464*F464</f>
        <v>0</v>
      </c>
      <c r="H464" s="559"/>
      <c r="I464" s="558" t="n">
        <f aca="false">H464*$E464</f>
        <v>0</v>
      </c>
    </row>
    <row r="465" customFormat="false" ht="14.25" hidden="false" customHeight="false" outlineLevel="0" collapsed="false">
      <c r="A465" s="556"/>
      <c r="B465" s="205" t="s">
        <v>709</v>
      </c>
      <c r="C465" s="205" t="str">
        <f aca="false">VLOOKUP(B465,СписокРабот!B:E,2,FALSE())</f>
        <v>Монтаж слаботочного щита ТВ / Интернет</v>
      </c>
      <c r="D465" s="205" t="str">
        <f aca="false">VLOOKUP(B465,СписокРабот!B:E,3,FALSE())</f>
        <v>ед.</v>
      </c>
      <c r="E465" s="557" t="n">
        <f aca="false">VLOOKUP(B465,СписокРабот!B:H,7,FALSE())</f>
        <v>605</v>
      </c>
      <c r="F465" s="206" t="n">
        <f aca="false">SUMPRODUCT(J465:$CZ465,MOD(COLUMN(J465:$CZ465)+1,2))</f>
        <v>0</v>
      </c>
      <c r="G465" s="558" t="n">
        <f aca="false">E465*F465</f>
        <v>0</v>
      </c>
      <c r="H465" s="559"/>
      <c r="I465" s="558" t="n">
        <f aca="false">H465*$E465</f>
        <v>0</v>
      </c>
    </row>
    <row r="466" customFormat="false" ht="14.25" hidden="false" customHeight="false" outlineLevel="0" collapsed="false">
      <c r="A466" s="556"/>
      <c r="B466" s="205" t="s">
        <v>710</v>
      </c>
      <c r="C466" s="205" t="str">
        <f aca="false">VLOOKUP(B466,СписокРабот!B:E,2,FALSE())</f>
        <v>Установка панели электроточки (1 пост)</v>
      </c>
      <c r="D466" s="205" t="str">
        <f aca="false">VLOOKUP(B466,СписокРабот!B:E,3,FALSE())</f>
        <v>ед.</v>
      </c>
      <c r="E466" s="557" t="n">
        <f aca="false">VLOOKUP(B466,СписокРабот!B:H,7,FALSE())</f>
        <v>39</v>
      </c>
      <c r="F466" s="206" t="n">
        <f aca="false">SUMPRODUCT(J466:$CZ466,MOD(COLUMN(J466:$CZ466)+1,2))</f>
        <v>0</v>
      </c>
      <c r="G466" s="558" t="n">
        <f aca="false">E466*F466</f>
        <v>0</v>
      </c>
      <c r="H466" s="559"/>
      <c r="I466" s="558" t="n">
        <f aca="false">H466*$E466</f>
        <v>0</v>
      </c>
    </row>
    <row r="467" customFormat="false" ht="14.25" hidden="false" customHeight="false" outlineLevel="0" collapsed="false">
      <c r="A467" s="556"/>
      <c r="B467" s="205" t="s">
        <v>711</v>
      </c>
      <c r="C467" s="205" t="str">
        <f aca="false">VLOOKUP(B467,СписокРабот!B:E,2,FALSE())</f>
        <v>Ревизия инженерных систем за сторонними подрядчиками </v>
      </c>
      <c r="D467" s="205" t="str">
        <f aca="false">VLOOKUP(B467,СписокРабот!B:E,3,FALSE())</f>
        <v>час.</v>
      </c>
      <c r="E467" s="557" t="n">
        <f aca="false">VLOOKUP(B467,СписокРабот!B:H,7,FALSE())</f>
        <v>3490</v>
      </c>
      <c r="F467" s="206" t="n">
        <f aca="false">SUMPRODUCT(J467:$CZ467,MOD(COLUMN(J467:$CZ467)+1,2))</f>
        <v>0</v>
      </c>
      <c r="G467" s="558" t="n">
        <f aca="false">E467*F467</f>
        <v>0</v>
      </c>
      <c r="H467" s="559"/>
      <c r="I467" s="558" t="n">
        <f aca="false">H467*$E467</f>
        <v>0</v>
      </c>
    </row>
    <row r="468" customFormat="false" ht="14.25" hidden="false" customHeight="false" outlineLevel="0" collapsed="false">
      <c r="A468" s="568" t="s">
        <v>354</v>
      </c>
      <c r="B468" s="569" t="s">
        <v>203</v>
      </c>
      <c r="C468" s="569"/>
      <c r="D468" s="569"/>
      <c r="E468" s="569"/>
      <c r="F468" s="570" t="n">
        <f aca="false">SUM(F358:F464)</f>
        <v>0</v>
      </c>
      <c r="G468" s="571" t="n">
        <f aca="false">SUM(G358:G467)</f>
        <v>0</v>
      </c>
      <c r="H468" s="572"/>
      <c r="I468" s="573" t="n">
        <f aca="false">SUM(I358:I467)</f>
        <v>0</v>
      </c>
    </row>
    <row r="469" customFormat="false" ht="14.25" hidden="false" customHeight="false" outlineLevel="0" collapsed="false">
      <c r="A469" s="574" t="s">
        <v>382</v>
      </c>
      <c r="B469" s="575" t="s">
        <v>1083</v>
      </c>
      <c r="C469" s="575"/>
      <c r="D469" s="575"/>
      <c r="E469" s="575"/>
      <c r="F469" s="576" t="n">
        <f aca="false">F468+F356</f>
        <v>0</v>
      </c>
      <c r="G469" s="577" t="n">
        <f aca="false">G468+G356</f>
        <v>0</v>
      </c>
      <c r="H469" s="580" t="n">
        <v>2</v>
      </c>
      <c r="I469" s="579" t="n">
        <f aca="false">I468+I356</f>
        <v>0</v>
      </c>
    </row>
    <row r="470" customFormat="false" ht="14.25" hidden="false" customHeight="false" outlineLevel="0" collapsed="false">
      <c r="A470" s="544" t="s">
        <v>338</v>
      </c>
      <c r="B470" s="545" t="s">
        <v>712</v>
      </c>
      <c r="C470" s="545"/>
      <c r="D470" s="545"/>
      <c r="E470" s="545"/>
      <c r="F470" s="546" t="n">
        <f aca="false">F512</f>
        <v>0</v>
      </c>
      <c r="G470" s="547" t="n">
        <f aca="false">G512</f>
        <v>0</v>
      </c>
      <c r="H470" s="548"/>
      <c r="I470" s="549" t="n">
        <f aca="false">I512</f>
        <v>0</v>
      </c>
    </row>
    <row r="471" customFormat="false" ht="14.25" hidden="false" customHeight="false" outlineLevel="0" collapsed="false">
      <c r="A471" s="566" t="s">
        <v>344</v>
      </c>
      <c r="B471" s="551" t="s">
        <v>713</v>
      </c>
      <c r="C471" s="551"/>
      <c r="D471" s="551"/>
      <c r="E471" s="551"/>
      <c r="F471" s="552" t="n">
        <f aca="false">F475</f>
        <v>0</v>
      </c>
      <c r="G471" s="553" t="n">
        <f aca="false">G475</f>
        <v>0</v>
      </c>
      <c r="H471" s="567"/>
      <c r="I471" s="555" t="n">
        <f aca="false">I475</f>
        <v>0</v>
      </c>
    </row>
    <row r="472" customFormat="false" ht="14.25" hidden="false" customHeight="false" outlineLevel="0" collapsed="false">
      <c r="A472" s="556"/>
      <c r="B472" s="205" t="s">
        <v>714</v>
      </c>
      <c r="C472" s="205" t="str">
        <f aca="false">VLOOKUP(B472,СписокРабот!B:E,2,FALSE())</f>
        <v>Демонтаж плитки (стены) без сохранения</v>
      </c>
      <c r="D472" s="205" t="str">
        <f aca="false">VLOOKUP(B472,СписокРабот!B:E,3,FALSE())</f>
        <v>м²</v>
      </c>
      <c r="E472" s="557" t="n">
        <f aca="false">VLOOKUP(B472,СписокРабот!B:H,7,FALSE())</f>
        <v>209</v>
      </c>
      <c r="F472" s="206" t="n">
        <f aca="false">SUMPRODUCT(J472:$CZ472,MOD(COLUMN(J472:$CZ472)+1,2))</f>
        <v>0</v>
      </c>
      <c r="G472" s="558" t="n">
        <f aca="false">E472*F472</f>
        <v>0</v>
      </c>
      <c r="H472" s="559"/>
      <c r="I472" s="558" t="n">
        <f aca="false">H472*$E472</f>
        <v>0</v>
      </c>
    </row>
    <row r="473" customFormat="false" ht="14.25" hidden="false" customHeight="false" outlineLevel="0" collapsed="false">
      <c r="A473" s="556"/>
      <c r="B473" s="205" t="s">
        <v>715</v>
      </c>
      <c r="C473" s="205" t="str">
        <f aca="false">VLOOKUP(B473,СписокРабот!B:E,2,FALSE())</f>
        <v>Демонтаж бетонного бортика поддона </v>
      </c>
      <c r="D473" s="205" t="str">
        <f aca="false">VLOOKUP(B473,СписокРабот!B:E,3,FALSE())</f>
        <v>п.м</v>
      </c>
      <c r="E473" s="557" t="n">
        <f aca="false">VLOOKUP(B473,СписокРабот!B:H,7,FALSE())</f>
        <v>512</v>
      </c>
      <c r="F473" s="206" t="n">
        <f aca="false">SUMPRODUCT(J473:$CZ473,MOD(COLUMN(J473:$CZ473)+1,2))</f>
        <v>0</v>
      </c>
      <c r="G473" s="558" t="n">
        <f aca="false">E473*F473</f>
        <v>0</v>
      </c>
      <c r="H473" s="559"/>
      <c r="I473" s="558" t="n">
        <f aca="false">H473*$E473</f>
        <v>0</v>
      </c>
    </row>
    <row r="474" customFormat="false" ht="14.25" hidden="false" customHeight="false" outlineLevel="0" collapsed="false">
      <c r="A474" s="556"/>
      <c r="B474" s="205" t="s">
        <v>716</v>
      </c>
      <c r="C474" s="205" t="str">
        <f aca="false">VLOOKUP(B474,СписокРабот!B:E,2,FALSE())</f>
        <v>Демонтаж плитки (пол) без сохранения</v>
      </c>
      <c r="D474" s="205" t="str">
        <f aca="false">VLOOKUP(B474,СписокРабот!B:E,3,FALSE())</f>
        <v>м²</v>
      </c>
      <c r="E474" s="557" t="n">
        <f aca="false">VLOOKUP(B474,СписокРабот!B:H,7,FALSE())</f>
        <v>183</v>
      </c>
      <c r="F474" s="206" t="n">
        <f aca="false">SUMPRODUCT(J474:$CZ474,MOD(COLUMN(J474:$CZ474)+1,2))</f>
        <v>0</v>
      </c>
      <c r="G474" s="558" t="n">
        <f aca="false">E474*F474</f>
        <v>0</v>
      </c>
      <c r="H474" s="559"/>
      <c r="I474" s="558" t="n">
        <f aca="false">H474*$E474</f>
        <v>0</v>
      </c>
    </row>
    <row r="475" customFormat="false" ht="14.25" hidden="false" customHeight="false" outlineLevel="0" collapsed="false">
      <c r="A475" s="568" t="s">
        <v>354</v>
      </c>
      <c r="B475" s="569" t="s">
        <v>717</v>
      </c>
      <c r="C475" s="569"/>
      <c r="D475" s="569"/>
      <c r="E475" s="569"/>
      <c r="F475" s="570" t="n">
        <f aca="false">SUM(F472:F474)</f>
        <v>0</v>
      </c>
      <c r="G475" s="571" t="n">
        <f aca="false">SUM(G472:G474)</f>
        <v>0</v>
      </c>
      <c r="H475" s="572"/>
      <c r="I475" s="573" t="n">
        <f aca="false">SUM(I472:I474)</f>
        <v>0</v>
      </c>
    </row>
    <row r="476" customFormat="false" ht="14.25" hidden="false" customHeight="false" outlineLevel="0" collapsed="false">
      <c r="A476" s="566" t="s">
        <v>344</v>
      </c>
      <c r="B476" s="551" t="s">
        <v>206</v>
      </c>
      <c r="C476" s="551"/>
      <c r="D476" s="551"/>
      <c r="E476" s="551"/>
      <c r="F476" s="552" t="n">
        <f aca="false">F511</f>
        <v>0</v>
      </c>
      <c r="G476" s="553" t="n">
        <f aca="false">G511</f>
        <v>0</v>
      </c>
      <c r="H476" s="567"/>
      <c r="I476" s="555" t="n">
        <f aca="false">I511</f>
        <v>0</v>
      </c>
    </row>
    <row r="477" customFormat="false" ht="14.25" hidden="false" customHeight="false" outlineLevel="0" collapsed="false">
      <c r="A477" s="556"/>
      <c r="B477" s="205" t="s">
        <v>718</v>
      </c>
      <c r="C477" s="205" t="str">
        <f aca="false">VLOOKUP(B477,СписокРабот!B:E,2,FALSE())</f>
        <v>Подрезка  керамогранитной плитки под 45 гр. </v>
      </c>
      <c r="D477" s="205" t="str">
        <f aca="false">VLOOKUP(B477,СписокРабот!B:E,3,FALSE())</f>
        <v>п.м</v>
      </c>
      <c r="E477" s="557" t="n">
        <f aca="false">VLOOKUP(B477,СписокРабот!B:H,7,FALSE())</f>
        <v>965</v>
      </c>
      <c r="F477" s="206" t="n">
        <f aca="false">SUMPRODUCT(J477:$CZ477,MOD(COLUMN(J477:$CZ477)+1,2))</f>
        <v>0</v>
      </c>
      <c r="G477" s="558" t="n">
        <f aca="false">E477*F477</f>
        <v>0</v>
      </c>
      <c r="H477" s="559"/>
      <c r="I477" s="558" t="n">
        <f aca="false">H477*$E477</f>
        <v>0</v>
      </c>
    </row>
    <row r="478" customFormat="false" ht="14.25" hidden="false" customHeight="false" outlineLevel="0" collapsed="false">
      <c r="A478" s="556"/>
      <c r="B478" s="205" t="s">
        <v>719</v>
      </c>
      <c r="C478" s="205" t="str">
        <f aca="false">VLOOKUP(B478,СписокРабот!B:E,2,FALSE())</f>
        <v>Облицовка стен керамической плиткой (по ровной поверхности)р-р от 151 до 399 мм</v>
      </c>
      <c r="D478" s="205" t="str">
        <f aca="false">VLOOKUP(B478,СписокРабот!B:E,3,FALSE())</f>
        <v>м²</v>
      </c>
      <c r="E478" s="557" t="n">
        <f aca="false">VLOOKUP(B478,СписокРабот!B:H,7,FALSE())</f>
        <v>1253</v>
      </c>
      <c r="F478" s="206" t="n">
        <f aca="false">SUMPRODUCT(J478:$CZ478,MOD(COLUMN(J478:$CZ478)+1,2))</f>
        <v>0</v>
      </c>
      <c r="G478" s="558" t="n">
        <f aca="false">E478*F478</f>
        <v>0</v>
      </c>
      <c r="H478" s="559"/>
      <c r="I478" s="558" t="n">
        <f aca="false">H478*$E478</f>
        <v>0</v>
      </c>
    </row>
    <row r="479" customFormat="false" ht="14.25" hidden="false" customHeight="false" outlineLevel="0" collapsed="false">
      <c r="A479" s="556"/>
      <c r="B479" s="205" t="s">
        <v>720</v>
      </c>
      <c r="C479" s="205" t="str">
        <f aca="false">VLOOKUP(B479,СписокРабот!B:E,2,FALSE())</f>
        <v>Облицовка стен керамогранитной плиткой (по ровной поверхности) р-р от 151 до 399 мм</v>
      </c>
      <c r="D479" s="205" t="str">
        <f aca="false">VLOOKUP(B479,СписокРабот!B:E,3,FALSE())</f>
        <v>м²</v>
      </c>
      <c r="E479" s="557" t="n">
        <f aca="false">VLOOKUP(B479,СписокРабот!B:H,7,FALSE())</f>
        <v>1458</v>
      </c>
      <c r="F479" s="206" t="n">
        <f aca="false">SUMPRODUCT(J479:$CZ479,MOD(COLUMN(J479:$CZ479)+1,2))</f>
        <v>0</v>
      </c>
      <c r="G479" s="558" t="n">
        <f aca="false">E479*F479</f>
        <v>0</v>
      </c>
      <c r="H479" s="559"/>
      <c r="I479" s="558" t="n">
        <f aca="false">H479*$E479</f>
        <v>0</v>
      </c>
    </row>
    <row r="480" customFormat="false" ht="14.25" hidden="false" customHeight="false" outlineLevel="0" collapsed="false">
      <c r="A480" s="556"/>
      <c r="B480" s="205" t="s">
        <v>721</v>
      </c>
      <c r="C480" s="205" t="str">
        <f aca="false">VLOOKUP(B480,СписокРабот!B:E,2,FALSE())</f>
        <v>Облицовка стен и пола мелкой плиткой 10х10 или 15х15</v>
      </c>
      <c r="D480" s="205" t="str">
        <f aca="false">VLOOKUP(B480,СписокРабот!B:E,3,FALSE())</f>
        <v>м²</v>
      </c>
      <c r="E480" s="557" t="n">
        <f aca="false">VLOOKUP(B480,СписокРабот!B:H,7,FALSE())</f>
        <v>2038</v>
      </c>
      <c r="F480" s="206" t="n">
        <f aca="false">SUMPRODUCT(J480:$CZ480,MOD(COLUMN(J480:$CZ480)+1,2))</f>
        <v>0</v>
      </c>
      <c r="G480" s="558" t="n">
        <f aca="false">E480*F480</f>
        <v>0</v>
      </c>
      <c r="H480" s="559"/>
      <c r="I480" s="558" t="n">
        <f aca="false">H480*$E480</f>
        <v>0</v>
      </c>
    </row>
    <row r="481" customFormat="false" ht="14.25" hidden="false" customHeight="false" outlineLevel="0" collapsed="false">
      <c r="A481" s="556"/>
      <c r="B481" s="205" t="s">
        <v>722</v>
      </c>
      <c r="C481" s="205" t="str">
        <f aca="false">VLOOKUP(B481,СписокРабот!B:E,2,FALSE())</f>
        <v>Укладка плитки с плавными очертаниями</v>
      </c>
      <c r="D481" s="205" t="str">
        <f aca="false">VLOOKUP(B481,СписокРабот!B:E,3,FALSE())</f>
        <v>м²</v>
      </c>
      <c r="E481" s="557" t="n">
        <f aca="false">VLOOKUP(B481,СписокРабот!B:H,7,FALSE())</f>
        <v>1751</v>
      </c>
      <c r="F481" s="206" t="n">
        <f aca="false">SUMPRODUCT(J481:$CZ481,MOD(COLUMN(J481:$CZ481)+1,2))</f>
        <v>0</v>
      </c>
      <c r="G481" s="558" t="n">
        <f aca="false">E481*F481</f>
        <v>0</v>
      </c>
      <c r="H481" s="559"/>
      <c r="I481" s="558" t="n">
        <f aca="false">H481*$E481</f>
        <v>0</v>
      </c>
    </row>
    <row r="482" customFormat="false" ht="14.25" hidden="false" customHeight="false" outlineLevel="0" collapsed="false">
      <c r="A482" s="556"/>
      <c r="B482" s="205" t="s">
        <v>723</v>
      </c>
      <c r="C482" s="205" t="str">
        <f aca="false">VLOOKUP(B482,СписокРабот!B:E,2,FALSE())</f>
        <v>Облицовка пола керамической плиткой /керамогранитом(по ровной поверхности) 90 гр. От 151 до 399 мм</v>
      </c>
      <c r="D482" s="205" t="str">
        <f aca="false">VLOOKUP(B482,СписокРабот!B:E,3,FALSE())</f>
        <v>м²</v>
      </c>
      <c r="E482" s="557" t="n">
        <f aca="false">VLOOKUP(B482,СписокРабот!B:H,7,FALSE())</f>
        <v>1150</v>
      </c>
      <c r="F482" s="206" t="n">
        <f aca="false">SUMPRODUCT(J482:$CZ482,MOD(COLUMN(J482:$CZ482)+1,2))</f>
        <v>0</v>
      </c>
      <c r="G482" s="558" t="n">
        <f aca="false">E482*F482</f>
        <v>0</v>
      </c>
      <c r="H482" s="559"/>
      <c r="I482" s="558" t="n">
        <f aca="false">H482*$E482</f>
        <v>0</v>
      </c>
    </row>
    <row r="483" customFormat="false" ht="14.25" hidden="false" customHeight="false" outlineLevel="0" collapsed="false">
      <c r="A483" s="556"/>
      <c r="B483" s="205" t="s">
        <v>724</v>
      </c>
      <c r="C483" s="205" t="str">
        <f aca="false">VLOOKUP(B483,СписокРабот!B:E,2,FALSE())</f>
        <v>Облицовка пола керамической плиткой/кераморанитом (по ровной поверхности) 45 гр.от 151 до 399 мм</v>
      </c>
      <c r="D483" s="205" t="str">
        <f aca="false">VLOOKUP(B483,СписокРабот!B:E,3,FALSE())</f>
        <v>м²</v>
      </c>
      <c r="E483" s="557" t="n">
        <f aca="false">VLOOKUP(B483,СписокРабот!B:H,7,FALSE())</f>
        <v>1276</v>
      </c>
      <c r="F483" s="206" t="n">
        <f aca="false">SUMPRODUCT(J483:$CZ483,MOD(COLUMN(J483:$CZ483)+1,2))</f>
        <v>0</v>
      </c>
      <c r="G483" s="558" t="n">
        <f aca="false">E483*F483</f>
        <v>0</v>
      </c>
      <c r="H483" s="559"/>
      <c r="I483" s="558" t="n">
        <f aca="false">H483*$E483</f>
        <v>0</v>
      </c>
    </row>
    <row r="484" customFormat="false" ht="14.25" hidden="false" customHeight="false" outlineLevel="0" collapsed="false">
      <c r="A484" s="556"/>
      <c r="B484" s="205" t="s">
        <v>725</v>
      </c>
      <c r="C484" s="205" t="str">
        <f aca="false">VLOOKUP(B484,СписокРабот!B:E,2,FALSE())</f>
        <v>Облицовка пола керамической плиткой/керамогранитом (по ровной пов-ти) "Елочкой" от 151 до 399 мм</v>
      </c>
      <c r="D484" s="205" t="str">
        <f aca="false">VLOOKUP(B484,СписокРабот!B:E,3,FALSE())</f>
        <v>м²</v>
      </c>
      <c r="E484" s="557" t="n">
        <f aca="false">VLOOKUP(B484,СписокРабот!B:H,7,FALSE())</f>
        <v>1603</v>
      </c>
      <c r="F484" s="206" t="n">
        <f aca="false">SUMPRODUCT(J484:$CZ484,MOD(COLUMN(J484:$CZ484)+1,2))</f>
        <v>0</v>
      </c>
      <c r="G484" s="558" t="n">
        <f aca="false">E484*F484</f>
        <v>0</v>
      </c>
      <c r="H484" s="559"/>
      <c r="I484" s="558" t="n">
        <f aca="false">H484*$E484</f>
        <v>0</v>
      </c>
    </row>
    <row r="485" customFormat="false" ht="14.25" hidden="false" customHeight="false" outlineLevel="0" collapsed="false">
      <c r="A485" s="556"/>
      <c r="B485" s="205" t="s">
        <v>726</v>
      </c>
      <c r="C485" s="205" t="str">
        <f aca="false">VLOOKUP(B485,СписокРабот!B:E,2,FALSE())</f>
        <v>Облицовка пола с подбором рисунка или панно керамической плиткой/керамогранитом (по ровной поверхности)</v>
      </c>
      <c r="D485" s="205" t="str">
        <f aca="false">VLOOKUP(B485,СписокРабот!B:E,3,FALSE())</f>
        <v>м²</v>
      </c>
      <c r="E485" s="557" t="n">
        <f aca="false">VLOOKUP(B485,СписокРабот!B:H,7,FALSE())</f>
        <v>2242</v>
      </c>
      <c r="F485" s="206" t="n">
        <f aca="false">SUMPRODUCT(J485:$CZ485,MOD(COLUMN(J485:$CZ485)+1,2))</f>
        <v>0</v>
      </c>
      <c r="G485" s="558" t="n">
        <f aca="false">E485*F485</f>
        <v>0</v>
      </c>
      <c r="H485" s="559"/>
      <c r="I485" s="558" t="n">
        <f aca="false">H485*$E485</f>
        <v>0</v>
      </c>
    </row>
    <row r="486" customFormat="false" ht="14.25" hidden="false" customHeight="false" outlineLevel="0" collapsed="false">
      <c r="A486" s="556"/>
      <c r="B486" s="205" t="s">
        <v>727</v>
      </c>
      <c r="C486" s="205" t="str">
        <f aca="false">VLOOKUP(B486,СписокРабот!B:E,2,FALSE())</f>
        <v>Облицовка ступеней формат от 300мм до 400мм керамической плиткой, свыше К-1,5</v>
      </c>
      <c r="D486" s="205" t="str">
        <f aca="false">VLOOKUP(B486,СписокРабот!B:E,3,FALSE())</f>
        <v>п.м</v>
      </c>
      <c r="E486" s="557" t="n">
        <f aca="false">VLOOKUP(B486,СписокРабот!B:H,7,FALSE())</f>
        <v>377</v>
      </c>
      <c r="F486" s="206" t="n">
        <f aca="false">SUMPRODUCT(J486:$CZ486,MOD(COLUMN(J486:$CZ486)+1,2))</f>
        <v>0</v>
      </c>
      <c r="G486" s="558" t="n">
        <f aca="false">E486*F486</f>
        <v>0</v>
      </c>
      <c r="H486" s="559"/>
      <c r="I486" s="558" t="n">
        <f aca="false">H486*$E486</f>
        <v>0</v>
      </c>
    </row>
    <row r="487" customFormat="false" ht="14.25" hidden="false" customHeight="false" outlineLevel="0" collapsed="false">
      <c r="A487" s="556"/>
      <c r="B487" s="205" t="s">
        <v>728</v>
      </c>
      <c r="C487" s="205" t="str">
        <f aca="false">VLOOKUP(B487,СписокРабот!B:E,2,FALSE())</f>
        <v>Облицовка ступеней формат от 300мм до 400мм керамогранитной плиткой, свыше К-1,5</v>
      </c>
      <c r="D487" s="205" t="str">
        <f aca="false">VLOOKUP(B487,СписокРабот!B:E,3,FALSE())</f>
        <v>п.м</v>
      </c>
      <c r="E487" s="557" t="n">
        <f aca="false">VLOOKUP(B487,СписокРабот!B:H,7,FALSE())</f>
        <v>501</v>
      </c>
      <c r="F487" s="206" t="n">
        <f aca="false">SUMPRODUCT(J487:$CZ487,MOD(COLUMN(J487:$CZ487)+1,2))</f>
        <v>0</v>
      </c>
      <c r="G487" s="558" t="n">
        <f aca="false">E487*F487</f>
        <v>0</v>
      </c>
      <c r="H487" s="559"/>
      <c r="I487" s="558" t="n">
        <f aca="false">H487*$E487</f>
        <v>0</v>
      </c>
    </row>
    <row r="488" customFormat="false" ht="14.25" hidden="false" customHeight="false" outlineLevel="0" collapsed="false">
      <c r="A488" s="556"/>
      <c r="B488" s="205" t="s">
        <v>729</v>
      </c>
      <c r="C488" s="205" t="str">
        <f aca="false">VLOOKUP(B488,СписокРабот!B:E,2,FALSE())</f>
        <v>Подрезка керамической плитки под 45 гр.</v>
      </c>
      <c r="D488" s="205" t="str">
        <f aca="false">VLOOKUP(B488,СписокРабот!B:E,3,FALSE())</f>
        <v>п.м</v>
      </c>
      <c r="E488" s="557" t="n">
        <f aca="false">VLOOKUP(B488,СписокРабот!B:H,7,FALSE())</f>
        <v>743</v>
      </c>
      <c r="F488" s="206" t="n">
        <f aca="false">SUMPRODUCT(J488:$CZ488,MOD(COLUMN(J488:$CZ488)+1,2))</f>
        <v>0</v>
      </c>
      <c r="G488" s="558" t="n">
        <f aca="false">E488*F488</f>
        <v>0</v>
      </c>
      <c r="H488" s="559"/>
      <c r="I488" s="558" t="n">
        <f aca="false">H488*$E488</f>
        <v>0</v>
      </c>
    </row>
    <row r="489" customFormat="false" ht="14.25" hidden="false" customHeight="false" outlineLevel="0" collapsed="false">
      <c r="A489" s="556"/>
      <c r="B489" s="205" t="s">
        <v>207</v>
      </c>
      <c r="C489" s="205" t="str">
        <f aca="false">VLOOKUP(B489,СписокРабот!B:E,2,FALSE())</f>
        <v>Подрезка резного края керамической плитки под 45 гр./ керамогранитной К-1,1</v>
      </c>
      <c r="D489" s="205" t="str">
        <f aca="false">VLOOKUP(B489,СписокРабот!B:E,3,FALSE())</f>
        <v>п.м</v>
      </c>
      <c r="E489" s="557" t="n">
        <f aca="false">VLOOKUP(B489,СписокРабот!B:H,7,FALSE())</f>
        <v>945</v>
      </c>
      <c r="F489" s="206" t="n">
        <f aca="false">SUMPRODUCT(J489:$CZ489,MOD(COLUMN(J489:$CZ489)+1,2))</f>
        <v>0</v>
      </c>
      <c r="G489" s="558" t="n">
        <f aca="false">E489*F489</f>
        <v>0</v>
      </c>
      <c r="H489" s="559"/>
      <c r="I489" s="558" t="n">
        <f aca="false">H489*$E489</f>
        <v>0</v>
      </c>
    </row>
    <row r="490" customFormat="false" ht="14.25" hidden="false" customHeight="false" outlineLevel="0" collapsed="false">
      <c r="A490" s="556"/>
      <c r="B490" s="205" t="s">
        <v>730</v>
      </c>
      <c r="C490" s="205" t="str">
        <f aca="false">VLOOKUP(B490,СписокРабот!B:E,2,FALSE())</f>
        <v>Устройство порогов, ниш, откосов из плитки/ из керамогранита К-1,3</v>
      </c>
      <c r="D490" s="205" t="str">
        <f aca="false">VLOOKUP(B490,СписокРабот!B:E,3,FALSE())</f>
        <v>п.м</v>
      </c>
      <c r="E490" s="557" t="n">
        <f aca="false">VLOOKUP(B490,СписокРабот!B:H,7,FALSE())</f>
        <v>641</v>
      </c>
      <c r="F490" s="206" t="n">
        <f aca="false">SUMPRODUCT(J490:$CZ490,MOD(COLUMN(J490:$CZ490)+1,2))</f>
        <v>0</v>
      </c>
      <c r="G490" s="558" t="n">
        <f aca="false">E490*F490</f>
        <v>0</v>
      </c>
      <c r="H490" s="559"/>
      <c r="I490" s="558" t="n">
        <f aca="false">H490*$E490</f>
        <v>0</v>
      </c>
    </row>
    <row r="491" customFormat="false" ht="14.25" hidden="false" customHeight="false" outlineLevel="0" collapsed="false">
      <c r="A491" s="556"/>
      <c r="B491" s="205" t="s">
        <v>731</v>
      </c>
      <c r="C491" s="205" t="str">
        <f aca="false">VLOOKUP(B491,СписокРабот!B:E,2,FALSE())</f>
        <v>Укладка декора (не в размер плитки или рисунок , панно)</v>
      </c>
      <c r="D491" s="205" t="str">
        <f aca="false">VLOOKUP(B491,СписокРабот!B:E,3,FALSE())</f>
        <v>ед.</v>
      </c>
      <c r="E491" s="557" t="n">
        <f aca="false">VLOOKUP(B491,СписокРабот!B:H,7,FALSE())</f>
        <v>325</v>
      </c>
      <c r="F491" s="206" t="n">
        <f aca="false">SUMPRODUCT(J491:$CZ491,MOD(COLUMN(J491:$CZ491)+1,2))</f>
        <v>0</v>
      </c>
      <c r="G491" s="558" t="n">
        <f aca="false">E491*F491</f>
        <v>0</v>
      </c>
      <c r="H491" s="559"/>
      <c r="I491" s="558" t="n">
        <f aca="false">H491*$E491</f>
        <v>0</v>
      </c>
    </row>
    <row r="492" customFormat="false" ht="14.25" hidden="false" customHeight="false" outlineLevel="0" collapsed="false">
      <c r="A492" s="556"/>
      <c r="B492" s="205" t="s">
        <v>732</v>
      </c>
      <c r="C492" s="205" t="str">
        <f aca="false">VLOOKUP(B492,СписокРабот!B:E,2,FALSE())</f>
        <v>Сверление отверстий в керамической плитке</v>
      </c>
      <c r="D492" s="205" t="str">
        <f aca="false">VLOOKUP(B492,СписокРабот!B:E,3,FALSE())</f>
        <v>ед.</v>
      </c>
      <c r="E492" s="557" t="n">
        <f aca="false">VLOOKUP(B492,СписокРабот!B:H,7,FALSE())</f>
        <v>257</v>
      </c>
      <c r="F492" s="206" t="n">
        <f aca="false">SUMPRODUCT(J492:$CZ492,MOD(COLUMN(J492:$CZ492)+1,2))</f>
        <v>0</v>
      </c>
      <c r="G492" s="558" t="n">
        <f aca="false">E492*F492</f>
        <v>0</v>
      </c>
      <c r="H492" s="559"/>
      <c r="I492" s="558" t="n">
        <f aca="false">H492*$E492</f>
        <v>0</v>
      </c>
    </row>
    <row r="493" customFormat="false" ht="14.25" hidden="false" customHeight="false" outlineLevel="0" collapsed="false">
      <c r="A493" s="556"/>
      <c r="B493" s="205" t="s">
        <v>209</v>
      </c>
      <c r="C493" s="205" t="str">
        <f aca="false">VLOOKUP(B493,СписокРабот!B:E,2,FALSE())</f>
        <v>Затирка швов плитки  составом на цемент. основе</v>
      </c>
      <c r="D493" s="205" t="str">
        <f aca="false">VLOOKUP(B493,СписокРабот!B:E,3,FALSE())</f>
        <v>м²</v>
      </c>
      <c r="E493" s="557" t="n">
        <f aca="false">VLOOKUP(B493,СписокРабот!B:H,7,FALSE())</f>
        <v>136</v>
      </c>
      <c r="F493" s="206" t="n">
        <f aca="false">SUMPRODUCT(J493:$CZ493,MOD(COLUMN(J493:$CZ493)+1,2))</f>
        <v>0</v>
      </c>
      <c r="G493" s="558" t="n">
        <f aca="false">E493*F493</f>
        <v>0</v>
      </c>
      <c r="H493" s="559"/>
      <c r="I493" s="558" t="n">
        <f aca="false">H493*$E493</f>
        <v>0</v>
      </c>
    </row>
    <row r="494" customFormat="false" ht="14.25" hidden="false" customHeight="false" outlineLevel="0" collapsed="false">
      <c r="A494" s="556"/>
      <c r="B494" s="205" t="s">
        <v>733</v>
      </c>
      <c r="C494" s="205" t="str">
        <f aca="false">VLOOKUP(B494,СписокРабот!B:E,2,FALSE())</f>
        <v>Затирка швов плитки полимерным составом</v>
      </c>
      <c r="D494" s="205" t="str">
        <f aca="false">VLOOKUP(B494,СписокРабот!B:E,3,FALSE())</f>
        <v>м²</v>
      </c>
      <c r="E494" s="557" t="n">
        <f aca="false">VLOOKUP(B494,СписокРабот!B:H,7,FALSE())</f>
        <v>618</v>
      </c>
      <c r="F494" s="206" t="n">
        <f aca="false">SUMPRODUCT(J494:$CZ494,MOD(COLUMN(J494:$CZ494)+1,2))</f>
        <v>0</v>
      </c>
      <c r="G494" s="558" t="n">
        <f aca="false">E494*F494</f>
        <v>0</v>
      </c>
      <c r="H494" s="559"/>
      <c r="I494" s="558" t="n">
        <f aca="false">H494*$E494</f>
        <v>0</v>
      </c>
    </row>
    <row r="495" customFormat="false" ht="14.25" hidden="false" customHeight="false" outlineLevel="0" collapsed="false">
      <c r="A495" s="556"/>
      <c r="B495" s="205" t="s">
        <v>211</v>
      </c>
      <c r="C495" s="205" t="str">
        <f aca="false">VLOOKUP(B495,СписокРабот!B:E,2,FALSE())</f>
        <v>Устройство декоративного экрана ванны</v>
      </c>
      <c r="D495" s="205" t="str">
        <f aca="false">VLOOKUP(B495,СписокРабот!B:E,3,FALSE())</f>
        <v>ед.</v>
      </c>
      <c r="E495" s="557" t="n">
        <f aca="false">VLOOKUP(B495,СписокРабот!B:H,7,FALSE())</f>
        <v>2347</v>
      </c>
      <c r="F495" s="206" t="n">
        <f aca="false">SUMPRODUCT(J495:$CZ495,MOD(COLUMN(J495:$CZ495)+1,2))</f>
        <v>0</v>
      </c>
      <c r="G495" s="558" t="n">
        <f aca="false">E495*F495</f>
        <v>0</v>
      </c>
      <c r="H495" s="559"/>
      <c r="I495" s="558" t="n">
        <f aca="false">H495*$E495</f>
        <v>0</v>
      </c>
    </row>
    <row r="496" customFormat="false" ht="14.25" hidden="false" customHeight="false" outlineLevel="0" collapsed="false">
      <c r="A496" s="556"/>
      <c r="B496" s="205" t="s">
        <v>734</v>
      </c>
      <c r="C496" s="205" t="str">
        <f aca="false">VLOOKUP(B496,СписокРабот!B:E,2,FALSE())</f>
        <v>Установка бордюра / плинтуса керамического</v>
      </c>
      <c r="D496" s="205" t="str">
        <f aca="false">VLOOKUP(B496,СписокРабот!B:E,3,FALSE())</f>
        <v>п.м</v>
      </c>
      <c r="E496" s="557" t="n">
        <f aca="false">VLOOKUP(B496,СписокРабот!B:H,7,FALSE())</f>
        <v>603</v>
      </c>
      <c r="F496" s="206" t="n">
        <f aca="false">SUMPRODUCT(J496:$CZ496,MOD(COLUMN(J496:$CZ496)+1,2))</f>
        <v>0</v>
      </c>
      <c r="G496" s="558" t="n">
        <f aca="false">E496*F496</f>
        <v>0</v>
      </c>
      <c r="H496" s="559"/>
      <c r="I496" s="558" t="n">
        <f aca="false">H496*$E496</f>
        <v>0</v>
      </c>
    </row>
    <row r="497" customFormat="false" ht="14.25" hidden="false" customHeight="false" outlineLevel="0" collapsed="false">
      <c r="A497" s="556"/>
      <c r="B497" s="205" t="s">
        <v>213</v>
      </c>
      <c r="C497" s="205" t="str">
        <f aca="false">VLOOKUP(B497,СписокРабот!B:E,2,FALSE())</f>
        <v>Изготовление ревизий на магнитном креплении</v>
      </c>
      <c r="D497" s="205" t="str">
        <f aca="false">VLOOKUP(B497,СписокРабот!B:E,3,FALSE())</f>
        <v>ед.</v>
      </c>
      <c r="E497" s="557" t="n">
        <f aca="false">VLOOKUP(B497,СписокРабот!B:H,7,FALSE())</f>
        <v>1257</v>
      </c>
      <c r="F497" s="206" t="n">
        <f aca="false">SUMPRODUCT(J497:$CZ497,MOD(COLUMN(J497:$CZ497)+1,2))</f>
        <v>0</v>
      </c>
      <c r="G497" s="558" t="n">
        <f aca="false">E497*F497</f>
        <v>0</v>
      </c>
      <c r="H497" s="559"/>
      <c r="I497" s="558" t="n">
        <f aca="false">H497*$E497</f>
        <v>0</v>
      </c>
    </row>
    <row r="498" customFormat="false" ht="14.25" hidden="false" customHeight="false" outlineLevel="0" collapsed="false">
      <c r="A498" s="556"/>
      <c r="B498" s="205" t="s">
        <v>735</v>
      </c>
      <c r="C498" s="205" t="str">
        <f aca="false">VLOOKUP(B498,СписокРабот!B:E,2,FALSE())</f>
        <v>Монтаж металлического или пластикового лючка</v>
      </c>
      <c r="D498" s="205" t="str">
        <f aca="false">VLOOKUP(B498,СписокРабот!B:E,3,FALSE())</f>
        <v>ед.</v>
      </c>
      <c r="E498" s="557" t="n">
        <f aca="false">VLOOKUP(B498,СписокРабот!B:H,7,FALSE())</f>
        <v>578</v>
      </c>
      <c r="F498" s="206" t="n">
        <f aca="false">SUMPRODUCT(J498:$CZ498,MOD(COLUMN(J498:$CZ498)+1,2))</f>
        <v>0</v>
      </c>
      <c r="G498" s="558" t="n">
        <f aca="false">E498*F498</f>
        <v>0</v>
      </c>
      <c r="H498" s="559"/>
      <c r="I498" s="558" t="n">
        <f aca="false">H498*$E498</f>
        <v>0</v>
      </c>
    </row>
    <row r="499" customFormat="false" ht="14.25" hidden="false" customHeight="false" outlineLevel="0" collapsed="false">
      <c r="A499" s="556"/>
      <c r="B499" s="205" t="s">
        <v>736</v>
      </c>
      <c r="C499" s="205" t="str">
        <f aca="false">VLOOKUP(B499,СписокРабот!B:E,2,FALSE())</f>
        <v>Монтаж лючка под плитку с облицовкой</v>
      </c>
      <c r="D499" s="205" t="str">
        <f aca="false">VLOOKUP(B499,СписокРабот!B:E,3,FALSE())</f>
        <v>ед.</v>
      </c>
      <c r="E499" s="557" t="n">
        <f aca="false">VLOOKUP(B499,СписокРабот!B:H,7,FALSE())</f>
        <v>2622</v>
      </c>
      <c r="F499" s="206" t="n">
        <f aca="false">SUMPRODUCT(J499:$CZ499,MOD(COLUMN(J499:$CZ499)+1,2))</f>
        <v>0</v>
      </c>
      <c r="G499" s="558" t="n">
        <f aca="false">E499*F499</f>
        <v>0</v>
      </c>
      <c r="H499" s="559"/>
      <c r="I499" s="558" t="n">
        <f aca="false">H499*$E499</f>
        <v>0</v>
      </c>
    </row>
    <row r="500" customFormat="false" ht="14.25" hidden="false" customHeight="false" outlineLevel="0" collapsed="false">
      <c r="A500" s="556"/>
      <c r="B500" s="205" t="s">
        <v>737</v>
      </c>
      <c r="C500" s="205" t="str">
        <f aca="false">VLOOKUP(B500,СписокРабот!B:E,2,FALSE())</f>
        <v>Обработка углов помещений уголками, раскладками</v>
      </c>
      <c r="D500" s="205" t="str">
        <f aca="false">VLOOKUP(B500,СписокРабот!B:E,3,FALSE())</f>
        <v>п.м</v>
      </c>
      <c r="E500" s="557" t="n">
        <f aca="false">VLOOKUP(B500,СписокРабот!B:H,7,FALSE())</f>
        <v>146</v>
      </c>
      <c r="F500" s="206" t="n">
        <f aca="false">SUMPRODUCT(J500:$CZ500,MOD(COLUMN(J500:$CZ500)+1,2))</f>
        <v>0</v>
      </c>
      <c r="G500" s="558" t="n">
        <f aca="false">E500*F500</f>
        <v>0</v>
      </c>
      <c r="H500" s="559"/>
      <c r="I500" s="558" t="n">
        <f aca="false">H500*$E500</f>
        <v>0</v>
      </c>
    </row>
    <row r="501" customFormat="false" ht="14.25" hidden="false" customHeight="false" outlineLevel="0" collapsed="false">
      <c r="A501" s="556"/>
      <c r="B501" s="205" t="s">
        <v>738</v>
      </c>
      <c r="C501" s="205" t="str">
        <f aca="false">VLOOKUP(B501,СписокРабот!B:E,2,FALSE())</f>
        <v>Укладка  мозаики на полы и стены</v>
      </c>
      <c r="D501" s="205" t="str">
        <f aca="false">VLOOKUP(B501,СписокРабот!B:E,3,FALSE())</f>
        <v>м²</v>
      </c>
      <c r="E501" s="557" t="n">
        <f aca="false">VLOOKUP(B501,СписокРабот!B:H,7,FALSE())</f>
        <v>2747</v>
      </c>
      <c r="F501" s="206" t="n">
        <f aca="false">SUMPRODUCT(J501:$CZ501,MOD(COLUMN(J501:$CZ501)+1,2))</f>
        <v>0</v>
      </c>
      <c r="G501" s="558" t="n">
        <f aca="false">E501*F501</f>
        <v>0</v>
      </c>
      <c r="H501" s="559"/>
      <c r="I501" s="558" t="n">
        <f aca="false">H501*$E501</f>
        <v>0</v>
      </c>
    </row>
    <row r="502" customFormat="false" ht="14.25" hidden="false" customHeight="false" outlineLevel="0" collapsed="false">
      <c r="A502" s="556"/>
      <c r="B502" s="205" t="s">
        <v>739</v>
      </c>
      <c r="C502" s="205" t="str">
        <f aca="false">VLOOKUP(B502,СписокРабот!B:E,2,FALSE())</f>
        <v>Подрезка керамической плитки </v>
      </c>
      <c r="D502" s="205" t="str">
        <f aca="false">VLOOKUP(B502,СписокРабот!B:E,3,FALSE())</f>
        <v>п.м</v>
      </c>
      <c r="E502" s="557" t="n">
        <f aca="false">VLOOKUP(B502,СписокРабот!B:H,7,FALSE())</f>
        <v>329</v>
      </c>
      <c r="F502" s="206" t="n">
        <f aca="false">SUMPRODUCT(J502:$CZ502,MOD(COLUMN(J502:$CZ502)+1,2))</f>
        <v>0</v>
      </c>
      <c r="G502" s="558" t="n">
        <f aca="false">E502*F502</f>
        <v>0</v>
      </c>
      <c r="H502" s="559"/>
      <c r="I502" s="558" t="n">
        <f aca="false">H502*$E502</f>
        <v>0</v>
      </c>
    </row>
    <row r="503" customFormat="false" ht="14.25" hidden="false" customHeight="false" outlineLevel="0" collapsed="false">
      <c r="A503" s="556"/>
      <c r="B503" s="205" t="s">
        <v>215</v>
      </c>
      <c r="C503" s="205" t="str">
        <f aca="false">VLOOKUP(B503,СписокРабот!B:E,2,FALSE())</f>
        <v>Подрезка плитки из керамогранита</v>
      </c>
      <c r="D503" s="205" t="str">
        <f aca="false">VLOOKUP(B503,СписокРабот!B:E,3,FALSE())</f>
        <v>п.м</v>
      </c>
      <c r="E503" s="557" t="n">
        <f aca="false">VLOOKUP(B503,СписокРабот!B:H,7,FALSE())</f>
        <v>553</v>
      </c>
      <c r="F503" s="206" t="n">
        <f aca="false">SUMPRODUCT(J503:$CZ503,MOD(COLUMN(J503:$CZ503)+1,2))</f>
        <v>0</v>
      </c>
      <c r="G503" s="558" t="n">
        <f aca="false">E503*F503</f>
        <v>0</v>
      </c>
      <c r="H503" s="559"/>
      <c r="I503" s="558" t="n">
        <f aca="false">H503*$E503</f>
        <v>0</v>
      </c>
    </row>
    <row r="504" customFormat="false" ht="14.25" hidden="false" customHeight="false" outlineLevel="0" collapsed="false">
      <c r="A504" s="556"/>
      <c r="B504" s="205" t="s">
        <v>217</v>
      </c>
      <c r="C504" s="205" t="str">
        <f aca="false">VLOOKUP(B504,СписокРабот!B:E,2,FALSE())</f>
        <v>Укладка плитки/керамогранита полы и стены размер свыше 400 мм, по включительно 600 мм</v>
      </c>
      <c r="D504" s="205" t="str">
        <f aca="false">VLOOKUP(B504,СписокРабот!B:E,3,FALSE())</f>
        <v>м²</v>
      </c>
      <c r="E504" s="557" t="n">
        <f aca="false">VLOOKUP(B504,СписокРабот!B:H,7,FALSE())</f>
        <v>1629</v>
      </c>
      <c r="F504" s="206" t="n">
        <f aca="false">SUMPRODUCT(J504:$CZ504,MOD(COLUMN(J504:$CZ504)+1,2))</f>
        <v>0</v>
      </c>
      <c r="G504" s="558" t="n">
        <f aca="false">E504*F504</f>
        <v>0</v>
      </c>
      <c r="H504" s="559"/>
      <c r="I504" s="558" t="n">
        <f aca="false">H504*$E504</f>
        <v>0</v>
      </c>
    </row>
    <row r="505" customFormat="false" ht="14.25" hidden="false" customHeight="false" outlineLevel="0" collapsed="false">
      <c r="A505" s="556"/>
      <c r="B505" s="205" t="s">
        <v>740</v>
      </c>
      <c r="C505" s="205" t="str">
        <f aca="false">VLOOKUP(B505,СписокРабот!B:E,2,FALSE())</f>
        <v>Облицовка стен клинкерным кирпичом</v>
      </c>
      <c r="D505" s="205" t="str">
        <f aca="false">VLOOKUP(B505,СписокРабот!B:E,3,FALSE())</f>
        <v>м²</v>
      </c>
      <c r="E505" s="557" t="n">
        <f aca="false">VLOOKUP(B505,СписокРабот!B:H,7,FALSE())</f>
        <v>1331</v>
      </c>
      <c r="F505" s="206" t="n">
        <f aca="false">SUMPRODUCT(J505:$CZ505,MOD(COLUMN(J505:$CZ505)+1,2))</f>
        <v>0</v>
      </c>
      <c r="G505" s="558" t="n">
        <f aca="false">E505*F505</f>
        <v>0</v>
      </c>
      <c r="H505" s="559"/>
      <c r="I505" s="558" t="n">
        <f aca="false">H505*$E505</f>
        <v>0</v>
      </c>
    </row>
    <row r="506" customFormat="false" ht="14.25" hidden="false" customHeight="false" outlineLevel="0" collapsed="false">
      <c r="A506" s="556"/>
      <c r="B506" s="205" t="s">
        <v>219</v>
      </c>
      <c r="C506" s="205" t="str">
        <f aca="false">VLOOKUP(B506,СписокРабот!B:E,2,FALSE())</f>
        <v>Сверление отверстий в керамограните</v>
      </c>
      <c r="D506" s="205" t="str">
        <f aca="false">VLOOKUP(B506,СписокРабот!B:E,3,FALSE())</f>
        <v>шт.</v>
      </c>
      <c r="E506" s="557" t="n">
        <f aca="false">VLOOKUP(B506,СписокРабот!B:H,7,FALSE())</f>
        <v>355</v>
      </c>
      <c r="F506" s="206" t="n">
        <f aca="false">SUMPRODUCT(J506:$CZ506,MOD(COLUMN(J506:$CZ506)+1,2))</f>
        <v>0</v>
      </c>
      <c r="G506" s="558" t="n">
        <f aca="false">E506*F506</f>
        <v>0</v>
      </c>
      <c r="H506" s="559"/>
      <c r="I506" s="558" t="n">
        <f aca="false">H506*$E506</f>
        <v>0</v>
      </c>
    </row>
    <row r="507" customFormat="false" ht="14.25" hidden="false" customHeight="false" outlineLevel="0" collapsed="false">
      <c r="A507" s="556"/>
      <c r="B507" s="205" t="s">
        <v>741</v>
      </c>
      <c r="C507" s="205" t="str">
        <f aca="false">VLOOKUP(B507,СписокРабот!B:E,2,FALSE())</f>
        <v>Укладка плитки многогранной</v>
      </c>
      <c r="D507" s="205" t="str">
        <f aca="false">VLOOKUP(B507,СписокРабот!B:E,3,FALSE())</f>
        <v>м²</v>
      </c>
      <c r="E507" s="557" t="n">
        <f aca="false">VLOOKUP(B507,СписокРабот!B:H,7,FALSE())</f>
        <v>1541</v>
      </c>
      <c r="F507" s="206" t="n">
        <f aca="false">SUMPRODUCT(J507:$CZ507,MOD(COLUMN(J507:$CZ507)+1,2))</f>
        <v>0</v>
      </c>
      <c r="G507" s="558" t="n">
        <f aca="false">E507*F507</f>
        <v>0</v>
      </c>
      <c r="H507" s="559"/>
      <c r="I507" s="558" t="n">
        <f aca="false">H507*$E507</f>
        <v>0</v>
      </c>
    </row>
    <row r="508" customFormat="false" ht="14.25" hidden="false" customHeight="false" outlineLevel="0" collapsed="false">
      <c r="A508" s="556"/>
      <c r="B508" s="205" t="s">
        <v>742</v>
      </c>
      <c r="C508" s="205" t="str">
        <f aca="false">VLOOKUP(B508,СписокРабот!B:E,2,FALSE())</f>
        <v>Укладка плитки/керамогранита размер от 601 мм, по влючительно 1200 мм пол,стена</v>
      </c>
      <c r="D508" s="205" t="str">
        <f aca="false">VLOOKUP(B508,СписокРабот!B:E,3,FALSE())</f>
        <v>м²</v>
      </c>
      <c r="E508" s="557" t="n">
        <f aca="false">VLOOKUP(B508,СписокРабот!B:H,7,FALSE())</f>
        <v>2429</v>
      </c>
      <c r="F508" s="206" t="n">
        <f aca="false">SUMPRODUCT(J508:$CZ508,MOD(COLUMN(J508:$CZ508)+1,2))</f>
        <v>0</v>
      </c>
      <c r="G508" s="558" t="n">
        <f aca="false">E508*F508</f>
        <v>0</v>
      </c>
      <c r="H508" s="559"/>
      <c r="I508" s="558" t="n">
        <f aca="false">H508*$E508</f>
        <v>0</v>
      </c>
    </row>
    <row r="509" customFormat="false" ht="14.25" hidden="false" customHeight="false" outlineLevel="0" collapsed="false">
      <c r="A509" s="556"/>
      <c r="B509" s="205" t="s">
        <v>743</v>
      </c>
      <c r="C509" s="205" t="str">
        <f aca="false">VLOOKUP(B509,СписокРабот!B:E,2,FALSE())</f>
        <v>Укладка плитки/керамогранита размер от 1201 мм, менее 1 м² / шт. пол,стена</v>
      </c>
      <c r="D509" s="205" t="str">
        <f aca="false">VLOOKUP(B509,СписокРабот!B:E,3,FALSE())</f>
        <v>м²</v>
      </c>
      <c r="E509" s="557" t="n">
        <f aca="false">VLOOKUP(B509,СписокРабот!B:H,7,FALSE())</f>
        <v>3083</v>
      </c>
      <c r="F509" s="206" t="n">
        <f aca="false">SUMPRODUCT(J509:$CZ509,MOD(COLUMN(J509:$CZ509)+1,2))</f>
        <v>0</v>
      </c>
      <c r="G509" s="558" t="n">
        <f aca="false">E509*F509</f>
        <v>0</v>
      </c>
      <c r="H509" s="559"/>
      <c r="I509" s="558" t="n">
        <f aca="false">H509*$E509</f>
        <v>0</v>
      </c>
    </row>
    <row r="510" customFormat="false" ht="14.25" hidden="false" customHeight="false" outlineLevel="0" collapsed="false">
      <c r="A510" s="556"/>
      <c r="B510" s="205" t="s">
        <v>744</v>
      </c>
      <c r="C510" s="205" t="str">
        <f aca="false">VLOOKUP(B510,СписокРабот!B:E,2,FALSE())</f>
        <v>Укладка плитки/керамогранита размер от 1201 мм, более 1 м² / шт.пол, стена</v>
      </c>
      <c r="D510" s="205" t="str">
        <f aca="false">VLOOKUP(B510,СписокРабот!B:E,3,FALSE())</f>
        <v>м²</v>
      </c>
      <c r="E510" s="557" t="n">
        <f aca="false">VLOOKUP(B510,СписокРабот!B:H,7,FALSE())</f>
        <v>3982</v>
      </c>
      <c r="F510" s="206" t="n">
        <f aca="false">SUMPRODUCT(J510:$CZ510,MOD(COLUMN(J510:$CZ510)+1,2))</f>
        <v>0</v>
      </c>
      <c r="G510" s="558" t="n">
        <f aca="false">E510*F510</f>
        <v>0</v>
      </c>
      <c r="H510" s="559"/>
      <c r="I510" s="558" t="n">
        <f aca="false">H510*$E510</f>
        <v>0</v>
      </c>
    </row>
    <row r="511" customFormat="false" ht="14.25" hidden="false" customHeight="false" outlineLevel="0" collapsed="false">
      <c r="A511" s="568" t="s">
        <v>354</v>
      </c>
      <c r="B511" s="569" t="s">
        <v>222</v>
      </c>
      <c r="C511" s="569"/>
      <c r="D511" s="569"/>
      <c r="E511" s="569"/>
      <c r="F511" s="570" t="n">
        <f aca="false">SUM(F477:F507)</f>
        <v>0</v>
      </c>
      <c r="G511" s="571" t="n">
        <f aca="false">SUM(G477:G510)</f>
        <v>0</v>
      </c>
      <c r="H511" s="572"/>
      <c r="I511" s="573" t="n">
        <f aca="false">SUM(I477:I510)</f>
        <v>0</v>
      </c>
    </row>
    <row r="512" customFormat="false" ht="14.25" hidden="false" customHeight="false" outlineLevel="0" collapsed="false">
      <c r="A512" s="574" t="s">
        <v>382</v>
      </c>
      <c r="B512" s="575" t="s">
        <v>1084</v>
      </c>
      <c r="C512" s="575"/>
      <c r="D512" s="575"/>
      <c r="E512" s="575"/>
      <c r="F512" s="576" t="n">
        <f aca="false">F511+F475</f>
        <v>0</v>
      </c>
      <c r="G512" s="577" t="n">
        <f aca="false">G511+G475</f>
        <v>0</v>
      </c>
      <c r="H512" s="578"/>
      <c r="I512" s="579" t="n">
        <f aca="false">I511+I475</f>
        <v>0</v>
      </c>
    </row>
    <row r="513" customFormat="false" ht="14.25" hidden="false" customHeight="false" outlineLevel="0" collapsed="false">
      <c r="A513" s="544" t="s">
        <v>338</v>
      </c>
      <c r="B513" s="545" t="s">
        <v>745</v>
      </c>
      <c r="C513" s="545"/>
      <c r="D513" s="545"/>
      <c r="E513" s="545"/>
      <c r="F513" s="546" t="n">
        <f aca="false">F525</f>
        <v>0</v>
      </c>
      <c r="G513" s="547" t="n">
        <f aca="false">G525</f>
        <v>0</v>
      </c>
      <c r="H513" s="548"/>
      <c r="I513" s="549" t="n">
        <f aca="false">I525</f>
        <v>0</v>
      </c>
    </row>
    <row r="514" customFormat="false" ht="14.25" hidden="false" customHeight="false" outlineLevel="0" collapsed="false">
      <c r="A514" s="556"/>
      <c r="B514" s="205" t="s">
        <v>746</v>
      </c>
      <c r="C514" s="205" t="str">
        <f aca="false">VLOOKUP(B514,СписокРабот!B:E,2,FALSE())</f>
        <v>Перестановка мебели/ разборка без сохранения</v>
      </c>
      <c r="D514" s="205" t="str">
        <f aca="false">VLOOKUP(B514,СписокРабот!B:E,3,FALSE())</f>
        <v>час.</v>
      </c>
      <c r="E514" s="557" t="n">
        <f aca="false">VLOOKUP(B514,СписокРабот!B:H,7,FALSE())</f>
        <v>1339</v>
      </c>
      <c r="F514" s="206" t="n">
        <f aca="false">SUMPRODUCT(J514:$CZ514,MOD(COLUMN(J514:$CZ514)+1,2))</f>
        <v>0</v>
      </c>
      <c r="G514" s="558" t="n">
        <f aca="false">E514*F514</f>
        <v>0</v>
      </c>
      <c r="H514" s="559"/>
      <c r="I514" s="558" t="n">
        <f aca="false">H514*$E514</f>
        <v>0</v>
      </c>
    </row>
    <row r="515" customFormat="false" ht="14.25" hidden="false" customHeight="false" outlineLevel="0" collapsed="false">
      <c r="A515" s="556"/>
      <c r="B515" s="205" t="s">
        <v>747</v>
      </c>
      <c r="C515" s="205" t="str">
        <f aca="false">VLOOKUP(B515,СписокРабот!B:E,2,FALSE())</f>
        <v>Оклейка мебели /окон/дверей/пола защитной пленкой</v>
      </c>
      <c r="D515" s="205" t="str">
        <f aca="false">VLOOKUP(B515,СписокРабот!B:E,3,FALSE())</f>
        <v>час.</v>
      </c>
      <c r="E515" s="557" t="n">
        <f aca="false">VLOOKUP(B515,СписокРабот!B:H,7,FALSE())</f>
        <v>1256</v>
      </c>
      <c r="F515" s="206" t="n">
        <f aca="false">SUMPRODUCT(J515:$CZ515,MOD(COLUMN(J515:$CZ515)+1,2))</f>
        <v>0</v>
      </c>
      <c r="G515" s="558" t="n">
        <f aca="false">E515*F515</f>
        <v>0</v>
      </c>
      <c r="H515" s="559"/>
      <c r="I515" s="558" t="n">
        <f aca="false">H515*$E515</f>
        <v>0</v>
      </c>
    </row>
    <row r="516" customFormat="false" ht="14.25" hidden="false" customHeight="false" outlineLevel="0" collapsed="false">
      <c r="A516" s="556"/>
      <c r="B516" s="205" t="s">
        <v>748</v>
      </c>
      <c r="C516" s="205" t="str">
        <f aca="false">VLOOKUP(B516,СписокРабот!B:E,2,FALSE())</f>
        <v>Уборка помещения после ремонта</v>
      </c>
      <c r="D516" s="205" t="str">
        <f aca="false">VLOOKUP(B516,СписокРабот!B:E,3,FALSE())</f>
        <v>ед.</v>
      </c>
      <c r="E516" s="557" t="n">
        <f aca="false">VLOOKUP(B516,СписокРабот!B:H,7,FALSE())</f>
        <v>0</v>
      </c>
      <c r="F516" s="206" t="n">
        <f aca="false">SUMPRODUCT(J516:$CZ516,MOD(COLUMN(J516:$CZ516)+1,2))</f>
        <v>0</v>
      </c>
      <c r="G516" s="558" t="n">
        <f aca="false">E516*F516</f>
        <v>0</v>
      </c>
      <c r="H516" s="559"/>
      <c r="I516" s="558" t="n">
        <f aca="false">H516*$E516</f>
        <v>0</v>
      </c>
    </row>
    <row r="517" customFormat="false" ht="14.25" hidden="false" customHeight="false" outlineLevel="0" collapsed="false">
      <c r="A517" s="556"/>
      <c r="B517" s="205" t="s">
        <v>749</v>
      </c>
      <c r="C517" s="205" t="str">
        <f aca="false">VLOOKUP(B517,СписокРабот!B:E,2,FALSE())</f>
        <v>Защита пола гофрокартоном (частичный ремонт без замены напольного покрытия)</v>
      </c>
      <c r="D517" s="205" t="str">
        <f aca="false">VLOOKUP(B517,СписокРабот!B:E,3,FALSE())</f>
        <v>час.</v>
      </c>
      <c r="E517" s="557" t="n">
        <f aca="false">VLOOKUP(B517,СписокРабот!B:H,7,FALSE())</f>
        <v>3630</v>
      </c>
      <c r="F517" s="206" t="n">
        <f aca="false">SUMPRODUCT(J517:$CZ517,MOD(COLUMN(J517:$CZ517)+1,2))</f>
        <v>0</v>
      </c>
      <c r="G517" s="558" t="n">
        <f aca="false">E517*F517</f>
        <v>0</v>
      </c>
      <c r="H517" s="559"/>
      <c r="I517" s="558" t="n">
        <f aca="false">H517*$E517</f>
        <v>0</v>
      </c>
    </row>
    <row r="518" customFormat="false" ht="14.25" hidden="false" customHeight="false" outlineLevel="0" collapsed="false">
      <c r="A518" s="556"/>
      <c r="B518" s="205" t="s">
        <v>750</v>
      </c>
      <c r="C518" s="205" t="str">
        <f aca="false">VLOOKUP(B518,СписокРабот!B:E,2,FALSE())</f>
        <v>Вынос мусора до контейнера заказчика (при наличии грузового лифта не более 50 метров от подъезда)</v>
      </c>
      <c r="D518" s="205" t="str">
        <f aca="false">VLOOKUP(B518,СписокРабот!B:E,3,FALSE())</f>
        <v>час.</v>
      </c>
      <c r="E518" s="557" t="n">
        <f aca="false">VLOOKUP(B518,СписокРабот!B:H,7,FALSE())</f>
        <v>2308</v>
      </c>
      <c r="F518" s="206" t="n">
        <f aca="false">SUMPRODUCT(J518:$CZ518,MOD(COLUMN(J518:$CZ518)+1,2))</f>
        <v>0</v>
      </c>
      <c r="G518" s="558" t="n">
        <f aca="false">E518*F518</f>
        <v>0</v>
      </c>
      <c r="H518" s="559"/>
      <c r="I518" s="558" t="n">
        <f aca="false">H518*$E518</f>
        <v>0</v>
      </c>
    </row>
    <row r="519" customFormat="false" ht="14.25" hidden="false" customHeight="false" outlineLevel="0" collapsed="false">
      <c r="A519" s="556"/>
      <c r="B519" s="205" t="s">
        <v>751</v>
      </c>
      <c r="C519" s="205" t="str">
        <f aca="false">VLOOKUP(B519,СписокРабот!B:E,2,FALSE())</f>
        <v>Вынос мусора до контейнера заказчика (при наличии грузового лифта свыше 50 метров от подъезда)</v>
      </c>
      <c r="D519" s="205" t="str">
        <f aca="false">VLOOKUP(B519,СписокРабот!B:E,3,FALSE())</f>
        <v>час.</v>
      </c>
      <c r="E519" s="557" t="n">
        <f aca="false">VLOOKUP(B519,СписокРабот!B:H,7,FALSE())</f>
        <v>2885</v>
      </c>
      <c r="F519" s="206" t="n">
        <f aca="false">SUMPRODUCT(J519:$CZ519,MOD(COLUMN(J519:$CZ519)+1,2))</f>
        <v>0</v>
      </c>
      <c r="G519" s="558" t="n">
        <f aca="false">E519*F519</f>
        <v>0</v>
      </c>
      <c r="H519" s="559"/>
      <c r="I519" s="558" t="n">
        <f aca="false">H519*$E519</f>
        <v>0</v>
      </c>
    </row>
    <row r="520" customFormat="false" ht="14.25" hidden="false" customHeight="false" outlineLevel="0" collapsed="false">
      <c r="A520" s="556"/>
      <c r="B520" s="205" t="s">
        <v>752</v>
      </c>
      <c r="C520" s="205" t="str">
        <f aca="false">VLOOKUP(B520,СписокРабот!B:E,2,FALSE())</f>
        <v>Вывоз мусора (контейнер 7 м. куб.)</v>
      </c>
      <c r="D520" s="205" t="str">
        <f aca="false">VLOOKUP(B520,СписокРабот!B:E,3,FALSE())</f>
        <v>ед.</v>
      </c>
      <c r="E520" s="557" t="n">
        <f aca="false">VLOOKUP(B520,СписокРабот!B:H,7,FALSE())</f>
        <v>0</v>
      </c>
      <c r="F520" s="206" t="n">
        <f aca="false">SUMPRODUCT(J520:$CZ520,MOD(COLUMN(J520:$CZ520)+1,2))</f>
        <v>0</v>
      </c>
      <c r="G520" s="558" t="n">
        <f aca="false">E520*F520</f>
        <v>0</v>
      </c>
      <c r="H520" s="559"/>
      <c r="I520" s="558" t="n">
        <f aca="false">H520*$E520</f>
        <v>0</v>
      </c>
    </row>
    <row r="521" customFormat="false" ht="14.25" hidden="false" customHeight="false" outlineLevel="0" collapsed="false">
      <c r="A521" s="556"/>
      <c r="B521" s="205" t="s">
        <v>753</v>
      </c>
      <c r="C521" s="205" t="str">
        <f aca="false">Сводная!D525</f>
        <v>Сборка строительных лесов, подмостей</v>
      </c>
      <c r="D521" s="205" t="str">
        <f aca="false">Сводная!E525</f>
        <v>час.</v>
      </c>
      <c r="E521" s="557" t="n">
        <f aca="false">VLOOKUP(B521,СписокРабот!B:H,7,FALSE())</f>
        <v>1238</v>
      </c>
      <c r="F521" s="206" t="n">
        <f aca="false">SUMPRODUCT(J521:$CZ521,MOD(COLUMN(J521:$CZ521)+1,2))</f>
        <v>0</v>
      </c>
      <c r="G521" s="558" t="n">
        <f aca="false">E521*F521</f>
        <v>0</v>
      </c>
      <c r="H521" s="559"/>
      <c r="I521" s="558" t="n">
        <f aca="false">H521*$E521</f>
        <v>0</v>
      </c>
    </row>
    <row r="522" customFormat="false" ht="14.25" hidden="false" customHeight="false" outlineLevel="0" collapsed="false">
      <c r="A522" s="556"/>
      <c r="B522" s="205" t="s">
        <v>754</v>
      </c>
      <c r="C522" s="205" t="str">
        <f aca="false">Сводная!D526</f>
        <v>Изготовление дубликата ключа (цена договорная)</v>
      </c>
      <c r="D522" s="205" t="str">
        <f aca="false">Сводная!E526</f>
        <v>ед.</v>
      </c>
      <c r="E522" s="557" t="n">
        <f aca="false">VLOOKUP(B522,СписокРабот!B:H,7,FALSE())</f>
        <v>0</v>
      </c>
      <c r="F522" s="206" t="n">
        <f aca="false">SUMPRODUCT(J522:$CZ522,MOD(COLUMN(J522:$CZ522)+1,2))</f>
        <v>0</v>
      </c>
      <c r="G522" s="558" t="n">
        <f aca="false">E522*F522</f>
        <v>0</v>
      </c>
      <c r="H522" s="559"/>
      <c r="I522" s="558" t="n">
        <f aca="false">H522*$E522</f>
        <v>0</v>
      </c>
    </row>
    <row r="523" customFormat="false" ht="14.25" hidden="false" customHeight="false" outlineLevel="0" collapsed="false">
      <c r="A523" s="556"/>
      <c r="B523" s="205" t="s">
        <v>755</v>
      </c>
      <c r="C523" s="205" t="n">
        <f aca="false">Сводная!D527</f>
        <v>0</v>
      </c>
      <c r="D523" s="205" t="n">
        <f aca="false">Сводная!E527</f>
        <v>0</v>
      </c>
      <c r="E523" s="557" t="n">
        <f aca="false">VLOOKUP(B523,СписокРабот!B:H,7,FALSE())</f>
        <v>0</v>
      </c>
      <c r="F523" s="206" t="n">
        <f aca="false">SUMPRODUCT(J523:$CZ523,MOD(COLUMN(J523:$CZ523)+1,2))</f>
        <v>0</v>
      </c>
      <c r="G523" s="558" t="n">
        <f aca="false">E523*F523</f>
        <v>0</v>
      </c>
      <c r="H523" s="559"/>
      <c r="I523" s="558" t="n">
        <f aca="false">H523*$E523</f>
        <v>0</v>
      </c>
    </row>
    <row r="524" customFormat="false" ht="14.25" hidden="false" customHeight="false" outlineLevel="0" collapsed="false">
      <c r="A524" s="556"/>
      <c r="B524" s="205" t="s">
        <v>756</v>
      </c>
      <c r="C524" s="205" t="n">
        <f aca="false">Сводная!D528</f>
        <v>0</v>
      </c>
      <c r="D524" s="205" t="n">
        <f aca="false">Сводная!E528</f>
        <v>0</v>
      </c>
      <c r="E524" s="557" t="n">
        <f aca="false">VLOOKUP(B524,СписокРабот!B:H,7,FALSE())</f>
        <v>0</v>
      </c>
      <c r="F524" s="206" t="n">
        <f aca="false">SUMPRODUCT(J524:$CZ524,MOD(COLUMN(J524:$CZ524)+1,2))</f>
        <v>0</v>
      </c>
      <c r="G524" s="558" t="n">
        <f aca="false">E524*F524</f>
        <v>0</v>
      </c>
      <c r="H524" s="559"/>
      <c r="I524" s="558" t="n">
        <f aca="false">H524*$E524</f>
        <v>0</v>
      </c>
    </row>
    <row r="525" customFormat="false" ht="14.25" hidden="false" customHeight="false" outlineLevel="0" collapsed="false">
      <c r="A525" s="574" t="s">
        <v>382</v>
      </c>
      <c r="B525" s="575" t="s">
        <v>1085</v>
      </c>
      <c r="C525" s="575"/>
      <c r="D525" s="575"/>
      <c r="E525" s="575"/>
      <c r="F525" s="576" t="n">
        <f aca="false">SUM(F514:F517)</f>
        <v>0</v>
      </c>
      <c r="G525" s="577" t="n">
        <f aca="false">SUM(G514:G524)</f>
        <v>0</v>
      </c>
      <c r="H525" s="578"/>
      <c r="I525" s="579" t="n">
        <f aca="false">SUM(I514:I524)</f>
        <v>0</v>
      </c>
    </row>
    <row r="526" customFormat="false" ht="14.25" hidden="false" customHeight="false" outlineLevel="0" collapsed="false">
      <c r="A526" s="581" t="s">
        <v>758</v>
      </c>
      <c r="B526" s="582" t="s">
        <v>1086</v>
      </c>
      <c r="C526" s="582"/>
      <c r="D526" s="582"/>
      <c r="E526" s="582"/>
      <c r="F526" s="583" t="n">
        <f aca="false">F525+F512+F469+F341+F231+F178+F56</f>
        <v>0</v>
      </c>
      <c r="G526" s="584" t="n">
        <f aca="false">G525+G512+G469+G341+G231+G178+G56</f>
        <v>0</v>
      </c>
      <c r="H526" s="585"/>
      <c r="I526" s="586" t="n">
        <f aca="false">I525+I512+I469+I341+I231+I178+I56</f>
        <v>0</v>
      </c>
    </row>
    <row r="527" customFormat="false" ht="15" hidden="false" customHeight="false" outlineLevel="0" collapsed="false"/>
  </sheetData>
  <sheetProtection sheet="true" password="88ed" objects="true" scenarios="true" autoFilter="false"/>
  <autoFilter ref="A6:G526"/>
  <mergeCells count="42">
    <mergeCell ref="B5:C5"/>
    <mergeCell ref="F5:G5"/>
    <mergeCell ref="H5:I5"/>
    <mergeCell ref="B7:E7"/>
    <mergeCell ref="B8:E8"/>
    <mergeCell ref="B17:E17"/>
    <mergeCell ref="B18:E18"/>
    <mergeCell ref="B55:E55"/>
    <mergeCell ref="B56:E56"/>
    <mergeCell ref="B57:E57"/>
    <mergeCell ref="B58:E58"/>
    <mergeCell ref="B79:E79"/>
    <mergeCell ref="B80:E80"/>
    <mergeCell ref="B177:E177"/>
    <mergeCell ref="B178:E178"/>
    <mergeCell ref="B179:E179"/>
    <mergeCell ref="B180:E180"/>
    <mergeCell ref="B194:E194"/>
    <mergeCell ref="B195:E195"/>
    <mergeCell ref="B230:E230"/>
    <mergeCell ref="B231:E231"/>
    <mergeCell ref="B232:E232"/>
    <mergeCell ref="B233:E233"/>
    <mergeCell ref="B262:E262"/>
    <mergeCell ref="B263:E263"/>
    <mergeCell ref="B340:E340"/>
    <mergeCell ref="B341:E341"/>
    <mergeCell ref="B342:E342"/>
    <mergeCell ref="B343:E343"/>
    <mergeCell ref="B356:E356"/>
    <mergeCell ref="B357:E357"/>
    <mergeCell ref="B468:E468"/>
    <mergeCell ref="B469:E469"/>
    <mergeCell ref="B470:E470"/>
    <mergeCell ref="B471:E471"/>
    <mergeCell ref="B475:E475"/>
    <mergeCell ref="B476:E476"/>
    <mergeCell ref="B511:E511"/>
    <mergeCell ref="B512:E512"/>
    <mergeCell ref="B513:E513"/>
    <mergeCell ref="B525:E525"/>
    <mergeCell ref="B526:E5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09" activeCellId="0" sqref="G109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4.44"/>
    <col collapsed="false" customWidth="true" hidden="false" outlineLevel="0" max="11" min="11" style="31" width="3"/>
    <col collapsed="false" customWidth="true" hidden="true" outlineLevel="0" max="12" min="12" style="31" width="6.44"/>
    <col collapsed="false" customWidth="true" hidden="true" outlineLevel="0" max="13" min="13" style="31" width="17.56"/>
    <col collapsed="false" customWidth="true" hidden="true" outlineLevel="0" max="14" min="14" style="31" width="7"/>
    <col collapsed="false" customWidth="true" hidden="false" outlineLevel="0" max="16" min="15" style="31" width="6.44"/>
    <col collapsed="false" customWidth="false" hidden="false" outlineLevel="0" max="16384" min="17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Замер!$D$21&amp;" (Помещение 1)"</f>
        <v>Кухня-гостиная (Помещение 1)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Замер!$D$27</f>
        <v>21.48</v>
      </c>
      <c r="F5" s="590" t="s">
        <v>254</v>
      </c>
      <c r="G5" s="590"/>
      <c r="H5" s="591" t="n">
        <f aca="false">Замер!$D$23</f>
        <v>6.94</v>
      </c>
      <c r="L5" s="61" t="n">
        <f aca="false">$E$5-SUM(Замер!$I$31:$I$37)</f>
        <v>20.58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Замер!$D$26</f>
        <v>26.372</v>
      </c>
      <c r="F6" s="590" t="s">
        <v>259</v>
      </c>
      <c r="G6" s="590"/>
      <c r="H6" s="591" t="n">
        <f aca="false">Замер!$D$24</f>
        <v>3.8</v>
      </c>
    </row>
    <row r="7" customFormat="false" ht="14.25" hidden="false" customHeight="false" outlineLevel="0" collapsed="false">
      <c r="D7" s="45" t="s">
        <v>1095</v>
      </c>
      <c r="E7" s="589" t="n">
        <f aca="false">Замер!$D$28</f>
        <v>66.588</v>
      </c>
      <c r="F7" s="590" t="s">
        <v>261</v>
      </c>
      <c r="G7" s="590"/>
      <c r="H7" s="592" t="n">
        <f aca="false">Замер!$D$25</f>
        <v>3.1</v>
      </c>
    </row>
    <row r="8" customFormat="false" ht="14.25" hidden="false" customHeight="false" outlineLevel="0" collapsed="false">
      <c r="D8" s="45" t="s">
        <v>1096</v>
      </c>
      <c r="E8" s="589" t="n">
        <f aca="false">Замер!$D$32+Замер!$D$33</f>
        <v>14.6317</v>
      </c>
      <c r="F8" s="590" t="s">
        <v>1097</v>
      </c>
      <c r="G8" s="590"/>
      <c r="H8" s="593" t="n">
        <f aca="false">Замер!$D$30</f>
        <v>3</v>
      </c>
    </row>
    <row r="9" customFormat="false" ht="14.25" hidden="false" customHeight="false" outlineLevel="0" collapsed="false">
      <c r="D9" s="45" t="s">
        <v>1098</v>
      </c>
      <c r="E9" s="589" t="n">
        <f aca="false">Замер!$D$29</f>
        <v>51.9563</v>
      </c>
      <c r="F9" s="590" t="s">
        <v>1099</v>
      </c>
      <c r="G9" s="590"/>
      <c r="H9" s="594" t="n">
        <f aca="false">Замер!$D$31</f>
        <v>1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474380.41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/>
      <c r="H13" s="602" t="n">
        <f aca="false">G13*F13</f>
        <v>0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03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26.4</v>
      </c>
      <c r="H15" s="602" t="n">
        <f aca="false">G15*F15</f>
        <v>21964.8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26.4</v>
      </c>
      <c r="H16" s="602" t="n">
        <f aca="false">G16*F16</f>
        <v>5253.6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26.4</v>
      </c>
      <c r="H17" s="602" t="n">
        <f aca="false">G17*F17</f>
        <v>27271.2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26.4</v>
      </c>
      <c r="H18" s="602" t="n">
        <f aca="false">G18*F18</f>
        <v>18585.6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03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03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474380.41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26.4</v>
      </c>
      <c r="H23" s="604" t="n">
        <f aca="false">G23*F23</f>
        <v>49632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26.4</v>
      </c>
      <c r="H24" s="604" t="n">
        <f aca="false">G24*F24</f>
        <v>50661.6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 t="n">
        <v>1</v>
      </c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v>60.8</v>
      </c>
      <c r="H25" s="604" t="n">
        <f aca="false">G25*F25</f>
        <v>35142.4</v>
      </c>
      <c r="J25" s="595"/>
      <c r="L25" s="83"/>
      <c r="M25" s="66" t="n">
        <f aca="false">$F25*(100%-$B$3)</f>
        <v>491.3</v>
      </c>
      <c r="N25" s="31" t="n">
        <f aca="false">IF(B25=1,$G25*$M25,0)</f>
        <v>29871.04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26.4</v>
      </c>
      <c r="H26" s="604" t="n">
        <f aca="false">G26*F26</f>
        <v>100874.4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596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0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596" t="n">
        <v>1</v>
      </c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v>16.6</v>
      </c>
      <c r="H28" s="611" t="n">
        <f aca="false">G28*F28</f>
        <v>75413.8</v>
      </c>
      <c r="J28" s="595"/>
      <c r="L28" s="83"/>
      <c r="M28" s="66" t="n">
        <f aca="false">$F28*(100%-$B$3)</f>
        <v>3861.55</v>
      </c>
      <c r="N28" s="31" t="n">
        <f aca="false">IF(B28=1,$G28*$M28,0)</f>
        <v>64101.73</v>
      </c>
    </row>
    <row r="29" customFormat="false" ht="14.25" hidden="false" customHeight="false" outlineLevel="0" collapsed="false">
      <c r="A29" s="605"/>
      <c r="B29" s="596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26.4</v>
      </c>
      <c r="H29" s="611" t="n">
        <f aca="false">G29*F29</f>
        <v>134851.2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596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0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26.4</v>
      </c>
      <c r="H31" s="604" t="n">
        <f aca="false">G31*F31</f>
        <v>47229.6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 t="n">
        <v>1</v>
      </c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v>155</v>
      </c>
      <c r="H32" s="604" t="n">
        <f aca="false">G32*F32</f>
        <v>24645</v>
      </c>
      <c r="J32" s="595"/>
      <c r="L32" s="83"/>
      <c r="M32" s="66" t="n">
        <f aca="false">$F32*(100%-$B$3)</f>
        <v>135.15</v>
      </c>
      <c r="N32" s="31" t="n">
        <f aca="false">IF(B32=1,$G32*$M32,0)</f>
        <v>20948.25</v>
      </c>
    </row>
    <row r="33" customFormat="false" ht="14.25" hidden="false" customHeight="false" outlineLevel="0" collapsed="false">
      <c r="B33" s="596" t="n">
        <v>1</v>
      </c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v>60.8</v>
      </c>
      <c r="H33" s="604" t="n">
        <f aca="false">G33*F33</f>
        <v>155830.4</v>
      </c>
      <c r="J33" s="595"/>
      <c r="L33" s="83"/>
      <c r="M33" s="66" t="n">
        <f aca="false">$F33*(100%-$B$3)</f>
        <v>2178.55</v>
      </c>
      <c r="N33" s="31" t="n">
        <f aca="false">IF(B33=1,$G33*$M33,0)</f>
        <v>132455.84</v>
      </c>
    </row>
    <row r="34" customFormat="false" ht="14.25" hidden="false" customHeight="false" outlineLevel="0" collapsed="false">
      <c r="B34" s="596" t="n">
        <v>1</v>
      </c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v>77.5</v>
      </c>
      <c r="H34" s="604" t="n">
        <f aca="false">G34*F34</f>
        <v>93000</v>
      </c>
      <c r="J34" s="595"/>
      <c r="L34" s="83"/>
      <c r="M34" s="66" t="n">
        <f aca="false">$F34*(100%-$B$3)</f>
        <v>1020</v>
      </c>
      <c r="N34" s="31" t="n">
        <f aca="false">IF(B34=1,$G34*$M34,0)</f>
        <v>79050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26.4</v>
      </c>
      <c r="H35" s="604" t="n">
        <f aca="false">G35*F35</f>
        <v>35508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03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 t="n">
        <v>1</v>
      </c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v>77.5</v>
      </c>
      <c r="H37" s="604" t="n">
        <f aca="false">G37*F37</f>
        <v>61690</v>
      </c>
      <c r="J37" s="595"/>
      <c r="L37" s="83"/>
      <c r="M37" s="66" t="n">
        <f aca="false">$F37*(100%-$B$3)</f>
        <v>676.6</v>
      </c>
      <c r="N37" s="31" t="n">
        <f aca="false">IF(B37=1,$G37*$M37,0)</f>
        <v>52436.5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0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03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03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 t="n">
        <v>1</v>
      </c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v>77.5</v>
      </c>
      <c r="H41" s="604" t="n">
        <f aca="false">G41*F41</f>
        <v>48050</v>
      </c>
      <c r="J41" s="595"/>
      <c r="L41" s="83"/>
      <c r="M41" s="66" t="n">
        <f aca="false">$F41*(100%-$B$3)</f>
        <v>527</v>
      </c>
      <c r="N41" s="31" t="n">
        <f aca="false">IF(B41=1,$G41*$M41,0)</f>
        <v>40842.5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03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03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03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03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 t="n">
        <v>1</v>
      </c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v>138</v>
      </c>
      <c r="H46" s="604" t="n">
        <f aca="false">G46*F46</f>
        <v>60858</v>
      </c>
      <c r="J46" s="595"/>
      <c r="L46" s="83"/>
      <c r="M46" s="66" t="n">
        <f aca="false">$F46*(100%-$B$3)</f>
        <v>374.85</v>
      </c>
      <c r="N46" s="31" t="n">
        <f aca="false">IF(B46=1,$G46*$M46,0)</f>
        <v>51729.3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26.4</v>
      </c>
      <c r="H47" s="604" t="n">
        <f aca="false">G47*F47</f>
        <v>11642.4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26.4</v>
      </c>
      <c r="H48" s="604" t="n">
        <f aca="false">G48*F48</f>
        <v>69405.6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03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26.4</v>
      </c>
      <c r="H50" s="604" t="n">
        <f aca="false">G50*F50</f>
        <v>39890.4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26.4</v>
      </c>
      <c r="H51" s="604" t="n">
        <f aca="false">G51*F51</f>
        <v>55862.4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26.4</v>
      </c>
      <c r="H52" s="604" t="n">
        <f aca="false">G52*F52</f>
        <v>103250.4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03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 t="n">
        <v>1</v>
      </c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03" t="n">
        <v>15</v>
      </c>
      <c r="H54" s="604" t="n">
        <f aca="false">G54*F54</f>
        <v>3465</v>
      </c>
      <c r="J54" s="595"/>
      <c r="L54" s="83"/>
      <c r="M54" s="66" t="n">
        <f aca="false">$F54*(100%-$B$3)</f>
        <v>196.35</v>
      </c>
      <c r="N54" s="31" t="n">
        <f aca="false">IF(B54=1,$G54*$M54,0)</f>
        <v>2945.25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0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596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0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596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0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03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558094.6</v>
      </c>
      <c r="H59" s="96"/>
      <c r="J59" s="595"/>
      <c r="L59" s="88" t="s">
        <v>354</v>
      </c>
      <c r="M59" s="66"/>
      <c r="N59" s="31" t="n">
        <f aca="false">G59*(100%-$B$3)</f>
        <v>474380.41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558094.6</v>
      </c>
      <c r="H60" s="99"/>
      <c r="J60" s="595"/>
      <c r="L60" s="100" t="s">
        <v>382</v>
      </c>
      <c r="M60" s="66"/>
      <c r="N60" s="31" t="n">
        <f aca="false">G60*(100%-$B$3)</f>
        <v>474380.41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937977.04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2184.5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03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03" t="n">
        <f aca="false">Замер!$D$34</f>
        <v>18.44</v>
      </c>
      <c r="H64" s="602" t="n">
        <f aca="false">G64*F64</f>
        <v>1364.56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03" t="n">
        <v>1</v>
      </c>
      <c r="H65" s="602" t="n">
        <f aca="false">G65*F65</f>
        <v>23310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52</v>
      </c>
      <c r="H66" s="602" t="n">
        <f aca="false">G66*F66</f>
        <v>38688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03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03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03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03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1</v>
      </c>
      <c r="H71" s="602" t="n">
        <f aca="false">G71*F71</f>
        <v>777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3</v>
      </c>
      <c r="H72" s="602" t="n">
        <f aca="false">G72*F72</f>
        <v>1404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52</v>
      </c>
      <c r="H73" s="602" t="n">
        <f aca="false">G73*F73</f>
        <v>37544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52</v>
      </c>
      <c r="H74" s="602" t="n">
        <f aca="false">G74*F74</f>
        <v>28704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52</v>
      </c>
      <c r="H75" s="602" t="n">
        <f aca="false">G75*F75</f>
        <v>11128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3</v>
      </c>
      <c r="H76" s="602" t="n">
        <f aca="false">G76*F76</f>
        <v>5502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03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03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Замер!$D$37</f>
        <v>6.32</v>
      </c>
      <c r="H79" s="602" t="n">
        <f aca="false">G79*F79</f>
        <v>13847.12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52</v>
      </c>
      <c r="H80" s="602" t="n">
        <f aca="false">G80*F80</f>
        <v>14768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52</v>
      </c>
      <c r="H81" s="602" t="n">
        <f aca="false">G81*F81</f>
        <v>92716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 t="n">
        <v>1</v>
      </c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v>10</v>
      </c>
      <c r="H82" s="602" t="n">
        <f aca="false">G82*F82</f>
        <v>2570</v>
      </c>
      <c r="J82" s="615"/>
      <c r="L82" s="83"/>
      <c r="M82" s="66" t="n">
        <f aca="false">$F82*(100%-$B$3)</f>
        <v>218.45</v>
      </c>
      <c r="N82" s="31" t="n">
        <f aca="false">IF(B82=1,$G82*$M82,0)</f>
        <v>2184.5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2570</v>
      </c>
      <c r="H83" s="96"/>
      <c r="J83" s="615"/>
      <c r="L83" s="88" t="s">
        <v>354</v>
      </c>
      <c r="M83" s="66"/>
      <c r="N83" s="31" t="n">
        <f aca="false">G83*(100%-$B$3)</f>
        <v>2184.5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935792.54</v>
      </c>
    </row>
    <row r="85" customFormat="false" ht="14.25" hidden="false" customHeight="false" outlineLevel="0" collapsed="false">
      <c r="B85" s="596" t="n">
        <v>1</v>
      </c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v>15</v>
      </c>
      <c r="H85" s="602" t="n">
        <f aca="false">G85*F85</f>
        <v>7440</v>
      </c>
      <c r="J85" s="595"/>
      <c r="L85" s="83"/>
      <c r="M85" s="66" t="n">
        <f aca="false">$F85*(100%-$B$3)</f>
        <v>421.6</v>
      </c>
      <c r="N85" s="31" t="n">
        <f aca="false">IF(B85=1,$G85*$M85,0)</f>
        <v>6324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01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596" t="n">
        <v>1</v>
      </c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0" t="n">
        <v>7.4</v>
      </c>
      <c r="H87" s="616" t="n">
        <f aca="false">G87*F87</f>
        <v>11070.4</v>
      </c>
      <c r="J87" s="595"/>
      <c r="L87" s="83"/>
      <c r="M87" s="66" t="n">
        <f aca="false">$F87*(100%-$B$3)</f>
        <v>1271.6</v>
      </c>
      <c r="N87" s="31" t="n">
        <f aca="false">IF(B87=1,$G87*$M87,0)</f>
        <v>9409.84</v>
      </c>
    </row>
    <row r="88" customFormat="false" ht="14.25" hidden="false" customHeight="false" outlineLevel="0" collapsed="false">
      <c r="A88" s="605"/>
      <c r="B88" s="596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7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01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01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03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03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 t="n">
        <v>1</v>
      </c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03" t="n">
        <v>75</v>
      </c>
      <c r="H93" s="602" t="n">
        <f aca="false">G93*F93</f>
        <v>135675</v>
      </c>
      <c r="J93" s="595"/>
      <c r="L93" s="83"/>
      <c r="M93" s="66" t="n">
        <f aca="false">$F93*(100%-$B$3)</f>
        <v>1537.65</v>
      </c>
      <c r="N93" s="31" t="n">
        <f aca="false">IF(B93=1,$G93*$M93,0)</f>
        <v>115323.75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03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03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03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596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0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 t="n">
        <v>1</v>
      </c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03" t="n">
        <v>15</v>
      </c>
      <c r="H98" s="602" t="n">
        <f aca="false">G98*F98</f>
        <v>8475</v>
      </c>
      <c r="J98" s="595"/>
      <c r="L98" s="83"/>
      <c r="M98" s="66" t="n">
        <f aca="false">$F98*(100%-$B$3)</f>
        <v>480.25</v>
      </c>
      <c r="N98" s="31" t="n">
        <f aca="false">IF(B98=1,$G98*$M98,0)</f>
        <v>7203.75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0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03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596" t="n">
        <v>1</v>
      </c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0" t="n">
        <v>6</v>
      </c>
      <c r="H101" s="616" t="n">
        <f aca="false">G101*F101</f>
        <v>12990</v>
      </c>
      <c r="J101" s="595"/>
      <c r="L101" s="83"/>
      <c r="M101" s="66" t="n">
        <f aca="false">$F101*(100%-$B$3)</f>
        <v>1840.25</v>
      </c>
      <c r="N101" s="31" t="n">
        <f aca="false">IF(B101=1,$G101*$M101,0)</f>
        <v>11041.5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0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596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0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52</v>
      </c>
      <c r="H104" s="602" t="n">
        <f aca="false">G104*F104</f>
        <v>41132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Замер!$D$34</f>
        <v>18.44</v>
      </c>
      <c r="H105" s="616" t="n">
        <f aca="false">G105*F105</f>
        <v>15618.68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 t="n">
        <v>1</v>
      </c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v>47</v>
      </c>
      <c r="H106" s="602" t="n">
        <f aca="false">G106*F106</f>
        <v>31725</v>
      </c>
      <c r="J106" s="595"/>
      <c r="L106" s="83"/>
      <c r="M106" s="66" t="n">
        <f aca="false">$F106*(100%-$B$3)</f>
        <v>573.75</v>
      </c>
      <c r="N106" s="31" t="n">
        <f aca="false">IF(B106=1,$G106*$M106,0)</f>
        <v>26966.25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52</v>
      </c>
      <c r="H107" s="602" t="n">
        <f aca="false">G107*F107</f>
        <v>32344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 t="n">
        <v>1</v>
      </c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03" t="n">
        <v>15</v>
      </c>
      <c r="H108" s="602" t="n">
        <f aca="false">G108*F108</f>
        <v>2520</v>
      </c>
      <c r="J108" s="595"/>
      <c r="L108" s="83"/>
      <c r="M108" s="66" t="n">
        <f aca="false">$F108*(100%-$B$3)</f>
        <v>142.8</v>
      </c>
      <c r="N108" s="31" t="n">
        <f aca="false">IF(B108=1,$G108*$M108,0)</f>
        <v>2142</v>
      </c>
    </row>
    <row r="109" customFormat="false" ht="14.25" hidden="false" customHeight="false" outlineLevel="0" collapsed="false">
      <c r="B109" s="596" t="n">
        <v>1</v>
      </c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03" t="n">
        <f aca="false">SUMIF($B$308:$B$311,"&gt;0",$G$308:$G$311)+SUMIF($B$437:$B$452,"&gt;0",$G$437:$G$452)</f>
        <v>78</v>
      </c>
      <c r="H109" s="602" t="n">
        <f aca="false">G109*F109</f>
        <v>24258</v>
      </c>
      <c r="J109" s="595"/>
      <c r="L109" s="83"/>
      <c r="M109" s="66" t="n">
        <f aca="false">$F109*(100%-$B$3)</f>
        <v>264.35</v>
      </c>
      <c r="N109" s="31" t="n">
        <f aca="false">IF(B109=1,$G109*$M109,0)</f>
        <v>20619.3</v>
      </c>
    </row>
    <row r="110" customFormat="false" ht="14.25" hidden="false" customHeight="false" outlineLevel="0" collapsed="false">
      <c r="B110" s="596" t="n">
        <v>1</v>
      </c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v>247</v>
      </c>
      <c r="H110" s="602" t="n">
        <f aca="false">G110*F110</f>
        <v>445835</v>
      </c>
      <c r="J110" s="595"/>
      <c r="L110" s="83"/>
      <c r="M110" s="66" t="n">
        <f aca="false">$F110*(100%-$B$3)</f>
        <v>1534.25</v>
      </c>
      <c r="N110" s="31" t="n">
        <f aca="false">IF(B110=1,$G110*$M110,0)</f>
        <v>378959.75</v>
      </c>
    </row>
    <row r="111" customFormat="false" ht="14.25" hidden="false" customHeight="false" outlineLevel="0" collapsed="false">
      <c r="A111" s="605"/>
      <c r="B111" s="596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Замер!$D$34</f>
        <v>18.44</v>
      </c>
      <c r="H111" s="616" t="n">
        <f aca="false">G111*F111</f>
        <v>17462.68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0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52</v>
      </c>
      <c r="H113" s="602" t="n">
        <f aca="false">G113*F113</f>
        <v>27612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 t="n">
        <v>1</v>
      </c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v>185</v>
      </c>
      <c r="H114" s="602" t="n">
        <f aca="false">G114*F114</f>
        <v>139490</v>
      </c>
      <c r="J114" s="595"/>
      <c r="L114" s="83"/>
      <c r="M114" s="66" t="n">
        <f aca="false">$F114*(100%-$B$3)</f>
        <v>640.9</v>
      </c>
      <c r="N114" s="31" t="n">
        <f aca="false">IF(B114=1,$G114*$M114,0)</f>
        <v>118566.5</v>
      </c>
    </row>
    <row r="115" customFormat="false" ht="14.25" hidden="false" customHeight="false" outlineLevel="0" collapsed="false">
      <c r="B115" s="596" t="n">
        <v>1</v>
      </c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v>15</v>
      </c>
      <c r="H115" s="602" t="n">
        <f aca="false">G115*F115</f>
        <v>15555</v>
      </c>
      <c r="J115" s="595"/>
      <c r="L115" s="83"/>
      <c r="M115" s="66" t="n">
        <f aca="false">$F115*(100%-$B$3)</f>
        <v>881.45</v>
      </c>
      <c r="N115" s="31" t="n">
        <f aca="false">IF(B115=1,$G115*$M115,0)</f>
        <v>13221.75</v>
      </c>
    </row>
    <row r="116" customFormat="false" ht="14.25" hidden="false" customHeight="false" outlineLevel="0" collapsed="false">
      <c r="B116" s="596" t="n">
        <v>1</v>
      </c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v>447</v>
      </c>
      <c r="H116" s="602" t="n">
        <f aca="false">G116*F116</f>
        <v>70179</v>
      </c>
      <c r="J116" s="595"/>
      <c r="L116" s="83"/>
      <c r="M116" s="66" t="n">
        <f aca="false">$F116*(100%-$B$3)</f>
        <v>133.45</v>
      </c>
      <c r="N116" s="31" t="n">
        <f aca="false">IF(B116=1,$G116*$M116,0)</f>
        <v>59652.15</v>
      </c>
    </row>
    <row r="117" customFormat="false" ht="14.25" hidden="false" customHeight="false" outlineLevel="0" collapsed="false">
      <c r="B117" s="596" t="n">
        <v>1</v>
      </c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v>200</v>
      </c>
      <c r="H117" s="602" t="n">
        <f aca="false">G117*F117</f>
        <v>48200</v>
      </c>
      <c r="J117" s="595"/>
      <c r="L117" s="83"/>
      <c r="M117" s="66" t="n">
        <f aca="false">$F117*(100%-$B$3)</f>
        <v>204.85</v>
      </c>
      <c r="N117" s="31" t="n">
        <f aca="false">IF(B117=1,$G117*$M117,0)</f>
        <v>40970</v>
      </c>
    </row>
    <row r="118" customFormat="false" ht="14.25" hidden="false" customHeight="false" outlineLevel="0" collapsed="false">
      <c r="B118" s="596" t="n">
        <v>1</v>
      </c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v>185</v>
      </c>
      <c r="H118" s="602" t="n">
        <f aca="false">G118*F118</f>
        <v>130240</v>
      </c>
      <c r="J118" s="595"/>
      <c r="L118" s="83"/>
      <c r="M118" s="66" t="n">
        <f aca="false">$F118*(100%-$B$3)</f>
        <v>598.4</v>
      </c>
      <c r="N118" s="31" t="n">
        <f aca="false">IF(B118=1,$G118*$M118,0)</f>
        <v>110704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52</v>
      </c>
      <c r="H119" s="616" t="n">
        <f aca="false">G119*F119</f>
        <v>55796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52</v>
      </c>
      <c r="H120" s="602" t="n">
        <f aca="false">G120*F120</f>
        <v>32968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52</v>
      </c>
      <c r="H121" s="616" t="n">
        <f aca="false">G121*F121</f>
        <v>198068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52</v>
      </c>
      <c r="H122" s="616" t="n">
        <f aca="false">G122*F122</f>
        <v>65780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52</v>
      </c>
      <c r="H123" s="602" t="n">
        <f aca="false">G123*F123</f>
        <v>23504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 t="n">
        <v>1</v>
      </c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v>15</v>
      </c>
      <c r="H124" s="602" t="n">
        <f aca="false">G124*F124</f>
        <v>9120</v>
      </c>
      <c r="J124" s="595"/>
      <c r="L124" s="83"/>
      <c r="M124" s="66" t="n">
        <f aca="false">$F124*(100%-$B$3)</f>
        <v>516.8</v>
      </c>
      <c r="N124" s="31" t="n">
        <f aca="false">IF(B124=1,$G124*$M124,0)</f>
        <v>7752</v>
      </c>
    </row>
    <row r="125" customFormat="false" ht="14.25" hidden="false" customHeight="false" outlineLevel="0" collapsed="false">
      <c r="A125" s="605"/>
      <c r="B125" s="596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Замер!$D$34</f>
        <v>18.44</v>
      </c>
      <c r="H125" s="616" t="n">
        <f aca="false">G125*F125</f>
        <v>2895.08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Замер!$D$34</f>
        <v>18.44</v>
      </c>
      <c r="H126" s="616" t="n">
        <f aca="false">G126*F126</f>
        <v>19122.28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Замер!$D$34</f>
        <v>18.44</v>
      </c>
      <c r="H127" s="616" t="n">
        <f aca="false">G127*F127</f>
        <v>11211.52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596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0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03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Замер!$D$34</f>
        <v>18.44</v>
      </c>
      <c r="H130" s="616" t="n">
        <f aca="false">G130*F130</f>
        <v>15286.76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52</v>
      </c>
      <c r="H131" s="616" t="n">
        <f aca="false">G131*F131</f>
        <v>524420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52</v>
      </c>
      <c r="H132" s="616" t="n">
        <f aca="false">G132*F132</f>
        <v>12532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 t="n">
        <v>1</v>
      </c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v>40</v>
      </c>
      <c r="H133" s="616" t="n">
        <f aca="false">G133*F133</f>
        <v>8160</v>
      </c>
      <c r="J133" s="595"/>
      <c r="L133" s="83"/>
      <c r="M133" s="66" t="n">
        <f aca="false">$F133*(100%-$B$3)</f>
        <v>173.4</v>
      </c>
      <c r="N133" s="31" t="n">
        <f aca="false">IF(B133=1,$G133*$M133,0)</f>
        <v>6936</v>
      </c>
    </row>
    <row r="134" customFormat="false" ht="14.25" hidden="false" customHeight="false" outlineLevel="0" collapsed="false">
      <c r="A134" s="605"/>
      <c r="B134" s="596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52</v>
      </c>
      <c r="H134" s="616" t="n">
        <f aca="false">G134*F134</f>
        <v>328744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52</v>
      </c>
      <c r="H135" s="616" t="n">
        <f aca="false">G135*F135</f>
        <v>69264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52</v>
      </c>
      <c r="H136" s="602" t="n">
        <f aca="false">G136*F136</f>
        <v>14040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52</v>
      </c>
      <c r="H137" s="602" t="n">
        <f aca="false">G137*F137</f>
        <v>36036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52</v>
      </c>
      <c r="H138" s="602" t="n">
        <f aca="false">G138*F138</f>
        <v>118456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52</v>
      </c>
      <c r="H139" s="616" t="n">
        <f aca="false">G139*F139</f>
        <v>333372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03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03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03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03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3</v>
      </c>
      <c r="H144" s="602" t="n">
        <f aca="false">G144*F144</f>
        <v>6294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3</v>
      </c>
      <c r="H145" s="616" t="n">
        <f aca="false">G145*F145</f>
        <v>315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1</v>
      </c>
      <c r="H148" s="602" t="n">
        <f aca="false">G148*F148</f>
        <v>8799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1</v>
      </c>
      <c r="H149" s="602" t="n">
        <f aca="false">G149*F149</f>
        <v>5385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1</v>
      </c>
      <c r="H150" s="602" t="n">
        <f aca="false">G150*F150</f>
        <v>2924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1</v>
      </c>
      <c r="H151" s="602" t="n">
        <f aca="false">G151*F151</f>
        <v>582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596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1</v>
      </c>
      <c r="H157" s="616" t="n">
        <f aca="false">G157*F157</f>
        <v>441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52</v>
      </c>
      <c r="H159" s="602" t="n">
        <f aca="false">G159*F159</f>
        <v>49400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52</v>
      </c>
      <c r="H160" s="602" t="n">
        <f aca="false">G160*F160</f>
        <v>75764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596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52</v>
      </c>
      <c r="H162" s="602" t="n">
        <f aca="false">G162*F162</f>
        <v>190060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52</v>
      </c>
      <c r="H163" s="602" t="n">
        <f aca="false">G163*F163</f>
        <v>17940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52</v>
      </c>
      <c r="H164" s="602" t="n">
        <f aca="false">G164*F164</f>
        <v>51376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52</v>
      </c>
      <c r="H166" s="602" t="n">
        <f aca="false">G166*F166</f>
        <v>112632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52</v>
      </c>
      <c r="H167" s="602" t="n">
        <f aca="false">G167*F167</f>
        <v>146380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Замер!$D$37</f>
        <v>6.32</v>
      </c>
      <c r="H168" s="616" t="n">
        <f aca="false">G168*F168</f>
        <v>9024.96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/>
      <c r="H169" s="602" t="n">
        <f aca="false">G169*F169</f>
        <v>0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596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/>
      <c r="H171" s="602" t="n">
        <f aca="false">G171*F171</f>
        <v>0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/>
      <c r="H180" s="602" t="n">
        <f aca="false">G180*F180</f>
        <v>0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1100932.4</v>
      </c>
      <c r="H181" s="96"/>
      <c r="J181" s="595"/>
      <c r="L181" s="88" t="s">
        <v>354</v>
      </c>
      <c r="M181" s="66"/>
      <c r="N181" s="31" t="n">
        <f aca="false">G181*(100%-$B$3)</f>
        <v>935792.54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1103502.4</v>
      </c>
      <c r="H182" s="99"/>
      <c r="J182" s="595"/>
      <c r="L182" s="104" t="s">
        <v>382</v>
      </c>
      <c r="M182" s="66"/>
      <c r="N182" s="31" t="n">
        <f aca="false">G182*(100%-$B$3)</f>
        <v>937977.04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328142.925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26.4</v>
      </c>
      <c r="H185" s="602" t="n">
        <f aca="false">G185*F185</f>
        <v>19404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26.4</v>
      </c>
      <c r="H186" s="602" t="n">
        <f aca="false">G186*F186</f>
        <v>26875.2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26.4</v>
      </c>
      <c r="H187" s="602" t="n">
        <f aca="false">G187*F187</f>
        <v>9741.6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26.4</v>
      </c>
      <c r="H188" s="602" t="n">
        <f aca="false">G188*F188</f>
        <v>42213.6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26.4</v>
      </c>
      <c r="H189" s="602" t="n">
        <f aca="false">G189*F189</f>
        <v>30043.2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26.4</v>
      </c>
      <c r="H190" s="602" t="n">
        <f aca="false">G190*F190</f>
        <v>10744.8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26.4</v>
      </c>
      <c r="H191" s="602" t="n">
        <f aca="false">G191*F191</f>
        <v>12619.2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26.4</v>
      </c>
      <c r="H192" s="602" t="n">
        <f aca="false">G192*F192</f>
        <v>13200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26.4</v>
      </c>
      <c r="H193" s="602" t="n">
        <f aca="false">G193*F193</f>
        <v>4936.8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26.4</v>
      </c>
      <c r="H194" s="602" t="n">
        <f aca="false">G194*F194</f>
        <v>10850.4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20.6</v>
      </c>
      <c r="H195" s="602" t="n">
        <f aca="false">G195*F195</f>
        <v>1730.4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26.4</v>
      </c>
      <c r="H196" s="602" t="n">
        <f aca="false">G196*F196</f>
        <v>10190.4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328142.925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26.4</v>
      </c>
      <c r="H200" s="602" t="n">
        <f aca="false">G200*F200</f>
        <v>37699.2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 t="n">
        <v>1</v>
      </c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v>11</v>
      </c>
      <c r="H201" s="602" t="n">
        <f aca="false">G201*F201</f>
        <v>4246</v>
      </c>
      <c r="J201" s="595"/>
      <c r="L201" s="83"/>
      <c r="M201" s="66" t="n">
        <f aca="false">$F201*(100%-$B$3)</f>
        <v>328.1</v>
      </c>
      <c r="N201" s="31" t="n">
        <f aca="false">IF(B201=1,$G201*$M201,0)</f>
        <v>3609.1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26.4</v>
      </c>
      <c r="H202" s="602" t="n">
        <f aca="false">G202*F202</f>
        <v>20143.2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 t="n">
        <v>1</v>
      </c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v>42</v>
      </c>
      <c r="H203" s="602" t="n">
        <f aca="false">G203*F203</f>
        <v>47124</v>
      </c>
      <c r="J203" s="595"/>
      <c r="L203" s="83"/>
      <c r="M203" s="66" t="n">
        <f aca="false">$F203*(100%-$B$3)</f>
        <v>953.7</v>
      </c>
      <c r="N203" s="31" t="n">
        <f aca="false">IF(B203=1,$G203*$M203,0)</f>
        <v>40055.4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26.4</v>
      </c>
      <c r="H204" s="602" t="n">
        <f aca="false">G204*F204</f>
        <v>43216.8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 t="n">
        <v>1</v>
      </c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v>77.5</v>
      </c>
      <c r="H205" s="602" t="n">
        <f aca="false">G205*F205</f>
        <v>42315</v>
      </c>
      <c r="J205" s="595"/>
      <c r="L205" s="83"/>
      <c r="M205" s="66" t="n">
        <f aca="false">$F205*(100%-$B$3)</f>
        <v>464.1</v>
      </c>
      <c r="N205" s="31" t="n">
        <f aca="false">IF(B205=1,$G205*$M205,0)</f>
        <v>35967.75</v>
      </c>
    </row>
    <row r="206" customFormat="false" ht="14.25" hidden="false" customHeight="false" outlineLevel="0" collapsed="false">
      <c r="B206" s="596" t="n">
        <v>1</v>
      </c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5740.05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26.4</v>
      </c>
      <c r="H207" s="602" t="n">
        <f aca="false">G207*F207</f>
        <v>87621.6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 t="n">
        <v>1</v>
      </c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v>77.5</v>
      </c>
      <c r="H208" s="616" t="n">
        <f aca="false">G208*F208</f>
        <v>155077.5</v>
      </c>
      <c r="J208" s="595"/>
      <c r="L208" s="83"/>
      <c r="M208" s="66" t="n">
        <f aca="false">$F208*(100%-$B$3)</f>
        <v>1700.85</v>
      </c>
      <c r="N208" s="31" t="n">
        <f aca="false">IF(B208=1,$G208*$M208,0)</f>
        <v>131815.875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26.4</v>
      </c>
      <c r="H209" s="602" t="n">
        <f aca="false">G209*F209</f>
        <v>23047.2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 t="n">
        <v>1</v>
      </c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v>42</v>
      </c>
      <c r="H210" s="602" t="n">
        <f aca="false">G210*F210</f>
        <v>5880</v>
      </c>
      <c r="J210" s="595"/>
      <c r="L210" s="83"/>
      <c r="M210" s="66" t="n">
        <f aca="false">$F210*(100%-$B$3)</f>
        <v>119</v>
      </c>
      <c r="N210" s="31" t="n">
        <f aca="false">IF(B210=1,$G210*$M210,0)</f>
        <v>4998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26.4</v>
      </c>
      <c r="H211" s="602" t="n">
        <f aca="false">G211*F211</f>
        <v>32128.8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 t="n">
        <v>1</v>
      </c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v>42</v>
      </c>
      <c r="H212" s="602" t="n">
        <f aca="false">G212*F212</f>
        <v>53340</v>
      </c>
      <c r="J212" s="595"/>
      <c r="L212" s="83"/>
      <c r="M212" s="66" t="n">
        <f aca="false">$F212*(100%-$B$3)</f>
        <v>1079.5</v>
      </c>
      <c r="N212" s="31" t="n">
        <f aca="false">IF(B212=1,$G212*$M212,0)</f>
        <v>45339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26.4</v>
      </c>
      <c r="H213" s="602" t="n">
        <f aca="false">G213*F213</f>
        <v>36194.4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 t="n">
        <v>1</v>
      </c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v>77.5</v>
      </c>
      <c r="H214" s="602" t="n">
        <f aca="false">G214*F214</f>
        <v>7517.5</v>
      </c>
      <c r="J214" s="595"/>
      <c r="L214" s="83"/>
      <c r="M214" s="66" t="n">
        <f aca="false">$F214*(100%-$B$3)</f>
        <v>82.45</v>
      </c>
      <c r="N214" s="31" t="n">
        <f aca="false">IF(B214=1,$G214*$M214,0)</f>
        <v>6389.875</v>
      </c>
    </row>
    <row r="215" customFormat="false" ht="14.25" hidden="false" customHeight="false" outlineLevel="0" collapsed="false">
      <c r="B215" s="596" t="n">
        <v>1</v>
      </c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v>77.5</v>
      </c>
      <c r="H215" s="602" t="n">
        <f aca="false">G215*F215</f>
        <v>45647.5</v>
      </c>
      <c r="J215" s="595"/>
      <c r="L215" s="83"/>
      <c r="M215" s="66" t="n">
        <f aca="false">$F215*(100%-$B$3)</f>
        <v>500.65</v>
      </c>
      <c r="N215" s="31" t="n">
        <f aca="false">IF(B215=1,$G215*$M215,0)</f>
        <v>38800.375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20.6</v>
      </c>
      <c r="H216" s="616" t="n">
        <f aca="false">G216*F216</f>
        <v>13122.2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596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20.6</v>
      </c>
      <c r="H217" s="616" t="n">
        <f aca="false">G217*F217</f>
        <v>18395.8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 t="n">
        <v>1</v>
      </c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v>50</v>
      </c>
      <c r="H218" s="602" t="n">
        <f aca="false">G218*F218</f>
        <v>18150</v>
      </c>
      <c r="J218" s="595"/>
      <c r="L218" s="83"/>
      <c r="M218" s="66" t="n">
        <f aca="false">$F218*(100%-$B$3)</f>
        <v>308.55</v>
      </c>
      <c r="N218" s="31" t="n">
        <f aca="false">IF(B218=1,$G218*$M218,0)</f>
        <v>15427.5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20.6</v>
      </c>
      <c r="H219" s="602" t="n">
        <f aca="false">G219*F219</f>
        <v>16377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596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20.6</v>
      </c>
      <c r="H220" s="616" t="n">
        <f aca="false">G220*F220</f>
        <v>7683.8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26.4</v>
      </c>
      <c r="H221" s="602" t="n">
        <f aca="false">G221*F221</f>
        <v>36194.4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26.4</v>
      </c>
      <c r="H222" s="602" t="n">
        <f aca="false">G222*F222</f>
        <v>23707.2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26.4</v>
      </c>
      <c r="H223" s="602" t="n">
        <f aca="false">G223*F223</f>
        <v>26796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26.4</v>
      </c>
      <c r="H224" s="602" t="n">
        <f aca="false">G224*F224</f>
        <v>58449.6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26.4</v>
      </c>
      <c r="H225" s="602" t="n">
        <f aca="false">G225*F225</f>
        <v>29224.8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26.4</v>
      </c>
      <c r="H226" s="602" t="n">
        <f aca="false">G226*F226</f>
        <v>167560.8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26.4</v>
      </c>
      <c r="H227" s="602" t="n">
        <f aca="false">G227*F227</f>
        <v>50450.4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26.4</v>
      </c>
      <c r="H228" s="602" t="n">
        <f aca="false">G228*F228</f>
        <v>18981.6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26.4</v>
      </c>
      <c r="H229" s="602" t="n">
        <f aca="false">G229*F229</f>
        <v>20460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596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26.4</v>
      </c>
      <c r="H230" s="616" t="n">
        <f aca="false">G230*F230</f>
        <v>40312.8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26.4</v>
      </c>
      <c r="H231" s="602" t="n">
        <f aca="false">G231*F231</f>
        <v>33871.2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26.4</v>
      </c>
      <c r="H232" s="602" t="n">
        <f aca="false">G232*F232</f>
        <v>52826.4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26.4</v>
      </c>
      <c r="H233" s="602" t="n">
        <f aca="false">G233*F233</f>
        <v>64891.2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386050.5</v>
      </c>
      <c r="H234" s="96"/>
      <c r="J234" s="595"/>
      <c r="L234" s="88" t="s">
        <v>354</v>
      </c>
      <c r="M234" s="66"/>
      <c r="N234" s="31" t="n">
        <f aca="false">G234*(100%-$B$3)</f>
        <v>328142.925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386050.5</v>
      </c>
      <c r="H235" s="99"/>
      <c r="J235" s="595"/>
      <c r="L235" s="104" t="s">
        <v>382</v>
      </c>
      <c r="M235" s="66"/>
      <c r="N235" s="31" t="n">
        <f aca="false">G235*(100%-$B$3)</f>
        <v>328142.925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402954.4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12306.3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 t="n">
        <v>1</v>
      </c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50</v>
      </c>
      <c r="H240" s="602" t="n">
        <f aca="false">G240*F240</f>
        <v>6450</v>
      </c>
      <c r="J240" s="595"/>
      <c r="L240" s="83"/>
      <c r="M240" s="66" t="n">
        <f aca="false">$F240*(100%-$B$3)</f>
        <v>109.65</v>
      </c>
      <c r="N240" s="31" t="n">
        <f aca="false">IF(B240=1,$G240*$M240,0)</f>
        <v>5482.5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 t="n">
        <v>1</v>
      </c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6</v>
      </c>
      <c r="H265" s="602" t="n">
        <f aca="false">G265*F265</f>
        <v>8028</v>
      </c>
      <c r="J265" s="595"/>
      <c r="L265" s="83"/>
      <c r="M265" s="66" t="n">
        <f aca="false">$F265*(100%-$B$3)</f>
        <v>1137.3</v>
      </c>
      <c r="N265" s="31" t="n">
        <f aca="false">IF(B265=1,$G265*$M265,0)</f>
        <v>6823.8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14478</v>
      </c>
      <c r="H266" s="110"/>
      <c r="J266" s="595"/>
      <c r="L266" s="88" t="s">
        <v>354</v>
      </c>
      <c r="M266" s="66"/>
      <c r="N266" s="31" t="n">
        <f aca="false">G266*(100%-$B$3)</f>
        <v>12306.3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390648.1</v>
      </c>
    </row>
    <row r="268" customFormat="false" ht="14.25" hidden="false" customHeight="false" outlineLevel="0" collapsed="false">
      <c r="B268" s="596" t="n">
        <v>1</v>
      </c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2</v>
      </c>
      <c r="H268" s="602" t="n">
        <f aca="false">G268*F268</f>
        <v>5872</v>
      </c>
      <c r="J268" s="595"/>
      <c r="L268" s="83"/>
      <c r="M268" s="66" t="n">
        <f aca="false">$F268*(100%-$B$3)</f>
        <v>2495.6</v>
      </c>
      <c r="N268" s="31" t="n">
        <f aca="false">IF(B268=1,$G268*$M268,0)</f>
        <v>4991.2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 t="n">
        <v>1</v>
      </c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2</v>
      </c>
      <c r="H272" s="602" t="n">
        <f aca="false">G272*F272</f>
        <v>8358</v>
      </c>
      <c r="J272" s="595"/>
      <c r="L272" s="83"/>
      <c r="M272" s="66" t="n">
        <f aca="false">$F272*(100%-$B$3)</f>
        <v>3552.15</v>
      </c>
      <c r="N272" s="31" t="n">
        <f aca="false">IF(B272=1,$G272*$M272,0)</f>
        <v>7104.3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596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 t="n">
        <v>1</v>
      </c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5345.65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 t="n">
        <v>1</v>
      </c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1948.2</v>
      </c>
    </row>
    <row r="280" customFormat="false" ht="14.25" hidden="false" customHeight="false" outlineLevel="0" collapsed="false">
      <c r="A280" s="605"/>
      <c r="B280" s="612" t="n">
        <v>1</v>
      </c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2242.3</v>
      </c>
    </row>
    <row r="281" customFormat="false" ht="14.25" hidden="false" customHeight="false" outlineLevel="0" collapsed="false">
      <c r="B281" s="596" t="n">
        <v>1</v>
      </c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4</v>
      </c>
      <c r="H281" s="602" t="n">
        <f aca="false">G281*F281</f>
        <v>10260</v>
      </c>
      <c r="J281" s="595"/>
      <c r="L281" s="83"/>
      <c r="M281" s="66" t="n">
        <f aca="false">$F281*(100%-$B$3)</f>
        <v>2180.25</v>
      </c>
      <c r="N281" s="31" t="n">
        <f aca="false">IF(B281=1,$G281*$M281,0)</f>
        <v>8721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 t="n">
        <v>1</v>
      </c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3</v>
      </c>
      <c r="H283" s="616" t="n">
        <f aca="false">G283*F283</f>
        <v>6993</v>
      </c>
      <c r="J283" s="595"/>
      <c r="L283" s="83"/>
      <c r="M283" s="66" t="n">
        <f aca="false">$F283*(100%-$B$3)</f>
        <v>1981.35</v>
      </c>
      <c r="N283" s="31" t="n">
        <f aca="false">IF(B283=1,$G283*$M283,0)</f>
        <v>5944.05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 t="n">
        <v>1</v>
      </c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6114.05</v>
      </c>
    </row>
    <row r="286" customFormat="false" ht="14.25" hidden="false" customHeight="false" outlineLevel="0" collapsed="false">
      <c r="A286" s="605"/>
      <c r="B286" s="596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 t="n">
        <v>1</v>
      </c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2</v>
      </c>
      <c r="H287" s="602" t="n">
        <f aca="false">G287*F287</f>
        <v>2408</v>
      </c>
      <c r="J287" s="595"/>
      <c r="L287" s="83"/>
      <c r="M287" s="66" t="n">
        <f aca="false">$F287*(100%-$B$3)</f>
        <v>1023.4</v>
      </c>
      <c r="N287" s="31" t="n">
        <f aca="false">IF(B287=1,$G287*$M287,0)</f>
        <v>2046.8</v>
      </c>
    </row>
    <row r="288" customFormat="false" ht="14.25" hidden="false" customHeight="false" outlineLevel="0" collapsed="false">
      <c r="B288" s="596" t="n">
        <v>1</v>
      </c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2</v>
      </c>
      <c r="H288" s="602" t="n">
        <f aca="false">G288*F288</f>
        <v>11434</v>
      </c>
      <c r="J288" s="595"/>
      <c r="L288" s="83"/>
      <c r="M288" s="66" t="n">
        <f aca="false">$F288*(100%-$B$3)</f>
        <v>4859.45</v>
      </c>
      <c r="N288" s="31" t="n">
        <f aca="false">IF(B288=1,$G288*$M288,0)</f>
        <v>9718.9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 t="n">
        <v>1</v>
      </c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4</v>
      </c>
      <c r="H290" s="616" t="n">
        <f aca="false">G290*F290</f>
        <v>5944</v>
      </c>
      <c r="J290" s="595"/>
      <c r="L290" s="83"/>
      <c r="M290" s="66" t="n">
        <f aca="false">$F290*(100%-$B$3)</f>
        <v>1263.1</v>
      </c>
      <c r="N290" s="31" t="n">
        <f aca="false">IF(B290=1,$G290*$M290,0)</f>
        <v>5052.4</v>
      </c>
    </row>
    <row r="291" customFormat="false" ht="14.25" hidden="false" customHeight="false" outlineLevel="0" collapsed="false">
      <c r="A291" s="605"/>
      <c r="B291" s="596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 t="n">
        <v>1</v>
      </c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 t="n">
        <v>210</v>
      </c>
      <c r="H296" s="602" t="n">
        <f aca="false">G296*F296</f>
        <v>199920</v>
      </c>
      <c r="J296" s="595"/>
      <c r="L296" s="83"/>
      <c r="M296" s="66" t="n">
        <f aca="false">$F296*(100%-$B$3)</f>
        <v>809.2</v>
      </c>
      <c r="N296" s="31" t="n">
        <f aca="false">IF(B296=1,$G296*$M296,0)</f>
        <v>169932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 t="n">
        <v>1</v>
      </c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80</v>
      </c>
      <c r="H298" s="602" t="n">
        <f aca="false">G298*F298</f>
        <v>58800</v>
      </c>
      <c r="J298" s="595"/>
      <c r="L298" s="83"/>
      <c r="M298" s="66" t="n">
        <f aca="false">$F298*(100%-$B$3)</f>
        <v>624.75</v>
      </c>
      <c r="N298" s="31" t="n">
        <f aca="false">IF(B298=1,$G298*$M298,0)</f>
        <v>49980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 t="n">
        <v>1</v>
      </c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 t="n">
        <v>10</v>
      </c>
      <c r="H300" s="602" t="n">
        <f aca="false">G300*F300</f>
        <v>9180</v>
      </c>
      <c r="J300" s="595"/>
      <c r="L300" s="83"/>
      <c r="M300" s="66" t="n">
        <f aca="false">$F300*(100%-$B$3)</f>
        <v>780.3</v>
      </c>
      <c r="N300" s="31" t="n">
        <f aca="false">IF(B300=1,$G300*$M300,0)</f>
        <v>7803</v>
      </c>
    </row>
    <row r="301" customFormat="false" ht="14.25" hidden="false" customHeight="false" outlineLevel="0" collapsed="false">
      <c r="B301" s="596" t="n">
        <v>1</v>
      </c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20</v>
      </c>
      <c r="H301" s="602" t="n">
        <f aca="false">G301*F301</f>
        <v>25140</v>
      </c>
      <c r="J301" s="595"/>
      <c r="L301" s="83"/>
      <c r="M301" s="66" t="n">
        <f aca="false">$F301*(100%-$B$3)</f>
        <v>1068.45</v>
      </c>
      <c r="N301" s="31" t="n">
        <f aca="false">IF(B301=1,$G301*$M301,0)</f>
        <v>21369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 t="n">
        <v>1</v>
      </c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2</v>
      </c>
      <c r="H303" s="602" t="n">
        <f aca="false">G303*F303</f>
        <v>1592</v>
      </c>
      <c r="J303" s="595"/>
      <c r="L303" s="83"/>
      <c r="M303" s="66" t="n">
        <f aca="false">$F303*(100%-$B$3)</f>
        <v>676.6</v>
      </c>
      <c r="N303" s="31" t="n">
        <f aca="false">IF(B303=1,$G303*$M303,0)</f>
        <v>1353.2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 t="n">
        <v>1</v>
      </c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 t="n">
        <v>12</v>
      </c>
      <c r="H309" s="602" t="n">
        <f aca="false">G309*F309</f>
        <v>11856</v>
      </c>
      <c r="J309" s="595"/>
      <c r="L309" s="83"/>
      <c r="M309" s="66" t="n">
        <f aca="false">$F309*(100%-$B$3)</f>
        <v>839.8</v>
      </c>
      <c r="N309" s="31" t="n">
        <f aca="false">IF(B309=1,$G309*$M309,0)</f>
        <v>10077.6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 t="n">
        <v>1</v>
      </c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 t="n">
        <v>6</v>
      </c>
      <c r="H311" s="602" t="n">
        <f aca="false">G311*F311</f>
        <v>10158</v>
      </c>
      <c r="J311" s="595"/>
      <c r="L311" s="83"/>
      <c r="M311" s="66" t="n">
        <f aca="false">$F311*(100%-$B$3)</f>
        <v>1439.05</v>
      </c>
      <c r="N311" s="31" t="n">
        <f aca="false">IF(B311=1,$G311*$M311,0)</f>
        <v>8634.3</v>
      </c>
    </row>
    <row r="312" customFormat="false" ht="14.25" hidden="false" customHeight="false" outlineLevel="0" collapsed="false">
      <c r="B312" s="596" t="n">
        <v>1</v>
      </c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6</v>
      </c>
      <c r="H312" s="602" t="n">
        <f aca="false">G312*F312</f>
        <v>10158</v>
      </c>
      <c r="J312" s="595"/>
      <c r="L312" s="83"/>
      <c r="M312" s="66" t="n">
        <f aca="false">$F312*(100%-$B$3)</f>
        <v>1439.05</v>
      </c>
      <c r="N312" s="31" t="n">
        <f aca="false">IF(B312=1,$G312*$M312,0)</f>
        <v>8634.3</v>
      </c>
    </row>
    <row r="313" customFormat="false" ht="14.25" hidden="false" customHeight="false" outlineLevel="0" collapsed="false">
      <c r="B313" s="596" t="n">
        <v>1</v>
      </c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4</v>
      </c>
      <c r="H313" s="602" t="n">
        <f aca="false">G313*F313</f>
        <v>7072</v>
      </c>
      <c r="J313" s="595"/>
      <c r="L313" s="83"/>
      <c r="M313" s="66" t="n">
        <f aca="false">$F313*(100%-$B$3)</f>
        <v>1502.8</v>
      </c>
      <c r="N313" s="31" t="n">
        <f aca="false">IF(B313=1,$G313*$M313,0)</f>
        <v>6011.2</v>
      </c>
    </row>
    <row r="314" customFormat="false" ht="14.25" hidden="false" customHeight="false" outlineLevel="0" collapsed="false">
      <c r="B314" s="596" t="n">
        <v>1</v>
      </c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4</v>
      </c>
      <c r="H314" s="602" t="n">
        <f aca="false">G314*F314</f>
        <v>16872</v>
      </c>
      <c r="J314" s="595"/>
      <c r="L314" s="83"/>
      <c r="M314" s="66" t="n">
        <f aca="false">$F314*(100%-$B$3)</f>
        <v>3585.3</v>
      </c>
      <c r="N314" s="31" t="n">
        <f aca="false">IF(B314=1,$G314*$M314,0)</f>
        <v>14341.2</v>
      </c>
    </row>
    <row r="315" customFormat="false" ht="14.25" hidden="false" customHeight="false" outlineLevel="0" collapsed="false">
      <c r="B315" s="596" t="n">
        <v>1</v>
      </c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2</v>
      </c>
      <c r="H315" s="602" t="n">
        <f aca="false">G315*F315</f>
        <v>22710</v>
      </c>
      <c r="J315" s="595"/>
      <c r="L315" s="83"/>
      <c r="M315" s="66" t="n">
        <f aca="false">$F315*(100%-$B$3)</f>
        <v>9651.75</v>
      </c>
      <c r="N315" s="31" t="n">
        <f aca="false">IF(B315=1,$G315*$M315,0)</f>
        <v>19303.5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 t="n">
        <v>1</v>
      </c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5</v>
      </c>
      <c r="H330" s="616" t="n">
        <f aca="false">G330*F330</f>
        <v>8840</v>
      </c>
      <c r="J330" s="595"/>
      <c r="L330" s="83"/>
      <c r="M330" s="66" t="n">
        <f aca="false">$F330*(100%-$B$3)</f>
        <v>1502.8</v>
      </c>
      <c r="N330" s="31" t="n">
        <f aca="false">IF(B330=1,$G330*$M330,0)</f>
        <v>7514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v>1</v>
      </c>
      <c r="H335" s="602" t="n">
        <f aca="false">G335*F335</f>
        <v>3460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 t="n">
        <v>1</v>
      </c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6465.95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459586</v>
      </c>
      <c r="H344" s="110"/>
      <c r="J344" s="595"/>
      <c r="L344" s="88" t="s">
        <v>354</v>
      </c>
      <c r="M344" s="66"/>
      <c r="N344" s="31" t="n">
        <f aca="false">G344*(100%-$B$3)</f>
        <v>390648.1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474064</v>
      </c>
      <c r="H345" s="99"/>
      <c r="J345" s="595"/>
      <c r="L345" s="104" t="s">
        <v>382</v>
      </c>
      <c r="M345" s="66"/>
      <c r="N345" s="31" t="n">
        <f aca="false">G345*(100%-$B$3)</f>
        <v>402954.4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378964.85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622" t="s">
        <v>616</v>
      </c>
      <c r="D360" s="622"/>
      <c r="E360" s="622"/>
      <c r="F360" s="622"/>
      <c r="G360" s="623" t="n">
        <f aca="false">SUMIF(B348:B359,"&gt;0",H348:H359)</f>
        <v>0</v>
      </c>
      <c r="H360" s="623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378964.85</v>
      </c>
    </row>
    <row r="362" customFormat="false" ht="14.25" hidden="false" customHeight="false" outlineLevel="0" collapsed="false">
      <c r="B362" s="596" t="n">
        <v>1</v>
      </c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 t="n">
        <v>100</v>
      </c>
      <c r="H362" s="602" t="n">
        <f aca="false">G362*F362</f>
        <v>39900</v>
      </c>
      <c r="J362" s="595"/>
      <c r="L362" s="83"/>
      <c r="M362" s="66" t="n">
        <f aca="false">$F362*(100%-$B$3)</f>
        <v>339.15</v>
      </c>
      <c r="N362" s="31" t="n">
        <f aca="false">IF(B362=1,$G362*$M362,0)</f>
        <v>33915</v>
      </c>
    </row>
    <row r="363" customFormat="false" ht="14.25" hidden="false" customHeight="false" outlineLevel="0" collapsed="false">
      <c r="B363" s="596" t="n">
        <v>1</v>
      </c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 t="n">
        <v>400</v>
      </c>
      <c r="H363" s="602" t="n">
        <f aca="false">G363*F363</f>
        <v>131600</v>
      </c>
      <c r="J363" s="595"/>
      <c r="L363" s="83"/>
      <c r="M363" s="66" t="n">
        <f aca="false">$F363*(100%-$B$3)</f>
        <v>279.65</v>
      </c>
      <c r="N363" s="31" t="n">
        <f aca="false">IF(B363=1,$G363*$M363,0)</f>
        <v>111860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 t="n">
        <v>1</v>
      </c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 t="n">
        <v>80</v>
      </c>
      <c r="H365" s="602" t="n">
        <f aca="false">G365*F365</f>
        <v>26320</v>
      </c>
      <c r="J365" s="595"/>
      <c r="L365" s="83"/>
      <c r="M365" s="66" t="n">
        <f aca="false">$F365*(100%-$B$3)</f>
        <v>279.65</v>
      </c>
      <c r="N365" s="31" t="n">
        <f aca="false">IF(B365=1,$G365*$M365,0)</f>
        <v>22372</v>
      </c>
    </row>
    <row r="366" customFormat="false" ht="14.25" hidden="false" customHeight="false" outlineLevel="0" collapsed="false">
      <c r="B366" s="596" t="n">
        <v>1</v>
      </c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 t="n">
        <v>500</v>
      </c>
      <c r="H366" s="602" t="n">
        <f aca="false">G366*F366</f>
        <v>48500</v>
      </c>
      <c r="J366" s="595"/>
      <c r="L366" s="83"/>
      <c r="M366" s="66" t="n">
        <f aca="false">$F366*(100%-$B$3)</f>
        <v>82.45</v>
      </c>
      <c r="N366" s="31" t="n">
        <f aca="false">IF(B366=1,$G366*$M366,0)</f>
        <v>41225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 t="n">
        <v>1</v>
      </c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 t="n">
        <v>20</v>
      </c>
      <c r="H376" s="616" t="n">
        <f aca="false">G376*F376</f>
        <v>14720</v>
      </c>
      <c r="J376" s="595"/>
      <c r="L376" s="83"/>
      <c r="M376" s="66" t="n">
        <f aca="false">$F376*(100%-$B$3)</f>
        <v>625.6</v>
      </c>
      <c r="N376" s="31" t="n">
        <f aca="false">IF(B376=1,$G376*$M376,0)</f>
        <v>12512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 t="n">
        <v>1</v>
      </c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 t="n">
        <v>60</v>
      </c>
      <c r="H386" s="602" t="n">
        <f aca="false">G386*F386</f>
        <v>41580</v>
      </c>
      <c r="J386" s="595"/>
      <c r="L386" s="83"/>
      <c r="M386" s="66" t="n">
        <f aca="false">$F386*(100%-$B$3)</f>
        <v>589.05</v>
      </c>
      <c r="N386" s="31" t="n">
        <f aca="false">IF(B386=1,$G386*$M386,0)</f>
        <v>35343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 t="n">
        <v>1</v>
      </c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 t="n">
        <v>60</v>
      </c>
      <c r="H390" s="602" t="n">
        <f aca="false">G390*F390</f>
        <v>9780</v>
      </c>
      <c r="J390" s="595"/>
      <c r="L390" s="83"/>
      <c r="M390" s="66" t="n">
        <f aca="false">$F390*(100%-$B$3)</f>
        <v>138.55</v>
      </c>
      <c r="N390" s="31" t="n">
        <f aca="false">IF(B390=1,$G390*$M390,0)</f>
        <v>8313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26.4</v>
      </c>
      <c r="H411" s="602" t="n">
        <f aca="false">G411*F411</f>
        <v>56680.8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 t="n">
        <v>1</v>
      </c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34486.2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 t="n">
        <v>1</v>
      </c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3</v>
      </c>
      <c r="H434" s="616" t="n">
        <f aca="false">G434*F434</f>
        <v>4443</v>
      </c>
      <c r="J434" s="595"/>
      <c r="L434" s="83"/>
      <c r="M434" s="66" t="n">
        <f aca="false">$F434*(100%-$B$3)</f>
        <v>1258.85</v>
      </c>
      <c r="N434" s="31" t="n">
        <f aca="false">IF(B434=1,$G434*$M434,0)</f>
        <v>3776.55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 t="n">
        <v>1</v>
      </c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2</v>
      </c>
      <c r="H436" s="602" t="n">
        <f aca="false">G436*F436</f>
        <v>6396</v>
      </c>
      <c r="J436" s="595"/>
      <c r="L436" s="83"/>
      <c r="M436" s="66" t="n">
        <f aca="false">$F436*(100%-$B$3)</f>
        <v>2718.3</v>
      </c>
      <c r="N436" s="31" t="n">
        <f aca="false">IF(B436=1,$G436*$M436,0)</f>
        <v>5436.6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 t="n">
        <v>1</v>
      </c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 t="n">
        <v>20</v>
      </c>
      <c r="H438" s="602" t="n">
        <f aca="false">G438*F438</f>
        <v>19000</v>
      </c>
      <c r="J438" s="595"/>
      <c r="L438" s="83"/>
      <c r="M438" s="66" t="n">
        <f aca="false">$F438*(100%-$B$3)</f>
        <v>807.5</v>
      </c>
      <c r="N438" s="31" t="n">
        <f aca="false">IF(B438=1,$G438*$M438,0)</f>
        <v>16150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 t="n">
        <v>1</v>
      </c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 t="n">
        <v>40</v>
      </c>
      <c r="H440" s="602" t="n">
        <f aca="false">G440*F440</f>
        <v>17720</v>
      </c>
      <c r="J440" s="595"/>
      <c r="L440" s="83"/>
      <c r="M440" s="66" t="n">
        <f aca="false">$F440*(100%-$B$3)</f>
        <v>376.55</v>
      </c>
      <c r="N440" s="31" t="n">
        <f aca="false">IF(B440=1,$G440*$M440,0)</f>
        <v>15062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 t="n">
        <v>1</v>
      </c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 t="n">
        <v>20</v>
      </c>
      <c r="H454" s="602" t="n">
        <f aca="false">G454*F454</f>
        <v>22580</v>
      </c>
      <c r="J454" s="595"/>
      <c r="L454" s="83"/>
      <c r="M454" s="66" t="n">
        <f aca="false">$F454*(100%-$B$3)</f>
        <v>959.65</v>
      </c>
      <c r="N454" s="31" t="n">
        <f aca="false">IF(B454=1,$G454*$M454,0)</f>
        <v>19193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 t="n">
        <v>1</v>
      </c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 t="n">
        <v>40</v>
      </c>
      <c r="H456" s="602" t="n">
        <f aca="false">G456*F456</f>
        <v>20440</v>
      </c>
      <c r="J456" s="595"/>
      <c r="L456" s="83"/>
      <c r="M456" s="66" t="n">
        <f aca="false">$F456*(100%-$B$3)</f>
        <v>434.35</v>
      </c>
      <c r="N456" s="31" t="n">
        <f aca="false">IF(B456=1,$G456*$M456,0)</f>
        <v>17374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 t="n">
        <v>1</v>
      </c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 t="n">
        <v>10</v>
      </c>
      <c r="H459" s="602" t="n">
        <f aca="false">G459*F459</f>
        <v>2290</v>
      </c>
      <c r="J459" s="595"/>
      <c r="L459" s="83"/>
      <c r="M459" s="66" t="n">
        <f aca="false">$F459*(100%-$B$3)</f>
        <v>194.65</v>
      </c>
      <c r="N459" s="31" t="n">
        <f aca="false">IF(B459=1,$G459*$M459,0)</f>
        <v>1946.5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445841</v>
      </c>
      <c r="H472" s="110"/>
      <c r="J472" s="595"/>
      <c r="L472" s="88" t="s">
        <v>354</v>
      </c>
      <c r="M472" s="66"/>
      <c r="N472" s="31" t="n">
        <f aca="false">G472*(100%-$B$3)</f>
        <v>378964.85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445841</v>
      </c>
      <c r="H473" s="99"/>
      <c r="J473" s="595"/>
      <c r="L473" s="104" t="s">
        <v>382</v>
      </c>
      <c r="M473" s="66"/>
      <c r="N473" s="31" t="n">
        <f aca="false">G473*(100%-$B$3)</f>
        <v>378964.85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557094.25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52</v>
      </c>
      <c r="H476" s="602" t="n">
        <f aca="false">G476*F476</f>
        <v>33020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26.4</v>
      </c>
      <c r="H477" s="602" t="n">
        <f aca="false">G477*F477</f>
        <v>40972.8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26.4</v>
      </c>
      <c r="H478" s="602" t="n">
        <f aca="false">G478*F478</f>
        <v>14652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557094.25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52</v>
      </c>
      <c r="H481" s="602" t="n">
        <f aca="false">G481*F481</f>
        <v>152152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52</v>
      </c>
      <c r="H482" s="602" t="n">
        <f aca="false">G482*F482</f>
        <v>197496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52</v>
      </c>
      <c r="H483" s="616" t="n">
        <f aca="false">G483*F483</f>
        <v>229892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52</v>
      </c>
      <c r="H484" s="616" t="n">
        <f aca="false">G484*F484</f>
        <v>321204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21.5</v>
      </c>
      <c r="H485" s="616" t="n">
        <f aca="false">G485*F485</f>
        <v>114143.5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26.4</v>
      </c>
      <c r="H486" s="602" t="n">
        <f aca="false">G486*F486</f>
        <v>92030.4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26.4</v>
      </c>
      <c r="H487" s="616" t="n">
        <f aca="false">G487*F487</f>
        <v>102088.8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26.4</v>
      </c>
      <c r="H488" s="616" t="n">
        <f aca="false">G488*F488</f>
        <v>128277.6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26.4</v>
      </c>
      <c r="H489" s="616" t="n">
        <f aca="false">G489*F489</f>
        <v>179388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 t="n">
        <v>1</v>
      </c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 t="n">
        <v>10</v>
      </c>
      <c r="H493" s="616" t="n">
        <f aca="false">G493*F493</f>
        <v>28650</v>
      </c>
      <c r="J493" s="595"/>
      <c r="L493" s="83"/>
      <c r="M493" s="66" t="n">
        <f aca="false">$F493*(100%-$B$3)</f>
        <v>2435.25</v>
      </c>
      <c r="N493" s="31" t="n">
        <f aca="false">IF(B493=1,$G493*$M493,0)</f>
        <v>24352.5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 t="n">
        <v>1</v>
      </c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v>83</v>
      </c>
      <c r="H497" s="602" t="n">
        <f aca="false">G497*F497</f>
        <v>34445</v>
      </c>
      <c r="J497" s="595"/>
      <c r="K497" s="61"/>
      <c r="L497" s="83"/>
      <c r="M497" s="66" t="n">
        <f aca="false">$F497*(100%-$B$3)</f>
        <v>352.75</v>
      </c>
      <c r="N497" s="31" t="n">
        <f aca="false">IF(B497=1,$G497*$M497,0)</f>
        <v>29278.25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 t="n">
        <v>1</v>
      </c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 t="n">
        <v>1</v>
      </c>
      <c r="H499" s="602" t="n">
        <f aca="false">G499*F499</f>
        <v>7113</v>
      </c>
      <c r="J499" s="595"/>
      <c r="L499" s="83"/>
      <c r="M499" s="66" t="n">
        <f aca="false">$F499*(100%-$B$3)</f>
        <v>6046.05</v>
      </c>
      <c r="N499" s="31" t="n">
        <f aca="false">IF(B499=1,$G499*$M499,0)</f>
        <v>6046.05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 t="n">
        <v>1</v>
      </c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 t="n">
        <v>1</v>
      </c>
      <c r="H501" s="616" t="n">
        <f aca="false">G501*F501</f>
        <v>3812</v>
      </c>
      <c r="J501" s="595"/>
      <c r="L501" s="83"/>
      <c r="M501" s="66" t="n">
        <f aca="false">$F501*(100%-$B$3)</f>
        <v>3240.2</v>
      </c>
      <c r="N501" s="31" t="n">
        <f aca="false">IF(B501=1,$G501*$M501,0)</f>
        <v>3240.2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 t="n">
        <v>1</v>
      </c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 t="n">
        <v>83</v>
      </c>
      <c r="H507" s="616" t="n">
        <f aca="false">G507*F507</f>
        <v>139191</v>
      </c>
      <c r="J507" s="595"/>
      <c r="L507" s="83"/>
      <c r="M507" s="66" t="n">
        <f aca="false">$F507*(100%-$B$3)</f>
        <v>1425.45</v>
      </c>
      <c r="N507" s="31" t="n">
        <f aca="false">IF(B507=1,$G507*$M507,0)</f>
        <v>118312.35</v>
      </c>
    </row>
    <row r="508" customFormat="false" ht="14.25" hidden="false" customHeight="false" outlineLevel="0" collapsed="false">
      <c r="A508" s="605"/>
      <c r="B508" s="612" t="n">
        <v>1</v>
      </c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 t="n">
        <v>83</v>
      </c>
      <c r="H508" s="616" t="n">
        <f aca="false">G508*F508</f>
        <v>409854</v>
      </c>
      <c r="J508" s="595"/>
      <c r="L508" s="83"/>
      <c r="M508" s="66" t="n">
        <f aca="false">$F508*(100%-$B$3)</f>
        <v>4197.3</v>
      </c>
      <c r="N508" s="31" t="n">
        <f aca="false">IF(B508=1,$G508*$M508,0)</f>
        <v>348375.9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52</v>
      </c>
      <c r="H509" s="616" t="n">
        <f aca="false">G509*F509</f>
        <v>209872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 t="n">
        <v>1</v>
      </c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 t="n">
        <v>30</v>
      </c>
      <c r="H510" s="616" t="n">
        <f aca="false">G510*F510</f>
        <v>32340</v>
      </c>
      <c r="J510" s="595"/>
      <c r="L510" s="83"/>
      <c r="M510" s="66" t="n">
        <f aca="false">$F510*(100%-$B$3)</f>
        <v>916.3</v>
      </c>
      <c r="N510" s="31" t="n">
        <f aca="false">IF(B510=1,$G510*$M510,0)</f>
        <v>27489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52</v>
      </c>
      <c r="H511" s="616" t="n">
        <f aca="false">G511*F511</f>
        <v>242944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655405</v>
      </c>
      <c r="H515" s="96"/>
      <c r="J515" s="595"/>
      <c r="L515" s="88" t="s">
        <v>354</v>
      </c>
      <c r="M515" s="66"/>
      <c r="N515" s="31" t="n">
        <f aca="false">G515*(100%-$B$3)</f>
        <v>557094.25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655405</v>
      </c>
      <c r="H516" s="99"/>
      <c r="J516" s="595"/>
      <c r="L516" s="104" t="s">
        <v>382</v>
      </c>
      <c r="M516" s="66"/>
      <c r="N516" s="31" t="n">
        <f aca="false">G516*(100%-$B$3)</f>
        <v>557094.25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3622957.5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3622957.5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543443.625</v>
      </c>
      <c r="G531" s="87"/>
      <c r="H531" s="87"/>
      <c r="J531" s="595"/>
      <c r="L531" s="121" t="s">
        <v>759</v>
      </c>
      <c r="M531" s="66"/>
      <c r="N531" s="123" t="n">
        <f aca="false">F531</f>
        <v>543443.625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3079513.875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3079513.875</v>
      </c>
    </row>
    <row r="535" customFormat="false" ht="14.25" hidden="false" customHeight="false" outlineLevel="0" collapsed="false">
      <c r="A535" s="31" t="n">
        <v>1</v>
      </c>
      <c r="B535" s="31" t="n">
        <v>2</v>
      </c>
      <c r="C535" s="31" t="n">
        <v>3</v>
      </c>
      <c r="D535" s="31" t="n">
        <v>4</v>
      </c>
      <c r="E535" s="31" t="n">
        <v>5</v>
      </c>
      <c r="F535" s="31" t="n">
        <v>6</v>
      </c>
      <c r="G535" s="31" t="n">
        <v>7</v>
      </c>
      <c r="H535" s="31" t="n">
        <v>8</v>
      </c>
      <c r="I535" s="31" t="n">
        <v>9</v>
      </c>
      <c r="J535" s="31" t="n">
        <v>10</v>
      </c>
      <c r="K535" s="31" t="n">
        <v>11</v>
      </c>
      <c r="L535" s="31" t="n">
        <v>12</v>
      </c>
      <c r="M535" s="31" t="n">
        <v>13</v>
      </c>
    </row>
  </sheetData>
  <sheetProtection sheet="true" password="88ed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464">
    <cfRule type="expression" priority="2" aboveAverage="0" equalAverage="0" bottom="0" percent="0" rank="0" text="" dxfId="535">
      <formula>$B$295&lt;1</formula>
    </cfRule>
  </conditionalFormatting>
  <conditionalFormatting sqref="B465">
    <cfRule type="expression" priority="3" aboveAverage="0" equalAverage="0" bottom="0" percent="0" rank="0" text="" dxfId="536">
      <formula>$B$295&lt;1</formula>
    </cfRule>
  </conditionalFormatting>
  <conditionalFormatting sqref="B463">
    <cfRule type="expression" priority="4" aboveAverage="0" equalAverage="0" bottom="0" percent="0" rank="0" text="" dxfId="537">
      <formula>$B$295&lt;1</formula>
    </cfRule>
  </conditionalFormatting>
  <conditionalFormatting sqref="B409">
    <cfRule type="expression" priority="5" aboveAverage="0" equalAverage="0" bottom="0" percent="0" rank="0" text="" dxfId="538">
      <formula>$B$295&lt;1</formula>
    </cfRule>
  </conditionalFormatting>
  <conditionalFormatting sqref="B411">
    <cfRule type="expression" priority="6" aboveAverage="0" equalAverage="0" bottom="0" percent="0" rank="0" text="" dxfId="539">
      <formula>$B$295&lt;1</formula>
    </cfRule>
  </conditionalFormatting>
  <conditionalFormatting sqref="B414">
    <cfRule type="expression" priority="7" aboveAverage="0" equalAverage="0" bottom="0" percent="0" rank="0" text="" dxfId="540">
      <formula>$B$295&lt;1</formula>
    </cfRule>
  </conditionalFormatting>
  <conditionalFormatting sqref="B408">
    <cfRule type="expression" priority="8" aboveAverage="0" equalAverage="0" bottom="0" percent="0" rank="0" text="" dxfId="541">
      <formula>$B$295&lt;1</formula>
    </cfRule>
  </conditionalFormatting>
  <conditionalFormatting sqref="B410">
    <cfRule type="expression" priority="9" aboveAverage="0" equalAverage="0" bottom="0" percent="0" rank="0" text="" dxfId="542">
      <formula>$B$295&lt;1</formula>
    </cfRule>
  </conditionalFormatting>
  <conditionalFormatting sqref="B412">
    <cfRule type="expression" priority="10" aboveAverage="0" equalAverage="0" bottom="0" percent="0" rank="0" text="" dxfId="543">
      <formula>$B$295&lt;1</formula>
    </cfRule>
  </conditionalFormatting>
  <conditionalFormatting sqref="B382">
    <cfRule type="expression" priority="11" aboveAverage="0" equalAverage="0" bottom="0" percent="0" rank="0" text="" dxfId="544">
      <formula>$B$295&lt;1</formula>
    </cfRule>
  </conditionalFormatting>
  <conditionalFormatting sqref="B381">
    <cfRule type="expression" priority="12" aboveAverage="0" equalAverage="0" bottom="0" percent="0" rank="0" text="" dxfId="545">
      <formula>$B$295&lt;1</formula>
    </cfRule>
  </conditionalFormatting>
  <conditionalFormatting sqref="B384">
    <cfRule type="expression" priority="13" aboveAverage="0" equalAverage="0" bottom="0" percent="0" rank="0" text="" dxfId="546">
      <formula>$B$295&lt;1</formula>
    </cfRule>
  </conditionalFormatting>
  <conditionalFormatting sqref="B388">
    <cfRule type="expression" priority="14" aboveAverage="0" equalAverage="0" bottom="0" percent="0" rank="0" text="" dxfId="547">
      <formula>$B$295&lt;1</formula>
    </cfRule>
  </conditionalFormatting>
  <conditionalFormatting sqref="B354">
    <cfRule type="expression" priority="15" aboveAverage="0" equalAverage="0" bottom="0" percent="0" rank="0" text="" dxfId="548">
      <formula>$B$295&lt;1</formula>
    </cfRule>
  </conditionalFormatting>
  <conditionalFormatting sqref="B351">
    <cfRule type="expression" priority="16" aboveAverage="0" equalAverage="0" bottom="0" percent="0" rank="0" text="" dxfId="549">
      <formula>$B$295&lt;1</formula>
    </cfRule>
  </conditionalFormatting>
  <conditionalFormatting sqref="B341">
    <cfRule type="expression" priority="17" aboveAverage="0" equalAverage="0" bottom="0" percent="0" rank="0" text="" dxfId="550">
      <formula>$B$295&lt;1</formula>
    </cfRule>
  </conditionalFormatting>
  <conditionalFormatting sqref="B275">
    <cfRule type="expression" priority="18" aboveAverage="0" equalAverage="0" bottom="0" percent="0" rank="0" text="" dxfId="551">
      <formula>$B$295&lt;1</formula>
    </cfRule>
  </conditionalFormatting>
  <conditionalFormatting sqref="B248">
    <cfRule type="expression" priority="19" aboveAverage="0" equalAverage="0" bottom="0" percent="0" rank="0" text="" dxfId="552">
      <formula>$B$295&lt;1</formula>
    </cfRule>
  </conditionalFormatting>
  <conditionalFormatting sqref="B252">
    <cfRule type="expression" priority="20" aboveAverage="0" equalAverage="0" bottom="0" percent="0" rank="0" text="" dxfId="553">
      <formula>$B$295&lt;1</formula>
    </cfRule>
  </conditionalFormatting>
  <conditionalFormatting sqref="B194">
    <cfRule type="expression" priority="21" aboveAverage="0" equalAverage="0" bottom="0" percent="0" rank="0" text="" dxfId="554">
      <formula>$B$295&lt;1</formula>
    </cfRule>
  </conditionalFormatting>
  <conditionalFormatting sqref="B201">
    <cfRule type="expression" priority="22" aboveAverage="0" equalAverage="0" bottom="0" percent="0" rank="0" text="" dxfId="555">
      <formula>$B$295&lt;1</formula>
    </cfRule>
  </conditionalFormatting>
  <conditionalFormatting sqref="B88">
    <cfRule type="expression" priority="23" aboveAverage="0" equalAverage="0" bottom="0" percent="0" rank="0" text="" dxfId="556">
      <formula>$B$295&lt;1</formula>
    </cfRule>
  </conditionalFormatting>
  <conditionalFormatting sqref="B89">
    <cfRule type="expression" priority="24" aboveAverage="0" equalAverage="0" bottom="0" percent="0" rank="0" text="" dxfId="557">
      <formula>$B$295&lt;1</formula>
    </cfRule>
  </conditionalFormatting>
  <conditionalFormatting sqref="B90">
    <cfRule type="expression" priority="25" aboveAverage="0" equalAverage="0" bottom="0" percent="0" rank="0" text="" dxfId="558">
      <formula>$B$295&lt;1</formula>
    </cfRule>
  </conditionalFormatting>
  <conditionalFormatting sqref="B91">
    <cfRule type="expression" priority="26" aboveAverage="0" equalAverage="0" bottom="0" percent="0" rank="0" text="" dxfId="559">
      <formula>$B$295&lt;1</formula>
    </cfRule>
  </conditionalFormatting>
  <conditionalFormatting sqref="B92">
    <cfRule type="expression" priority="27" aboveAverage="0" equalAverage="0" bottom="0" percent="0" rank="0" text="" dxfId="560">
      <formula>$B$295&lt;1</formula>
    </cfRule>
  </conditionalFormatting>
  <conditionalFormatting sqref="B93">
    <cfRule type="expression" priority="28" aboveAverage="0" equalAverage="0" bottom="0" percent="0" rank="0" text="" dxfId="561">
      <formula>$B$295&lt;1</formula>
    </cfRule>
  </conditionalFormatting>
  <conditionalFormatting sqref="B67">
    <cfRule type="expression" priority="29" aboveAverage="0" equalAverage="0" bottom="0" percent="0" rank="0" text="" dxfId="562">
      <formula>$B$295&lt;1</formula>
    </cfRule>
  </conditionalFormatting>
  <conditionalFormatting sqref="B66">
    <cfRule type="expression" priority="30" aboveAverage="0" equalAverage="0" bottom="0" percent="0" rank="0" text="" dxfId="563">
      <formula>$B$295&lt;1</formula>
    </cfRule>
  </conditionalFormatting>
  <conditionalFormatting sqref="B65">
    <cfRule type="expression" priority="31" aboveAverage="0" equalAverage="0" bottom="0" percent="0" rank="0" text="" dxfId="564">
      <formula>$B$295&lt;1</formula>
    </cfRule>
  </conditionalFormatting>
  <conditionalFormatting sqref="B33">
    <cfRule type="expression" priority="32" aboveAverage="0" equalAverage="0" bottom="0" percent="0" rank="0" text="" dxfId="565">
      <formula>$B$295&lt;1</formula>
    </cfRule>
  </conditionalFormatting>
  <conditionalFormatting sqref="B32">
    <cfRule type="expression" priority="33" aboveAverage="0" equalAverage="0" bottom="0" percent="0" rank="0" text="" dxfId="566">
      <formula>$B$295&lt;1</formula>
    </cfRule>
  </conditionalFormatting>
  <conditionalFormatting sqref="B31">
    <cfRule type="expression" priority="34" aboveAverage="0" equalAverage="0" bottom="0" percent="0" rank="0" text="" dxfId="567">
      <formula>$B$295&lt;1</formula>
    </cfRule>
  </conditionalFormatting>
  <conditionalFormatting sqref="B30">
    <cfRule type="expression" priority="35" aboveAverage="0" equalAverage="0" bottom="0" percent="0" rank="0" text="" dxfId="568">
      <formula>$B$295&lt;1</formula>
    </cfRule>
  </conditionalFormatting>
  <conditionalFormatting sqref="B29">
    <cfRule type="expression" priority="36" aboveAverage="0" equalAverage="0" bottom="0" percent="0" rank="0" text="" dxfId="569">
      <formula>$B$295&lt;1</formula>
    </cfRule>
  </conditionalFormatting>
  <conditionalFormatting sqref="B28">
    <cfRule type="expression" priority="37" aboveAverage="0" equalAverage="0" bottom="0" percent="0" rank="0" text="" dxfId="570">
      <formula>$B$295&lt;1</formula>
    </cfRule>
  </conditionalFormatting>
  <conditionalFormatting sqref="B27">
    <cfRule type="expression" priority="38" aboveAverage="0" equalAverage="0" bottom="0" percent="0" rank="0" text="" dxfId="571">
      <formula>$B$295&lt;1</formula>
    </cfRule>
  </conditionalFormatting>
  <conditionalFormatting sqref="B26">
    <cfRule type="expression" priority="39" aboveAverage="0" equalAverage="0" bottom="0" percent="0" rank="0" text="" dxfId="572">
      <formula>$B$295&lt;1</formula>
    </cfRule>
  </conditionalFormatting>
  <conditionalFormatting sqref="B25">
    <cfRule type="expression" priority="40" aboveAverage="0" equalAverage="0" bottom="0" percent="0" rank="0" text="" dxfId="573">
      <formula>$B$295&lt;1</formula>
    </cfRule>
  </conditionalFormatting>
  <conditionalFormatting sqref="B24">
    <cfRule type="expression" priority="41" aboveAverage="0" equalAverage="0" bottom="0" percent="0" rank="0" text="" dxfId="574">
      <formula>$B$295&lt;1</formula>
    </cfRule>
  </conditionalFormatting>
  <conditionalFormatting sqref="B14">
    <cfRule type="expression" priority="42" aboveAverage="0" equalAverage="0" bottom="0" percent="0" rank="0" text="" dxfId="575">
      <formula>$B$295&lt;1</formula>
    </cfRule>
  </conditionalFormatting>
  <conditionalFormatting sqref="B16">
    <cfRule type="expression" priority="43" aboveAverage="0" equalAverage="0" bottom="0" percent="0" rank="0" text="" dxfId="576">
      <formula>$B$295&lt;1</formula>
    </cfRule>
  </conditionalFormatting>
  <conditionalFormatting sqref="B20">
    <cfRule type="expression" priority="44" aboveAverage="0" equalAverage="0" bottom="0" percent="0" rank="0" text="" dxfId="577">
      <formula>$B$295&lt;1</formula>
    </cfRule>
  </conditionalFormatting>
  <conditionalFormatting sqref="B41">
    <cfRule type="expression" priority="45" aboveAverage="0" equalAverage="0" bottom="0" percent="0" rank="0" text="" dxfId="578">
      <formula>$B$295&lt;1</formula>
    </cfRule>
  </conditionalFormatting>
  <conditionalFormatting sqref="B42">
    <cfRule type="expression" priority="46" aboveAverage="0" equalAverage="0" bottom="0" percent="0" rank="0" text="" dxfId="579">
      <formula>$B$295&lt;1</formula>
    </cfRule>
  </conditionalFormatting>
  <conditionalFormatting sqref="B45">
    <cfRule type="expression" priority="47" aboveAverage="0" equalAverage="0" bottom="0" percent="0" rank="0" text="" dxfId="580">
      <formula>$B$295&lt;1</formula>
    </cfRule>
  </conditionalFormatting>
  <conditionalFormatting sqref="B56">
    <cfRule type="expression" priority="48" aboveAverage="0" equalAverage="0" bottom="0" percent="0" rank="0" text="" dxfId="581">
      <formula>$B$295&lt;1</formula>
    </cfRule>
  </conditionalFormatting>
  <conditionalFormatting sqref="B57">
    <cfRule type="expression" priority="49" aboveAverage="0" equalAverage="0" bottom="0" percent="0" rank="0" text="" dxfId="582">
      <formula>$B$295&lt;1</formula>
    </cfRule>
  </conditionalFormatting>
  <conditionalFormatting sqref="B63">
    <cfRule type="expression" priority="50" aboveAverage="0" equalAverage="0" bottom="0" percent="0" rank="0" text="" dxfId="583">
      <formula>$B$295&lt;1</formula>
    </cfRule>
  </conditionalFormatting>
  <conditionalFormatting sqref="B77">
    <cfRule type="expression" priority="51" aboveAverage="0" equalAverage="0" bottom="0" percent="0" rank="0" text="" dxfId="584">
      <formula>$B$295&lt;1</formula>
    </cfRule>
  </conditionalFormatting>
  <conditionalFormatting sqref="B73">
    <cfRule type="expression" priority="52" aboveAverage="0" equalAverage="0" bottom="0" percent="0" rank="0" text="" dxfId="585">
      <formula>$B$295&lt;1</formula>
    </cfRule>
  </conditionalFormatting>
  <conditionalFormatting sqref="B70">
    <cfRule type="expression" priority="53" aboveAverage="0" equalAverage="0" bottom="0" percent="0" rank="0" text="" dxfId="586">
      <formula>$B$295&lt;1</formula>
    </cfRule>
  </conditionalFormatting>
  <conditionalFormatting sqref="B71">
    <cfRule type="expression" priority="54" aboveAverage="0" equalAverage="0" bottom="0" percent="0" rank="0" text="" dxfId="587">
      <formula>$B$295&lt;1</formula>
    </cfRule>
  </conditionalFormatting>
  <conditionalFormatting sqref="B87">
    <cfRule type="expression" priority="55" aboveAverage="0" equalAverage="0" bottom="0" percent="0" rank="0" text="" dxfId="588">
      <formula>$B$295&lt;1</formula>
    </cfRule>
  </conditionalFormatting>
  <conditionalFormatting sqref="B94">
    <cfRule type="expression" priority="56" aboveAverage="0" equalAverage="0" bottom="0" percent="0" rank="0" text="" dxfId="589">
      <formula>$B$295&lt;1</formula>
    </cfRule>
  </conditionalFormatting>
  <conditionalFormatting sqref="B97">
    <cfRule type="expression" priority="57" aboveAverage="0" equalAverage="0" bottom="0" percent="0" rank="0" text="" dxfId="590">
      <formula>$B$295&lt;1</formula>
    </cfRule>
  </conditionalFormatting>
  <conditionalFormatting sqref="B101">
    <cfRule type="expression" priority="58" aboveAverage="0" equalAverage="0" bottom="0" percent="0" rank="0" text="" dxfId="591">
      <formula>$B$295&lt;1</formula>
    </cfRule>
  </conditionalFormatting>
  <conditionalFormatting sqref="B103">
    <cfRule type="expression" priority="59" aboveAverage="0" equalAverage="0" bottom="0" percent="0" rank="0" text="" dxfId="592">
      <formula>$B$295&lt;1</formula>
    </cfRule>
  </conditionalFormatting>
  <conditionalFormatting sqref="B106">
    <cfRule type="expression" priority="60" aboveAverage="0" equalAverage="0" bottom="0" percent="0" rank="0" text="" dxfId="593">
      <formula>$B$295&lt;1</formula>
    </cfRule>
  </conditionalFormatting>
  <conditionalFormatting sqref="B111">
    <cfRule type="expression" priority="61" aboveAverage="0" equalAverage="0" bottom="0" percent="0" rank="0" text="" dxfId="594">
      <formula>$B$295&lt;1</formula>
    </cfRule>
  </conditionalFormatting>
  <conditionalFormatting sqref="B113">
    <cfRule type="expression" priority="62" aboveAverage="0" equalAverage="0" bottom="0" percent="0" rank="0" text="" dxfId="595">
      <formula>$B$295&lt;1</formula>
    </cfRule>
  </conditionalFormatting>
  <conditionalFormatting sqref="B116">
    <cfRule type="expression" priority="63" aboveAverage="0" equalAverage="0" bottom="0" percent="0" rank="0" text="" dxfId="596">
      <formula>$B$295&lt;1</formula>
    </cfRule>
  </conditionalFormatting>
  <conditionalFormatting sqref="B123">
    <cfRule type="expression" priority="64" aboveAverage="0" equalAverage="0" bottom="0" percent="0" rank="0" text="" dxfId="597">
      <formula>$B$295&lt;1</formula>
    </cfRule>
  </conditionalFormatting>
  <conditionalFormatting sqref="B125">
    <cfRule type="expression" priority="65" aboveAverage="0" equalAverage="0" bottom="0" percent="0" rank="0" text="" dxfId="598">
      <formula>$B$295&lt;1</formula>
    </cfRule>
  </conditionalFormatting>
  <conditionalFormatting sqref="B128">
    <cfRule type="expression" priority="66" aboveAverage="0" equalAverage="0" bottom="0" percent="0" rank="0" text="" dxfId="599">
      <formula>$B$295&lt;1</formula>
    </cfRule>
  </conditionalFormatting>
  <conditionalFormatting sqref="B134">
    <cfRule type="expression" priority="67" aboveAverage="0" equalAverage="0" bottom="0" percent="0" rank="0" text="" dxfId="600">
      <formula>$B$295&lt;1</formula>
    </cfRule>
  </conditionalFormatting>
  <conditionalFormatting sqref="B138">
    <cfRule type="expression" priority="68" aboveAverage="0" equalAverage="0" bottom="0" percent="0" rank="0" text="" dxfId="601">
      <formula>$B$295&lt;1</formula>
    </cfRule>
  </conditionalFormatting>
  <conditionalFormatting sqref="B144">
    <cfRule type="expression" priority="69" aboveAverage="0" equalAverage="0" bottom="0" percent="0" rank="0" text="" dxfId="602">
      <formula>$B$295&lt;1</formula>
    </cfRule>
  </conditionalFormatting>
  <conditionalFormatting sqref="B147">
    <cfRule type="expression" priority="70" aboveAverage="0" equalAverage="0" bottom="0" percent="0" rank="0" text="" dxfId="603">
      <formula>$B$295&lt;1</formula>
    </cfRule>
  </conditionalFormatting>
  <conditionalFormatting sqref="B150">
    <cfRule type="expression" priority="71" aboveAverage="0" equalAverage="0" bottom="0" percent="0" rank="0" text="" dxfId="604">
      <formula>$B$295&lt;1</formula>
    </cfRule>
  </conditionalFormatting>
  <conditionalFormatting sqref="B157">
    <cfRule type="expression" priority="72" aboveAverage="0" equalAverage="0" bottom="0" percent="0" rank="0" text="" dxfId="605">
      <formula>$B$295&lt;1</formula>
    </cfRule>
  </conditionalFormatting>
  <conditionalFormatting sqref="B159">
    <cfRule type="expression" priority="73" aboveAverage="0" equalAverage="0" bottom="0" percent="0" rank="0" text="" dxfId="606">
      <formula>$B$295&lt;1</formula>
    </cfRule>
  </conditionalFormatting>
  <conditionalFormatting sqref="B161">
    <cfRule type="expression" priority="74" aboveAverage="0" equalAverage="0" bottom="0" percent="0" rank="0" text="" dxfId="607">
      <formula>$B$295&lt;1</formula>
    </cfRule>
  </conditionalFormatting>
  <conditionalFormatting sqref="B170">
    <cfRule type="expression" priority="75" aboveAverage="0" equalAverage="0" bottom="0" percent="0" rank="0" text="" dxfId="608">
      <formula>$B$295&lt;1</formula>
    </cfRule>
  </conditionalFormatting>
  <conditionalFormatting sqref="B172">
    <cfRule type="expression" priority="76" aboveAverage="0" equalAverage="0" bottom="0" percent="0" rank="0" text="" dxfId="609">
      <formula>$B$295&lt;1</formula>
    </cfRule>
  </conditionalFormatting>
  <conditionalFormatting sqref="B176">
    <cfRule type="expression" priority="77" aboveAverage="0" equalAverage="0" bottom="0" percent="0" rank="0" text="" dxfId="610">
      <formula>$B$295&lt;1</formula>
    </cfRule>
  </conditionalFormatting>
  <conditionalFormatting sqref="B173">
    <cfRule type="expression" priority="78" aboveAverage="0" equalAverage="0" bottom="0" percent="0" rank="0" text="" dxfId="611">
      <formula>$B$295&lt;1</formula>
    </cfRule>
  </conditionalFormatting>
  <conditionalFormatting sqref="B185">
    <cfRule type="expression" priority="79" aboveAverage="0" equalAverage="0" bottom="0" percent="0" rank="0" text="" dxfId="612">
      <formula>$B$295&lt;1</formula>
    </cfRule>
  </conditionalFormatting>
  <conditionalFormatting sqref="B187">
    <cfRule type="expression" priority="80" aboveAverage="0" equalAverage="0" bottom="0" percent="0" rank="0" text="" dxfId="613">
      <formula>$B$295&lt;1</formula>
    </cfRule>
  </conditionalFormatting>
  <conditionalFormatting sqref="B197">
    <cfRule type="expression" priority="81" aboveAverage="0" equalAverage="0" bottom="0" percent="0" rank="0" text="" dxfId="614">
      <formula>$B$295&lt;1</formula>
    </cfRule>
  </conditionalFormatting>
  <conditionalFormatting sqref="B203">
    <cfRule type="expression" priority="82" aboveAverage="0" equalAverage="0" bottom="0" percent="0" rank="0" text="" dxfId="615">
      <formula>$B$295&lt;1</formula>
    </cfRule>
  </conditionalFormatting>
  <conditionalFormatting sqref="B206">
    <cfRule type="expression" priority="83" aboveAverage="0" equalAverage="0" bottom="0" percent="0" rank="0" text="" dxfId="616">
      <formula>$B$295&lt;1</formula>
    </cfRule>
  </conditionalFormatting>
  <conditionalFormatting sqref="B215">
    <cfRule type="expression" priority="84" aboveAverage="0" equalAverage="0" bottom="0" percent="0" rank="0" text="" dxfId="617">
      <formula>$B$295&lt;1</formula>
    </cfRule>
  </conditionalFormatting>
  <conditionalFormatting sqref="B217">
    <cfRule type="expression" priority="85" aboveAverage="0" equalAverage="0" bottom="0" percent="0" rank="0" text="" dxfId="618">
      <formula>$B$295&lt;1</formula>
    </cfRule>
  </conditionalFormatting>
  <conditionalFormatting sqref="B221">
    <cfRule type="expression" priority="86" aboveAverage="0" equalAverage="0" bottom="0" percent="0" rank="0" text="" dxfId="619">
      <formula>$B$295&lt;1</formula>
    </cfRule>
  </conditionalFormatting>
  <conditionalFormatting sqref="B220">
    <cfRule type="expression" priority="87" aboveAverage="0" equalAverage="0" bottom="0" percent="0" rank="0" text="" dxfId="620">
      <formula>$B$295&lt;1</formula>
    </cfRule>
  </conditionalFormatting>
  <conditionalFormatting sqref="B223">
    <cfRule type="expression" priority="88" aboveAverage="0" equalAverage="0" bottom="0" percent="0" rank="0" text="" dxfId="621">
      <formula>$B$295&lt;1</formula>
    </cfRule>
  </conditionalFormatting>
  <conditionalFormatting sqref="B219">
    <cfRule type="expression" priority="89" aboveAverage="0" equalAverage="0" bottom="0" percent="0" rank="0" text="" dxfId="622">
      <formula>$B$295&lt;1</formula>
    </cfRule>
  </conditionalFormatting>
  <conditionalFormatting sqref="B230">
    <cfRule type="expression" priority="90" aboveAverage="0" equalAverage="0" bottom="0" percent="0" rank="0" text="" dxfId="623">
      <formula>$B$295&lt;1</formula>
    </cfRule>
  </conditionalFormatting>
  <conditionalFormatting sqref="B239">
    <cfRule type="expression" priority="91" aboveAverage="0" equalAverage="0" bottom="0" percent="0" rank="0" text="" dxfId="624">
      <formula>$B$295&lt;1</formula>
    </cfRule>
  </conditionalFormatting>
  <conditionalFormatting sqref="B233">
    <cfRule type="expression" priority="92" aboveAverage="0" equalAverage="0" bottom="0" percent="0" rank="0" text="" dxfId="625">
      <formula>$B$295&lt;1</formula>
    </cfRule>
  </conditionalFormatting>
  <conditionalFormatting sqref="B253">
    <cfRule type="expression" priority="93" aboveAverage="0" equalAverage="0" bottom="0" percent="0" rank="0" text="" dxfId="626">
      <formula>$B$295&lt;1</formula>
    </cfRule>
  </conditionalFormatting>
  <conditionalFormatting sqref="B254">
    <cfRule type="expression" priority="94" aboveAverage="0" equalAverage="0" bottom="0" percent="0" rank="0" text="" dxfId="627">
      <formula>$B$295&lt;1</formula>
    </cfRule>
  </conditionalFormatting>
  <conditionalFormatting sqref="B258">
    <cfRule type="expression" priority="95" aboveAverage="0" equalAverage="0" bottom="0" percent="0" rank="0" text="" dxfId="628">
      <formula>$B$295&lt;1</formula>
    </cfRule>
  </conditionalFormatting>
  <conditionalFormatting sqref="B274">
    <cfRule type="expression" priority="96" aboveAverage="0" equalAverage="0" bottom="0" percent="0" rank="0" text="" dxfId="629">
      <formula>$B$295&lt;1</formula>
    </cfRule>
  </conditionalFormatting>
  <conditionalFormatting sqref="B276">
    <cfRule type="expression" priority="97" aboveAverage="0" equalAverage="0" bottom="0" percent="0" rank="0" text="" dxfId="630">
      <formula>$B$295&lt;1</formula>
    </cfRule>
  </conditionalFormatting>
  <conditionalFormatting sqref="B284">
    <cfRule type="expression" priority="98" aboveAverage="0" equalAverage="0" bottom="0" percent="0" rank="0" text="" dxfId="631">
      <formula>$B$295&lt;1</formula>
    </cfRule>
  </conditionalFormatting>
  <conditionalFormatting sqref="B286">
    <cfRule type="expression" priority="99" aboveAverage="0" equalAverage="0" bottom="0" percent="0" rank="0" text="" dxfId="632">
      <formula>$B$295&lt;1</formula>
    </cfRule>
  </conditionalFormatting>
  <conditionalFormatting sqref="B291">
    <cfRule type="expression" priority="100" aboveAverage="0" equalAverage="0" bottom="0" percent="0" rank="0" text="" dxfId="633">
      <formula>$B$295&lt;1</formula>
    </cfRule>
  </conditionalFormatting>
  <conditionalFormatting sqref="B528:H528">
    <cfRule type="expression" priority="101" aboveAverage="0" equalAverage="0" bottom="0" percent="0" rank="0" text="" dxfId="634">
      <formula>$B$528&lt;1</formula>
    </cfRule>
  </conditionalFormatting>
  <conditionalFormatting sqref="B527:H527">
    <cfRule type="expression" priority="102" aboveAverage="0" equalAverage="0" bottom="0" percent="0" rank="0" text="" dxfId="635">
      <formula>$B$527&lt;1</formula>
    </cfRule>
  </conditionalFormatting>
  <conditionalFormatting sqref="B526:H526">
    <cfRule type="expression" priority="103" aboveAverage="0" equalAverage="0" bottom="0" percent="0" rank="0" text="" dxfId="636">
      <formula>$B$526&lt;1</formula>
    </cfRule>
  </conditionalFormatting>
  <conditionalFormatting sqref="B525:H525">
    <cfRule type="expression" priority="104" aboveAverage="0" equalAverage="0" bottom="0" percent="0" rank="0" text="" dxfId="637">
      <formula>$B$525&lt;1</formula>
    </cfRule>
  </conditionalFormatting>
  <conditionalFormatting sqref="B524:H524">
    <cfRule type="expression" priority="105" aboveAverage="0" equalAverage="0" bottom="0" percent="0" rank="0" text="" dxfId="638">
      <formula>$B$524&lt;1</formula>
    </cfRule>
  </conditionalFormatting>
  <conditionalFormatting sqref="B523:H523">
    <cfRule type="expression" priority="106" aboveAverage="0" equalAverage="0" bottom="0" percent="0" rank="0" text="" dxfId="639">
      <formula>$B$523&lt;1</formula>
    </cfRule>
  </conditionalFormatting>
  <conditionalFormatting sqref="B522:H522">
    <cfRule type="expression" priority="107" aboveAverage="0" equalAverage="0" bottom="0" percent="0" rank="0" text="" dxfId="640">
      <formula>$B$522&lt;1</formula>
    </cfRule>
  </conditionalFormatting>
  <conditionalFormatting sqref="B521:H521">
    <cfRule type="expression" priority="108" aboveAverage="0" equalAverage="0" bottom="0" percent="0" rank="0" text="" dxfId="641">
      <formula>$B$521&lt;1</formula>
    </cfRule>
  </conditionalFormatting>
  <conditionalFormatting sqref="B520:H520">
    <cfRule type="expression" priority="109" aboveAverage="0" equalAverage="0" bottom="0" percent="0" rank="0" text="" dxfId="642">
      <formula>$B$520&lt;1</formula>
    </cfRule>
  </conditionalFormatting>
  <conditionalFormatting sqref="B519:H519">
    <cfRule type="expression" priority="110" aboveAverage="0" equalAverage="0" bottom="0" percent="0" rank="0" text="" dxfId="643">
      <formula>$B$519&lt;1</formula>
    </cfRule>
  </conditionalFormatting>
  <conditionalFormatting sqref="B518:H518">
    <cfRule type="expression" priority="111" aboveAverage="0" equalAverage="0" bottom="0" percent="0" rank="0" text="" dxfId="644">
      <formula>$B$518&lt;1</formula>
    </cfRule>
  </conditionalFormatting>
  <conditionalFormatting sqref="B514:H514">
    <cfRule type="expression" priority="112" aboveAverage="0" equalAverage="0" bottom="0" percent="0" rank="0" text="" dxfId="645">
      <formula>$B$514&lt;1</formula>
    </cfRule>
  </conditionalFormatting>
  <conditionalFormatting sqref="B513:H513">
    <cfRule type="expression" priority="113" aboveAverage="0" equalAverage="0" bottom="0" percent="0" rank="0" text="" dxfId="646">
      <formula>$B$513&lt;1</formula>
    </cfRule>
  </conditionalFormatting>
  <conditionalFormatting sqref="B512:H512">
    <cfRule type="expression" priority="114" aboveAverage="0" equalAverage="0" bottom="0" percent="0" rank="0" text="" dxfId="647">
      <formula>$B$512&lt;1</formula>
    </cfRule>
  </conditionalFormatting>
  <conditionalFormatting sqref="B511:H511">
    <cfRule type="expression" priority="115" aboveAverage="0" equalAverage="0" bottom="0" percent="0" rank="0" text="" dxfId="648">
      <formula>$B$511&lt;1</formula>
    </cfRule>
  </conditionalFormatting>
  <conditionalFormatting sqref="B510:H510">
    <cfRule type="expression" priority="116" aboveAverage="0" equalAverage="0" bottom="0" percent="0" rank="0" text="" dxfId="649">
      <formula>$B$510&lt;1</formula>
    </cfRule>
  </conditionalFormatting>
  <conditionalFormatting sqref="B509:H509">
    <cfRule type="expression" priority="117" aboveAverage="0" equalAverage="0" bottom="0" percent="0" rank="0" text="" dxfId="650">
      <formula>$B$509&lt;1</formula>
    </cfRule>
  </conditionalFormatting>
  <conditionalFormatting sqref="B508:H508">
    <cfRule type="expression" priority="118" aboveAverage="0" equalAverage="0" bottom="0" percent="0" rank="0" text="" dxfId="651">
      <formula>$B$508&lt;1</formula>
    </cfRule>
  </conditionalFormatting>
  <conditionalFormatting sqref="B507:H507">
    <cfRule type="expression" priority="119" aboveAverage="0" equalAverage="0" bottom="0" percent="0" rank="0" text="" dxfId="652">
      <formula>$B$507&lt;1</formula>
    </cfRule>
  </conditionalFormatting>
  <conditionalFormatting sqref="B506:H506">
    <cfRule type="expression" priority="120" aboveAverage="0" equalAverage="0" bottom="0" percent="0" rank="0" text="" dxfId="653">
      <formula>$B$506&lt;1</formula>
    </cfRule>
  </conditionalFormatting>
  <conditionalFormatting sqref="B505:H505">
    <cfRule type="expression" priority="121" aboveAverage="0" equalAverage="0" bottom="0" percent="0" rank="0" text="" dxfId="654">
      <formula>$B$505&lt;1</formula>
    </cfRule>
  </conditionalFormatting>
  <conditionalFormatting sqref="B504:H504">
    <cfRule type="expression" priority="122" aboveAverage="0" equalAverage="0" bottom="0" percent="0" rank="0" text="" dxfId="655">
      <formula>$B$504&lt;1</formula>
    </cfRule>
  </conditionalFormatting>
  <conditionalFormatting sqref="B503:H503">
    <cfRule type="expression" priority="123" aboveAverage="0" equalAverage="0" bottom="0" percent="0" rank="0" text="" dxfId="656">
      <formula>$B$503&lt;1</formula>
    </cfRule>
  </conditionalFormatting>
  <conditionalFormatting sqref="B502:H502">
    <cfRule type="expression" priority="124" aboveAverage="0" equalAverage="0" bottom="0" percent="0" rank="0" text="" dxfId="657">
      <formula>$B$502&lt;1</formula>
    </cfRule>
  </conditionalFormatting>
  <conditionalFormatting sqref="B501:H501">
    <cfRule type="expression" priority="125" aboveAverage="0" equalAverage="0" bottom="0" percent="0" rank="0" text="" dxfId="658">
      <formula>$B$501&lt;1</formula>
    </cfRule>
  </conditionalFormatting>
  <conditionalFormatting sqref="B500:H500">
    <cfRule type="expression" priority="126" aboveAverage="0" equalAverage="0" bottom="0" percent="0" rank="0" text="" dxfId="659">
      <formula>$B$500&lt;1</formula>
    </cfRule>
  </conditionalFormatting>
  <conditionalFormatting sqref="B499:H499">
    <cfRule type="expression" priority="127" aboveAverage="0" equalAverage="0" bottom="0" percent="0" rank="0" text="" dxfId="660">
      <formula>$B$499&lt;1</formula>
    </cfRule>
  </conditionalFormatting>
  <conditionalFormatting sqref="B498:H498">
    <cfRule type="expression" priority="128" aboveAverage="0" equalAverage="0" bottom="0" percent="0" rank="0" text="" dxfId="661">
      <formula>$B$498&lt;1</formula>
    </cfRule>
  </conditionalFormatting>
  <conditionalFormatting sqref="B497:H497">
    <cfRule type="expression" priority="129" aboveAverage="0" equalAverage="0" bottom="0" percent="0" rank="0" text="" dxfId="662">
      <formula>$B$497&lt;1</formula>
    </cfRule>
  </conditionalFormatting>
  <conditionalFormatting sqref="B496:H496">
    <cfRule type="expression" priority="130" aboveAverage="0" equalAverage="0" bottom="0" percent="0" rank="0" text="" dxfId="663">
      <formula>$B$496&lt;1</formula>
    </cfRule>
  </conditionalFormatting>
  <conditionalFormatting sqref="B495:H495">
    <cfRule type="expression" priority="131" aboveAverage="0" equalAverage="0" bottom="0" percent="0" rank="0" text="" dxfId="664">
      <formula>$B$495&lt;1</formula>
    </cfRule>
  </conditionalFormatting>
  <conditionalFormatting sqref="B494:H494">
    <cfRule type="expression" priority="132" aboveAverage="0" equalAverage="0" bottom="0" percent="0" rank="0" text="" dxfId="665">
      <formula>$B$494&lt;1</formula>
    </cfRule>
  </conditionalFormatting>
  <conditionalFormatting sqref="B493:H493">
    <cfRule type="expression" priority="133" aboveAverage="0" equalAverage="0" bottom="0" percent="0" rank="0" text="" dxfId="666">
      <formula>$B$493&lt;1</formula>
    </cfRule>
  </conditionalFormatting>
  <conditionalFormatting sqref="B492:H492">
    <cfRule type="expression" priority="134" aboveAverage="0" equalAverage="0" bottom="0" percent="0" rank="0" text="" dxfId="667">
      <formula>$B$492&lt;1</formula>
    </cfRule>
  </conditionalFormatting>
  <conditionalFormatting sqref="B491:H491">
    <cfRule type="expression" priority="135" aboveAverage="0" equalAverage="0" bottom="0" percent="0" rank="0" text="" dxfId="668">
      <formula>$B$491&lt;1</formula>
    </cfRule>
  </conditionalFormatting>
  <conditionalFormatting sqref="B490:H490">
    <cfRule type="expression" priority="136" aboveAverage="0" equalAverage="0" bottom="0" percent="0" rank="0" text="" dxfId="669">
      <formula>$B$490&lt;1</formula>
    </cfRule>
  </conditionalFormatting>
  <conditionalFormatting sqref="B489:H489">
    <cfRule type="expression" priority="137" aboveAverage="0" equalAverage="0" bottom="0" percent="0" rank="0" text="" dxfId="670">
      <formula>$B$489&lt;1</formula>
    </cfRule>
  </conditionalFormatting>
  <conditionalFormatting sqref="B488:H488">
    <cfRule type="expression" priority="138" aboveAverage="0" equalAverage="0" bottom="0" percent="0" rank="0" text="" dxfId="671">
      <formula>$B$488&lt;1</formula>
    </cfRule>
  </conditionalFormatting>
  <conditionalFormatting sqref="B487:H487">
    <cfRule type="expression" priority="139" aboveAverage="0" equalAverage="0" bottom="0" percent="0" rank="0" text="" dxfId="672">
      <formula>$B$487&lt;1</formula>
    </cfRule>
  </conditionalFormatting>
  <conditionalFormatting sqref="B486:H486">
    <cfRule type="expression" priority="140" aboveAverage="0" equalAverage="0" bottom="0" percent="0" rank="0" text="" dxfId="673">
      <formula>$B$486&lt;1</formula>
    </cfRule>
  </conditionalFormatting>
  <conditionalFormatting sqref="B485:H485">
    <cfRule type="expression" priority="141" aboveAverage="0" equalAverage="0" bottom="0" percent="0" rank="0" text="" dxfId="674">
      <formula>$B$485&lt;1</formula>
    </cfRule>
  </conditionalFormatting>
  <conditionalFormatting sqref="B484:H484">
    <cfRule type="expression" priority="142" aboveAverage="0" equalAverage="0" bottom="0" percent="0" rank="0" text="" dxfId="675">
      <formula>$B$484&lt;1</formula>
    </cfRule>
  </conditionalFormatting>
  <conditionalFormatting sqref="B483:H483">
    <cfRule type="expression" priority="143" aboveAverage="0" equalAverage="0" bottom="0" percent="0" rank="0" text="" dxfId="676">
      <formula>$B$483&lt;1</formula>
    </cfRule>
  </conditionalFormatting>
  <conditionalFormatting sqref="B482:H482">
    <cfRule type="expression" priority="144" aboveAverage="0" equalAverage="0" bottom="0" percent="0" rank="0" text="" dxfId="677">
      <formula>$B$482&lt;1</formula>
    </cfRule>
  </conditionalFormatting>
  <conditionalFormatting sqref="B481:H481">
    <cfRule type="expression" priority="145" aboveAverage="0" equalAverage="0" bottom="0" percent="0" rank="0" text="" dxfId="678">
      <formula>$B$481&lt;1</formula>
    </cfRule>
  </conditionalFormatting>
  <conditionalFormatting sqref="B478:H478">
    <cfRule type="expression" priority="146" aboveAverage="0" equalAverage="0" bottom="0" percent="0" rank="0" text="" dxfId="679">
      <formula>$B$478&lt;1</formula>
    </cfRule>
  </conditionalFormatting>
  <conditionalFormatting sqref="B477:H477">
    <cfRule type="expression" priority="147" aboveAverage="0" equalAverage="0" bottom="0" percent="0" rank="0" text="" dxfId="680">
      <formula>$B$477&lt;1</formula>
    </cfRule>
  </conditionalFormatting>
  <conditionalFormatting sqref="B476:H476">
    <cfRule type="expression" priority="148" aboveAverage="0" equalAverage="0" bottom="0" percent="0" rank="0" text="" dxfId="681">
      <formula>$B$476&lt;1</formula>
    </cfRule>
  </conditionalFormatting>
  <conditionalFormatting sqref="B471:H471">
    <cfRule type="expression" priority="149" aboveAverage="0" equalAverage="0" bottom="0" percent="0" rank="0" text="" dxfId="682">
      <formula>$B$471&lt;1</formula>
    </cfRule>
  </conditionalFormatting>
  <conditionalFormatting sqref="B470:H470">
    <cfRule type="expression" priority="150" aboveAverage="0" equalAverage="0" bottom="0" percent="0" rank="0" text="" dxfId="683">
      <formula>$B$470&lt;1</formula>
    </cfRule>
  </conditionalFormatting>
  <conditionalFormatting sqref="B469:H469">
    <cfRule type="expression" priority="151" aboveAverage="0" equalAverage="0" bottom="0" percent="0" rank="0" text="" dxfId="684">
      <formula>$B$469&lt;1</formula>
    </cfRule>
  </conditionalFormatting>
  <conditionalFormatting sqref="B468:H468">
    <cfRule type="expression" priority="152" aboveAverage="0" equalAverage="0" bottom="0" percent="0" rank="0" text="" dxfId="685">
      <formula>$B$468&lt;1</formula>
    </cfRule>
  </conditionalFormatting>
  <conditionalFormatting sqref="B467:H467">
    <cfRule type="expression" priority="153" aboveAverage="0" equalAverage="0" bottom="0" percent="0" rank="0" text="" dxfId="686">
      <formula>$B$467&lt;1</formula>
    </cfRule>
  </conditionalFormatting>
  <conditionalFormatting sqref="B466:H466">
    <cfRule type="expression" priority="154" aboveAverage="0" equalAverage="0" bottom="0" percent="0" rank="0" text="" dxfId="687">
      <formula>$B$466&lt;1</formula>
    </cfRule>
  </conditionalFormatting>
  <conditionalFormatting sqref="C465:H465">
    <cfRule type="expression" priority="155" aboveAverage="0" equalAverage="0" bottom="0" percent="0" rank="0" text="" dxfId="688">
      <formula>$B$465&lt;1</formula>
    </cfRule>
  </conditionalFormatting>
  <conditionalFormatting sqref="C464:H464">
    <cfRule type="expression" priority="156" aboveAverage="0" equalAverage="0" bottom="0" percent="0" rank="0" text="" dxfId="689">
      <formula>$B$464&lt;1</formula>
    </cfRule>
  </conditionalFormatting>
  <conditionalFormatting sqref="C463:H463">
    <cfRule type="expression" priority="157" aboveAverage="0" equalAverage="0" bottom="0" percent="0" rank="0" text="" dxfId="690">
      <formula>$B$463&lt;1</formula>
    </cfRule>
  </conditionalFormatting>
  <conditionalFormatting sqref="B462:H462">
    <cfRule type="expression" priority="158" aboveAverage="0" equalAverage="0" bottom="0" percent="0" rank="0" text="" dxfId="691">
      <formula>$B$462&lt;1</formula>
    </cfRule>
  </conditionalFormatting>
  <conditionalFormatting sqref="B461:H461">
    <cfRule type="expression" priority="159" aboveAverage="0" equalAverage="0" bottom="0" percent="0" rank="0" text="" dxfId="692">
      <formula>$B$461&lt;1</formula>
    </cfRule>
  </conditionalFormatting>
  <conditionalFormatting sqref="B460:H460">
    <cfRule type="expression" priority="160" aboveAverage="0" equalAverage="0" bottom="0" percent="0" rank="0" text="" dxfId="693">
      <formula>$B$460&lt;1</formula>
    </cfRule>
  </conditionalFormatting>
  <conditionalFormatting sqref="B459:H459">
    <cfRule type="expression" priority="161" aboveAverage="0" equalAverage="0" bottom="0" percent="0" rank="0" text="" dxfId="694">
      <formula>$B$459&lt;1</formula>
    </cfRule>
  </conditionalFormatting>
  <conditionalFormatting sqref="B458:H458">
    <cfRule type="expression" priority="162" aboveAverage="0" equalAverage="0" bottom="0" percent="0" rank="0" text="" dxfId="695">
      <formula>$B$458&lt;1</formula>
    </cfRule>
  </conditionalFormatting>
  <conditionalFormatting sqref="B457:H457">
    <cfRule type="expression" priority="163" aboveAverage="0" equalAverage="0" bottom="0" percent="0" rank="0" text="" dxfId="696">
      <formula>$B$457&lt;1</formula>
    </cfRule>
  </conditionalFormatting>
  <conditionalFormatting sqref="B456:H456">
    <cfRule type="expression" priority="164" aboveAverage="0" equalAverage="0" bottom="0" percent="0" rank="0" text="" dxfId="697">
      <formula>$B$456&lt;1</formula>
    </cfRule>
  </conditionalFormatting>
  <conditionalFormatting sqref="B455:H455">
    <cfRule type="expression" priority="165" aboveAverage="0" equalAverage="0" bottom="0" percent="0" rank="0" text="" dxfId="698">
      <formula>$B$455&lt;1</formula>
    </cfRule>
  </conditionalFormatting>
  <conditionalFormatting sqref="B454:H454">
    <cfRule type="expression" priority="166" aboveAverage="0" equalAverage="0" bottom="0" percent="0" rank="0" text="" dxfId="699">
      <formula>$B$454&lt;1</formula>
    </cfRule>
  </conditionalFormatting>
  <conditionalFormatting sqref="B453:H453">
    <cfRule type="expression" priority="167" aboveAverage="0" equalAverage="0" bottom="0" percent="0" rank="0" text="" dxfId="700">
      <formula>$B$453&lt;1</formula>
    </cfRule>
  </conditionalFormatting>
  <conditionalFormatting sqref="B452:H452">
    <cfRule type="expression" priority="168" aboveAverage="0" equalAverage="0" bottom="0" percent="0" rank="0" text="" dxfId="701">
      <formula>$B$452&lt;1</formula>
    </cfRule>
  </conditionalFormatting>
  <conditionalFormatting sqref="B451:H451">
    <cfRule type="expression" priority="169" aboveAverage="0" equalAverage="0" bottom="0" percent="0" rank="0" text="" dxfId="702">
      <formula>$B$451&lt;1</formula>
    </cfRule>
  </conditionalFormatting>
  <conditionalFormatting sqref="B450:H450">
    <cfRule type="expression" priority="170" aboveAverage="0" equalAverage="0" bottom="0" percent="0" rank="0" text="" dxfId="703">
      <formula>$B$450&lt;1</formula>
    </cfRule>
  </conditionalFormatting>
  <conditionalFormatting sqref="B449:H449">
    <cfRule type="expression" priority="171" aboveAverage="0" equalAverage="0" bottom="0" percent="0" rank="0" text="" dxfId="704">
      <formula>$B$449&lt;1</formula>
    </cfRule>
  </conditionalFormatting>
  <conditionalFormatting sqref="B448:H448">
    <cfRule type="expression" priority="172" aboveAverage="0" equalAverage="0" bottom="0" percent="0" rank="0" text="" dxfId="705">
      <formula>$B$448&lt;1</formula>
    </cfRule>
  </conditionalFormatting>
  <conditionalFormatting sqref="B447:H447">
    <cfRule type="expression" priority="173" aboveAverage="0" equalAverage="0" bottom="0" percent="0" rank="0" text="" dxfId="706">
      <formula>$B$447&lt;1</formula>
    </cfRule>
  </conditionalFormatting>
  <conditionalFormatting sqref="B446:H446">
    <cfRule type="expression" priority="174" aboveAverage="0" equalAverage="0" bottom="0" percent="0" rank="0" text="" dxfId="707">
      <formula>$B$446&lt;1</formula>
    </cfRule>
  </conditionalFormatting>
  <conditionalFormatting sqref="B445:H445">
    <cfRule type="expression" priority="175" aboveAverage="0" equalAverage="0" bottom="0" percent="0" rank="0" text="" dxfId="708">
      <formula>$B$445&lt;1</formula>
    </cfRule>
  </conditionalFormatting>
  <conditionalFormatting sqref="B444:H444">
    <cfRule type="expression" priority="176" aboveAverage="0" equalAverage="0" bottom="0" percent="0" rank="0" text="" dxfId="709">
      <formula>$B$444&lt;1</formula>
    </cfRule>
  </conditionalFormatting>
  <conditionalFormatting sqref="B443:H443">
    <cfRule type="expression" priority="177" aboveAverage="0" equalAverage="0" bottom="0" percent="0" rank="0" text="" dxfId="710">
      <formula>$B$443&lt;1</formula>
    </cfRule>
  </conditionalFormatting>
  <conditionalFormatting sqref="B442:H442">
    <cfRule type="expression" priority="178" aboveAverage="0" equalAverage="0" bottom="0" percent="0" rank="0" text="" dxfId="711">
      <formula>$B$442&lt;1</formula>
    </cfRule>
  </conditionalFormatting>
  <conditionalFormatting sqref="B441:H441">
    <cfRule type="expression" priority="179" aboveAverage="0" equalAverage="0" bottom="0" percent="0" rank="0" text="" dxfId="712">
      <formula>$B$441&lt;1</formula>
    </cfRule>
  </conditionalFormatting>
  <conditionalFormatting sqref="B440:H440">
    <cfRule type="expression" priority="180" aboveAverage="0" equalAverage="0" bottom="0" percent="0" rank="0" text="" dxfId="713">
      <formula>$B$440&lt;1</formula>
    </cfRule>
  </conditionalFormatting>
  <conditionalFormatting sqref="B439:H439">
    <cfRule type="expression" priority="181" aboveAverage="0" equalAverage="0" bottom="0" percent="0" rank="0" text="" dxfId="714">
      <formula>$B$439&lt;1</formula>
    </cfRule>
  </conditionalFormatting>
  <conditionalFormatting sqref="B438:H438">
    <cfRule type="expression" priority="182" aboveAverage="0" equalAverage="0" bottom="0" percent="0" rank="0" text="" dxfId="715">
      <formula>$B$438&lt;1</formula>
    </cfRule>
  </conditionalFormatting>
  <conditionalFormatting sqref="B437:H437">
    <cfRule type="expression" priority="183" aboveAverage="0" equalAverage="0" bottom="0" percent="0" rank="0" text="" dxfId="716">
      <formula>$B$437&lt;1</formula>
    </cfRule>
  </conditionalFormatting>
  <conditionalFormatting sqref="B436:H436">
    <cfRule type="expression" priority="184" aboveAverage="0" equalAverage="0" bottom="0" percent="0" rank="0" text="" dxfId="717">
      <formula>$B$436&lt;1</formula>
    </cfRule>
  </conditionalFormatting>
  <conditionalFormatting sqref="B435:H435">
    <cfRule type="expression" priority="185" aboveAverage="0" equalAverage="0" bottom="0" percent="0" rank="0" text="" dxfId="718">
      <formula>$B$435&lt;1</formula>
    </cfRule>
  </conditionalFormatting>
  <conditionalFormatting sqref="B434:H434">
    <cfRule type="expression" priority="186" aboveAverage="0" equalAverage="0" bottom="0" percent="0" rank="0" text="" dxfId="719">
      <formula>$B$434&lt;1</formula>
    </cfRule>
  </conditionalFormatting>
  <conditionalFormatting sqref="B433:H433">
    <cfRule type="expression" priority="187" aboveAverage="0" equalAverage="0" bottom="0" percent="0" rank="0" text="" dxfId="720">
      <formula>$B$433&lt;1</formula>
    </cfRule>
  </conditionalFormatting>
  <conditionalFormatting sqref="B432:H432">
    <cfRule type="expression" priority="188" aboveAverage="0" equalAverage="0" bottom="0" percent="0" rank="0" text="" dxfId="721">
      <formula>$B$432&lt;1</formula>
    </cfRule>
  </conditionalFormatting>
  <conditionalFormatting sqref="B431:H431">
    <cfRule type="expression" priority="189" aboveAverage="0" equalAverage="0" bottom="0" percent="0" rank="0" text="" dxfId="722">
      <formula>$B$431&lt;1</formula>
    </cfRule>
  </conditionalFormatting>
  <conditionalFormatting sqref="B430:H430">
    <cfRule type="expression" priority="190" aboveAverage="0" equalAverage="0" bottom="0" percent="0" rank="0" text="" dxfId="723">
      <formula>$B$430&lt;1</formula>
    </cfRule>
  </conditionalFormatting>
  <conditionalFormatting sqref="B429:H429">
    <cfRule type="expression" priority="191" aboveAverage="0" equalAverage="0" bottom="0" percent="0" rank="0" text="" dxfId="724">
      <formula>$B$429&lt;1</formula>
    </cfRule>
  </conditionalFormatting>
  <conditionalFormatting sqref="B428:H428">
    <cfRule type="expression" priority="192" aboveAverage="0" equalAverage="0" bottom="0" percent="0" rank="0" text="" dxfId="725">
      <formula>$B$428&lt;1</formula>
    </cfRule>
  </conditionalFormatting>
  <conditionalFormatting sqref="B427:H427">
    <cfRule type="expression" priority="193" aboveAverage="0" equalAverage="0" bottom="0" percent="0" rank="0" text="" dxfId="726">
      <formula>$B$427&lt;1</formula>
    </cfRule>
  </conditionalFormatting>
  <conditionalFormatting sqref="B426:H426">
    <cfRule type="expression" priority="194" aboveAverage="0" equalAverage="0" bottom="0" percent="0" rank="0" text="" dxfId="727">
      <formula>$B$426&lt;1</formula>
    </cfRule>
  </conditionalFormatting>
  <conditionalFormatting sqref="B425:H425">
    <cfRule type="expression" priority="195" aboveAverage="0" equalAverage="0" bottom="0" percent="0" rank="0" text="" dxfId="728">
      <formula>$B$425&lt;1</formula>
    </cfRule>
  </conditionalFormatting>
  <conditionalFormatting sqref="B424:H424">
    <cfRule type="expression" priority="196" aboveAverage="0" equalAverage="0" bottom="0" percent="0" rank="0" text="" dxfId="729">
      <formula>$B$424&lt;1</formula>
    </cfRule>
  </conditionalFormatting>
  <conditionalFormatting sqref="B423:H423">
    <cfRule type="expression" priority="197" aboveAverage="0" equalAverage="0" bottom="0" percent="0" rank="0" text="" dxfId="730">
      <formula>$B$423&lt;1</formula>
    </cfRule>
  </conditionalFormatting>
  <conditionalFormatting sqref="B422:H422">
    <cfRule type="expression" priority="198" aboveAverage="0" equalAverage="0" bottom="0" percent="0" rank="0" text="" dxfId="731">
      <formula>$B$422&lt;1</formula>
    </cfRule>
  </conditionalFormatting>
  <conditionalFormatting sqref="B421:H421">
    <cfRule type="expression" priority="199" aboveAverage="0" equalAverage="0" bottom="0" percent="0" rank="0" text="" dxfId="732">
      <formula>$B$421&lt;1</formula>
    </cfRule>
  </conditionalFormatting>
  <conditionalFormatting sqref="B420:H420">
    <cfRule type="expression" priority="200" aboveAverage="0" equalAverage="0" bottom="0" percent="0" rank="0" text="" dxfId="733">
      <formula>$B$420&lt;1</formula>
    </cfRule>
  </conditionalFormatting>
  <conditionalFormatting sqref="B419:H419">
    <cfRule type="expression" priority="201" aboveAverage="0" equalAverage="0" bottom="0" percent="0" rank="0" text="" dxfId="734">
      <formula>$B$419&lt;1</formula>
    </cfRule>
  </conditionalFormatting>
  <conditionalFormatting sqref="B418:H418">
    <cfRule type="expression" priority="202" aboveAverage="0" equalAverage="0" bottom="0" percent="0" rank="0" text="" dxfId="735">
      <formula>$B$418&lt;1</formula>
    </cfRule>
  </conditionalFormatting>
  <conditionalFormatting sqref="B417:H417">
    <cfRule type="expression" priority="203" aboveAverage="0" equalAverage="0" bottom="0" percent="0" rank="0" text="" dxfId="736">
      <formula>$B$417&lt;1</formula>
    </cfRule>
  </conditionalFormatting>
  <conditionalFormatting sqref="B416:H416">
    <cfRule type="expression" priority="204" aboveAverage="0" equalAverage="0" bottom="0" percent="0" rank="0" text="" dxfId="737">
      <formula>$B$416&lt;1</formula>
    </cfRule>
  </conditionalFormatting>
  <conditionalFormatting sqref="B415:H415">
    <cfRule type="expression" priority="205" aboveAverage="0" equalAverage="0" bottom="0" percent="0" rank="0" text="" dxfId="738">
      <formula>$B$415&lt;1</formula>
    </cfRule>
  </conditionalFormatting>
  <conditionalFormatting sqref="C414:H414">
    <cfRule type="expression" priority="206" aboveAverage="0" equalAverage="0" bottom="0" percent="0" rank="0" text="" dxfId="739">
      <formula>$B$414&lt;1</formula>
    </cfRule>
  </conditionalFormatting>
  <conditionalFormatting sqref="B413:H413">
    <cfRule type="expression" priority="207" aboveAverage="0" equalAverage="0" bottom="0" percent="0" rank="0" text="" dxfId="740">
      <formula>$B$413&lt;1</formula>
    </cfRule>
  </conditionalFormatting>
  <conditionalFormatting sqref="C412:H412">
    <cfRule type="expression" priority="208" aboveAverage="0" equalAverage="0" bottom="0" percent="0" rank="0" text="" dxfId="741">
      <formula>$B$412&lt;1</formula>
    </cfRule>
  </conditionalFormatting>
  <conditionalFormatting sqref="C411:H411">
    <cfRule type="expression" priority="209" aboveAverage="0" equalAverage="0" bottom="0" percent="0" rank="0" text="" dxfId="742">
      <formula>$B$411&lt;1</formula>
    </cfRule>
  </conditionalFormatting>
  <conditionalFormatting sqref="C410:H410">
    <cfRule type="expression" priority="210" aboveAverage="0" equalAverage="0" bottom="0" percent="0" rank="0" text="" dxfId="743">
      <formula>$B$410&lt;1</formula>
    </cfRule>
  </conditionalFormatting>
  <conditionalFormatting sqref="C409:H409">
    <cfRule type="expression" priority="211" aboveAverage="0" equalAverage="0" bottom="0" percent="0" rank="0" text="" dxfId="744">
      <formula>$B$409&lt;1</formula>
    </cfRule>
  </conditionalFormatting>
  <conditionalFormatting sqref="C408:H408">
    <cfRule type="expression" priority="212" aboveAverage="0" equalAverage="0" bottom="0" percent="0" rank="0" text="" dxfId="745">
      <formula>$B$408&lt;1</formula>
    </cfRule>
  </conditionalFormatting>
  <conditionalFormatting sqref="B407:H407">
    <cfRule type="expression" priority="213" aboveAverage="0" equalAverage="0" bottom="0" percent="0" rank="0" text="" dxfId="746">
      <formula>$B$407&lt;1</formula>
    </cfRule>
  </conditionalFormatting>
  <conditionalFormatting sqref="B406:H406">
    <cfRule type="expression" priority="214" aboveAverage="0" equalAverage="0" bottom="0" percent="0" rank="0" text="" dxfId="747">
      <formula>$B$406&lt;1</formula>
    </cfRule>
  </conditionalFormatting>
  <conditionalFormatting sqref="B405:H405">
    <cfRule type="expression" priority="215" aboveAverage="0" equalAverage="0" bottom="0" percent="0" rank="0" text="" dxfId="748">
      <formula>$B$405&lt;1</formula>
    </cfRule>
  </conditionalFormatting>
  <conditionalFormatting sqref="B404:H404">
    <cfRule type="expression" priority="216" aboveAverage="0" equalAverage="0" bottom="0" percent="0" rank="0" text="" dxfId="749">
      <formula>$B$404&lt;1</formula>
    </cfRule>
  </conditionalFormatting>
  <conditionalFormatting sqref="B403:H403">
    <cfRule type="expression" priority="217" aboveAverage="0" equalAverage="0" bottom="0" percent="0" rank="0" text="" dxfId="750">
      <formula>$B$403&lt;1</formula>
    </cfRule>
  </conditionalFormatting>
  <conditionalFormatting sqref="B402:H402">
    <cfRule type="expression" priority="218" aboveAverage="0" equalAverage="0" bottom="0" percent="0" rank="0" text="" dxfId="751">
      <formula>$B$402&lt;1</formula>
    </cfRule>
  </conditionalFormatting>
  <conditionalFormatting sqref="B401:H401">
    <cfRule type="expression" priority="219" aboveAverage="0" equalAverage="0" bottom="0" percent="0" rank="0" text="" dxfId="752">
      <formula>$B$401&lt;1</formula>
    </cfRule>
  </conditionalFormatting>
  <conditionalFormatting sqref="B400:H400">
    <cfRule type="expression" priority="220" aboveAverage="0" equalAverage="0" bottom="0" percent="0" rank="0" text="" dxfId="753">
      <formula>$B$400&lt;1</formula>
    </cfRule>
  </conditionalFormatting>
  <conditionalFormatting sqref="B399:H399">
    <cfRule type="expression" priority="221" aboveAverage="0" equalAverage="0" bottom="0" percent="0" rank="0" text="" dxfId="754">
      <formula>$B$399&lt;1</formula>
    </cfRule>
  </conditionalFormatting>
  <conditionalFormatting sqref="B398:H398">
    <cfRule type="expression" priority="222" aboveAverage="0" equalAverage="0" bottom="0" percent="0" rank="0" text="" dxfId="755">
      <formula>$B$398&lt;1</formula>
    </cfRule>
  </conditionalFormatting>
  <conditionalFormatting sqref="B397:H397">
    <cfRule type="expression" priority="223" aboveAverage="0" equalAverage="0" bottom="0" percent="0" rank="0" text="" dxfId="756">
      <formula>$B$397&lt;1</formula>
    </cfRule>
  </conditionalFormatting>
  <conditionalFormatting sqref="B396:H396">
    <cfRule type="expression" priority="224" aboveAverage="0" equalAverage="0" bottom="0" percent="0" rank="0" text="" dxfId="757">
      <formula>$B$396&lt;1</formula>
    </cfRule>
  </conditionalFormatting>
  <conditionalFormatting sqref="B395:H395">
    <cfRule type="expression" priority="225" aboveAverage="0" equalAverage="0" bottom="0" percent="0" rank="0" text="" dxfId="758">
      <formula>$B$395&lt;1</formula>
    </cfRule>
  </conditionalFormatting>
  <conditionalFormatting sqref="B394:H394">
    <cfRule type="expression" priority="226" aboveAverage="0" equalAverage="0" bottom="0" percent="0" rank="0" text="" dxfId="759">
      <formula>$B$394&lt;1</formula>
    </cfRule>
  </conditionalFormatting>
  <conditionalFormatting sqref="B393:H393">
    <cfRule type="expression" priority="227" aboveAverage="0" equalAverage="0" bottom="0" percent="0" rank="0" text="" dxfId="760">
      <formula>$B$393&lt;1</formula>
    </cfRule>
  </conditionalFormatting>
  <conditionalFormatting sqref="B392:H392">
    <cfRule type="expression" priority="228" aboveAverage="0" equalAverage="0" bottom="0" percent="0" rank="0" text="" dxfId="761">
      <formula>$B$392&lt;1</formula>
    </cfRule>
  </conditionalFormatting>
  <conditionalFormatting sqref="B391:H391">
    <cfRule type="expression" priority="229" aboveAverage="0" equalAverage="0" bottom="0" percent="0" rank="0" text="" dxfId="762">
      <formula>$B$391&lt;1</formula>
    </cfRule>
  </conditionalFormatting>
  <conditionalFormatting sqref="B390:H390">
    <cfRule type="expression" priority="230" aboveAverage="0" equalAverage="0" bottom="0" percent="0" rank="0" text="" dxfId="763">
      <formula>$B$390&lt;1</formula>
    </cfRule>
  </conditionalFormatting>
  <conditionalFormatting sqref="B389:H389">
    <cfRule type="expression" priority="231" aboveAverage="0" equalAverage="0" bottom="0" percent="0" rank="0" text="" dxfId="764">
      <formula>$B$389&lt;1</formula>
    </cfRule>
  </conditionalFormatting>
  <conditionalFormatting sqref="C388:H388">
    <cfRule type="expression" priority="232" aboveAverage="0" equalAverage="0" bottom="0" percent="0" rank="0" text="" dxfId="765">
      <formula>$B$388&lt;1</formula>
    </cfRule>
  </conditionalFormatting>
  <conditionalFormatting sqref="B387:H387">
    <cfRule type="expression" priority="233" aboveAverage="0" equalAverage="0" bottom="0" percent="0" rank="0" text="" dxfId="766">
      <formula>$B$387&lt;1</formula>
    </cfRule>
  </conditionalFormatting>
  <conditionalFormatting sqref="B386:H386">
    <cfRule type="expression" priority="234" aboveAverage="0" equalAverage="0" bottom="0" percent="0" rank="0" text="" dxfId="767">
      <formula>$B$386&lt;1</formula>
    </cfRule>
  </conditionalFormatting>
  <conditionalFormatting sqref="B385:H385">
    <cfRule type="expression" priority="235" aboveAverage="0" equalAverage="0" bottom="0" percent="0" rank="0" text="" dxfId="768">
      <formula>$B$385&lt;1</formula>
    </cfRule>
  </conditionalFormatting>
  <conditionalFormatting sqref="C384:H384">
    <cfRule type="expression" priority="236" aboveAverage="0" equalAverage="0" bottom="0" percent="0" rank="0" text="" dxfId="769">
      <formula>$B$384&lt;1</formula>
    </cfRule>
  </conditionalFormatting>
  <conditionalFormatting sqref="B383:H383">
    <cfRule type="expression" priority="237" aboveAverage="0" equalAverage="0" bottom="0" percent="0" rank="0" text="" dxfId="770">
      <formula>$B$383&lt;1</formula>
    </cfRule>
  </conditionalFormatting>
  <conditionalFormatting sqref="C382:H382">
    <cfRule type="expression" priority="238" aboveAverage="0" equalAverage="0" bottom="0" percent="0" rank="0" text="" dxfId="771">
      <formula>$B$382&lt;1</formula>
    </cfRule>
  </conditionalFormatting>
  <conditionalFormatting sqref="C381:H381">
    <cfRule type="expression" priority="239" aboveAverage="0" equalAverage="0" bottom="0" percent="0" rank="0" text="" dxfId="772">
      <formula>$B$381&lt;1</formula>
    </cfRule>
  </conditionalFormatting>
  <conditionalFormatting sqref="B380:H380">
    <cfRule type="expression" priority="240" aboveAverage="0" equalAverage="0" bottom="0" percent="0" rank="0" text="" dxfId="773">
      <formula>$B$380&lt;1</formula>
    </cfRule>
  </conditionalFormatting>
  <conditionalFormatting sqref="B379:H379">
    <cfRule type="expression" priority="241" aboveAverage="0" equalAverage="0" bottom="0" percent="0" rank="0" text="" dxfId="774">
      <formula>$B$379&lt;1</formula>
    </cfRule>
  </conditionalFormatting>
  <conditionalFormatting sqref="B378:H378">
    <cfRule type="expression" priority="242" aboveAverage="0" equalAverage="0" bottom="0" percent="0" rank="0" text="" dxfId="775">
      <formula>$B$378&lt;1</formula>
    </cfRule>
  </conditionalFormatting>
  <conditionalFormatting sqref="B377:H377">
    <cfRule type="expression" priority="243" aboveAverage="0" equalAverage="0" bottom="0" percent="0" rank="0" text="" dxfId="776">
      <formula>$B$377&lt;1</formula>
    </cfRule>
  </conditionalFormatting>
  <conditionalFormatting sqref="B376:H376">
    <cfRule type="expression" priority="244" aboveAverage="0" equalAverage="0" bottom="0" percent="0" rank="0" text="" dxfId="777">
      <formula>$B$376&lt;1</formula>
    </cfRule>
  </conditionalFormatting>
  <conditionalFormatting sqref="B375:H375">
    <cfRule type="expression" priority="245" aboveAverage="0" equalAverage="0" bottom="0" percent="0" rank="0" text="" dxfId="778">
      <formula>$B$375&lt;1</formula>
    </cfRule>
  </conditionalFormatting>
  <conditionalFormatting sqref="B374:H374">
    <cfRule type="expression" priority="246" aboveAverage="0" equalAverage="0" bottom="0" percent="0" rank="0" text="" dxfId="779">
      <formula>$B$374&lt;1</formula>
    </cfRule>
  </conditionalFormatting>
  <conditionalFormatting sqref="B373:H373">
    <cfRule type="expression" priority="247" aboveAverage="0" equalAverage="0" bottom="0" percent="0" rank="0" text="" dxfId="780">
      <formula>$B$373&lt;1</formula>
    </cfRule>
  </conditionalFormatting>
  <conditionalFormatting sqref="B372:H372">
    <cfRule type="expression" priority="248" aboveAverage="0" equalAverage="0" bottom="0" percent="0" rank="0" text="" dxfId="781">
      <formula>$B$372&lt;1</formula>
    </cfRule>
  </conditionalFormatting>
  <conditionalFormatting sqref="B371:H371">
    <cfRule type="expression" priority="249" aboveAverage="0" equalAverage="0" bottom="0" percent="0" rank="0" text="" dxfId="782">
      <formula>$B$371&lt;1</formula>
    </cfRule>
  </conditionalFormatting>
  <conditionalFormatting sqref="B370:H370">
    <cfRule type="expression" priority="250" aboveAverage="0" equalAverage="0" bottom="0" percent="0" rank="0" text="" dxfId="783">
      <formula>$B$370&lt;1</formula>
    </cfRule>
  </conditionalFormatting>
  <conditionalFormatting sqref="B369:H369">
    <cfRule type="expression" priority="251" aboveAverage="0" equalAverage="0" bottom="0" percent="0" rank="0" text="" dxfId="784">
      <formula>$B$369&lt;1</formula>
    </cfRule>
  </conditionalFormatting>
  <conditionalFormatting sqref="B368:H368">
    <cfRule type="expression" priority="252" aboveAverage="0" equalAverage="0" bottom="0" percent="0" rank="0" text="" dxfId="785">
      <formula>$B$368&lt;1</formula>
    </cfRule>
  </conditionalFormatting>
  <conditionalFormatting sqref="B367:H367">
    <cfRule type="expression" priority="253" aboveAverage="0" equalAverage="0" bottom="0" percent="0" rank="0" text="" dxfId="786">
      <formula>$B$367&lt;1</formula>
    </cfRule>
  </conditionalFormatting>
  <conditionalFormatting sqref="B366:H366">
    <cfRule type="expression" priority="254" aboveAverage="0" equalAverage="0" bottom="0" percent="0" rank="0" text="" dxfId="787">
      <formula>$B$366&lt;1</formula>
    </cfRule>
  </conditionalFormatting>
  <conditionalFormatting sqref="B365:H365">
    <cfRule type="expression" priority="255" aboveAverage="0" equalAverage="0" bottom="0" percent="0" rank="0" text="" dxfId="788">
      <formula>$B$365&lt;1</formula>
    </cfRule>
  </conditionalFormatting>
  <conditionalFormatting sqref="B364:H364">
    <cfRule type="expression" priority="256" aboveAverage="0" equalAverage="0" bottom="0" percent="0" rank="0" text="" dxfId="789">
      <formula>$B$364&lt;1</formula>
    </cfRule>
  </conditionalFormatting>
  <conditionalFormatting sqref="B363:H363">
    <cfRule type="expression" priority="257" aboveAverage="0" equalAverage="0" bottom="0" percent="0" rank="0" text="" dxfId="790">
      <formula>$B$363&lt;1</formula>
    </cfRule>
  </conditionalFormatting>
  <conditionalFormatting sqref="B362:H362">
    <cfRule type="expression" priority="258" aboveAverage="0" equalAverage="0" bottom="0" percent="0" rank="0" text="" dxfId="791">
      <formula>$B$362&lt;1</formula>
    </cfRule>
  </conditionalFormatting>
  <conditionalFormatting sqref="B359:H359">
    <cfRule type="expression" priority="259" aboveAverage="0" equalAverage="0" bottom="0" percent="0" rank="0" text="" dxfId="792">
      <formula>$B$359&lt;1</formula>
    </cfRule>
  </conditionalFormatting>
  <conditionalFormatting sqref="B358:H358">
    <cfRule type="expression" priority="260" aboveAverage="0" equalAverage="0" bottom="0" percent="0" rank="0" text="" dxfId="793">
      <formula>$B$358&lt;1</formula>
    </cfRule>
  </conditionalFormatting>
  <conditionalFormatting sqref="B357:H357">
    <cfRule type="expression" priority="261" aboveAverage="0" equalAverage="0" bottom="0" percent="0" rank="0" text="" dxfId="794">
      <formula>$B$357&lt;1</formula>
    </cfRule>
  </conditionalFormatting>
  <conditionalFormatting sqref="B356:H356">
    <cfRule type="expression" priority="262" aboveAverage="0" equalAverage="0" bottom="0" percent="0" rank="0" text="" dxfId="795">
      <formula>$B$356&lt;1</formula>
    </cfRule>
  </conditionalFormatting>
  <conditionalFormatting sqref="B355:H355">
    <cfRule type="expression" priority="263" aboveAverage="0" equalAverage="0" bottom="0" percent="0" rank="0" text="" dxfId="796">
      <formula>$B$355&lt;1</formula>
    </cfRule>
  </conditionalFormatting>
  <conditionalFormatting sqref="C354:H354">
    <cfRule type="expression" priority="264" aboveAverage="0" equalAverage="0" bottom="0" percent="0" rank="0" text="" dxfId="797">
      <formula>$B$354&lt;1</formula>
    </cfRule>
  </conditionalFormatting>
  <conditionalFormatting sqref="B353:H353">
    <cfRule type="expression" priority="265" aboveAverage="0" equalAverage="0" bottom="0" percent="0" rank="0" text="" dxfId="798">
      <formula>$B$353&lt;1</formula>
    </cfRule>
  </conditionalFormatting>
  <conditionalFormatting sqref="B352:H352">
    <cfRule type="expression" priority="266" aboveAverage="0" equalAverage="0" bottom="0" percent="0" rank="0" text="" dxfId="799">
      <formula>$B$352&lt;1</formula>
    </cfRule>
  </conditionalFormatting>
  <conditionalFormatting sqref="C351:H351">
    <cfRule type="expression" priority="267" aboveAverage="0" equalAverage="0" bottom="0" percent="0" rank="0" text="" dxfId="800">
      <formula>$B$351&lt;1</formula>
    </cfRule>
  </conditionalFormatting>
  <conditionalFormatting sqref="B350:H350">
    <cfRule type="expression" priority="268" aboveAverage="0" equalAverage="0" bottom="0" percent="0" rank="0" text="" dxfId="801">
      <formula>$B$350&lt;1</formula>
    </cfRule>
  </conditionalFormatting>
  <conditionalFormatting sqref="B349:H349">
    <cfRule type="expression" priority="269" aboveAverage="0" equalAverage="0" bottom="0" percent="0" rank="0" text="" dxfId="802">
      <formula>$B$349&lt;1</formula>
    </cfRule>
  </conditionalFormatting>
  <conditionalFormatting sqref="B348:H348">
    <cfRule type="expression" priority="270" aboveAverage="0" equalAverage="0" bottom="0" percent="0" rank="0" text="" dxfId="803">
      <formula>$B$348&lt;1</formula>
    </cfRule>
  </conditionalFormatting>
  <conditionalFormatting sqref="B343:H343">
    <cfRule type="expression" priority="271" aboveAverage="0" equalAverage="0" bottom="0" percent="0" rank="0" text="" dxfId="804">
      <formula>$B$343&lt;1</formula>
    </cfRule>
  </conditionalFormatting>
  <conditionalFormatting sqref="B342:H342">
    <cfRule type="expression" priority="272" aboveAverage="0" equalAverage="0" bottom="0" percent="0" rank="0" text="" dxfId="805">
      <formula>$B$342&lt;1</formula>
    </cfRule>
  </conditionalFormatting>
  <conditionalFormatting sqref="C341:H341">
    <cfRule type="expression" priority="273" aboveAverage="0" equalAverage="0" bottom="0" percent="0" rank="0" text="" dxfId="806">
      <formula>$B$341&lt;1</formula>
    </cfRule>
  </conditionalFormatting>
  <conditionalFormatting sqref="B340:H340">
    <cfRule type="expression" priority="274" aboveAverage="0" equalAverage="0" bottom="0" percent="0" rank="0" text="" dxfId="807">
      <formula>$B$340&lt;1</formula>
    </cfRule>
  </conditionalFormatting>
  <conditionalFormatting sqref="B339:H339">
    <cfRule type="expression" priority="275" aboveAverage="0" equalAverage="0" bottom="0" percent="0" rank="0" text="" dxfId="808">
      <formula>$B$339&lt;1</formula>
    </cfRule>
  </conditionalFormatting>
  <conditionalFormatting sqref="B338:H338">
    <cfRule type="expression" priority="276" aboveAverage="0" equalAverage="0" bottom="0" percent="0" rank="0" text="" dxfId="809">
      <formula>$B$338&lt;1</formula>
    </cfRule>
  </conditionalFormatting>
  <conditionalFormatting sqref="B337:H337">
    <cfRule type="expression" priority="277" aboveAverage="0" equalAverage="0" bottom="0" percent="0" rank="0" text="" dxfId="810">
      <formula>$B$337&lt;1</formula>
    </cfRule>
  </conditionalFormatting>
  <conditionalFormatting sqref="B336:H336">
    <cfRule type="expression" priority="278" aboveAverage="0" equalAverage="0" bottom="0" percent="0" rank="0" text="" dxfId="811">
      <formula>$B$336&lt;1</formula>
    </cfRule>
  </conditionalFormatting>
  <conditionalFormatting sqref="B335:H335">
    <cfRule type="expression" priority="279" aboveAverage="0" equalAverage="0" bottom="0" percent="0" rank="0" text="" dxfId="812">
      <formula>$B$335&lt;1</formula>
    </cfRule>
  </conditionalFormatting>
  <conditionalFormatting sqref="B334:H334">
    <cfRule type="expression" priority="280" aboveAverage="0" equalAverage="0" bottom="0" percent="0" rank="0" text="" dxfId="813">
      <formula>$B$334&lt;1</formula>
    </cfRule>
  </conditionalFormatting>
  <conditionalFormatting sqref="B333:H333">
    <cfRule type="expression" priority="281" aboveAverage="0" equalAverage="0" bottom="0" percent="0" rank="0" text="" dxfId="814">
      <formula>$B$333&lt;1</formula>
    </cfRule>
  </conditionalFormatting>
  <conditionalFormatting sqref="B332:H332">
    <cfRule type="expression" priority="282" aboveAverage="0" equalAverage="0" bottom="0" percent="0" rank="0" text="" dxfId="815">
      <formula>$B$332&lt;1</formula>
    </cfRule>
  </conditionalFormatting>
  <conditionalFormatting sqref="B331:H331">
    <cfRule type="expression" priority="283" aboveAverage="0" equalAverage="0" bottom="0" percent="0" rank="0" text="" dxfId="816">
      <formula>$B$331&lt;1</formula>
    </cfRule>
  </conditionalFormatting>
  <conditionalFormatting sqref="B330:H330">
    <cfRule type="expression" priority="284" aboveAverage="0" equalAverage="0" bottom="0" percent="0" rank="0" text="" dxfId="817">
      <formula>$B$330&lt;1</formula>
    </cfRule>
  </conditionalFormatting>
  <conditionalFormatting sqref="B329:H329">
    <cfRule type="expression" priority="285" aboveAverage="0" equalAverage="0" bottom="0" percent="0" rank="0" text="" dxfId="818">
      <formula>$B$329&lt;1</formula>
    </cfRule>
  </conditionalFormatting>
  <conditionalFormatting sqref="B328:H328">
    <cfRule type="expression" priority="286" aboveAverage="0" equalAverage="0" bottom="0" percent="0" rank="0" text="" dxfId="819">
      <formula>$B$328&lt;1</formula>
    </cfRule>
  </conditionalFormatting>
  <conditionalFormatting sqref="B327:H327">
    <cfRule type="expression" priority="287" aboveAverage="0" equalAverage="0" bottom="0" percent="0" rank="0" text="" dxfId="820">
      <formula>$B$327&lt;1</formula>
    </cfRule>
  </conditionalFormatting>
  <conditionalFormatting sqref="B326:H326">
    <cfRule type="expression" priority="288" aboveAverage="0" equalAverage="0" bottom="0" percent="0" rank="0" text="" dxfId="821">
      <formula>$B$326&lt;1</formula>
    </cfRule>
  </conditionalFormatting>
  <conditionalFormatting sqref="B325:H325">
    <cfRule type="expression" priority="289" aboveAverage="0" equalAverage="0" bottom="0" percent="0" rank="0" text="" dxfId="822">
      <formula>$B$325&lt;1</formula>
    </cfRule>
  </conditionalFormatting>
  <conditionalFormatting sqref="B324:H324">
    <cfRule type="expression" priority="290" aboveAverage="0" equalAverage="0" bottom="0" percent="0" rank="0" text="" dxfId="823">
      <formula>$B$324&lt;1</formula>
    </cfRule>
  </conditionalFormatting>
  <conditionalFormatting sqref="B323:H323">
    <cfRule type="expression" priority="291" aboveAverage="0" equalAverage="0" bottom="0" percent="0" rank="0" text="" dxfId="824">
      <formula>$B$323&lt;1</formula>
    </cfRule>
  </conditionalFormatting>
  <conditionalFormatting sqref="B322:H322">
    <cfRule type="expression" priority="292" aboveAverage="0" equalAverage="0" bottom="0" percent="0" rank="0" text="" dxfId="825">
      <formula>$B$322&lt;1</formula>
    </cfRule>
  </conditionalFormatting>
  <conditionalFormatting sqref="B321:H321">
    <cfRule type="expression" priority="293" aboveAverage="0" equalAverage="0" bottom="0" percent="0" rank="0" text="" dxfId="826">
      <formula>$B$321&lt;1</formula>
    </cfRule>
  </conditionalFormatting>
  <conditionalFormatting sqref="B320:H320">
    <cfRule type="expression" priority="294" aboveAverage="0" equalAverage="0" bottom="0" percent="0" rank="0" text="" dxfId="827">
      <formula>$B$320&lt;1</formula>
    </cfRule>
  </conditionalFormatting>
  <conditionalFormatting sqref="B319:H319">
    <cfRule type="expression" priority="295" aboveAverage="0" equalAverage="0" bottom="0" percent="0" rank="0" text="" dxfId="828">
      <formula>$B$319&lt;1</formula>
    </cfRule>
  </conditionalFormatting>
  <conditionalFormatting sqref="B318:H318">
    <cfRule type="expression" priority="296" aboveAverage="0" equalAverage="0" bottom="0" percent="0" rank="0" text="" dxfId="829">
      <formula>$B$318&lt;1</formula>
    </cfRule>
  </conditionalFormatting>
  <conditionalFormatting sqref="B317:H317">
    <cfRule type="expression" priority="297" aboveAverage="0" equalAverage="0" bottom="0" percent="0" rank="0" text="" dxfId="830">
      <formula>$B$317&lt;1</formula>
    </cfRule>
  </conditionalFormatting>
  <conditionalFormatting sqref="B316:H316">
    <cfRule type="expression" priority="298" aboveAverage="0" equalAverage="0" bottom="0" percent="0" rank="0" text="" dxfId="831">
      <formula>$B$316&lt;1</formula>
    </cfRule>
  </conditionalFormatting>
  <conditionalFormatting sqref="B315:H315">
    <cfRule type="expression" priority="299" aboveAverage="0" equalAverage="0" bottom="0" percent="0" rank="0" text="" dxfId="832">
      <formula>$B$315&lt;1</formula>
    </cfRule>
  </conditionalFormatting>
  <conditionalFormatting sqref="B314:H314">
    <cfRule type="expression" priority="300" aboveAverage="0" equalAverage="0" bottom="0" percent="0" rank="0" text="" dxfId="833">
      <formula>$B$314&lt;1</formula>
    </cfRule>
  </conditionalFormatting>
  <conditionalFormatting sqref="B313:H313">
    <cfRule type="expression" priority="301" aboveAverage="0" equalAverage="0" bottom="0" percent="0" rank="0" text="" dxfId="834">
      <formula>$B$313&lt;1</formula>
    </cfRule>
  </conditionalFormatting>
  <conditionalFormatting sqref="B312:H312">
    <cfRule type="expression" priority="302" aboveAverage="0" equalAverage="0" bottom="0" percent="0" rank="0" text="" dxfId="835">
      <formula>$B$312&lt;1</formula>
    </cfRule>
  </conditionalFormatting>
  <conditionalFormatting sqref="B311:H311">
    <cfRule type="expression" priority="303" aboveAverage="0" equalAverage="0" bottom="0" percent="0" rank="0" text="" dxfId="836">
      <formula>$B$311&lt;1</formula>
    </cfRule>
  </conditionalFormatting>
  <conditionalFormatting sqref="B310:H310">
    <cfRule type="expression" priority="304" aboveAverage="0" equalAverage="0" bottom="0" percent="0" rank="0" text="" dxfId="837">
      <formula>$B$310&lt;1</formula>
    </cfRule>
  </conditionalFormatting>
  <conditionalFormatting sqref="B309:H309">
    <cfRule type="expression" priority="305" aboveAverage="0" equalAverage="0" bottom="0" percent="0" rank="0" text="" dxfId="838">
      <formula>$B$309&lt;1</formula>
    </cfRule>
  </conditionalFormatting>
  <conditionalFormatting sqref="B308:H308">
    <cfRule type="expression" priority="306" aboveAverage="0" equalAverage="0" bottom="0" percent="0" rank="0" text="" dxfId="839">
      <formula>$B$308&lt;1</formula>
    </cfRule>
  </conditionalFormatting>
  <conditionalFormatting sqref="B307:H307">
    <cfRule type="expression" priority="307" aboveAverage="0" equalAverage="0" bottom="0" percent="0" rank="0" text="" dxfId="840">
      <formula>$B$307&lt;1</formula>
    </cfRule>
  </conditionalFormatting>
  <conditionalFormatting sqref="B306:H306">
    <cfRule type="expression" priority="308" aboveAverage="0" equalAverage="0" bottom="0" percent="0" rank="0" text="" dxfId="841">
      <formula>$B$306&lt;1</formula>
    </cfRule>
  </conditionalFormatting>
  <conditionalFormatting sqref="B305:H305">
    <cfRule type="expression" priority="309" aboveAverage="0" equalAverage="0" bottom="0" percent="0" rank="0" text="" dxfId="842">
      <formula>$B$305&lt;1</formula>
    </cfRule>
  </conditionalFormatting>
  <conditionalFormatting sqref="B304:H304">
    <cfRule type="expression" priority="310" aboveAverage="0" equalAverage="0" bottom="0" percent="0" rank="0" text="" dxfId="843">
      <formula>$B$304&lt;1</formula>
    </cfRule>
  </conditionalFormatting>
  <conditionalFormatting sqref="B303:H303">
    <cfRule type="expression" priority="311" aboveAverage="0" equalAverage="0" bottom="0" percent="0" rank="0" text="" dxfId="844">
      <formula>$B$303&lt;1</formula>
    </cfRule>
  </conditionalFormatting>
  <conditionalFormatting sqref="B302:H302">
    <cfRule type="expression" priority="312" aboveAverage="0" equalAverage="0" bottom="0" percent="0" rank="0" text="" dxfId="845">
      <formula>$B$302&lt;1</formula>
    </cfRule>
  </conditionalFormatting>
  <conditionalFormatting sqref="B301:H301">
    <cfRule type="expression" priority="313" aboveAverage="0" equalAverage="0" bottom="0" percent="0" rank="0" text="" dxfId="846">
      <formula>$B$301&lt;1</formula>
    </cfRule>
  </conditionalFormatting>
  <conditionalFormatting sqref="B300:H300">
    <cfRule type="expression" priority="314" aboveAverage="0" equalAverage="0" bottom="0" percent="0" rank="0" text="" dxfId="847">
      <formula>$B$300&lt;1</formula>
    </cfRule>
  </conditionalFormatting>
  <conditionalFormatting sqref="B299:H299">
    <cfRule type="expression" priority="315" aboveAverage="0" equalAverage="0" bottom="0" percent="0" rank="0" text="" dxfId="848">
      <formula>$B$299&lt;1</formula>
    </cfRule>
  </conditionalFormatting>
  <conditionalFormatting sqref="B298:H298">
    <cfRule type="expression" priority="316" aboveAverage="0" equalAverage="0" bottom="0" percent="0" rank="0" text="" dxfId="849">
      <formula>$B$298&lt;1</formula>
    </cfRule>
  </conditionalFormatting>
  <conditionalFormatting sqref="B297:H297">
    <cfRule type="expression" priority="317" aboveAverage="0" equalAverage="0" bottom="0" percent="0" rank="0" text="" dxfId="850">
      <formula>$B$297&lt;1</formula>
    </cfRule>
  </conditionalFormatting>
  <conditionalFormatting sqref="B296:H296">
    <cfRule type="expression" priority="318" aboveAverage="0" equalAverage="0" bottom="0" percent="0" rank="0" text="" dxfId="851">
      <formula>$B$296&lt;1</formula>
    </cfRule>
  </conditionalFormatting>
  <conditionalFormatting sqref="B295:H295">
    <cfRule type="expression" priority="319" aboveAverage="0" equalAverage="0" bottom="0" percent="0" rank="0" text="" dxfId="852">
      <formula>$B$295&lt;1</formula>
    </cfRule>
  </conditionalFormatting>
  <conditionalFormatting sqref="B294:H294">
    <cfRule type="expression" priority="320" aboveAverage="0" equalAverage="0" bottom="0" percent="0" rank="0" text="" dxfId="853">
      <formula>$B$294&lt;1</formula>
    </cfRule>
  </conditionalFormatting>
  <conditionalFormatting sqref="B293:H293">
    <cfRule type="expression" priority="321" aboveAverage="0" equalAverage="0" bottom="0" percent="0" rank="0" text="" dxfId="854">
      <formula>$B$293&lt;1</formula>
    </cfRule>
  </conditionalFormatting>
  <conditionalFormatting sqref="B292:H292">
    <cfRule type="expression" priority="322" aboveAverage="0" equalAverage="0" bottom="0" percent="0" rank="0" text="" dxfId="855">
      <formula>$B$292&lt;1</formula>
    </cfRule>
  </conditionalFormatting>
  <conditionalFormatting sqref="C291:H291">
    <cfRule type="expression" priority="323" aboveAverage="0" equalAverage="0" bottom="0" percent="0" rank="0" text="" dxfId="856">
      <formula>$B$291&lt;1</formula>
    </cfRule>
  </conditionalFormatting>
  <conditionalFormatting sqref="B290:H290">
    <cfRule type="expression" priority="324" aboveAverage="0" equalAverage="0" bottom="0" percent="0" rank="0" text="" dxfId="857">
      <formula>$B$290&lt;1</formula>
    </cfRule>
  </conditionalFormatting>
  <conditionalFormatting sqref="B289:H289">
    <cfRule type="expression" priority="325" aboveAverage="0" equalAverage="0" bottom="0" percent="0" rank="0" text="" dxfId="858">
      <formula>$B$289&lt;1</formula>
    </cfRule>
  </conditionalFormatting>
  <conditionalFormatting sqref="B288:H288">
    <cfRule type="expression" priority="326" aboveAverage="0" equalAverage="0" bottom="0" percent="0" rank="0" text="" dxfId="859">
      <formula>$B$288&lt;1</formula>
    </cfRule>
  </conditionalFormatting>
  <conditionalFormatting sqref="B287:H287">
    <cfRule type="expression" priority="327" aboveAverage="0" equalAverage="0" bottom="0" percent="0" rank="0" text="" dxfId="860">
      <formula>$B$287&lt;1</formula>
    </cfRule>
  </conditionalFormatting>
  <conditionalFormatting sqref="C286:H286">
    <cfRule type="expression" priority="328" aboveAverage="0" equalAverage="0" bottom="0" percent="0" rank="0" text="" dxfId="861">
      <formula>$B$286&lt;1</formula>
    </cfRule>
  </conditionalFormatting>
  <conditionalFormatting sqref="B285:H285">
    <cfRule type="expression" priority="329" aboveAverage="0" equalAverage="0" bottom="0" percent="0" rank="0" text="" dxfId="862">
      <formula>$B$285&lt;1</formula>
    </cfRule>
  </conditionalFormatting>
  <conditionalFormatting sqref="C284:H284">
    <cfRule type="expression" priority="330" aboveAverage="0" equalAverage="0" bottom="0" percent="0" rank="0" text="" dxfId="863">
      <formula>$B$284&lt;1</formula>
    </cfRule>
  </conditionalFormatting>
  <conditionalFormatting sqref="B283:H283">
    <cfRule type="expression" priority="331" aboveAverage="0" equalAverage="0" bottom="0" percent="0" rank="0" text="" dxfId="864">
      <formula>$B$283&lt;1</formula>
    </cfRule>
  </conditionalFormatting>
  <conditionalFormatting sqref="B282:H282">
    <cfRule type="expression" priority="332" aboveAverage="0" equalAverage="0" bottom="0" percent="0" rank="0" text="" dxfId="865">
      <formula>$B$282&lt;1</formula>
    </cfRule>
  </conditionalFormatting>
  <conditionalFormatting sqref="B281:H281">
    <cfRule type="expression" priority="333" aboveAverage="0" equalAverage="0" bottom="0" percent="0" rank="0" text="" dxfId="866">
      <formula>$B$281&lt;1</formula>
    </cfRule>
  </conditionalFormatting>
  <conditionalFormatting sqref="B280:H280">
    <cfRule type="expression" priority="334" aboveAverage="0" equalAverage="0" bottom="0" percent="0" rank="0" text="" dxfId="867">
      <formula>$B$280&lt;1</formula>
    </cfRule>
  </conditionalFormatting>
  <conditionalFormatting sqref="B279:H279">
    <cfRule type="expression" priority="335" aboveAverage="0" equalAverage="0" bottom="0" percent="0" rank="0" text="" dxfId="868">
      <formula>$B$279&lt;1</formula>
    </cfRule>
  </conditionalFormatting>
  <conditionalFormatting sqref="B278:H278">
    <cfRule type="expression" priority="336" aboveAverage="0" equalAverage="0" bottom="0" percent="0" rank="0" text="" dxfId="869">
      <formula>$B$278&lt;1</formula>
    </cfRule>
  </conditionalFormatting>
  <conditionalFormatting sqref="B277:H277">
    <cfRule type="expression" priority="337" aboveAverage="0" equalAverage="0" bottom="0" percent="0" rank="0" text="" dxfId="870">
      <formula>$B$277&lt;1</formula>
    </cfRule>
  </conditionalFormatting>
  <conditionalFormatting sqref="C276:H276">
    <cfRule type="expression" priority="338" aboveAverage="0" equalAverage="0" bottom="0" percent="0" rank="0" text="" dxfId="871">
      <formula>$B$276&lt;1</formula>
    </cfRule>
  </conditionalFormatting>
  <conditionalFormatting sqref="C275:H275">
    <cfRule type="expression" priority="339" aboveAverage="0" equalAverage="0" bottom="0" percent="0" rank="0" text="" dxfId="872">
      <formula>$B$275&lt;1</formula>
    </cfRule>
  </conditionalFormatting>
  <conditionalFormatting sqref="C274:H274">
    <cfRule type="expression" priority="340" aboveAverage="0" equalAverage="0" bottom="0" percent="0" rank="0" text="" dxfId="873">
      <formula>$B$274&lt;1</formula>
    </cfRule>
  </conditionalFormatting>
  <conditionalFormatting sqref="B273:H273">
    <cfRule type="expression" priority="341" aboveAverage="0" equalAverage="0" bottom="0" percent="0" rank="0" text="" dxfId="874">
      <formula>$B$273&lt;1</formula>
    </cfRule>
  </conditionalFormatting>
  <conditionalFormatting sqref="B272:H272">
    <cfRule type="expression" priority="342" aboveAverage="0" equalAverage="0" bottom="0" percent="0" rank="0" text="" dxfId="875">
      <formula>$B$272&lt;1</formula>
    </cfRule>
  </conditionalFormatting>
  <conditionalFormatting sqref="B271:H271">
    <cfRule type="expression" priority="343" aboveAverage="0" equalAverage="0" bottom="0" percent="0" rank="0" text="" dxfId="876">
      <formula>$B$271&lt;1</formula>
    </cfRule>
  </conditionalFormatting>
  <conditionalFormatting sqref="B270:H270">
    <cfRule type="expression" priority="344" aboveAverage="0" equalAverage="0" bottom="0" percent="0" rank="0" text="" dxfId="877">
      <formula>$B$270&lt;1</formula>
    </cfRule>
  </conditionalFormatting>
  <conditionalFormatting sqref="B269:H269">
    <cfRule type="expression" priority="345" aboveAverage="0" equalAverage="0" bottom="0" percent="0" rank="0" text="" dxfId="878">
      <formula>$B$269&lt;1</formula>
    </cfRule>
  </conditionalFormatting>
  <conditionalFormatting sqref="B268:H268">
    <cfRule type="expression" priority="346" aboveAverage="0" equalAverage="0" bottom="0" percent="0" rank="0" text="" dxfId="879">
      <formula>$B$268&lt;1</formula>
    </cfRule>
  </conditionalFormatting>
  <conditionalFormatting sqref="B265:H265">
    <cfRule type="expression" priority="347" aboveAverage="0" equalAverage="0" bottom="0" percent="0" rank="0" text="" dxfId="880">
      <formula>$B$265&lt;1</formula>
    </cfRule>
  </conditionalFormatting>
  <conditionalFormatting sqref="B264:H264">
    <cfRule type="expression" priority="348" aboveAverage="0" equalAverage="0" bottom="0" percent="0" rank="0" text="" dxfId="881">
      <formula>$B$264&lt;1</formula>
    </cfRule>
  </conditionalFormatting>
  <conditionalFormatting sqref="B263:H263">
    <cfRule type="expression" priority="349" aboveAverage="0" equalAverage="0" bottom="0" percent="0" rank="0" text="" dxfId="882">
      <formula>$B$263&lt;1</formula>
    </cfRule>
  </conditionalFormatting>
  <conditionalFormatting sqref="B262:H262">
    <cfRule type="expression" priority="350" aboveAverage="0" equalAverage="0" bottom="0" percent="0" rank="0" text="" dxfId="883">
      <formula>$B$262&lt;1</formula>
    </cfRule>
  </conditionalFormatting>
  <conditionalFormatting sqref="B261:H261">
    <cfRule type="expression" priority="351" aboveAverage="0" equalAverage="0" bottom="0" percent="0" rank="0" text="" dxfId="884">
      <formula>$B$261&lt;1</formula>
    </cfRule>
  </conditionalFormatting>
  <conditionalFormatting sqref="B260:H260">
    <cfRule type="expression" priority="352" aboveAverage="0" equalAverage="0" bottom="0" percent="0" rank="0" text="" dxfId="885">
      <formula>$B$260&lt;1</formula>
    </cfRule>
  </conditionalFormatting>
  <conditionalFormatting sqref="B259:H259">
    <cfRule type="expression" priority="353" aboveAverage="0" equalAverage="0" bottom="0" percent="0" rank="0" text="" dxfId="886">
      <formula>$B$259&lt;1</formula>
    </cfRule>
  </conditionalFormatting>
  <conditionalFormatting sqref="C258:H258">
    <cfRule type="expression" priority="354" aboveAverage="0" equalAverage="0" bottom="0" percent="0" rank="0" text="" dxfId="887">
      <formula>$B$258&lt;1</formula>
    </cfRule>
  </conditionalFormatting>
  <conditionalFormatting sqref="B257:H257">
    <cfRule type="expression" priority="355" aboveAverage="0" equalAverage="0" bottom="0" percent="0" rank="0" text="" dxfId="888">
      <formula>$B$257&lt;1</formula>
    </cfRule>
  </conditionalFormatting>
  <conditionalFormatting sqref="B256:H256">
    <cfRule type="expression" priority="356" aboveAverage="0" equalAverage="0" bottom="0" percent="0" rank="0" text="" dxfId="889">
      <formula>$B$256&lt;1</formula>
    </cfRule>
  </conditionalFormatting>
  <conditionalFormatting sqref="B255:H255">
    <cfRule type="expression" priority="357" aboveAverage="0" equalAverage="0" bottom="0" percent="0" rank="0" text="" dxfId="890">
      <formula>$B$255&lt;1</formula>
    </cfRule>
  </conditionalFormatting>
  <conditionalFormatting sqref="C254:H254">
    <cfRule type="expression" priority="358" aboveAverage="0" equalAverage="0" bottom="0" percent="0" rank="0" text="" dxfId="891">
      <formula>$B$254&lt;1</formula>
    </cfRule>
  </conditionalFormatting>
  <conditionalFormatting sqref="C253:H253">
    <cfRule type="expression" priority="359" aboveAverage="0" equalAverage="0" bottom="0" percent="0" rank="0" text="" dxfId="892">
      <formula>$B$253&lt;1</formula>
    </cfRule>
  </conditionalFormatting>
  <conditionalFormatting sqref="C252:H252">
    <cfRule type="expression" priority="360" aboveAverage="0" equalAverage="0" bottom="0" percent="0" rank="0" text="" dxfId="893">
      <formula>$B$252&lt;1</formula>
    </cfRule>
  </conditionalFormatting>
  <conditionalFormatting sqref="B251:H251">
    <cfRule type="expression" priority="361" aboveAverage="0" equalAverage="0" bottom="0" percent="0" rank="0" text="" dxfId="894">
      <formula>$B$251&lt;1</formula>
    </cfRule>
  </conditionalFormatting>
  <conditionalFormatting sqref="B250:H250">
    <cfRule type="expression" priority="362" aboveAverage="0" equalAverage="0" bottom="0" percent="0" rank="0" text="" dxfId="895">
      <formula>$B$250&lt;1</formula>
    </cfRule>
  </conditionalFormatting>
  <conditionalFormatting sqref="B249:H249">
    <cfRule type="expression" priority="363" aboveAverage="0" equalAverage="0" bottom="0" percent="0" rank="0" text="" dxfId="896">
      <formula>$B$249&lt;1</formula>
    </cfRule>
  </conditionalFormatting>
  <conditionalFormatting sqref="C248:H248">
    <cfRule type="expression" priority="364" aboveAverage="0" equalAverage="0" bottom="0" percent="0" rank="0" text="" dxfId="897">
      <formula>$B$248&lt;1</formula>
    </cfRule>
  </conditionalFormatting>
  <conditionalFormatting sqref="B247:H247">
    <cfRule type="expression" priority="365" aboveAverage="0" equalAverage="0" bottom="0" percent="0" rank="0" text="" dxfId="898">
      <formula>$B$247&lt;1</formula>
    </cfRule>
  </conditionalFormatting>
  <conditionalFormatting sqref="B246:H246">
    <cfRule type="expression" priority="366" aboveAverage="0" equalAverage="0" bottom="0" percent="0" rank="0" text="" dxfId="899">
      <formula>$B$246&lt;1</formula>
    </cfRule>
  </conditionalFormatting>
  <conditionalFormatting sqref="B245:H245">
    <cfRule type="expression" priority="367" aboveAverage="0" equalAverage="0" bottom="0" percent="0" rank="0" text="" dxfId="900">
      <formula>$B$245&lt;1</formula>
    </cfRule>
  </conditionalFormatting>
  <conditionalFormatting sqref="B244:H244">
    <cfRule type="expression" priority="368" aboveAverage="0" equalAverage="0" bottom="0" percent="0" rank="0" text="" dxfId="901">
      <formula>$B$244&lt;1</formula>
    </cfRule>
  </conditionalFormatting>
  <conditionalFormatting sqref="B243:H243">
    <cfRule type="expression" priority="369" aboveAverage="0" equalAverage="0" bottom="0" percent="0" rank="0" text="" dxfId="902">
      <formula>$B$243&lt;1</formula>
    </cfRule>
  </conditionalFormatting>
  <conditionalFormatting sqref="B242:H242">
    <cfRule type="expression" priority="370" aboveAverage="0" equalAverage="0" bottom="0" percent="0" rank="0" text="" dxfId="903">
      <formula>$B$242&lt;1</formula>
    </cfRule>
  </conditionalFormatting>
  <conditionalFormatting sqref="B241:H241">
    <cfRule type="expression" priority="371" aboveAverage="0" equalAverage="0" bottom="0" percent="0" rank="0" text="" dxfId="904">
      <formula>$B$241&lt;1</formula>
    </cfRule>
  </conditionalFormatting>
  <conditionalFormatting sqref="B240:H240">
    <cfRule type="expression" priority="372" aboveAverage="0" equalAverage="0" bottom="0" percent="0" rank="0" text="" dxfId="905">
      <formula>$B$240&lt;1</formula>
    </cfRule>
  </conditionalFormatting>
  <conditionalFormatting sqref="C239:H239">
    <cfRule type="expression" priority="373" aboveAverage="0" equalAverage="0" bottom="0" percent="0" rank="0" text="" dxfId="906">
      <formula>$B$239&lt;1</formula>
    </cfRule>
  </conditionalFormatting>
  <conditionalFormatting sqref="B238:H238">
    <cfRule type="expression" priority="374" aboveAverage="0" equalAverage="0" bottom="0" percent="0" rank="0" text="" dxfId="907">
      <formula>$B$238&lt;1</formula>
    </cfRule>
  </conditionalFormatting>
  <conditionalFormatting sqref="C233:H233">
    <cfRule type="expression" priority="375" aboveAverage="0" equalAverage="0" bottom="0" percent="0" rank="0" text="" dxfId="908">
      <formula>$B$233&lt;1</formula>
    </cfRule>
  </conditionalFormatting>
  <conditionalFormatting sqref="B232:H232">
    <cfRule type="expression" priority="376" aboveAverage="0" equalAverage="0" bottom="0" percent="0" rank="0" text="" dxfId="909">
      <formula>$B$232&lt;1</formula>
    </cfRule>
  </conditionalFormatting>
  <conditionalFormatting sqref="B231:H231">
    <cfRule type="expression" priority="377" aboveAverage="0" equalAverage="0" bottom="0" percent="0" rank="0" text="" dxfId="910">
      <formula>$B$231&lt;1</formula>
    </cfRule>
  </conditionalFormatting>
  <conditionalFormatting sqref="C230:H230">
    <cfRule type="expression" priority="378" aboveAverage="0" equalAverage="0" bottom="0" percent="0" rank="0" text="" dxfId="911">
      <formula>$B$230&lt;1</formula>
    </cfRule>
  </conditionalFormatting>
  <conditionalFormatting sqref="B229:H229">
    <cfRule type="expression" priority="379" aboveAverage="0" equalAverage="0" bottom="0" percent="0" rank="0" text="" dxfId="912">
      <formula>$B$229&lt;1</formula>
    </cfRule>
  </conditionalFormatting>
  <conditionalFormatting sqref="B228:H228">
    <cfRule type="expression" priority="380" aboveAverage="0" equalAverage="0" bottom="0" percent="0" rank="0" text="" dxfId="913">
      <formula>$B$228&lt;1</formula>
    </cfRule>
  </conditionalFormatting>
  <conditionalFormatting sqref="B227:H227">
    <cfRule type="expression" priority="381" aboveAverage="0" equalAverage="0" bottom="0" percent="0" rank="0" text="" dxfId="914">
      <formula>$B$227&lt;1</formula>
    </cfRule>
  </conditionalFormatting>
  <conditionalFormatting sqref="B226:H226">
    <cfRule type="expression" priority="382" aboveAverage="0" equalAverage="0" bottom="0" percent="0" rank="0" text="" dxfId="915">
      <formula>$B$226&lt;1</formula>
    </cfRule>
  </conditionalFormatting>
  <conditionalFormatting sqref="B225:H225">
    <cfRule type="expression" priority="383" aboveAverage="0" equalAverage="0" bottom="0" percent="0" rank="0" text="" dxfId="916">
      <formula>$B$225&lt;1</formula>
    </cfRule>
  </conditionalFormatting>
  <conditionalFormatting sqref="B224:H224">
    <cfRule type="expression" priority="384" aboveAverage="0" equalAverage="0" bottom="0" percent="0" rank="0" text="" dxfId="917">
      <formula>$B$224&lt;1</formula>
    </cfRule>
  </conditionalFormatting>
  <conditionalFormatting sqref="C223:H223">
    <cfRule type="expression" priority="385" aboveAverage="0" equalAverage="0" bottom="0" percent="0" rank="0" text="" dxfId="918">
      <formula>$B$223&lt;1</formula>
    </cfRule>
  </conditionalFormatting>
  <conditionalFormatting sqref="B222:H222">
    <cfRule type="expression" priority="386" aboveAverage="0" equalAverage="0" bottom="0" percent="0" rank="0" text="" dxfId="919">
      <formula>$B$222&lt;1</formula>
    </cfRule>
  </conditionalFormatting>
  <conditionalFormatting sqref="C221:H221">
    <cfRule type="expression" priority="387" aboveAverage="0" equalAverage="0" bottom="0" percent="0" rank="0" text="" dxfId="920">
      <formula>$B$221&lt;1</formula>
    </cfRule>
  </conditionalFormatting>
  <conditionalFormatting sqref="C220:H220">
    <cfRule type="expression" priority="388" aboveAverage="0" equalAverage="0" bottom="0" percent="0" rank="0" text="" dxfId="921">
      <formula>$B$220&lt;1</formula>
    </cfRule>
  </conditionalFormatting>
  <conditionalFormatting sqref="C219:H219">
    <cfRule type="expression" priority="389" aboveAverage="0" equalAverage="0" bottom="0" percent="0" rank="0" text="" dxfId="922">
      <formula>$B$219&lt;1</formula>
    </cfRule>
  </conditionalFormatting>
  <conditionalFormatting sqref="B218:H218">
    <cfRule type="expression" priority="390" aboveAverage="0" equalAverage="0" bottom="0" percent="0" rank="0" text="" dxfId="923">
      <formula>$B$218&lt;1</formula>
    </cfRule>
  </conditionalFormatting>
  <conditionalFormatting sqref="C217:H217">
    <cfRule type="expression" priority="391" aboveAverage="0" equalAverage="0" bottom="0" percent="0" rank="0" text="" dxfId="924">
      <formula>$B$217&lt;1</formula>
    </cfRule>
  </conditionalFormatting>
  <conditionalFormatting sqref="B216:H216">
    <cfRule type="expression" priority="392" aboveAverage="0" equalAverage="0" bottom="0" percent="0" rank="0" text="" dxfId="925">
      <formula>$B$216&lt;1</formula>
    </cfRule>
  </conditionalFormatting>
  <conditionalFormatting sqref="C215:H215">
    <cfRule type="expression" priority="393" aboveAverage="0" equalAverage="0" bottom="0" percent="0" rank="0" text="" dxfId="926">
      <formula>$B$215&lt;1</formula>
    </cfRule>
  </conditionalFormatting>
  <conditionalFormatting sqref="B214:H214">
    <cfRule type="expression" priority="394" aboveAverage="0" equalAverage="0" bottom="0" percent="0" rank="0" text="" dxfId="927">
      <formula>$B$214&lt;1</formula>
    </cfRule>
  </conditionalFormatting>
  <conditionalFormatting sqref="B213:H213">
    <cfRule type="expression" priority="395" aboveAverage="0" equalAverage="0" bottom="0" percent="0" rank="0" text="" dxfId="928">
      <formula>$B$213&lt;1</formula>
    </cfRule>
  </conditionalFormatting>
  <conditionalFormatting sqref="B212:H212">
    <cfRule type="expression" priority="396" aboveAverage="0" equalAverage="0" bottom="0" percent="0" rank="0" text="" dxfId="929">
      <formula>$B$212&lt;1</formula>
    </cfRule>
  </conditionalFormatting>
  <conditionalFormatting sqref="B211:H211">
    <cfRule type="expression" priority="397" aboveAverage="0" equalAverage="0" bottom="0" percent="0" rank="0" text="" dxfId="930">
      <formula>$B$211&lt;1</formula>
    </cfRule>
  </conditionalFormatting>
  <conditionalFormatting sqref="B210:H210">
    <cfRule type="expression" priority="398" aboveAverage="0" equalAverage="0" bottom="0" percent="0" rank="0" text="" dxfId="931">
      <formula>$B$210&lt;1</formula>
    </cfRule>
  </conditionalFormatting>
  <conditionalFormatting sqref="B209:H209">
    <cfRule type="expression" priority="399" aboveAverage="0" equalAverage="0" bottom="0" percent="0" rank="0" text="" dxfId="932">
      <formula>$B$209&lt;1</formula>
    </cfRule>
  </conditionalFormatting>
  <conditionalFormatting sqref="B208:H208">
    <cfRule type="expression" priority="400" aboveAverage="0" equalAverage="0" bottom="0" percent="0" rank="0" text="" dxfId="933">
      <formula>$B$208&lt;1</formula>
    </cfRule>
  </conditionalFormatting>
  <conditionalFormatting sqref="B207:H207">
    <cfRule type="expression" priority="401" aboveAverage="0" equalAverage="0" bottom="0" percent="0" rank="0" text="" dxfId="934">
      <formula>$B$207&lt;1</formula>
    </cfRule>
  </conditionalFormatting>
  <conditionalFormatting sqref="C206:H206">
    <cfRule type="expression" priority="402" aboveAverage="0" equalAverage="0" bottom="0" percent="0" rank="0" text="" dxfId="935">
      <formula>$B$206&lt;1</formula>
    </cfRule>
  </conditionalFormatting>
  <conditionalFormatting sqref="B205:H205">
    <cfRule type="expression" priority="403" aboveAverage="0" equalAverage="0" bottom="0" percent="0" rank="0" text="" dxfId="936">
      <formula>$B$205&lt;1</formula>
    </cfRule>
  </conditionalFormatting>
  <conditionalFormatting sqref="B204:H204">
    <cfRule type="expression" priority="404" aboveAverage="0" equalAverage="0" bottom="0" percent="0" rank="0" text="" dxfId="937">
      <formula>$B$204&lt;1</formula>
    </cfRule>
  </conditionalFormatting>
  <conditionalFormatting sqref="C203:H203">
    <cfRule type="expression" priority="405" aboveAverage="0" equalAverage="0" bottom="0" percent="0" rank="0" text="" dxfId="938">
      <formula>$B$203&lt;1</formula>
    </cfRule>
  </conditionalFormatting>
  <conditionalFormatting sqref="B202:H202">
    <cfRule type="expression" priority="406" aboveAverage="0" equalAverage="0" bottom="0" percent="0" rank="0" text="" dxfId="939">
      <formula>$B$202&lt;1</formula>
    </cfRule>
  </conditionalFormatting>
  <conditionalFormatting sqref="C201:H201">
    <cfRule type="expression" priority="407" aboveAverage="0" equalAverage="0" bottom="0" percent="0" rank="0" text="" dxfId="940">
      <formula>$B$201&lt;1</formula>
    </cfRule>
  </conditionalFormatting>
  <conditionalFormatting sqref="B200:H200">
    <cfRule type="expression" priority="408" aboveAverage="0" equalAverage="0" bottom="0" percent="0" rank="0" text="" dxfId="941">
      <formula>$B$200&lt;1</formula>
    </cfRule>
  </conditionalFormatting>
  <conditionalFormatting sqref="C197:H197">
    <cfRule type="expression" priority="409" aboveAverage="0" equalAverage="0" bottom="0" percent="0" rank="0" text="" dxfId="942">
      <formula>$B$197&lt;1</formula>
    </cfRule>
  </conditionalFormatting>
  <conditionalFormatting sqref="B196:H196">
    <cfRule type="expression" priority="410" aboveAverage="0" equalAverage="0" bottom="0" percent="0" rank="0" text="" dxfId="943">
      <formula>$B$196&lt;1</formula>
    </cfRule>
  </conditionalFormatting>
  <conditionalFormatting sqref="B195:H195">
    <cfRule type="expression" priority="411" aboveAverage="0" equalAverage="0" bottom="0" percent="0" rank="0" text="" dxfId="944">
      <formula>$B$195&lt;1</formula>
    </cfRule>
  </conditionalFormatting>
  <conditionalFormatting sqref="C194:H194">
    <cfRule type="expression" priority="412" aboveAverage="0" equalAverage="0" bottom="0" percent="0" rank="0" text="" dxfId="945">
      <formula>$B$194&lt;1</formula>
    </cfRule>
  </conditionalFormatting>
  <conditionalFormatting sqref="B193:H193">
    <cfRule type="expression" priority="413" aboveAverage="0" equalAverage="0" bottom="0" percent="0" rank="0" text="" dxfId="946">
      <formula>$B$193&lt;1</formula>
    </cfRule>
  </conditionalFormatting>
  <conditionalFormatting sqref="B192:H192">
    <cfRule type="expression" priority="414" aboveAverage="0" equalAverage="0" bottom="0" percent="0" rank="0" text="" dxfId="947">
      <formula>$B$192&lt;1</formula>
    </cfRule>
  </conditionalFormatting>
  <conditionalFormatting sqref="B191:H191">
    <cfRule type="expression" priority="415" aboveAverage="0" equalAverage="0" bottom="0" percent="0" rank="0" text="" dxfId="948">
      <formula>$B$191&lt;1</formula>
    </cfRule>
  </conditionalFormatting>
  <conditionalFormatting sqref="B190:H190">
    <cfRule type="expression" priority="416" aboveAverage="0" equalAverage="0" bottom="0" percent="0" rank="0" text="" dxfId="949">
      <formula>$B$190&lt;1</formula>
    </cfRule>
  </conditionalFormatting>
  <conditionalFormatting sqref="B189:H189">
    <cfRule type="expression" priority="417" aboveAverage="0" equalAverage="0" bottom="0" percent="0" rank="0" text="" dxfId="950">
      <formula>$B$189&lt;1</formula>
    </cfRule>
  </conditionalFormatting>
  <conditionalFormatting sqref="B188:H188">
    <cfRule type="expression" priority="418" aboveAverage="0" equalAverage="0" bottom="0" percent="0" rank="0" text="" dxfId="951">
      <formula>$B$188&lt;1</formula>
    </cfRule>
  </conditionalFormatting>
  <conditionalFormatting sqref="C187:H187">
    <cfRule type="expression" priority="419" aboveAverage="0" equalAverage="0" bottom="0" percent="0" rank="0" text="" dxfId="952">
      <formula>$B$187&lt;1</formula>
    </cfRule>
  </conditionalFormatting>
  <conditionalFormatting sqref="B186:H186">
    <cfRule type="expression" priority="420" aboveAverage="0" equalAverage="0" bottom="0" percent="0" rank="0" text="" dxfId="953">
      <formula>$B$186&lt;1</formula>
    </cfRule>
  </conditionalFormatting>
  <conditionalFormatting sqref="C185:H185">
    <cfRule type="expression" priority="421" aboveAverage="0" equalAverage="0" bottom="0" percent="0" rank="0" text="" dxfId="954">
      <formula>$B$185&lt;1</formula>
    </cfRule>
  </conditionalFormatting>
  <conditionalFormatting sqref="B180:H180">
    <cfRule type="expression" priority="422" aboveAverage="0" equalAverage="0" bottom="0" percent="0" rank="0" text="" dxfId="955">
      <formula>$B$180&lt;1</formula>
    </cfRule>
  </conditionalFormatting>
  <conditionalFormatting sqref="B179:H179">
    <cfRule type="expression" priority="423" aboveAverage="0" equalAverage="0" bottom="0" percent="0" rank="0" text="" dxfId="956">
      <formula>$B$179&lt;1</formula>
    </cfRule>
  </conditionalFormatting>
  <conditionalFormatting sqref="B178:H178">
    <cfRule type="expression" priority="424" aboveAverage="0" equalAverage="0" bottom="0" percent="0" rank="0" text="" dxfId="957">
      <formula>$B$178&lt;1</formula>
    </cfRule>
  </conditionalFormatting>
  <conditionalFormatting sqref="B177:H177">
    <cfRule type="expression" priority="425" aboveAverage="0" equalAverage="0" bottom="0" percent="0" rank="0" text="" dxfId="958">
      <formula>$B$177&lt;1</formula>
    </cfRule>
  </conditionalFormatting>
  <conditionalFormatting sqref="C176:H176">
    <cfRule type="expression" priority="426" aboveAverage="0" equalAverage="0" bottom="0" percent="0" rank="0" text="" dxfId="959">
      <formula>$B$176&lt;1</formula>
    </cfRule>
  </conditionalFormatting>
  <conditionalFormatting sqref="B175:H175">
    <cfRule type="expression" priority="427" aboveAverage="0" equalAverage="0" bottom="0" percent="0" rank="0" text="" dxfId="960">
      <formula>$B$175&lt;1</formula>
    </cfRule>
  </conditionalFormatting>
  <conditionalFormatting sqref="B174:H174">
    <cfRule type="expression" priority="428" aboveAverage="0" equalAverage="0" bottom="0" percent="0" rank="0" text="" dxfId="961">
      <formula>$B$174&lt;1</formula>
    </cfRule>
  </conditionalFormatting>
  <conditionalFormatting sqref="C173:H173">
    <cfRule type="expression" priority="429" aboveAverage="0" equalAverage="0" bottom="0" percent="0" rank="0" text="" dxfId="962">
      <formula>$B$173&lt;1</formula>
    </cfRule>
  </conditionalFormatting>
  <conditionalFormatting sqref="C172:H172">
    <cfRule type="expression" priority="430" aboveAverage="0" equalAverage="0" bottom="0" percent="0" rank="0" text="" dxfId="963">
      <formula>$B$172&lt;1</formula>
    </cfRule>
  </conditionalFormatting>
  <conditionalFormatting sqref="B171:H171">
    <cfRule type="expression" priority="431" aboveAverage="0" equalAverage="0" bottom="0" percent="0" rank="0" text="" dxfId="964">
      <formula>$B$171&lt;1</formula>
    </cfRule>
  </conditionalFormatting>
  <conditionalFormatting sqref="C170:H170">
    <cfRule type="expression" priority="432" aboveAverage="0" equalAverage="0" bottom="0" percent="0" rank="0" text="" dxfId="965">
      <formula>$B$170&lt;1</formula>
    </cfRule>
  </conditionalFormatting>
  <conditionalFormatting sqref="B169:H169">
    <cfRule type="expression" priority="433" aboveAverage="0" equalAverage="0" bottom="0" percent="0" rank="0" text="" dxfId="966">
      <formula>$B$169&lt;1</formula>
    </cfRule>
  </conditionalFormatting>
  <conditionalFormatting sqref="B168:H168">
    <cfRule type="expression" priority="434" aboveAverage="0" equalAverage="0" bottom="0" percent="0" rank="0" text="" dxfId="967">
      <formula>$B$168&lt;1</formula>
    </cfRule>
  </conditionalFormatting>
  <conditionalFormatting sqref="B167:H167">
    <cfRule type="expression" priority="435" aboveAverage="0" equalAverage="0" bottom="0" percent="0" rank="0" text="" dxfId="968">
      <formula>$B$167&lt;1</formula>
    </cfRule>
  </conditionalFormatting>
  <conditionalFormatting sqref="B166:H166">
    <cfRule type="expression" priority="436" aboveAverage="0" equalAverage="0" bottom="0" percent="0" rank="0" text="" dxfId="969">
      <formula>$B$166&lt;1</formula>
    </cfRule>
  </conditionalFormatting>
  <conditionalFormatting sqref="B165:H165">
    <cfRule type="expression" priority="437" aboveAverage="0" equalAverage="0" bottom="0" percent="0" rank="0" text="" dxfId="970">
      <formula>$B$165&lt;1</formula>
    </cfRule>
  </conditionalFormatting>
  <conditionalFormatting sqref="B164:H164">
    <cfRule type="expression" priority="438" aboveAverage="0" equalAverage="0" bottom="0" percent="0" rank="0" text="" dxfId="971">
      <formula>$B$164&lt;1</formula>
    </cfRule>
  </conditionalFormatting>
  <conditionalFormatting sqref="B163:H163">
    <cfRule type="expression" priority="439" aboveAverage="0" equalAverage="0" bottom="0" percent="0" rank="0" text="" dxfId="972">
      <formula>$B$163&lt;1</formula>
    </cfRule>
  </conditionalFormatting>
  <conditionalFormatting sqref="B162:H162">
    <cfRule type="expression" priority="440" aboveAverage="0" equalAverage="0" bottom="0" percent="0" rank="0" text="" dxfId="973">
      <formula>$B$162&lt;1</formula>
    </cfRule>
  </conditionalFormatting>
  <conditionalFormatting sqref="C161:H161">
    <cfRule type="expression" priority="441" aboveAverage="0" equalAverage="0" bottom="0" percent="0" rank="0" text="" dxfId="974">
      <formula>$B$161&lt;1</formula>
    </cfRule>
  </conditionalFormatting>
  <conditionalFormatting sqref="B160:H160">
    <cfRule type="expression" priority="442" aboveAverage="0" equalAverage="0" bottom="0" percent="0" rank="0" text="" dxfId="975">
      <formula>$B$160&lt;1</formula>
    </cfRule>
  </conditionalFormatting>
  <conditionalFormatting sqref="C159:H159">
    <cfRule type="expression" priority="443" aboveAverage="0" equalAverage="0" bottom="0" percent="0" rank="0" text="" dxfId="976">
      <formula>$B$159&lt;1</formula>
    </cfRule>
  </conditionalFormatting>
  <conditionalFormatting sqref="B158:H158">
    <cfRule type="expression" priority="444" aboveAverage="0" equalAverage="0" bottom="0" percent="0" rank="0" text="" dxfId="977">
      <formula>$B$158&lt;1</formula>
    </cfRule>
  </conditionalFormatting>
  <conditionalFormatting sqref="C157:H157">
    <cfRule type="expression" priority="445" aboveAverage="0" equalAverage="0" bottom="0" percent="0" rank="0" text="" dxfId="978">
      <formula>$B$157&lt;1</formula>
    </cfRule>
  </conditionalFormatting>
  <conditionalFormatting sqref="B156:H156">
    <cfRule type="expression" priority="446" aboveAverage="0" equalAverage="0" bottom="0" percent="0" rank="0" text="" dxfId="979">
      <formula>$B$156&lt;1</formula>
    </cfRule>
  </conditionalFormatting>
  <conditionalFormatting sqref="B155:H155">
    <cfRule type="expression" priority="447" aboveAverage="0" equalAverage="0" bottom="0" percent="0" rank="0" text="" dxfId="980">
      <formula>$B$155&lt;1</formula>
    </cfRule>
  </conditionalFormatting>
  <conditionalFormatting sqref="B154:H154">
    <cfRule type="expression" priority="448" aboveAverage="0" equalAverage="0" bottom="0" percent="0" rank="0" text="" dxfId="981">
      <formula>$B$154&lt;1</formula>
    </cfRule>
  </conditionalFormatting>
  <conditionalFormatting sqref="B153:H153">
    <cfRule type="expression" priority="449" aboveAverage="0" equalAverage="0" bottom="0" percent="0" rank="0" text="" dxfId="982">
      <formula>$B$153&lt;1</formula>
    </cfRule>
  </conditionalFormatting>
  <conditionalFormatting sqref="B152:H152">
    <cfRule type="expression" priority="450" aboveAverage="0" equalAverage="0" bottom="0" percent="0" rank="0" text="" dxfId="983">
      <formula>$B$152&lt;1</formula>
    </cfRule>
  </conditionalFormatting>
  <conditionalFormatting sqref="B151:H151">
    <cfRule type="expression" priority="451" aboveAverage="0" equalAverage="0" bottom="0" percent="0" rank="0" text="" dxfId="984">
      <formula>$B$151&lt;1</formula>
    </cfRule>
  </conditionalFormatting>
  <conditionalFormatting sqref="C150:H150">
    <cfRule type="expression" priority="452" aboveAverage="0" equalAverage="0" bottom="0" percent="0" rank="0" text="" dxfId="985">
      <formula>$B$150&lt;1</formula>
    </cfRule>
  </conditionalFormatting>
  <conditionalFormatting sqref="B149:H149">
    <cfRule type="expression" priority="453" aboveAverage="0" equalAverage="0" bottom="0" percent="0" rank="0" text="" dxfId="986">
      <formula>$B$149&lt;1</formula>
    </cfRule>
  </conditionalFormatting>
  <conditionalFormatting sqref="B148:H148">
    <cfRule type="expression" priority="454" aboveAverage="0" equalAverage="0" bottom="0" percent="0" rank="0" text="" dxfId="987">
      <formula>$B$148&lt;1</formula>
    </cfRule>
  </conditionalFormatting>
  <conditionalFormatting sqref="C147:H147">
    <cfRule type="expression" priority="455" aboveAverage="0" equalAverage="0" bottom="0" percent="0" rank="0" text="" dxfId="988">
      <formula>$B$147&lt;1</formula>
    </cfRule>
  </conditionalFormatting>
  <conditionalFormatting sqref="B146:H146">
    <cfRule type="expression" priority="456" aboveAverage="0" equalAverage="0" bottom="0" percent="0" rank="0" text="" dxfId="989">
      <formula>$B$146&lt;1</formula>
    </cfRule>
  </conditionalFormatting>
  <conditionalFormatting sqref="B145:H145">
    <cfRule type="expression" priority="457" aboveAverage="0" equalAverage="0" bottom="0" percent="0" rank="0" text="" dxfId="990">
      <formula>$B$145&lt;1</formula>
    </cfRule>
  </conditionalFormatting>
  <conditionalFormatting sqref="C144:H144">
    <cfRule type="expression" priority="458" aboveAverage="0" equalAverage="0" bottom="0" percent="0" rank="0" text="" dxfId="991">
      <formula>$B$144&lt;1</formula>
    </cfRule>
  </conditionalFormatting>
  <conditionalFormatting sqref="B143:H143">
    <cfRule type="expression" priority="459" aboveAverage="0" equalAverage="0" bottom="0" percent="0" rank="0" text="" dxfId="992">
      <formula>$B$143&lt;1</formula>
    </cfRule>
  </conditionalFormatting>
  <conditionalFormatting sqref="B142:H142">
    <cfRule type="expression" priority="460" aboveAverage="0" equalAverage="0" bottom="0" percent="0" rank="0" text="" dxfId="993">
      <formula>$B$142&lt;1</formula>
    </cfRule>
  </conditionalFormatting>
  <conditionalFormatting sqref="B141:H141">
    <cfRule type="expression" priority="461" aboveAverage="0" equalAverage="0" bottom="0" percent="0" rank="0" text="" dxfId="994">
      <formula>$B$141&lt;1</formula>
    </cfRule>
  </conditionalFormatting>
  <conditionalFormatting sqref="B140:H140">
    <cfRule type="expression" priority="462" aboveAverage="0" equalAverage="0" bottom="0" percent="0" rank="0" text="" dxfId="995">
      <formula>$B$140&lt;1</formula>
    </cfRule>
  </conditionalFormatting>
  <conditionalFormatting sqref="B139:H139">
    <cfRule type="expression" priority="463" aboveAverage="0" equalAverage="0" bottom="0" percent="0" rank="0" text="" dxfId="996">
      <formula>$B$139&lt;1</formula>
    </cfRule>
  </conditionalFormatting>
  <conditionalFormatting sqref="C138:H138">
    <cfRule type="expression" priority="464" aboveAverage="0" equalAverage="0" bottom="0" percent="0" rank="0" text="" dxfId="997">
      <formula>$B$138&lt;1</formula>
    </cfRule>
  </conditionalFormatting>
  <conditionalFormatting sqref="B137:H137">
    <cfRule type="expression" priority="465" aboveAverage="0" equalAverage="0" bottom="0" percent="0" rank="0" text="" dxfId="998">
      <formula>$B$137&lt;1</formula>
    </cfRule>
  </conditionalFormatting>
  <conditionalFormatting sqref="B136:H136">
    <cfRule type="expression" priority="466" aboveAverage="0" equalAverage="0" bottom="0" percent="0" rank="0" text="" dxfId="999">
      <formula>$B$136&lt;1</formula>
    </cfRule>
  </conditionalFormatting>
  <conditionalFormatting sqref="B135:H135">
    <cfRule type="expression" priority="467" aboveAverage="0" equalAverage="0" bottom="0" percent="0" rank="0" text="" dxfId="1000">
      <formula>$B$135&lt;1</formula>
    </cfRule>
  </conditionalFormatting>
  <conditionalFormatting sqref="C134:H134">
    <cfRule type="expression" priority="468" aboveAverage="0" equalAverage="0" bottom="0" percent="0" rank="0" text="" dxfId="1001">
      <formula>$B$134&lt;1</formula>
    </cfRule>
  </conditionalFormatting>
  <conditionalFormatting sqref="B133:H133">
    <cfRule type="expression" priority="469" aboveAverage="0" equalAverage="0" bottom="0" percent="0" rank="0" text="" dxfId="1002">
      <formula>$B$133&lt;1</formula>
    </cfRule>
  </conditionalFormatting>
  <conditionalFormatting sqref="B132:H132">
    <cfRule type="expression" priority="470" aboveAverage="0" equalAverage="0" bottom="0" percent="0" rank="0" text="" dxfId="1003">
      <formula>$B$132&lt;1</formula>
    </cfRule>
  </conditionalFormatting>
  <conditionalFormatting sqref="B131:H131">
    <cfRule type="expression" priority="471" aboveAverage="0" equalAverage="0" bottom="0" percent="0" rank="0" text="" dxfId="1004">
      <formula>$B$131&lt;1</formula>
    </cfRule>
  </conditionalFormatting>
  <conditionalFormatting sqref="B130:H130">
    <cfRule type="expression" priority="472" aboveAverage="0" equalAverage="0" bottom="0" percent="0" rank="0" text="" dxfId="1005">
      <formula>$B$130&lt;1</formula>
    </cfRule>
  </conditionalFormatting>
  <conditionalFormatting sqref="B129:H129">
    <cfRule type="expression" priority="473" aboveAverage="0" equalAverage="0" bottom="0" percent="0" rank="0" text="" dxfId="1006">
      <formula>$B$129&lt;1</formula>
    </cfRule>
  </conditionalFormatting>
  <conditionalFormatting sqref="C128:H128">
    <cfRule type="expression" priority="474" aboveAverage="0" equalAverage="0" bottom="0" percent="0" rank="0" text="" dxfId="1007">
      <formula>$B$128&lt;1</formula>
    </cfRule>
  </conditionalFormatting>
  <conditionalFormatting sqref="B127:H127">
    <cfRule type="expression" priority="475" aboveAverage="0" equalAverage="0" bottom="0" percent="0" rank="0" text="" dxfId="1008">
      <formula>$B$127&lt;1</formula>
    </cfRule>
  </conditionalFormatting>
  <conditionalFormatting sqref="B126:H126">
    <cfRule type="expression" priority="476" aboveAverage="0" equalAverage="0" bottom="0" percent="0" rank="0" text="" dxfId="1009">
      <formula>$B$126&lt;1</formula>
    </cfRule>
  </conditionalFormatting>
  <conditionalFormatting sqref="C125:H125">
    <cfRule type="expression" priority="477" aboveAverage="0" equalAverage="0" bottom="0" percent="0" rank="0" text="" dxfId="1010">
      <formula>$B$125&lt;1</formula>
    </cfRule>
  </conditionalFormatting>
  <conditionalFormatting sqref="B124:H124">
    <cfRule type="expression" priority="478" aboveAverage="0" equalAverage="0" bottom="0" percent="0" rank="0" text="" dxfId="1011">
      <formula>$B$124&lt;1</formula>
    </cfRule>
  </conditionalFormatting>
  <conditionalFormatting sqref="C123:H123">
    <cfRule type="expression" priority="479" aboveAverage="0" equalAverage="0" bottom="0" percent="0" rank="0" text="" dxfId="1012">
      <formula>$B$123&lt;1</formula>
    </cfRule>
  </conditionalFormatting>
  <conditionalFormatting sqref="B122:H122">
    <cfRule type="expression" priority="480" aboveAverage="0" equalAverage="0" bottom="0" percent="0" rank="0" text="" dxfId="1013">
      <formula>$B$122&lt;1</formula>
    </cfRule>
  </conditionalFormatting>
  <conditionalFormatting sqref="B121:H121">
    <cfRule type="expression" priority="481" aboveAverage="0" equalAverage="0" bottom="0" percent="0" rank="0" text="" dxfId="1014">
      <formula>$B$121&lt;1</formula>
    </cfRule>
  </conditionalFormatting>
  <conditionalFormatting sqref="B120:H120">
    <cfRule type="expression" priority="482" aboveAverage="0" equalAverage="0" bottom="0" percent="0" rank="0" text="" dxfId="1015">
      <formula>$B$120&lt;1</formula>
    </cfRule>
  </conditionalFormatting>
  <conditionalFormatting sqref="B119:H119">
    <cfRule type="expression" priority="483" aboveAverage="0" equalAverage="0" bottom="0" percent="0" rank="0" text="" dxfId="1016">
      <formula>$B$119&lt;1</formula>
    </cfRule>
  </conditionalFormatting>
  <conditionalFormatting sqref="B118:H118">
    <cfRule type="expression" priority="484" aboveAverage="0" equalAverage="0" bottom="0" percent="0" rank="0" text="" dxfId="1017">
      <formula>$B$118&lt;1</formula>
    </cfRule>
  </conditionalFormatting>
  <conditionalFormatting sqref="B117:H117">
    <cfRule type="expression" priority="485" aboveAverage="0" equalAverage="0" bottom="0" percent="0" rank="0" text="" dxfId="1018">
      <formula>$B$117&lt;1</formula>
    </cfRule>
  </conditionalFormatting>
  <conditionalFormatting sqref="C116:H116">
    <cfRule type="expression" priority="486" aboveAverage="0" equalAverage="0" bottom="0" percent="0" rank="0" text="" dxfId="1019">
      <formula>$B$116&lt;1</formula>
    </cfRule>
  </conditionalFormatting>
  <conditionalFormatting sqref="B115:H115">
    <cfRule type="expression" priority="487" aboveAverage="0" equalAverage="0" bottom="0" percent="0" rank="0" text="" dxfId="1020">
      <formula>$B$115&lt;1</formula>
    </cfRule>
  </conditionalFormatting>
  <conditionalFormatting sqref="B114:H114">
    <cfRule type="expression" priority="488" aboveAverage="0" equalAverage="0" bottom="0" percent="0" rank="0" text="" dxfId="1021">
      <formula>$B$114&lt;1</formula>
    </cfRule>
  </conditionalFormatting>
  <conditionalFormatting sqref="C113:H113">
    <cfRule type="expression" priority="489" aboveAverage="0" equalAverage="0" bottom="0" percent="0" rank="0" text="" dxfId="1022">
      <formula>$B$113&lt;1</formula>
    </cfRule>
  </conditionalFormatting>
  <conditionalFormatting sqref="B112:H112">
    <cfRule type="expression" priority="490" aboveAverage="0" equalAverage="0" bottom="0" percent="0" rank="0" text="" dxfId="1023">
      <formula>$B$112&lt;1</formula>
    </cfRule>
  </conditionalFormatting>
  <conditionalFormatting sqref="C111:H111">
    <cfRule type="expression" priority="491" aboveAverage="0" equalAverage="0" bottom="0" percent="0" rank="0" text="" dxfId="1024">
      <formula>$B$111&lt;1</formula>
    </cfRule>
  </conditionalFormatting>
  <conditionalFormatting sqref="B110:H110">
    <cfRule type="expression" priority="492" aboveAverage="0" equalAverage="0" bottom="0" percent="0" rank="0" text="" dxfId="1025">
      <formula>$B$110&lt;1</formula>
    </cfRule>
  </conditionalFormatting>
  <conditionalFormatting sqref="B109:H109">
    <cfRule type="expression" priority="493" aboveAverage="0" equalAverage="0" bottom="0" percent="0" rank="0" text="" dxfId="1026">
      <formula>$B$109&lt;1</formula>
    </cfRule>
  </conditionalFormatting>
  <conditionalFormatting sqref="B108:H108">
    <cfRule type="expression" priority="494" aboveAverage="0" equalAverage="0" bottom="0" percent="0" rank="0" text="" dxfId="1027">
      <formula>$B$108&lt;1</formula>
    </cfRule>
  </conditionalFormatting>
  <conditionalFormatting sqref="B107:H107">
    <cfRule type="expression" priority="495" aboveAverage="0" equalAverage="0" bottom="0" percent="0" rank="0" text="" dxfId="1028">
      <formula>$B$107&lt;1</formula>
    </cfRule>
  </conditionalFormatting>
  <conditionalFormatting sqref="C106:H106">
    <cfRule type="expression" priority="496" aboveAverage="0" equalAverage="0" bottom="0" percent="0" rank="0" text="" dxfId="1029">
      <formula>$B$106&lt;1</formula>
    </cfRule>
  </conditionalFormatting>
  <conditionalFormatting sqref="B105:H105">
    <cfRule type="expression" priority="497" aboveAverage="0" equalAverage="0" bottom="0" percent="0" rank="0" text="" dxfId="1030">
      <formula>$B$105&lt;1</formula>
    </cfRule>
  </conditionalFormatting>
  <conditionalFormatting sqref="B104:H104">
    <cfRule type="expression" priority="498" aboveAverage="0" equalAverage="0" bottom="0" percent="0" rank="0" text="" dxfId="1031">
      <formula>$B$104&lt;1</formula>
    </cfRule>
  </conditionalFormatting>
  <conditionalFormatting sqref="C103:H103">
    <cfRule type="expression" priority="499" aboveAverage="0" equalAverage="0" bottom="0" percent="0" rank="0" text="" dxfId="1032">
      <formula>$B$103&lt;1</formula>
    </cfRule>
  </conditionalFormatting>
  <conditionalFormatting sqref="B102:H102">
    <cfRule type="expression" priority="500" aboveAverage="0" equalAverage="0" bottom="0" percent="0" rank="0" text="" dxfId="1033">
      <formula>$B$102&lt;1</formula>
    </cfRule>
  </conditionalFormatting>
  <conditionalFormatting sqref="C101:H101">
    <cfRule type="expression" priority="501" aboveAverage="0" equalAverage="0" bottom="0" percent="0" rank="0" text="" dxfId="1034">
      <formula>$B$101&lt;1</formula>
    </cfRule>
  </conditionalFormatting>
  <conditionalFormatting sqref="B100:H100">
    <cfRule type="expression" priority="502" aboveAverage="0" equalAverage="0" bottom="0" percent="0" rank="0" text="" dxfId="1035">
      <formula>$B$100&lt;1</formula>
    </cfRule>
  </conditionalFormatting>
  <conditionalFormatting sqref="B99:H99">
    <cfRule type="expression" priority="503" aboveAverage="0" equalAverage="0" bottom="0" percent="0" rank="0" text="" dxfId="1036">
      <formula>$B$99&lt;1</formula>
    </cfRule>
  </conditionalFormatting>
  <conditionalFormatting sqref="B98:H98">
    <cfRule type="expression" priority="504" aboveAverage="0" equalAverage="0" bottom="0" percent="0" rank="0" text="" dxfId="1037">
      <formula>$B$98&lt;1</formula>
    </cfRule>
  </conditionalFormatting>
  <conditionalFormatting sqref="C97:H97">
    <cfRule type="expression" priority="505" aboveAverage="0" equalAverage="0" bottom="0" percent="0" rank="0" text="" dxfId="1038">
      <formula>$B$97&lt;1</formula>
    </cfRule>
  </conditionalFormatting>
  <conditionalFormatting sqref="B96:H96">
    <cfRule type="expression" priority="506" aboveAverage="0" equalAverage="0" bottom="0" percent="0" rank="0" text="" dxfId="1039">
      <formula>$B$96&lt;1</formula>
    </cfRule>
  </conditionalFormatting>
  <conditionalFormatting sqref="B95:H95">
    <cfRule type="expression" priority="507" aboveAverage="0" equalAverage="0" bottom="0" percent="0" rank="0" text="" dxfId="1040">
      <formula>$B$95&lt;1</formula>
    </cfRule>
  </conditionalFormatting>
  <conditionalFormatting sqref="C94:H94">
    <cfRule type="expression" priority="508" aboveAverage="0" equalAverage="0" bottom="0" percent="0" rank="0" text="" dxfId="1041">
      <formula>$B$94&lt;1</formula>
    </cfRule>
  </conditionalFormatting>
  <conditionalFormatting sqref="C93:H93">
    <cfRule type="expression" priority="509" aboveAverage="0" equalAverage="0" bottom="0" percent="0" rank="0" text="" dxfId="1042">
      <formula>$B$93&lt;1</formula>
    </cfRule>
  </conditionalFormatting>
  <conditionalFormatting sqref="C92:H92">
    <cfRule type="expression" priority="510" aboveAverage="0" equalAverage="0" bottom="0" percent="0" rank="0" text="" dxfId="1043">
      <formula>$B$92&lt;1</formula>
    </cfRule>
  </conditionalFormatting>
  <conditionalFormatting sqref="C91:H91">
    <cfRule type="expression" priority="511" aboveAverage="0" equalAverage="0" bottom="0" percent="0" rank="0" text="" dxfId="1044">
      <formula>$B$91&lt;1</formula>
    </cfRule>
  </conditionalFormatting>
  <conditionalFormatting sqref="C90:H90">
    <cfRule type="expression" priority="512" aboveAverage="0" equalAverage="0" bottom="0" percent="0" rank="0" text="" dxfId="1045">
      <formula>$B$90&lt;1</formula>
    </cfRule>
  </conditionalFormatting>
  <conditionalFormatting sqref="C89:H89">
    <cfRule type="expression" priority="513" aboveAverage="0" equalAverage="0" bottom="0" percent="0" rank="0" text="" dxfId="1046">
      <formula>$B$89&lt;1</formula>
    </cfRule>
  </conditionalFormatting>
  <conditionalFormatting sqref="C88:H88">
    <cfRule type="expression" priority="514" aboveAverage="0" equalAverage="0" bottom="0" percent="0" rank="0" text="" dxfId="1047">
      <formula>$B$88&lt;1</formula>
    </cfRule>
  </conditionalFormatting>
  <conditionalFormatting sqref="C87:H87">
    <cfRule type="expression" priority="515" aboveAverage="0" equalAverage="0" bottom="0" percent="0" rank="0" text="" dxfId="1048">
      <formula>$B$87&lt;1</formula>
    </cfRule>
  </conditionalFormatting>
  <conditionalFormatting sqref="B86:H86">
    <cfRule type="expression" priority="516" aboveAverage="0" equalAverage="0" bottom="0" percent="0" rank="0" text="" dxfId="1049">
      <formula>$B$86&lt;1</formula>
    </cfRule>
  </conditionalFormatting>
  <conditionalFormatting sqref="B85:H85">
    <cfRule type="expression" priority="517" aboveAverage="0" equalAverage="0" bottom="0" percent="0" rank="0" text="" dxfId="1050">
      <formula>$B$85&lt;1</formula>
    </cfRule>
  </conditionalFormatting>
  <conditionalFormatting sqref="B82:H82">
    <cfRule type="expression" priority="518" aboveAverage="0" equalAverage="0" bottom="0" percent="0" rank="0" text="" dxfId="1051">
      <formula>$B$82&lt;1</formula>
    </cfRule>
  </conditionalFormatting>
  <conditionalFormatting sqref="B81:H81">
    <cfRule type="expression" priority="519" aboveAverage="0" equalAverage="0" bottom="0" percent="0" rank="0" text="" dxfId="1052">
      <formula>$B$81&lt;1</formula>
    </cfRule>
  </conditionalFormatting>
  <conditionalFormatting sqref="B80:H80">
    <cfRule type="expression" priority="520" aboveAverage="0" equalAverage="0" bottom="0" percent="0" rank="0" text="" dxfId="1053">
      <formula>$B$80&lt;1</formula>
    </cfRule>
  </conditionalFormatting>
  <conditionalFormatting sqref="B79:H79">
    <cfRule type="expression" priority="521" aboveAverage="0" equalAverage="0" bottom="0" percent="0" rank="0" text="" dxfId="1054">
      <formula>$B$79&lt;1</formula>
    </cfRule>
  </conditionalFormatting>
  <conditionalFormatting sqref="B78:H78">
    <cfRule type="expression" priority="522" aboveAverage="0" equalAverage="0" bottom="0" percent="0" rank="0" text="" dxfId="1055">
      <formula>$B$78&lt;1</formula>
    </cfRule>
  </conditionalFormatting>
  <conditionalFormatting sqref="C77:H77">
    <cfRule type="expression" priority="523" aboveAverage="0" equalAverage="0" bottom="0" percent="0" rank="0" text="" dxfId="1056">
      <formula>$B$77&lt;1</formula>
    </cfRule>
  </conditionalFormatting>
  <conditionalFormatting sqref="B76:H76">
    <cfRule type="expression" priority="524" aboveAverage="0" equalAverage="0" bottom="0" percent="0" rank="0" text="" dxfId="1057">
      <formula>$B$76&lt;1</formula>
    </cfRule>
  </conditionalFormatting>
  <conditionalFormatting sqref="B75:H75">
    <cfRule type="expression" priority="525" aboveAverage="0" equalAverage="0" bottom="0" percent="0" rank="0" text="" dxfId="1058">
      <formula>$B$75&lt;1</formula>
    </cfRule>
  </conditionalFormatting>
  <conditionalFormatting sqref="B74:H74">
    <cfRule type="expression" priority="526" aboveAverage="0" equalAverage="0" bottom="0" percent="0" rank="0" text="" dxfId="1059">
      <formula>$B$74&lt;1</formula>
    </cfRule>
  </conditionalFormatting>
  <conditionalFormatting sqref="C73:H73">
    <cfRule type="expression" priority="527" aboveAverage="0" equalAverage="0" bottom="0" percent="0" rank="0" text="" dxfId="1060">
      <formula>$B$73&lt;1</formula>
    </cfRule>
  </conditionalFormatting>
  <conditionalFormatting sqref="B72:H72">
    <cfRule type="expression" priority="528" aboveAverage="0" equalAverage="0" bottom="0" percent="0" rank="0" text="" dxfId="1061">
      <formula>$B$72&lt;1</formula>
    </cfRule>
  </conditionalFormatting>
  <conditionalFormatting sqref="C71:H71">
    <cfRule type="expression" priority="529" aboveAverage="0" equalAverage="0" bottom="0" percent="0" rank="0" text="" dxfId="1062">
      <formula>$B$71&lt;1</formula>
    </cfRule>
  </conditionalFormatting>
  <conditionalFormatting sqref="C70:H70">
    <cfRule type="expression" priority="530" aboveAverage="0" equalAverage="0" bottom="0" percent="0" rank="0" text="" dxfId="1063">
      <formula>$B$70&lt;1</formula>
    </cfRule>
  </conditionalFormatting>
  <conditionalFormatting sqref="B69:H69">
    <cfRule type="expression" priority="531" aboveAverage="0" equalAverage="0" bottom="0" percent="0" rank="0" text="" dxfId="1064">
      <formula>$B$69&lt;1</formula>
    </cfRule>
  </conditionalFormatting>
  <conditionalFormatting sqref="B68:H68">
    <cfRule type="expression" priority="532" aboveAverage="0" equalAverage="0" bottom="0" percent="0" rank="0" text="" dxfId="1065">
      <formula>$B$68&lt;1</formula>
    </cfRule>
  </conditionalFormatting>
  <conditionalFormatting sqref="C67:H67">
    <cfRule type="expression" priority="533" aboveAverage="0" equalAverage="0" bottom="0" percent="0" rank="0" text="" dxfId="1066">
      <formula>$B$67&lt;1</formula>
    </cfRule>
  </conditionalFormatting>
  <conditionalFormatting sqref="C66:H66">
    <cfRule type="expression" priority="534" aboveAverage="0" equalAverage="0" bottom="0" percent="0" rank="0" text="" dxfId="1067">
      <formula>$B$66&lt;1</formula>
    </cfRule>
  </conditionalFormatting>
  <conditionalFormatting sqref="C65:H65">
    <cfRule type="expression" priority="535" aboveAverage="0" equalAverage="0" bottom="0" percent="0" rank="0" text="" dxfId="1068">
      <formula>$B$65&lt;1</formula>
    </cfRule>
  </conditionalFormatting>
  <conditionalFormatting sqref="B64:H64">
    <cfRule type="expression" priority="536" aboveAverage="0" equalAverage="0" bottom="0" percent="0" rank="0" text="" dxfId="1069">
      <formula>$B$64&lt;1</formula>
    </cfRule>
  </conditionalFormatting>
  <conditionalFormatting sqref="C63:H63">
    <cfRule type="expression" priority="537" aboveAverage="0" equalAverage="0" bottom="0" percent="0" rank="0" text="" dxfId="1070">
      <formula>$B$63&lt;1</formula>
    </cfRule>
  </conditionalFormatting>
  <conditionalFormatting sqref="B58:H58">
    <cfRule type="expression" priority="538" aboveAverage="0" equalAverage="0" bottom="0" percent="0" rank="0" text="" dxfId="1071">
      <formula>$B$58&lt;1</formula>
    </cfRule>
  </conditionalFormatting>
  <conditionalFormatting sqref="C57:H57">
    <cfRule type="expression" priority="539" aboveAverage="0" equalAverage="0" bottom="0" percent="0" rank="0" text="" dxfId="1072">
      <formula>$B$57&lt;1</formula>
    </cfRule>
  </conditionalFormatting>
  <conditionalFormatting sqref="C56:H56">
    <cfRule type="expression" priority="540" aboveAverage="0" equalAverage="0" bottom="0" percent="0" rank="0" text="" dxfId="1073">
      <formula>$B$56&lt;1</formula>
    </cfRule>
  </conditionalFormatting>
  <conditionalFormatting sqref="B55:H55">
    <cfRule type="expression" priority="541" aboveAverage="0" equalAverage="0" bottom="0" percent="0" rank="0" text="" dxfId="1074">
      <formula>$B$55&lt;1</formula>
    </cfRule>
  </conditionalFormatting>
  <conditionalFormatting sqref="B54:H54">
    <cfRule type="expression" priority="542" aboveAverage="0" equalAverage="0" bottom="0" percent="0" rank="0" text="" dxfId="1075">
      <formula>$B$54&lt;1</formula>
    </cfRule>
  </conditionalFormatting>
  <conditionalFormatting sqref="B53:H53">
    <cfRule type="expression" priority="543" aboveAverage="0" equalAverage="0" bottom="0" percent="0" rank="0" text="" dxfId="1076">
      <formula>$B$53&lt;1</formula>
    </cfRule>
  </conditionalFormatting>
  <conditionalFormatting sqref="B52:H52">
    <cfRule type="expression" priority="544" aboveAverage="0" equalAverage="0" bottom="0" percent="0" rank="0" text="" dxfId="1077">
      <formula>$B$52&lt;1</formula>
    </cfRule>
  </conditionalFormatting>
  <conditionalFormatting sqref="B51:H51">
    <cfRule type="expression" priority="545" aboveAverage="0" equalAverage="0" bottom="0" percent="0" rank="0" text="" dxfId="1078">
      <formula>$B$51&lt;1</formula>
    </cfRule>
  </conditionalFormatting>
  <conditionalFormatting sqref="B50:H50">
    <cfRule type="expression" priority="546" aboveAverage="0" equalAverage="0" bottom="0" percent="0" rank="0" text="" dxfId="1079">
      <formula>$B$50&lt;1</formula>
    </cfRule>
  </conditionalFormatting>
  <conditionalFormatting sqref="B49:H49">
    <cfRule type="expression" priority="547" aboveAverage="0" equalAverage="0" bottom="0" percent="0" rank="0" text="" dxfId="1080">
      <formula>$B$49&lt;1</formula>
    </cfRule>
  </conditionalFormatting>
  <conditionalFormatting sqref="B48:H48">
    <cfRule type="expression" priority="548" aboveAverage="0" equalAverage="0" bottom="0" percent="0" rank="0" text="" dxfId="1081">
      <formula>$B$48&lt;1</formula>
    </cfRule>
  </conditionalFormatting>
  <conditionalFormatting sqref="B47:H47">
    <cfRule type="expression" priority="549" aboveAverage="0" equalAverage="0" bottom="0" percent="0" rank="0" text="" dxfId="1082">
      <formula>$B$47&lt;1</formula>
    </cfRule>
  </conditionalFormatting>
  <conditionalFormatting sqref="B46:H46">
    <cfRule type="expression" priority="550" aboveAverage="0" equalAverage="0" bottom="0" percent="0" rank="0" text="" dxfId="1083">
      <formula>$B$46&lt;1</formula>
    </cfRule>
  </conditionalFormatting>
  <conditionalFormatting sqref="C45:H45">
    <cfRule type="expression" priority="551" aboveAverage="0" equalAverage="0" bottom="0" percent="0" rank="0" text="" dxfId="1084">
      <formula>$B$45&lt;1</formula>
    </cfRule>
  </conditionalFormatting>
  <conditionalFormatting sqref="B44:H44">
    <cfRule type="expression" priority="552" aboveAverage="0" equalAverage="0" bottom="0" percent="0" rank="0" text="" dxfId="1085">
      <formula>$B$44&lt;1</formula>
    </cfRule>
  </conditionalFormatting>
  <conditionalFormatting sqref="B43:H43">
    <cfRule type="expression" priority="553" aboveAverage="0" equalAverage="0" bottom="0" percent="0" rank="0" text="" dxfId="1086">
      <formula>$B$43&lt;1</formula>
    </cfRule>
  </conditionalFormatting>
  <conditionalFormatting sqref="C42:H42">
    <cfRule type="expression" priority="554" aboveAverage="0" equalAverage="0" bottom="0" percent="0" rank="0" text="" dxfId="1087">
      <formula>$B$42&lt;1</formula>
    </cfRule>
  </conditionalFormatting>
  <conditionalFormatting sqref="C41:H41">
    <cfRule type="expression" priority="555" aboveAverage="0" equalAverage="0" bottom="0" percent="0" rank="0" text="" dxfId="1088">
      <formula>$B$41&lt;1</formula>
    </cfRule>
  </conditionalFormatting>
  <conditionalFormatting sqref="B40:H40">
    <cfRule type="expression" priority="556" aboveAverage="0" equalAverage="0" bottom="0" percent="0" rank="0" text="" dxfId="1089">
      <formula>$B$40&lt;1</formula>
    </cfRule>
  </conditionalFormatting>
  <conditionalFormatting sqref="B39:H39">
    <cfRule type="expression" priority="557" aboveAverage="0" equalAverage="0" bottom="0" percent="0" rank="0" text="" dxfId="1090">
      <formula>$B$39&lt;1</formula>
    </cfRule>
  </conditionalFormatting>
  <conditionalFormatting sqref="B38:H38">
    <cfRule type="expression" priority="558" aboveAverage="0" equalAverage="0" bottom="0" percent="0" rank="0" text="" dxfId="1091">
      <formula>$B$38&lt;1</formula>
    </cfRule>
  </conditionalFormatting>
  <conditionalFormatting sqref="B37:H37">
    <cfRule type="expression" priority="559" aboveAverage="0" equalAverage="0" bottom="0" percent="0" rank="0" text="" dxfId="1092">
      <formula>$B$37&lt;1</formula>
    </cfRule>
  </conditionalFormatting>
  <conditionalFormatting sqref="B36:H36">
    <cfRule type="expression" priority="560" aboveAverage="0" equalAverage="0" bottom="0" percent="0" rank="0" text="" dxfId="1093">
      <formula>$B$36&lt;1</formula>
    </cfRule>
  </conditionalFormatting>
  <conditionalFormatting sqref="B35:H35">
    <cfRule type="expression" priority="561" aboveAverage="0" equalAverage="0" bottom="0" percent="0" rank="0" text="" dxfId="1094">
      <formula>$B$35&lt;1</formula>
    </cfRule>
  </conditionalFormatting>
  <conditionalFormatting sqref="B34:H34">
    <cfRule type="expression" priority="562" aboveAverage="0" equalAverage="0" bottom="0" percent="0" rank="0" text="" dxfId="1095">
      <formula>$B$34&lt;1</formula>
    </cfRule>
  </conditionalFormatting>
  <conditionalFormatting sqref="C33:H33">
    <cfRule type="expression" priority="563" aboveAverage="0" equalAverage="0" bottom="0" percent="0" rank="0" text="" dxfId="1096">
      <formula>$B$33&lt;1</formula>
    </cfRule>
  </conditionalFormatting>
  <conditionalFormatting sqref="C32:H32">
    <cfRule type="expression" priority="564" aboveAverage="0" equalAverage="0" bottom="0" percent="0" rank="0" text="" dxfId="1097">
      <formula>$B$32&lt;1</formula>
    </cfRule>
  </conditionalFormatting>
  <conditionalFormatting sqref="C31:H31">
    <cfRule type="expression" priority="565" aboveAverage="0" equalAverage="0" bottom="0" percent="0" rank="0" text="" dxfId="1098">
      <formula>$B$31&lt;1</formula>
    </cfRule>
  </conditionalFormatting>
  <conditionalFormatting sqref="C30:H30">
    <cfRule type="expression" priority="566" aboveAverage="0" equalAverage="0" bottom="0" percent="0" rank="0" text="" dxfId="1099">
      <formula>$B$30&lt;1</formula>
    </cfRule>
  </conditionalFormatting>
  <conditionalFormatting sqref="C29:H29">
    <cfRule type="expression" priority="567" aboveAverage="0" equalAverage="0" bottom="0" percent="0" rank="0" text="" dxfId="1100">
      <formula>$B$29&lt;1</formula>
    </cfRule>
  </conditionalFormatting>
  <conditionalFormatting sqref="C28:H28">
    <cfRule type="expression" priority="568" aboveAverage="0" equalAverage="0" bottom="0" percent="0" rank="0" text="" dxfId="1101">
      <formula>$B$28&lt;1</formula>
    </cfRule>
  </conditionalFormatting>
  <conditionalFormatting sqref="C27:H27">
    <cfRule type="expression" priority="569" aboveAverage="0" equalAverage="0" bottom="0" percent="0" rank="0" text="" dxfId="1102">
      <formula>$B$27&lt;1</formula>
    </cfRule>
  </conditionalFormatting>
  <conditionalFormatting sqref="C26:H26">
    <cfRule type="expression" priority="570" aboveAverage="0" equalAverage="0" bottom="0" percent="0" rank="0" text="" dxfId="1103">
      <formula>$B$26&lt;1</formula>
    </cfRule>
  </conditionalFormatting>
  <conditionalFormatting sqref="C25:H25">
    <cfRule type="expression" priority="571" aboveAverage="0" equalAverage="0" bottom="0" percent="0" rank="0" text="" dxfId="1104">
      <formula>$B$25&lt;1</formula>
    </cfRule>
  </conditionalFormatting>
  <conditionalFormatting sqref="C24:H24">
    <cfRule type="expression" priority="572" aboveAverage="0" equalAverage="0" bottom="0" percent="0" rank="0" text="" dxfId="1105">
      <formula>$B$24&lt;1</formula>
    </cfRule>
  </conditionalFormatting>
  <conditionalFormatting sqref="B23:H23">
    <cfRule type="expression" priority="573" aboveAverage="0" equalAverage="0" bottom="0" percent="0" rank="0" text="" dxfId="1106">
      <formula>$B$23&lt;1</formula>
    </cfRule>
  </conditionalFormatting>
  <conditionalFormatting sqref="C20:H20">
    <cfRule type="expression" priority="574" aboveAverage="0" equalAverage="0" bottom="0" percent="0" rank="0" text="" dxfId="1107">
      <formula>$B$20&lt;1</formula>
    </cfRule>
  </conditionalFormatting>
  <conditionalFormatting sqref="B19:H19">
    <cfRule type="expression" priority="575" aboveAverage="0" equalAverage="0" bottom="0" percent="0" rank="0" text="" dxfId="1108">
      <formula>$B$19&lt;1</formula>
    </cfRule>
  </conditionalFormatting>
  <conditionalFormatting sqref="B18:H18">
    <cfRule type="expression" priority="576" aboveAverage="0" equalAverage="0" bottom="0" percent="0" rank="0" text="" dxfId="1109">
      <formula>$B$18&lt;1</formula>
    </cfRule>
  </conditionalFormatting>
  <conditionalFormatting sqref="B17:H17">
    <cfRule type="expression" priority="577" aboveAverage="0" equalAverage="0" bottom="0" percent="0" rank="0" text="" dxfId="1110">
      <formula>$B$17&lt;1</formula>
    </cfRule>
  </conditionalFormatting>
  <conditionalFormatting sqref="C16:H16">
    <cfRule type="expression" priority="578" aboveAverage="0" equalAverage="0" bottom="0" percent="0" rank="0" text="" dxfId="1111">
      <formula>$B$16&lt;1</formula>
    </cfRule>
  </conditionalFormatting>
  <conditionalFormatting sqref="B15:H15">
    <cfRule type="expression" priority="579" aboveAverage="0" equalAverage="0" bottom="0" percent="0" rank="0" text="" dxfId="1112">
      <formula>$B$15&lt;1</formula>
    </cfRule>
  </conditionalFormatting>
  <conditionalFormatting sqref="C14:H14">
    <cfRule type="expression" priority="580" aboveAverage="0" equalAverage="0" bottom="0" percent="0" rank="0" text="" dxfId="1113">
      <formula>$B$14&lt;1</formula>
    </cfRule>
  </conditionalFormatting>
  <conditionalFormatting sqref="B13:H13">
    <cfRule type="expression" priority="581" aboveAverage="0" equalAverage="0" bottom="0" percent="0" rank="0" text="" dxfId="1114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10.66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Замер!$D$41&amp;" (Помещение 2)"</f>
        <v>Спальня 1 (Помещение 2)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Замер!$D$47</f>
        <v>13.7</v>
      </c>
      <c r="F5" s="590" t="s">
        <v>254</v>
      </c>
      <c r="G5" s="590"/>
      <c r="H5" s="591" t="n">
        <f aca="false">Замер!$D$43</f>
        <v>3.85</v>
      </c>
      <c r="L5" s="61" t="n">
        <f aca="false">$E$5-SUM(Замер!$I$51:$I$57)</f>
        <v>12.8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Замер!$D$46</f>
        <v>11.55</v>
      </c>
      <c r="F6" s="590" t="s">
        <v>259</v>
      </c>
      <c r="G6" s="590"/>
      <c r="H6" s="591" t="n">
        <f aca="false">Замер!$D$44</f>
        <v>3</v>
      </c>
    </row>
    <row r="7" customFormat="false" ht="14.25" hidden="false" customHeight="false" outlineLevel="0" collapsed="false">
      <c r="D7" s="45" t="s">
        <v>1095</v>
      </c>
      <c r="E7" s="589" t="n">
        <f aca="false">Замер!$D$48</f>
        <v>42.47</v>
      </c>
      <c r="F7" s="590" t="s">
        <v>261</v>
      </c>
      <c r="G7" s="590"/>
      <c r="H7" s="592" t="n">
        <f aca="false">Замер!$D$45</f>
        <v>3.1</v>
      </c>
    </row>
    <row r="8" customFormat="false" ht="14.25" hidden="false" customHeight="false" outlineLevel="0" collapsed="false">
      <c r="D8" s="45" t="s">
        <v>1096</v>
      </c>
      <c r="E8" s="589" t="n">
        <f aca="false">Замер!$D$52+Замер!$D$53</f>
        <v>5.6916</v>
      </c>
      <c r="F8" s="590" t="s">
        <v>1097</v>
      </c>
      <c r="G8" s="590"/>
      <c r="H8" s="593" t="n">
        <f aca="false">Замер!$D$50</f>
        <v>1</v>
      </c>
    </row>
    <row r="9" customFormat="false" ht="14.25" hidden="false" customHeight="false" outlineLevel="0" collapsed="false">
      <c r="D9" s="45" t="s">
        <v>1098</v>
      </c>
      <c r="E9" s="589" t="n">
        <f aca="false">Замер!$D$49</f>
        <v>36.7784</v>
      </c>
      <c r="F9" s="590" t="s">
        <v>1099</v>
      </c>
      <c r="G9" s="590"/>
      <c r="H9" s="594" t="n">
        <f aca="false">Замер!$D$51</f>
        <v>1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/>
      <c r="H13" s="602" t="n">
        <f aca="false">G13*F13</f>
        <v>0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03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11.6</v>
      </c>
      <c r="H15" s="602" t="n">
        <f aca="false">G15*F15</f>
        <v>9651.2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11.6</v>
      </c>
      <c r="H16" s="602" t="n">
        <f aca="false">G16*F16</f>
        <v>2308.4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11.6</v>
      </c>
      <c r="H17" s="602" t="n">
        <f aca="false">G17*F17</f>
        <v>11982.8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11.6</v>
      </c>
      <c r="H18" s="602" t="n">
        <f aca="false">G18*F18</f>
        <v>8166.4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03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03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11.6</v>
      </c>
      <c r="H23" s="604" t="n">
        <f aca="false">G23*F23</f>
        <v>21808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11.6</v>
      </c>
      <c r="H24" s="604" t="n">
        <f aca="false">G24*F24</f>
        <v>22260.4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11.6</v>
      </c>
      <c r="H25" s="604" t="n">
        <f aca="false">G25*F25</f>
        <v>6704.8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11.6</v>
      </c>
      <c r="H26" s="604" t="n">
        <f aca="false">G26*F26</f>
        <v>44323.6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0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596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11.6</v>
      </c>
      <c r="H28" s="611" t="n">
        <f aca="false">G28*F28</f>
        <v>52698.8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596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11.6</v>
      </c>
      <c r="H29" s="611" t="n">
        <f aca="false">G29*F29</f>
        <v>59252.8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0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11.6</v>
      </c>
      <c r="H31" s="604" t="n">
        <f aca="false">G31*F31</f>
        <v>20752.4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11.6</v>
      </c>
      <c r="H32" s="604" t="n">
        <f aca="false">G32*F32</f>
        <v>1844.4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11.6</v>
      </c>
      <c r="H33" s="604" t="n">
        <f aca="false">G33*F33</f>
        <v>29730.8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11.6</v>
      </c>
      <c r="H34" s="604" t="n">
        <f aca="false">G34*F34</f>
        <v>13920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11.6</v>
      </c>
      <c r="H35" s="604" t="n">
        <f aca="false">G35*F35</f>
        <v>15602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03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11.6</v>
      </c>
      <c r="H37" s="604" t="n">
        <f aca="false">G37*F37</f>
        <v>9233.6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0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03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03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11.6</v>
      </c>
      <c r="H41" s="604" t="n">
        <f aca="false">G41*F41</f>
        <v>7192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03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03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03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03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11.6</v>
      </c>
      <c r="H46" s="604" t="n">
        <f aca="false">G46*F46</f>
        <v>5115.6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11.6</v>
      </c>
      <c r="H47" s="604" t="n">
        <f aca="false">G47*F47</f>
        <v>5115.6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11.6</v>
      </c>
      <c r="H48" s="604" t="n">
        <f aca="false">G48*F48</f>
        <v>30496.4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03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11.6</v>
      </c>
      <c r="H50" s="604" t="n">
        <f aca="false">G50*F50</f>
        <v>17527.6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11.6</v>
      </c>
      <c r="H51" s="604" t="n">
        <f aca="false">G51*F51</f>
        <v>24545.6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11.6</v>
      </c>
      <c r="H52" s="604" t="n">
        <f aca="false">G52*F52</f>
        <v>45367.6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03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03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0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0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0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03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622" t="s">
        <v>43</v>
      </c>
      <c r="D59" s="622"/>
      <c r="E59" s="622"/>
      <c r="F59" s="622"/>
      <c r="G59" s="623" t="n">
        <f aca="false">SUMIF(B23:B58,"&gt;0",H23:H58)</f>
        <v>0</v>
      </c>
      <c r="H59" s="623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647" t="s">
        <v>44</v>
      </c>
      <c r="D60" s="647"/>
      <c r="E60" s="647"/>
      <c r="F60" s="647"/>
      <c r="G60" s="648" t="n">
        <f aca="false">G21+G59</f>
        <v>0</v>
      </c>
      <c r="H60" s="648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03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03" t="n">
        <f aca="false">Замер!$D$34</f>
        <v>18.44</v>
      </c>
      <c r="H64" s="602" t="n">
        <f aca="false">G64*F64</f>
        <v>1364.56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03" t="n">
        <v>1</v>
      </c>
      <c r="H65" s="602" t="n">
        <f aca="false">G65*F65</f>
        <v>23310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36.8</v>
      </c>
      <c r="H66" s="602" t="n">
        <f aca="false">G66*F66</f>
        <v>27379.2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03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03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03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03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1</v>
      </c>
      <c r="H71" s="602" t="n">
        <f aca="false">G71*F71</f>
        <v>777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1</v>
      </c>
      <c r="H72" s="602" t="n">
        <f aca="false">G72*F72</f>
        <v>468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36.8</v>
      </c>
      <c r="H73" s="602" t="n">
        <f aca="false">G73*F73</f>
        <v>26569.6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36.8</v>
      </c>
      <c r="H74" s="602" t="n">
        <f aca="false">G74*F74</f>
        <v>20313.6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36.8</v>
      </c>
      <c r="H75" s="602" t="n">
        <f aca="false">G75*F75</f>
        <v>7875.2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1</v>
      </c>
      <c r="H76" s="602" t="n">
        <f aca="false">G76*F76</f>
        <v>1834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03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03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Замер!$D$37</f>
        <v>6.32</v>
      </c>
      <c r="H79" s="602" t="n">
        <f aca="false">G79*F79</f>
        <v>13847.12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36.8</v>
      </c>
      <c r="H80" s="602" t="n">
        <f aca="false">G80*F80</f>
        <v>10451.2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36.8</v>
      </c>
      <c r="H81" s="602" t="n">
        <f aca="false">G81*F81</f>
        <v>65614.4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36.8</v>
      </c>
      <c r="H82" s="602" t="n">
        <f aca="false">G82*F82</f>
        <v>9457.6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36.8</v>
      </c>
      <c r="H85" s="602" t="n">
        <f aca="false">G85*F85</f>
        <v>18252.8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01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0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7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01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01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03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03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03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03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03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03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0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03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0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03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0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0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0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36.8</v>
      </c>
      <c r="H104" s="602" t="n">
        <f aca="false">G104*F104</f>
        <v>29108.8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596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Замер!$D$34</f>
        <v>18.44</v>
      </c>
      <c r="H105" s="616" t="n">
        <f aca="false">G105*F105</f>
        <v>15618.68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36.8</v>
      </c>
      <c r="H106" s="602" t="n">
        <f aca="false">G106*F106</f>
        <v>24840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36.8</v>
      </c>
      <c r="H107" s="602" t="n">
        <f aca="false">G107*F107</f>
        <v>22889.6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03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03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36.8</v>
      </c>
      <c r="H110" s="602" t="n">
        <f aca="false">G110*F110</f>
        <v>66424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596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Замер!$D$34</f>
        <v>18.44</v>
      </c>
      <c r="H111" s="616" t="n">
        <f aca="false">G111*F111</f>
        <v>17462.68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596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0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36.8</v>
      </c>
      <c r="H113" s="602" t="n">
        <f aca="false">G113*F113</f>
        <v>19540.8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36.8</v>
      </c>
      <c r="H114" s="602" t="n">
        <f aca="false">G114*F114</f>
        <v>27747.2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36.8</v>
      </c>
      <c r="H115" s="602" t="n">
        <f aca="false">G115*F115</f>
        <v>38161.6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36.8</v>
      </c>
      <c r="H116" s="602" t="n">
        <f aca="false">G116*F116</f>
        <v>5777.6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36.8</v>
      </c>
      <c r="H117" s="602" t="n">
        <f aca="false">G117*F117</f>
        <v>8868.8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36.8</v>
      </c>
      <c r="H118" s="602" t="n">
        <f aca="false">G118*F118</f>
        <v>25907.2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596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36.8</v>
      </c>
      <c r="H119" s="616" t="n">
        <f aca="false">G119*F119</f>
        <v>39486.4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36.8</v>
      </c>
      <c r="H120" s="602" t="n">
        <f aca="false">G120*F120</f>
        <v>23331.2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36.8</v>
      </c>
      <c r="H121" s="616" t="n">
        <f aca="false">G121*F121</f>
        <v>140171.2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36.8</v>
      </c>
      <c r="H122" s="616" t="n">
        <f aca="false">G122*F122</f>
        <v>46552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36.8</v>
      </c>
      <c r="H123" s="602" t="n">
        <f aca="false">G123*F123</f>
        <v>16633.6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36.8</v>
      </c>
      <c r="H124" s="602" t="n">
        <f aca="false">G124*F124</f>
        <v>22374.4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Замер!$D$34</f>
        <v>18.44</v>
      </c>
      <c r="H125" s="616" t="n">
        <f aca="false">G125*F125</f>
        <v>2895.08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Замер!$D$34</f>
        <v>18.44</v>
      </c>
      <c r="H126" s="616" t="n">
        <f aca="false">G126*F126</f>
        <v>19122.28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Замер!$D$34</f>
        <v>18.44</v>
      </c>
      <c r="H127" s="616" t="n">
        <f aca="false">G127*F127</f>
        <v>11211.52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0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03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596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Замер!$D$34</f>
        <v>18.44</v>
      </c>
      <c r="H130" s="616" t="n">
        <f aca="false">G130*F130</f>
        <v>15286.76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596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36.8</v>
      </c>
      <c r="H131" s="616" t="n">
        <f aca="false">G131*F131</f>
        <v>371128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596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36.8</v>
      </c>
      <c r="H132" s="616" t="n">
        <f aca="false">G132*F132</f>
        <v>8868.8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596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36.8</v>
      </c>
      <c r="H133" s="616" t="n">
        <f aca="false">G133*F133</f>
        <v>7507.2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596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36.8</v>
      </c>
      <c r="H134" s="616" t="n">
        <f aca="false">G134*F134</f>
        <v>232649.6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596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36.8</v>
      </c>
      <c r="H135" s="616" t="n">
        <f aca="false">G135*F135</f>
        <v>49017.6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36.8</v>
      </c>
      <c r="H136" s="602" t="n">
        <f aca="false">G136*F136</f>
        <v>9936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36.8</v>
      </c>
      <c r="H137" s="602" t="n">
        <f aca="false">G137*F137</f>
        <v>25502.4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36.8</v>
      </c>
      <c r="H138" s="602" t="n">
        <f aca="false">G138*F138</f>
        <v>83830.4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36.8</v>
      </c>
      <c r="H139" s="616" t="n">
        <f aca="false">G139*F139</f>
        <v>235924.8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03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03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03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03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1</v>
      </c>
      <c r="H144" s="602" t="n">
        <f aca="false">G144*F144</f>
        <v>2098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1</v>
      </c>
      <c r="H145" s="616" t="n">
        <f aca="false">G145*F145</f>
        <v>105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1</v>
      </c>
      <c r="H148" s="602" t="n">
        <f aca="false">G148*F148</f>
        <v>8799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1</v>
      </c>
      <c r="H149" s="602" t="n">
        <f aca="false">G149*F149</f>
        <v>5385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1</v>
      </c>
      <c r="H150" s="602" t="n">
        <f aca="false">G150*F150</f>
        <v>2924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1</v>
      </c>
      <c r="H151" s="602" t="n">
        <f aca="false">G151*F151</f>
        <v>582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1</v>
      </c>
      <c r="H157" s="616" t="n">
        <f aca="false">G157*F157</f>
        <v>441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36.8</v>
      </c>
      <c r="H159" s="602" t="n">
        <f aca="false">G159*F159</f>
        <v>34960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36.8</v>
      </c>
      <c r="H160" s="602" t="n">
        <f aca="false">G160*F160</f>
        <v>53617.6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36.8</v>
      </c>
      <c r="H162" s="602" t="n">
        <f aca="false">G162*F162</f>
        <v>134504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36.8</v>
      </c>
      <c r="H163" s="602" t="n">
        <f aca="false">G163*F163</f>
        <v>12696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36.8</v>
      </c>
      <c r="H164" s="602" t="n">
        <f aca="false">G164*F164</f>
        <v>36358.4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36.8</v>
      </c>
      <c r="H166" s="602" t="n">
        <f aca="false">G166*F166</f>
        <v>79708.8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36.8</v>
      </c>
      <c r="H167" s="602" t="n">
        <f aca="false">G167*F167</f>
        <v>103592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Замер!$D$37</f>
        <v>6.32</v>
      </c>
      <c r="H168" s="616" t="n">
        <f aca="false">G168*F168</f>
        <v>9024.96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/>
      <c r="H169" s="602" t="n">
        <f aca="false">G169*F169</f>
        <v>0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/>
      <c r="H171" s="602" t="n">
        <f aca="false">G171*F171</f>
        <v>0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/>
      <c r="H180" s="602" t="n">
        <f aca="false">G180*F180</f>
        <v>0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11.6</v>
      </c>
      <c r="H185" s="602" t="n">
        <f aca="false">G185*F185</f>
        <v>8526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11.6</v>
      </c>
      <c r="H186" s="602" t="n">
        <f aca="false">G186*F186</f>
        <v>11808.8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11.6</v>
      </c>
      <c r="H187" s="602" t="n">
        <f aca="false">G187*F187</f>
        <v>4280.4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11.6</v>
      </c>
      <c r="H188" s="602" t="n">
        <f aca="false">G188*F188</f>
        <v>18548.4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11.6</v>
      </c>
      <c r="H189" s="602" t="n">
        <f aca="false">G189*F189</f>
        <v>13200.8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11.6</v>
      </c>
      <c r="H190" s="602" t="n">
        <f aca="false">G190*F190</f>
        <v>4721.2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11.6</v>
      </c>
      <c r="H191" s="602" t="n">
        <f aca="false">G191*F191</f>
        <v>5544.8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11.6</v>
      </c>
      <c r="H192" s="602" t="n">
        <f aca="false">G192*F192</f>
        <v>5800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11.6</v>
      </c>
      <c r="H193" s="602" t="n">
        <f aca="false">G193*F193</f>
        <v>2169.2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11.6</v>
      </c>
      <c r="H194" s="602" t="n">
        <f aca="false">G194*F194</f>
        <v>4767.6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12.8</v>
      </c>
      <c r="H195" s="602" t="n">
        <f aca="false">G195*F195</f>
        <v>1075.2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11.6</v>
      </c>
      <c r="H196" s="602" t="n">
        <f aca="false">G196*F196</f>
        <v>4477.6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11.6</v>
      </c>
      <c r="H200" s="602" t="n">
        <f aca="false">G200*F200</f>
        <v>16564.8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11.6</v>
      </c>
      <c r="H201" s="602" t="n">
        <f aca="false">G201*F201</f>
        <v>4477.6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11.6</v>
      </c>
      <c r="H202" s="602" t="n">
        <f aca="false">G202*F202</f>
        <v>8850.8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11.6</v>
      </c>
      <c r="H203" s="602" t="n">
        <f aca="false">G203*F203</f>
        <v>13015.2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11.6</v>
      </c>
      <c r="H204" s="602" t="n">
        <f aca="false">G204*F204</f>
        <v>18989.2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11.6</v>
      </c>
      <c r="H205" s="602" t="n">
        <f aca="false">G205*F205</f>
        <v>6333.6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11.6</v>
      </c>
      <c r="H207" s="602" t="n">
        <f aca="false">G207*F207</f>
        <v>38500.4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596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11.6</v>
      </c>
      <c r="H208" s="616" t="n">
        <f aca="false">G208*F208</f>
        <v>23211.6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11.6</v>
      </c>
      <c r="H209" s="602" t="n">
        <f aca="false">G209*F209</f>
        <v>10126.8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11.6</v>
      </c>
      <c r="H210" s="602" t="n">
        <f aca="false">G210*F210</f>
        <v>1624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11.6</v>
      </c>
      <c r="H211" s="602" t="n">
        <f aca="false">G211*F211</f>
        <v>14117.2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11.6</v>
      </c>
      <c r="H212" s="602" t="n">
        <f aca="false">G212*F212</f>
        <v>14732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11.6</v>
      </c>
      <c r="H213" s="602" t="n">
        <f aca="false">G213*F213</f>
        <v>15903.6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11.6</v>
      </c>
      <c r="H214" s="602" t="n">
        <f aca="false">G214*F214</f>
        <v>1125.2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11.6</v>
      </c>
      <c r="H215" s="602" t="n">
        <f aca="false">G215*F215</f>
        <v>6832.4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596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12.8</v>
      </c>
      <c r="H216" s="616" t="n">
        <f aca="false">G216*F216</f>
        <v>8153.6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12.8</v>
      </c>
      <c r="H217" s="616" t="n">
        <f aca="false">G217*F217</f>
        <v>11430.4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12.8</v>
      </c>
      <c r="H218" s="602" t="n">
        <f aca="false">G218*F218</f>
        <v>4646.4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12.8</v>
      </c>
      <c r="H219" s="602" t="n">
        <f aca="false">G219*F219</f>
        <v>10176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12.8</v>
      </c>
      <c r="H220" s="616" t="n">
        <f aca="false">G220*F220</f>
        <v>4774.4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11.6</v>
      </c>
      <c r="H221" s="602" t="n">
        <f aca="false">G221*F221</f>
        <v>15903.6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11.6</v>
      </c>
      <c r="H222" s="602" t="n">
        <f aca="false">G222*F222</f>
        <v>10416.8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11.6</v>
      </c>
      <c r="H223" s="602" t="n">
        <f aca="false">G223*F223</f>
        <v>11774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11.6</v>
      </c>
      <c r="H224" s="602" t="n">
        <f aca="false">G224*F224</f>
        <v>25682.4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11.6</v>
      </c>
      <c r="H225" s="602" t="n">
        <f aca="false">G225*F225</f>
        <v>12841.2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11.6</v>
      </c>
      <c r="H226" s="602" t="n">
        <f aca="false">G226*F226</f>
        <v>73625.2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11.6</v>
      </c>
      <c r="H227" s="602" t="n">
        <f aca="false">G227*F227</f>
        <v>22167.6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11.6</v>
      </c>
      <c r="H228" s="602" t="n">
        <f aca="false">G228*F228</f>
        <v>8340.4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11.6</v>
      </c>
      <c r="H229" s="602" t="n">
        <f aca="false">G229*F229</f>
        <v>8990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11.6</v>
      </c>
      <c r="H230" s="616" t="n">
        <f aca="false">G230*F230</f>
        <v>17713.2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11.6</v>
      </c>
      <c r="H231" s="602" t="n">
        <f aca="false">G231*F231</f>
        <v>14882.8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11.6</v>
      </c>
      <c r="H232" s="602" t="n">
        <f aca="false">G232*F232</f>
        <v>23211.6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11.6</v>
      </c>
      <c r="H233" s="602" t="n">
        <f aca="false">G233*F233</f>
        <v>28512.8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596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v>1</v>
      </c>
      <c r="H335" s="602" t="n">
        <f aca="false">G335*F335</f>
        <v>3460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596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596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596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11.6</v>
      </c>
      <c r="H411" s="602" t="n">
        <f aca="false">G411*F411</f>
        <v>24905.2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596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596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596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596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36.8</v>
      </c>
      <c r="H476" s="602" t="n">
        <f aca="false">G476*F476</f>
        <v>23368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11.6</v>
      </c>
      <c r="H477" s="602" t="n">
        <f aca="false">G477*F477</f>
        <v>18003.2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11.6</v>
      </c>
      <c r="H478" s="602" t="n">
        <f aca="false">G478*F478</f>
        <v>6438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36.8</v>
      </c>
      <c r="H481" s="602" t="n">
        <f aca="false">G481*F481</f>
        <v>107676.8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36.8</v>
      </c>
      <c r="H482" s="602" t="n">
        <f aca="false">G482*F482</f>
        <v>139766.4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36.8</v>
      </c>
      <c r="H483" s="616" t="n">
        <f aca="false">G483*F483</f>
        <v>162692.8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36.8</v>
      </c>
      <c r="H484" s="616" t="n">
        <f aca="false">G484*F484</f>
        <v>227313.6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13.7</v>
      </c>
      <c r="H485" s="616" t="n">
        <f aca="false">G485*F485</f>
        <v>72733.3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11.6</v>
      </c>
      <c r="H486" s="602" t="n">
        <f aca="false">G486*F486</f>
        <v>40437.6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11.6</v>
      </c>
      <c r="H487" s="616" t="n">
        <f aca="false">G487*F487</f>
        <v>44857.2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11.6</v>
      </c>
      <c r="H488" s="616" t="n">
        <f aca="false">G488*F488</f>
        <v>56364.4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11.6</v>
      </c>
      <c r="H489" s="616" t="n">
        <f aca="false">G489*F489</f>
        <v>78822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596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596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596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596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36.8</v>
      </c>
      <c r="H509" s="616" t="n">
        <f aca="false">G509*F509</f>
        <v>148524.8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36.8</v>
      </c>
      <c r="H511" s="616" t="n">
        <f aca="false">G511*F511</f>
        <v>171929.6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596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R/+CC8nILx2Rra8fch2DRe0Sock+AazGt5PwGDQu8vJnFQVHhU4ZltdAxqO6wydBTgFdzGv1VOaV/3BH3cD3Ew==" saltValue="0EK8ZM0MwEPnn66kdICF5A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293">
    <cfRule type="expression" priority="2" aboveAverage="0" equalAverage="0" bottom="0" percent="0" rank="0" text="" dxfId="1115">
      <formula>$B$295&lt;1</formula>
    </cfRule>
  </conditionalFormatting>
  <conditionalFormatting sqref="B270">
    <cfRule type="expression" priority="3" aboveAverage="0" equalAverage="0" bottom="0" percent="0" rank="0" text="" dxfId="1116">
      <formula>$B$295&lt;1</formula>
    </cfRule>
  </conditionalFormatting>
  <conditionalFormatting sqref="B272">
    <cfRule type="expression" priority="4" aboveAverage="0" equalAverage="0" bottom="0" percent="0" rank="0" text="" dxfId="1117">
      <formula>$B$295&lt;1</formula>
    </cfRule>
  </conditionalFormatting>
  <conditionalFormatting sqref="B274">
    <cfRule type="expression" priority="5" aboveAverage="0" equalAverage="0" bottom="0" percent="0" rank="0" text="" dxfId="1118">
      <formula>$B$295&lt;1</formula>
    </cfRule>
  </conditionalFormatting>
  <conditionalFormatting sqref="B278">
    <cfRule type="expression" priority="6" aboveAverage="0" equalAverage="0" bottom="0" percent="0" rank="0" text="" dxfId="1119">
      <formula>$B$295&lt;1</formula>
    </cfRule>
  </conditionalFormatting>
  <conditionalFormatting sqref="B261">
    <cfRule type="expression" priority="7" aboveAverage="0" equalAverage="0" bottom="0" percent="0" rank="0" text="" dxfId="1120">
      <formula>$B$295&lt;1</formula>
    </cfRule>
  </conditionalFormatting>
  <conditionalFormatting sqref="B255">
    <cfRule type="expression" priority="8" aboveAverage="0" equalAverage="0" bottom="0" percent="0" rank="0" text="" dxfId="1121">
      <formula>$B$295&lt;1</formula>
    </cfRule>
  </conditionalFormatting>
  <conditionalFormatting sqref="B257">
    <cfRule type="expression" priority="9" aboveAverage="0" equalAverage="0" bottom="0" percent="0" rank="0" text="" dxfId="1122">
      <formula>$B$295&lt;1</formula>
    </cfRule>
  </conditionalFormatting>
  <conditionalFormatting sqref="B238">
    <cfRule type="expression" priority="10" aboveAverage="0" equalAverage="0" bottom="0" percent="0" rank="0" text="" dxfId="1123">
      <formula>$B$295&lt;1</formula>
    </cfRule>
  </conditionalFormatting>
  <conditionalFormatting sqref="B239">
    <cfRule type="expression" priority="11" aboveAverage="0" equalAverage="0" bottom="0" percent="0" rank="0" text="" dxfId="1124">
      <formula>$B$295&lt;1</formula>
    </cfRule>
  </conditionalFormatting>
  <conditionalFormatting sqref="B241">
    <cfRule type="expression" priority="12" aboveAverage="0" equalAverage="0" bottom="0" percent="0" rank="0" text="" dxfId="1125">
      <formula>$B$295&lt;1</formula>
    </cfRule>
  </conditionalFormatting>
  <conditionalFormatting sqref="B243">
    <cfRule type="expression" priority="13" aboveAverage="0" equalAverage="0" bottom="0" percent="0" rank="0" text="" dxfId="1126">
      <formula>$B$295&lt;1</formula>
    </cfRule>
  </conditionalFormatting>
  <conditionalFormatting sqref="B227">
    <cfRule type="expression" priority="14" aboveAverage="0" equalAverage="0" bottom="0" percent="0" rank="0" text="" dxfId="1127">
      <formula>$B$295&lt;1</formula>
    </cfRule>
  </conditionalFormatting>
  <conditionalFormatting sqref="B214">
    <cfRule type="expression" priority="15" aboveAverage="0" equalAverage="0" bottom="0" percent="0" rank="0" text="" dxfId="1128">
      <formula>$B$295&lt;1</formula>
    </cfRule>
  </conditionalFormatting>
  <conditionalFormatting sqref="B212">
    <cfRule type="expression" priority="16" aboveAverage="0" equalAverage="0" bottom="0" percent="0" rank="0" text="" dxfId="1129">
      <formula>$B$295&lt;1</formula>
    </cfRule>
  </conditionalFormatting>
  <conditionalFormatting sqref="B208">
    <cfRule type="expression" priority="17" aboveAverage="0" equalAverage="0" bottom="0" percent="0" rank="0" text="" dxfId="1130">
      <formula>$B$295&lt;1</formula>
    </cfRule>
  </conditionalFormatting>
  <conditionalFormatting sqref="B200">
    <cfRule type="expression" priority="18" aboveAverage="0" equalAverage="0" bottom="0" percent="0" rank="0" text="" dxfId="1131">
      <formula>$B$295&lt;1</formula>
    </cfRule>
  </conditionalFormatting>
  <conditionalFormatting sqref="B202">
    <cfRule type="expression" priority="19" aboveAverage="0" equalAverage="0" bottom="0" percent="0" rank="0" text="" dxfId="1132">
      <formula>$B$295&lt;1</formula>
    </cfRule>
  </conditionalFormatting>
  <conditionalFormatting sqref="B204">
    <cfRule type="expression" priority="20" aboveAverage="0" equalAverage="0" bottom="0" percent="0" rank="0" text="" dxfId="1133">
      <formula>$B$295&lt;1</formula>
    </cfRule>
  </conditionalFormatting>
  <conditionalFormatting sqref="B206">
    <cfRule type="expression" priority="21" aboveAverage="0" equalAverage="0" bottom="0" percent="0" rank="0" text="" dxfId="1134">
      <formula>$B$295&lt;1</formula>
    </cfRule>
  </conditionalFormatting>
  <conditionalFormatting sqref="B194">
    <cfRule type="expression" priority="22" aboveAverage="0" equalAverage="0" bottom="0" percent="0" rank="0" text="" dxfId="1135">
      <formula>$B$295&lt;1</formula>
    </cfRule>
  </conditionalFormatting>
  <conditionalFormatting sqref="B193">
    <cfRule type="expression" priority="23" aboveAverage="0" equalAverage="0" bottom="0" percent="0" rank="0" text="" dxfId="1136">
      <formula>$B$295&lt;1</formula>
    </cfRule>
  </conditionalFormatting>
  <conditionalFormatting sqref="B185">
    <cfRule type="expression" priority="24" aboveAverage="0" equalAverage="0" bottom="0" percent="0" rank="0" text="" dxfId="1137">
      <formula>$B$295&lt;1</formula>
    </cfRule>
  </conditionalFormatting>
  <conditionalFormatting sqref="B186">
    <cfRule type="expression" priority="25" aboveAverage="0" equalAverage="0" bottom="0" percent="0" rank="0" text="" dxfId="1138">
      <formula>$B$295&lt;1</formula>
    </cfRule>
  </conditionalFormatting>
  <conditionalFormatting sqref="B188">
    <cfRule type="expression" priority="26" aboveAverage="0" equalAverage="0" bottom="0" percent="0" rank="0" text="" dxfId="1139">
      <formula>$B$295&lt;1</formula>
    </cfRule>
  </conditionalFormatting>
  <conditionalFormatting sqref="B190">
    <cfRule type="expression" priority="27" aboveAverage="0" equalAverage="0" bottom="0" percent="0" rank="0" text="" dxfId="1140">
      <formula>$B$295&lt;1</formula>
    </cfRule>
  </conditionalFormatting>
  <conditionalFormatting sqref="B167">
    <cfRule type="expression" priority="28" aboveAverage="0" equalAverage="0" bottom="0" percent="0" rank="0" text="" dxfId="1141">
      <formula>$B$295&lt;1</formula>
    </cfRule>
  </conditionalFormatting>
  <conditionalFormatting sqref="B166">
    <cfRule type="expression" priority="29" aboveAverage="0" equalAverage="0" bottom="0" percent="0" rank="0" text="" dxfId="1142">
      <formula>$B$295&lt;1</formula>
    </cfRule>
  </conditionalFormatting>
  <conditionalFormatting sqref="B160">
    <cfRule type="expression" priority="30" aboveAverage="0" equalAverage="0" bottom="0" percent="0" rank="0" text="" dxfId="1143">
      <formula>$B$295&lt;1</formula>
    </cfRule>
  </conditionalFormatting>
  <conditionalFormatting sqref="B159">
    <cfRule type="expression" priority="31" aboveAverage="0" equalAverage="0" bottom="0" percent="0" rank="0" text="" dxfId="1144">
      <formula>$B$295&lt;1</formula>
    </cfRule>
  </conditionalFormatting>
  <conditionalFormatting sqref="B130">
    <cfRule type="expression" priority="32" aboveAverage="0" equalAverage="0" bottom="0" percent="0" rank="0" text="" dxfId="1145">
      <formula>$B$295&lt;1</formula>
    </cfRule>
  </conditionalFormatting>
  <conditionalFormatting sqref="B131">
    <cfRule type="expression" priority="33" aboveAverage="0" equalAverage="0" bottom="0" percent="0" rank="0" text="" dxfId="1146">
      <formula>$B$295&lt;1</formula>
    </cfRule>
  </conditionalFormatting>
  <conditionalFormatting sqref="B135">
    <cfRule type="expression" priority="34" aboveAverage="0" equalAverage="0" bottom="0" percent="0" rank="0" text="" dxfId="1147">
      <formula>$B$295&lt;1</formula>
    </cfRule>
  </conditionalFormatting>
  <conditionalFormatting sqref="B134">
    <cfRule type="expression" priority="35" aboveAverage="0" equalAverage="0" bottom="0" percent="0" rank="0" text="" dxfId="1148">
      <formula>$B$295&lt;1</formula>
    </cfRule>
  </conditionalFormatting>
  <conditionalFormatting sqref="B133">
    <cfRule type="expression" priority="36" aboveAverage="0" equalAverage="0" bottom="0" percent="0" rank="0" text="" dxfId="1149">
      <formula>$B$295&lt;1</formula>
    </cfRule>
  </conditionalFormatting>
  <conditionalFormatting sqref="B132">
    <cfRule type="expression" priority="37" aboveAverage="0" equalAverage="0" bottom="0" percent="0" rank="0" text="" dxfId="1150">
      <formula>$B$295&lt;1</formula>
    </cfRule>
  </conditionalFormatting>
  <conditionalFormatting sqref="B107">
    <cfRule type="expression" priority="38" aboveAverage="0" equalAverage="0" bottom="0" percent="0" rank="0" text="" dxfId="1151">
      <formula>$B$295&lt;1</formula>
    </cfRule>
  </conditionalFormatting>
  <conditionalFormatting sqref="B106">
    <cfRule type="expression" priority="39" aboveAverage="0" equalAverage="0" bottom="0" percent="0" rank="0" text="" dxfId="1152">
      <formula>$B$295&lt;1</formula>
    </cfRule>
  </conditionalFormatting>
  <conditionalFormatting sqref="B105">
    <cfRule type="expression" priority="40" aboveAverage="0" equalAverage="0" bottom="0" percent="0" rank="0" text="" dxfId="1153">
      <formula>$B$295&lt;1</formula>
    </cfRule>
  </conditionalFormatting>
  <conditionalFormatting sqref="B112">
    <cfRule type="expression" priority="41" aboveAverage="0" equalAverage="0" bottom="0" percent="0" rank="0" text="" dxfId="1154">
      <formula>$B$295&lt;1</formula>
    </cfRule>
  </conditionalFormatting>
  <conditionalFormatting sqref="B111">
    <cfRule type="expression" priority="42" aboveAverage="0" equalAverage="0" bottom="0" percent="0" rank="0" text="" dxfId="1155">
      <formula>$B$295&lt;1</formula>
    </cfRule>
  </conditionalFormatting>
  <conditionalFormatting sqref="B110">
    <cfRule type="expression" priority="43" aboveAverage="0" equalAverage="0" bottom="0" percent="0" rank="0" text="" dxfId="1156">
      <formula>$B$295&lt;1</formula>
    </cfRule>
  </conditionalFormatting>
  <conditionalFormatting sqref="B85">
    <cfRule type="expression" priority="44" aboveAverage="0" equalAverage="0" bottom="0" percent="0" rank="0" text="" dxfId="1157">
      <formula>$B$295&lt;1</formula>
    </cfRule>
  </conditionalFormatting>
  <conditionalFormatting sqref="B72">
    <cfRule type="expression" priority="45" aboveAverage="0" equalAverage="0" bottom="0" percent="0" rank="0" text="" dxfId="1158">
      <formula>$B$295&lt;1</formula>
    </cfRule>
  </conditionalFormatting>
  <conditionalFormatting sqref="B74">
    <cfRule type="expression" priority="46" aboveAverage="0" equalAverage="0" bottom="0" percent="0" rank="0" text="" dxfId="1159">
      <formula>$B$295&lt;1</formula>
    </cfRule>
  </conditionalFormatting>
  <conditionalFormatting sqref="B76">
    <cfRule type="expression" priority="47" aboveAverage="0" equalAverage="0" bottom="0" percent="0" rank="0" text="" dxfId="1160">
      <formula>$B$295&lt;1</formula>
    </cfRule>
  </conditionalFormatting>
  <conditionalFormatting sqref="B64">
    <cfRule type="expression" priority="48" aboveAverage="0" equalAverage="0" bottom="0" percent="0" rank="0" text="" dxfId="1161">
      <formula>$B$295&lt;1</formula>
    </cfRule>
  </conditionalFormatting>
  <conditionalFormatting sqref="B66">
    <cfRule type="expression" priority="49" aboveAverage="0" equalAverage="0" bottom="0" percent="0" rank="0" text="" dxfId="1162">
      <formula>$B$295&lt;1</formula>
    </cfRule>
  </conditionalFormatting>
  <conditionalFormatting sqref="B49">
    <cfRule type="expression" priority="50" aboveAverage="0" equalAverage="0" bottom="0" percent="0" rank="0" text="" dxfId="1163">
      <formula>$B$295&lt;1</formula>
    </cfRule>
  </conditionalFormatting>
  <conditionalFormatting sqref="B35">
    <cfRule type="expression" priority="51" aboveAverage="0" equalAverage="0" bottom="0" percent="0" rank="0" text="" dxfId="1164">
      <formula>$B$295&lt;1</formula>
    </cfRule>
  </conditionalFormatting>
  <conditionalFormatting sqref="B34">
    <cfRule type="expression" priority="52" aboveAverage="0" equalAverage="0" bottom="0" percent="0" rank="0" text="" dxfId="1165">
      <formula>$B$295&lt;1</formula>
    </cfRule>
  </conditionalFormatting>
  <conditionalFormatting sqref="B33">
    <cfRule type="expression" priority="53" aboveAverage="0" equalAverage="0" bottom="0" percent="0" rank="0" text="" dxfId="1166">
      <formula>$B$295&lt;1</formula>
    </cfRule>
  </conditionalFormatting>
  <conditionalFormatting sqref="B31">
    <cfRule type="expression" priority="54" aboveAverage="0" equalAverage="0" bottom="0" percent="0" rank="0" text="" dxfId="1167">
      <formula>$B$295&lt;1</formula>
    </cfRule>
  </conditionalFormatting>
  <conditionalFormatting sqref="B32">
    <cfRule type="expression" priority="55" aboveAverage="0" equalAverage="0" bottom="0" percent="0" rank="0" text="" dxfId="1168">
      <formula>$B$295&lt;1</formula>
    </cfRule>
  </conditionalFormatting>
  <conditionalFormatting sqref="B29">
    <cfRule type="expression" priority="56" aboveAverage="0" equalAverage="0" bottom="0" percent="0" rank="0" text="" dxfId="1169">
      <formula>$B$295&lt;1</formula>
    </cfRule>
  </conditionalFormatting>
  <conditionalFormatting sqref="B28">
    <cfRule type="expression" priority="57" aboveAverage="0" equalAverage="0" bottom="0" percent="0" rank="0" text="" dxfId="1170">
      <formula>$B$295&lt;1</formula>
    </cfRule>
  </conditionalFormatting>
  <conditionalFormatting sqref="B24">
    <cfRule type="expression" priority="58" aboveAverage="0" equalAverage="0" bottom="0" percent="0" rank="0" text="" dxfId="1171">
      <formula>$B$295&lt;1</formula>
    </cfRule>
  </conditionalFormatting>
  <conditionalFormatting sqref="B23">
    <cfRule type="expression" priority="59" aboveAverage="0" equalAverage="0" bottom="0" percent="0" rank="0" text="" dxfId="1172">
      <formula>$B$295&lt;1</formula>
    </cfRule>
  </conditionalFormatting>
  <conditionalFormatting sqref="B25">
    <cfRule type="expression" priority="60" aboveAverage="0" equalAverage="0" bottom="0" percent="0" rank="0" text="" dxfId="1173">
      <formula>$B$295&lt;1</formula>
    </cfRule>
  </conditionalFormatting>
  <conditionalFormatting sqref="B17">
    <cfRule type="expression" priority="61" aboveAverage="0" equalAverage="0" bottom="0" percent="0" rank="0" text="" dxfId="1174">
      <formula>$B$295&lt;1</formula>
    </cfRule>
  </conditionalFormatting>
  <conditionalFormatting sqref="B16">
    <cfRule type="expression" priority="62" aboveAverage="0" equalAverage="0" bottom="0" percent="0" rank="0" text="" dxfId="1175">
      <formula>$B$295&lt;1</formula>
    </cfRule>
  </conditionalFormatting>
  <conditionalFormatting sqref="B15">
    <cfRule type="expression" priority="63" aboveAverage="0" equalAverage="0" bottom="0" percent="0" rank="0" text="" dxfId="1176">
      <formula>$B$295&lt;1</formula>
    </cfRule>
  </conditionalFormatting>
  <conditionalFormatting sqref="B14">
    <cfRule type="expression" priority="64" aboveAverage="0" equalAverage="0" bottom="0" percent="0" rank="0" text="" dxfId="1177">
      <formula>$B$295&lt;1</formula>
    </cfRule>
  </conditionalFormatting>
  <conditionalFormatting sqref="B13">
    <cfRule type="expression" priority="65" aboveAverage="0" equalAverage="0" bottom="0" percent="0" rank="0" text="" dxfId="1178">
      <formula>$B$295&lt;1</formula>
    </cfRule>
  </conditionalFormatting>
  <conditionalFormatting sqref="B20">
    <cfRule type="expression" priority="66" aboveAverage="0" equalAverage="0" bottom="0" percent="0" rank="0" text="" dxfId="1179">
      <formula>$B$295&lt;1</formula>
    </cfRule>
  </conditionalFormatting>
  <conditionalFormatting sqref="B19">
    <cfRule type="expression" priority="67" aboveAverage="0" equalAverage="0" bottom="0" percent="0" rank="0" text="" dxfId="1180">
      <formula>$B$295&lt;1</formula>
    </cfRule>
  </conditionalFormatting>
  <conditionalFormatting sqref="B18">
    <cfRule type="expression" priority="68" aboveAverage="0" equalAverage="0" bottom="0" percent="0" rank="0" text="" dxfId="1181">
      <formula>$B$295&lt;1</formula>
    </cfRule>
  </conditionalFormatting>
  <conditionalFormatting sqref="B50">
    <cfRule type="expression" priority="69" aboveAverage="0" equalAverage="0" bottom="0" percent="0" rank="0" text="" dxfId="1182">
      <formula>$B$295&lt;1</formula>
    </cfRule>
  </conditionalFormatting>
  <conditionalFormatting sqref="B48">
    <cfRule type="expression" priority="70" aboveAverage="0" equalAverage="0" bottom="0" percent="0" rank="0" text="" dxfId="1183">
      <formula>$B$295&lt;1</formula>
    </cfRule>
  </conditionalFormatting>
  <conditionalFormatting sqref="B46">
    <cfRule type="expression" priority="71" aboveAverage="0" equalAverage="0" bottom="0" percent="0" rank="0" text="" dxfId="1184">
      <formula>$B$295&lt;1</formula>
    </cfRule>
  </conditionalFormatting>
  <conditionalFormatting sqref="B44">
    <cfRule type="expression" priority="72" aboveAverage="0" equalAverage="0" bottom="0" percent="0" rank="0" text="" dxfId="1185">
      <formula>$B$295&lt;1</formula>
    </cfRule>
  </conditionalFormatting>
  <conditionalFormatting sqref="B42">
    <cfRule type="expression" priority="73" aboveAverage="0" equalAverage="0" bottom="0" percent="0" rank="0" text="" dxfId="1186">
      <formula>$B$295&lt;1</formula>
    </cfRule>
  </conditionalFormatting>
  <conditionalFormatting sqref="B52">
    <cfRule type="expression" priority="74" aboveAverage="0" equalAverage="0" bottom="0" percent="0" rank="0" text="" dxfId="1187">
      <formula>$B$295&lt;1</formula>
    </cfRule>
  </conditionalFormatting>
  <conditionalFormatting sqref="B54">
    <cfRule type="expression" priority="75" aboveAverage="0" equalAverage="0" bottom="0" percent="0" rank="0" text="" dxfId="1188">
      <formula>$B$295&lt;1</formula>
    </cfRule>
  </conditionalFormatting>
  <conditionalFormatting sqref="B65">
    <cfRule type="expression" priority="76" aboveAverage="0" equalAverage="0" bottom="0" percent="0" rank="0" text="" dxfId="1189">
      <formula>$B$295&lt;1</formula>
    </cfRule>
  </conditionalFormatting>
  <conditionalFormatting sqref="B68">
    <cfRule type="expression" priority="77" aboveAverage="0" equalAverage="0" bottom="0" percent="0" rank="0" text="" dxfId="1190">
      <formula>$B$295&lt;1</formula>
    </cfRule>
  </conditionalFormatting>
  <conditionalFormatting sqref="B90">
    <cfRule type="expression" priority="78" aboveAverage="0" equalAverage="0" bottom="0" percent="0" rank="0" text="" dxfId="1191">
      <formula>$B$295&lt;1</formula>
    </cfRule>
  </conditionalFormatting>
  <conditionalFormatting sqref="B86">
    <cfRule type="expression" priority="79" aboveAverage="0" equalAverage="0" bottom="0" percent="0" rank="0" text="" dxfId="1192">
      <formula>$B$295&lt;1</formula>
    </cfRule>
  </conditionalFormatting>
  <conditionalFormatting sqref="B80">
    <cfRule type="expression" priority="80" aboveAverage="0" equalAverage="0" bottom="0" percent="0" rank="0" text="" dxfId="1193">
      <formula>$B$295&lt;1</formula>
    </cfRule>
  </conditionalFormatting>
  <conditionalFormatting sqref="B115">
    <cfRule type="expression" priority="81" aboveAverage="0" equalAverage="0" bottom="0" percent="0" rank="0" text="" dxfId="1194">
      <formula>$B$295&lt;1</formula>
    </cfRule>
  </conditionalFormatting>
  <conditionalFormatting sqref="B119">
    <cfRule type="expression" priority="82" aboveAverage="0" equalAverage="0" bottom="0" percent="0" rank="0" text="" dxfId="1195">
      <formula>$B$295&lt;1</formula>
    </cfRule>
  </conditionalFormatting>
  <conditionalFormatting sqref="B109">
    <cfRule type="expression" priority="83" aboveAverage="0" equalAverage="0" bottom="0" percent="0" rank="0" text="" dxfId="1196">
      <formula>$B$295&lt;1</formula>
    </cfRule>
  </conditionalFormatting>
  <conditionalFormatting sqref="B113">
    <cfRule type="expression" priority="84" aboveAverage="0" equalAverage="0" bottom="0" percent="0" rank="0" text="" dxfId="1197">
      <formula>$B$295&lt;1</formula>
    </cfRule>
  </conditionalFormatting>
  <conditionalFormatting sqref="B140">
    <cfRule type="expression" priority="85" aboveAverage="0" equalAverage="0" bottom="0" percent="0" rank="0" text="" dxfId="1198">
      <formula>$B$295&lt;1</formula>
    </cfRule>
  </conditionalFormatting>
  <conditionalFormatting sqref="B137">
    <cfRule type="expression" priority="86" aboveAverage="0" equalAverage="0" bottom="0" percent="0" rank="0" text="" dxfId="1199">
      <formula>$B$295&lt;1</formula>
    </cfRule>
  </conditionalFormatting>
  <conditionalFormatting sqref="B163">
    <cfRule type="expression" priority="87" aboveAverage="0" equalAverage="0" bottom="0" percent="0" rank="0" text="" dxfId="1200">
      <formula>$B$295&lt;1</formula>
    </cfRule>
  </conditionalFormatting>
  <conditionalFormatting sqref="B164">
    <cfRule type="expression" priority="88" aboveAverage="0" equalAverage="0" bottom="0" percent="0" rank="0" text="" dxfId="1201">
      <formula>$B$295&lt;1</formula>
    </cfRule>
  </conditionalFormatting>
  <conditionalFormatting sqref="B187">
    <cfRule type="expression" priority="89" aboveAverage="0" equalAverage="0" bottom="0" percent="0" rank="0" text="" dxfId="1202">
      <formula>$B$295&lt;1</formula>
    </cfRule>
  </conditionalFormatting>
  <conditionalFormatting sqref="B189">
    <cfRule type="expression" priority="90" aboveAverage="0" equalAverage="0" bottom="0" percent="0" rank="0" text="" dxfId="1203">
      <formula>$B$295&lt;1</formula>
    </cfRule>
  </conditionalFormatting>
  <conditionalFormatting sqref="B192">
    <cfRule type="expression" priority="91" aboveAverage="0" equalAverage="0" bottom="0" percent="0" rank="0" text="" dxfId="1204">
      <formula>$B$295&lt;1</formula>
    </cfRule>
  </conditionalFormatting>
  <conditionalFormatting sqref="B216">
    <cfRule type="expression" priority="92" aboveAverage="0" equalAverage="0" bottom="0" percent="0" rank="0" text="" dxfId="1205">
      <formula>$B$295&lt;1</formula>
    </cfRule>
  </conditionalFormatting>
  <conditionalFormatting sqref="B218">
    <cfRule type="expression" priority="93" aboveAverage="0" equalAverage="0" bottom="0" percent="0" rank="0" text="" dxfId="1206">
      <formula>$B$295&lt;1</formula>
    </cfRule>
  </conditionalFormatting>
  <conditionalFormatting sqref="B240">
    <cfRule type="expression" priority="94" aboveAverage="0" equalAverage="0" bottom="0" percent="0" rank="0" text="" dxfId="1207">
      <formula>$B$295&lt;1</formula>
    </cfRule>
  </conditionalFormatting>
  <conditionalFormatting sqref="B232:B233">
    <cfRule type="expression" priority="95" aboveAverage="0" equalAverage="0" bottom="0" percent="0" rank="0" text="" dxfId="1208">
      <formula>$B$295&lt;1</formula>
    </cfRule>
  </conditionalFormatting>
  <conditionalFormatting sqref="B260">
    <cfRule type="expression" priority="96" aboveAverage="0" equalAverage="0" bottom="0" percent="0" rank="0" text="" dxfId="1209">
      <formula>$B$295&lt;1</formula>
    </cfRule>
  </conditionalFormatting>
  <conditionalFormatting sqref="B264">
    <cfRule type="expression" priority="97" aboveAverage="0" equalAverage="0" bottom="0" percent="0" rank="0" text="" dxfId="1210">
      <formula>$B$295&lt;1</formula>
    </cfRule>
  </conditionalFormatting>
  <conditionalFormatting sqref="B298">
    <cfRule type="expression" priority="98" aboveAverage="0" equalAverage="0" bottom="0" percent="0" rank="0" text="" dxfId="1211">
      <formula>$B$295&lt;1</formula>
    </cfRule>
  </conditionalFormatting>
  <conditionalFormatting sqref="B295">
    <cfRule type="expression" priority="99" aboveAverage="0" equalAverage="0" bottom="0" percent="0" rank="0" text="" dxfId="1212">
      <formula>$B$295&lt;1</formula>
    </cfRule>
  </conditionalFormatting>
  <conditionalFormatting sqref="B326">
    <cfRule type="expression" priority="100" aboveAverage="0" equalAverage="0" bottom="0" percent="0" rank="0" text="" dxfId="1213">
      <formula>$B$295&lt;1</formula>
    </cfRule>
  </conditionalFormatting>
  <conditionalFormatting sqref="B334">
    <cfRule type="expression" priority="101" aboveAverage="0" equalAverage="0" bottom="0" percent="0" rank="0" text="" dxfId="1214">
      <formula>$B$295&lt;1</formula>
    </cfRule>
  </conditionalFormatting>
  <conditionalFormatting sqref="B335">
    <cfRule type="expression" priority="102" aboveAverage="0" equalAverage="0" bottom="0" percent="0" rank="0" text="" dxfId="1215">
      <formula>$B$295&lt;1</formula>
    </cfRule>
  </conditionalFormatting>
  <conditionalFormatting sqref="B337">
    <cfRule type="expression" priority="103" aboveAverage="0" equalAverage="0" bottom="0" percent="0" rank="0" text="" dxfId="1216">
      <formula>$B$295&lt;1</formula>
    </cfRule>
  </conditionalFormatting>
  <conditionalFormatting sqref="B351">
    <cfRule type="expression" priority="104" aboveAverage="0" equalAverage="0" bottom="0" percent="0" rank="0" text="" dxfId="1217">
      <formula>$B$295&lt;1</formula>
    </cfRule>
  </conditionalFormatting>
  <conditionalFormatting sqref="B354">
    <cfRule type="expression" priority="105" aboveAverage="0" equalAverage="0" bottom="0" percent="0" rank="0" text="" dxfId="1218">
      <formula>$B$295&lt;1</formula>
    </cfRule>
  </conditionalFormatting>
  <conditionalFormatting sqref="B349">
    <cfRule type="expression" priority="106" aboveAverage="0" equalAverage="0" bottom="0" percent="0" rank="0" text="" dxfId="1219">
      <formula>$B$295&lt;1</formula>
    </cfRule>
  </conditionalFormatting>
  <conditionalFormatting sqref="B352">
    <cfRule type="expression" priority="107" aboveAverage="0" equalAverage="0" bottom="0" percent="0" rank="0" text="" dxfId="1220">
      <formula>$B$295&lt;1</formula>
    </cfRule>
  </conditionalFormatting>
  <conditionalFormatting sqref="B362">
    <cfRule type="expression" priority="108" aboveAverage="0" equalAverage="0" bottom="0" percent="0" rank="0" text="" dxfId="1221">
      <formula>$B$295&lt;1</formula>
    </cfRule>
  </conditionalFormatting>
  <conditionalFormatting sqref="B365">
    <cfRule type="expression" priority="109" aboveAverage="0" equalAverage="0" bottom="0" percent="0" rank="0" text="" dxfId="1222">
      <formula>$B$295&lt;1</formula>
    </cfRule>
  </conditionalFormatting>
  <conditionalFormatting sqref="B374">
    <cfRule type="expression" priority="110" aboveAverage="0" equalAverage="0" bottom="0" percent="0" rank="0" text="" dxfId="1223">
      <formula>$B$295&lt;1</formula>
    </cfRule>
  </conditionalFormatting>
  <conditionalFormatting sqref="B376">
    <cfRule type="expression" priority="111" aboveAverage="0" equalAverage="0" bottom="0" percent="0" rank="0" text="" dxfId="1224">
      <formula>$B$295&lt;1</formula>
    </cfRule>
  </conditionalFormatting>
  <conditionalFormatting sqref="B388">
    <cfRule type="expression" priority="112" aboveAverage="0" equalAverage="0" bottom="0" percent="0" rank="0" text="" dxfId="1225">
      <formula>$B$295&lt;1</formula>
    </cfRule>
  </conditionalFormatting>
  <conditionalFormatting sqref="B393">
    <cfRule type="expression" priority="113" aboveAverage="0" equalAverage="0" bottom="0" percent="0" rank="0" text="" dxfId="1226">
      <formula>$B$295&lt;1</formula>
    </cfRule>
  </conditionalFormatting>
  <conditionalFormatting sqref="B386">
    <cfRule type="expression" priority="114" aboveAverage="0" equalAverage="0" bottom="0" percent="0" rank="0" text="" dxfId="1227">
      <formula>$B$295&lt;1</formula>
    </cfRule>
  </conditionalFormatting>
  <conditionalFormatting sqref="B389">
    <cfRule type="expression" priority="115" aboveAverage="0" equalAverage="0" bottom="0" percent="0" rank="0" text="" dxfId="1228">
      <formula>$B$295&lt;1</formula>
    </cfRule>
  </conditionalFormatting>
  <conditionalFormatting sqref="B402">
    <cfRule type="expression" priority="116" aboveAverage="0" equalAverage="0" bottom="0" percent="0" rank="0" text="" dxfId="1229">
      <formula>$B$295&lt;1</formula>
    </cfRule>
  </conditionalFormatting>
  <conditionalFormatting sqref="B406">
    <cfRule type="expression" priority="117" aboveAverage="0" equalAverage="0" bottom="0" percent="0" rank="0" text="" dxfId="1230">
      <formula>$B$295&lt;1</formula>
    </cfRule>
  </conditionalFormatting>
  <conditionalFormatting sqref="B401">
    <cfRule type="expression" priority="118" aboveAverage="0" equalAverage="0" bottom="0" percent="0" rank="0" text="" dxfId="1231">
      <formula>$B$295&lt;1</formula>
    </cfRule>
  </conditionalFormatting>
  <conditionalFormatting sqref="B404">
    <cfRule type="expression" priority="119" aboveAverage="0" equalAverage="0" bottom="0" percent="0" rank="0" text="" dxfId="1232">
      <formula>$B$295&lt;1</formula>
    </cfRule>
  </conditionalFormatting>
  <conditionalFormatting sqref="B412">
    <cfRule type="expression" priority="120" aboveAverage="0" equalAverage="0" bottom="0" percent="0" rank="0" text="" dxfId="1233">
      <formula>$B$295&lt;1</formula>
    </cfRule>
  </conditionalFormatting>
  <conditionalFormatting sqref="B414">
    <cfRule type="expression" priority="121" aboveAverage="0" equalAverage="0" bottom="0" percent="0" rank="0" text="" dxfId="1234">
      <formula>$B$295&lt;1</formula>
    </cfRule>
  </conditionalFormatting>
  <conditionalFormatting sqref="B416">
    <cfRule type="expression" priority="122" aboveAverage="0" equalAverage="0" bottom="0" percent="0" rank="0" text="" dxfId="1235">
      <formula>$B$295&lt;1</formula>
    </cfRule>
  </conditionalFormatting>
  <conditionalFormatting sqref="B428">
    <cfRule type="expression" priority="123" aboveAverage="0" equalAverage="0" bottom="0" percent="0" rank="0" text="" dxfId="1236">
      <formula>$B$295&lt;1</formula>
    </cfRule>
  </conditionalFormatting>
  <conditionalFormatting sqref="B430">
    <cfRule type="expression" priority="124" aboveAverage="0" equalAverage="0" bottom="0" percent="0" rank="0" text="" dxfId="1237">
      <formula>$B$295&lt;1</formula>
    </cfRule>
  </conditionalFormatting>
  <conditionalFormatting sqref="B433">
    <cfRule type="expression" priority="125" aboveAverage="0" equalAverage="0" bottom="0" percent="0" rank="0" text="" dxfId="1238">
      <formula>$B$295&lt;1</formula>
    </cfRule>
  </conditionalFormatting>
  <conditionalFormatting sqref="B449">
    <cfRule type="expression" priority="126" aboveAverage="0" equalAverage="0" bottom="0" percent="0" rank="0" text="" dxfId="1239">
      <formula>$B$295&lt;1</formula>
    </cfRule>
  </conditionalFormatting>
  <conditionalFormatting sqref="B442">
    <cfRule type="expression" priority="127" aboveAverage="0" equalAverage="0" bottom="0" percent="0" rank="0" text="" dxfId="1240">
      <formula>$B$295&lt;1</formula>
    </cfRule>
  </conditionalFormatting>
  <conditionalFormatting sqref="B444">
    <cfRule type="expression" priority="128" aboveAverage="0" equalAverage="0" bottom="0" percent="0" rank="0" text="" dxfId="1241">
      <formula>$B$295&lt;1</formula>
    </cfRule>
  </conditionalFormatting>
  <conditionalFormatting sqref="B447">
    <cfRule type="expression" priority="129" aboveAverage="0" equalAverage="0" bottom="0" percent="0" rank="0" text="" dxfId="1242">
      <formula>$B$295&lt;1</formula>
    </cfRule>
  </conditionalFormatting>
  <conditionalFormatting sqref="B452">
    <cfRule type="expression" priority="130" aboveAverage="0" equalAverage="0" bottom="0" percent="0" rank="0" text="" dxfId="1243">
      <formula>$B$295&lt;1</formula>
    </cfRule>
  </conditionalFormatting>
  <conditionalFormatting sqref="B453">
    <cfRule type="expression" priority="131" aboveAverage="0" equalAverage="0" bottom="0" percent="0" rank="0" text="" dxfId="1244">
      <formula>$B$295&lt;1</formula>
    </cfRule>
  </conditionalFormatting>
  <conditionalFormatting sqref="B457">
    <cfRule type="expression" priority="132" aboveAverage="0" equalAverage="0" bottom="0" percent="0" rank="0" text="" dxfId="1245">
      <formula>$B$295&lt;1</formula>
    </cfRule>
  </conditionalFormatting>
  <conditionalFormatting sqref="B466">
    <cfRule type="expression" priority="133" aboveAverage="0" equalAverage="0" bottom="0" percent="0" rank="0" text="" dxfId="1246">
      <formula>$B$295&lt;1</formula>
    </cfRule>
  </conditionalFormatting>
  <conditionalFormatting sqref="B467">
    <cfRule type="expression" priority="134" aboveAverage="0" equalAverage="0" bottom="0" percent="0" rank="0" text="" dxfId="1247">
      <formula>$B$295&lt;1</formula>
    </cfRule>
  </conditionalFormatting>
  <conditionalFormatting sqref="B471">
    <cfRule type="expression" priority="135" aboveAverage="0" equalAverage="0" bottom="0" percent="0" rank="0" text="" dxfId="1248">
      <formula>$B$295&lt;1</formula>
    </cfRule>
  </conditionalFormatting>
  <conditionalFormatting sqref="B477">
    <cfRule type="expression" priority="136" aboveAverage="0" equalAverage="0" bottom="0" percent="0" rank="0" text="" dxfId="1249">
      <formula>$B$295&lt;1</formula>
    </cfRule>
  </conditionalFormatting>
  <conditionalFormatting sqref="B481">
    <cfRule type="expression" priority="137" aboveAverage="0" equalAverage="0" bottom="0" percent="0" rank="0" text="" dxfId="1250">
      <formula>$B$295&lt;1</formula>
    </cfRule>
  </conditionalFormatting>
  <conditionalFormatting sqref="B493">
    <cfRule type="expression" priority="138" aboveAverage="0" equalAverage="0" bottom="0" percent="0" rank="0" text="" dxfId="1251">
      <formula>$B$295&lt;1</formula>
    </cfRule>
  </conditionalFormatting>
  <conditionalFormatting sqref="B495">
    <cfRule type="expression" priority="139" aboveAverage="0" equalAverage="0" bottom="0" percent="0" rank="0" text="" dxfId="1252">
      <formula>$B$295&lt;1</formula>
    </cfRule>
  </conditionalFormatting>
  <conditionalFormatting sqref="B499">
    <cfRule type="expression" priority="140" aboveAverage="0" equalAverage="0" bottom="0" percent="0" rank="0" text="" dxfId="1253">
      <formula>$B$295&lt;1</formula>
    </cfRule>
  </conditionalFormatting>
  <conditionalFormatting sqref="B508">
    <cfRule type="expression" priority="141" aboveAverage="0" equalAverage="0" bottom="0" percent="0" rank="0" text="" dxfId="1254">
      <formula>$B$295&lt;1</formula>
    </cfRule>
  </conditionalFormatting>
  <conditionalFormatting sqref="B509">
    <cfRule type="expression" priority="142" aboveAverage="0" equalAverage="0" bottom="0" percent="0" rank="0" text="" dxfId="1255">
      <formula>$B$295&lt;1</formula>
    </cfRule>
  </conditionalFormatting>
  <conditionalFormatting sqref="B513">
    <cfRule type="expression" priority="143" aboveAverage="0" equalAverage="0" bottom="0" percent="0" rank="0" text="" dxfId="1256">
      <formula>$B$295&lt;1</formula>
    </cfRule>
  </conditionalFormatting>
  <conditionalFormatting sqref="B518">
    <cfRule type="expression" priority="144" aboveAverage="0" equalAverage="0" bottom="0" percent="0" rank="0" text="" dxfId="1257">
      <formula>$B$295&lt;1</formula>
    </cfRule>
  </conditionalFormatting>
  <conditionalFormatting sqref="B519">
    <cfRule type="expression" priority="145" aboveAverage="0" equalAverage="0" bottom="0" percent="0" rank="0" text="" dxfId="1258">
      <formula>$B$295&lt;1</formula>
    </cfRule>
  </conditionalFormatting>
  <conditionalFormatting sqref="B521">
    <cfRule type="expression" priority="146" aboveAverage="0" equalAverage="0" bottom="0" percent="0" rank="0" text="" dxfId="1259">
      <formula>$B$295&lt;1</formula>
    </cfRule>
  </conditionalFormatting>
  <conditionalFormatting sqref="B524">
    <cfRule type="expression" priority="147" aboveAverage="0" equalAverage="0" bottom="0" percent="0" rank="0" text="" dxfId="1260">
      <formula>$B$295&lt;1</formula>
    </cfRule>
  </conditionalFormatting>
  <conditionalFormatting sqref="G524">
    <cfRule type="expression" priority="148" aboveAverage="0" equalAverage="0" bottom="0" percent="0" rank="0" text="" dxfId="1261">
      <formula>$B$524&lt;1</formula>
    </cfRule>
  </conditionalFormatting>
  <conditionalFormatting sqref="G523">
    <cfRule type="expression" priority="149" aboveAverage="0" equalAverage="0" bottom="0" percent="0" rank="0" text="" dxfId="1262">
      <formula>$B$523&lt;1</formula>
    </cfRule>
  </conditionalFormatting>
  <conditionalFormatting sqref="G522">
    <cfRule type="expression" priority="150" aboveAverage="0" equalAverage="0" bottom="0" percent="0" rank="0" text="" dxfId="1263">
      <formula>$B$522&lt;1</formula>
    </cfRule>
  </conditionalFormatting>
  <conditionalFormatting sqref="G521">
    <cfRule type="expression" priority="151" aboveAverage="0" equalAverage="0" bottom="0" percent="0" rank="0" text="" dxfId="1264">
      <formula>$B$521&lt;1</formula>
    </cfRule>
  </conditionalFormatting>
  <conditionalFormatting sqref="G520">
    <cfRule type="expression" priority="152" aboveAverage="0" equalAverage="0" bottom="0" percent="0" rank="0" text="" dxfId="1265">
      <formula>$B$520&lt;1</formula>
    </cfRule>
  </conditionalFormatting>
  <conditionalFormatting sqref="G519">
    <cfRule type="expression" priority="153" aboveAverage="0" equalAverage="0" bottom="0" percent="0" rank="0" text="" dxfId="1266">
      <formula>$B$519&lt;1</formula>
    </cfRule>
  </conditionalFormatting>
  <conditionalFormatting sqref="G518">
    <cfRule type="expression" priority="154" aboveAverage="0" equalAverage="0" bottom="0" percent="0" rank="0" text="" dxfId="1267">
      <formula>$B$518&lt;1</formula>
    </cfRule>
  </conditionalFormatting>
  <conditionalFormatting sqref="G514">
    <cfRule type="expression" priority="155" aboveAverage="0" equalAverage="0" bottom="0" percent="0" rank="0" text="" dxfId="1268">
      <formula>$B$514&lt;1</formula>
    </cfRule>
  </conditionalFormatting>
  <conditionalFormatting sqref="G513">
    <cfRule type="expression" priority="156" aboveAverage="0" equalAverage="0" bottom="0" percent="0" rank="0" text="" dxfId="1269">
      <formula>$B$513&lt;1</formula>
    </cfRule>
  </conditionalFormatting>
  <conditionalFormatting sqref="G512">
    <cfRule type="expression" priority="157" aboveAverage="0" equalAverage="0" bottom="0" percent="0" rank="0" text="" dxfId="1270">
      <formula>$B$512&lt;1</formula>
    </cfRule>
  </conditionalFormatting>
  <conditionalFormatting sqref="G511">
    <cfRule type="expression" priority="158" aboveAverage="0" equalAverage="0" bottom="0" percent="0" rank="0" text="" dxfId="1271">
      <formula>$B$511&lt;1</formula>
    </cfRule>
  </conditionalFormatting>
  <conditionalFormatting sqref="G510">
    <cfRule type="expression" priority="159" aboveAverage="0" equalAverage="0" bottom="0" percent="0" rank="0" text="" dxfId="1272">
      <formula>$B$510&lt;1</formula>
    </cfRule>
  </conditionalFormatting>
  <conditionalFormatting sqref="G509">
    <cfRule type="expression" priority="160" aboveAverage="0" equalAverage="0" bottom="0" percent="0" rank="0" text="" dxfId="1273">
      <formula>$B$509&lt;1</formula>
    </cfRule>
  </conditionalFormatting>
  <conditionalFormatting sqref="G508">
    <cfRule type="expression" priority="161" aboveAverage="0" equalAverage="0" bottom="0" percent="0" rank="0" text="" dxfId="1274">
      <formula>$B$508&lt;1</formula>
    </cfRule>
  </conditionalFormatting>
  <conditionalFormatting sqref="G507">
    <cfRule type="expression" priority="162" aboveAverage="0" equalAverage="0" bottom="0" percent="0" rank="0" text="" dxfId="1275">
      <formula>$B$507&lt;1</formula>
    </cfRule>
  </conditionalFormatting>
  <conditionalFormatting sqref="G506">
    <cfRule type="expression" priority="163" aboveAverage="0" equalAverage="0" bottom="0" percent="0" rank="0" text="" dxfId="1276">
      <formula>$B$506&lt;1</formula>
    </cfRule>
  </conditionalFormatting>
  <conditionalFormatting sqref="G505">
    <cfRule type="expression" priority="164" aboveAverage="0" equalAverage="0" bottom="0" percent="0" rank="0" text="" dxfId="1277">
      <formula>$B$505&lt;1</formula>
    </cfRule>
  </conditionalFormatting>
  <conditionalFormatting sqref="G504">
    <cfRule type="expression" priority="165" aboveAverage="0" equalAverage="0" bottom="0" percent="0" rank="0" text="" dxfId="1278">
      <formula>$B$504&lt;1</formula>
    </cfRule>
  </conditionalFormatting>
  <conditionalFormatting sqref="G503">
    <cfRule type="expression" priority="166" aboveAverage="0" equalAverage="0" bottom="0" percent="0" rank="0" text="" dxfId="1279">
      <formula>$B$503&lt;1</formula>
    </cfRule>
  </conditionalFormatting>
  <conditionalFormatting sqref="G502">
    <cfRule type="expression" priority="167" aboveAverage="0" equalAverage="0" bottom="0" percent="0" rank="0" text="" dxfId="1280">
      <formula>$B$502&lt;1</formula>
    </cfRule>
  </conditionalFormatting>
  <conditionalFormatting sqref="G501">
    <cfRule type="expression" priority="168" aboveAverage="0" equalAverage="0" bottom="0" percent="0" rank="0" text="" dxfId="1281">
      <formula>$B$501&lt;1</formula>
    </cfRule>
  </conditionalFormatting>
  <conditionalFormatting sqref="G500">
    <cfRule type="expression" priority="169" aboveAverage="0" equalAverage="0" bottom="0" percent="0" rank="0" text="" dxfId="1282">
      <formula>$B$500&lt;1</formula>
    </cfRule>
  </conditionalFormatting>
  <conditionalFormatting sqref="G499">
    <cfRule type="expression" priority="170" aboveAverage="0" equalAverage="0" bottom="0" percent="0" rank="0" text="" dxfId="1283">
      <formula>$B$499&lt;1</formula>
    </cfRule>
  </conditionalFormatting>
  <conditionalFormatting sqref="G498">
    <cfRule type="expression" priority="171" aboveAverage="0" equalAverage="0" bottom="0" percent="0" rank="0" text="" dxfId="1284">
      <formula>$B$498&lt;1</formula>
    </cfRule>
  </conditionalFormatting>
  <conditionalFormatting sqref="G497">
    <cfRule type="expression" priority="172" aboveAverage="0" equalAverage="0" bottom="0" percent="0" rank="0" text="" dxfId="1285">
      <formula>$B$497&lt;1</formula>
    </cfRule>
  </conditionalFormatting>
  <conditionalFormatting sqref="G496">
    <cfRule type="expression" priority="173" aboveAverage="0" equalAverage="0" bottom="0" percent="0" rank="0" text="" dxfId="1286">
      <formula>$B$496&lt;1</formula>
    </cfRule>
  </conditionalFormatting>
  <conditionalFormatting sqref="G495">
    <cfRule type="expression" priority="174" aboveAverage="0" equalAverage="0" bottom="0" percent="0" rank="0" text="" dxfId="1287">
      <formula>$B$495&lt;1</formula>
    </cfRule>
  </conditionalFormatting>
  <conditionalFormatting sqref="G494">
    <cfRule type="expression" priority="175" aboveAverage="0" equalAverage="0" bottom="0" percent="0" rank="0" text="" dxfId="1288">
      <formula>$B$494&lt;1</formula>
    </cfRule>
  </conditionalFormatting>
  <conditionalFormatting sqref="G493">
    <cfRule type="expression" priority="176" aboveAverage="0" equalAverage="0" bottom="0" percent="0" rank="0" text="" dxfId="1289">
      <formula>$B$493&lt;1</formula>
    </cfRule>
  </conditionalFormatting>
  <conditionalFormatting sqref="G492">
    <cfRule type="expression" priority="177" aboveAverage="0" equalAverage="0" bottom="0" percent="0" rank="0" text="" dxfId="1290">
      <formula>$B$492&lt;1</formula>
    </cfRule>
  </conditionalFormatting>
  <conditionalFormatting sqref="G491">
    <cfRule type="expression" priority="178" aboveAverage="0" equalAverage="0" bottom="0" percent="0" rank="0" text="" dxfId="1291">
      <formula>$B$491&lt;1</formula>
    </cfRule>
  </conditionalFormatting>
  <conditionalFormatting sqref="G490">
    <cfRule type="expression" priority="179" aboveAverage="0" equalAverage="0" bottom="0" percent="0" rank="0" text="" dxfId="1292">
      <formula>$B$490&lt;1</formula>
    </cfRule>
  </conditionalFormatting>
  <conditionalFormatting sqref="G489">
    <cfRule type="expression" priority="180" aboveAverage="0" equalAverage="0" bottom="0" percent="0" rank="0" text="" dxfId="1293">
      <formula>$B$489&lt;1</formula>
    </cfRule>
  </conditionalFormatting>
  <conditionalFormatting sqref="G488">
    <cfRule type="expression" priority="181" aboveAverage="0" equalAverage="0" bottom="0" percent="0" rank="0" text="" dxfId="1294">
      <formula>$B$488&lt;1</formula>
    </cfRule>
  </conditionalFormatting>
  <conditionalFormatting sqref="G487">
    <cfRule type="expression" priority="182" aboveAverage="0" equalAverage="0" bottom="0" percent="0" rank="0" text="" dxfId="1295">
      <formula>$B$487&lt;1</formula>
    </cfRule>
  </conditionalFormatting>
  <conditionalFormatting sqref="G486">
    <cfRule type="expression" priority="183" aboveAverage="0" equalAverage="0" bottom="0" percent="0" rank="0" text="" dxfId="1296">
      <formula>$B$486&lt;1</formula>
    </cfRule>
  </conditionalFormatting>
  <conditionalFormatting sqref="G485">
    <cfRule type="expression" priority="184" aboveAverage="0" equalAverage="0" bottom="0" percent="0" rank="0" text="" dxfId="1297">
      <formula>$B$485&lt;1</formula>
    </cfRule>
  </conditionalFormatting>
  <conditionalFormatting sqref="G484">
    <cfRule type="expression" priority="185" aboveAverage="0" equalAverage="0" bottom="0" percent="0" rank="0" text="" dxfId="1298">
      <formula>$B$484&lt;1</formula>
    </cfRule>
  </conditionalFormatting>
  <conditionalFormatting sqref="G483">
    <cfRule type="expression" priority="186" aboveAverage="0" equalAverage="0" bottom="0" percent="0" rank="0" text="" dxfId="1299">
      <formula>$B$483&lt;1</formula>
    </cfRule>
  </conditionalFormatting>
  <conditionalFormatting sqref="G482">
    <cfRule type="expression" priority="187" aboveAverage="0" equalAverage="0" bottom="0" percent="0" rank="0" text="" dxfId="1300">
      <formula>$B$482&lt;1</formula>
    </cfRule>
  </conditionalFormatting>
  <conditionalFormatting sqref="G481">
    <cfRule type="expression" priority="188" aboveAverage="0" equalAverage="0" bottom="0" percent="0" rank="0" text="" dxfId="1301">
      <formula>$B$481&lt;1</formula>
    </cfRule>
  </conditionalFormatting>
  <conditionalFormatting sqref="G478">
    <cfRule type="expression" priority="189" aboveAverage="0" equalAverage="0" bottom="0" percent="0" rank="0" text="" dxfId="1302">
      <formula>$B$478&lt;1</formula>
    </cfRule>
  </conditionalFormatting>
  <conditionalFormatting sqref="G477">
    <cfRule type="expression" priority="190" aboveAverage="0" equalAverage="0" bottom="0" percent="0" rank="0" text="" dxfId="1303">
      <formula>$B$477&lt;1</formula>
    </cfRule>
  </conditionalFormatting>
  <conditionalFormatting sqref="G476">
    <cfRule type="expression" priority="191" aboveAverage="0" equalAverage="0" bottom="0" percent="0" rank="0" text="" dxfId="1304">
      <formula>$B$476&lt;1</formula>
    </cfRule>
  </conditionalFormatting>
  <conditionalFormatting sqref="G471">
    <cfRule type="expression" priority="192" aboveAverage="0" equalAverage="0" bottom="0" percent="0" rank="0" text="" dxfId="1305">
      <formula>$B$471&lt;1</formula>
    </cfRule>
  </conditionalFormatting>
  <conditionalFormatting sqref="G470">
    <cfRule type="expression" priority="193" aboveAverage="0" equalAverage="0" bottom="0" percent="0" rank="0" text="" dxfId="1306">
      <formula>$B$470&lt;1</formula>
    </cfRule>
  </conditionalFormatting>
  <conditionalFormatting sqref="G469">
    <cfRule type="expression" priority="194" aboveAverage="0" equalAverage="0" bottom="0" percent="0" rank="0" text="" dxfId="1307">
      <formula>$B$469&lt;1</formula>
    </cfRule>
  </conditionalFormatting>
  <conditionalFormatting sqref="G468">
    <cfRule type="expression" priority="195" aboveAverage="0" equalAverage="0" bottom="0" percent="0" rank="0" text="" dxfId="1308">
      <formula>$B$468&lt;1</formula>
    </cfRule>
  </conditionalFormatting>
  <conditionalFormatting sqref="G467">
    <cfRule type="expression" priority="196" aboveAverage="0" equalAverage="0" bottom="0" percent="0" rank="0" text="" dxfId="1309">
      <formula>$B$467&lt;1</formula>
    </cfRule>
  </conditionalFormatting>
  <conditionalFormatting sqref="G466">
    <cfRule type="expression" priority="197" aboveAverage="0" equalAverage="0" bottom="0" percent="0" rank="0" text="" dxfId="1310">
      <formula>$B$466&lt;1</formula>
    </cfRule>
  </conditionalFormatting>
  <conditionalFormatting sqref="G465">
    <cfRule type="expression" priority="198" aboveAverage="0" equalAverage="0" bottom="0" percent="0" rank="0" text="" dxfId="1311">
      <formula>$B$465&lt;1</formula>
    </cfRule>
  </conditionalFormatting>
  <conditionalFormatting sqref="G464">
    <cfRule type="expression" priority="199" aboveAverage="0" equalAverage="0" bottom="0" percent="0" rank="0" text="" dxfId="1312">
      <formula>$B$464&lt;1</formula>
    </cfRule>
  </conditionalFormatting>
  <conditionalFormatting sqref="G463">
    <cfRule type="expression" priority="200" aboveAverage="0" equalAverage="0" bottom="0" percent="0" rank="0" text="" dxfId="1313">
      <formula>$B$463&lt;1</formula>
    </cfRule>
  </conditionalFormatting>
  <conditionalFormatting sqref="G462">
    <cfRule type="expression" priority="201" aboveAverage="0" equalAverage="0" bottom="0" percent="0" rank="0" text="" dxfId="1314">
      <formula>$B$462&lt;1</formula>
    </cfRule>
  </conditionalFormatting>
  <conditionalFormatting sqref="G461">
    <cfRule type="expression" priority="202" aboveAverage="0" equalAverage="0" bottom="0" percent="0" rank="0" text="" dxfId="1315">
      <formula>$B$461&lt;1</formula>
    </cfRule>
  </conditionalFormatting>
  <conditionalFormatting sqref="G460">
    <cfRule type="expression" priority="203" aboveAverage="0" equalAverage="0" bottom="0" percent="0" rank="0" text="" dxfId="1316">
      <formula>$B$460&lt;1</formula>
    </cfRule>
  </conditionalFormatting>
  <conditionalFormatting sqref="G459">
    <cfRule type="expression" priority="204" aboveAverage="0" equalAverage="0" bottom="0" percent="0" rank="0" text="" dxfId="1317">
      <formula>$B$459&lt;1</formula>
    </cfRule>
  </conditionalFormatting>
  <conditionalFormatting sqref="G458">
    <cfRule type="expression" priority="205" aboveAverage="0" equalAverage="0" bottom="0" percent="0" rank="0" text="" dxfId="1318">
      <formula>$B$458&lt;1</formula>
    </cfRule>
  </conditionalFormatting>
  <conditionalFormatting sqref="G457">
    <cfRule type="expression" priority="206" aboveAverage="0" equalAverage="0" bottom="0" percent="0" rank="0" text="" dxfId="1319">
      <formula>$B$457&lt;1</formula>
    </cfRule>
  </conditionalFormatting>
  <conditionalFormatting sqref="G456">
    <cfRule type="expression" priority="207" aboveAverage="0" equalAverage="0" bottom="0" percent="0" rank="0" text="" dxfId="1320">
      <formula>$B$456&lt;1</formula>
    </cfRule>
  </conditionalFormatting>
  <conditionalFormatting sqref="G455">
    <cfRule type="expression" priority="208" aboveAverage="0" equalAverage="0" bottom="0" percent="0" rank="0" text="" dxfId="1321">
      <formula>$B$455&lt;1</formula>
    </cfRule>
  </conditionalFormatting>
  <conditionalFormatting sqref="G454">
    <cfRule type="expression" priority="209" aboveAverage="0" equalAverage="0" bottom="0" percent="0" rank="0" text="" dxfId="1322">
      <formula>$B$454&lt;1</formula>
    </cfRule>
  </conditionalFormatting>
  <conditionalFormatting sqref="G453">
    <cfRule type="expression" priority="210" aboveAverage="0" equalAverage="0" bottom="0" percent="0" rank="0" text="" dxfId="1323">
      <formula>$B$453&lt;1</formula>
    </cfRule>
  </conditionalFormatting>
  <conditionalFormatting sqref="G452">
    <cfRule type="expression" priority="211" aboveAverage="0" equalAverage="0" bottom="0" percent="0" rank="0" text="" dxfId="1324">
      <formula>$B$452&lt;1</formula>
    </cfRule>
  </conditionalFormatting>
  <conditionalFormatting sqref="G451">
    <cfRule type="expression" priority="212" aboveAverage="0" equalAverage="0" bottom="0" percent="0" rank="0" text="" dxfId="1325">
      <formula>$B$451&lt;1</formula>
    </cfRule>
  </conditionalFormatting>
  <conditionalFormatting sqref="G450">
    <cfRule type="expression" priority="213" aboveAverage="0" equalAverage="0" bottom="0" percent="0" rank="0" text="" dxfId="1326">
      <formula>$B$450&lt;1</formula>
    </cfRule>
  </conditionalFormatting>
  <conditionalFormatting sqref="G449">
    <cfRule type="expression" priority="214" aboveAverage="0" equalAverage="0" bottom="0" percent="0" rank="0" text="" dxfId="1327">
      <formula>$B$449&lt;1</formula>
    </cfRule>
  </conditionalFormatting>
  <conditionalFormatting sqref="G448">
    <cfRule type="expression" priority="215" aboveAverage="0" equalAverage="0" bottom="0" percent="0" rank="0" text="" dxfId="1328">
      <formula>$B$448&lt;1</formula>
    </cfRule>
  </conditionalFormatting>
  <conditionalFormatting sqref="G447">
    <cfRule type="expression" priority="216" aboveAverage="0" equalAverage="0" bottom="0" percent="0" rank="0" text="" dxfId="1329">
      <formula>$B$447&lt;1</formula>
    </cfRule>
  </conditionalFormatting>
  <conditionalFormatting sqref="G446">
    <cfRule type="expression" priority="217" aboveAverage="0" equalAverage="0" bottom="0" percent="0" rank="0" text="" dxfId="1330">
      <formula>$B$446&lt;1</formula>
    </cfRule>
  </conditionalFormatting>
  <conditionalFormatting sqref="G445">
    <cfRule type="expression" priority="218" aboveAverage="0" equalAverage="0" bottom="0" percent="0" rank="0" text="" dxfId="1331">
      <formula>$B$445&lt;1</formula>
    </cfRule>
  </conditionalFormatting>
  <conditionalFormatting sqref="G444">
    <cfRule type="expression" priority="219" aboveAverage="0" equalAverage="0" bottom="0" percent="0" rank="0" text="" dxfId="1332">
      <formula>$B$444&lt;1</formula>
    </cfRule>
  </conditionalFormatting>
  <conditionalFormatting sqref="G443">
    <cfRule type="expression" priority="220" aboveAverage="0" equalAverage="0" bottom="0" percent="0" rank="0" text="" dxfId="1333">
      <formula>$B$443&lt;1</formula>
    </cfRule>
  </conditionalFormatting>
  <conditionalFormatting sqref="G442">
    <cfRule type="expression" priority="221" aboveAverage="0" equalAverage="0" bottom="0" percent="0" rank="0" text="" dxfId="1334">
      <formula>$B$442&lt;1</formula>
    </cfRule>
  </conditionalFormatting>
  <conditionalFormatting sqref="G441">
    <cfRule type="expression" priority="222" aboveAverage="0" equalAverage="0" bottom="0" percent="0" rank="0" text="" dxfId="1335">
      <formula>$B$441&lt;1</formula>
    </cfRule>
  </conditionalFormatting>
  <conditionalFormatting sqref="G440">
    <cfRule type="expression" priority="223" aboveAverage="0" equalAverage="0" bottom="0" percent="0" rank="0" text="" dxfId="1336">
      <formula>$B$440&lt;1</formula>
    </cfRule>
  </conditionalFormatting>
  <conditionalFormatting sqref="G439">
    <cfRule type="expression" priority="224" aboveAverage="0" equalAverage="0" bottom="0" percent="0" rank="0" text="" dxfId="1337">
      <formula>$B$439&lt;1</formula>
    </cfRule>
  </conditionalFormatting>
  <conditionalFormatting sqref="G438">
    <cfRule type="expression" priority="225" aboveAverage="0" equalAverage="0" bottom="0" percent="0" rank="0" text="" dxfId="1338">
      <formula>$B$438&lt;1</formula>
    </cfRule>
  </conditionalFormatting>
  <conditionalFormatting sqref="G437">
    <cfRule type="expression" priority="226" aboveAverage="0" equalAverage="0" bottom="0" percent="0" rank="0" text="" dxfId="1339">
      <formula>$B$437&lt;1</formula>
    </cfRule>
  </conditionalFormatting>
  <conditionalFormatting sqref="G436">
    <cfRule type="expression" priority="227" aboveAverage="0" equalAverage="0" bottom="0" percent="0" rank="0" text="" dxfId="1340">
      <formula>$B$436&lt;1</formula>
    </cfRule>
  </conditionalFormatting>
  <conditionalFormatting sqref="G435">
    <cfRule type="expression" priority="228" aboveAverage="0" equalAverage="0" bottom="0" percent="0" rank="0" text="" dxfId="1341">
      <formula>$B$435&lt;1</formula>
    </cfRule>
  </conditionalFormatting>
  <conditionalFormatting sqref="G434">
    <cfRule type="expression" priority="229" aboveAverage="0" equalAverage="0" bottom="0" percent="0" rank="0" text="" dxfId="1342">
      <formula>$B$434&lt;1</formula>
    </cfRule>
  </conditionalFormatting>
  <conditionalFormatting sqref="G433">
    <cfRule type="expression" priority="230" aboveAverage="0" equalAverage="0" bottom="0" percent="0" rank="0" text="" dxfId="1343">
      <formula>$B$433&lt;1</formula>
    </cfRule>
  </conditionalFormatting>
  <conditionalFormatting sqref="G432">
    <cfRule type="expression" priority="231" aboveAverage="0" equalAverage="0" bottom="0" percent="0" rank="0" text="" dxfId="1344">
      <formula>$B$432&lt;1</formula>
    </cfRule>
  </conditionalFormatting>
  <conditionalFormatting sqref="G431">
    <cfRule type="expression" priority="232" aboveAverage="0" equalAverage="0" bottom="0" percent="0" rank="0" text="" dxfId="1345">
      <formula>$B$431&lt;1</formula>
    </cfRule>
  </conditionalFormatting>
  <conditionalFormatting sqref="G430">
    <cfRule type="expression" priority="233" aboveAverage="0" equalAverage="0" bottom="0" percent="0" rank="0" text="" dxfId="1346">
      <formula>$B$430&lt;1</formula>
    </cfRule>
  </conditionalFormatting>
  <conditionalFormatting sqref="G429">
    <cfRule type="expression" priority="234" aboveAverage="0" equalAverage="0" bottom="0" percent="0" rank="0" text="" dxfId="1347">
      <formula>$B$429&lt;1</formula>
    </cfRule>
  </conditionalFormatting>
  <conditionalFormatting sqref="G428">
    <cfRule type="expression" priority="235" aboveAverage="0" equalAverage="0" bottom="0" percent="0" rank="0" text="" dxfId="1348">
      <formula>$B$428&lt;1</formula>
    </cfRule>
  </conditionalFormatting>
  <conditionalFormatting sqref="G427">
    <cfRule type="expression" priority="236" aboveAverage="0" equalAverage="0" bottom="0" percent="0" rank="0" text="" dxfId="1349">
      <formula>$B$427&lt;1</formula>
    </cfRule>
  </conditionalFormatting>
  <conditionalFormatting sqref="G426">
    <cfRule type="expression" priority="237" aboveAverage="0" equalAverage="0" bottom="0" percent="0" rank="0" text="" dxfId="1350">
      <formula>$B$426&lt;1</formula>
    </cfRule>
  </conditionalFormatting>
  <conditionalFormatting sqref="G425">
    <cfRule type="expression" priority="238" aboveAverage="0" equalAverage="0" bottom="0" percent="0" rank="0" text="" dxfId="1351">
      <formula>$B$425&lt;1</formula>
    </cfRule>
  </conditionalFormatting>
  <conditionalFormatting sqref="G424">
    <cfRule type="expression" priority="239" aboveAverage="0" equalAverage="0" bottom="0" percent="0" rank="0" text="" dxfId="1352">
      <formula>$B$424&lt;1</formula>
    </cfRule>
  </conditionalFormatting>
  <conditionalFormatting sqref="G423">
    <cfRule type="expression" priority="240" aboveAverage="0" equalAverage="0" bottom="0" percent="0" rank="0" text="" dxfId="1353">
      <formula>$B$423&lt;1</formula>
    </cfRule>
  </conditionalFormatting>
  <conditionalFormatting sqref="G422">
    <cfRule type="expression" priority="241" aboveAverage="0" equalAverage="0" bottom="0" percent="0" rank="0" text="" dxfId="1354">
      <formula>$B$422&lt;1</formula>
    </cfRule>
  </conditionalFormatting>
  <conditionalFormatting sqref="G421">
    <cfRule type="expression" priority="242" aboveAverage="0" equalAverage="0" bottom="0" percent="0" rank="0" text="" dxfId="1355">
      <formula>$B$421&lt;1</formula>
    </cfRule>
  </conditionalFormatting>
  <conditionalFormatting sqref="G420">
    <cfRule type="expression" priority="243" aboveAverage="0" equalAverage="0" bottom="0" percent="0" rank="0" text="" dxfId="1356">
      <formula>$B$420&lt;1</formula>
    </cfRule>
  </conditionalFormatting>
  <conditionalFormatting sqref="G419">
    <cfRule type="expression" priority="244" aboveAverage="0" equalAverage="0" bottom="0" percent="0" rank="0" text="" dxfId="1357">
      <formula>$B$419&lt;1</formula>
    </cfRule>
  </conditionalFormatting>
  <conditionalFormatting sqref="G418">
    <cfRule type="expression" priority="245" aboveAverage="0" equalAverage="0" bottom="0" percent="0" rank="0" text="" dxfId="1358">
      <formula>$B$418&lt;1</formula>
    </cfRule>
  </conditionalFormatting>
  <conditionalFormatting sqref="G417">
    <cfRule type="expression" priority="246" aboveAverage="0" equalAverage="0" bottom="0" percent="0" rank="0" text="" dxfId="1359">
      <formula>$B$417&lt;1</formula>
    </cfRule>
  </conditionalFormatting>
  <conditionalFormatting sqref="G416">
    <cfRule type="expression" priority="247" aboveAverage="0" equalAverage="0" bottom="0" percent="0" rank="0" text="" dxfId="1360">
      <formula>$B$416&lt;1</formula>
    </cfRule>
  </conditionalFormatting>
  <conditionalFormatting sqref="G415">
    <cfRule type="expression" priority="248" aboveAverage="0" equalAverage="0" bottom="0" percent="0" rank="0" text="" dxfId="1361">
      <formula>$B$415&lt;1</formula>
    </cfRule>
  </conditionalFormatting>
  <conditionalFormatting sqref="G414">
    <cfRule type="expression" priority="249" aboveAverage="0" equalAverage="0" bottom="0" percent="0" rank="0" text="" dxfId="1362">
      <formula>$B$414&lt;1</formula>
    </cfRule>
  </conditionalFormatting>
  <conditionalFormatting sqref="G413">
    <cfRule type="expression" priority="250" aboveAverage="0" equalAverage="0" bottom="0" percent="0" rank="0" text="" dxfId="1363">
      <formula>$B$413&lt;1</formula>
    </cfRule>
  </conditionalFormatting>
  <conditionalFormatting sqref="G412">
    <cfRule type="expression" priority="251" aboveAverage="0" equalAverage="0" bottom="0" percent="0" rank="0" text="" dxfId="1364">
      <formula>$B$412&lt;1</formula>
    </cfRule>
  </conditionalFormatting>
  <conditionalFormatting sqref="G411">
    <cfRule type="expression" priority="252" aboveAverage="0" equalAverage="0" bottom="0" percent="0" rank="0" text="" dxfId="1365">
      <formula>$B$411&lt;1</formula>
    </cfRule>
  </conditionalFormatting>
  <conditionalFormatting sqref="G410">
    <cfRule type="expression" priority="253" aboveAverage="0" equalAverage="0" bottom="0" percent="0" rank="0" text="" dxfId="1366">
      <formula>$B$410&lt;1</formula>
    </cfRule>
  </conditionalFormatting>
  <conditionalFormatting sqref="G409">
    <cfRule type="expression" priority="254" aboveAverage="0" equalAverage="0" bottom="0" percent="0" rank="0" text="" dxfId="1367">
      <formula>$B$409&lt;1</formula>
    </cfRule>
  </conditionalFormatting>
  <conditionalFormatting sqref="G408">
    <cfRule type="expression" priority="255" aboveAverage="0" equalAverage="0" bottom="0" percent="0" rank="0" text="" dxfId="1368">
      <formula>$B$408&lt;1</formula>
    </cfRule>
  </conditionalFormatting>
  <conditionalFormatting sqref="G407">
    <cfRule type="expression" priority="256" aboveAverage="0" equalAverage="0" bottom="0" percent="0" rank="0" text="" dxfId="1369">
      <formula>$B$407&lt;1</formula>
    </cfRule>
  </conditionalFormatting>
  <conditionalFormatting sqref="G406">
    <cfRule type="expression" priority="257" aboveAverage="0" equalAverage="0" bottom="0" percent="0" rank="0" text="" dxfId="1370">
      <formula>$B$406&lt;1</formula>
    </cfRule>
  </conditionalFormatting>
  <conditionalFormatting sqref="G405">
    <cfRule type="expression" priority="258" aboveAverage="0" equalAverage="0" bottom="0" percent="0" rank="0" text="" dxfId="1371">
      <formula>$B$405&lt;1</formula>
    </cfRule>
  </conditionalFormatting>
  <conditionalFormatting sqref="G404">
    <cfRule type="expression" priority="259" aboveAverage="0" equalAverage="0" bottom="0" percent="0" rank="0" text="" dxfId="1372">
      <formula>$B$404&lt;1</formula>
    </cfRule>
  </conditionalFormatting>
  <conditionalFormatting sqref="G403">
    <cfRule type="expression" priority="260" aboveAverage="0" equalAverage="0" bottom="0" percent="0" rank="0" text="" dxfId="1373">
      <formula>$B$403&lt;1</formula>
    </cfRule>
  </conditionalFormatting>
  <conditionalFormatting sqref="G402">
    <cfRule type="expression" priority="261" aboveAverage="0" equalAverage="0" bottom="0" percent="0" rank="0" text="" dxfId="1374">
      <formula>$B$402&lt;1</formula>
    </cfRule>
  </conditionalFormatting>
  <conditionalFormatting sqref="G401">
    <cfRule type="expression" priority="262" aboveAverage="0" equalAverage="0" bottom="0" percent="0" rank="0" text="" dxfId="1375">
      <formula>$B$401&lt;1</formula>
    </cfRule>
  </conditionalFormatting>
  <conditionalFormatting sqref="G400">
    <cfRule type="expression" priority="263" aboveAverage="0" equalAverage="0" bottom="0" percent="0" rank="0" text="" dxfId="1376">
      <formula>$B$400&lt;1</formula>
    </cfRule>
  </conditionalFormatting>
  <conditionalFormatting sqref="G399">
    <cfRule type="expression" priority="264" aboveAverage="0" equalAverage="0" bottom="0" percent="0" rank="0" text="" dxfId="1377">
      <formula>$B$399&lt;1</formula>
    </cfRule>
  </conditionalFormatting>
  <conditionalFormatting sqref="G398">
    <cfRule type="expression" priority="265" aboveAverage="0" equalAverage="0" bottom="0" percent="0" rank="0" text="" dxfId="1378">
      <formula>$B$398&lt;1</formula>
    </cfRule>
  </conditionalFormatting>
  <conditionalFormatting sqref="G397">
    <cfRule type="expression" priority="266" aboveAverage="0" equalAverage="0" bottom="0" percent="0" rank="0" text="" dxfId="1379">
      <formula>$B$397&lt;1</formula>
    </cfRule>
  </conditionalFormatting>
  <conditionalFormatting sqref="G396">
    <cfRule type="expression" priority="267" aboveAverage="0" equalAverage="0" bottom="0" percent="0" rank="0" text="" dxfId="1380">
      <formula>$B$396&lt;1</formula>
    </cfRule>
  </conditionalFormatting>
  <conditionalFormatting sqref="G395">
    <cfRule type="expression" priority="268" aboveAverage="0" equalAverage="0" bottom="0" percent="0" rank="0" text="" dxfId="1381">
      <formula>$B$395&lt;1</formula>
    </cfRule>
  </conditionalFormatting>
  <conditionalFormatting sqref="G394">
    <cfRule type="expression" priority="269" aboveAverage="0" equalAverage="0" bottom="0" percent="0" rank="0" text="" dxfId="1382">
      <formula>$B$394&lt;1</formula>
    </cfRule>
  </conditionalFormatting>
  <conditionalFormatting sqref="G393">
    <cfRule type="expression" priority="270" aboveAverage="0" equalAverage="0" bottom="0" percent="0" rank="0" text="" dxfId="1383">
      <formula>$B$393&lt;1</formula>
    </cfRule>
  </conditionalFormatting>
  <conditionalFormatting sqref="G392">
    <cfRule type="expression" priority="271" aboveAverage="0" equalAverage="0" bottom="0" percent="0" rank="0" text="" dxfId="1384">
      <formula>$B$392&lt;1</formula>
    </cfRule>
  </conditionalFormatting>
  <conditionalFormatting sqref="G391">
    <cfRule type="expression" priority="272" aboveAverage="0" equalAverage="0" bottom="0" percent="0" rank="0" text="" dxfId="1385">
      <formula>$B$391&lt;1</formula>
    </cfRule>
  </conditionalFormatting>
  <conditionalFormatting sqref="G390">
    <cfRule type="expression" priority="273" aboveAverage="0" equalAverage="0" bottom="0" percent="0" rank="0" text="" dxfId="1386">
      <formula>$B$390&lt;1</formula>
    </cfRule>
  </conditionalFormatting>
  <conditionalFormatting sqref="G389">
    <cfRule type="expression" priority="274" aboveAverage="0" equalAverage="0" bottom="0" percent="0" rank="0" text="" dxfId="1387">
      <formula>$B$389&lt;1</formula>
    </cfRule>
  </conditionalFormatting>
  <conditionalFormatting sqref="G388">
    <cfRule type="expression" priority="275" aboveAverage="0" equalAverage="0" bottom="0" percent="0" rank="0" text="" dxfId="1388">
      <formula>$B$388&lt;1</formula>
    </cfRule>
  </conditionalFormatting>
  <conditionalFormatting sqref="G387">
    <cfRule type="expression" priority="276" aboveAverage="0" equalAverage="0" bottom="0" percent="0" rank="0" text="" dxfId="1389">
      <formula>$B$387&lt;1</formula>
    </cfRule>
  </conditionalFormatting>
  <conditionalFormatting sqref="G386">
    <cfRule type="expression" priority="277" aboveAverage="0" equalAverage="0" bottom="0" percent="0" rank="0" text="" dxfId="1390">
      <formula>$B$386&lt;1</formula>
    </cfRule>
  </conditionalFormatting>
  <conditionalFormatting sqref="G385">
    <cfRule type="expression" priority="278" aboveAverage="0" equalAverage="0" bottom="0" percent="0" rank="0" text="" dxfId="1391">
      <formula>$B$385&lt;1</formula>
    </cfRule>
  </conditionalFormatting>
  <conditionalFormatting sqref="G384">
    <cfRule type="expression" priority="279" aboveAverage="0" equalAverage="0" bottom="0" percent="0" rank="0" text="" dxfId="1392">
      <formula>$B$384&lt;1</formula>
    </cfRule>
  </conditionalFormatting>
  <conditionalFormatting sqref="G383">
    <cfRule type="expression" priority="280" aboveAverage="0" equalAverage="0" bottom="0" percent="0" rank="0" text="" dxfId="1393">
      <formula>$B$383&lt;1</formula>
    </cfRule>
  </conditionalFormatting>
  <conditionalFormatting sqref="G382">
    <cfRule type="expression" priority="281" aboveAverage="0" equalAverage="0" bottom="0" percent="0" rank="0" text="" dxfId="1394">
      <formula>$B$382&lt;1</formula>
    </cfRule>
  </conditionalFormatting>
  <conditionalFormatting sqref="G381">
    <cfRule type="expression" priority="282" aboveAverage="0" equalAverage="0" bottom="0" percent="0" rank="0" text="" dxfId="1395">
      <formula>$B$381&lt;1</formula>
    </cfRule>
  </conditionalFormatting>
  <conditionalFormatting sqref="G380">
    <cfRule type="expression" priority="283" aboveAverage="0" equalAverage="0" bottom="0" percent="0" rank="0" text="" dxfId="1396">
      <formula>$B$380&lt;1</formula>
    </cfRule>
  </conditionalFormatting>
  <conditionalFormatting sqref="G379">
    <cfRule type="expression" priority="284" aboveAverage="0" equalAverage="0" bottom="0" percent="0" rank="0" text="" dxfId="1397">
      <formula>$B$379&lt;1</formula>
    </cfRule>
  </conditionalFormatting>
  <conditionalFormatting sqref="G378">
    <cfRule type="expression" priority="285" aboveAverage="0" equalAverage="0" bottom="0" percent="0" rank="0" text="" dxfId="1398">
      <formula>$B$378&lt;1</formula>
    </cfRule>
  </conditionalFormatting>
  <conditionalFormatting sqref="G377">
    <cfRule type="expression" priority="286" aboveAverage="0" equalAverage="0" bottom="0" percent="0" rank="0" text="" dxfId="1399">
      <formula>$B$377&lt;1</formula>
    </cfRule>
  </conditionalFormatting>
  <conditionalFormatting sqref="G376">
    <cfRule type="expression" priority="287" aboveAverage="0" equalAverage="0" bottom="0" percent="0" rank="0" text="" dxfId="1400">
      <formula>$B$376&lt;1</formula>
    </cfRule>
  </conditionalFormatting>
  <conditionalFormatting sqref="G375">
    <cfRule type="expression" priority="288" aboveAverage="0" equalAverage="0" bottom="0" percent="0" rank="0" text="" dxfId="1401">
      <formula>$B$375&lt;1</formula>
    </cfRule>
  </conditionalFormatting>
  <conditionalFormatting sqref="G374">
    <cfRule type="expression" priority="289" aboveAverage="0" equalAverage="0" bottom="0" percent="0" rank="0" text="" dxfId="1402">
      <formula>$B$374&lt;1</formula>
    </cfRule>
  </conditionalFormatting>
  <conditionalFormatting sqref="G373">
    <cfRule type="expression" priority="290" aboveAverage="0" equalAverage="0" bottom="0" percent="0" rank="0" text="" dxfId="1403">
      <formula>$B$373&lt;1</formula>
    </cfRule>
  </conditionalFormatting>
  <conditionalFormatting sqref="G372">
    <cfRule type="expression" priority="291" aboveAverage="0" equalAverage="0" bottom="0" percent="0" rank="0" text="" dxfId="1404">
      <formula>$B$372&lt;1</formula>
    </cfRule>
  </conditionalFormatting>
  <conditionalFormatting sqref="G371">
    <cfRule type="expression" priority="292" aboveAverage="0" equalAverage="0" bottom="0" percent="0" rank="0" text="" dxfId="1405">
      <formula>$B$371&lt;1</formula>
    </cfRule>
  </conditionalFormatting>
  <conditionalFormatting sqref="G370">
    <cfRule type="expression" priority="293" aboveAverage="0" equalAverage="0" bottom="0" percent="0" rank="0" text="" dxfId="1406">
      <formula>$B$370&lt;1</formula>
    </cfRule>
  </conditionalFormatting>
  <conditionalFormatting sqref="G369">
    <cfRule type="expression" priority="294" aboveAverage="0" equalAverage="0" bottom="0" percent="0" rank="0" text="" dxfId="1407">
      <formula>$B$369&lt;1</formula>
    </cfRule>
  </conditionalFormatting>
  <conditionalFormatting sqref="G368">
    <cfRule type="expression" priority="295" aboveAverage="0" equalAverage="0" bottom="0" percent="0" rank="0" text="" dxfId="1408">
      <formula>$B$368&lt;1</formula>
    </cfRule>
  </conditionalFormatting>
  <conditionalFormatting sqref="G367">
    <cfRule type="expression" priority="296" aboveAverage="0" equalAverage="0" bottom="0" percent="0" rank="0" text="" dxfId="1409">
      <formula>$B$367&lt;1</formula>
    </cfRule>
  </conditionalFormatting>
  <conditionalFormatting sqref="G366">
    <cfRule type="expression" priority="297" aboveAverage="0" equalAverage="0" bottom="0" percent="0" rank="0" text="" dxfId="1410">
      <formula>$B$366&lt;1</formula>
    </cfRule>
  </conditionalFormatting>
  <conditionalFormatting sqref="G365">
    <cfRule type="expression" priority="298" aboveAverage="0" equalAverage="0" bottom="0" percent="0" rank="0" text="" dxfId="1411">
      <formula>$B$365&lt;1</formula>
    </cfRule>
  </conditionalFormatting>
  <conditionalFormatting sqref="G364">
    <cfRule type="expression" priority="299" aboveAverage="0" equalAverage="0" bottom="0" percent="0" rank="0" text="" dxfId="1412">
      <formula>$B$364&lt;1</formula>
    </cfRule>
  </conditionalFormatting>
  <conditionalFormatting sqref="G363">
    <cfRule type="expression" priority="300" aboveAverage="0" equalAverage="0" bottom="0" percent="0" rank="0" text="" dxfId="1413">
      <formula>$B$363&lt;1</formula>
    </cfRule>
  </conditionalFormatting>
  <conditionalFormatting sqref="G362">
    <cfRule type="expression" priority="301" aboveAverage="0" equalAverage="0" bottom="0" percent="0" rank="0" text="" dxfId="1414">
      <formula>$B$362&lt;1</formula>
    </cfRule>
  </conditionalFormatting>
  <conditionalFormatting sqref="G359">
    <cfRule type="expression" priority="302" aboveAverage="0" equalAverage="0" bottom="0" percent="0" rank="0" text="" dxfId="1415">
      <formula>$B$359&lt;1</formula>
    </cfRule>
  </conditionalFormatting>
  <conditionalFormatting sqref="G358">
    <cfRule type="expression" priority="303" aboveAverage="0" equalAverage="0" bottom="0" percent="0" rank="0" text="" dxfId="1416">
      <formula>$B$358&lt;1</formula>
    </cfRule>
  </conditionalFormatting>
  <conditionalFormatting sqref="G357">
    <cfRule type="expression" priority="304" aboveAverage="0" equalAverage="0" bottom="0" percent="0" rank="0" text="" dxfId="1417">
      <formula>$B$357&lt;1</formula>
    </cfRule>
  </conditionalFormatting>
  <conditionalFormatting sqref="G356">
    <cfRule type="expression" priority="305" aboveAverage="0" equalAverage="0" bottom="0" percent="0" rank="0" text="" dxfId="1418">
      <formula>$B$356&lt;1</formula>
    </cfRule>
  </conditionalFormatting>
  <conditionalFormatting sqref="G355">
    <cfRule type="expression" priority="306" aboveAverage="0" equalAverage="0" bottom="0" percent="0" rank="0" text="" dxfId="1419">
      <formula>$B$355&lt;1</formula>
    </cfRule>
  </conditionalFormatting>
  <conditionalFormatting sqref="G354">
    <cfRule type="expression" priority="307" aboveAverage="0" equalAverage="0" bottom="0" percent="0" rank="0" text="" dxfId="1420">
      <formula>$B$354&lt;1</formula>
    </cfRule>
  </conditionalFormatting>
  <conditionalFormatting sqref="G353">
    <cfRule type="expression" priority="308" aboveAverage="0" equalAverage="0" bottom="0" percent="0" rank="0" text="" dxfId="1421">
      <formula>$B$353&lt;1</formula>
    </cfRule>
  </conditionalFormatting>
  <conditionalFormatting sqref="G352">
    <cfRule type="expression" priority="309" aboveAverage="0" equalAverage="0" bottom="0" percent="0" rank="0" text="" dxfId="1422">
      <formula>$B$352&lt;1</formula>
    </cfRule>
  </conditionalFormatting>
  <conditionalFormatting sqref="G351">
    <cfRule type="expression" priority="310" aboveAverage="0" equalAverage="0" bottom="0" percent="0" rank="0" text="" dxfId="1423">
      <formula>$B$351&lt;1</formula>
    </cfRule>
  </conditionalFormatting>
  <conditionalFormatting sqref="G350">
    <cfRule type="expression" priority="311" aboveAverage="0" equalAverage="0" bottom="0" percent="0" rank="0" text="" dxfId="1424">
      <formula>$B$350&lt;1</formula>
    </cfRule>
  </conditionalFormatting>
  <conditionalFormatting sqref="G349">
    <cfRule type="expression" priority="312" aboveAverage="0" equalAverage="0" bottom="0" percent="0" rank="0" text="" dxfId="1425">
      <formula>$B$349&lt;1</formula>
    </cfRule>
  </conditionalFormatting>
  <conditionalFormatting sqref="G348">
    <cfRule type="expression" priority="313" aboveAverage="0" equalAverage="0" bottom="0" percent="0" rank="0" text="" dxfId="1426">
      <formula>$B$348&lt;1</formula>
    </cfRule>
  </conditionalFormatting>
  <conditionalFormatting sqref="G343">
    <cfRule type="expression" priority="314" aboveAverage="0" equalAverage="0" bottom="0" percent="0" rank="0" text="" dxfId="1427">
      <formula>$B$343&lt;1</formula>
    </cfRule>
  </conditionalFormatting>
  <conditionalFormatting sqref="G342">
    <cfRule type="expression" priority="315" aboveAverage="0" equalAverage="0" bottom="0" percent="0" rank="0" text="" dxfId="1428">
      <formula>$B$342&lt;1</formula>
    </cfRule>
  </conditionalFormatting>
  <conditionalFormatting sqref="G341">
    <cfRule type="expression" priority="316" aboveAverage="0" equalAverage="0" bottom="0" percent="0" rank="0" text="" dxfId="1429">
      <formula>$B$341&lt;1</formula>
    </cfRule>
  </conditionalFormatting>
  <conditionalFormatting sqref="G340">
    <cfRule type="expression" priority="317" aboveAverage="0" equalAverage="0" bottom="0" percent="0" rank="0" text="" dxfId="1430">
      <formula>$B$340&lt;1</formula>
    </cfRule>
  </conditionalFormatting>
  <conditionalFormatting sqref="G339">
    <cfRule type="expression" priority="318" aboveAverage="0" equalAverage="0" bottom="0" percent="0" rank="0" text="" dxfId="1431">
      <formula>$B$339&lt;1</formula>
    </cfRule>
  </conditionalFormatting>
  <conditionalFormatting sqref="G338">
    <cfRule type="expression" priority="319" aboveAverage="0" equalAverage="0" bottom="0" percent="0" rank="0" text="" dxfId="1432">
      <formula>$B$338&lt;1</formula>
    </cfRule>
  </conditionalFormatting>
  <conditionalFormatting sqref="G337">
    <cfRule type="expression" priority="320" aboveAverage="0" equalAverage="0" bottom="0" percent="0" rank="0" text="" dxfId="1433">
      <formula>$B$337&lt;1</formula>
    </cfRule>
  </conditionalFormatting>
  <conditionalFormatting sqref="G336">
    <cfRule type="expression" priority="321" aboveAverage="0" equalAverage="0" bottom="0" percent="0" rank="0" text="" dxfId="1434">
      <formula>$B$336&lt;1</formula>
    </cfRule>
  </conditionalFormatting>
  <conditionalFormatting sqref="G335">
    <cfRule type="expression" priority="322" aboveAverage="0" equalAverage="0" bottom="0" percent="0" rank="0" text="" dxfId="1435">
      <formula>$B$335&lt;1</formula>
    </cfRule>
  </conditionalFormatting>
  <conditionalFormatting sqref="G334">
    <cfRule type="expression" priority="323" aboveAverage="0" equalAverage="0" bottom="0" percent="0" rank="0" text="" dxfId="1436">
      <formula>$B$334&lt;1</formula>
    </cfRule>
  </conditionalFormatting>
  <conditionalFormatting sqref="G333">
    <cfRule type="expression" priority="324" aboveAverage="0" equalAverage="0" bottom="0" percent="0" rank="0" text="" dxfId="1437">
      <formula>$B$333&lt;1</formula>
    </cfRule>
  </conditionalFormatting>
  <conditionalFormatting sqref="G332">
    <cfRule type="expression" priority="325" aboveAverage="0" equalAverage="0" bottom="0" percent="0" rank="0" text="" dxfId="1438">
      <formula>$B$332&lt;1</formula>
    </cfRule>
  </conditionalFormatting>
  <conditionalFormatting sqref="G331">
    <cfRule type="expression" priority="326" aboveAverage="0" equalAverage="0" bottom="0" percent="0" rank="0" text="" dxfId="1439">
      <formula>$B$331&lt;1</formula>
    </cfRule>
  </conditionalFormatting>
  <conditionalFormatting sqref="G330">
    <cfRule type="expression" priority="327" aboveAverage="0" equalAverage="0" bottom="0" percent="0" rank="0" text="" dxfId="1440">
      <formula>$B$330&lt;1</formula>
    </cfRule>
  </conditionalFormatting>
  <conditionalFormatting sqref="G329">
    <cfRule type="expression" priority="328" aboveAverage="0" equalAverage="0" bottom="0" percent="0" rank="0" text="" dxfId="1441">
      <formula>$B$329&lt;1</formula>
    </cfRule>
  </conditionalFormatting>
  <conditionalFormatting sqref="G328">
    <cfRule type="expression" priority="329" aboveAverage="0" equalAverage="0" bottom="0" percent="0" rank="0" text="" dxfId="1442">
      <formula>$B$328&lt;1</formula>
    </cfRule>
  </conditionalFormatting>
  <conditionalFormatting sqref="G327">
    <cfRule type="expression" priority="330" aboveAverage="0" equalAverage="0" bottom="0" percent="0" rank="0" text="" dxfId="1443">
      <formula>$B$327&lt;1</formula>
    </cfRule>
  </conditionalFormatting>
  <conditionalFormatting sqref="G326">
    <cfRule type="expression" priority="331" aboveAverage="0" equalAverage="0" bottom="0" percent="0" rank="0" text="" dxfId="1444">
      <formula>$B$326&lt;1</formula>
    </cfRule>
  </conditionalFormatting>
  <conditionalFormatting sqref="G325">
    <cfRule type="expression" priority="332" aboveAverage="0" equalAverage="0" bottom="0" percent="0" rank="0" text="" dxfId="1445">
      <formula>$B$325&lt;1</formula>
    </cfRule>
  </conditionalFormatting>
  <conditionalFormatting sqref="G324">
    <cfRule type="expression" priority="333" aboveAverage="0" equalAverage="0" bottom="0" percent="0" rank="0" text="" dxfId="1446">
      <formula>$B$324&lt;1</formula>
    </cfRule>
  </conditionalFormatting>
  <conditionalFormatting sqref="G323">
    <cfRule type="expression" priority="334" aboveAverage="0" equalAverage="0" bottom="0" percent="0" rank="0" text="" dxfId="1447">
      <formula>$B$323&lt;1</formula>
    </cfRule>
  </conditionalFormatting>
  <conditionalFormatting sqref="G322">
    <cfRule type="expression" priority="335" aboveAverage="0" equalAverage="0" bottom="0" percent="0" rank="0" text="" dxfId="1448">
      <formula>$B$322&lt;1</formula>
    </cfRule>
  </conditionalFormatting>
  <conditionalFormatting sqref="G321">
    <cfRule type="expression" priority="336" aboveAverage="0" equalAverage="0" bottom="0" percent="0" rank="0" text="" dxfId="1449">
      <formula>$B$321&lt;1</formula>
    </cfRule>
  </conditionalFormatting>
  <conditionalFormatting sqref="G320">
    <cfRule type="expression" priority="337" aboveAverage="0" equalAverage="0" bottom="0" percent="0" rank="0" text="" dxfId="1450">
      <formula>$B$320&lt;1</formula>
    </cfRule>
  </conditionalFormatting>
  <conditionalFormatting sqref="G319">
    <cfRule type="expression" priority="338" aboveAverage="0" equalAverage="0" bottom="0" percent="0" rank="0" text="" dxfId="1451">
      <formula>$B$319&lt;1</formula>
    </cfRule>
  </conditionalFormatting>
  <conditionalFormatting sqref="G318">
    <cfRule type="expression" priority="339" aboveAverage="0" equalAverage="0" bottom="0" percent="0" rank="0" text="" dxfId="1452">
      <formula>$B$318&lt;1</formula>
    </cfRule>
  </conditionalFormatting>
  <conditionalFormatting sqref="G317">
    <cfRule type="expression" priority="340" aboveAverage="0" equalAverage="0" bottom="0" percent="0" rank="0" text="" dxfId="1453">
      <formula>$B$317&lt;1</formula>
    </cfRule>
  </conditionalFormatting>
  <conditionalFormatting sqref="G316">
    <cfRule type="expression" priority="341" aboveAverage="0" equalAverage="0" bottom="0" percent="0" rank="0" text="" dxfId="1454">
      <formula>$B$316&lt;1</formula>
    </cfRule>
  </conditionalFormatting>
  <conditionalFormatting sqref="G315">
    <cfRule type="expression" priority="342" aboveAverage="0" equalAverage="0" bottom="0" percent="0" rank="0" text="" dxfId="1455">
      <formula>$B$315&lt;1</formula>
    </cfRule>
  </conditionalFormatting>
  <conditionalFormatting sqref="G314">
    <cfRule type="expression" priority="343" aboveAverage="0" equalAverage="0" bottom="0" percent="0" rank="0" text="" dxfId="1456">
      <formula>$B$314&lt;1</formula>
    </cfRule>
  </conditionalFormatting>
  <conditionalFormatting sqref="G313">
    <cfRule type="expression" priority="344" aboveAverage="0" equalAverage="0" bottom="0" percent="0" rank="0" text="" dxfId="1457">
      <formula>$B$313&lt;1</formula>
    </cfRule>
  </conditionalFormatting>
  <conditionalFormatting sqref="G312">
    <cfRule type="expression" priority="345" aboveAverage="0" equalAverage="0" bottom="0" percent="0" rank="0" text="" dxfId="1458">
      <formula>$B$312&lt;1</formula>
    </cfRule>
  </conditionalFormatting>
  <conditionalFormatting sqref="G311">
    <cfRule type="expression" priority="346" aboveAverage="0" equalAverage="0" bottom="0" percent="0" rank="0" text="" dxfId="1459">
      <formula>$B$311&lt;1</formula>
    </cfRule>
  </conditionalFormatting>
  <conditionalFormatting sqref="G310">
    <cfRule type="expression" priority="347" aboveAverage="0" equalAverage="0" bottom="0" percent="0" rank="0" text="" dxfId="1460">
      <formula>$B$310&lt;1</formula>
    </cfRule>
  </conditionalFormatting>
  <conditionalFormatting sqref="G309">
    <cfRule type="expression" priority="348" aboveAverage="0" equalAverage="0" bottom="0" percent="0" rank="0" text="" dxfId="1461">
      <formula>$B$309&lt;1</formula>
    </cfRule>
  </conditionalFormatting>
  <conditionalFormatting sqref="G308">
    <cfRule type="expression" priority="349" aboveAverage="0" equalAverage="0" bottom="0" percent="0" rank="0" text="" dxfId="1462">
      <formula>$B$308&lt;1</formula>
    </cfRule>
  </conditionalFormatting>
  <conditionalFormatting sqref="G307">
    <cfRule type="expression" priority="350" aboveAverage="0" equalAverage="0" bottom="0" percent="0" rank="0" text="" dxfId="1463">
      <formula>$B$307&lt;1</formula>
    </cfRule>
  </conditionalFormatting>
  <conditionalFormatting sqref="G306">
    <cfRule type="expression" priority="351" aboveAverage="0" equalAverage="0" bottom="0" percent="0" rank="0" text="" dxfId="1464">
      <formula>$B$306&lt;1</formula>
    </cfRule>
  </conditionalFormatting>
  <conditionalFormatting sqref="G305">
    <cfRule type="expression" priority="352" aboveAverage="0" equalAverage="0" bottom="0" percent="0" rank="0" text="" dxfId="1465">
      <formula>$B$305&lt;1</formula>
    </cfRule>
  </conditionalFormatting>
  <conditionalFormatting sqref="G304">
    <cfRule type="expression" priority="353" aboveAverage="0" equalAverage="0" bottom="0" percent="0" rank="0" text="" dxfId="1466">
      <formula>$B$304&lt;1</formula>
    </cfRule>
  </conditionalFormatting>
  <conditionalFormatting sqref="G303">
    <cfRule type="expression" priority="354" aboveAverage="0" equalAverage="0" bottom="0" percent="0" rank="0" text="" dxfId="1467">
      <formula>$B$303&lt;1</formula>
    </cfRule>
  </conditionalFormatting>
  <conditionalFormatting sqref="G302">
    <cfRule type="expression" priority="355" aboveAverage="0" equalAverage="0" bottom="0" percent="0" rank="0" text="" dxfId="1468">
      <formula>$B$302&lt;1</formula>
    </cfRule>
  </conditionalFormatting>
  <conditionalFormatting sqref="G301">
    <cfRule type="expression" priority="356" aboveAverage="0" equalAverage="0" bottom="0" percent="0" rank="0" text="" dxfId="1469">
      <formula>$B$301&lt;1</formula>
    </cfRule>
  </conditionalFormatting>
  <conditionalFormatting sqref="G300">
    <cfRule type="expression" priority="357" aboveAverage="0" equalAverage="0" bottom="0" percent="0" rank="0" text="" dxfId="1470">
      <formula>$B$300&lt;1</formula>
    </cfRule>
  </conditionalFormatting>
  <conditionalFormatting sqref="G299">
    <cfRule type="expression" priority="358" aboveAverage="0" equalAverage="0" bottom="0" percent="0" rank="0" text="" dxfId="1471">
      <formula>$B$299&lt;1</formula>
    </cfRule>
  </conditionalFormatting>
  <conditionalFormatting sqref="G298">
    <cfRule type="expression" priority="359" aboveAverage="0" equalAverage="0" bottom="0" percent="0" rank="0" text="" dxfId="1472">
      <formula>$B$298&lt;1</formula>
    </cfRule>
  </conditionalFormatting>
  <conditionalFormatting sqref="G297">
    <cfRule type="expression" priority="360" aboveAverage="0" equalAverage="0" bottom="0" percent="0" rank="0" text="" dxfId="1473">
      <formula>$B$297&lt;1</formula>
    </cfRule>
  </conditionalFormatting>
  <conditionalFormatting sqref="G296">
    <cfRule type="expression" priority="361" aboveAverage="0" equalAverage="0" bottom="0" percent="0" rank="0" text="" dxfId="1474">
      <formula>$B$296&lt;1</formula>
    </cfRule>
  </conditionalFormatting>
  <conditionalFormatting sqref="G295">
    <cfRule type="expression" priority="362" aboveAverage="0" equalAverage="0" bottom="0" percent="0" rank="0" text="" dxfId="1475">
      <formula>$B$295&lt;1</formula>
    </cfRule>
  </conditionalFormatting>
  <conditionalFormatting sqref="G294">
    <cfRule type="expression" priority="363" aboveAverage="0" equalAverage="0" bottom="0" percent="0" rank="0" text="" dxfId="1476">
      <formula>$B$294&lt;1</formula>
    </cfRule>
  </conditionalFormatting>
  <conditionalFormatting sqref="G293">
    <cfRule type="expression" priority="364" aboveAverage="0" equalAverage="0" bottom="0" percent="0" rank="0" text="" dxfId="1477">
      <formula>$B$293&lt;1</formula>
    </cfRule>
  </conditionalFormatting>
  <conditionalFormatting sqref="G292">
    <cfRule type="expression" priority="365" aboveAverage="0" equalAverage="0" bottom="0" percent="0" rank="0" text="" dxfId="1478">
      <formula>$B$292&lt;1</formula>
    </cfRule>
  </conditionalFormatting>
  <conditionalFormatting sqref="G291">
    <cfRule type="expression" priority="366" aboveAverage="0" equalAverage="0" bottom="0" percent="0" rank="0" text="" dxfId="1479">
      <formula>$B$291&lt;1</formula>
    </cfRule>
  </conditionalFormatting>
  <conditionalFormatting sqref="G290">
    <cfRule type="expression" priority="367" aboveAverage="0" equalAverage="0" bottom="0" percent="0" rank="0" text="" dxfId="1480">
      <formula>$B$290&lt;1</formula>
    </cfRule>
  </conditionalFormatting>
  <conditionalFormatting sqref="G289">
    <cfRule type="expression" priority="368" aboveAverage="0" equalAverage="0" bottom="0" percent="0" rank="0" text="" dxfId="1481">
      <formula>$B$289&lt;1</formula>
    </cfRule>
  </conditionalFormatting>
  <conditionalFormatting sqref="G288">
    <cfRule type="expression" priority="369" aboveAverage="0" equalAverage="0" bottom="0" percent="0" rank="0" text="" dxfId="1482">
      <formula>$B$288&lt;1</formula>
    </cfRule>
  </conditionalFormatting>
  <conditionalFormatting sqref="G287">
    <cfRule type="expression" priority="370" aboveAverage="0" equalAverage="0" bottom="0" percent="0" rank="0" text="" dxfId="1483">
      <formula>$B$287&lt;1</formula>
    </cfRule>
  </conditionalFormatting>
  <conditionalFormatting sqref="G286">
    <cfRule type="expression" priority="371" aboveAverage="0" equalAverage="0" bottom="0" percent="0" rank="0" text="" dxfId="1484">
      <formula>$B$286&lt;1</formula>
    </cfRule>
  </conditionalFormatting>
  <conditionalFormatting sqref="G285">
    <cfRule type="expression" priority="372" aboveAverage="0" equalAverage="0" bottom="0" percent="0" rank="0" text="" dxfId="1485">
      <formula>$B$285&lt;1</formula>
    </cfRule>
  </conditionalFormatting>
  <conditionalFormatting sqref="G284">
    <cfRule type="expression" priority="373" aboveAverage="0" equalAverage="0" bottom="0" percent="0" rank="0" text="" dxfId="1486">
      <formula>$B$284&lt;1</formula>
    </cfRule>
  </conditionalFormatting>
  <conditionalFormatting sqref="G283">
    <cfRule type="expression" priority="374" aboveAverage="0" equalAverage="0" bottom="0" percent="0" rank="0" text="" dxfId="1487">
      <formula>$B$283&lt;1</formula>
    </cfRule>
  </conditionalFormatting>
  <conditionalFormatting sqref="G282">
    <cfRule type="expression" priority="375" aboveAverage="0" equalAverage="0" bottom="0" percent="0" rank="0" text="" dxfId="1488">
      <formula>$B$282&lt;1</formula>
    </cfRule>
  </conditionalFormatting>
  <conditionalFormatting sqref="G281">
    <cfRule type="expression" priority="376" aboveAverage="0" equalAverage="0" bottom="0" percent="0" rank="0" text="" dxfId="1489">
      <formula>$B$281&lt;1</formula>
    </cfRule>
  </conditionalFormatting>
  <conditionalFormatting sqref="G280">
    <cfRule type="expression" priority="377" aboveAverage="0" equalAverage="0" bottom="0" percent="0" rank="0" text="" dxfId="1490">
      <formula>$B$280&lt;1</formula>
    </cfRule>
  </conditionalFormatting>
  <conditionalFormatting sqref="G279">
    <cfRule type="expression" priority="378" aboveAverage="0" equalAverage="0" bottom="0" percent="0" rank="0" text="" dxfId="1491">
      <formula>$B$279&lt;1</formula>
    </cfRule>
  </conditionalFormatting>
  <conditionalFormatting sqref="G278">
    <cfRule type="expression" priority="379" aboveAverage="0" equalAverage="0" bottom="0" percent="0" rank="0" text="" dxfId="1492">
      <formula>$B$278&lt;1</formula>
    </cfRule>
  </conditionalFormatting>
  <conditionalFormatting sqref="G277">
    <cfRule type="expression" priority="380" aboveAverage="0" equalAverage="0" bottom="0" percent="0" rank="0" text="" dxfId="1493">
      <formula>$B$277&lt;1</formula>
    </cfRule>
  </conditionalFormatting>
  <conditionalFormatting sqref="G276">
    <cfRule type="expression" priority="381" aboveAverage="0" equalAverage="0" bottom="0" percent="0" rank="0" text="" dxfId="1494">
      <formula>$B$276&lt;1</formula>
    </cfRule>
  </conditionalFormatting>
  <conditionalFormatting sqref="G275">
    <cfRule type="expression" priority="382" aboveAverage="0" equalAverage="0" bottom="0" percent="0" rank="0" text="" dxfId="1495">
      <formula>$B$275&lt;1</formula>
    </cfRule>
  </conditionalFormatting>
  <conditionalFormatting sqref="G274">
    <cfRule type="expression" priority="383" aboveAverage="0" equalAverage="0" bottom="0" percent="0" rank="0" text="" dxfId="1496">
      <formula>$B$274&lt;1</formula>
    </cfRule>
  </conditionalFormatting>
  <conditionalFormatting sqref="G273">
    <cfRule type="expression" priority="384" aboveAverage="0" equalAverage="0" bottom="0" percent="0" rank="0" text="" dxfId="1497">
      <formula>$B$273&lt;1</formula>
    </cfRule>
  </conditionalFormatting>
  <conditionalFormatting sqref="G272">
    <cfRule type="expression" priority="385" aboveAverage="0" equalAverage="0" bottom="0" percent="0" rank="0" text="" dxfId="1498">
      <formula>$B$272&lt;1</formula>
    </cfRule>
  </conditionalFormatting>
  <conditionalFormatting sqref="G271">
    <cfRule type="expression" priority="386" aboveAverage="0" equalAverage="0" bottom="0" percent="0" rank="0" text="" dxfId="1499">
      <formula>$B$271&lt;1</formula>
    </cfRule>
  </conditionalFormatting>
  <conditionalFormatting sqref="G270">
    <cfRule type="expression" priority="387" aboveAverage="0" equalAverage="0" bottom="0" percent="0" rank="0" text="" dxfId="1500">
      <formula>$B$270&lt;1</formula>
    </cfRule>
  </conditionalFormatting>
  <conditionalFormatting sqref="G269">
    <cfRule type="expression" priority="388" aboveAverage="0" equalAverage="0" bottom="0" percent="0" rank="0" text="" dxfId="1501">
      <formula>$B$269&lt;1</formula>
    </cfRule>
  </conditionalFormatting>
  <conditionalFormatting sqref="G268">
    <cfRule type="expression" priority="389" aboveAverage="0" equalAverage="0" bottom="0" percent="0" rank="0" text="" dxfId="1502">
      <formula>$B$268&lt;1</formula>
    </cfRule>
  </conditionalFormatting>
  <conditionalFormatting sqref="G265">
    <cfRule type="expression" priority="390" aboveAverage="0" equalAverage="0" bottom="0" percent="0" rank="0" text="" dxfId="1503">
      <formula>$B$265&lt;1</formula>
    </cfRule>
  </conditionalFormatting>
  <conditionalFormatting sqref="G264">
    <cfRule type="expression" priority="391" aboveAverage="0" equalAverage="0" bottom="0" percent="0" rank="0" text="" dxfId="1504">
      <formula>$B$264&lt;1</formula>
    </cfRule>
  </conditionalFormatting>
  <conditionalFormatting sqref="G263">
    <cfRule type="expression" priority="392" aboveAverage="0" equalAverage="0" bottom="0" percent="0" rank="0" text="" dxfId="1505">
      <formula>$B$263&lt;1</formula>
    </cfRule>
  </conditionalFormatting>
  <conditionalFormatting sqref="G262">
    <cfRule type="expression" priority="393" aboveAverage="0" equalAverage="0" bottom="0" percent="0" rank="0" text="" dxfId="1506">
      <formula>$B$262&lt;1</formula>
    </cfRule>
  </conditionalFormatting>
  <conditionalFormatting sqref="G261">
    <cfRule type="expression" priority="394" aboveAverage="0" equalAverage="0" bottom="0" percent="0" rank="0" text="" dxfId="1507">
      <formula>$B$261&lt;1</formula>
    </cfRule>
  </conditionalFormatting>
  <conditionalFormatting sqref="G260">
    <cfRule type="expression" priority="395" aboveAverage="0" equalAverage="0" bottom="0" percent="0" rank="0" text="" dxfId="1508">
      <formula>$B$260&lt;1</formula>
    </cfRule>
  </conditionalFormatting>
  <conditionalFormatting sqref="G259">
    <cfRule type="expression" priority="396" aboveAverage="0" equalAverage="0" bottom="0" percent="0" rank="0" text="" dxfId="1509">
      <formula>$B$259&lt;1</formula>
    </cfRule>
  </conditionalFormatting>
  <conditionalFormatting sqref="G258">
    <cfRule type="expression" priority="397" aboveAverage="0" equalAverage="0" bottom="0" percent="0" rank="0" text="" dxfId="1510">
      <formula>$B$258&lt;1</formula>
    </cfRule>
  </conditionalFormatting>
  <conditionalFormatting sqref="G257">
    <cfRule type="expression" priority="398" aboveAverage="0" equalAverage="0" bottom="0" percent="0" rank="0" text="" dxfId="1511">
      <formula>$B$257&lt;1</formula>
    </cfRule>
  </conditionalFormatting>
  <conditionalFormatting sqref="G256">
    <cfRule type="expression" priority="399" aboveAverage="0" equalAverage="0" bottom="0" percent="0" rank="0" text="" dxfId="1512">
      <formula>$B$256&lt;1</formula>
    </cfRule>
  </conditionalFormatting>
  <conditionalFormatting sqref="G255">
    <cfRule type="expression" priority="400" aboveAverage="0" equalAverage="0" bottom="0" percent="0" rank="0" text="" dxfId="1513">
      <formula>$B$255&lt;1</formula>
    </cfRule>
  </conditionalFormatting>
  <conditionalFormatting sqref="G254">
    <cfRule type="expression" priority="401" aboveAverage="0" equalAverage="0" bottom="0" percent="0" rank="0" text="" dxfId="1514">
      <formula>$B$254&lt;1</formula>
    </cfRule>
  </conditionalFormatting>
  <conditionalFormatting sqref="G253">
    <cfRule type="expression" priority="402" aboveAverage="0" equalAverage="0" bottom="0" percent="0" rank="0" text="" dxfId="1515">
      <formula>$B$253&lt;1</formula>
    </cfRule>
  </conditionalFormatting>
  <conditionalFormatting sqref="G252">
    <cfRule type="expression" priority="403" aboveAverage="0" equalAverage="0" bottom="0" percent="0" rank="0" text="" dxfId="1516">
      <formula>$B$252&lt;1</formula>
    </cfRule>
  </conditionalFormatting>
  <conditionalFormatting sqref="G251">
    <cfRule type="expression" priority="404" aboveAverage="0" equalAverage="0" bottom="0" percent="0" rank="0" text="" dxfId="1517">
      <formula>$B$251&lt;1</formula>
    </cfRule>
  </conditionalFormatting>
  <conditionalFormatting sqref="G250">
    <cfRule type="expression" priority="405" aboveAverage="0" equalAverage="0" bottom="0" percent="0" rank="0" text="" dxfId="1518">
      <formula>$B$250&lt;1</formula>
    </cfRule>
  </conditionalFormatting>
  <conditionalFormatting sqref="G249">
    <cfRule type="expression" priority="406" aboveAverage="0" equalAverage="0" bottom="0" percent="0" rank="0" text="" dxfId="1519">
      <formula>$B$249&lt;1</formula>
    </cfRule>
  </conditionalFormatting>
  <conditionalFormatting sqref="G248">
    <cfRule type="expression" priority="407" aboveAverage="0" equalAverage="0" bottom="0" percent="0" rank="0" text="" dxfId="1520">
      <formula>$B$248&lt;1</formula>
    </cfRule>
  </conditionalFormatting>
  <conditionalFormatting sqref="G247">
    <cfRule type="expression" priority="408" aboveAverage="0" equalAverage="0" bottom="0" percent="0" rank="0" text="" dxfId="1521">
      <formula>$B$247&lt;1</formula>
    </cfRule>
  </conditionalFormatting>
  <conditionalFormatting sqref="G246">
    <cfRule type="expression" priority="409" aboveAverage="0" equalAverage="0" bottom="0" percent="0" rank="0" text="" dxfId="1522">
      <formula>$B$246&lt;1</formula>
    </cfRule>
  </conditionalFormatting>
  <conditionalFormatting sqref="G245">
    <cfRule type="expression" priority="410" aboveAverage="0" equalAverage="0" bottom="0" percent="0" rank="0" text="" dxfId="1523">
      <formula>$B$245&lt;1</formula>
    </cfRule>
  </conditionalFormatting>
  <conditionalFormatting sqref="G244">
    <cfRule type="expression" priority="411" aboveAverage="0" equalAverage="0" bottom="0" percent="0" rank="0" text="" dxfId="1524">
      <formula>$B$244&lt;1</formula>
    </cfRule>
  </conditionalFormatting>
  <conditionalFormatting sqref="G243">
    <cfRule type="expression" priority="412" aboveAverage="0" equalAverage="0" bottom="0" percent="0" rank="0" text="" dxfId="1525">
      <formula>$B$243&lt;1</formula>
    </cfRule>
  </conditionalFormatting>
  <conditionalFormatting sqref="G242">
    <cfRule type="expression" priority="413" aboveAverage="0" equalAverage="0" bottom="0" percent="0" rank="0" text="" dxfId="1526">
      <formula>$B$242&lt;1</formula>
    </cfRule>
  </conditionalFormatting>
  <conditionalFormatting sqref="G241">
    <cfRule type="expression" priority="414" aboveAverage="0" equalAverage="0" bottom="0" percent="0" rank="0" text="" dxfId="1527">
      <formula>$B$241&lt;1</formula>
    </cfRule>
  </conditionalFormatting>
  <conditionalFormatting sqref="G240">
    <cfRule type="expression" priority="415" aboveAverage="0" equalAverage="0" bottom="0" percent="0" rank="0" text="" dxfId="1528">
      <formula>$B$240&lt;1</formula>
    </cfRule>
  </conditionalFormatting>
  <conditionalFormatting sqref="G239">
    <cfRule type="expression" priority="416" aboveAverage="0" equalAverage="0" bottom="0" percent="0" rank="0" text="" dxfId="1529">
      <formula>$B$239&lt;1</formula>
    </cfRule>
  </conditionalFormatting>
  <conditionalFormatting sqref="G238">
    <cfRule type="expression" priority="417" aboveAverage="0" equalAverage="0" bottom="0" percent="0" rank="0" text="" dxfId="1530">
      <formula>$B$238&lt;1</formula>
    </cfRule>
  </conditionalFormatting>
  <conditionalFormatting sqref="G233">
    <cfRule type="expression" priority="418" aboveAverage="0" equalAverage="0" bottom="0" percent="0" rank="0" text="" dxfId="1531">
      <formula>$B$233&lt;1</formula>
    </cfRule>
  </conditionalFormatting>
  <conditionalFormatting sqref="G232">
    <cfRule type="expression" priority="419" aboveAverage="0" equalAverage="0" bottom="0" percent="0" rank="0" text="" dxfId="1532">
      <formula>$B$232&lt;1</formula>
    </cfRule>
  </conditionalFormatting>
  <conditionalFormatting sqref="G231">
    <cfRule type="expression" priority="420" aboveAverage="0" equalAverage="0" bottom="0" percent="0" rank="0" text="" dxfId="1533">
      <formula>$B$231&lt;1</formula>
    </cfRule>
  </conditionalFormatting>
  <conditionalFormatting sqref="G230">
    <cfRule type="expression" priority="421" aboveAverage="0" equalAverage="0" bottom="0" percent="0" rank="0" text="" dxfId="1534">
      <formula>$B$230&lt;1</formula>
    </cfRule>
  </conditionalFormatting>
  <conditionalFormatting sqref="G229">
    <cfRule type="expression" priority="422" aboveAverage="0" equalAverage="0" bottom="0" percent="0" rank="0" text="" dxfId="1535">
      <formula>$B$229&lt;1</formula>
    </cfRule>
  </conditionalFormatting>
  <conditionalFormatting sqref="G228">
    <cfRule type="expression" priority="423" aboveAverage="0" equalAverage="0" bottom="0" percent="0" rank="0" text="" dxfId="1536">
      <formula>$B$228&lt;1</formula>
    </cfRule>
  </conditionalFormatting>
  <conditionalFormatting sqref="G227">
    <cfRule type="expression" priority="424" aboveAverage="0" equalAverage="0" bottom="0" percent="0" rank="0" text="" dxfId="1537">
      <formula>$B$227&lt;1</formula>
    </cfRule>
  </conditionalFormatting>
  <conditionalFormatting sqref="G226">
    <cfRule type="expression" priority="425" aboveAverage="0" equalAverage="0" bottom="0" percent="0" rank="0" text="" dxfId="1538">
      <formula>$B$226&lt;1</formula>
    </cfRule>
  </conditionalFormatting>
  <conditionalFormatting sqref="G225">
    <cfRule type="expression" priority="426" aboveAverage="0" equalAverage="0" bottom="0" percent="0" rank="0" text="" dxfId="1539">
      <formula>$B$225&lt;1</formula>
    </cfRule>
  </conditionalFormatting>
  <conditionalFormatting sqref="G224">
    <cfRule type="expression" priority="427" aboveAverage="0" equalAverage="0" bottom="0" percent="0" rank="0" text="" dxfId="1540">
      <formula>$B$224&lt;1</formula>
    </cfRule>
  </conditionalFormatting>
  <conditionalFormatting sqref="G223">
    <cfRule type="expression" priority="428" aboveAverage="0" equalAverage="0" bottom="0" percent="0" rank="0" text="" dxfId="1541">
      <formula>$B$223&lt;1</formula>
    </cfRule>
  </conditionalFormatting>
  <conditionalFormatting sqref="G222">
    <cfRule type="expression" priority="429" aboveAverage="0" equalAverage="0" bottom="0" percent="0" rank="0" text="" dxfId="1542">
      <formula>$B$222&lt;1</formula>
    </cfRule>
  </conditionalFormatting>
  <conditionalFormatting sqref="G221">
    <cfRule type="expression" priority="430" aboveAverage="0" equalAverage="0" bottom="0" percent="0" rank="0" text="" dxfId="1543">
      <formula>$B$221&lt;1</formula>
    </cfRule>
  </conditionalFormatting>
  <conditionalFormatting sqref="G220">
    <cfRule type="expression" priority="431" aboveAverage="0" equalAverage="0" bottom="0" percent="0" rank="0" text="" dxfId="1544">
      <formula>$B$220&lt;1</formula>
    </cfRule>
  </conditionalFormatting>
  <conditionalFormatting sqref="G219">
    <cfRule type="expression" priority="432" aboveAverage="0" equalAverage="0" bottom="0" percent="0" rank="0" text="" dxfId="1545">
      <formula>$B$219&lt;1</formula>
    </cfRule>
  </conditionalFormatting>
  <conditionalFormatting sqref="G218">
    <cfRule type="expression" priority="433" aboveAverage="0" equalAverage="0" bottom="0" percent="0" rank="0" text="" dxfId="1546">
      <formula>$B$218&lt;1</formula>
    </cfRule>
  </conditionalFormatting>
  <conditionalFormatting sqref="G217">
    <cfRule type="expression" priority="434" aboveAverage="0" equalAverage="0" bottom="0" percent="0" rank="0" text="" dxfId="1547">
      <formula>$B$217&lt;1</formula>
    </cfRule>
  </conditionalFormatting>
  <conditionalFormatting sqref="G216">
    <cfRule type="expression" priority="435" aboveAverage="0" equalAverage="0" bottom="0" percent="0" rank="0" text="" dxfId="1548">
      <formula>$B$216&lt;1</formula>
    </cfRule>
  </conditionalFormatting>
  <conditionalFormatting sqref="G215">
    <cfRule type="expression" priority="436" aboveAverage="0" equalAverage="0" bottom="0" percent="0" rank="0" text="" dxfId="1549">
      <formula>$B$215&lt;1</formula>
    </cfRule>
  </conditionalFormatting>
  <conditionalFormatting sqref="G214">
    <cfRule type="expression" priority="437" aboveAverage="0" equalAverage="0" bottom="0" percent="0" rank="0" text="" dxfId="1550">
      <formula>$B$214&lt;1</formula>
    </cfRule>
  </conditionalFormatting>
  <conditionalFormatting sqref="G213">
    <cfRule type="expression" priority="438" aboveAverage="0" equalAverage="0" bottom="0" percent="0" rank="0" text="" dxfId="1551">
      <formula>$B$213&lt;1</formula>
    </cfRule>
  </conditionalFormatting>
  <conditionalFormatting sqref="G212">
    <cfRule type="expression" priority="439" aboveAverage="0" equalAverage="0" bottom="0" percent="0" rank="0" text="" dxfId="1552">
      <formula>$B$212&lt;1</formula>
    </cfRule>
  </conditionalFormatting>
  <conditionalFormatting sqref="G211">
    <cfRule type="expression" priority="440" aboveAverage="0" equalAverage="0" bottom="0" percent="0" rank="0" text="" dxfId="1553">
      <formula>$B$211&lt;1</formula>
    </cfRule>
  </conditionalFormatting>
  <conditionalFormatting sqref="G210">
    <cfRule type="expression" priority="441" aboveAverage="0" equalAverage="0" bottom="0" percent="0" rank="0" text="" dxfId="1554">
      <formula>$B$210&lt;1</formula>
    </cfRule>
  </conditionalFormatting>
  <conditionalFormatting sqref="G209">
    <cfRule type="expression" priority="442" aboveAverage="0" equalAverage="0" bottom="0" percent="0" rank="0" text="" dxfId="1555">
      <formula>$B$209&lt;1</formula>
    </cfRule>
  </conditionalFormatting>
  <conditionalFormatting sqref="G208">
    <cfRule type="expression" priority="443" aboveAverage="0" equalAverage="0" bottom="0" percent="0" rank="0" text="" dxfId="1556">
      <formula>$B$208&lt;1</formula>
    </cfRule>
  </conditionalFormatting>
  <conditionalFormatting sqref="G207">
    <cfRule type="expression" priority="444" aboveAverage="0" equalAverage="0" bottom="0" percent="0" rank="0" text="" dxfId="1557">
      <formula>$B$207&lt;1</formula>
    </cfRule>
  </conditionalFormatting>
  <conditionalFormatting sqref="G206">
    <cfRule type="expression" priority="445" aboveAverage="0" equalAverage="0" bottom="0" percent="0" rank="0" text="" dxfId="1558">
      <formula>$B$206&lt;1</formula>
    </cfRule>
  </conditionalFormatting>
  <conditionalFormatting sqref="G205">
    <cfRule type="expression" priority="446" aboveAverage="0" equalAverage="0" bottom="0" percent="0" rank="0" text="" dxfId="1559">
      <formula>$B$205&lt;1</formula>
    </cfRule>
  </conditionalFormatting>
  <conditionalFormatting sqref="G204">
    <cfRule type="expression" priority="447" aboveAverage="0" equalAverage="0" bottom="0" percent="0" rank="0" text="" dxfId="1560">
      <formula>$B$204&lt;1</formula>
    </cfRule>
  </conditionalFormatting>
  <conditionalFormatting sqref="G203">
    <cfRule type="expression" priority="448" aboveAverage="0" equalAverage="0" bottom="0" percent="0" rank="0" text="" dxfId="1561">
      <formula>$B$203&lt;1</formula>
    </cfRule>
  </conditionalFormatting>
  <conditionalFormatting sqref="G202">
    <cfRule type="expression" priority="449" aboveAverage="0" equalAverage="0" bottom="0" percent="0" rank="0" text="" dxfId="1562">
      <formula>$B$202&lt;1</formula>
    </cfRule>
  </conditionalFormatting>
  <conditionalFormatting sqref="G201">
    <cfRule type="expression" priority="450" aboveAverage="0" equalAverage="0" bottom="0" percent="0" rank="0" text="" dxfId="1563">
      <formula>$B$201&lt;1</formula>
    </cfRule>
  </conditionalFormatting>
  <conditionalFormatting sqref="G200">
    <cfRule type="expression" priority="451" aboveAverage="0" equalAverage="0" bottom="0" percent="0" rank="0" text="" dxfId="1564">
      <formula>$B$200&lt;1</formula>
    </cfRule>
  </conditionalFormatting>
  <conditionalFormatting sqref="G197">
    <cfRule type="expression" priority="452" aboveAverage="0" equalAverage="0" bottom="0" percent="0" rank="0" text="" dxfId="1565">
      <formula>$B$197&lt;1</formula>
    </cfRule>
  </conditionalFormatting>
  <conditionalFormatting sqref="G196">
    <cfRule type="expression" priority="453" aboveAverage="0" equalAverage="0" bottom="0" percent="0" rank="0" text="" dxfId="1566">
      <formula>$B$196&lt;1</formula>
    </cfRule>
  </conditionalFormatting>
  <conditionalFormatting sqref="G195">
    <cfRule type="expression" priority="454" aboveAverage="0" equalAverage="0" bottom="0" percent="0" rank="0" text="" dxfId="1567">
      <formula>$B$195&lt;1</formula>
    </cfRule>
  </conditionalFormatting>
  <conditionalFormatting sqref="G194">
    <cfRule type="expression" priority="455" aboveAverage="0" equalAverage="0" bottom="0" percent="0" rank="0" text="" dxfId="1568">
      <formula>$B$194&lt;1</formula>
    </cfRule>
  </conditionalFormatting>
  <conditionalFormatting sqref="G193">
    <cfRule type="expression" priority="456" aboveAverage="0" equalAverage="0" bottom="0" percent="0" rank="0" text="" dxfId="1569">
      <formula>$B$193&lt;1</formula>
    </cfRule>
  </conditionalFormatting>
  <conditionalFormatting sqref="G192">
    <cfRule type="expression" priority="457" aboveAverage="0" equalAverage="0" bottom="0" percent="0" rank="0" text="" dxfId="1570">
      <formula>$B$192&lt;1</formula>
    </cfRule>
  </conditionalFormatting>
  <conditionalFormatting sqref="G191">
    <cfRule type="expression" priority="458" aboveAverage="0" equalAverage="0" bottom="0" percent="0" rank="0" text="" dxfId="1571">
      <formula>$B$191&lt;1</formula>
    </cfRule>
  </conditionalFormatting>
  <conditionalFormatting sqref="G190">
    <cfRule type="expression" priority="459" aboveAverage="0" equalAverage="0" bottom="0" percent="0" rank="0" text="" dxfId="1572">
      <formula>$B$190&lt;1</formula>
    </cfRule>
  </conditionalFormatting>
  <conditionalFormatting sqref="G189">
    <cfRule type="expression" priority="460" aboveAverage="0" equalAverage="0" bottom="0" percent="0" rank="0" text="" dxfId="1573">
      <formula>$B$189&lt;1</formula>
    </cfRule>
  </conditionalFormatting>
  <conditionalFormatting sqref="G188">
    <cfRule type="expression" priority="461" aboveAverage="0" equalAverage="0" bottom="0" percent="0" rank="0" text="" dxfId="1574">
      <formula>$B$188&lt;1</formula>
    </cfRule>
  </conditionalFormatting>
  <conditionalFormatting sqref="G187">
    <cfRule type="expression" priority="462" aboveAverage="0" equalAverage="0" bottom="0" percent="0" rank="0" text="" dxfId="1575">
      <formula>$B$187&lt;1</formula>
    </cfRule>
  </conditionalFormatting>
  <conditionalFormatting sqref="G186">
    <cfRule type="expression" priority="463" aboveAverage="0" equalAverage="0" bottom="0" percent="0" rank="0" text="" dxfId="1576">
      <formula>$B$186&lt;1</formula>
    </cfRule>
  </conditionalFormatting>
  <conditionalFormatting sqref="G185">
    <cfRule type="expression" priority="464" aboveAverage="0" equalAverage="0" bottom="0" percent="0" rank="0" text="" dxfId="1577">
      <formula>$B$185&lt;1</formula>
    </cfRule>
  </conditionalFormatting>
  <conditionalFormatting sqref="G180">
    <cfRule type="expression" priority="465" aboveAverage="0" equalAverage="0" bottom="0" percent="0" rank="0" text="" dxfId="1578">
      <formula>$B$180&lt;1</formula>
    </cfRule>
  </conditionalFormatting>
  <conditionalFormatting sqref="G179">
    <cfRule type="expression" priority="466" aboveAverage="0" equalAverage="0" bottom="0" percent="0" rank="0" text="" dxfId="1579">
      <formula>$B$179&lt;1</formula>
    </cfRule>
  </conditionalFormatting>
  <conditionalFormatting sqref="G178">
    <cfRule type="expression" priority="467" aboveAverage="0" equalAverage="0" bottom="0" percent="0" rank="0" text="" dxfId="1580">
      <formula>$B$178&lt;1</formula>
    </cfRule>
  </conditionalFormatting>
  <conditionalFormatting sqref="G177">
    <cfRule type="expression" priority="468" aboveAverage="0" equalAverage="0" bottom="0" percent="0" rank="0" text="" dxfId="1581">
      <formula>$B$177&lt;1</formula>
    </cfRule>
  </conditionalFormatting>
  <conditionalFormatting sqref="G176">
    <cfRule type="expression" priority="469" aboveAverage="0" equalAverage="0" bottom="0" percent="0" rank="0" text="" dxfId="1582">
      <formula>$B$176&lt;1</formula>
    </cfRule>
  </conditionalFormatting>
  <conditionalFormatting sqref="G175">
    <cfRule type="expression" priority="470" aboveAverage="0" equalAverage="0" bottom="0" percent="0" rank="0" text="" dxfId="1583">
      <formula>$B$175&lt;1</formula>
    </cfRule>
  </conditionalFormatting>
  <conditionalFormatting sqref="G174">
    <cfRule type="expression" priority="471" aboveAverage="0" equalAverage="0" bottom="0" percent="0" rank="0" text="" dxfId="1584">
      <formula>$B$174&lt;1</formula>
    </cfRule>
  </conditionalFormatting>
  <conditionalFormatting sqref="G173">
    <cfRule type="expression" priority="472" aboveAverage="0" equalAverage="0" bottom="0" percent="0" rank="0" text="" dxfId="1585">
      <formula>$B$173&lt;1</formula>
    </cfRule>
  </conditionalFormatting>
  <conditionalFormatting sqref="G172">
    <cfRule type="expression" priority="473" aboveAverage="0" equalAverage="0" bottom="0" percent="0" rank="0" text="" dxfId="1586">
      <formula>$B$172&lt;1</formula>
    </cfRule>
  </conditionalFormatting>
  <conditionalFormatting sqref="G171">
    <cfRule type="expression" priority="474" aboveAverage="0" equalAverage="0" bottom="0" percent="0" rank="0" text="" dxfId="1587">
      <formula>$B$171&lt;1</formula>
    </cfRule>
  </conditionalFormatting>
  <conditionalFormatting sqref="G170">
    <cfRule type="expression" priority="475" aboveAverage="0" equalAverage="0" bottom="0" percent="0" rank="0" text="" dxfId="1588">
      <formula>$B$170&lt;1</formula>
    </cfRule>
  </conditionalFormatting>
  <conditionalFormatting sqref="G169">
    <cfRule type="expression" priority="476" aboveAverage="0" equalAverage="0" bottom="0" percent="0" rank="0" text="" dxfId="1589">
      <formula>$B$169&lt;1</formula>
    </cfRule>
  </conditionalFormatting>
  <conditionalFormatting sqref="G168">
    <cfRule type="expression" priority="477" aboveAverage="0" equalAverage="0" bottom="0" percent="0" rank="0" text="" dxfId="1590">
      <formula>$B$168&lt;1</formula>
    </cfRule>
  </conditionalFormatting>
  <conditionalFormatting sqref="G167">
    <cfRule type="expression" priority="478" aboveAverage="0" equalAverage="0" bottom="0" percent="0" rank="0" text="" dxfId="1591">
      <formula>$B$167&lt;1</formula>
    </cfRule>
  </conditionalFormatting>
  <conditionalFormatting sqref="G166">
    <cfRule type="expression" priority="479" aboveAverage="0" equalAverage="0" bottom="0" percent="0" rank="0" text="" dxfId="1592">
      <formula>$B$166&lt;1</formula>
    </cfRule>
  </conditionalFormatting>
  <conditionalFormatting sqref="G165">
    <cfRule type="expression" priority="480" aboveAverage="0" equalAverage="0" bottom="0" percent="0" rank="0" text="" dxfId="1593">
      <formula>$B$165&lt;1</formula>
    </cfRule>
  </conditionalFormatting>
  <conditionalFormatting sqref="G164">
    <cfRule type="expression" priority="481" aboveAverage="0" equalAverage="0" bottom="0" percent="0" rank="0" text="" dxfId="1594">
      <formula>$B$164&lt;1</formula>
    </cfRule>
  </conditionalFormatting>
  <conditionalFormatting sqref="G163">
    <cfRule type="expression" priority="482" aboveAverage="0" equalAverage="0" bottom="0" percent="0" rank="0" text="" dxfId="1595">
      <formula>$B$163&lt;1</formula>
    </cfRule>
  </conditionalFormatting>
  <conditionalFormatting sqref="G162">
    <cfRule type="expression" priority="483" aboveAverage="0" equalAverage="0" bottom="0" percent="0" rank="0" text="" dxfId="1596">
      <formula>$B$162&lt;1</formula>
    </cfRule>
  </conditionalFormatting>
  <conditionalFormatting sqref="G161">
    <cfRule type="expression" priority="484" aboveAverage="0" equalAverage="0" bottom="0" percent="0" rank="0" text="" dxfId="1597">
      <formula>$B$161&lt;1</formula>
    </cfRule>
  </conditionalFormatting>
  <conditionalFormatting sqref="G160">
    <cfRule type="expression" priority="485" aboveAverage="0" equalAverage="0" bottom="0" percent="0" rank="0" text="" dxfId="1598">
      <formula>$B$160&lt;1</formula>
    </cfRule>
  </conditionalFormatting>
  <conditionalFormatting sqref="G159">
    <cfRule type="expression" priority="486" aboveAverage="0" equalAverage="0" bottom="0" percent="0" rank="0" text="" dxfId="1599">
      <formula>$B$159&lt;1</formula>
    </cfRule>
  </conditionalFormatting>
  <conditionalFormatting sqref="G158">
    <cfRule type="expression" priority="487" aboveAverage="0" equalAverage="0" bottom="0" percent="0" rank="0" text="" dxfId="1600">
      <formula>$B$158&lt;1</formula>
    </cfRule>
  </conditionalFormatting>
  <conditionalFormatting sqref="G157">
    <cfRule type="expression" priority="488" aboveAverage="0" equalAverage="0" bottom="0" percent="0" rank="0" text="" dxfId="1601">
      <formula>$B$157&lt;1</formula>
    </cfRule>
  </conditionalFormatting>
  <conditionalFormatting sqref="G156">
    <cfRule type="expression" priority="489" aboveAverage="0" equalAverage="0" bottom="0" percent="0" rank="0" text="" dxfId="1602">
      <formula>$B$156&lt;1</formula>
    </cfRule>
  </conditionalFormatting>
  <conditionalFormatting sqref="G155">
    <cfRule type="expression" priority="490" aboveAverage="0" equalAverage="0" bottom="0" percent="0" rank="0" text="" dxfId="1603">
      <formula>$B$155&lt;1</formula>
    </cfRule>
  </conditionalFormatting>
  <conditionalFormatting sqref="G154">
    <cfRule type="expression" priority="491" aboveAverage="0" equalAverage="0" bottom="0" percent="0" rank="0" text="" dxfId="1604">
      <formula>$B$154&lt;1</formula>
    </cfRule>
  </conditionalFormatting>
  <conditionalFormatting sqref="G153">
    <cfRule type="expression" priority="492" aboveAverage="0" equalAverage="0" bottom="0" percent="0" rank="0" text="" dxfId="1605">
      <formula>$B$153&lt;1</formula>
    </cfRule>
  </conditionalFormatting>
  <conditionalFormatting sqref="G152">
    <cfRule type="expression" priority="493" aboveAverage="0" equalAverage="0" bottom="0" percent="0" rank="0" text="" dxfId="1606">
      <formula>$B$152&lt;1</formula>
    </cfRule>
  </conditionalFormatting>
  <conditionalFormatting sqref="G151">
    <cfRule type="expression" priority="494" aboveAverage="0" equalAverage="0" bottom="0" percent="0" rank="0" text="" dxfId="1607">
      <formula>$B$151&lt;1</formula>
    </cfRule>
  </conditionalFormatting>
  <conditionalFormatting sqref="G150">
    <cfRule type="expression" priority="495" aboveAverage="0" equalAverage="0" bottom="0" percent="0" rank="0" text="" dxfId="1608">
      <formula>$B$150&lt;1</formula>
    </cfRule>
  </conditionalFormatting>
  <conditionalFormatting sqref="G149">
    <cfRule type="expression" priority="496" aboveAverage="0" equalAverage="0" bottom="0" percent="0" rank="0" text="" dxfId="1609">
      <formula>$B$149&lt;1</formula>
    </cfRule>
  </conditionalFormatting>
  <conditionalFormatting sqref="G148">
    <cfRule type="expression" priority="497" aboveAverage="0" equalAverage="0" bottom="0" percent="0" rank="0" text="" dxfId="1610">
      <formula>$B$148&lt;1</formula>
    </cfRule>
  </conditionalFormatting>
  <conditionalFormatting sqref="G147">
    <cfRule type="expression" priority="498" aboveAverage="0" equalAverage="0" bottom="0" percent="0" rank="0" text="" dxfId="1611">
      <formula>$B$147&lt;1</formula>
    </cfRule>
  </conditionalFormatting>
  <conditionalFormatting sqref="G146">
    <cfRule type="expression" priority="499" aboveAverage="0" equalAverage="0" bottom="0" percent="0" rank="0" text="" dxfId="1612">
      <formula>$B$146&lt;1</formula>
    </cfRule>
  </conditionalFormatting>
  <conditionalFormatting sqref="G145">
    <cfRule type="expression" priority="500" aboveAverage="0" equalAverage="0" bottom="0" percent="0" rank="0" text="" dxfId="1613">
      <formula>$B$145&lt;1</formula>
    </cfRule>
  </conditionalFormatting>
  <conditionalFormatting sqref="G144">
    <cfRule type="expression" priority="501" aboveAverage="0" equalAverage="0" bottom="0" percent="0" rank="0" text="" dxfId="1614">
      <formula>$B$144&lt;1</formula>
    </cfRule>
  </conditionalFormatting>
  <conditionalFormatting sqref="G143">
    <cfRule type="expression" priority="502" aboveAverage="0" equalAverage="0" bottom="0" percent="0" rank="0" text="" dxfId="1615">
      <formula>$B$143&lt;1</formula>
    </cfRule>
  </conditionalFormatting>
  <conditionalFormatting sqref="G142">
    <cfRule type="expression" priority="503" aboveAverage="0" equalAverage="0" bottom="0" percent="0" rank="0" text="" dxfId="1616">
      <formula>$B$142&lt;1</formula>
    </cfRule>
  </conditionalFormatting>
  <conditionalFormatting sqref="G141">
    <cfRule type="expression" priority="504" aboveAverage="0" equalAverage="0" bottom="0" percent="0" rank="0" text="" dxfId="1617">
      <formula>$B$141&lt;1</formula>
    </cfRule>
  </conditionalFormatting>
  <conditionalFormatting sqref="G140">
    <cfRule type="expression" priority="505" aboveAverage="0" equalAverage="0" bottom="0" percent="0" rank="0" text="" dxfId="1618">
      <formula>$B$140&lt;1</formula>
    </cfRule>
  </conditionalFormatting>
  <conditionalFormatting sqref="G139">
    <cfRule type="expression" priority="506" aboveAverage="0" equalAverage="0" bottom="0" percent="0" rank="0" text="" dxfId="1619">
      <formula>$B$139&lt;1</formula>
    </cfRule>
  </conditionalFormatting>
  <conditionalFormatting sqref="G138">
    <cfRule type="expression" priority="507" aboveAverage="0" equalAverage="0" bottom="0" percent="0" rank="0" text="" dxfId="1620">
      <formula>$B$138&lt;1</formula>
    </cfRule>
  </conditionalFormatting>
  <conditionalFormatting sqref="G137">
    <cfRule type="expression" priority="508" aboveAverage="0" equalAverage="0" bottom="0" percent="0" rank="0" text="" dxfId="1621">
      <formula>$B$137&lt;1</formula>
    </cfRule>
  </conditionalFormatting>
  <conditionalFormatting sqref="G136">
    <cfRule type="expression" priority="509" aboveAverage="0" equalAverage="0" bottom="0" percent="0" rank="0" text="" dxfId="1622">
      <formula>$B$136&lt;1</formula>
    </cfRule>
  </conditionalFormatting>
  <conditionalFormatting sqref="G135">
    <cfRule type="expression" priority="510" aboveAverage="0" equalAverage="0" bottom="0" percent="0" rank="0" text="" dxfId="1623">
      <formula>$B$135&lt;1</formula>
    </cfRule>
  </conditionalFormatting>
  <conditionalFormatting sqref="G134">
    <cfRule type="expression" priority="511" aboveAverage="0" equalAverage="0" bottom="0" percent="0" rank="0" text="" dxfId="1624">
      <formula>$B$134&lt;1</formula>
    </cfRule>
  </conditionalFormatting>
  <conditionalFormatting sqref="G133">
    <cfRule type="expression" priority="512" aboveAverage="0" equalAverage="0" bottom="0" percent="0" rank="0" text="" dxfId="1625">
      <formula>$B$133&lt;1</formula>
    </cfRule>
  </conditionalFormatting>
  <conditionalFormatting sqref="G132">
    <cfRule type="expression" priority="513" aboveAverage="0" equalAverage="0" bottom="0" percent="0" rank="0" text="" dxfId="1626">
      <formula>$B$132&lt;1</formula>
    </cfRule>
  </conditionalFormatting>
  <conditionalFormatting sqref="G131">
    <cfRule type="expression" priority="514" aboveAverage="0" equalAverage="0" bottom="0" percent="0" rank="0" text="" dxfId="1627">
      <formula>$B$131&lt;1</formula>
    </cfRule>
  </conditionalFormatting>
  <conditionalFormatting sqref="G130">
    <cfRule type="expression" priority="515" aboveAverage="0" equalAverage="0" bottom="0" percent="0" rank="0" text="" dxfId="1628">
      <formula>$B$130&lt;1</formula>
    </cfRule>
  </conditionalFormatting>
  <conditionalFormatting sqref="G129">
    <cfRule type="expression" priority="516" aboveAverage="0" equalAverage="0" bottom="0" percent="0" rank="0" text="" dxfId="1629">
      <formula>$B$129&lt;1</formula>
    </cfRule>
  </conditionalFormatting>
  <conditionalFormatting sqref="G128">
    <cfRule type="expression" priority="517" aboveAverage="0" equalAverage="0" bottom="0" percent="0" rank="0" text="" dxfId="1630">
      <formula>$B$128&lt;1</formula>
    </cfRule>
  </conditionalFormatting>
  <conditionalFormatting sqref="G127">
    <cfRule type="expression" priority="518" aboveAverage="0" equalAverage="0" bottom="0" percent="0" rank="0" text="" dxfId="1631">
      <formula>$B$127&lt;1</formula>
    </cfRule>
  </conditionalFormatting>
  <conditionalFormatting sqref="G126">
    <cfRule type="expression" priority="519" aboveAverage="0" equalAverage="0" bottom="0" percent="0" rank="0" text="" dxfId="1632">
      <formula>$B$126&lt;1</formula>
    </cfRule>
  </conditionalFormatting>
  <conditionalFormatting sqref="G125">
    <cfRule type="expression" priority="520" aboveAverage="0" equalAverage="0" bottom="0" percent="0" rank="0" text="" dxfId="1633">
      <formula>$B$125&lt;1</formula>
    </cfRule>
  </conditionalFormatting>
  <conditionalFormatting sqref="G124">
    <cfRule type="expression" priority="521" aboveAverage="0" equalAverage="0" bottom="0" percent="0" rank="0" text="" dxfId="1634">
      <formula>$B$124&lt;1</formula>
    </cfRule>
  </conditionalFormatting>
  <conditionalFormatting sqref="G123">
    <cfRule type="expression" priority="522" aboveAverage="0" equalAverage="0" bottom="0" percent="0" rank="0" text="" dxfId="1635">
      <formula>$B$123&lt;1</formula>
    </cfRule>
  </conditionalFormatting>
  <conditionalFormatting sqref="G122">
    <cfRule type="expression" priority="523" aboveAverage="0" equalAverage="0" bottom="0" percent="0" rank="0" text="" dxfId="1636">
      <formula>$B$122&lt;1</formula>
    </cfRule>
  </conditionalFormatting>
  <conditionalFormatting sqref="G121">
    <cfRule type="expression" priority="524" aboveAverage="0" equalAverage="0" bottom="0" percent="0" rank="0" text="" dxfId="1637">
      <formula>$B$121&lt;1</formula>
    </cfRule>
  </conditionalFormatting>
  <conditionalFormatting sqref="G120">
    <cfRule type="expression" priority="525" aboveAverage="0" equalAverage="0" bottom="0" percent="0" rank="0" text="" dxfId="1638">
      <formula>$B$120&lt;1</formula>
    </cfRule>
  </conditionalFormatting>
  <conditionalFormatting sqref="G119">
    <cfRule type="expression" priority="526" aboveAverage="0" equalAverage="0" bottom="0" percent="0" rank="0" text="" dxfId="1639">
      <formula>$B$119&lt;1</formula>
    </cfRule>
  </conditionalFormatting>
  <conditionalFormatting sqref="G118">
    <cfRule type="expression" priority="527" aboveAverage="0" equalAverage="0" bottom="0" percent="0" rank="0" text="" dxfId="1640">
      <formula>$B$118&lt;1</formula>
    </cfRule>
  </conditionalFormatting>
  <conditionalFormatting sqref="G117">
    <cfRule type="expression" priority="528" aboveAverage="0" equalAverage="0" bottom="0" percent="0" rank="0" text="" dxfId="1641">
      <formula>$B$117&lt;1</formula>
    </cfRule>
  </conditionalFormatting>
  <conditionalFormatting sqref="G116">
    <cfRule type="expression" priority="529" aboveAverage="0" equalAverage="0" bottom="0" percent="0" rank="0" text="" dxfId="1642">
      <formula>$B$116&lt;1</formula>
    </cfRule>
  </conditionalFormatting>
  <conditionalFormatting sqref="G115">
    <cfRule type="expression" priority="530" aboveAverage="0" equalAverage="0" bottom="0" percent="0" rank="0" text="" dxfId="1643">
      <formula>$B$115&lt;1</formula>
    </cfRule>
  </conditionalFormatting>
  <conditionalFormatting sqref="G114">
    <cfRule type="expression" priority="531" aboveAverage="0" equalAverage="0" bottom="0" percent="0" rank="0" text="" dxfId="1644">
      <formula>$B$114&lt;1</formula>
    </cfRule>
  </conditionalFormatting>
  <conditionalFormatting sqref="G113">
    <cfRule type="expression" priority="532" aboveAverage="0" equalAverage="0" bottom="0" percent="0" rank="0" text="" dxfId="1645">
      <formula>$B$113&lt;1</formula>
    </cfRule>
  </conditionalFormatting>
  <conditionalFormatting sqref="G112">
    <cfRule type="expression" priority="533" aboveAverage="0" equalAverage="0" bottom="0" percent="0" rank="0" text="" dxfId="1646">
      <formula>$B$112&lt;1</formula>
    </cfRule>
  </conditionalFormatting>
  <conditionalFormatting sqref="G111">
    <cfRule type="expression" priority="534" aboveAverage="0" equalAverage="0" bottom="0" percent="0" rank="0" text="" dxfId="1647">
      <formula>$B$111&lt;1</formula>
    </cfRule>
  </conditionalFormatting>
  <conditionalFormatting sqref="G110">
    <cfRule type="expression" priority="535" aboveAverage="0" equalAverage="0" bottom="0" percent="0" rank="0" text="" dxfId="1648">
      <formula>$B$110&lt;1</formula>
    </cfRule>
  </conditionalFormatting>
  <conditionalFormatting sqref="G109">
    <cfRule type="expression" priority="536" aboveAverage="0" equalAverage="0" bottom="0" percent="0" rank="0" text="" dxfId="1649">
      <formula>$B$109&lt;1</formula>
    </cfRule>
  </conditionalFormatting>
  <conditionalFormatting sqref="G108">
    <cfRule type="expression" priority="537" aboveAverage="0" equalAverage="0" bottom="0" percent="0" rank="0" text="" dxfId="1650">
      <formula>$B$108&lt;1</formula>
    </cfRule>
  </conditionalFormatting>
  <conditionalFormatting sqref="G107">
    <cfRule type="expression" priority="538" aboveAverage="0" equalAverage="0" bottom="0" percent="0" rank="0" text="" dxfId="1651">
      <formula>$B$107&lt;1</formula>
    </cfRule>
  </conditionalFormatting>
  <conditionalFormatting sqref="G106">
    <cfRule type="expression" priority="539" aboveAverage="0" equalAverage="0" bottom="0" percent="0" rank="0" text="" dxfId="1652">
      <formula>$B$106&lt;1</formula>
    </cfRule>
  </conditionalFormatting>
  <conditionalFormatting sqref="G105">
    <cfRule type="expression" priority="540" aboveAverage="0" equalAverage="0" bottom="0" percent="0" rank="0" text="" dxfId="1653">
      <formula>$B$105&lt;1</formula>
    </cfRule>
  </conditionalFormatting>
  <conditionalFormatting sqref="G104">
    <cfRule type="expression" priority="541" aboveAverage="0" equalAverage="0" bottom="0" percent="0" rank="0" text="" dxfId="1654">
      <formula>$B$104&lt;1</formula>
    </cfRule>
  </conditionalFormatting>
  <conditionalFormatting sqref="G103">
    <cfRule type="expression" priority="542" aboveAverage="0" equalAverage="0" bottom="0" percent="0" rank="0" text="" dxfId="1655">
      <formula>$B$103&lt;1</formula>
    </cfRule>
  </conditionalFormatting>
  <conditionalFormatting sqref="G102">
    <cfRule type="expression" priority="543" aboveAverage="0" equalAverage="0" bottom="0" percent="0" rank="0" text="" dxfId="1656">
      <formula>$B$102&lt;1</formula>
    </cfRule>
  </conditionalFormatting>
  <conditionalFormatting sqref="G101">
    <cfRule type="expression" priority="544" aboveAverage="0" equalAverage="0" bottom="0" percent="0" rank="0" text="" dxfId="1657">
      <formula>$B$101&lt;1</formula>
    </cfRule>
  </conditionalFormatting>
  <conditionalFormatting sqref="G100">
    <cfRule type="expression" priority="545" aboveAverage="0" equalAverage="0" bottom="0" percent="0" rank="0" text="" dxfId="1658">
      <formula>$B$100&lt;1</formula>
    </cfRule>
  </conditionalFormatting>
  <conditionalFormatting sqref="G99">
    <cfRule type="expression" priority="546" aboveAverage="0" equalAverage="0" bottom="0" percent="0" rank="0" text="" dxfId="1659">
      <formula>$B$99&lt;1</formula>
    </cfRule>
  </conditionalFormatting>
  <conditionalFormatting sqref="G98">
    <cfRule type="expression" priority="547" aboveAverage="0" equalAverage="0" bottom="0" percent="0" rank="0" text="" dxfId="1660">
      <formula>$B$98&lt;1</formula>
    </cfRule>
  </conditionalFormatting>
  <conditionalFormatting sqref="G97">
    <cfRule type="expression" priority="548" aboveAverage="0" equalAverage="0" bottom="0" percent="0" rank="0" text="" dxfId="1661">
      <formula>$B$97&lt;1</formula>
    </cfRule>
  </conditionalFormatting>
  <conditionalFormatting sqref="G96">
    <cfRule type="expression" priority="549" aboveAverage="0" equalAverage="0" bottom="0" percent="0" rank="0" text="" dxfId="1662">
      <formula>$B$96&lt;1</formula>
    </cfRule>
  </conditionalFormatting>
  <conditionalFormatting sqref="G95">
    <cfRule type="expression" priority="550" aboveAverage="0" equalAverage="0" bottom="0" percent="0" rank="0" text="" dxfId="1663">
      <formula>$B$95&lt;1</formula>
    </cfRule>
  </conditionalFormatting>
  <conditionalFormatting sqref="G94">
    <cfRule type="expression" priority="551" aboveAverage="0" equalAverage="0" bottom="0" percent="0" rank="0" text="" dxfId="1664">
      <formula>$B$94&lt;1</formula>
    </cfRule>
  </conditionalFormatting>
  <conditionalFormatting sqref="G93">
    <cfRule type="expression" priority="552" aboveAverage="0" equalAverage="0" bottom="0" percent="0" rank="0" text="" dxfId="1665">
      <formula>$B$93&lt;1</formula>
    </cfRule>
  </conditionalFormatting>
  <conditionalFormatting sqref="G92">
    <cfRule type="expression" priority="553" aboveAverage="0" equalAverage="0" bottom="0" percent="0" rank="0" text="" dxfId="1666">
      <formula>$B$92&lt;1</formula>
    </cfRule>
  </conditionalFormatting>
  <conditionalFormatting sqref="G91">
    <cfRule type="expression" priority="554" aboveAverage="0" equalAverage="0" bottom="0" percent="0" rank="0" text="" dxfId="1667">
      <formula>$B$91&lt;1</formula>
    </cfRule>
  </conditionalFormatting>
  <conditionalFormatting sqref="G90">
    <cfRule type="expression" priority="555" aboveAverage="0" equalAverage="0" bottom="0" percent="0" rank="0" text="" dxfId="1668">
      <formula>$B$90&lt;1</formula>
    </cfRule>
  </conditionalFormatting>
  <conditionalFormatting sqref="G89">
    <cfRule type="expression" priority="556" aboveAverage="0" equalAverage="0" bottom="0" percent="0" rank="0" text="" dxfId="1669">
      <formula>$B$89&lt;1</formula>
    </cfRule>
  </conditionalFormatting>
  <conditionalFormatting sqref="G88">
    <cfRule type="expression" priority="557" aboveAverage="0" equalAverage="0" bottom="0" percent="0" rank="0" text="" dxfId="1670">
      <formula>$B$88&lt;1</formula>
    </cfRule>
  </conditionalFormatting>
  <conditionalFormatting sqref="G87">
    <cfRule type="expression" priority="558" aboveAverage="0" equalAverage="0" bottom="0" percent="0" rank="0" text="" dxfId="1671">
      <formula>$B$87&lt;1</formula>
    </cfRule>
  </conditionalFormatting>
  <conditionalFormatting sqref="G86">
    <cfRule type="expression" priority="559" aboveAverage="0" equalAverage="0" bottom="0" percent="0" rank="0" text="" dxfId="1672">
      <formula>$B$86&lt;1</formula>
    </cfRule>
  </conditionalFormatting>
  <conditionalFormatting sqref="G85">
    <cfRule type="expression" priority="560" aboveAverage="0" equalAverage="0" bottom="0" percent="0" rank="0" text="" dxfId="1673">
      <formula>$B$85&lt;1</formula>
    </cfRule>
  </conditionalFormatting>
  <conditionalFormatting sqref="G20">
    <cfRule type="expression" priority="561" aboveAverage="0" equalAverage="0" bottom="0" percent="0" rank="0" text="" dxfId="1674">
      <formula>$B$20&lt;1</formula>
    </cfRule>
  </conditionalFormatting>
  <conditionalFormatting sqref="G19">
    <cfRule type="expression" priority="562" aboveAverage="0" equalAverage="0" bottom="0" percent="0" rank="0" text="" dxfId="1675">
      <formula>$B$19&lt;1</formula>
    </cfRule>
  </conditionalFormatting>
  <conditionalFormatting sqref="G18">
    <cfRule type="expression" priority="563" aboveAverage="0" equalAverage="0" bottom="0" percent="0" rank="0" text="" dxfId="1676">
      <formula>$B$18&lt;1</formula>
    </cfRule>
  </conditionalFormatting>
  <conditionalFormatting sqref="G17">
    <cfRule type="expression" priority="564" aboveAverage="0" equalAverage="0" bottom="0" percent="0" rank="0" text="" dxfId="1677">
      <formula>$B$17&lt;1</formula>
    </cfRule>
  </conditionalFormatting>
  <conditionalFormatting sqref="G16">
    <cfRule type="expression" priority="565" aboveAverage="0" equalAverage="0" bottom="0" percent="0" rank="0" text="" dxfId="1678">
      <formula>$B$16&lt;1</formula>
    </cfRule>
  </conditionalFormatting>
  <conditionalFormatting sqref="G15">
    <cfRule type="expression" priority="566" aboveAverage="0" equalAverage="0" bottom="0" percent="0" rank="0" text="" dxfId="1679">
      <formula>$B$15&lt;1</formula>
    </cfRule>
  </conditionalFormatting>
  <conditionalFormatting sqref="G14">
    <cfRule type="expression" priority="567" aboveAverage="0" equalAverage="0" bottom="0" percent="0" rank="0" text="" dxfId="1680">
      <formula>$B$14&lt;1</formula>
    </cfRule>
  </conditionalFormatting>
  <conditionalFormatting sqref="G13">
    <cfRule type="expression" priority="568" aboveAverage="0" equalAverage="0" bottom="0" percent="0" rank="0" text="" dxfId="1681">
      <formula>$B$13&lt;1</formula>
    </cfRule>
  </conditionalFormatting>
  <conditionalFormatting sqref="G58">
    <cfRule type="expression" priority="569" aboveAverage="0" equalAverage="0" bottom="0" percent="0" rank="0" text="" dxfId="1682">
      <formula>$B$58&lt;1</formula>
    </cfRule>
  </conditionalFormatting>
  <conditionalFormatting sqref="G57">
    <cfRule type="expression" priority="570" aboveAverage="0" equalAverage="0" bottom="0" percent="0" rank="0" text="" dxfId="1683">
      <formula>$B$57&lt;1</formula>
    </cfRule>
  </conditionalFormatting>
  <conditionalFormatting sqref="G56">
    <cfRule type="expression" priority="571" aboveAverage="0" equalAverage="0" bottom="0" percent="0" rank="0" text="" dxfId="1684">
      <formula>$B$56&lt;1</formula>
    </cfRule>
  </conditionalFormatting>
  <conditionalFormatting sqref="G55">
    <cfRule type="expression" priority="572" aboveAverage="0" equalAverage="0" bottom="0" percent="0" rank="0" text="" dxfId="1685">
      <formula>$B$55&lt;1</formula>
    </cfRule>
  </conditionalFormatting>
  <conditionalFormatting sqref="G54">
    <cfRule type="expression" priority="573" aboveAverage="0" equalAverage="0" bottom="0" percent="0" rank="0" text="" dxfId="1686">
      <formula>$B$54&lt;1</formula>
    </cfRule>
  </conditionalFormatting>
  <conditionalFormatting sqref="G53">
    <cfRule type="expression" priority="574" aboveAverage="0" equalAverage="0" bottom="0" percent="0" rank="0" text="" dxfId="1687">
      <formula>$B$53&lt;1</formula>
    </cfRule>
  </conditionalFormatting>
  <conditionalFormatting sqref="G52">
    <cfRule type="expression" priority="575" aboveAverage="0" equalAverage="0" bottom="0" percent="0" rank="0" text="" dxfId="1688">
      <formula>$B$52&lt;1</formula>
    </cfRule>
  </conditionalFormatting>
  <conditionalFormatting sqref="G51">
    <cfRule type="expression" priority="576" aboveAverage="0" equalAverage="0" bottom="0" percent="0" rank="0" text="" dxfId="1689">
      <formula>$B$51&lt;1</formula>
    </cfRule>
  </conditionalFormatting>
  <conditionalFormatting sqref="G50">
    <cfRule type="expression" priority="577" aboveAverage="0" equalAverage="0" bottom="0" percent="0" rank="0" text="" dxfId="1690">
      <formula>$B$50&lt;1</formula>
    </cfRule>
  </conditionalFormatting>
  <conditionalFormatting sqref="G49">
    <cfRule type="expression" priority="578" aboveAverage="0" equalAverage="0" bottom="0" percent="0" rank="0" text="" dxfId="1691">
      <formula>$B$49&lt;1</formula>
    </cfRule>
  </conditionalFormatting>
  <conditionalFormatting sqref="G48">
    <cfRule type="expression" priority="579" aboveAverage="0" equalAverage="0" bottom="0" percent="0" rank="0" text="" dxfId="1692">
      <formula>$B$48&lt;1</formula>
    </cfRule>
  </conditionalFormatting>
  <conditionalFormatting sqref="G47">
    <cfRule type="expression" priority="580" aboveAverage="0" equalAverage="0" bottom="0" percent="0" rank="0" text="" dxfId="1693">
      <formula>$B$47&lt;1</formula>
    </cfRule>
  </conditionalFormatting>
  <conditionalFormatting sqref="G46">
    <cfRule type="expression" priority="581" aboveAverage="0" equalAverage="0" bottom="0" percent="0" rank="0" text="" dxfId="1694">
      <formula>$B$46&lt;1</formula>
    </cfRule>
  </conditionalFormatting>
  <conditionalFormatting sqref="G45">
    <cfRule type="expression" priority="582" aboveAverage="0" equalAverage="0" bottom="0" percent="0" rank="0" text="" dxfId="1695">
      <formula>$B$45&lt;1</formula>
    </cfRule>
  </conditionalFormatting>
  <conditionalFormatting sqref="G44">
    <cfRule type="expression" priority="583" aboveAverage="0" equalAverage="0" bottom="0" percent="0" rank="0" text="" dxfId="1696">
      <formula>$B$44&lt;1</formula>
    </cfRule>
  </conditionalFormatting>
  <conditionalFormatting sqref="G43">
    <cfRule type="expression" priority="584" aboveAverage="0" equalAverage="0" bottom="0" percent="0" rank="0" text="" dxfId="1697">
      <formula>$B$43&lt;1</formula>
    </cfRule>
  </conditionalFormatting>
  <conditionalFormatting sqref="G42">
    <cfRule type="expression" priority="585" aboveAverage="0" equalAverage="0" bottom="0" percent="0" rank="0" text="" dxfId="1698">
      <formula>$B$42&lt;1</formula>
    </cfRule>
  </conditionalFormatting>
  <conditionalFormatting sqref="G41">
    <cfRule type="expression" priority="586" aboveAverage="0" equalAverage="0" bottom="0" percent="0" rank="0" text="" dxfId="1699">
      <formula>$B$41&lt;1</formula>
    </cfRule>
  </conditionalFormatting>
  <conditionalFormatting sqref="G40">
    <cfRule type="expression" priority="587" aboveAverage="0" equalAverage="0" bottom="0" percent="0" rank="0" text="" dxfId="1700">
      <formula>$B$40&lt;1</formula>
    </cfRule>
  </conditionalFormatting>
  <conditionalFormatting sqref="G39">
    <cfRule type="expression" priority="588" aboveAverage="0" equalAverage="0" bottom="0" percent="0" rank="0" text="" dxfId="1701">
      <formula>$B$39&lt;1</formula>
    </cfRule>
  </conditionalFormatting>
  <conditionalFormatting sqref="G38">
    <cfRule type="expression" priority="589" aboveAverage="0" equalAverage="0" bottom="0" percent="0" rank="0" text="" dxfId="1702">
      <formula>$B$38&lt;1</formula>
    </cfRule>
  </conditionalFormatting>
  <conditionalFormatting sqref="G37">
    <cfRule type="expression" priority="590" aboveAverage="0" equalAverage="0" bottom="0" percent="0" rank="0" text="" dxfId="1703">
      <formula>$B$37&lt;1</formula>
    </cfRule>
  </conditionalFormatting>
  <conditionalFormatting sqref="G36">
    <cfRule type="expression" priority="591" aboveAverage="0" equalAverage="0" bottom="0" percent="0" rank="0" text="" dxfId="1704">
      <formula>$B$36&lt;1</formula>
    </cfRule>
  </conditionalFormatting>
  <conditionalFormatting sqref="G35">
    <cfRule type="expression" priority="592" aboveAverage="0" equalAverage="0" bottom="0" percent="0" rank="0" text="" dxfId="1705">
      <formula>$B$35&lt;1</formula>
    </cfRule>
  </conditionalFormatting>
  <conditionalFormatting sqref="G34">
    <cfRule type="expression" priority="593" aboveAverage="0" equalAverage="0" bottom="0" percent="0" rank="0" text="" dxfId="1706">
      <formula>$B$34&lt;1</formula>
    </cfRule>
  </conditionalFormatting>
  <conditionalFormatting sqref="G33">
    <cfRule type="expression" priority="594" aboveAverage="0" equalAverage="0" bottom="0" percent="0" rank="0" text="" dxfId="1707">
      <formula>$B$33&lt;1</formula>
    </cfRule>
  </conditionalFormatting>
  <conditionalFormatting sqref="G32">
    <cfRule type="expression" priority="595" aboveAverage="0" equalAverage="0" bottom="0" percent="0" rank="0" text="" dxfId="1708">
      <formula>$B$32&lt;1</formula>
    </cfRule>
  </conditionalFormatting>
  <conditionalFormatting sqref="G31">
    <cfRule type="expression" priority="596" aboveAverage="0" equalAverage="0" bottom="0" percent="0" rank="0" text="" dxfId="1709">
      <formula>$B$31&lt;1</formula>
    </cfRule>
  </conditionalFormatting>
  <conditionalFormatting sqref="G30">
    <cfRule type="expression" priority="597" aboveAverage="0" equalAverage="0" bottom="0" percent="0" rank="0" text="" dxfId="1710">
      <formula>$B$30&lt;1</formula>
    </cfRule>
  </conditionalFormatting>
  <conditionalFormatting sqref="G29">
    <cfRule type="expression" priority="598" aboveAverage="0" equalAverage="0" bottom="0" percent="0" rank="0" text="" dxfId="1711">
      <formula>$B$29&lt;1</formula>
    </cfRule>
  </conditionalFormatting>
  <conditionalFormatting sqref="G28">
    <cfRule type="expression" priority="599" aboveAverage="0" equalAverage="0" bottom="0" percent="0" rank="0" text="" dxfId="1712">
      <formula>$B$28&lt;1</formula>
    </cfRule>
  </conditionalFormatting>
  <conditionalFormatting sqref="G27">
    <cfRule type="expression" priority="600" aboveAverage="0" equalAverage="0" bottom="0" percent="0" rank="0" text="" dxfId="1713">
      <formula>$B$27&lt;1</formula>
    </cfRule>
  </conditionalFormatting>
  <conditionalFormatting sqref="G26">
    <cfRule type="expression" priority="601" aboveAverage="0" equalAverage="0" bottom="0" percent="0" rank="0" text="" dxfId="1714">
      <formula>$B$26&lt;1</formula>
    </cfRule>
  </conditionalFormatting>
  <conditionalFormatting sqref="G25">
    <cfRule type="expression" priority="602" aboveAverage="0" equalAverage="0" bottom="0" percent="0" rank="0" text="" dxfId="1715">
      <formula>$B$25&lt;1</formula>
    </cfRule>
  </conditionalFormatting>
  <conditionalFormatting sqref="G24">
    <cfRule type="expression" priority="603" aboveAverage="0" equalAverage="0" bottom="0" percent="0" rank="0" text="" dxfId="1716">
      <formula>$B$24&lt;1</formula>
    </cfRule>
  </conditionalFormatting>
  <conditionalFormatting sqref="G23">
    <cfRule type="expression" priority="604" aboveAverage="0" equalAverage="0" bottom="0" percent="0" rank="0" text="" dxfId="1717">
      <formula>$B$23&lt;1</formula>
    </cfRule>
  </conditionalFormatting>
  <conditionalFormatting sqref="G82">
    <cfRule type="expression" priority="605" aboveAverage="0" equalAverage="0" bottom="0" percent="0" rank="0" text="" dxfId="1718">
      <formula>$B$82&lt;1</formula>
    </cfRule>
  </conditionalFormatting>
  <conditionalFormatting sqref="G81">
    <cfRule type="expression" priority="606" aboveAverage="0" equalAverage="0" bottom="0" percent="0" rank="0" text="" dxfId="1719">
      <formula>$B$81&lt;1</formula>
    </cfRule>
  </conditionalFormatting>
  <conditionalFormatting sqref="G80">
    <cfRule type="expression" priority="607" aboveAverage="0" equalAverage="0" bottom="0" percent="0" rank="0" text="" dxfId="1720">
      <formula>$B$80&lt;1</formula>
    </cfRule>
  </conditionalFormatting>
  <conditionalFormatting sqref="G79">
    <cfRule type="expression" priority="608" aboveAverage="0" equalAverage="0" bottom="0" percent="0" rank="0" text="" dxfId="1721">
      <formula>$B$79&lt;1</formula>
    </cfRule>
  </conditionalFormatting>
  <conditionalFormatting sqref="G78">
    <cfRule type="expression" priority="609" aboveAverage="0" equalAverage="0" bottom="0" percent="0" rank="0" text="" dxfId="1722">
      <formula>$B$78&lt;1</formula>
    </cfRule>
  </conditionalFormatting>
  <conditionalFormatting sqref="G77">
    <cfRule type="expression" priority="610" aboveAverage="0" equalAverage="0" bottom="0" percent="0" rank="0" text="" dxfId="1723">
      <formula>$B$77&lt;1</formula>
    </cfRule>
  </conditionalFormatting>
  <conditionalFormatting sqref="G76">
    <cfRule type="expression" priority="611" aboveAverage="0" equalAverage="0" bottom="0" percent="0" rank="0" text="" dxfId="1724">
      <formula>$B$76&lt;1</formula>
    </cfRule>
  </conditionalFormatting>
  <conditionalFormatting sqref="G75">
    <cfRule type="expression" priority="612" aboveAverage="0" equalAverage="0" bottom="0" percent="0" rank="0" text="" dxfId="1725">
      <formula>$B$75&lt;1</formula>
    </cfRule>
  </conditionalFormatting>
  <conditionalFormatting sqref="G74">
    <cfRule type="expression" priority="613" aboveAverage="0" equalAverage="0" bottom="0" percent="0" rank="0" text="" dxfId="1726">
      <formula>$B$74&lt;1</formula>
    </cfRule>
  </conditionalFormatting>
  <conditionalFormatting sqref="G73">
    <cfRule type="expression" priority="614" aboveAverage="0" equalAverage="0" bottom="0" percent="0" rank="0" text="" dxfId="1727">
      <formula>$B$73&lt;1</formula>
    </cfRule>
  </conditionalFormatting>
  <conditionalFormatting sqref="G72">
    <cfRule type="expression" priority="615" aboveAverage="0" equalAverage="0" bottom="0" percent="0" rank="0" text="" dxfId="1728">
      <formula>$B$72&lt;1</formula>
    </cfRule>
  </conditionalFormatting>
  <conditionalFormatting sqref="G71">
    <cfRule type="expression" priority="616" aboveAverage="0" equalAverage="0" bottom="0" percent="0" rank="0" text="" dxfId="1729">
      <formula>$B$71&lt;1</formula>
    </cfRule>
  </conditionalFormatting>
  <conditionalFormatting sqref="G70">
    <cfRule type="expression" priority="617" aboveAverage="0" equalAverage="0" bottom="0" percent="0" rank="0" text="" dxfId="1730">
      <formula>$B$70&lt;1</formula>
    </cfRule>
  </conditionalFormatting>
  <conditionalFormatting sqref="G69">
    <cfRule type="expression" priority="618" aboveAverage="0" equalAverage="0" bottom="0" percent="0" rank="0" text="" dxfId="1731">
      <formula>$B$69&lt;1</formula>
    </cfRule>
  </conditionalFormatting>
  <conditionalFormatting sqref="G68">
    <cfRule type="expression" priority="619" aboveAverage="0" equalAverage="0" bottom="0" percent="0" rank="0" text="" dxfId="1732">
      <formula>$B$68&lt;1</formula>
    </cfRule>
  </conditionalFormatting>
  <conditionalFormatting sqref="G67">
    <cfRule type="expression" priority="620" aboveAverage="0" equalAverage="0" bottom="0" percent="0" rank="0" text="" dxfId="1733">
      <formula>$B$67&lt;1</formula>
    </cfRule>
  </conditionalFormatting>
  <conditionalFormatting sqref="G66">
    <cfRule type="expression" priority="621" aboveAverage="0" equalAverage="0" bottom="0" percent="0" rank="0" text="" dxfId="1734">
      <formula>$B$66&lt;1</formula>
    </cfRule>
  </conditionalFormatting>
  <conditionalFormatting sqref="G65">
    <cfRule type="expression" priority="622" aboveAverage="0" equalAverage="0" bottom="0" percent="0" rank="0" text="" dxfId="1735">
      <formula>$B$65&lt;1</formula>
    </cfRule>
  </conditionalFormatting>
  <conditionalFormatting sqref="G64">
    <cfRule type="expression" priority="623" aboveAverage="0" equalAverage="0" bottom="0" percent="0" rank="0" text="" dxfId="1736">
      <formula>$B$64&lt;1</formula>
    </cfRule>
  </conditionalFormatting>
  <conditionalFormatting sqref="G63">
    <cfRule type="expression" priority="624" aboveAverage="0" equalAverage="0" bottom="0" percent="0" rank="0" text="" dxfId="1737">
      <formula>$B$63&lt;1</formula>
    </cfRule>
  </conditionalFormatting>
  <conditionalFormatting sqref="B528:H528">
    <cfRule type="expression" priority="625" aboveAverage="0" equalAverage="0" bottom="0" percent="0" rank="0" text="" dxfId="1738">
      <formula>$B$528&lt;1</formula>
    </cfRule>
  </conditionalFormatting>
  <conditionalFormatting sqref="B527:H527">
    <cfRule type="expression" priority="626" aboveAverage="0" equalAverage="0" bottom="0" percent="0" rank="0" text="" dxfId="1739">
      <formula>$B$527&lt;1</formula>
    </cfRule>
  </conditionalFormatting>
  <conditionalFormatting sqref="B526:H526">
    <cfRule type="expression" priority="627" aboveAverage="0" equalAverage="0" bottom="0" percent="0" rank="0" text="" dxfId="1740">
      <formula>$B$526&lt;1</formula>
    </cfRule>
  </conditionalFormatting>
  <conditionalFormatting sqref="B525:H525">
    <cfRule type="expression" priority="628" aboveAverage="0" equalAverage="0" bottom="0" percent="0" rank="0" text="" dxfId="1741">
      <formula>$B$525&lt;1</formula>
    </cfRule>
  </conditionalFormatting>
  <conditionalFormatting sqref="C524:F524 H524">
    <cfRule type="expression" priority="629" aboveAverage="0" equalAverage="0" bottom="0" percent="0" rank="0" text="" dxfId="1742">
      <formula>$B$524&lt;1</formula>
    </cfRule>
  </conditionalFormatting>
  <conditionalFormatting sqref="B523:F523 H523">
    <cfRule type="expression" priority="630" aboveAverage="0" equalAverage="0" bottom="0" percent="0" rank="0" text="" dxfId="1743">
      <formula>$B$523&lt;1</formula>
    </cfRule>
  </conditionalFormatting>
  <conditionalFormatting sqref="B522:F522 H522">
    <cfRule type="expression" priority="631" aboveAverage="0" equalAverage="0" bottom="0" percent="0" rank="0" text="" dxfId="1744">
      <formula>$B$522&lt;1</formula>
    </cfRule>
  </conditionalFormatting>
  <conditionalFormatting sqref="C521:F521 H521">
    <cfRule type="expression" priority="632" aboveAverage="0" equalAverage="0" bottom="0" percent="0" rank="0" text="" dxfId="1745">
      <formula>$B$521&lt;1</formula>
    </cfRule>
  </conditionalFormatting>
  <conditionalFormatting sqref="B520:F520 H520">
    <cfRule type="expression" priority="633" aboveAverage="0" equalAverage="0" bottom="0" percent="0" rank="0" text="" dxfId="1746">
      <formula>$B$520&lt;1</formula>
    </cfRule>
  </conditionalFormatting>
  <conditionalFormatting sqref="C519:F519 H519">
    <cfRule type="expression" priority="634" aboveAverage="0" equalAverage="0" bottom="0" percent="0" rank="0" text="" dxfId="1747">
      <formula>$B$519&lt;1</formula>
    </cfRule>
  </conditionalFormatting>
  <conditionalFormatting sqref="C518:F518 H518">
    <cfRule type="expression" priority="635" aboveAverage="0" equalAverage="0" bottom="0" percent="0" rank="0" text="" dxfId="1748">
      <formula>$B$518&lt;1</formula>
    </cfRule>
  </conditionalFormatting>
  <conditionalFormatting sqref="B514:F514 H514">
    <cfRule type="expression" priority="636" aboveAverage="0" equalAverage="0" bottom="0" percent="0" rank="0" text="" dxfId="1749">
      <formula>$B$514&lt;1</formula>
    </cfRule>
  </conditionalFormatting>
  <conditionalFormatting sqref="C513:F513 H513">
    <cfRule type="expression" priority="637" aboveAverage="0" equalAverage="0" bottom="0" percent="0" rank="0" text="" dxfId="1750">
      <formula>$B$513&lt;1</formula>
    </cfRule>
  </conditionalFormatting>
  <conditionalFormatting sqref="B512:F512 H512">
    <cfRule type="expression" priority="638" aboveAverage="0" equalAverage="0" bottom="0" percent="0" rank="0" text="" dxfId="1751">
      <formula>$B$512&lt;1</formula>
    </cfRule>
  </conditionalFormatting>
  <conditionalFormatting sqref="B511:F511 H511">
    <cfRule type="expression" priority="639" aboveAverage="0" equalAverage="0" bottom="0" percent="0" rank="0" text="" dxfId="1752">
      <formula>$B$511&lt;1</formula>
    </cfRule>
  </conditionalFormatting>
  <conditionalFormatting sqref="B510:F510 H510">
    <cfRule type="expression" priority="640" aboveAverage="0" equalAverage="0" bottom="0" percent="0" rank="0" text="" dxfId="1753">
      <formula>$B$510&lt;1</formula>
    </cfRule>
  </conditionalFormatting>
  <conditionalFormatting sqref="C509:F509 H509">
    <cfRule type="expression" priority="641" aboveAverage="0" equalAverage="0" bottom="0" percent="0" rank="0" text="" dxfId="1754">
      <formula>$B$509&lt;1</formula>
    </cfRule>
  </conditionalFormatting>
  <conditionalFormatting sqref="C508:F508 H508">
    <cfRule type="expression" priority="642" aboveAverage="0" equalAverage="0" bottom="0" percent="0" rank="0" text="" dxfId="1755">
      <formula>$B$508&lt;1</formula>
    </cfRule>
  </conditionalFormatting>
  <conditionalFormatting sqref="B507:F507 H507">
    <cfRule type="expression" priority="643" aboveAverage="0" equalAverage="0" bottom="0" percent="0" rank="0" text="" dxfId="1756">
      <formula>$B$507&lt;1</formula>
    </cfRule>
  </conditionalFormatting>
  <conditionalFormatting sqref="B506:F506 H506">
    <cfRule type="expression" priority="644" aboveAverage="0" equalAverage="0" bottom="0" percent="0" rank="0" text="" dxfId="1757">
      <formula>$B$506&lt;1</formula>
    </cfRule>
  </conditionalFormatting>
  <conditionalFormatting sqref="B505:F505 H505">
    <cfRule type="expression" priority="645" aboveAverage="0" equalAverage="0" bottom="0" percent="0" rank="0" text="" dxfId="1758">
      <formula>$B$505&lt;1</formula>
    </cfRule>
  </conditionalFormatting>
  <conditionalFormatting sqref="B504:F504 H504">
    <cfRule type="expression" priority="646" aboveAverage="0" equalAverage="0" bottom="0" percent="0" rank="0" text="" dxfId="1759">
      <formula>$B$504&lt;1</formula>
    </cfRule>
  </conditionalFormatting>
  <conditionalFormatting sqref="B503:F503 H503">
    <cfRule type="expression" priority="647" aboveAverage="0" equalAverage="0" bottom="0" percent="0" rank="0" text="" dxfId="1760">
      <formula>$B$503&lt;1</formula>
    </cfRule>
  </conditionalFormatting>
  <conditionalFormatting sqref="B502:F502 H502">
    <cfRule type="expression" priority="648" aboveAverage="0" equalAverage="0" bottom="0" percent="0" rank="0" text="" dxfId="1761">
      <formula>$B$502&lt;1</formula>
    </cfRule>
  </conditionalFormatting>
  <conditionalFormatting sqref="B501:F501 H501">
    <cfRule type="expression" priority="649" aboveAverage="0" equalAverage="0" bottom="0" percent="0" rank="0" text="" dxfId="1762">
      <formula>$B$501&lt;1</formula>
    </cfRule>
  </conditionalFormatting>
  <conditionalFormatting sqref="B500:F500 H500">
    <cfRule type="expression" priority="650" aboveAverage="0" equalAverage="0" bottom="0" percent="0" rank="0" text="" dxfId="1763">
      <formula>$B$500&lt;1</formula>
    </cfRule>
  </conditionalFormatting>
  <conditionalFormatting sqref="C499:F499 H499">
    <cfRule type="expression" priority="651" aboveAverage="0" equalAverage="0" bottom="0" percent="0" rank="0" text="" dxfId="1764">
      <formula>$B$499&lt;1</formula>
    </cfRule>
  </conditionalFormatting>
  <conditionalFormatting sqref="B498:F498 H498">
    <cfRule type="expression" priority="652" aboveAverage="0" equalAverage="0" bottom="0" percent="0" rank="0" text="" dxfId="1765">
      <formula>$B$498&lt;1</formula>
    </cfRule>
  </conditionalFormatting>
  <conditionalFormatting sqref="B497:F497 H497">
    <cfRule type="expression" priority="653" aboveAverage="0" equalAverage="0" bottom="0" percent="0" rank="0" text="" dxfId="1766">
      <formula>$B$497&lt;1</formula>
    </cfRule>
  </conditionalFormatting>
  <conditionalFormatting sqref="B496:F496 H496">
    <cfRule type="expression" priority="654" aboveAverage="0" equalAverage="0" bottom="0" percent="0" rank="0" text="" dxfId="1767">
      <formula>$B$496&lt;1</formula>
    </cfRule>
  </conditionalFormatting>
  <conditionalFormatting sqref="C495:F495 H495">
    <cfRule type="expression" priority="655" aboveAverage="0" equalAverage="0" bottom="0" percent="0" rank="0" text="" dxfId="1768">
      <formula>$B$495&lt;1</formula>
    </cfRule>
  </conditionalFormatting>
  <conditionalFormatting sqref="B494:F494 H494">
    <cfRule type="expression" priority="656" aboveAverage="0" equalAverage="0" bottom="0" percent="0" rank="0" text="" dxfId="1769">
      <formula>$B$494&lt;1</formula>
    </cfRule>
  </conditionalFormatting>
  <conditionalFormatting sqref="C493:F493 H493">
    <cfRule type="expression" priority="657" aboveAverage="0" equalAverage="0" bottom="0" percent="0" rank="0" text="" dxfId="1770">
      <formula>$B$493&lt;1</formula>
    </cfRule>
  </conditionalFormatting>
  <conditionalFormatting sqref="B492:F492 H492">
    <cfRule type="expression" priority="658" aboveAverage="0" equalAverage="0" bottom="0" percent="0" rank="0" text="" dxfId="1771">
      <formula>$B$492&lt;1</formula>
    </cfRule>
  </conditionalFormatting>
  <conditionalFormatting sqref="B491:F491 H491">
    <cfRule type="expression" priority="659" aboveAverage="0" equalAverage="0" bottom="0" percent="0" rank="0" text="" dxfId="1772">
      <formula>$B$491&lt;1</formula>
    </cfRule>
  </conditionalFormatting>
  <conditionalFormatting sqref="B490:F490 H490">
    <cfRule type="expression" priority="660" aboveAverage="0" equalAverage="0" bottom="0" percent="0" rank="0" text="" dxfId="1773">
      <formula>$B$490&lt;1</formula>
    </cfRule>
  </conditionalFormatting>
  <conditionalFormatting sqref="B489:F489 H489">
    <cfRule type="expression" priority="661" aboveAverage="0" equalAverage="0" bottom="0" percent="0" rank="0" text="" dxfId="1774">
      <formula>$B$489&lt;1</formula>
    </cfRule>
  </conditionalFormatting>
  <conditionalFormatting sqref="B488:F488 H488">
    <cfRule type="expression" priority="662" aboveAverage="0" equalAverage="0" bottom="0" percent="0" rank="0" text="" dxfId="1775">
      <formula>$B$488&lt;1</formula>
    </cfRule>
  </conditionalFormatting>
  <conditionalFormatting sqref="B487:F487 H487">
    <cfRule type="expression" priority="663" aboveAverage="0" equalAverage="0" bottom="0" percent="0" rank="0" text="" dxfId="1776">
      <formula>$B$487&lt;1</formula>
    </cfRule>
  </conditionalFormatting>
  <conditionalFormatting sqref="B486:F486 H486">
    <cfRule type="expression" priority="664" aboveAverage="0" equalAverage="0" bottom="0" percent="0" rank="0" text="" dxfId="1777">
      <formula>$B$486&lt;1</formula>
    </cfRule>
  </conditionalFormatting>
  <conditionalFormatting sqref="B485:F485 H485">
    <cfRule type="expression" priority="665" aboveAverage="0" equalAverage="0" bottom="0" percent="0" rank="0" text="" dxfId="1778">
      <formula>$B$485&lt;1</formula>
    </cfRule>
  </conditionalFormatting>
  <conditionalFormatting sqref="B484:F484 H484">
    <cfRule type="expression" priority="666" aboveAverage="0" equalAverage="0" bottom="0" percent="0" rank="0" text="" dxfId="1779">
      <formula>$B$484&lt;1</formula>
    </cfRule>
  </conditionalFormatting>
  <conditionalFormatting sqref="B483:F483 H483">
    <cfRule type="expression" priority="667" aboveAverage="0" equalAverage="0" bottom="0" percent="0" rank="0" text="" dxfId="1780">
      <formula>$B$483&lt;1</formula>
    </cfRule>
  </conditionalFormatting>
  <conditionalFormatting sqref="B482:F482 H482">
    <cfRule type="expression" priority="668" aboveAverage="0" equalAverage="0" bottom="0" percent="0" rank="0" text="" dxfId="1781">
      <formula>$B$482&lt;1</formula>
    </cfRule>
  </conditionalFormatting>
  <conditionalFormatting sqref="C481:F481 H481">
    <cfRule type="expression" priority="669" aboveAverage="0" equalAverage="0" bottom="0" percent="0" rank="0" text="" dxfId="1782">
      <formula>$B$481&lt;1</formula>
    </cfRule>
  </conditionalFormatting>
  <conditionalFormatting sqref="B478:F478 H478">
    <cfRule type="expression" priority="670" aboveAverage="0" equalAverage="0" bottom="0" percent="0" rank="0" text="" dxfId="1783">
      <formula>$B$478&lt;1</formula>
    </cfRule>
  </conditionalFormatting>
  <conditionalFormatting sqref="C477:F477 H477">
    <cfRule type="expression" priority="671" aboveAverage="0" equalAverage="0" bottom="0" percent="0" rank="0" text="" dxfId="1784">
      <formula>$B$477&lt;1</formula>
    </cfRule>
  </conditionalFormatting>
  <conditionalFormatting sqref="B476:F476 H476">
    <cfRule type="expression" priority="672" aboveAverage="0" equalAverage="0" bottom="0" percent="0" rank="0" text="" dxfId="1785">
      <formula>$B$476&lt;1</formula>
    </cfRule>
  </conditionalFormatting>
  <conditionalFormatting sqref="C471:F471 H471">
    <cfRule type="expression" priority="673" aboveAverage="0" equalAverage="0" bottom="0" percent="0" rank="0" text="" dxfId="1786">
      <formula>$B$471&lt;1</formula>
    </cfRule>
  </conditionalFormatting>
  <conditionalFormatting sqref="B470:F470 H470">
    <cfRule type="expression" priority="674" aboveAverage="0" equalAverage="0" bottom="0" percent="0" rank="0" text="" dxfId="1787">
      <formula>$B$470&lt;1</formula>
    </cfRule>
  </conditionalFormatting>
  <conditionalFormatting sqref="B469:F469 H469">
    <cfRule type="expression" priority="675" aboveAverage="0" equalAverage="0" bottom="0" percent="0" rank="0" text="" dxfId="1788">
      <formula>$B$469&lt;1</formula>
    </cfRule>
  </conditionalFormatting>
  <conditionalFormatting sqref="B468:F468 H468">
    <cfRule type="expression" priority="676" aboveAverage="0" equalAverage="0" bottom="0" percent="0" rank="0" text="" dxfId="1789">
      <formula>$B$468&lt;1</formula>
    </cfRule>
  </conditionalFormatting>
  <conditionalFormatting sqref="C467:F467 H467">
    <cfRule type="expression" priority="677" aboveAverage="0" equalAverage="0" bottom="0" percent="0" rank="0" text="" dxfId="1790">
      <formula>$B$467&lt;1</formula>
    </cfRule>
  </conditionalFormatting>
  <conditionalFormatting sqref="C466:F466 H466">
    <cfRule type="expression" priority="678" aboveAverage="0" equalAverage="0" bottom="0" percent="0" rank="0" text="" dxfId="1791">
      <formula>$B$466&lt;1</formula>
    </cfRule>
  </conditionalFormatting>
  <conditionalFormatting sqref="B465:F465 H465">
    <cfRule type="expression" priority="679" aboveAverage="0" equalAverage="0" bottom="0" percent="0" rank="0" text="" dxfId="1792">
      <formula>$B$465&lt;1</formula>
    </cfRule>
  </conditionalFormatting>
  <conditionalFormatting sqref="B464:F464 H464">
    <cfRule type="expression" priority="680" aboveAverage="0" equalAverage="0" bottom="0" percent="0" rank="0" text="" dxfId="1793">
      <formula>$B$464&lt;1</formula>
    </cfRule>
  </conditionalFormatting>
  <conditionalFormatting sqref="B463:F463 H463">
    <cfRule type="expression" priority="681" aboveAverage="0" equalAverage="0" bottom="0" percent="0" rank="0" text="" dxfId="1794">
      <formula>$B$463&lt;1</formula>
    </cfRule>
  </conditionalFormatting>
  <conditionalFormatting sqref="B462:F462 H462">
    <cfRule type="expression" priority="682" aboveAverage="0" equalAverage="0" bottom="0" percent="0" rank="0" text="" dxfId="1795">
      <formula>$B$462&lt;1</formula>
    </cfRule>
  </conditionalFormatting>
  <conditionalFormatting sqref="B461:F461 H461">
    <cfRule type="expression" priority="683" aboveAverage="0" equalAverage="0" bottom="0" percent="0" rank="0" text="" dxfId="1796">
      <formula>$B$461&lt;1</formula>
    </cfRule>
  </conditionalFormatting>
  <conditionalFormatting sqref="B460:F460 H460">
    <cfRule type="expression" priority="684" aboveAverage="0" equalAverage="0" bottom="0" percent="0" rank="0" text="" dxfId="1797">
      <formula>$B$460&lt;1</formula>
    </cfRule>
  </conditionalFormatting>
  <conditionalFormatting sqref="B459:F459 H459">
    <cfRule type="expression" priority="685" aboveAverage="0" equalAverage="0" bottom="0" percent="0" rank="0" text="" dxfId="1798">
      <formula>$B$459&lt;1</formula>
    </cfRule>
  </conditionalFormatting>
  <conditionalFormatting sqref="B458:F458 H458">
    <cfRule type="expression" priority="686" aboveAverage="0" equalAverage="0" bottom="0" percent="0" rank="0" text="" dxfId="1799">
      <formula>$B$458&lt;1</formula>
    </cfRule>
  </conditionalFormatting>
  <conditionalFormatting sqref="C457:F457 H457">
    <cfRule type="expression" priority="687" aboveAverage="0" equalAverage="0" bottom="0" percent="0" rank="0" text="" dxfId="1800">
      <formula>$B$457&lt;1</formula>
    </cfRule>
  </conditionalFormatting>
  <conditionalFormatting sqref="B456:F456 H456">
    <cfRule type="expression" priority="688" aboveAverage="0" equalAverage="0" bottom="0" percent="0" rank="0" text="" dxfId="1801">
      <formula>$B$456&lt;1</formula>
    </cfRule>
  </conditionalFormatting>
  <conditionalFormatting sqref="B455:F455 H455">
    <cfRule type="expression" priority="689" aboveAverage="0" equalAverage="0" bottom="0" percent="0" rank="0" text="" dxfId="1802">
      <formula>$B$455&lt;1</formula>
    </cfRule>
  </conditionalFormatting>
  <conditionalFormatting sqref="B454:F454 H454">
    <cfRule type="expression" priority="690" aboveAverage="0" equalAverage="0" bottom="0" percent="0" rank="0" text="" dxfId="1803">
      <formula>$B$454&lt;1</formula>
    </cfRule>
  </conditionalFormatting>
  <conditionalFormatting sqref="C453:F453 H453">
    <cfRule type="expression" priority="691" aboveAverage="0" equalAverage="0" bottom="0" percent="0" rank="0" text="" dxfId="1804">
      <formula>$B$453&lt;1</formula>
    </cfRule>
  </conditionalFormatting>
  <conditionalFormatting sqref="C452:F452 H452">
    <cfRule type="expression" priority="692" aboveAverage="0" equalAverage="0" bottom="0" percent="0" rank="0" text="" dxfId="1805">
      <formula>$B$452&lt;1</formula>
    </cfRule>
  </conditionalFormatting>
  <conditionalFormatting sqref="B451:F451 H451">
    <cfRule type="expression" priority="693" aboveAverage="0" equalAverage="0" bottom="0" percent="0" rank="0" text="" dxfId="1806">
      <formula>$B$451&lt;1</formula>
    </cfRule>
  </conditionalFormatting>
  <conditionalFormatting sqref="B450:F450 H450">
    <cfRule type="expression" priority="694" aboveAverage="0" equalAverage="0" bottom="0" percent="0" rank="0" text="" dxfId="1807">
      <formula>$B$450&lt;1</formula>
    </cfRule>
  </conditionalFormatting>
  <conditionalFormatting sqref="C449:F449 H449">
    <cfRule type="expression" priority="695" aboveAverage="0" equalAverage="0" bottom="0" percent="0" rank="0" text="" dxfId="1808">
      <formula>$B$449&lt;1</formula>
    </cfRule>
  </conditionalFormatting>
  <conditionalFormatting sqref="B448:F448 H448">
    <cfRule type="expression" priority="696" aboveAverage="0" equalAverage="0" bottom="0" percent="0" rank="0" text="" dxfId="1809">
      <formula>$B$448&lt;1</formula>
    </cfRule>
  </conditionalFormatting>
  <conditionalFormatting sqref="C447:F447 H447">
    <cfRule type="expression" priority="697" aboveAverage="0" equalAverage="0" bottom="0" percent="0" rank="0" text="" dxfId="1810">
      <formula>$B$447&lt;1</formula>
    </cfRule>
  </conditionalFormatting>
  <conditionalFormatting sqref="B446:F446 H446">
    <cfRule type="expression" priority="698" aboveAverage="0" equalAverage="0" bottom="0" percent="0" rank="0" text="" dxfId="1811">
      <formula>$B$446&lt;1</formula>
    </cfRule>
  </conditionalFormatting>
  <conditionalFormatting sqref="B445:F445 H445">
    <cfRule type="expression" priority="699" aboveAverage="0" equalAverage="0" bottom="0" percent="0" rank="0" text="" dxfId="1812">
      <formula>$B$445&lt;1</formula>
    </cfRule>
  </conditionalFormatting>
  <conditionalFormatting sqref="C444:F444 H444">
    <cfRule type="expression" priority="700" aboveAverage="0" equalAverage="0" bottom="0" percent="0" rank="0" text="" dxfId="1813">
      <formula>$B$444&lt;1</formula>
    </cfRule>
  </conditionalFormatting>
  <conditionalFormatting sqref="B443:F443 H443">
    <cfRule type="expression" priority="701" aboveAverage="0" equalAverage="0" bottom="0" percent="0" rank="0" text="" dxfId="1814">
      <formula>$B$443&lt;1</formula>
    </cfRule>
  </conditionalFormatting>
  <conditionalFormatting sqref="C442:F442 H442">
    <cfRule type="expression" priority="702" aboveAverage="0" equalAverage="0" bottom="0" percent="0" rank="0" text="" dxfId="1815">
      <formula>$B$442&lt;1</formula>
    </cfRule>
  </conditionalFormatting>
  <conditionalFormatting sqref="B441:F441 H441">
    <cfRule type="expression" priority="703" aboveAverage="0" equalAverage="0" bottom="0" percent="0" rank="0" text="" dxfId="1816">
      <formula>$B$441&lt;1</formula>
    </cfRule>
  </conditionalFormatting>
  <conditionalFormatting sqref="B440:F440 H440">
    <cfRule type="expression" priority="704" aboveAverage="0" equalAverage="0" bottom="0" percent="0" rank="0" text="" dxfId="1817">
      <formula>$B$440&lt;1</formula>
    </cfRule>
  </conditionalFormatting>
  <conditionalFormatting sqref="B439:F439 H439">
    <cfRule type="expression" priority="705" aboveAverage="0" equalAverage="0" bottom="0" percent="0" rank="0" text="" dxfId="1818">
      <formula>$B$439&lt;1</formula>
    </cfRule>
  </conditionalFormatting>
  <conditionalFormatting sqref="B438:F438 H438">
    <cfRule type="expression" priority="706" aboveAverage="0" equalAverage="0" bottom="0" percent="0" rank="0" text="" dxfId="1819">
      <formula>$B$438&lt;1</formula>
    </cfRule>
  </conditionalFormatting>
  <conditionalFormatting sqref="B437:F437 H437">
    <cfRule type="expression" priority="707" aboveAverage="0" equalAverage="0" bottom="0" percent="0" rank="0" text="" dxfId="1820">
      <formula>$B$437&lt;1</formula>
    </cfRule>
  </conditionalFormatting>
  <conditionalFormatting sqref="B436:F436 H436">
    <cfRule type="expression" priority="708" aboveAverage="0" equalAverage="0" bottom="0" percent="0" rank="0" text="" dxfId="1821">
      <formula>$B$436&lt;1</formula>
    </cfRule>
  </conditionalFormatting>
  <conditionalFormatting sqref="B435:F435 H435">
    <cfRule type="expression" priority="709" aboveAverage="0" equalAverage="0" bottom="0" percent="0" rank="0" text="" dxfId="1822">
      <formula>$B$435&lt;1</formula>
    </cfRule>
  </conditionalFormatting>
  <conditionalFormatting sqref="B434:F434 H434">
    <cfRule type="expression" priority="710" aboveAverage="0" equalAverage="0" bottom="0" percent="0" rank="0" text="" dxfId="1823">
      <formula>$B$434&lt;1</formula>
    </cfRule>
  </conditionalFormatting>
  <conditionalFormatting sqref="C433:F433 H433">
    <cfRule type="expression" priority="711" aboveAverage="0" equalAverage="0" bottom="0" percent="0" rank="0" text="" dxfId="1824">
      <formula>$B$433&lt;1</formula>
    </cfRule>
  </conditionalFormatting>
  <conditionalFormatting sqref="B432:F432 H432">
    <cfRule type="expression" priority="712" aboveAverage="0" equalAverage="0" bottom="0" percent="0" rank="0" text="" dxfId="1825">
      <formula>$B$432&lt;1</formula>
    </cfRule>
  </conditionalFormatting>
  <conditionalFormatting sqref="B431:F431 H431">
    <cfRule type="expression" priority="713" aboveAverage="0" equalAverage="0" bottom="0" percent="0" rank="0" text="" dxfId="1826">
      <formula>$B$431&lt;1</formula>
    </cfRule>
  </conditionalFormatting>
  <conditionalFormatting sqref="C430:F430 H430">
    <cfRule type="expression" priority="714" aboveAverage="0" equalAverage="0" bottom="0" percent="0" rank="0" text="" dxfId="1827">
      <formula>$B$430&lt;1</formula>
    </cfRule>
  </conditionalFormatting>
  <conditionalFormatting sqref="B429:F429 H429">
    <cfRule type="expression" priority="715" aboveAverage="0" equalAverage="0" bottom="0" percent="0" rank="0" text="" dxfId="1828">
      <formula>$B$429&lt;1</formula>
    </cfRule>
  </conditionalFormatting>
  <conditionalFormatting sqref="C428:F428 H428">
    <cfRule type="expression" priority="716" aboveAverage="0" equalAverage="0" bottom="0" percent="0" rank="0" text="" dxfId="1829">
      <formula>$B$428&lt;1</formula>
    </cfRule>
  </conditionalFormatting>
  <conditionalFormatting sqref="B427:F427 H427">
    <cfRule type="expression" priority="717" aboveAverage="0" equalAverage="0" bottom="0" percent="0" rank="0" text="" dxfId="1830">
      <formula>$B$427&lt;1</formula>
    </cfRule>
  </conditionalFormatting>
  <conditionalFormatting sqref="B426:F426 H426">
    <cfRule type="expression" priority="718" aboveAverage="0" equalAverage="0" bottom="0" percent="0" rank="0" text="" dxfId="1831">
      <formula>$B$426&lt;1</formula>
    </cfRule>
  </conditionalFormatting>
  <conditionalFormatting sqref="B425:F425 H425">
    <cfRule type="expression" priority="719" aboveAverage="0" equalAverage="0" bottom="0" percent="0" rank="0" text="" dxfId="1832">
      <formula>$B$425&lt;1</formula>
    </cfRule>
  </conditionalFormatting>
  <conditionalFormatting sqref="B424:F424 H424">
    <cfRule type="expression" priority="720" aboveAverage="0" equalAverage="0" bottom="0" percent="0" rank="0" text="" dxfId="1833">
      <formula>$B$424&lt;1</formula>
    </cfRule>
  </conditionalFormatting>
  <conditionalFormatting sqref="B423:F423 H423">
    <cfRule type="expression" priority="721" aboveAverage="0" equalAverage="0" bottom="0" percent="0" rank="0" text="" dxfId="1834">
      <formula>$B$423&lt;1</formula>
    </cfRule>
  </conditionalFormatting>
  <conditionalFormatting sqref="B422:F422 H422">
    <cfRule type="expression" priority="722" aboveAverage="0" equalAverage="0" bottom="0" percent="0" rank="0" text="" dxfId="1835">
      <formula>$B$422&lt;1</formula>
    </cfRule>
  </conditionalFormatting>
  <conditionalFormatting sqref="B421:F421 H421">
    <cfRule type="expression" priority="723" aboveAverage="0" equalAverage="0" bottom="0" percent="0" rank="0" text="" dxfId="1836">
      <formula>$B$421&lt;1</formula>
    </cfRule>
  </conditionalFormatting>
  <conditionalFormatting sqref="B420:F420 H420">
    <cfRule type="expression" priority="724" aboveAverage="0" equalAverage="0" bottom="0" percent="0" rank="0" text="" dxfId="1837">
      <formula>$B$420&lt;1</formula>
    </cfRule>
  </conditionalFormatting>
  <conditionalFormatting sqref="B419:F419 H419">
    <cfRule type="expression" priority="725" aboveAverage="0" equalAverage="0" bottom="0" percent="0" rank="0" text="" dxfId="1838">
      <formula>$B$419&lt;1</formula>
    </cfRule>
  </conditionalFormatting>
  <conditionalFormatting sqref="B418:F418 H418">
    <cfRule type="expression" priority="726" aboveAverage="0" equalAverage="0" bottom="0" percent="0" rank="0" text="" dxfId="1839">
      <formula>$B$418&lt;1</formula>
    </cfRule>
  </conditionalFormatting>
  <conditionalFormatting sqref="B417:F417 H417">
    <cfRule type="expression" priority="727" aboveAverage="0" equalAverage="0" bottom="0" percent="0" rank="0" text="" dxfId="1840">
      <formula>$B$417&lt;1</formula>
    </cfRule>
  </conditionalFormatting>
  <conditionalFormatting sqref="C416:F416 H416">
    <cfRule type="expression" priority="728" aboveAverage="0" equalAverage="0" bottom="0" percent="0" rank="0" text="" dxfId="1841">
      <formula>$B$416&lt;1</formula>
    </cfRule>
  </conditionalFormatting>
  <conditionalFormatting sqref="B415:F415 H415">
    <cfRule type="expression" priority="729" aboveAverage="0" equalAverage="0" bottom="0" percent="0" rank="0" text="" dxfId="1842">
      <formula>$B$415&lt;1</formula>
    </cfRule>
  </conditionalFormatting>
  <conditionalFormatting sqref="C414:F414 H414">
    <cfRule type="expression" priority="730" aboveAverage="0" equalAverage="0" bottom="0" percent="0" rank="0" text="" dxfId="1843">
      <formula>$B$414&lt;1</formula>
    </cfRule>
  </conditionalFormatting>
  <conditionalFormatting sqref="B413:F413 H413">
    <cfRule type="expression" priority="731" aboveAverage="0" equalAverage="0" bottom="0" percent="0" rank="0" text="" dxfId="1844">
      <formula>$B$413&lt;1</formula>
    </cfRule>
  </conditionalFormatting>
  <conditionalFormatting sqref="C412:F412 H412">
    <cfRule type="expression" priority="732" aboveAverage="0" equalAverage="0" bottom="0" percent="0" rank="0" text="" dxfId="1845">
      <formula>$B$412&lt;1</formula>
    </cfRule>
  </conditionalFormatting>
  <conditionalFormatting sqref="B411:F411 H411">
    <cfRule type="expression" priority="733" aboveAverage="0" equalAverage="0" bottom="0" percent="0" rank="0" text="" dxfId="1846">
      <formula>$B$411&lt;1</formula>
    </cfRule>
  </conditionalFormatting>
  <conditionalFormatting sqref="B410:F410 H410">
    <cfRule type="expression" priority="734" aboveAverage="0" equalAverage="0" bottom="0" percent="0" rank="0" text="" dxfId="1847">
      <formula>$B$410&lt;1</formula>
    </cfRule>
  </conditionalFormatting>
  <conditionalFormatting sqref="B409:F409 H409">
    <cfRule type="expression" priority="735" aboveAverage="0" equalAverage="0" bottom="0" percent="0" rank="0" text="" dxfId="1848">
      <formula>$B$409&lt;1</formula>
    </cfRule>
  </conditionalFormatting>
  <conditionalFormatting sqref="B408:F408 H408">
    <cfRule type="expression" priority="736" aboveAverage="0" equalAverage="0" bottom="0" percent="0" rank="0" text="" dxfId="1849">
      <formula>$B$408&lt;1</formula>
    </cfRule>
  </conditionalFormatting>
  <conditionalFormatting sqref="B407:F407 H407">
    <cfRule type="expression" priority="737" aboveAverage="0" equalAverage="0" bottom="0" percent="0" rank="0" text="" dxfId="1850">
      <formula>$B$407&lt;1</formula>
    </cfRule>
  </conditionalFormatting>
  <conditionalFormatting sqref="C406:F406 H406">
    <cfRule type="expression" priority="738" aboveAverage="0" equalAverage="0" bottom="0" percent="0" rank="0" text="" dxfId="1851">
      <formula>$B$406&lt;1</formula>
    </cfRule>
  </conditionalFormatting>
  <conditionalFormatting sqref="B405:F405 H405">
    <cfRule type="expression" priority="739" aboveAverage="0" equalAverage="0" bottom="0" percent="0" rank="0" text="" dxfId="1852">
      <formula>$B$405&lt;1</formula>
    </cfRule>
  </conditionalFormatting>
  <conditionalFormatting sqref="C404:F404 H404">
    <cfRule type="expression" priority="740" aboveAverage="0" equalAverage="0" bottom="0" percent="0" rank="0" text="" dxfId="1853">
      <formula>$B$404&lt;1</formula>
    </cfRule>
  </conditionalFormatting>
  <conditionalFormatting sqref="B403:F403 H403">
    <cfRule type="expression" priority="741" aboveAverage="0" equalAverage="0" bottom="0" percent="0" rank="0" text="" dxfId="1854">
      <formula>$B$403&lt;1</formula>
    </cfRule>
  </conditionalFormatting>
  <conditionalFormatting sqref="C402:F402 H402">
    <cfRule type="expression" priority="742" aboveAverage="0" equalAverage="0" bottom="0" percent="0" rank="0" text="" dxfId="1855">
      <formula>$B$402&lt;1</formula>
    </cfRule>
  </conditionalFormatting>
  <conditionalFormatting sqref="C401:F401 H401">
    <cfRule type="expression" priority="743" aboveAverage="0" equalAverage="0" bottom="0" percent="0" rank="0" text="" dxfId="1856">
      <formula>$B$401&lt;1</formula>
    </cfRule>
  </conditionalFormatting>
  <conditionalFormatting sqref="B400:F400 H400">
    <cfRule type="expression" priority="744" aboveAverage="0" equalAverage="0" bottom="0" percent="0" rank="0" text="" dxfId="1857">
      <formula>$B$400&lt;1</formula>
    </cfRule>
  </conditionalFormatting>
  <conditionalFormatting sqref="B399:F399 H399">
    <cfRule type="expression" priority="745" aboveAverage="0" equalAverage="0" bottom="0" percent="0" rank="0" text="" dxfId="1858">
      <formula>$B$399&lt;1</formula>
    </cfRule>
  </conditionalFormatting>
  <conditionalFormatting sqref="B398:F398 H398">
    <cfRule type="expression" priority="746" aboveAverage="0" equalAverage="0" bottom="0" percent="0" rank="0" text="" dxfId="1859">
      <formula>$B$398&lt;1</formula>
    </cfRule>
  </conditionalFormatting>
  <conditionalFormatting sqref="B397:F397 H397">
    <cfRule type="expression" priority="747" aboveAverage="0" equalAverage="0" bottom="0" percent="0" rank="0" text="" dxfId="1860">
      <formula>$B$397&lt;1</formula>
    </cfRule>
  </conditionalFormatting>
  <conditionalFormatting sqref="B396:F396 H396">
    <cfRule type="expression" priority="748" aboveAverage="0" equalAverage="0" bottom="0" percent="0" rank="0" text="" dxfId="1861">
      <formula>$B$396&lt;1</formula>
    </cfRule>
  </conditionalFormatting>
  <conditionalFormatting sqref="B395:F395 H395">
    <cfRule type="expression" priority="749" aboveAverage="0" equalAverage="0" bottom="0" percent="0" rank="0" text="" dxfId="1862">
      <formula>$B$395&lt;1</formula>
    </cfRule>
  </conditionalFormatting>
  <conditionalFormatting sqref="B394:F394 H394">
    <cfRule type="expression" priority="750" aboveAverage="0" equalAverage="0" bottom="0" percent="0" rank="0" text="" dxfId="1863">
      <formula>$B$394&lt;1</formula>
    </cfRule>
  </conditionalFormatting>
  <conditionalFormatting sqref="C393:F393 H393">
    <cfRule type="expression" priority="751" aboveAverage="0" equalAverage="0" bottom="0" percent="0" rank="0" text="" dxfId="1864">
      <formula>$B$393&lt;1</formula>
    </cfRule>
  </conditionalFormatting>
  <conditionalFormatting sqref="B392:F392 H392">
    <cfRule type="expression" priority="752" aboveAverage="0" equalAverage="0" bottom="0" percent="0" rank="0" text="" dxfId="1865">
      <formula>$B$392&lt;1</formula>
    </cfRule>
  </conditionalFormatting>
  <conditionalFormatting sqref="B391:F391 H391">
    <cfRule type="expression" priority="753" aboveAverage="0" equalAverage="0" bottom="0" percent="0" rank="0" text="" dxfId="1866">
      <formula>$B$391&lt;1</formula>
    </cfRule>
  </conditionalFormatting>
  <conditionalFormatting sqref="B390:F390 H390">
    <cfRule type="expression" priority="754" aboveAverage="0" equalAverage="0" bottom="0" percent="0" rank="0" text="" dxfId="1867">
      <formula>$B$390&lt;1</formula>
    </cfRule>
  </conditionalFormatting>
  <conditionalFormatting sqref="C389:F389 H389">
    <cfRule type="expression" priority="755" aboveAverage="0" equalAverage="0" bottom="0" percent="0" rank="0" text="" dxfId="1868">
      <formula>$B$389&lt;1</formula>
    </cfRule>
  </conditionalFormatting>
  <conditionalFormatting sqref="C388:F388 H388">
    <cfRule type="expression" priority="756" aboveAverage="0" equalAverage="0" bottom="0" percent="0" rank="0" text="" dxfId="1869">
      <formula>$B$388&lt;1</formula>
    </cfRule>
  </conditionalFormatting>
  <conditionalFormatting sqref="B387:F387 H387">
    <cfRule type="expression" priority="757" aboveAverage="0" equalAverage="0" bottom="0" percent="0" rank="0" text="" dxfId="1870">
      <formula>$B$387&lt;1</formula>
    </cfRule>
  </conditionalFormatting>
  <conditionalFormatting sqref="C386:F386 H386">
    <cfRule type="expression" priority="758" aboveAverage="0" equalAverage="0" bottom="0" percent="0" rank="0" text="" dxfId="1871">
      <formula>$B$386&lt;1</formula>
    </cfRule>
  </conditionalFormatting>
  <conditionalFormatting sqref="B385:F385 H385">
    <cfRule type="expression" priority="759" aboveAverage="0" equalAverage="0" bottom="0" percent="0" rank="0" text="" dxfId="1872">
      <formula>$B$385&lt;1</formula>
    </cfRule>
  </conditionalFormatting>
  <conditionalFormatting sqref="B384:F384 H384">
    <cfRule type="expression" priority="760" aboveAverage="0" equalAverage="0" bottom="0" percent="0" rank="0" text="" dxfId="1873">
      <formula>$B$384&lt;1</formula>
    </cfRule>
  </conditionalFormatting>
  <conditionalFormatting sqref="B383:F383 H383">
    <cfRule type="expression" priority="761" aboveAverage="0" equalAverage="0" bottom="0" percent="0" rank="0" text="" dxfId="1874">
      <formula>$B$383&lt;1</formula>
    </cfRule>
  </conditionalFormatting>
  <conditionalFormatting sqref="B382:F382 H382">
    <cfRule type="expression" priority="762" aboveAverage="0" equalAverage="0" bottom="0" percent="0" rank="0" text="" dxfId="1875">
      <formula>$B$382&lt;1</formula>
    </cfRule>
  </conditionalFormatting>
  <conditionalFormatting sqref="B381:F381 H381">
    <cfRule type="expression" priority="763" aboveAverage="0" equalAverage="0" bottom="0" percent="0" rank="0" text="" dxfId="1876">
      <formula>$B$381&lt;1</formula>
    </cfRule>
  </conditionalFormatting>
  <conditionalFormatting sqref="B380:F380 H380">
    <cfRule type="expression" priority="764" aboveAverage="0" equalAverage="0" bottom="0" percent="0" rank="0" text="" dxfId="1877">
      <formula>$B$380&lt;1</formula>
    </cfRule>
  </conditionalFormatting>
  <conditionalFormatting sqref="B379:F379 H379">
    <cfRule type="expression" priority="765" aboveAverage="0" equalAverage="0" bottom="0" percent="0" rank="0" text="" dxfId="1878">
      <formula>$B$379&lt;1</formula>
    </cfRule>
  </conditionalFormatting>
  <conditionalFormatting sqref="B378:F378 H378">
    <cfRule type="expression" priority="766" aboveAverage="0" equalAverage="0" bottom="0" percent="0" rank="0" text="" dxfId="1879">
      <formula>$B$378&lt;1</formula>
    </cfRule>
  </conditionalFormatting>
  <conditionalFormatting sqref="B377:F377 H377">
    <cfRule type="expression" priority="767" aboveAverage="0" equalAverage="0" bottom="0" percent="0" rank="0" text="" dxfId="1880">
      <formula>$B$377&lt;1</formula>
    </cfRule>
  </conditionalFormatting>
  <conditionalFormatting sqref="C376:F376 H376">
    <cfRule type="expression" priority="768" aboveAverage="0" equalAverage="0" bottom="0" percent="0" rank="0" text="" dxfId="1881">
      <formula>$B$376&lt;1</formula>
    </cfRule>
  </conditionalFormatting>
  <conditionalFormatting sqref="B375:F375 H375">
    <cfRule type="expression" priority="769" aboveAverage="0" equalAverage="0" bottom="0" percent="0" rank="0" text="" dxfId="1882">
      <formula>$B$375&lt;1</formula>
    </cfRule>
  </conditionalFormatting>
  <conditionalFormatting sqref="C374:F374 H374">
    <cfRule type="expression" priority="770" aboveAverage="0" equalAverage="0" bottom="0" percent="0" rank="0" text="" dxfId="1883">
      <formula>$B$374&lt;1</formula>
    </cfRule>
  </conditionalFormatting>
  <conditionalFormatting sqref="B373:F373 H373">
    <cfRule type="expression" priority="771" aboveAverage="0" equalAverage="0" bottom="0" percent="0" rank="0" text="" dxfId="1884">
      <formula>$B$373&lt;1</formula>
    </cfRule>
  </conditionalFormatting>
  <conditionalFormatting sqref="B372:F372 H372">
    <cfRule type="expression" priority="772" aboveAverage="0" equalAverage="0" bottom="0" percent="0" rank="0" text="" dxfId="1885">
      <formula>$B$372&lt;1</formula>
    </cfRule>
  </conditionalFormatting>
  <conditionalFormatting sqref="B371:F371 H371">
    <cfRule type="expression" priority="773" aboveAverage="0" equalAverage="0" bottom="0" percent="0" rank="0" text="" dxfId="1886">
      <formula>$B$371&lt;1</formula>
    </cfRule>
  </conditionalFormatting>
  <conditionalFormatting sqref="B370:F370 H370">
    <cfRule type="expression" priority="774" aboveAverage="0" equalAverage="0" bottom="0" percent="0" rank="0" text="" dxfId="1887">
      <formula>$B$370&lt;1</formula>
    </cfRule>
  </conditionalFormatting>
  <conditionalFormatting sqref="B369:F369 H369">
    <cfRule type="expression" priority="775" aboveAverage="0" equalAverage="0" bottom="0" percent="0" rank="0" text="" dxfId="1888">
      <formula>$B$369&lt;1</formula>
    </cfRule>
  </conditionalFormatting>
  <conditionalFormatting sqref="B368:F368 H368">
    <cfRule type="expression" priority="776" aboveAverage="0" equalAverage="0" bottom="0" percent="0" rank="0" text="" dxfId="1889">
      <formula>$B$368&lt;1</formula>
    </cfRule>
  </conditionalFormatting>
  <conditionalFormatting sqref="B367:F367 H367">
    <cfRule type="expression" priority="777" aboveAverage="0" equalAverage="0" bottom="0" percent="0" rank="0" text="" dxfId="1890">
      <formula>$B$367&lt;1</formula>
    </cfRule>
  </conditionalFormatting>
  <conditionalFormatting sqref="B366:F366 H366">
    <cfRule type="expression" priority="778" aboveAverage="0" equalAverage="0" bottom="0" percent="0" rank="0" text="" dxfId="1891">
      <formula>$B$366&lt;1</formula>
    </cfRule>
  </conditionalFormatting>
  <conditionalFormatting sqref="C365:F365 H365">
    <cfRule type="expression" priority="779" aboveAverage="0" equalAverage="0" bottom="0" percent="0" rank="0" text="" dxfId="1892">
      <formula>$B$365&lt;1</formula>
    </cfRule>
  </conditionalFormatting>
  <conditionalFormatting sqref="B364:F364 H364">
    <cfRule type="expression" priority="780" aboveAverage="0" equalAverage="0" bottom="0" percent="0" rank="0" text="" dxfId="1893">
      <formula>$B$364&lt;1</formula>
    </cfRule>
  </conditionalFormatting>
  <conditionalFormatting sqref="B363:F363 H363">
    <cfRule type="expression" priority="781" aboveAverage="0" equalAverage="0" bottom="0" percent="0" rank="0" text="" dxfId="1894">
      <formula>$B$363&lt;1</formula>
    </cfRule>
  </conditionalFormatting>
  <conditionalFormatting sqref="C362:F362 H362">
    <cfRule type="expression" priority="782" aboveAverage="0" equalAverage="0" bottom="0" percent="0" rank="0" text="" dxfId="1895">
      <formula>$B$362&lt;1</formula>
    </cfRule>
  </conditionalFormatting>
  <conditionalFormatting sqref="B359:F359 H359">
    <cfRule type="expression" priority="783" aboveAverage="0" equalAverage="0" bottom="0" percent="0" rank="0" text="" dxfId="1896">
      <formula>$B$359&lt;1</formula>
    </cfRule>
  </conditionalFormatting>
  <conditionalFormatting sqref="B358:F358 H358">
    <cfRule type="expression" priority="784" aboveAverage="0" equalAverage="0" bottom="0" percent="0" rank="0" text="" dxfId="1897">
      <formula>$B$358&lt;1</formula>
    </cfRule>
  </conditionalFormatting>
  <conditionalFormatting sqref="B357:F357 H357">
    <cfRule type="expression" priority="785" aboveAverage="0" equalAverage="0" bottom="0" percent="0" rank="0" text="" dxfId="1898">
      <formula>$B$357&lt;1</formula>
    </cfRule>
  </conditionalFormatting>
  <conditionalFormatting sqref="B356:F356 H356">
    <cfRule type="expression" priority="786" aboveAverage="0" equalAverage="0" bottom="0" percent="0" rank="0" text="" dxfId="1899">
      <formula>$B$356&lt;1</formula>
    </cfRule>
  </conditionalFormatting>
  <conditionalFormatting sqref="B355:F355 H355">
    <cfRule type="expression" priority="787" aboveAverage="0" equalAverage="0" bottom="0" percent="0" rank="0" text="" dxfId="1900">
      <formula>$B$355&lt;1</formula>
    </cfRule>
  </conditionalFormatting>
  <conditionalFormatting sqref="C354:F354 H354">
    <cfRule type="expression" priority="788" aboveAverage="0" equalAverage="0" bottom="0" percent="0" rank="0" text="" dxfId="1901">
      <formula>$B$354&lt;1</formula>
    </cfRule>
  </conditionalFormatting>
  <conditionalFormatting sqref="B353:F353 H353">
    <cfRule type="expression" priority="789" aboveAverage="0" equalAverage="0" bottom="0" percent="0" rank="0" text="" dxfId="1902">
      <formula>$B$353&lt;1</formula>
    </cfRule>
  </conditionalFormatting>
  <conditionalFormatting sqref="C352:F352 H352">
    <cfRule type="expression" priority="790" aboveAverage="0" equalAverage="0" bottom="0" percent="0" rank="0" text="" dxfId="1903">
      <formula>$B$352&lt;1</formula>
    </cfRule>
  </conditionalFormatting>
  <conditionalFormatting sqref="C351:F351 H351">
    <cfRule type="expression" priority="791" aboveAverage="0" equalAverage="0" bottom="0" percent="0" rank="0" text="" dxfId="1904">
      <formula>$B$351&lt;1</formula>
    </cfRule>
  </conditionalFormatting>
  <conditionalFormatting sqref="B350:F350 H350">
    <cfRule type="expression" priority="792" aboveAverage="0" equalAverage="0" bottom="0" percent="0" rank="0" text="" dxfId="1905">
      <formula>$B$350&lt;1</formula>
    </cfRule>
  </conditionalFormatting>
  <conditionalFormatting sqref="C349:F349 H349">
    <cfRule type="expression" priority="793" aboveAverage="0" equalAverage="0" bottom="0" percent="0" rank="0" text="" dxfId="1906">
      <formula>$B$349&lt;1</formula>
    </cfRule>
  </conditionalFormatting>
  <conditionalFormatting sqref="B348:F348 H348">
    <cfRule type="expression" priority="794" aboveAverage="0" equalAverage="0" bottom="0" percent="0" rank="0" text="" dxfId="1907">
      <formula>$B$348&lt;1</formula>
    </cfRule>
  </conditionalFormatting>
  <conditionalFormatting sqref="B343:F343 H343">
    <cfRule type="expression" priority="795" aboveAverage="0" equalAverage="0" bottom="0" percent="0" rank="0" text="" dxfId="1908">
      <formula>$B$343&lt;1</formula>
    </cfRule>
  </conditionalFormatting>
  <conditionalFormatting sqref="B342:F342 H342">
    <cfRule type="expression" priority="796" aboveAverage="0" equalAverage="0" bottom="0" percent="0" rank="0" text="" dxfId="1909">
      <formula>$B$342&lt;1</formula>
    </cfRule>
  </conditionalFormatting>
  <conditionalFormatting sqref="B341:F341 H341">
    <cfRule type="expression" priority="797" aboveAverage="0" equalAverage="0" bottom="0" percent="0" rank="0" text="" dxfId="1910">
      <formula>$B$341&lt;1</formula>
    </cfRule>
  </conditionalFormatting>
  <conditionalFormatting sqref="B340:F340 H340">
    <cfRule type="expression" priority="798" aboveAverage="0" equalAverage="0" bottom="0" percent="0" rank="0" text="" dxfId="1911">
      <formula>$B$340&lt;1</formula>
    </cfRule>
  </conditionalFormatting>
  <conditionalFormatting sqref="B339:F339 H339">
    <cfRule type="expression" priority="799" aboveAverage="0" equalAverage="0" bottom="0" percent="0" rank="0" text="" dxfId="1912">
      <formula>$B$339&lt;1</formula>
    </cfRule>
  </conditionalFormatting>
  <conditionalFormatting sqref="B338:F338 H338">
    <cfRule type="expression" priority="800" aboveAverage="0" equalAverage="0" bottom="0" percent="0" rank="0" text="" dxfId="1913">
      <formula>$B$338&lt;1</formula>
    </cfRule>
  </conditionalFormatting>
  <conditionalFormatting sqref="C337:F337 H337">
    <cfRule type="expression" priority="801" aboveAverage="0" equalAverage="0" bottom="0" percent="0" rank="0" text="" dxfId="1914">
      <formula>$B$337&lt;1</formula>
    </cfRule>
  </conditionalFormatting>
  <conditionalFormatting sqref="B336:F336 H336">
    <cfRule type="expression" priority="802" aboveAverage="0" equalAverage="0" bottom="0" percent="0" rank="0" text="" dxfId="1915">
      <formula>$B$336&lt;1</formula>
    </cfRule>
  </conditionalFormatting>
  <conditionalFormatting sqref="C335:F335 H335">
    <cfRule type="expression" priority="803" aboveAverage="0" equalAverage="0" bottom="0" percent="0" rank="0" text="" dxfId="1916">
      <formula>$B$335&lt;1</formula>
    </cfRule>
  </conditionalFormatting>
  <conditionalFormatting sqref="C334:F334 H334">
    <cfRule type="expression" priority="804" aboveAverage="0" equalAverage="0" bottom="0" percent="0" rank="0" text="" dxfId="1917">
      <formula>$B$334&lt;1</formula>
    </cfRule>
  </conditionalFormatting>
  <conditionalFormatting sqref="B333:F333 H333">
    <cfRule type="expression" priority="805" aboveAverage="0" equalAverage="0" bottom="0" percent="0" rank="0" text="" dxfId="1918">
      <formula>$B$333&lt;1</formula>
    </cfRule>
  </conditionalFormatting>
  <conditionalFormatting sqref="B332:F332 H332">
    <cfRule type="expression" priority="806" aboveAverage="0" equalAverage="0" bottom="0" percent="0" rank="0" text="" dxfId="1919">
      <formula>$B$332&lt;1</formula>
    </cfRule>
  </conditionalFormatting>
  <conditionalFormatting sqref="B331:F331 H331">
    <cfRule type="expression" priority="807" aboveAverage="0" equalAverage="0" bottom="0" percent="0" rank="0" text="" dxfId="1920">
      <formula>$B$331&lt;1</formula>
    </cfRule>
  </conditionalFormatting>
  <conditionalFormatting sqref="B330:F330 H330">
    <cfRule type="expression" priority="808" aboveAverage="0" equalAverage="0" bottom="0" percent="0" rank="0" text="" dxfId="1921">
      <formula>$B$330&lt;1</formula>
    </cfRule>
  </conditionalFormatting>
  <conditionalFormatting sqref="B329:F329 H329">
    <cfRule type="expression" priority="809" aboveAverage="0" equalAverage="0" bottom="0" percent="0" rank="0" text="" dxfId="1922">
      <formula>$B$329&lt;1</formula>
    </cfRule>
  </conditionalFormatting>
  <conditionalFormatting sqref="B328:F328 H328">
    <cfRule type="expression" priority="810" aboveAverage="0" equalAverage="0" bottom="0" percent="0" rank="0" text="" dxfId="1923">
      <formula>$B$328&lt;1</formula>
    </cfRule>
  </conditionalFormatting>
  <conditionalFormatting sqref="B327:F327 H327">
    <cfRule type="expression" priority="811" aboveAverage="0" equalAverage="0" bottom="0" percent="0" rank="0" text="" dxfId="1924">
      <formula>$B$327&lt;1</formula>
    </cfRule>
  </conditionalFormatting>
  <conditionalFormatting sqref="C326:F326 H326">
    <cfRule type="expression" priority="812" aboveAverage="0" equalAverage="0" bottom="0" percent="0" rank="0" text="" dxfId="1925">
      <formula>$B$326&lt;1</formula>
    </cfRule>
  </conditionalFormatting>
  <conditionalFormatting sqref="B325:F325 H325">
    <cfRule type="expression" priority="813" aboveAverage="0" equalAverage="0" bottom="0" percent="0" rank="0" text="" dxfId="1926">
      <formula>$B$325&lt;1</formula>
    </cfRule>
  </conditionalFormatting>
  <conditionalFormatting sqref="B324:F324 H324">
    <cfRule type="expression" priority="814" aboveAverage="0" equalAverage="0" bottom="0" percent="0" rank="0" text="" dxfId="1927">
      <formula>$B$324&lt;1</formula>
    </cfRule>
  </conditionalFormatting>
  <conditionalFormatting sqref="B323:F323 H323">
    <cfRule type="expression" priority="815" aboveAverage="0" equalAverage="0" bottom="0" percent="0" rank="0" text="" dxfId="1928">
      <formula>$B$323&lt;1</formula>
    </cfRule>
  </conditionalFormatting>
  <conditionalFormatting sqref="B322:F322 H322">
    <cfRule type="expression" priority="816" aboveAverage="0" equalAverage="0" bottom="0" percent="0" rank="0" text="" dxfId="1929">
      <formula>$B$322&lt;1</formula>
    </cfRule>
  </conditionalFormatting>
  <conditionalFormatting sqref="B321:F321 H321">
    <cfRule type="expression" priority="817" aboveAverage="0" equalAverage="0" bottom="0" percent="0" rank="0" text="" dxfId="1930">
      <formula>$B$321&lt;1</formula>
    </cfRule>
  </conditionalFormatting>
  <conditionalFormatting sqref="B320:F320 H320">
    <cfRule type="expression" priority="818" aboveAverage="0" equalAverage="0" bottom="0" percent="0" rank="0" text="" dxfId="1931">
      <formula>$B$320&lt;1</formula>
    </cfRule>
  </conditionalFormatting>
  <conditionalFormatting sqref="B319:F319 H319">
    <cfRule type="expression" priority="819" aboveAverage="0" equalAverage="0" bottom="0" percent="0" rank="0" text="" dxfId="1932">
      <formula>$B$319&lt;1</formula>
    </cfRule>
  </conditionalFormatting>
  <conditionalFormatting sqref="B318:F318 H318">
    <cfRule type="expression" priority="820" aboveAverage="0" equalAverage="0" bottom="0" percent="0" rank="0" text="" dxfId="1933">
      <formula>$B$318&lt;1</formula>
    </cfRule>
  </conditionalFormatting>
  <conditionalFormatting sqref="B317:F317 H317">
    <cfRule type="expression" priority="821" aboveAverage="0" equalAverage="0" bottom="0" percent="0" rank="0" text="" dxfId="1934">
      <formula>$B$317&lt;1</formula>
    </cfRule>
  </conditionalFormatting>
  <conditionalFormatting sqref="B316:F316 H316">
    <cfRule type="expression" priority="822" aboveAverage="0" equalAverage="0" bottom="0" percent="0" rank="0" text="" dxfId="1935">
      <formula>$B$316&lt;1</formula>
    </cfRule>
  </conditionalFormatting>
  <conditionalFormatting sqref="B315:F315 H315">
    <cfRule type="expression" priority="823" aboveAverage="0" equalAverage="0" bottom="0" percent="0" rank="0" text="" dxfId="1936">
      <formula>$B$315&lt;1</formula>
    </cfRule>
  </conditionalFormatting>
  <conditionalFormatting sqref="B314:F314 H314">
    <cfRule type="expression" priority="824" aboveAverage="0" equalAverage="0" bottom="0" percent="0" rank="0" text="" dxfId="1937">
      <formula>$B$314&lt;1</formula>
    </cfRule>
  </conditionalFormatting>
  <conditionalFormatting sqref="B313:F313 H313">
    <cfRule type="expression" priority="825" aboveAverage="0" equalAverage="0" bottom="0" percent="0" rank="0" text="" dxfId="1938">
      <formula>$B$313&lt;1</formula>
    </cfRule>
  </conditionalFormatting>
  <conditionalFormatting sqref="B312:F312 H312">
    <cfRule type="expression" priority="826" aboveAverage="0" equalAverage="0" bottom="0" percent="0" rank="0" text="" dxfId="1939">
      <formula>$B$312&lt;1</formula>
    </cfRule>
  </conditionalFormatting>
  <conditionalFormatting sqref="B311:F311 H311">
    <cfRule type="expression" priority="827" aboveAverage="0" equalAverage="0" bottom="0" percent="0" rank="0" text="" dxfId="1940">
      <formula>$B$311&lt;1</formula>
    </cfRule>
  </conditionalFormatting>
  <conditionalFormatting sqref="B310:F310 H310">
    <cfRule type="expression" priority="828" aboveAverage="0" equalAverage="0" bottom="0" percent="0" rank="0" text="" dxfId="1941">
      <formula>$B$310&lt;1</formula>
    </cfRule>
  </conditionalFormatting>
  <conditionalFormatting sqref="B309:F309 H309">
    <cfRule type="expression" priority="829" aboveAverage="0" equalAverage="0" bottom="0" percent="0" rank="0" text="" dxfId="1942">
      <formula>$B$309&lt;1</formula>
    </cfRule>
  </conditionalFormatting>
  <conditionalFormatting sqref="B308:F308 H308">
    <cfRule type="expression" priority="830" aboveAverage="0" equalAverage="0" bottom="0" percent="0" rank="0" text="" dxfId="1943">
      <formula>$B$308&lt;1</formula>
    </cfRule>
  </conditionalFormatting>
  <conditionalFormatting sqref="B307:F307 H307">
    <cfRule type="expression" priority="831" aboveAverage="0" equalAverage="0" bottom="0" percent="0" rank="0" text="" dxfId="1944">
      <formula>$B$307&lt;1</formula>
    </cfRule>
  </conditionalFormatting>
  <conditionalFormatting sqref="B306:F306 H306">
    <cfRule type="expression" priority="832" aboveAverage="0" equalAverage="0" bottom="0" percent="0" rank="0" text="" dxfId="1945">
      <formula>$B$306&lt;1</formula>
    </cfRule>
  </conditionalFormatting>
  <conditionalFormatting sqref="B305:F305 H305">
    <cfRule type="expression" priority="833" aboveAverage="0" equalAverage="0" bottom="0" percent="0" rank="0" text="" dxfId="1946">
      <formula>$B$305&lt;1</formula>
    </cfRule>
  </conditionalFormatting>
  <conditionalFormatting sqref="B304:F304 H304">
    <cfRule type="expression" priority="834" aboveAverage="0" equalAverage="0" bottom="0" percent="0" rank="0" text="" dxfId="1947">
      <formula>$B$304&lt;1</formula>
    </cfRule>
  </conditionalFormatting>
  <conditionalFormatting sqref="B303:F303 H303">
    <cfRule type="expression" priority="835" aboveAverage="0" equalAverage="0" bottom="0" percent="0" rank="0" text="" dxfId="1948">
      <formula>$B$303&lt;1</formula>
    </cfRule>
  </conditionalFormatting>
  <conditionalFormatting sqref="B302:F302 H302">
    <cfRule type="expression" priority="836" aboveAverage="0" equalAverage="0" bottom="0" percent="0" rank="0" text="" dxfId="1949">
      <formula>$B$302&lt;1</formula>
    </cfRule>
  </conditionalFormatting>
  <conditionalFormatting sqref="B301:F301 H301">
    <cfRule type="expression" priority="837" aboveAverage="0" equalAverage="0" bottom="0" percent="0" rank="0" text="" dxfId="1950">
      <formula>$B$301&lt;1</formula>
    </cfRule>
  </conditionalFormatting>
  <conditionalFormatting sqref="B300:F300 H300">
    <cfRule type="expression" priority="838" aboveAverage="0" equalAverage="0" bottom="0" percent="0" rank="0" text="" dxfId="1951">
      <formula>$B$300&lt;1</formula>
    </cfRule>
  </conditionalFormatting>
  <conditionalFormatting sqref="B299:F299 H299">
    <cfRule type="expression" priority="839" aboveAverage="0" equalAverage="0" bottom="0" percent="0" rank="0" text="" dxfId="1952">
      <formula>$B$299&lt;1</formula>
    </cfRule>
  </conditionalFormatting>
  <conditionalFormatting sqref="C298:F298 H298">
    <cfRule type="expression" priority="840" aboveAverage="0" equalAverage="0" bottom="0" percent="0" rank="0" text="" dxfId="1953">
      <formula>$B$298&lt;1</formula>
    </cfRule>
  </conditionalFormatting>
  <conditionalFormatting sqref="B297:F297 H297">
    <cfRule type="expression" priority="841" aboveAverage="0" equalAverage="0" bottom="0" percent="0" rank="0" text="" dxfId="1954">
      <formula>$B$297&lt;1</formula>
    </cfRule>
  </conditionalFormatting>
  <conditionalFormatting sqref="B296:F296 H296">
    <cfRule type="expression" priority="842" aboveAverage="0" equalAverage="0" bottom="0" percent="0" rank="0" text="" dxfId="1955">
      <formula>$B$296&lt;1</formula>
    </cfRule>
  </conditionalFormatting>
  <conditionalFormatting sqref="C295:F295 H295">
    <cfRule type="expression" priority="843" aboveAverage="0" equalAverage="0" bottom="0" percent="0" rank="0" text="" dxfId="1956">
      <formula>$B$295&lt;1</formula>
    </cfRule>
  </conditionalFormatting>
  <conditionalFormatting sqref="B294:F294 H294">
    <cfRule type="expression" priority="844" aboveAverage="0" equalAverage="0" bottom="0" percent="0" rank="0" text="" dxfId="1957">
      <formula>$B$294&lt;1</formula>
    </cfRule>
  </conditionalFormatting>
  <conditionalFormatting sqref="C293:F293 H293">
    <cfRule type="expression" priority="845" aboveAverage="0" equalAverage="0" bottom="0" percent="0" rank="0" text="" dxfId="1958">
      <formula>$B$293&lt;1</formula>
    </cfRule>
  </conditionalFormatting>
  <conditionalFormatting sqref="B292:F292 H292">
    <cfRule type="expression" priority="846" aboveAverage="0" equalAverage="0" bottom="0" percent="0" rank="0" text="" dxfId="1959">
      <formula>$B$292&lt;1</formula>
    </cfRule>
  </conditionalFormatting>
  <conditionalFormatting sqref="B291:F291 H291">
    <cfRule type="expression" priority="847" aboveAverage="0" equalAverage="0" bottom="0" percent="0" rank="0" text="" dxfId="1960">
      <formula>$B$291&lt;1</formula>
    </cfRule>
  </conditionalFormatting>
  <conditionalFormatting sqref="B290:F290 H290">
    <cfRule type="expression" priority="848" aboveAverage="0" equalAverage="0" bottom="0" percent="0" rank="0" text="" dxfId="1961">
      <formula>$B$290&lt;1</formula>
    </cfRule>
  </conditionalFormatting>
  <conditionalFormatting sqref="B289:F289 H289">
    <cfRule type="expression" priority="849" aboveAverage="0" equalAverage="0" bottom="0" percent="0" rank="0" text="" dxfId="1962">
      <formula>$B$289&lt;1</formula>
    </cfRule>
  </conditionalFormatting>
  <conditionalFormatting sqref="B288:F288 H288">
    <cfRule type="expression" priority="850" aboveAverage="0" equalAverage="0" bottom="0" percent="0" rank="0" text="" dxfId="1963">
      <formula>$B$288&lt;1</formula>
    </cfRule>
  </conditionalFormatting>
  <conditionalFormatting sqref="B287:F287 H287">
    <cfRule type="expression" priority="851" aboveAverage="0" equalAverage="0" bottom="0" percent="0" rank="0" text="" dxfId="1964">
      <formula>$B$287&lt;1</formula>
    </cfRule>
  </conditionalFormatting>
  <conditionalFormatting sqref="B286:F286 H286">
    <cfRule type="expression" priority="852" aboveAverage="0" equalAverage="0" bottom="0" percent="0" rank="0" text="" dxfId="1965">
      <formula>$B$286&lt;1</formula>
    </cfRule>
  </conditionalFormatting>
  <conditionalFormatting sqref="B285:F285 H285">
    <cfRule type="expression" priority="853" aboveAverage="0" equalAverage="0" bottom="0" percent="0" rank="0" text="" dxfId="1966">
      <formula>$B$285&lt;1</formula>
    </cfRule>
  </conditionalFormatting>
  <conditionalFormatting sqref="B284:F284 H284">
    <cfRule type="expression" priority="854" aboveAverage="0" equalAverage="0" bottom="0" percent="0" rank="0" text="" dxfId="1967">
      <formula>$B$284&lt;1</formula>
    </cfRule>
  </conditionalFormatting>
  <conditionalFormatting sqref="B283:F283 H283">
    <cfRule type="expression" priority="855" aboveAverage="0" equalAverage="0" bottom="0" percent="0" rank="0" text="" dxfId="1968">
      <formula>$B$283&lt;1</formula>
    </cfRule>
  </conditionalFormatting>
  <conditionalFormatting sqref="B282:F282 H282">
    <cfRule type="expression" priority="856" aboveAverage="0" equalAverage="0" bottom="0" percent="0" rank="0" text="" dxfId="1969">
      <formula>$B$282&lt;1</formula>
    </cfRule>
  </conditionalFormatting>
  <conditionalFormatting sqref="B281:F281 H281">
    <cfRule type="expression" priority="857" aboveAverage="0" equalAverage="0" bottom="0" percent="0" rank="0" text="" dxfId="1970">
      <formula>$B$281&lt;1</formula>
    </cfRule>
  </conditionalFormatting>
  <conditionalFormatting sqref="B280:F280 H280">
    <cfRule type="expression" priority="858" aboveAverage="0" equalAverage="0" bottom="0" percent="0" rank="0" text="" dxfId="1971">
      <formula>$B$280&lt;1</formula>
    </cfRule>
  </conditionalFormatting>
  <conditionalFormatting sqref="B279:F279 H279">
    <cfRule type="expression" priority="859" aboveAverage="0" equalAverage="0" bottom="0" percent="0" rank="0" text="" dxfId="1972">
      <formula>$B$279&lt;1</formula>
    </cfRule>
  </conditionalFormatting>
  <conditionalFormatting sqref="C278:F278 H278">
    <cfRule type="expression" priority="860" aboveAverage="0" equalAverage="0" bottom="0" percent="0" rank="0" text="" dxfId="1973">
      <formula>$B$278&lt;1</formula>
    </cfRule>
  </conditionalFormatting>
  <conditionalFormatting sqref="B277:F277 H277">
    <cfRule type="expression" priority="861" aboveAverage="0" equalAverage="0" bottom="0" percent="0" rank="0" text="" dxfId="1974">
      <formula>$B$277&lt;1</formula>
    </cfRule>
  </conditionalFormatting>
  <conditionalFormatting sqref="B276:F276 H276">
    <cfRule type="expression" priority="862" aboveAverage="0" equalAverage="0" bottom="0" percent="0" rank="0" text="" dxfId="1975">
      <formula>$B$276&lt;1</formula>
    </cfRule>
  </conditionalFormatting>
  <conditionalFormatting sqref="B275:F275 H275">
    <cfRule type="expression" priority="863" aboveAverage="0" equalAverage="0" bottom="0" percent="0" rank="0" text="" dxfId="1976">
      <formula>$B$275&lt;1</formula>
    </cfRule>
  </conditionalFormatting>
  <conditionalFormatting sqref="C274:F274 H274">
    <cfRule type="expression" priority="864" aboveAverage="0" equalAverage="0" bottom="0" percent="0" rank="0" text="" dxfId="1977">
      <formula>$B$274&lt;1</formula>
    </cfRule>
  </conditionalFormatting>
  <conditionalFormatting sqref="B273:F273 H273">
    <cfRule type="expression" priority="865" aboveAverage="0" equalAverage="0" bottom="0" percent="0" rank="0" text="" dxfId="1978">
      <formula>$B$273&lt;1</formula>
    </cfRule>
  </conditionalFormatting>
  <conditionalFormatting sqref="C272:F272 H272">
    <cfRule type="expression" priority="866" aboveAverage="0" equalAverage="0" bottom="0" percent="0" rank="0" text="" dxfId="1979">
      <formula>$B$272&lt;1</formula>
    </cfRule>
  </conditionalFormatting>
  <conditionalFormatting sqref="B271:F271 H271">
    <cfRule type="expression" priority="867" aboveAverage="0" equalAverage="0" bottom="0" percent="0" rank="0" text="" dxfId="1980">
      <formula>$B$271&lt;1</formula>
    </cfRule>
  </conditionalFormatting>
  <conditionalFormatting sqref="C270:F270 H270">
    <cfRule type="expression" priority="868" aboveAverage="0" equalAverage="0" bottom="0" percent="0" rank="0" text="" dxfId="1981">
      <formula>$B$270&lt;1</formula>
    </cfRule>
  </conditionalFormatting>
  <conditionalFormatting sqref="B269:F269 H269">
    <cfRule type="expression" priority="869" aboveAverage="0" equalAverage="0" bottom="0" percent="0" rank="0" text="" dxfId="1982">
      <formula>$B$269&lt;1</formula>
    </cfRule>
  </conditionalFormatting>
  <conditionalFormatting sqref="B268:F268 H268">
    <cfRule type="expression" priority="870" aboveAverage="0" equalAverage="0" bottom="0" percent="0" rank="0" text="" dxfId="1983">
      <formula>$B$268&lt;1</formula>
    </cfRule>
  </conditionalFormatting>
  <conditionalFormatting sqref="B265:F265 H265">
    <cfRule type="expression" priority="871" aboveAverage="0" equalAverage="0" bottom="0" percent="0" rank="0" text="" dxfId="1984">
      <formula>$B$265&lt;1</formula>
    </cfRule>
  </conditionalFormatting>
  <conditionalFormatting sqref="C264:F264 H264">
    <cfRule type="expression" priority="872" aboveAverage="0" equalAverage="0" bottom="0" percent="0" rank="0" text="" dxfId="1985">
      <formula>$B$264&lt;1</formula>
    </cfRule>
  </conditionalFormatting>
  <conditionalFormatting sqref="B263:F263 H263">
    <cfRule type="expression" priority="873" aboveAverage="0" equalAverage="0" bottom="0" percent="0" rank="0" text="" dxfId="1986">
      <formula>$B$263&lt;1</formula>
    </cfRule>
  </conditionalFormatting>
  <conditionalFormatting sqref="B262:F262 H262">
    <cfRule type="expression" priority="874" aboveAverage="0" equalAverage="0" bottom="0" percent="0" rank="0" text="" dxfId="1987">
      <formula>$B$262&lt;1</formula>
    </cfRule>
  </conditionalFormatting>
  <conditionalFormatting sqref="C261:F261 H261">
    <cfRule type="expression" priority="875" aboveAverage="0" equalAverage="0" bottom="0" percent="0" rank="0" text="" dxfId="1988">
      <formula>$B$261&lt;1</formula>
    </cfRule>
  </conditionalFormatting>
  <conditionalFormatting sqref="C260:F260 H260">
    <cfRule type="expression" priority="876" aboveAverage="0" equalAverage="0" bottom="0" percent="0" rank="0" text="" dxfId="1989">
      <formula>$B$260&lt;1</formula>
    </cfRule>
  </conditionalFormatting>
  <conditionalFormatting sqref="B259:F259 H259">
    <cfRule type="expression" priority="877" aboveAverage="0" equalAverage="0" bottom="0" percent="0" rank="0" text="" dxfId="1990">
      <formula>$B$259&lt;1</formula>
    </cfRule>
  </conditionalFormatting>
  <conditionalFormatting sqref="B258:F258 H258">
    <cfRule type="expression" priority="878" aboveAverage="0" equalAverage="0" bottom="0" percent="0" rank="0" text="" dxfId="1991">
      <formula>$B$258&lt;1</formula>
    </cfRule>
  </conditionalFormatting>
  <conditionalFormatting sqref="C257:F257 H257">
    <cfRule type="expression" priority="879" aboveAverage="0" equalAverage="0" bottom="0" percent="0" rank="0" text="" dxfId="1992">
      <formula>$B$257&lt;1</formula>
    </cfRule>
  </conditionalFormatting>
  <conditionalFormatting sqref="B256:F256 H256">
    <cfRule type="expression" priority="880" aboveAverage="0" equalAverage="0" bottom="0" percent="0" rank="0" text="" dxfId="1993">
      <formula>$B$256&lt;1</formula>
    </cfRule>
  </conditionalFormatting>
  <conditionalFormatting sqref="C255:F255 H255">
    <cfRule type="expression" priority="881" aboveAverage="0" equalAverage="0" bottom="0" percent="0" rank="0" text="" dxfId="1994">
      <formula>$B$255&lt;1</formula>
    </cfRule>
  </conditionalFormatting>
  <conditionalFormatting sqref="B254:F254 H254">
    <cfRule type="expression" priority="882" aboveAverage="0" equalAverage="0" bottom="0" percent="0" rank="0" text="" dxfId="1995">
      <formula>$B$254&lt;1</formula>
    </cfRule>
  </conditionalFormatting>
  <conditionalFormatting sqref="B253:F253 H253">
    <cfRule type="expression" priority="883" aboveAverage="0" equalAverage="0" bottom="0" percent="0" rank="0" text="" dxfId="1996">
      <formula>$B$253&lt;1</formula>
    </cfRule>
  </conditionalFormatting>
  <conditionalFormatting sqref="B252:F252 H252">
    <cfRule type="expression" priority="884" aboveAverage="0" equalAverage="0" bottom="0" percent="0" rank="0" text="" dxfId="1997">
      <formula>$B$252&lt;1</formula>
    </cfRule>
  </conditionalFormatting>
  <conditionalFormatting sqref="B251:F251 H251">
    <cfRule type="expression" priority="885" aboveAverage="0" equalAverage="0" bottom="0" percent="0" rank="0" text="" dxfId="1998">
      <formula>$B$251&lt;1</formula>
    </cfRule>
  </conditionalFormatting>
  <conditionalFormatting sqref="B250:F250 H250">
    <cfRule type="expression" priority="886" aboveAverage="0" equalAverage="0" bottom="0" percent="0" rank="0" text="" dxfId="1999">
      <formula>$B$250&lt;1</formula>
    </cfRule>
  </conditionalFormatting>
  <conditionalFormatting sqref="B249:F249 H249">
    <cfRule type="expression" priority="887" aboveAverage="0" equalAverage="0" bottom="0" percent="0" rank="0" text="" dxfId="2000">
      <formula>$B$249&lt;1</formula>
    </cfRule>
  </conditionalFormatting>
  <conditionalFormatting sqref="B248:F248 H248">
    <cfRule type="expression" priority="888" aboveAverage="0" equalAverage="0" bottom="0" percent="0" rank="0" text="" dxfId="2001">
      <formula>$B$248&lt;1</formula>
    </cfRule>
  </conditionalFormatting>
  <conditionalFormatting sqref="B247:F247 H247">
    <cfRule type="expression" priority="889" aboveAverage="0" equalAverage="0" bottom="0" percent="0" rank="0" text="" dxfId="2002">
      <formula>$B$247&lt;1</formula>
    </cfRule>
  </conditionalFormatting>
  <conditionalFormatting sqref="B246:F246 H246">
    <cfRule type="expression" priority="890" aboveAverage="0" equalAverage="0" bottom="0" percent="0" rank="0" text="" dxfId="2003">
      <formula>$B$246&lt;1</formula>
    </cfRule>
  </conditionalFormatting>
  <conditionalFormatting sqref="B245:F245 H245">
    <cfRule type="expression" priority="891" aboveAverage="0" equalAverage="0" bottom="0" percent="0" rank="0" text="" dxfId="2004">
      <formula>$B$245&lt;1</formula>
    </cfRule>
  </conditionalFormatting>
  <conditionalFormatting sqref="B244:F244 H244">
    <cfRule type="expression" priority="892" aboveAverage="0" equalAverage="0" bottom="0" percent="0" rank="0" text="" dxfId="2005">
      <formula>$B$244&lt;1</formula>
    </cfRule>
  </conditionalFormatting>
  <conditionalFormatting sqref="C243:F243 H243">
    <cfRule type="expression" priority="893" aboveAverage="0" equalAverage="0" bottom="0" percent="0" rank="0" text="" dxfId="2006">
      <formula>$B$243&lt;1</formula>
    </cfRule>
  </conditionalFormatting>
  <conditionalFormatting sqref="B242:F242 H242">
    <cfRule type="expression" priority="894" aboveAverage="0" equalAverage="0" bottom="0" percent="0" rank="0" text="" dxfId="2007">
      <formula>$B$242&lt;1</formula>
    </cfRule>
  </conditionalFormatting>
  <conditionalFormatting sqref="C241:F241 H241">
    <cfRule type="expression" priority="895" aboveAverage="0" equalAverage="0" bottom="0" percent="0" rank="0" text="" dxfId="2008">
      <formula>$B$241&lt;1</formula>
    </cfRule>
  </conditionalFormatting>
  <conditionalFormatting sqref="C240:F240 H240">
    <cfRule type="expression" priority="896" aboveAverage="0" equalAverage="0" bottom="0" percent="0" rank="0" text="" dxfId="2009">
      <formula>$B$240&lt;1</formula>
    </cfRule>
  </conditionalFormatting>
  <conditionalFormatting sqref="C239:F239 H239">
    <cfRule type="expression" priority="897" aboveAverage="0" equalAverage="0" bottom="0" percent="0" rank="0" text="" dxfId="2010">
      <formula>$B$239&lt;1</formula>
    </cfRule>
  </conditionalFormatting>
  <conditionalFormatting sqref="C238:F238 H238">
    <cfRule type="expression" priority="898" aboveAverage="0" equalAverage="0" bottom="0" percent="0" rank="0" text="" dxfId="2011">
      <formula>$B$238&lt;1</formula>
    </cfRule>
  </conditionalFormatting>
  <conditionalFormatting sqref="C233:F233 H233">
    <cfRule type="expression" priority="899" aboveAverage="0" equalAverage="0" bottom="0" percent="0" rank="0" text="" dxfId="2012">
      <formula>$B$233&lt;1</formula>
    </cfRule>
  </conditionalFormatting>
  <conditionalFormatting sqref="C232:F232 H232">
    <cfRule type="expression" priority="900" aboveAverage="0" equalAverage="0" bottom="0" percent="0" rank="0" text="" dxfId="2013">
      <formula>$B$232&lt;1</formula>
    </cfRule>
  </conditionalFormatting>
  <conditionalFormatting sqref="B231:F231 H231">
    <cfRule type="expression" priority="901" aboveAverage="0" equalAverage="0" bottom="0" percent="0" rank="0" text="" dxfId="2014">
      <formula>$B$231&lt;1</formula>
    </cfRule>
  </conditionalFormatting>
  <conditionalFormatting sqref="B230:F230 H230">
    <cfRule type="expression" priority="902" aboveAverage="0" equalAverage="0" bottom="0" percent="0" rank="0" text="" dxfId="2015">
      <formula>$B$230&lt;1</formula>
    </cfRule>
  </conditionalFormatting>
  <conditionalFormatting sqref="B229:F229 H229">
    <cfRule type="expression" priority="903" aboveAverage="0" equalAverage="0" bottom="0" percent="0" rank="0" text="" dxfId="2016">
      <formula>$B$229&lt;1</formula>
    </cfRule>
  </conditionalFormatting>
  <conditionalFormatting sqref="B228:F228 H228">
    <cfRule type="expression" priority="904" aboveAverage="0" equalAverage="0" bottom="0" percent="0" rank="0" text="" dxfId="2017">
      <formula>$B$228&lt;1</formula>
    </cfRule>
  </conditionalFormatting>
  <conditionalFormatting sqref="C227:F227 H227">
    <cfRule type="expression" priority="905" aboveAverage="0" equalAverage="0" bottom="0" percent="0" rank="0" text="" dxfId="2018">
      <formula>$B$227&lt;1</formula>
    </cfRule>
  </conditionalFormatting>
  <conditionalFormatting sqref="B226:F226 H226">
    <cfRule type="expression" priority="906" aboveAverage="0" equalAverage="0" bottom="0" percent="0" rank="0" text="" dxfId="2019">
      <formula>$B$226&lt;1</formula>
    </cfRule>
  </conditionalFormatting>
  <conditionalFormatting sqref="B225:F225 H225">
    <cfRule type="expression" priority="907" aboveAverage="0" equalAverage="0" bottom="0" percent="0" rank="0" text="" dxfId="2020">
      <formula>$B$225&lt;1</formula>
    </cfRule>
  </conditionalFormatting>
  <conditionalFormatting sqref="B224:F224 H224">
    <cfRule type="expression" priority="908" aboveAverage="0" equalAverage="0" bottom="0" percent="0" rank="0" text="" dxfId="2021">
      <formula>$B$224&lt;1</formula>
    </cfRule>
  </conditionalFormatting>
  <conditionalFormatting sqref="B223:F223 H223">
    <cfRule type="expression" priority="909" aboveAverage="0" equalAverage="0" bottom="0" percent="0" rank="0" text="" dxfId="2022">
      <formula>$B$223&lt;1</formula>
    </cfRule>
  </conditionalFormatting>
  <conditionalFormatting sqref="B222:F222 H222">
    <cfRule type="expression" priority="910" aboveAverage="0" equalAverage="0" bottom="0" percent="0" rank="0" text="" dxfId="2023">
      <formula>$B$222&lt;1</formula>
    </cfRule>
  </conditionalFormatting>
  <conditionalFormatting sqref="B221:F221 H221">
    <cfRule type="expression" priority="911" aboveAverage="0" equalAverage="0" bottom="0" percent="0" rank="0" text="" dxfId="2024">
      <formula>$B$221&lt;1</formula>
    </cfRule>
  </conditionalFormatting>
  <conditionalFormatting sqref="B220:F220 H220">
    <cfRule type="expression" priority="912" aboveAverage="0" equalAverage="0" bottom="0" percent="0" rank="0" text="" dxfId="2025">
      <formula>$B$220&lt;1</formula>
    </cfRule>
  </conditionalFormatting>
  <conditionalFormatting sqref="B219:F219 H219">
    <cfRule type="expression" priority="913" aboveAverage="0" equalAverage="0" bottom="0" percent="0" rank="0" text="" dxfId="2026">
      <formula>$B$219&lt;1</formula>
    </cfRule>
  </conditionalFormatting>
  <conditionalFormatting sqref="C218:F218 H218">
    <cfRule type="expression" priority="914" aboveAverage="0" equalAverage="0" bottom="0" percent="0" rank="0" text="" dxfId="2027">
      <formula>$B$218&lt;1</formula>
    </cfRule>
  </conditionalFormatting>
  <conditionalFormatting sqref="B217:F217 H217">
    <cfRule type="expression" priority="915" aboveAverage="0" equalAverage="0" bottom="0" percent="0" rank="0" text="" dxfId="2028">
      <formula>$B$217&lt;1</formula>
    </cfRule>
  </conditionalFormatting>
  <conditionalFormatting sqref="C216:F216 H216">
    <cfRule type="expression" priority="916" aboveAverage="0" equalAverage="0" bottom="0" percent="0" rank="0" text="" dxfId="2029">
      <formula>$B$216&lt;1</formula>
    </cfRule>
  </conditionalFormatting>
  <conditionalFormatting sqref="B215:F215 H215">
    <cfRule type="expression" priority="917" aboveAverage="0" equalAverage="0" bottom="0" percent="0" rank="0" text="" dxfId="2030">
      <formula>$B$215&lt;1</formula>
    </cfRule>
  </conditionalFormatting>
  <conditionalFormatting sqref="C214:F214 H214">
    <cfRule type="expression" priority="918" aboveAverage="0" equalAverage="0" bottom="0" percent="0" rank="0" text="" dxfId="2031">
      <formula>$B$214&lt;1</formula>
    </cfRule>
  </conditionalFormatting>
  <conditionalFormatting sqref="B213:F213 H213">
    <cfRule type="expression" priority="919" aboveAverage="0" equalAverage="0" bottom="0" percent="0" rank="0" text="" dxfId="2032">
      <formula>$B$213&lt;1</formula>
    </cfRule>
  </conditionalFormatting>
  <conditionalFormatting sqref="C212:F212 H212">
    <cfRule type="expression" priority="920" aboveAverage="0" equalAverage="0" bottom="0" percent="0" rank="0" text="" dxfId="2033">
      <formula>$B$212&lt;1</formula>
    </cfRule>
  </conditionalFormatting>
  <conditionalFormatting sqref="B211:F211 H211">
    <cfRule type="expression" priority="921" aboveAverage="0" equalAverage="0" bottom="0" percent="0" rank="0" text="" dxfId="2034">
      <formula>$B$211&lt;1</formula>
    </cfRule>
  </conditionalFormatting>
  <conditionalFormatting sqref="B210:F210 H210">
    <cfRule type="expression" priority="922" aboveAverage="0" equalAverage="0" bottom="0" percent="0" rank="0" text="" dxfId="2035">
      <formula>$B$210&lt;1</formula>
    </cfRule>
  </conditionalFormatting>
  <conditionalFormatting sqref="B209:F209 H209">
    <cfRule type="expression" priority="923" aboveAverage="0" equalAverage="0" bottom="0" percent="0" rank="0" text="" dxfId="2036">
      <formula>$B$209&lt;1</formula>
    </cfRule>
  </conditionalFormatting>
  <conditionalFormatting sqref="C208:F208 H208">
    <cfRule type="expression" priority="924" aboveAverage="0" equalAverage="0" bottom="0" percent="0" rank="0" text="" dxfId="2037">
      <formula>$B$208&lt;1</formula>
    </cfRule>
  </conditionalFormatting>
  <conditionalFormatting sqref="B207:F207 H207">
    <cfRule type="expression" priority="925" aboveAverage="0" equalAverage="0" bottom="0" percent="0" rank="0" text="" dxfId="2038">
      <formula>$B$207&lt;1</formula>
    </cfRule>
  </conditionalFormatting>
  <conditionalFormatting sqref="C206:F206 H206">
    <cfRule type="expression" priority="926" aboveAverage="0" equalAverage="0" bottom="0" percent="0" rank="0" text="" dxfId="2039">
      <formula>$B$206&lt;1</formula>
    </cfRule>
  </conditionalFormatting>
  <conditionalFormatting sqref="B205:F205 H205">
    <cfRule type="expression" priority="927" aboveAverage="0" equalAverage="0" bottom="0" percent="0" rank="0" text="" dxfId="2040">
      <formula>$B$205&lt;1</formula>
    </cfRule>
  </conditionalFormatting>
  <conditionalFormatting sqref="C204:F204 H204">
    <cfRule type="expression" priority="928" aboveAverage="0" equalAverage="0" bottom="0" percent="0" rank="0" text="" dxfId="2041">
      <formula>$B$204&lt;1</formula>
    </cfRule>
  </conditionalFormatting>
  <conditionalFormatting sqref="B203:F203 H203">
    <cfRule type="expression" priority="929" aboveAverage="0" equalAverage="0" bottom="0" percent="0" rank="0" text="" dxfId="2042">
      <formula>$B$203&lt;1</formula>
    </cfRule>
  </conditionalFormatting>
  <conditionalFormatting sqref="C202:F202 H202">
    <cfRule type="expression" priority="930" aboveAverage="0" equalAverage="0" bottom="0" percent="0" rank="0" text="" dxfId="2043">
      <formula>$B$202&lt;1</formula>
    </cfRule>
  </conditionalFormatting>
  <conditionalFormatting sqref="B201:F201 H201">
    <cfRule type="expression" priority="931" aboveAverage="0" equalAverage="0" bottom="0" percent="0" rank="0" text="" dxfId="2044">
      <formula>$B$201&lt;1</formula>
    </cfRule>
  </conditionalFormatting>
  <conditionalFormatting sqref="C200:F200 H200">
    <cfRule type="expression" priority="932" aboveAverage="0" equalAverage="0" bottom="0" percent="0" rank="0" text="" dxfId="2045">
      <formula>$B$200&lt;1</formula>
    </cfRule>
  </conditionalFormatting>
  <conditionalFormatting sqref="B197:F197 H197">
    <cfRule type="expression" priority="933" aboveAverage="0" equalAverage="0" bottom="0" percent="0" rank="0" text="" dxfId="2046">
      <formula>$B$197&lt;1</formula>
    </cfRule>
  </conditionalFormatting>
  <conditionalFormatting sqref="B196:F196 H196">
    <cfRule type="expression" priority="934" aboveAverage="0" equalAverage="0" bottom="0" percent="0" rank="0" text="" dxfId="2047">
      <formula>$B$196&lt;1</formula>
    </cfRule>
  </conditionalFormatting>
  <conditionalFormatting sqref="B195:F195 H195">
    <cfRule type="expression" priority="935" aboveAverage="0" equalAverage="0" bottom="0" percent="0" rank="0" text="" dxfId="2048">
      <formula>$B$195&lt;1</formula>
    </cfRule>
  </conditionalFormatting>
  <conditionalFormatting sqref="C194:F194 H194">
    <cfRule type="expression" priority="936" aboveAverage="0" equalAverage="0" bottom="0" percent="0" rank="0" text="" dxfId="2049">
      <formula>$B$194&lt;1</formula>
    </cfRule>
  </conditionalFormatting>
  <conditionalFormatting sqref="C193:F193 H193">
    <cfRule type="expression" priority="937" aboveAverage="0" equalAverage="0" bottom="0" percent="0" rank="0" text="" dxfId="2050">
      <formula>$B$193&lt;1</formula>
    </cfRule>
  </conditionalFormatting>
  <conditionalFormatting sqref="C192:F192 H192">
    <cfRule type="expression" priority="938" aboveAverage="0" equalAverage="0" bottom="0" percent="0" rank="0" text="" dxfId="2051">
      <formula>$B$192&lt;1</formula>
    </cfRule>
  </conditionalFormatting>
  <conditionalFormatting sqref="B191:F191 H191">
    <cfRule type="expression" priority="939" aboveAverage="0" equalAverage="0" bottom="0" percent="0" rank="0" text="" dxfId="2052">
      <formula>$B$191&lt;1</formula>
    </cfRule>
  </conditionalFormatting>
  <conditionalFormatting sqref="C190:F190 H190">
    <cfRule type="expression" priority="940" aboveAverage="0" equalAverage="0" bottom="0" percent="0" rank="0" text="" dxfId="2053">
      <formula>$B$190&lt;1</formula>
    </cfRule>
  </conditionalFormatting>
  <conditionalFormatting sqref="C189:F189 H189">
    <cfRule type="expression" priority="941" aboveAverage="0" equalAverage="0" bottom="0" percent="0" rank="0" text="" dxfId="2054">
      <formula>$B$189&lt;1</formula>
    </cfRule>
  </conditionalFormatting>
  <conditionalFormatting sqref="C188:F188 H188">
    <cfRule type="expression" priority="942" aboveAverage="0" equalAverage="0" bottom="0" percent="0" rank="0" text="" dxfId="2055">
      <formula>$B$188&lt;1</formula>
    </cfRule>
  </conditionalFormatting>
  <conditionalFormatting sqref="C187:F187 H187">
    <cfRule type="expression" priority="943" aboveAverage="0" equalAverage="0" bottom="0" percent="0" rank="0" text="" dxfId="2056">
      <formula>$B$187&lt;1</formula>
    </cfRule>
  </conditionalFormatting>
  <conditionalFormatting sqref="C186:F186 H186">
    <cfRule type="expression" priority="944" aboveAverage="0" equalAverage="0" bottom="0" percent="0" rank="0" text="" dxfId="2057">
      <formula>$B$186&lt;1</formula>
    </cfRule>
  </conditionalFormatting>
  <conditionalFormatting sqref="C185:F185 H185">
    <cfRule type="expression" priority="945" aboveAverage="0" equalAverage="0" bottom="0" percent="0" rank="0" text="" dxfId="2058">
      <formula>$B$185&lt;1</formula>
    </cfRule>
  </conditionalFormatting>
  <conditionalFormatting sqref="B180:F180 H180">
    <cfRule type="expression" priority="946" aboveAverage="0" equalAverage="0" bottom="0" percent="0" rank="0" text="" dxfId="2059">
      <formula>$B$180&lt;1</formula>
    </cfRule>
  </conditionalFormatting>
  <conditionalFormatting sqref="B179:F179 H179">
    <cfRule type="expression" priority="947" aboveAverage="0" equalAverage="0" bottom="0" percent="0" rank="0" text="" dxfId="2060">
      <formula>$B$179&lt;1</formula>
    </cfRule>
  </conditionalFormatting>
  <conditionalFormatting sqref="B178:F178 H178">
    <cfRule type="expression" priority="948" aboveAverage="0" equalAverage="0" bottom="0" percent="0" rank="0" text="" dxfId="2061">
      <formula>$B$178&lt;1</formula>
    </cfRule>
  </conditionalFormatting>
  <conditionalFormatting sqref="B177:F177 H177">
    <cfRule type="expression" priority="949" aboveAverage="0" equalAverage="0" bottom="0" percent="0" rank="0" text="" dxfId="2062">
      <formula>$B$177&lt;1</formula>
    </cfRule>
  </conditionalFormatting>
  <conditionalFormatting sqref="B176:F176 H176">
    <cfRule type="expression" priority="950" aboveAverage="0" equalAverage="0" bottom="0" percent="0" rank="0" text="" dxfId="2063">
      <formula>$B$176&lt;1</formula>
    </cfRule>
  </conditionalFormatting>
  <conditionalFormatting sqref="B175:F175 H175">
    <cfRule type="expression" priority="951" aboveAverage="0" equalAverage="0" bottom="0" percent="0" rank="0" text="" dxfId="2064">
      <formula>$B$175&lt;1</formula>
    </cfRule>
  </conditionalFormatting>
  <conditionalFormatting sqref="B174:F174 H174">
    <cfRule type="expression" priority="952" aboveAverage="0" equalAverage="0" bottom="0" percent="0" rank="0" text="" dxfId="2065">
      <formula>$B$174&lt;1</formula>
    </cfRule>
  </conditionalFormatting>
  <conditionalFormatting sqref="B173:F173 H173">
    <cfRule type="expression" priority="953" aboveAverage="0" equalAverage="0" bottom="0" percent="0" rank="0" text="" dxfId="2066">
      <formula>$B$173&lt;1</formula>
    </cfRule>
  </conditionalFormatting>
  <conditionalFormatting sqref="B172:F172 H172">
    <cfRule type="expression" priority="954" aboveAverage="0" equalAverage="0" bottom="0" percent="0" rank="0" text="" dxfId="2067">
      <formula>$B$172&lt;1</formula>
    </cfRule>
  </conditionalFormatting>
  <conditionalFormatting sqref="B171:F171 H171">
    <cfRule type="expression" priority="955" aboveAverage="0" equalAverage="0" bottom="0" percent="0" rank="0" text="" dxfId="2068">
      <formula>$B$171&lt;1</formula>
    </cfRule>
  </conditionalFormatting>
  <conditionalFormatting sqref="B170:F170 H170">
    <cfRule type="expression" priority="956" aboveAverage="0" equalAverage="0" bottom="0" percent="0" rank="0" text="" dxfId="2069">
      <formula>$B$170&lt;1</formula>
    </cfRule>
  </conditionalFormatting>
  <conditionalFormatting sqref="B169:F169 H169">
    <cfRule type="expression" priority="957" aboveAverage="0" equalAverage="0" bottom="0" percent="0" rank="0" text="" dxfId="2070">
      <formula>$B$169&lt;1</formula>
    </cfRule>
  </conditionalFormatting>
  <conditionalFormatting sqref="B168:F168 H168">
    <cfRule type="expression" priority="958" aboveAverage="0" equalAverage="0" bottom="0" percent="0" rank="0" text="" dxfId="2071">
      <formula>$B$168&lt;1</formula>
    </cfRule>
  </conditionalFormatting>
  <conditionalFormatting sqref="C167:F167 H167">
    <cfRule type="expression" priority="959" aboveAverage="0" equalAverage="0" bottom="0" percent="0" rank="0" text="" dxfId="2072">
      <formula>$B$167&lt;1</formula>
    </cfRule>
  </conditionalFormatting>
  <conditionalFormatting sqref="C166:F166 H166">
    <cfRule type="expression" priority="960" aboveAverage="0" equalAverage="0" bottom="0" percent="0" rank="0" text="" dxfId="2073">
      <formula>$B$166&lt;1</formula>
    </cfRule>
  </conditionalFormatting>
  <conditionalFormatting sqref="B165:F165 H165">
    <cfRule type="expression" priority="961" aboveAverage="0" equalAverage="0" bottom="0" percent="0" rank="0" text="" dxfId="2074">
      <formula>$B$165&lt;1</formula>
    </cfRule>
  </conditionalFormatting>
  <conditionalFormatting sqref="C164:F164 H164">
    <cfRule type="expression" priority="962" aboveAverage="0" equalAverage="0" bottom="0" percent="0" rank="0" text="" dxfId="2075">
      <formula>$B$164&lt;1</formula>
    </cfRule>
  </conditionalFormatting>
  <conditionalFormatting sqref="C163:F163 H163">
    <cfRule type="expression" priority="963" aboveAverage="0" equalAverage="0" bottom="0" percent="0" rank="0" text="" dxfId="2076">
      <formula>$B$163&lt;1</formula>
    </cfRule>
  </conditionalFormatting>
  <conditionalFormatting sqref="B162:F162 H162">
    <cfRule type="expression" priority="964" aboveAverage="0" equalAverage="0" bottom="0" percent="0" rank="0" text="" dxfId="2077">
      <formula>$B$162&lt;1</formula>
    </cfRule>
  </conditionalFormatting>
  <conditionalFormatting sqref="B161:F161 H161">
    <cfRule type="expression" priority="965" aboveAverage="0" equalAverage="0" bottom="0" percent="0" rank="0" text="" dxfId="2078">
      <formula>$B$161&lt;1</formula>
    </cfRule>
  </conditionalFormatting>
  <conditionalFormatting sqref="C160:F160 H160">
    <cfRule type="expression" priority="966" aboveAverage="0" equalAverage="0" bottom="0" percent="0" rank="0" text="" dxfId="2079">
      <formula>$B$160&lt;1</formula>
    </cfRule>
  </conditionalFormatting>
  <conditionalFormatting sqref="C159:F159 H159">
    <cfRule type="expression" priority="967" aboveAverage="0" equalAverage="0" bottom="0" percent="0" rank="0" text="" dxfId="2080">
      <formula>$B$159&lt;1</formula>
    </cfRule>
  </conditionalFormatting>
  <conditionalFormatting sqref="B158:F158 H158">
    <cfRule type="expression" priority="968" aboveAverage="0" equalAverage="0" bottom="0" percent="0" rank="0" text="" dxfId="2081">
      <formula>$B$158&lt;1</formula>
    </cfRule>
  </conditionalFormatting>
  <conditionalFormatting sqref="B157:F157 H157">
    <cfRule type="expression" priority="969" aboveAverage="0" equalAverage="0" bottom="0" percent="0" rank="0" text="" dxfId="2082">
      <formula>$B$157&lt;1</formula>
    </cfRule>
  </conditionalFormatting>
  <conditionalFormatting sqref="B156:F156 H156">
    <cfRule type="expression" priority="970" aboveAverage="0" equalAverage="0" bottom="0" percent="0" rank="0" text="" dxfId="2083">
      <formula>$B$156&lt;1</formula>
    </cfRule>
  </conditionalFormatting>
  <conditionalFormatting sqref="B155:F155 H155">
    <cfRule type="expression" priority="971" aboveAverage="0" equalAverage="0" bottom="0" percent="0" rank="0" text="" dxfId="2084">
      <formula>$B$155&lt;1</formula>
    </cfRule>
  </conditionalFormatting>
  <conditionalFormatting sqref="B154:F154 H154">
    <cfRule type="expression" priority="972" aboveAverage="0" equalAverage="0" bottom="0" percent="0" rank="0" text="" dxfId="2085">
      <formula>$B$154&lt;1</formula>
    </cfRule>
  </conditionalFormatting>
  <conditionalFormatting sqref="B153:F153 H153">
    <cfRule type="expression" priority="973" aboveAverage="0" equalAverage="0" bottom="0" percent="0" rank="0" text="" dxfId="2086">
      <formula>$B$153&lt;1</formula>
    </cfRule>
  </conditionalFormatting>
  <conditionalFormatting sqref="B152:F152 H152">
    <cfRule type="expression" priority="974" aboveAverage="0" equalAverage="0" bottom="0" percent="0" rank="0" text="" dxfId="2087">
      <formula>$B$152&lt;1</formula>
    </cfRule>
  </conditionalFormatting>
  <conditionalFormatting sqref="B151:F151 H151">
    <cfRule type="expression" priority="975" aboveAverage="0" equalAverage="0" bottom="0" percent="0" rank="0" text="" dxfId="2088">
      <formula>$B$151&lt;1</formula>
    </cfRule>
  </conditionalFormatting>
  <conditionalFormatting sqref="B150:F150 H150">
    <cfRule type="expression" priority="976" aboveAverage="0" equalAverage="0" bottom="0" percent="0" rank="0" text="" dxfId="2089">
      <formula>$B$150&lt;1</formula>
    </cfRule>
  </conditionalFormatting>
  <conditionalFormatting sqref="B149:F149 H149">
    <cfRule type="expression" priority="977" aboveAverage="0" equalAverage="0" bottom="0" percent="0" rank="0" text="" dxfId="2090">
      <formula>$B$149&lt;1</formula>
    </cfRule>
  </conditionalFormatting>
  <conditionalFormatting sqref="B148:F148 H148">
    <cfRule type="expression" priority="978" aboveAverage="0" equalAverage="0" bottom="0" percent="0" rank="0" text="" dxfId="2091">
      <formula>$B$148&lt;1</formula>
    </cfRule>
  </conditionalFormatting>
  <conditionalFormatting sqref="B147:F147 H147">
    <cfRule type="expression" priority="979" aboveAverage="0" equalAverage="0" bottom="0" percent="0" rank="0" text="" dxfId="2092">
      <formula>$B$147&lt;1</formula>
    </cfRule>
  </conditionalFormatting>
  <conditionalFormatting sqref="B146:F146 H146">
    <cfRule type="expression" priority="980" aboveAverage="0" equalAverage="0" bottom="0" percent="0" rank="0" text="" dxfId="2093">
      <formula>$B$146&lt;1</formula>
    </cfRule>
  </conditionalFormatting>
  <conditionalFormatting sqref="B145:F145 H145">
    <cfRule type="expression" priority="981" aboveAverage="0" equalAverage="0" bottom="0" percent="0" rank="0" text="" dxfId="2094">
      <formula>$B$145&lt;1</formula>
    </cfRule>
  </conditionalFormatting>
  <conditionalFormatting sqref="B144:F144 H144">
    <cfRule type="expression" priority="982" aboveAverage="0" equalAverage="0" bottom="0" percent="0" rank="0" text="" dxfId="2095">
      <formula>$B$144&lt;1</formula>
    </cfRule>
  </conditionalFormatting>
  <conditionalFormatting sqref="B143:F143 H143">
    <cfRule type="expression" priority="983" aboveAverage="0" equalAverage="0" bottom="0" percent="0" rank="0" text="" dxfId="2096">
      <formula>$B$143&lt;1</formula>
    </cfRule>
  </conditionalFormatting>
  <conditionalFormatting sqref="B142:F142 H142">
    <cfRule type="expression" priority="984" aboveAverage="0" equalAverage="0" bottom="0" percent="0" rank="0" text="" dxfId="2097">
      <formula>$B$142&lt;1</formula>
    </cfRule>
  </conditionalFormatting>
  <conditionalFormatting sqref="B141:F141 H141">
    <cfRule type="expression" priority="985" aboveAverage="0" equalAverage="0" bottom="0" percent="0" rank="0" text="" dxfId="2098">
      <formula>$B$141&lt;1</formula>
    </cfRule>
  </conditionalFormatting>
  <conditionalFormatting sqref="C140:F140 H140">
    <cfRule type="expression" priority="986" aboveAverage="0" equalAverage="0" bottom="0" percent="0" rank="0" text="" dxfId="2099">
      <formula>$B$140&lt;1</formula>
    </cfRule>
  </conditionalFormatting>
  <conditionalFormatting sqref="B139:F139 H139">
    <cfRule type="expression" priority="987" aboveAverage="0" equalAverage="0" bottom="0" percent="0" rank="0" text="" dxfId="2100">
      <formula>$B$139&lt;1</formula>
    </cfRule>
  </conditionalFormatting>
  <conditionalFormatting sqref="B138:F138 H138">
    <cfRule type="expression" priority="988" aboveAverage="0" equalAverage="0" bottom="0" percent="0" rank="0" text="" dxfId="2101">
      <formula>$B$138&lt;1</formula>
    </cfRule>
  </conditionalFormatting>
  <conditionalFormatting sqref="C137:F137 H137">
    <cfRule type="expression" priority="989" aboveAverage="0" equalAverage="0" bottom="0" percent="0" rank="0" text="" dxfId="2102">
      <formula>$B$137&lt;1</formula>
    </cfRule>
  </conditionalFormatting>
  <conditionalFormatting sqref="B136:F136 H136">
    <cfRule type="expression" priority="990" aboveAverage="0" equalAverage="0" bottom="0" percent="0" rank="0" text="" dxfId="2103">
      <formula>$B$136&lt;1</formula>
    </cfRule>
  </conditionalFormatting>
  <conditionalFormatting sqref="C135:F135 H135">
    <cfRule type="expression" priority="991" aboveAverage="0" equalAverage="0" bottom="0" percent="0" rank="0" text="" dxfId="2104">
      <formula>$B$135&lt;1</formula>
    </cfRule>
  </conditionalFormatting>
  <conditionalFormatting sqref="C134:F134 H134">
    <cfRule type="expression" priority="992" aboveAverage="0" equalAverage="0" bottom="0" percent="0" rank="0" text="" dxfId="2105">
      <formula>$B$134&lt;1</formula>
    </cfRule>
  </conditionalFormatting>
  <conditionalFormatting sqref="C133:F133 H133">
    <cfRule type="expression" priority="993" aboveAverage="0" equalAverage="0" bottom="0" percent="0" rank="0" text="" dxfId="2106">
      <formula>$B$133&lt;1</formula>
    </cfRule>
  </conditionalFormatting>
  <conditionalFormatting sqref="C132:F132 H132">
    <cfRule type="expression" priority="994" aboveAverage="0" equalAverage="0" bottom="0" percent="0" rank="0" text="" dxfId="2107">
      <formula>$B$132&lt;1</formula>
    </cfRule>
  </conditionalFormatting>
  <conditionalFormatting sqref="C131:F131 H131">
    <cfRule type="expression" priority="995" aboveAverage="0" equalAverage="0" bottom="0" percent="0" rank="0" text="" dxfId="2108">
      <formula>$B$131&lt;1</formula>
    </cfRule>
  </conditionalFormatting>
  <conditionalFormatting sqref="C130:F130 H130">
    <cfRule type="expression" priority="996" aboveAverage="0" equalAverage="0" bottom="0" percent="0" rank="0" text="" dxfId="2109">
      <formula>$B$130&lt;1</formula>
    </cfRule>
  </conditionalFormatting>
  <conditionalFormatting sqref="B129:F129 H129">
    <cfRule type="expression" priority="997" aboveAverage="0" equalAverage="0" bottom="0" percent="0" rank="0" text="" dxfId="2110">
      <formula>$B$129&lt;1</formula>
    </cfRule>
  </conditionalFormatting>
  <conditionalFormatting sqref="B128:F128 H128">
    <cfRule type="expression" priority="998" aboveAverage="0" equalAverage="0" bottom="0" percent="0" rank="0" text="" dxfId="2111">
      <formula>$B$128&lt;1</formula>
    </cfRule>
  </conditionalFormatting>
  <conditionalFormatting sqref="B127:F127 H127">
    <cfRule type="expression" priority="999" aboveAverage="0" equalAverage="0" bottom="0" percent="0" rank="0" text="" dxfId="2112">
      <formula>$B$127&lt;1</formula>
    </cfRule>
  </conditionalFormatting>
  <conditionalFormatting sqref="B126:F126 H126">
    <cfRule type="expression" priority="1000" aboveAverage="0" equalAverage="0" bottom="0" percent="0" rank="0" text="" dxfId="2113">
      <formula>$B$126&lt;1</formula>
    </cfRule>
  </conditionalFormatting>
  <conditionalFormatting sqref="B125:F125 H125">
    <cfRule type="expression" priority="1001" aboveAverage="0" equalAverage="0" bottom="0" percent="0" rank="0" text="" dxfId="2114">
      <formula>$B$125&lt;1</formula>
    </cfRule>
  </conditionalFormatting>
  <conditionalFormatting sqref="B124:F124 H124">
    <cfRule type="expression" priority="1002" aboveAverage="0" equalAverage="0" bottom="0" percent="0" rank="0" text="" dxfId="2115">
      <formula>$B$124&lt;1</formula>
    </cfRule>
  </conditionalFormatting>
  <conditionalFormatting sqref="B123:F123 H123">
    <cfRule type="expression" priority="1003" aboveAverage="0" equalAverage="0" bottom="0" percent="0" rank="0" text="" dxfId="2116">
      <formula>$B$123&lt;1</formula>
    </cfRule>
  </conditionalFormatting>
  <conditionalFormatting sqref="B122:F122 H122">
    <cfRule type="expression" priority="1004" aboveAverage="0" equalAverage="0" bottom="0" percent="0" rank="0" text="" dxfId="2117">
      <formula>$B$122&lt;1</formula>
    </cfRule>
  </conditionalFormatting>
  <conditionalFormatting sqref="B121:F121 H121">
    <cfRule type="expression" priority="1005" aboveAverage="0" equalAverage="0" bottom="0" percent="0" rank="0" text="" dxfId="2118">
      <formula>$B$121&lt;1</formula>
    </cfRule>
  </conditionalFormatting>
  <conditionalFormatting sqref="B120:F120 H120">
    <cfRule type="expression" priority="1006" aboveAverage="0" equalAverage="0" bottom="0" percent="0" rank="0" text="" dxfId="2119">
      <formula>$B$120&lt;1</formula>
    </cfRule>
  </conditionalFormatting>
  <conditionalFormatting sqref="C119:F119 H119">
    <cfRule type="expression" priority="1007" aboveAverage="0" equalAverage="0" bottom="0" percent="0" rank="0" text="" dxfId="2120">
      <formula>$B$119&lt;1</formula>
    </cfRule>
  </conditionalFormatting>
  <conditionalFormatting sqref="B118:F118 H118">
    <cfRule type="expression" priority="1008" aboveAverage="0" equalAverage="0" bottom="0" percent="0" rank="0" text="" dxfId="2121">
      <formula>$B$118&lt;1</formula>
    </cfRule>
  </conditionalFormatting>
  <conditionalFormatting sqref="B117:F117 H117">
    <cfRule type="expression" priority="1009" aboveAverage="0" equalAverage="0" bottom="0" percent="0" rank="0" text="" dxfId="2122">
      <formula>$B$117&lt;1</formula>
    </cfRule>
  </conditionalFormatting>
  <conditionalFormatting sqref="B116:F116 H116">
    <cfRule type="expression" priority="1010" aboveAverage="0" equalAverage="0" bottom="0" percent="0" rank="0" text="" dxfId="2123">
      <formula>$B$116&lt;1</formula>
    </cfRule>
  </conditionalFormatting>
  <conditionalFormatting sqref="C115:F115 H115">
    <cfRule type="expression" priority="1011" aboveAverage="0" equalAverage="0" bottom="0" percent="0" rank="0" text="" dxfId="2124">
      <formula>$B$115&lt;1</formula>
    </cfRule>
  </conditionalFormatting>
  <conditionalFormatting sqref="B114:F114 H114">
    <cfRule type="expression" priority="1012" aboveAverage="0" equalAverage="0" bottom="0" percent="0" rank="0" text="" dxfId="2125">
      <formula>$B$114&lt;1</formula>
    </cfRule>
  </conditionalFormatting>
  <conditionalFormatting sqref="C113:F113 H113">
    <cfRule type="expression" priority="1013" aboveAverage="0" equalAverage="0" bottom="0" percent="0" rank="0" text="" dxfId="2126">
      <formula>$B$113&lt;1</formula>
    </cfRule>
  </conditionalFormatting>
  <conditionalFormatting sqref="C112:F112 H112">
    <cfRule type="expression" priority="1014" aboveAverage="0" equalAverage="0" bottom="0" percent="0" rank="0" text="" dxfId="2127">
      <formula>$B$112&lt;1</formula>
    </cfRule>
  </conditionalFormatting>
  <conditionalFormatting sqref="C111:F111 H111">
    <cfRule type="expression" priority="1015" aboveAverage="0" equalAverage="0" bottom="0" percent="0" rank="0" text="" dxfId="2128">
      <formula>$B$111&lt;1</formula>
    </cfRule>
  </conditionalFormatting>
  <conditionalFormatting sqref="C110:F110 H110">
    <cfRule type="expression" priority="1016" aboveAverage="0" equalAverage="0" bottom="0" percent="0" rank="0" text="" dxfId="2129">
      <formula>$B$110&lt;1</formula>
    </cfRule>
  </conditionalFormatting>
  <conditionalFormatting sqref="C109:F109 H109">
    <cfRule type="expression" priority="1017" aboveAverage="0" equalAverage="0" bottom="0" percent="0" rank="0" text="" dxfId="2130">
      <formula>$B$109&lt;1</formula>
    </cfRule>
  </conditionalFormatting>
  <conditionalFormatting sqref="B108:F108 H108">
    <cfRule type="expression" priority="1018" aboveAverage="0" equalAverage="0" bottom="0" percent="0" rank="0" text="" dxfId="2131">
      <formula>$B$108&lt;1</formula>
    </cfRule>
  </conditionalFormatting>
  <conditionalFormatting sqref="C107:F107 H107">
    <cfRule type="expression" priority="1019" aboveAverage="0" equalAverage="0" bottom="0" percent="0" rank="0" text="" dxfId="2132">
      <formula>$B$107&lt;1</formula>
    </cfRule>
  </conditionalFormatting>
  <conditionalFormatting sqref="C106:F106 H106">
    <cfRule type="expression" priority="1020" aboveAverage="0" equalAverage="0" bottom="0" percent="0" rank="0" text="" dxfId="2133">
      <formula>$B$106&lt;1</formula>
    </cfRule>
  </conditionalFormatting>
  <conditionalFormatting sqref="C105:F105 H105">
    <cfRule type="expression" priority="1021" aboveAverage="0" equalAverage="0" bottom="0" percent="0" rank="0" text="" dxfId="2134">
      <formula>$B$105&lt;1</formula>
    </cfRule>
  </conditionalFormatting>
  <conditionalFormatting sqref="B104:F104 H104">
    <cfRule type="expression" priority="1022" aboveAverage="0" equalAverage="0" bottom="0" percent="0" rank="0" text="" dxfId="2135">
      <formula>$B$104&lt;1</formula>
    </cfRule>
  </conditionalFormatting>
  <conditionalFormatting sqref="B103:F103 H103">
    <cfRule type="expression" priority="1023" aboveAverage="0" equalAverage="0" bottom="0" percent="0" rank="0" text="" dxfId="2136">
      <formula>$B$103&lt;1</formula>
    </cfRule>
  </conditionalFormatting>
  <conditionalFormatting sqref="B102:F102 H102">
    <cfRule type="expression" priority="1024" aboveAverage="0" equalAverage="0" bottom="0" percent="0" rank="0" text="" dxfId="2137">
      <formula>$B$102&lt;1</formula>
    </cfRule>
  </conditionalFormatting>
  <conditionalFormatting sqref="B101:F101 H101">
    <cfRule type="expression" priority="1025" aboveAverage="0" equalAverage="0" bottom="0" percent="0" rank="0" text="" dxfId="2138">
      <formula>$B$101&lt;1</formula>
    </cfRule>
  </conditionalFormatting>
  <conditionalFormatting sqref="B100:F100 H100">
    <cfRule type="expression" priority="1026" aboveAverage="0" equalAverage="0" bottom="0" percent="0" rank="0" text="" dxfId="2139">
      <formula>$B$100&lt;1</formula>
    </cfRule>
  </conditionalFormatting>
  <conditionalFormatting sqref="B99:F99 H99">
    <cfRule type="expression" priority="1027" aboveAverage="0" equalAverage="0" bottom="0" percent="0" rank="0" text="" dxfId="2140">
      <formula>$B$99&lt;1</formula>
    </cfRule>
  </conditionalFormatting>
  <conditionalFormatting sqref="B98:F98 H98">
    <cfRule type="expression" priority="1028" aboveAverage="0" equalAverage="0" bottom="0" percent="0" rank="0" text="" dxfId="2141">
      <formula>$B$98&lt;1</formula>
    </cfRule>
  </conditionalFormatting>
  <conditionalFormatting sqref="B97:F97 H97">
    <cfRule type="expression" priority="1029" aboveAverage="0" equalAverage="0" bottom="0" percent="0" rank="0" text="" dxfId="2142">
      <formula>$B$97&lt;1</formula>
    </cfRule>
  </conditionalFormatting>
  <conditionalFormatting sqref="B96:F96 H96">
    <cfRule type="expression" priority="1030" aboveAverage="0" equalAverage="0" bottom="0" percent="0" rank="0" text="" dxfId="2143">
      <formula>$B$96&lt;1</formula>
    </cfRule>
  </conditionalFormatting>
  <conditionalFormatting sqref="B95:F95 H95">
    <cfRule type="expression" priority="1031" aboveAverage="0" equalAverage="0" bottom="0" percent="0" rank="0" text="" dxfId="2144">
      <formula>$B$95&lt;1</formula>
    </cfRule>
  </conditionalFormatting>
  <conditionalFormatting sqref="B94:F94 H94">
    <cfRule type="expression" priority="1032" aboveAverage="0" equalAverage="0" bottom="0" percent="0" rank="0" text="" dxfId="2145">
      <formula>$B$94&lt;1</formula>
    </cfRule>
  </conditionalFormatting>
  <conditionalFormatting sqref="B93:F93 H93">
    <cfRule type="expression" priority="1033" aboveAverage="0" equalAverage="0" bottom="0" percent="0" rank="0" text="" dxfId="2146">
      <formula>$B$93&lt;1</formula>
    </cfRule>
  </conditionalFormatting>
  <conditionalFormatting sqref="B92:F92 H92">
    <cfRule type="expression" priority="1034" aboveAverage="0" equalAverage="0" bottom="0" percent="0" rank="0" text="" dxfId="2147">
      <formula>$B$92&lt;1</formula>
    </cfRule>
  </conditionalFormatting>
  <conditionalFormatting sqref="B91:F91 H91">
    <cfRule type="expression" priority="1035" aboveAverage="0" equalAverage="0" bottom="0" percent="0" rank="0" text="" dxfId="2148">
      <formula>$B$91&lt;1</formula>
    </cfRule>
  </conditionalFormatting>
  <conditionalFormatting sqref="C90:F90 H90">
    <cfRule type="expression" priority="1036" aboveAverage="0" equalAverage="0" bottom="0" percent="0" rank="0" text="" dxfId="2149">
      <formula>$B$90&lt;1</formula>
    </cfRule>
  </conditionalFormatting>
  <conditionalFormatting sqref="B89:F89 H89">
    <cfRule type="expression" priority="1037" aboveAverage="0" equalAverage="0" bottom="0" percent="0" rank="0" text="" dxfId="2150">
      <formula>$B$89&lt;1</formula>
    </cfRule>
  </conditionalFormatting>
  <conditionalFormatting sqref="B88:F88 H88">
    <cfRule type="expression" priority="1038" aboveAverage="0" equalAverage="0" bottom="0" percent="0" rank="0" text="" dxfId="2151">
      <formula>$B$88&lt;1</formula>
    </cfRule>
  </conditionalFormatting>
  <conditionalFormatting sqref="B87:F87 H87">
    <cfRule type="expression" priority="1039" aboveAverage="0" equalAverage="0" bottom="0" percent="0" rank="0" text="" dxfId="2152">
      <formula>$B$87&lt;1</formula>
    </cfRule>
  </conditionalFormatting>
  <conditionalFormatting sqref="C86:F86 H86">
    <cfRule type="expression" priority="1040" aboveAverage="0" equalAverage="0" bottom="0" percent="0" rank="0" text="" dxfId="2153">
      <formula>$B$86&lt;1</formula>
    </cfRule>
  </conditionalFormatting>
  <conditionalFormatting sqref="C85:F85 H85">
    <cfRule type="expression" priority="1041" aboveAverage="0" equalAverage="0" bottom="0" percent="0" rank="0" text="" dxfId="2154">
      <formula>$B$85&lt;1</formula>
    </cfRule>
  </conditionalFormatting>
  <conditionalFormatting sqref="B82:F82 H82">
    <cfRule type="expression" priority="1042" aboveAverage="0" equalAverage="0" bottom="0" percent="0" rank="0" text="" dxfId="2155">
      <formula>$B$82&lt;1</formula>
    </cfRule>
  </conditionalFormatting>
  <conditionalFormatting sqref="B81:F81 H81">
    <cfRule type="expression" priority="1043" aboveAverage="0" equalAverage="0" bottom="0" percent="0" rank="0" text="" dxfId="2156">
      <formula>$B$81&lt;1</formula>
    </cfRule>
  </conditionalFormatting>
  <conditionalFormatting sqref="C80:F80 H80">
    <cfRule type="expression" priority="1044" aboveAverage="0" equalAverage="0" bottom="0" percent="0" rank="0" text="" dxfId="2157">
      <formula>$B$80&lt;1</formula>
    </cfRule>
  </conditionalFormatting>
  <conditionalFormatting sqref="B79:F79 H79">
    <cfRule type="expression" priority="1045" aboveAverage="0" equalAverage="0" bottom="0" percent="0" rank="0" text="" dxfId="2158">
      <formula>$B$79&lt;1</formula>
    </cfRule>
  </conditionalFormatting>
  <conditionalFormatting sqref="B78:F78 H78">
    <cfRule type="expression" priority="1046" aboveAverage="0" equalAverage="0" bottom="0" percent="0" rank="0" text="" dxfId="2159">
      <formula>$B$78&lt;1</formula>
    </cfRule>
  </conditionalFormatting>
  <conditionalFormatting sqref="B77:F77 H77">
    <cfRule type="expression" priority="1047" aboveAverage="0" equalAverage="0" bottom="0" percent="0" rank="0" text="" dxfId="2160">
      <formula>$B$77&lt;1</formula>
    </cfRule>
  </conditionalFormatting>
  <conditionalFormatting sqref="C76:F76 H76">
    <cfRule type="expression" priority="1048" aboveAverage="0" equalAverage="0" bottom="0" percent="0" rank="0" text="" dxfId="2161">
      <formula>$B$76&lt;1</formula>
    </cfRule>
  </conditionalFormatting>
  <conditionalFormatting sqref="B75:F75 H75">
    <cfRule type="expression" priority="1049" aboveAverage="0" equalAverage="0" bottom="0" percent="0" rank="0" text="" dxfId="2162">
      <formula>$B$75&lt;1</formula>
    </cfRule>
  </conditionalFormatting>
  <conditionalFormatting sqref="C74:F74 H74">
    <cfRule type="expression" priority="1050" aboveAverage="0" equalAverage="0" bottom="0" percent="0" rank="0" text="" dxfId="2163">
      <formula>$B$74&lt;1</formula>
    </cfRule>
  </conditionalFormatting>
  <conditionalFormatting sqref="B73:F73 H73">
    <cfRule type="expression" priority="1051" aboveAverage="0" equalAverage="0" bottom="0" percent="0" rank="0" text="" dxfId="2164">
      <formula>$B$73&lt;1</formula>
    </cfRule>
  </conditionalFormatting>
  <conditionalFormatting sqref="C72:F72 H72">
    <cfRule type="expression" priority="1052" aboveAverage="0" equalAverage="0" bottom="0" percent="0" rank="0" text="" dxfId="2165">
      <formula>$B$72&lt;1</formula>
    </cfRule>
  </conditionalFormatting>
  <conditionalFormatting sqref="B71:F71 H71">
    <cfRule type="expression" priority="1053" aboveAverage="0" equalAverage="0" bottom="0" percent="0" rank="0" text="" dxfId="2166">
      <formula>$B$71&lt;1</formula>
    </cfRule>
  </conditionalFormatting>
  <conditionalFormatting sqref="B70:F70 H70">
    <cfRule type="expression" priority="1054" aboveAverage="0" equalAverage="0" bottom="0" percent="0" rank="0" text="" dxfId="2167">
      <formula>$B$70&lt;1</formula>
    </cfRule>
  </conditionalFormatting>
  <conditionalFormatting sqref="B69:F69 H69">
    <cfRule type="expression" priority="1055" aboveAverage="0" equalAverage="0" bottom="0" percent="0" rank="0" text="" dxfId="2168">
      <formula>$B$69&lt;1</formula>
    </cfRule>
  </conditionalFormatting>
  <conditionalFormatting sqref="C68:F68 H68">
    <cfRule type="expression" priority="1056" aboveAverage="0" equalAverage="0" bottom="0" percent="0" rank="0" text="" dxfId="2169">
      <formula>$B$68&lt;1</formula>
    </cfRule>
  </conditionalFormatting>
  <conditionalFormatting sqref="B67:F67 H67">
    <cfRule type="expression" priority="1057" aboveAverage="0" equalAverage="0" bottom="0" percent="0" rank="0" text="" dxfId="2170">
      <formula>$B$67&lt;1</formula>
    </cfRule>
  </conditionalFormatting>
  <conditionalFormatting sqref="C66:F66 H66">
    <cfRule type="expression" priority="1058" aboveAverage="0" equalAverage="0" bottom="0" percent="0" rank="0" text="" dxfId="2171">
      <formula>$B$66&lt;1</formula>
    </cfRule>
  </conditionalFormatting>
  <conditionalFormatting sqref="C65:F65 H65">
    <cfRule type="expression" priority="1059" aboveAverage="0" equalAverage="0" bottom="0" percent="0" rank="0" text="" dxfId="2172">
      <formula>$B$65&lt;1</formula>
    </cfRule>
  </conditionalFormatting>
  <conditionalFormatting sqref="C64:F64 H64">
    <cfRule type="expression" priority="1060" aboveAverage="0" equalAverage="0" bottom="0" percent="0" rank="0" text="" dxfId="2173">
      <formula>$B$64&lt;1</formula>
    </cfRule>
  </conditionalFormatting>
  <conditionalFormatting sqref="B63:F63 H63">
    <cfRule type="expression" priority="1061" aboveAverage="0" equalAverage="0" bottom="0" percent="0" rank="0" text="" dxfId="2174">
      <formula>$B$63&lt;1</formula>
    </cfRule>
  </conditionalFormatting>
  <conditionalFormatting sqref="B58:F58 H58">
    <cfRule type="expression" priority="1062" aboveAverage="0" equalAverage="0" bottom="0" percent="0" rank="0" text="" dxfId="2175">
      <formula>$B$58&lt;1</formula>
    </cfRule>
  </conditionalFormatting>
  <conditionalFormatting sqref="B57:F57 H57">
    <cfRule type="expression" priority="1063" aboveAverage="0" equalAverage="0" bottom="0" percent="0" rank="0" text="" dxfId="2176">
      <formula>$B$57&lt;1</formula>
    </cfRule>
  </conditionalFormatting>
  <conditionalFormatting sqref="B56:F56 H56">
    <cfRule type="expression" priority="1064" aboveAverage="0" equalAverage="0" bottom="0" percent="0" rank="0" text="" dxfId="2177">
      <formula>$B$56&lt;1</formula>
    </cfRule>
  </conditionalFormatting>
  <conditionalFormatting sqref="B55:F55 H55">
    <cfRule type="expression" priority="1065" aboveAverage="0" equalAverage="0" bottom="0" percent="0" rank="0" text="" dxfId="2178">
      <formula>$B$55&lt;1</formula>
    </cfRule>
  </conditionalFormatting>
  <conditionalFormatting sqref="C54:F54 H54">
    <cfRule type="expression" priority="1066" aboveAverage="0" equalAverage="0" bottom="0" percent="0" rank="0" text="" dxfId="2179">
      <formula>$B$54&lt;1</formula>
    </cfRule>
  </conditionalFormatting>
  <conditionalFormatting sqref="B53:F53 H53">
    <cfRule type="expression" priority="1067" aboveAverage="0" equalAverage="0" bottom="0" percent="0" rank="0" text="" dxfId="2180">
      <formula>$B$53&lt;1</formula>
    </cfRule>
  </conditionalFormatting>
  <conditionalFormatting sqref="C52:F52 H52">
    <cfRule type="expression" priority="1068" aboveAverage="0" equalAverage="0" bottom="0" percent="0" rank="0" text="" dxfId="2181">
      <formula>$B$52&lt;1</formula>
    </cfRule>
  </conditionalFormatting>
  <conditionalFormatting sqref="B51:F51 H51">
    <cfRule type="expression" priority="1069" aboveAverage="0" equalAverage="0" bottom="0" percent="0" rank="0" text="" dxfId="2182">
      <formula>$B$51&lt;1</formula>
    </cfRule>
  </conditionalFormatting>
  <conditionalFormatting sqref="C50:F50 H50">
    <cfRule type="expression" priority="1070" aboveAverage="0" equalAverage="0" bottom="0" percent="0" rank="0" text="" dxfId="2183">
      <formula>$B$50&lt;1</formula>
    </cfRule>
  </conditionalFormatting>
  <conditionalFormatting sqref="C49:F49 H49">
    <cfRule type="expression" priority="1071" aboveAverage="0" equalAverage="0" bottom="0" percent="0" rank="0" text="" dxfId="2184">
      <formula>$B$49&lt;1</formula>
    </cfRule>
  </conditionalFormatting>
  <conditionalFormatting sqref="C48:F48 H48">
    <cfRule type="expression" priority="1072" aboveAverage="0" equalAverage="0" bottom="0" percent="0" rank="0" text="" dxfId="2185">
      <formula>$B$48&lt;1</formula>
    </cfRule>
  </conditionalFormatting>
  <conditionalFormatting sqref="B47:F47 H47">
    <cfRule type="expression" priority="1073" aboveAverage="0" equalAverage="0" bottom="0" percent="0" rank="0" text="" dxfId="2186">
      <formula>$B$47&lt;1</formula>
    </cfRule>
  </conditionalFormatting>
  <conditionalFormatting sqref="C46:F46 H46">
    <cfRule type="expression" priority="1074" aboveAverage="0" equalAverage="0" bottom="0" percent="0" rank="0" text="" dxfId="2187">
      <formula>$B$46&lt;1</formula>
    </cfRule>
  </conditionalFormatting>
  <conditionalFormatting sqref="B45:F45 H45">
    <cfRule type="expression" priority="1075" aboveAverage="0" equalAverage="0" bottom="0" percent="0" rank="0" text="" dxfId="2188">
      <formula>$B$45&lt;1</formula>
    </cfRule>
  </conditionalFormatting>
  <conditionalFormatting sqref="C44:F44 H44">
    <cfRule type="expression" priority="1076" aboveAverage="0" equalAverage="0" bottom="0" percent="0" rank="0" text="" dxfId="2189">
      <formula>$B$44&lt;1</formula>
    </cfRule>
  </conditionalFormatting>
  <conditionalFormatting sqref="B43:F43 H43">
    <cfRule type="expression" priority="1077" aboveAverage="0" equalAverage="0" bottom="0" percent="0" rank="0" text="" dxfId="2190">
      <formula>$B$43&lt;1</formula>
    </cfRule>
  </conditionalFormatting>
  <conditionalFormatting sqref="C42:F42 H42">
    <cfRule type="expression" priority="1078" aboveAverage="0" equalAverage="0" bottom="0" percent="0" rank="0" text="" dxfId="2191">
      <formula>$B$42&lt;1</formula>
    </cfRule>
  </conditionalFormatting>
  <conditionalFormatting sqref="B41:F41 H41">
    <cfRule type="expression" priority="1079" aboveAverage="0" equalAverage="0" bottom="0" percent="0" rank="0" text="" dxfId="2192">
      <formula>$B$41&lt;1</formula>
    </cfRule>
  </conditionalFormatting>
  <conditionalFormatting sqref="B40:F40 H40">
    <cfRule type="expression" priority="1080" aboveAverage="0" equalAverage="0" bottom="0" percent="0" rank="0" text="" dxfId="2193">
      <formula>$B$40&lt;1</formula>
    </cfRule>
  </conditionalFormatting>
  <conditionalFormatting sqref="B39:F39 H39">
    <cfRule type="expression" priority="1081" aboveAverage="0" equalAverage="0" bottom="0" percent="0" rank="0" text="" dxfId="2194">
      <formula>$B$39&lt;1</formula>
    </cfRule>
  </conditionalFormatting>
  <conditionalFormatting sqref="B38:F38 H38">
    <cfRule type="expression" priority="1082" aboveAverage="0" equalAverage="0" bottom="0" percent="0" rank="0" text="" dxfId="2195">
      <formula>$B$38&lt;1</formula>
    </cfRule>
  </conditionalFormatting>
  <conditionalFormatting sqref="B37:F37 H37">
    <cfRule type="expression" priority="1083" aboveAverage="0" equalAverage="0" bottom="0" percent="0" rank="0" text="" dxfId="2196">
      <formula>$B$37&lt;1</formula>
    </cfRule>
  </conditionalFormatting>
  <conditionalFormatting sqref="B36:F36 H36">
    <cfRule type="expression" priority="1084" aboveAverage="0" equalAverage="0" bottom="0" percent="0" rank="0" text="" dxfId="2197">
      <formula>$B$36&lt;1</formula>
    </cfRule>
  </conditionalFormatting>
  <conditionalFormatting sqref="C35:F35 H35">
    <cfRule type="expression" priority="1085" aboveAverage="0" equalAverage="0" bottom="0" percent="0" rank="0" text="" dxfId="2198">
      <formula>$B$35&lt;1</formula>
    </cfRule>
  </conditionalFormatting>
  <conditionalFormatting sqref="C34:F34 H34">
    <cfRule type="expression" priority="1086" aboveAverage="0" equalAverage="0" bottom="0" percent="0" rank="0" text="" dxfId="2199">
      <formula>$B$34&lt;1</formula>
    </cfRule>
  </conditionalFormatting>
  <conditionalFormatting sqref="C33:F33 H33">
    <cfRule type="expression" priority="1087" aboveAverage="0" equalAverage="0" bottom="0" percent="0" rank="0" text="" dxfId="2200">
      <formula>$B$33&lt;1</formula>
    </cfRule>
  </conditionalFormatting>
  <conditionalFormatting sqref="C32:F32 H32">
    <cfRule type="expression" priority="1088" aboveAverage="0" equalAverage="0" bottom="0" percent="0" rank="0" text="" dxfId="2201">
      <formula>$B$32&lt;1</formula>
    </cfRule>
  </conditionalFormatting>
  <conditionalFormatting sqref="C31:F31 H31">
    <cfRule type="expression" priority="1089" aboveAverage="0" equalAverage="0" bottom="0" percent="0" rank="0" text="" dxfId="2202">
      <formula>$B$31&lt;1</formula>
    </cfRule>
  </conditionalFormatting>
  <conditionalFormatting sqref="B30:F30 H30">
    <cfRule type="expression" priority="1090" aboveAverage="0" equalAverage="0" bottom="0" percent="0" rank="0" text="" dxfId="2203">
      <formula>$B$30&lt;1</formula>
    </cfRule>
  </conditionalFormatting>
  <conditionalFormatting sqref="C29:F29 H29">
    <cfRule type="expression" priority="1091" aboveAverage="0" equalAverage="0" bottom="0" percent="0" rank="0" text="" dxfId="2204">
      <formula>$B$29&lt;1</formula>
    </cfRule>
  </conditionalFormatting>
  <conditionalFormatting sqref="C28:F28 H28">
    <cfRule type="expression" priority="1092" aboveAverage="0" equalAverage="0" bottom="0" percent="0" rank="0" text="" dxfId="2205">
      <formula>$B$28&lt;1</formula>
    </cfRule>
  </conditionalFormatting>
  <conditionalFormatting sqref="B27:F27 H27">
    <cfRule type="expression" priority="1093" aboveAverage="0" equalAverage="0" bottom="0" percent="0" rank="0" text="" dxfId="2206">
      <formula>$B$27&lt;1</formula>
    </cfRule>
  </conditionalFormatting>
  <conditionalFormatting sqref="B26:F26 H26">
    <cfRule type="expression" priority="1094" aboveAverage="0" equalAverage="0" bottom="0" percent="0" rank="0" text="" dxfId="2207">
      <formula>$B$26&lt;1</formula>
    </cfRule>
  </conditionalFormatting>
  <conditionalFormatting sqref="C25:F25 H25">
    <cfRule type="expression" priority="1095" aboveAverage="0" equalAverage="0" bottom="0" percent="0" rank="0" text="" dxfId="2208">
      <formula>$B$25&lt;1</formula>
    </cfRule>
  </conditionalFormatting>
  <conditionalFormatting sqref="C24:F24 H24">
    <cfRule type="expression" priority="1096" aboveAverage="0" equalAverage="0" bottom="0" percent="0" rank="0" text="" dxfId="2209">
      <formula>$B$24&lt;1</formula>
    </cfRule>
  </conditionalFormatting>
  <conditionalFormatting sqref="C23:F23 H23">
    <cfRule type="expression" priority="1097" aboveAverage="0" equalAverage="0" bottom="0" percent="0" rank="0" text="" dxfId="2210">
      <formula>$B$23&lt;1</formula>
    </cfRule>
  </conditionalFormatting>
  <conditionalFormatting sqref="C20:F20 H20">
    <cfRule type="expression" priority="1098" aboveAverage="0" equalAverage="0" bottom="0" percent="0" rank="0" text="" dxfId="2211">
      <formula>$B$20&lt;1</formula>
    </cfRule>
  </conditionalFormatting>
  <conditionalFormatting sqref="C19:F19 H19">
    <cfRule type="expression" priority="1099" aboveAverage="0" equalAverage="0" bottom="0" percent="0" rank="0" text="" dxfId="2212">
      <formula>$B$19&lt;1</formula>
    </cfRule>
  </conditionalFormatting>
  <conditionalFormatting sqref="C18:F18 H18">
    <cfRule type="expression" priority="1100" aboveAverage="0" equalAverage="0" bottom="0" percent="0" rank="0" text="" dxfId="2213">
      <formula>$B$18&lt;1</formula>
    </cfRule>
  </conditionalFormatting>
  <conditionalFormatting sqref="C17:F17 H17">
    <cfRule type="expression" priority="1101" aboveAverage="0" equalAverage="0" bottom="0" percent="0" rank="0" text="" dxfId="2214">
      <formula>$B$17&lt;1</formula>
    </cfRule>
  </conditionalFormatting>
  <conditionalFormatting sqref="C16:F16 H16">
    <cfRule type="expression" priority="1102" aboveAverage="0" equalAverage="0" bottom="0" percent="0" rank="0" text="" dxfId="2215">
      <formula>$B$16&lt;1</formula>
    </cfRule>
  </conditionalFormatting>
  <conditionalFormatting sqref="C15:F15 H15">
    <cfRule type="expression" priority="1103" aboveAverage="0" equalAverage="0" bottom="0" percent="0" rank="0" text="" dxfId="2216">
      <formula>$B$15&lt;1</formula>
    </cfRule>
  </conditionalFormatting>
  <conditionalFormatting sqref="C14:F14 H14">
    <cfRule type="expression" priority="1104" aboveAverage="0" equalAverage="0" bottom="0" percent="0" rank="0" text="" dxfId="2217">
      <formula>$B$14&lt;1</formula>
    </cfRule>
  </conditionalFormatting>
  <conditionalFormatting sqref="C13:F13 H13">
    <cfRule type="expression" priority="1105" aboveAverage="0" equalAverage="0" bottom="0" percent="0" rank="0" text="" dxfId="2218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518" activeCellId="0" sqref="G518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false" hidden="false" outlineLevel="0" max="11" min="10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Замер!$D$61&amp;" (Помещение 3)"</f>
        <v>Спальня 2 (Помещение 3)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Замер!$D$67</f>
        <v>13.9</v>
      </c>
      <c r="F5" s="590" t="s">
        <v>254</v>
      </c>
      <c r="G5" s="590"/>
      <c r="H5" s="591" t="n">
        <f aca="false">Замер!$D$63</f>
        <v>3.85</v>
      </c>
      <c r="L5" s="61" t="n">
        <f aca="false">$E$5-SUM(Замер!$I$71:$I$77)</f>
        <v>13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Замер!$D$66</f>
        <v>11.935</v>
      </c>
      <c r="F6" s="590" t="s">
        <v>259</v>
      </c>
      <c r="G6" s="590"/>
      <c r="H6" s="591" t="n">
        <f aca="false">Замер!$D$64</f>
        <v>3.1</v>
      </c>
    </row>
    <row r="7" customFormat="false" ht="14.25" hidden="false" customHeight="false" outlineLevel="0" collapsed="false">
      <c r="D7" s="45" t="s">
        <v>1095</v>
      </c>
      <c r="E7" s="589" t="n">
        <f aca="false">Замер!$D$68</f>
        <v>43.09</v>
      </c>
      <c r="F7" s="590" t="s">
        <v>261</v>
      </c>
      <c r="G7" s="590"/>
      <c r="H7" s="592" t="n">
        <f aca="false">Замер!$D$65</f>
        <v>3.1</v>
      </c>
    </row>
    <row r="8" customFormat="false" ht="14.25" hidden="false" customHeight="false" outlineLevel="0" collapsed="false">
      <c r="D8" s="45" t="s">
        <v>1096</v>
      </c>
      <c r="E8" s="589" t="n">
        <f aca="false">Замер!$D$72+Замер!$D$73</f>
        <v>8.0938</v>
      </c>
      <c r="F8" s="590" t="s">
        <v>1097</v>
      </c>
      <c r="G8" s="590"/>
      <c r="H8" s="593" t="n">
        <f aca="false">Замер!$D$70</f>
        <v>2</v>
      </c>
    </row>
    <row r="9" customFormat="false" ht="14.25" hidden="false" customHeight="false" outlineLevel="0" collapsed="false">
      <c r="D9" s="45" t="s">
        <v>1098</v>
      </c>
      <c r="E9" s="589" t="n">
        <f aca="false">Замер!$D$69</f>
        <v>34.9962</v>
      </c>
      <c r="F9" s="590" t="s">
        <v>1099</v>
      </c>
      <c r="G9" s="590"/>
      <c r="H9" s="594" t="n">
        <f aca="false">Замер!$D$71</f>
        <v>1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/>
      <c r="H13" s="602" t="n">
        <f aca="false">G13*F13</f>
        <v>0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03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11.9</v>
      </c>
      <c r="H15" s="602" t="n">
        <f aca="false">G15*F15</f>
        <v>9900.8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11.9</v>
      </c>
      <c r="H16" s="602" t="n">
        <f aca="false">G16*F16</f>
        <v>2368.1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11.9</v>
      </c>
      <c r="H17" s="602" t="n">
        <f aca="false">G17*F17</f>
        <v>12292.7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11.9</v>
      </c>
      <c r="H18" s="602" t="n">
        <f aca="false">G18*F18</f>
        <v>8377.6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03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03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11.9</v>
      </c>
      <c r="H23" s="604" t="n">
        <f aca="false">G23*F23</f>
        <v>22372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11.9</v>
      </c>
      <c r="H24" s="604" t="n">
        <f aca="false">G24*F24</f>
        <v>22836.1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11.9</v>
      </c>
      <c r="H25" s="604" t="n">
        <f aca="false">G25*F25</f>
        <v>6878.2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11.9</v>
      </c>
      <c r="H26" s="604" t="n">
        <f aca="false">G26*F26</f>
        <v>45469.9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0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11.9</v>
      </c>
      <c r="H28" s="611" t="n">
        <f aca="false">G28*F28</f>
        <v>54061.7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11.9</v>
      </c>
      <c r="H29" s="611" t="n">
        <f aca="false">G29*F29</f>
        <v>60785.2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0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11.9</v>
      </c>
      <c r="H31" s="604" t="n">
        <f aca="false">G31*F31</f>
        <v>21289.1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11.9</v>
      </c>
      <c r="H32" s="604" t="n">
        <f aca="false">G32*F32</f>
        <v>1892.1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11.9</v>
      </c>
      <c r="H33" s="604" t="n">
        <f aca="false">G33*F33</f>
        <v>30499.7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11.9</v>
      </c>
      <c r="H34" s="604" t="n">
        <f aca="false">G34*F34</f>
        <v>14280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11.9</v>
      </c>
      <c r="H35" s="604" t="n">
        <f aca="false">G35*F35</f>
        <v>16005.5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03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11.9</v>
      </c>
      <c r="H37" s="604" t="n">
        <f aca="false">G37*F37</f>
        <v>9472.4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0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03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03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11.9</v>
      </c>
      <c r="H41" s="604" t="n">
        <f aca="false">G41*F41</f>
        <v>7378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03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03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03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03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11.9</v>
      </c>
      <c r="H46" s="604" t="n">
        <f aca="false">G46*F46</f>
        <v>5247.9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11.9</v>
      </c>
      <c r="H47" s="604" t="n">
        <f aca="false">G47*F47</f>
        <v>5247.9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11.9</v>
      </c>
      <c r="H48" s="604" t="n">
        <f aca="false">G48*F48</f>
        <v>31285.1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03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11.9</v>
      </c>
      <c r="H50" s="604" t="n">
        <f aca="false">G50*F50</f>
        <v>17980.9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11.9</v>
      </c>
      <c r="H51" s="604" t="n">
        <f aca="false">G51*F51</f>
        <v>25180.4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11.9</v>
      </c>
      <c r="H52" s="604" t="n">
        <f aca="false">G52*F52</f>
        <v>46540.9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03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03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0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0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0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03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03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03" t="n">
        <f aca="false">Замер!$D$34</f>
        <v>18.44</v>
      </c>
      <c r="H64" s="602" t="n">
        <f aca="false">G64*F64</f>
        <v>1364.56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03" t="n">
        <v>1</v>
      </c>
      <c r="H65" s="602" t="n">
        <f aca="false">G65*F65</f>
        <v>23310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35</v>
      </c>
      <c r="H66" s="602" t="n">
        <f aca="false">G66*F66</f>
        <v>26040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03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03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03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03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1</v>
      </c>
      <c r="H71" s="602" t="n">
        <f aca="false">G71*F71</f>
        <v>777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2</v>
      </c>
      <c r="H72" s="602" t="n">
        <f aca="false">G72*F72</f>
        <v>936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35</v>
      </c>
      <c r="H73" s="602" t="n">
        <f aca="false">G73*F73</f>
        <v>25270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35</v>
      </c>
      <c r="H74" s="602" t="n">
        <f aca="false">G74*F74</f>
        <v>19320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35</v>
      </c>
      <c r="H75" s="602" t="n">
        <f aca="false">G75*F75</f>
        <v>7490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2</v>
      </c>
      <c r="H76" s="602" t="n">
        <f aca="false">G76*F76</f>
        <v>3668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03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03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Замер!$D$37</f>
        <v>6.32</v>
      </c>
      <c r="H79" s="602" t="n">
        <f aca="false">G79*F79</f>
        <v>13847.12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35</v>
      </c>
      <c r="H80" s="602" t="n">
        <f aca="false">G80*F80</f>
        <v>9940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35</v>
      </c>
      <c r="H81" s="602" t="n">
        <f aca="false">G81*F81</f>
        <v>62405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35</v>
      </c>
      <c r="H82" s="602" t="n">
        <f aca="false">G82*F82</f>
        <v>8995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35</v>
      </c>
      <c r="H85" s="602" t="n">
        <f aca="false">G85*F85</f>
        <v>17360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01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0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7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01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01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03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03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03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03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03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03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0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03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0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03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0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0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0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35</v>
      </c>
      <c r="H104" s="602" t="n">
        <f aca="false">G104*F104</f>
        <v>27685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Замер!$D$34</f>
        <v>18.44</v>
      </c>
      <c r="H105" s="616" t="n">
        <f aca="false">G105*F105</f>
        <v>15618.68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35</v>
      </c>
      <c r="H106" s="602" t="n">
        <f aca="false">G106*F106</f>
        <v>23625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35</v>
      </c>
      <c r="H107" s="602" t="n">
        <f aca="false">G107*F107</f>
        <v>21770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03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03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35</v>
      </c>
      <c r="H110" s="602" t="n">
        <f aca="false">G110*F110</f>
        <v>63175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Замер!$D$34</f>
        <v>18.44</v>
      </c>
      <c r="H111" s="616" t="n">
        <f aca="false">G111*F111</f>
        <v>17462.68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0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35</v>
      </c>
      <c r="H113" s="602" t="n">
        <f aca="false">G113*F113</f>
        <v>18585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35</v>
      </c>
      <c r="H114" s="602" t="n">
        <f aca="false">G114*F114</f>
        <v>26390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35</v>
      </c>
      <c r="H115" s="602" t="n">
        <f aca="false">G115*F115</f>
        <v>36295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35</v>
      </c>
      <c r="H116" s="602" t="n">
        <f aca="false">G116*F116</f>
        <v>5495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35</v>
      </c>
      <c r="H117" s="602" t="n">
        <f aca="false">G117*F117</f>
        <v>8435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35</v>
      </c>
      <c r="H118" s="602" t="n">
        <f aca="false">G118*F118</f>
        <v>24640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35</v>
      </c>
      <c r="H119" s="616" t="n">
        <f aca="false">G119*F119</f>
        <v>37555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35</v>
      </c>
      <c r="H120" s="602" t="n">
        <f aca="false">G120*F120</f>
        <v>22190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35</v>
      </c>
      <c r="H121" s="616" t="n">
        <f aca="false">G121*F121</f>
        <v>133315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35</v>
      </c>
      <c r="H122" s="616" t="n">
        <f aca="false">G122*F122</f>
        <v>44275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35</v>
      </c>
      <c r="H123" s="602" t="n">
        <f aca="false">G123*F123</f>
        <v>15820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35</v>
      </c>
      <c r="H124" s="602" t="n">
        <f aca="false">G124*F124</f>
        <v>21280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Замер!$D$34</f>
        <v>18.44</v>
      </c>
      <c r="H125" s="616" t="n">
        <f aca="false">G125*F125</f>
        <v>2895.08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Замер!$D$34</f>
        <v>18.44</v>
      </c>
      <c r="H126" s="616" t="n">
        <f aca="false">G126*F126</f>
        <v>19122.28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Замер!$D$34</f>
        <v>18.44</v>
      </c>
      <c r="H127" s="616" t="n">
        <f aca="false">G127*F127</f>
        <v>11211.52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0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03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Замер!$D$34</f>
        <v>18.44</v>
      </c>
      <c r="H130" s="616" t="n">
        <f aca="false">G130*F130</f>
        <v>15286.76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35</v>
      </c>
      <c r="H131" s="616" t="n">
        <f aca="false">G131*F131</f>
        <v>352975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35</v>
      </c>
      <c r="H132" s="616" t="n">
        <f aca="false">G132*F132</f>
        <v>8435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35</v>
      </c>
      <c r="H133" s="616" t="n">
        <f aca="false">G133*F133</f>
        <v>7140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35</v>
      </c>
      <c r="H134" s="616" t="n">
        <f aca="false">G134*F134</f>
        <v>221270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35</v>
      </c>
      <c r="H135" s="616" t="n">
        <f aca="false">G135*F135</f>
        <v>46620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35</v>
      </c>
      <c r="H136" s="602" t="n">
        <f aca="false">G136*F136</f>
        <v>9450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35</v>
      </c>
      <c r="H137" s="602" t="n">
        <f aca="false">G137*F137</f>
        <v>24255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35</v>
      </c>
      <c r="H138" s="602" t="n">
        <f aca="false">G138*F138</f>
        <v>79730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35</v>
      </c>
      <c r="H139" s="616" t="n">
        <f aca="false">G139*F139</f>
        <v>224385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03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03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03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03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2</v>
      </c>
      <c r="H144" s="602" t="n">
        <f aca="false">G144*F144</f>
        <v>4196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2</v>
      </c>
      <c r="H145" s="616" t="n">
        <f aca="false">G145*F145</f>
        <v>210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1</v>
      </c>
      <c r="H148" s="602" t="n">
        <f aca="false">G148*F148</f>
        <v>8799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1</v>
      </c>
      <c r="H149" s="602" t="n">
        <f aca="false">G149*F149</f>
        <v>5385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1</v>
      </c>
      <c r="H150" s="602" t="n">
        <f aca="false">G150*F150</f>
        <v>2924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1</v>
      </c>
      <c r="H151" s="602" t="n">
        <f aca="false">G151*F151</f>
        <v>582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1</v>
      </c>
      <c r="H157" s="616" t="n">
        <f aca="false">G157*F157</f>
        <v>441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35</v>
      </c>
      <c r="H159" s="602" t="n">
        <f aca="false">G159*F159</f>
        <v>33250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35</v>
      </c>
      <c r="H160" s="602" t="n">
        <f aca="false">G160*F160</f>
        <v>50995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35</v>
      </c>
      <c r="H162" s="602" t="n">
        <f aca="false">G162*F162</f>
        <v>127925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35</v>
      </c>
      <c r="H163" s="602" t="n">
        <f aca="false">G163*F163</f>
        <v>12075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35</v>
      </c>
      <c r="H164" s="602" t="n">
        <f aca="false">G164*F164</f>
        <v>34580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35</v>
      </c>
      <c r="H166" s="602" t="n">
        <f aca="false">G166*F166</f>
        <v>75810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35</v>
      </c>
      <c r="H167" s="602" t="n">
        <f aca="false">G167*F167</f>
        <v>98525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Замер!$D$37</f>
        <v>6.32</v>
      </c>
      <c r="H168" s="616" t="n">
        <f aca="false">G168*F168</f>
        <v>9024.96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/>
      <c r="H169" s="602" t="n">
        <f aca="false">G169*F169</f>
        <v>0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/>
      <c r="H171" s="602" t="n">
        <f aca="false">G171*F171</f>
        <v>0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/>
      <c r="H180" s="602" t="n">
        <f aca="false">G180*F180</f>
        <v>0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11.9</v>
      </c>
      <c r="H185" s="602" t="n">
        <f aca="false">G185*F185</f>
        <v>8746.5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11.9</v>
      </c>
      <c r="H186" s="602" t="n">
        <f aca="false">G186*F186</f>
        <v>12114.2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11.9</v>
      </c>
      <c r="H187" s="602" t="n">
        <f aca="false">G187*F187</f>
        <v>4391.1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11.9</v>
      </c>
      <c r="H188" s="602" t="n">
        <f aca="false">G188*F188</f>
        <v>19028.1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11.9</v>
      </c>
      <c r="H189" s="602" t="n">
        <f aca="false">G189*F189</f>
        <v>13542.2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11.9</v>
      </c>
      <c r="H190" s="602" t="n">
        <f aca="false">G190*F190</f>
        <v>4843.3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11.9</v>
      </c>
      <c r="H191" s="602" t="n">
        <f aca="false">G191*F191</f>
        <v>5688.2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11.9</v>
      </c>
      <c r="H192" s="602" t="n">
        <f aca="false">G192*F192</f>
        <v>5950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11.9</v>
      </c>
      <c r="H193" s="602" t="n">
        <f aca="false">G193*F193</f>
        <v>2225.3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11.9</v>
      </c>
      <c r="H194" s="602" t="n">
        <f aca="false">G194*F194</f>
        <v>4890.9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13</v>
      </c>
      <c r="H195" s="602" t="n">
        <f aca="false">G195*F195</f>
        <v>1092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11.9</v>
      </c>
      <c r="H196" s="602" t="n">
        <f aca="false">G196*F196</f>
        <v>4593.4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11.9</v>
      </c>
      <c r="H200" s="602" t="n">
        <f aca="false">G200*F200</f>
        <v>16993.2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11.9</v>
      </c>
      <c r="H201" s="602" t="n">
        <f aca="false">G201*F201</f>
        <v>4593.4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11.9</v>
      </c>
      <c r="H202" s="602" t="n">
        <f aca="false">G202*F202</f>
        <v>9079.7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11.9</v>
      </c>
      <c r="H203" s="602" t="n">
        <f aca="false">G203*F203</f>
        <v>13351.8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11.9</v>
      </c>
      <c r="H204" s="602" t="n">
        <f aca="false">G204*F204</f>
        <v>19480.3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11.9</v>
      </c>
      <c r="H205" s="602" t="n">
        <f aca="false">G205*F205</f>
        <v>6497.4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11.9</v>
      </c>
      <c r="H207" s="602" t="n">
        <f aca="false">G207*F207</f>
        <v>39496.1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11.9</v>
      </c>
      <c r="H208" s="616" t="n">
        <f aca="false">G208*F208</f>
        <v>23811.9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11.9</v>
      </c>
      <c r="H209" s="602" t="n">
        <f aca="false">G209*F209</f>
        <v>10388.7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11.9</v>
      </c>
      <c r="H210" s="602" t="n">
        <f aca="false">G210*F210</f>
        <v>1666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11.9</v>
      </c>
      <c r="H211" s="602" t="n">
        <f aca="false">G211*F211</f>
        <v>14482.3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11.9</v>
      </c>
      <c r="H212" s="602" t="n">
        <f aca="false">G212*F212</f>
        <v>15113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11.9</v>
      </c>
      <c r="H213" s="602" t="n">
        <f aca="false">G213*F213</f>
        <v>16314.9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11.9</v>
      </c>
      <c r="H214" s="602" t="n">
        <f aca="false">G214*F214</f>
        <v>1154.3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11.9</v>
      </c>
      <c r="H215" s="602" t="n">
        <f aca="false">G215*F215</f>
        <v>7009.1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13</v>
      </c>
      <c r="H216" s="616" t="n">
        <f aca="false">G216*F216</f>
        <v>8281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13</v>
      </c>
      <c r="H217" s="616" t="n">
        <f aca="false">G217*F217</f>
        <v>11609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13</v>
      </c>
      <c r="H218" s="602" t="n">
        <f aca="false">G218*F218</f>
        <v>4719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13</v>
      </c>
      <c r="H219" s="602" t="n">
        <f aca="false">G219*F219</f>
        <v>10335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13</v>
      </c>
      <c r="H220" s="616" t="n">
        <f aca="false">G220*F220</f>
        <v>4849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11.9</v>
      </c>
      <c r="H221" s="602" t="n">
        <f aca="false">G221*F221</f>
        <v>16314.9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11.9</v>
      </c>
      <c r="H222" s="602" t="n">
        <f aca="false">G222*F222</f>
        <v>10686.2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11.9</v>
      </c>
      <c r="H223" s="602" t="n">
        <f aca="false">G223*F223</f>
        <v>12078.5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11.9</v>
      </c>
      <c r="H224" s="602" t="n">
        <f aca="false">G224*F224</f>
        <v>26346.6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11.9</v>
      </c>
      <c r="H225" s="602" t="n">
        <f aca="false">G225*F225</f>
        <v>13173.3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11.9</v>
      </c>
      <c r="H226" s="602" t="n">
        <f aca="false">G226*F226</f>
        <v>75529.3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11.9</v>
      </c>
      <c r="H227" s="602" t="n">
        <f aca="false">G227*F227</f>
        <v>22740.9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11.9</v>
      </c>
      <c r="H228" s="602" t="n">
        <f aca="false">G228*F228</f>
        <v>8556.1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11.9</v>
      </c>
      <c r="H229" s="602" t="n">
        <f aca="false">G229*F229</f>
        <v>9222.5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11.9</v>
      </c>
      <c r="H230" s="616" t="n">
        <f aca="false">G230*F230</f>
        <v>18171.3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11.9</v>
      </c>
      <c r="H231" s="602" t="n">
        <f aca="false">G231*F231</f>
        <v>15267.7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11.9</v>
      </c>
      <c r="H232" s="602" t="n">
        <f aca="false">G232*F232</f>
        <v>23811.9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11.9</v>
      </c>
      <c r="H233" s="602" t="n">
        <f aca="false">G233*F233</f>
        <v>29250.2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v>1</v>
      </c>
      <c r="H335" s="602" t="n">
        <f aca="false">G335*F335</f>
        <v>3460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11.9</v>
      </c>
      <c r="H411" s="602" t="n">
        <f aca="false">G411*F411</f>
        <v>25549.3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35</v>
      </c>
      <c r="H476" s="602" t="n">
        <f aca="false">G476*F476</f>
        <v>22225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11.9</v>
      </c>
      <c r="H477" s="602" t="n">
        <f aca="false">G477*F477</f>
        <v>18468.8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11.9</v>
      </c>
      <c r="H478" s="602" t="n">
        <f aca="false">G478*F478</f>
        <v>6604.5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35</v>
      </c>
      <c r="H481" s="602" t="n">
        <f aca="false">G481*F481</f>
        <v>102410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35</v>
      </c>
      <c r="H482" s="602" t="n">
        <f aca="false">G482*F482</f>
        <v>132930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35</v>
      </c>
      <c r="H483" s="616" t="n">
        <f aca="false">G483*F483</f>
        <v>154735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35</v>
      </c>
      <c r="H484" s="616" t="n">
        <f aca="false">G484*F484</f>
        <v>216195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13.9</v>
      </c>
      <c r="H485" s="616" t="n">
        <f aca="false">G485*F485</f>
        <v>73795.1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11.9</v>
      </c>
      <c r="H486" s="602" t="n">
        <f aca="false">G486*F486</f>
        <v>41483.4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11.9</v>
      </c>
      <c r="H487" s="616" t="n">
        <f aca="false">G487*F487</f>
        <v>46017.3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11.9</v>
      </c>
      <c r="H488" s="616" t="n">
        <f aca="false">G488*F488</f>
        <v>57822.1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11.9</v>
      </c>
      <c r="H489" s="616" t="n">
        <f aca="false">G489*F489</f>
        <v>80860.5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35</v>
      </c>
      <c r="H509" s="616" t="n">
        <f aca="false">G509*F509</f>
        <v>141260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35</v>
      </c>
      <c r="H511" s="616" t="n">
        <f aca="false">G511*F511</f>
        <v>163520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3" customFormat="false" ht="14.25" hidden="false" customHeight="false" outlineLevel="0" collapsed="false">
      <c r="B533" s="649"/>
      <c r="C533" s="649"/>
      <c r="D533" s="649"/>
      <c r="E533" s="649"/>
      <c r="F533" s="649"/>
      <c r="G533" s="649"/>
      <c r="H533" s="650"/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8AkGBxMZ8sXj6jkVciJe9Mfvg8//+iq7FS4BB43piZGh0ZUT0e+tzclipe6I/knn0MCcCa7+l3VO91yN96FtDg==" saltValue="0L9QnQ7+Is41hzySLHnN8Q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G524">
    <cfRule type="expression" priority="2" aboveAverage="0" equalAverage="0" bottom="0" percent="0" rank="0" text="" dxfId="2219">
      <formula>$B$524&lt;1</formula>
    </cfRule>
  </conditionalFormatting>
  <conditionalFormatting sqref="G523">
    <cfRule type="expression" priority="3" aboveAverage="0" equalAverage="0" bottom="0" percent="0" rank="0" text="" dxfId="2220">
      <formula>$B$523&lt;1</formula>
    </cfRule>
  </conditionalFormatting>
  <conditionalFormatting sqref="G522">
    <cfRule type="expression" priority="4" aboveAverage="0" equalAverage="0" bottom="0" percent="0" rank="0" text="" dxfId="2221">
      <formula>$B$522&lt;1</formula>
    </cfRule>
  </conditionalFormatting>
  <conditionalFormatting sqref="G521">
    <cfRule type="expression" priority="5" aboveAverage="0" equalAverage="0" bottom="0" percent="0" rank="0" text="" dxfId="2222">
      <formula>$B$521&lt;1</formula>
    </cfRule>
  </conditionalFormatting>
  <conditionalFormatting sqref="G520">
    <cfRule type="expression" priority="6" aboveAverage="0" equalAverage="0" bottom="0" percent="0" rank="0" text="" dxfId="2223">
      <formula>$B$520&lt;1</formula>
    </cfRule>
  </conditionalFormatting>
  <conditionalFormatting sqref="G519">
    <cfRule type="expression" priority="7" aboveAverage="0" equalAverage="0" bottom="0" percent="0" rank="0" text="" dxfId="2224">
      <formula>$B$519&lt;1</formula>
    </cfRule>
  </conditionalFormatting>
  <conditionalFormatting sqref="G518">
    <cfRule type="expression" priority="8" aboveAverage="0" equalAverage="0" bottom="0" percent="0" rank="0" text="" dxfId="2225">
      <formula>$B$518&lt;1</formula>
    </cfRule>
  </conditionalFormatting>
  <conditionalFormatting sqref="G514">
    <cfRule type="expression" priority="9" aboveAverage="0" equalAverage="0" bottom="0" percent="0" rank="0" text="" dxfId="2226">
      <formula>$B$514&lt;1</formula>
    </cfRule>
  </conditionalFormatting>
  <conditionalFormatting sqref="G513">
    <cfRule type="expression" priority="10" aboveAverage="0" equalAverage="0" bottom="0" percent="0" rank="0" text="" dxfId="2227">
      <formula>$B$513&lt;1</formula>
    </cfRule>
  </conditionalFormatting>
  <conditionalFormatting sqref="G512">
    <cfRule type="expression" priority="11" aboveAverage="0" equalAverage="0" bottom="0" percent="0" rank="0" text="" dxfId="2228">
      <formula>$B$512&lt;1</formula>
    </cfRule>
  </conditionalFormatting>
  <conditionalFormatting sqref="G511">
    <cfRule type="expression" priority="12" aboveAverage="0" equalAverage="0" bottom="0" percent="0" rank="0" text="" dxfId="2229">
      <formula>$B$511&lt;1</formula>
    </cfRule>
  </conditionalFormatting>
  <conditionalFormatting sqref="G510">
    <cfRule type="expression" priority="13" aboveAverage="0" equalAverage="0" bottom="0" percent="0" rank="0" text="" dxfId="2230">
      <formula>$B$510&lt;1</formula>
    </cfRule>
  </conditionalFormatting>
  <conditionalFormatting sqref="G509">
    <cfRule type="expression" priority="14" aboveAverage="0" equalAverage="0" bottom="0" percent="0" rank="0" text="" dxfId="2231">
      <formula>$B$509&lt;1</formula>
    </cfRule>
  </conditionalFormatting>
  <conditionalFormatting sqref="G508">
    <cfRule type="expression" priority="15" aboveAverage="0" equalAverage="0" bottom="0" percent="0" rank="0" text="" dxfId="2232">
      <formula>$B$508&lt;1</formula>
    </cfRule>
  </conditionalFormatting>
  <conditionalFormatting sqref="G507">
    <cfRule type="expression" priority="16" aboveAverage="0" equalAverage="0" bottom="0" percent="0" rank="0" text="" dxfId="2233">
      <formula>$B$507&lt;1</formula>
    </cfRule>
  </conditionalFormatting>
  <conditionalFormatting sqref="G506">
    <cfRule type="expression" priority="17" aboveAverage="0" equalAverage="0" bottom="0" percent="0" rank="0" text="" dxfId="2234">
      <formula>$B$506&lt;1</formula>
    </cfRule>
  </conditionalFormatting>
  <conditionalFormatting sqref="G505">
    <cfRule type="expression" priority="18" aboveAverage="0" equalAverage="0" bottom="0" percent="0" rank="0" text="" dxfId="2235">
      <formula>$B$505&lt;1</formula>
    </cfRule>
  </conditionalFormatting>
  <conditionalFormatting sqref="G504">
    <cfRule type="expression" priority="19" aboveAverage="0" equalAverage="0" bottom="0" percent="0" rank="0" text="" dxfId="2236">
      <formula>$B$504&lt;1</formula>
    </cfRule>
  </conditionalFormatting>
  <conditionalFormatting sqref="G503">
    <cfRule type="expression" priority="20" aboveAverage="0" equalAverage="0" bottom="0" percent="0" rank="0" text="" dxfId="2237">
      <formula>$B$503&lt;1</formula>
    </cfRule>
  </conditionalFormatting>
  <conditionalFormatting sqref="G502">
    <cfRule type="expression" priority="21" aboveAverage="0" equalAverage="0" bottom="0" percent="0" rank="0" text="" dxfId="2238">
      <formula>$B$502&lt;1</formula>
    </cfRule>
  </conditionalFormatting>
  <conditionalFormatting sqref="G501">
    <cfRule type="expression" priority="22" aboveAverage="0" equalAverage="0" bottom="0" percent="0" rank="0" text="" dxfId="2239">
      <formula>$B$501&lt;1</formula>
    </cfRule>
  </conditionalFormatting>
  <conditionalFormatting sqref="G500">
    <cfRule type="expression" priority="23" aboveAverage="0" equalAverage="0" bottom="0" percent="0" rank="0" text="" dxfId="2240">
      <formula>$B$500&lt;1</formula>
    </cfRule>
  </conditionalFormatting>
  <conditionalFormatting sqref="G499">
    <cfRule type="expression" priority="24" aboveAverage="0" equalAverage="0" bottom="0" percent="0" rank="0" text="" dxfId="2241">
      <formula>$B$499&lt;1</formula>
    </cfRule>
  </conditionalFormatting>
  <conditionalFormatting sqref="G498">
    <cfRule type="expression" priority="25" aboveAverage="0" equalAverage="0" bottom="0" percent="0" rank="0" text="" dxfId="2242">
      <formula>$B$498&lt;1</formula>
    </cfRule>
  </conditionalFormatting>
  <conditionalFormatting sqref="G497">
    <cfRule type="expression" priority="26" aboveAverage="0" equalAverage="0" bottom="0" percent="0" rank="0" text="" dxfId="2243">
      <formula>$B$497&lt;1</formula>
    </cfRule>
  </conditionalFormatting>
  <conditionalFormatting sqref="G496">
    <cfRule type="expression" priority="27" aboveAverage="0" equalAverage="0" bottom="0" percent="0" rank="0" text="" dxfId="2244">
      <formula>$B$496&lt;1</formula>
    </cfRule>
  </conditionalFormatting>
  <conditionalFormatting sqref="G495">
    <cfRule type="expression" priority="28" aboveAverage="0" equalAverage="0" bottom="0" percent="0" rank="0" text="" dxfId="2245">
      <formula>$B$495&lt;1</formula>
    </cfRule>
  </conditionalFormatting>
  <conditionalFormatting sqref="G494">
    <cfRule type="expression" priority="29" aboveAverage="0" equalAverage="0" bottom="0" percent="0" rank="0" text="" dxfId="2246">
      <formula>$B$494&lt;1</formula>
    </cfRule>
  </conditionalFormatting>
  <conditionalFormatting sqref="G493">
    <cfRule type="expression" priority="30" aboveAverage="0" equalAverage="0" bottom="0" percent="0" rank="0" text="" dxfId="2247">
      <formula>$B$493&lt;1</formula>
    </cfRule>
  </conditionalFormatting>
  <conditionalFormatting sqref="G492">
    <cfRule type="expression" priority="31" aboveAverage="0" equalAverage="0" bottom="0" percent="0" rank="0" text="" dxfId="2248">
      <formula>$B$492&lt;1</formula>
    </cfRule>
  </conditionalFormatting>
  <conditionalFormatting sqref="G491">
    <cfRule type="expression" priority="32" aboveAverage="0" equalAverage="0" bottom="0" percent="0" rank="0" text="" dxfId="2249">
      <formula>$B$491&lt;1</formula>
    </cfRule>
  </conditionalFormatting>
  <conditionalFormatting sqref="G490">
    <cfRule type="expression" priority="33" aboveAverage="0" equalAverage="0" bottom="0" percent="0" rank="0" text="" dxfId="2250">
      <formula>$B$490&lt;1</formula>
    </cfRule>
  </conditionalFormatting>
  <conditionalFormatting sqref="G489">
    <cfRule type="expression" priority="34" aboveAverage="0" equalAverage="0" bottom="0" percent="0" rank="0" text="" dxfId="2251">
      <formula>$B$489&lt;1</formula>
    </cfRule>
  </conditionalFormatting>
  <conditionalFormatting sqref="G488">
    <cfRule type="expression" priority="35" aboveAverage="0" equalAverage="0" bottom="0" percent="0" rank="0" text="" dxfId="2252">
      <formula>$B$488&lt;1</formula>
    </cfRule>
  </conditionalFormatting>
  <conditionalFormatting sqref="G487">
    <cfRule type="expression" priority="36" aboveAverage="0" equalAverage="0" bottom="0" percent="0" rank="0" text="" dxfId="2253">
      <formula>$B$487&lt;1</formula>
    </cfRule>
  </conditionalFormatting>
  <conditionalFormatting sqref="G486">
    <cfRule type="expression" priority="37" aboveAverage="0" equalAverage="0" bottom="0" percent="0" rank="0" text="" dxfId="2254">
      <formula>$B$486&lt;1</formula>
    </cfRule>
  </conditionalFormatting>
  <conditionalFormatting sqref="G485">
    <cfRule type="expression" priority="38" aboveAverage="0" equalAverage="0" bottom="0" percent="0" rank="0" text="" dxfId="2255">
      <formula>$B$485&lt;1</formula>
    </cfRule>
  </conditionalFormatting>
  <conditionalFormatting sqref="G484">
    <cfRule type="expression" priority="39" aboveAverage="0" equalAverage="0" bottom="0" percent="0" rank="0" text="" dxfId="2256">
      <formula>$B$484&lt;1</formula>
    </cfRule>
  </conditionalFormatting>
  <conditionalFormatting sqref="G483">
    <cfRule type="expression" priority="40" aboveAverage="0" equalAverage="0" bottom="0" percent="0" rank="0" text="" dxfId="2257">
      <formula>$B$483&lt;1</formula>
    </cfRule>
  </conditionalFormatting>
  <conditionalFormatting sqref="G482">
    <cfRule type="expression" priority="41" aboveAverage="0" equalAverage="0" bottom="0" percent="0" rank="0" text="" dxfId="2258">
      <formula>$B$482&lt;1</formula>
    </cfRule>
  </conditionalFormatting>
  <conditionalFormatting sqref="G481">
    <cfRule type="expression" priority="42" aboveAverage="0" equalAverage="0" bottom="0" percent="0" rank="0" text="" dxfId="2259">
      <formula>$B$481&lt;1</formula>
    </cfRule>
  </conditionalFormatting>
  <conditionalFormatting sqref="G478">
    <cfRule type="expression" priority="43" aboveAverage="0" equalAverage="0" bottom="0" percent="0" rank="0" text="" dxfId="2260">
      <formula>$B$478&lt;1</formula>
    </cfRule>
  </conditionalFormatting>
  <conditionalFormatting sqref="G477">
    <cfRule type="expression" priority="44" aboveAverage="0" equalAverage="0" bottom="0" percent="0" rank="0" text="" dxfId="2261">
      <formula>$B$477&lt;1</formula>
    </cfRule>
  </conditionalFormatting>
  <conditionalFormatting sqref="G476">
    <cfRule type="expression" priority="45" aboveAverage="0" equalAverage="0" bottom="0" percent="0" rank="0" text="" dxfId="2262">
      <formula>$B$476&lt;1</formula>
    </cfRule>
  </conditionalFormatting>
  <conditionalFormatting sqref="G471">
    <cfRule type="expression" priority="46" aboveAverage="0" equalAverage="0" bottom="0" percent="0" rank="0" text="" dxfId="2263">
      <formula>$B$471&lt;1</formula>
    </cfRule>
  </conditionalFormatting>
  <conditionalFormatting sqref="G470">
    <cfRule type="expression" priority="47" aboveAverage="0" equalAverage="0" bottom="0" percent="0" rank="0" text="" dxfId="2264">
      <formula>$B$470&lt;1</formula>
    </cfRule>
  </conditionalFormatting>
  <conditionalFormatting sqref="G469">
    <cfRule type="expression" priority="48" aboveAverage="0" equalAverage="0" bottom="0" percent="0" rank="0" text="" dxfId="2265">
      <formula>$B$469&lt;1</formula>
    </cfRule>
  </conditionalFormatting>
  <conditionalFormatting sqref="G468">
    <cfRule type="expression" priority="49" aboveAverage="0" equalAverage="0" bottom="0" percent="0" rank="0" text="" dxfId="2266">
      <formula>$B$468&lt;1</formula>
    </cfRule>
  </conditionalFormatting>
  <conditionalFormatting sqref="G467">
    <cfRule type="expression" priority="50" aboveAverage="0" equalAverage="0" bottom="0" percent="0" rank="0" text="" dxfId="2267">
      <formula>$B$467&lt;1</formula>
    </cfRule>
  </conditionalFormatting>
  <conditionalFormatting sqref="G466">
    <cfRule type="expression" priority="51" aboveAverage="0" equalAverage="0" bottom="0" percent="0" rank="0" text="" dxfId="2268">
      <formula>$B$466&lt;1</formula>
    </cfRule>
  </conditionalFormatting>
  <conditionalFormatting sqref="G465">
    <cfRule type="expression" priority="52" aboveAverage="0" equalAverage="0" bottom="0" percent="0" rank="0" text="" dxfId="2269">
      <formula>$B$465&lt;1</formula>
    </cfRule>
  </conditionalFormatting>
  <conditionalFormatting sqref="G464">
    <cfRule type="expression" priority="53" aboveAverage="0" equalAverage="0" bottom="0" percent="0" rank="0" text="" dxfId="2270">
      <formula>$B$464&lt;1</formula>
    </cfRule>
  </conditionalFormatting>
  <conditionalFormatting sqref="G463">
    <cfRule type="expression" priority="54" aboveAverage="0" equalAverage="0" bottom="0" percent="0" rank="0" text="" dxfId="2271">
      <formula>$B$463&lt;1</formula>
    </cfRule>
  </conditionalFormatting>
  <conditionalFormatting sqref="G462">
    <cfRule type="expression" priority="55" aboveAverage="0" equalAverage="0" bottom="0" percent="0" rank="0" text="" dxfId="2272">
      <formula>$B$462&lt;1</formula>
    </cfRule>
  </conditionalFormatting>
  <conditionalFormatting sqref="G461">
    <cfRule type="expression" priority="56" aboveAverage="0" equalAverage="0" bottom="0" percent="0" rank="0" text="" dxfId="2273">
      <formula>$B$461&lt;1</formula>
    </cfRule>
  </conditionalFormatting>
  <conditionalFormatting sqref="G460">
    <cfRule type="expression" priority="57" aboveAverage="0" equalAverage="0" bottom="0" percent="0" rank="0" text="" dxfId="2274">
      <formula>$B$460&lt;1</formula>
    </cfRule>
  </conditionalFormatting>
  <conditionalFormatting sqref="G459">
    <cfRule type="expression" priority="58" aboveAverage="0" equalAverage="0" bottom="0" percent="0" rank="0" text="" dxfId="2275">
      <formula>$B$459&lt;1</formula>
    </cfRule>
  </conditionalFormatting>
  <conditionalFormatting sqref="G458">
    <cfRule type="expression" priority="59" aboveAverage="0" equalAverage="0" bottom="0" percent="0" rank="0" text="" dxfId="2276">
      <formula>$B$458&lt;1</formula>
    </cfRule>
  </conditionalFormatting>
  <conditionalFormatting sqref="G457">
    <cfRule type="expression" priority="60" aboveAverage="0" equalAverage="0" bottom="0" percent="0" rank="0" text="" dxfId="2277">
      <formula>$B$457&lt;1</formula>
    </cfRule>
  </conditionalFormatting>
  <conditionalFormatting sqref="G456">
    <cfRule type="expression" priority="61" aboveAverage="0" equalAverage="0" bottom="0" percent="0" rank="0" text="" dxfId="2278">
      <formula>$B$456&lt;1</formula>
    </cfRule>
  </conditionalFormatting>
  <conditionalFormatting sqref="G455">
    <cfRule type="expression" priority="62" aboveAverage="0" equalAverage="0" bottom="0" percent="0" rank="0" text="" dxfId="2279">
      <formula>$B$455&lt;1</formula>
    </cfRule>
  </conditionalFormatting>
  <conditionalFormatting sqref="G454">
    <cfRule type="expression" priority="63" aboveAverage="0" equalAverage="0" bottom="0" percent="0" rank="0" text="" dxfId="2280">
      <formula>$B$454&lt;1</formula>
    </cfRule>
  </conditionalFormatting>
  <conditionalFormatting sqref="G453">
    <cfRule type="expression" priority="64" aboveAverage="0" equalAverage="0" bottom="0" percent="0" rank="0" text="" dxfId="2281">
      <formula>$B$453&lt;1</formula>
    </cfRule>
  </conditionalFormatting>
  <conditionalFormatting sqref="G452">
    <cfRule type="expression" priority="65" aboveAverage="0" equalAverage="0" bottom="0" percent="0" rank="0" text="" dxfId="2282">
      <formula>$B$452&lt;1</formula>
    </cfRule>
  </conditionalFormatting>
  <conditionalFormatting sqref="G451">
    <cfRule type="expression" priority="66" aboveAverage="0" equalAverage="0" bottom="0" percent="0" rank="0" text="" dxfId="2283">
      <formula>$B$451&lt;1</formula>
    </cfRule>
  </conditionalFormatting>
  <conditionalFormatting sqref="G450">
    <cfRule type="expression" priority="67" aboveAverage="0" equalAverage="0" bottom="0" percent="0" rank="0" text="" dxfId="2284">
      <formula>$B$450&lt;1</formula>
    </cfRule>
  </conditionalFormatting>
  <conditionalFormatting sqref="G449">
    <cfRule type="expression" priority="68" aboveAverage="0" equalAverage="0" bottom="0" percent="0" rank="0" text="" dxfId="2285">
      <formula>$B$449&lt;1</formula>
    </cfRule>
  </conditionalFormatting>
  <conditionalFormatting sqref="G448">
    <cfRule type="expression" priority="69" aboveAverage="0" equalAverage="0" bottom="0" percent="0" rank="0" text="" dxfId="2286">
      <formula>$B$448&lt;1</formula>
    </cfRule>
  </conditionalFormatting>
  <conditionalFormatting sqref="G447">
    <cfRule type="expression" priority="70" aboveAverage="0" equalAverage="0" bottom="0" percent="0" rank="0" text="" dxfId="2287">
      <formula>$B$447&lt;1</formula>
    </cfRule>
  </conditionalFormatting>
  <conditionalFormatting sqref="G446">
    <cfRule type="expression" priority="71" aboveAverage="0" equalAverage="0" bottom="0" percent="0" rank="0" text="" dxfId="2288">
      <formula>$B$446&lt;1</formula>
    </cfRule>
  </conditionalFormatting>
  <conditionalFormatting sqref="G445">
    <cfRule type="expression" priority="72" aboveAverage="0" equalAverage="0" bottom="0" percent="0" rank="0" text="" dxfId="2289">
      <formula>$B$445&lt;1</formula>
    </cfRule>
  </conditionalFormatting>
  <conditionalFormatting sqref="G444">
    <cfRule type="expression" priority="73" aboveAverage="0" equalAverage="0" bottom="0" percent="0" rank="0" text="" dxfId="2290">
      <formula>$B$444&lt;1</formula>
    </cfRule>
  </conditionalFormatting>
  <conditionalFormatting sqref="G443">
    <cfRule type="expression" priority="74" aboveAverage="0" equalAverage="0" bottom="0" percent="0" rank="0" text="" dxfId="2291">
      <formula>$B$443&lt;1</formula>
    </cfRule>
  </conditionalFormatting>
  <conditionalFormatting sqref="G442">
    <cfRule type="expression" priority="75" aboveAverage="0" equalAverage="0" bottom="0" percent="0" rank="0" text="" dxfId="2292">
      <formula>$B$442&lt;1</formula>
    </cfRule>
  </conditionalFormatting>
  <conditionalFormatting sqref="G441">
    <cfRule type="expression" priority="76" aboveAverage="0" equalAverage="0" bottom="0" percent="0" rank="0" text="" dxfId="2293">
      <formula>$B$441&lt;1</formula>
    </cfRule>
  </conditionalFormatting>
  <conditionalFormatting sqref="G440">
    <cfRule type="expression" priority="77" aboveAverage="0" equalAverage="0" bottom="0" percent="0" rank="0" text="" dxfId="2294">
      <formula>$B$440&lt;1</formula>
    </cfRule>
  </conditionalFormatting>
  <conditionalFormatting sqref="G439">
    <cfRule type="expression" priority="78" aboveAverage="0" equalAverage="0" bottom="0" percent="0" rank="0" text="" dxfId="2295">
      <formula>$B$439&lt;1</formula>
    </cfRule>
  </conditionalFormatting>
  <conditionalFormatting sqref="G438">
    <cfRule type="expression" priority="79" aboveAverage="0" equalAverage="0" bottom="0" percent="0" rank="0" text="" dxfId="2296">
      <formula>$B$438&lt;1</formula>
    </cfRule>
  </conditionalFormatting>
  <conditionalFormatting sqref="G437">
    <cfRule type="expression" priority="80" aboveAverage="0" equalAverage="0" bottom="0" percent="0" rank="0" text="" dxfId="2297">
      <formula>$B$437&lt;1</formula>
    </cfRule>
  </conditionalFormatting>
  <conditionalFormatting sqref="G436">
    <cfRule type="expression" priority="81" aboveAverage="0" equalAverage="0" bottom="0" percent="0" rank="0" text="" dxfId="2298">
      <formula>$B$436&lt;1</formula>
    </cfRule>
  </conditionalFormatting>
  <conditionalFormatting sqref="G435">
    <cfRule type="expression" priority="82" aboveAverage="0" equalAverage="0" bottom="0" percent="0" rank="0" text="" dxfId="2299">
      <formula>$B$435&lt;1</formula>
    </cfRule>
  </conditionalFormatting>
  <conditionalFormatting sqref="G434">
    <cfRule type="expression" priority="83" aboveAverage="0" equalAverage="0" bottom="0" percent="0" rank="0" text="" dxfId="2300">
      <formula>$B$434&lt;1</formula>
    </cfRule>
  </conditionalFormatting>
  <conditionalFormatting sqref="G433">
    <cfRule type="expression" priority="84" aboveAverage="0" equalAverage="0" bottom="0" percent="0" rank="0" text="" dxfId="2301">
      <formula>$B$433&lt;1</formula>
    </cfRule>
  </conditionalFormatting>
  <conditionalFormatting sqref="G432">
    <cfRule type="expression" priority="85" aboveAverage="0" equalAverage="0" bottom="0" percent="0" rank="0" text="" dxfId="2302">
      <formula>$B$432&lt;1</formula>
    </cfRule>
  </conditionalFormatting>
  <conditionalFormatting sqref="G431">
    <cfRule type="expression" priority="86" aboveAverage="0" equalAverage="0" bottom="0" percent="0" rank="0" text="" dxfId="2303">
      <formula>$B$431&lt;1</formula>
    </cfRule>
  </conditionalFormatting>
  <conditionalFormatting sqref="G430">
    <cfRule type="expression" priority="87" aboveAverage="0" equalAverage="0" bottom="0" percent="0" rank="0" text="" dxfId="2304">
      <formula>$B$430&lt;1</formula>
    </cfRule>
  </conditionalFormatting>
  <conditionalFormatting sqref="G429">
    <cfRule type="expression" priority="88" aboveAverage="0" equalAverage="0" bottom="0" percent="0" rank="0" text="" dxfId="2305">
      <formula>$B$429&lt;1</formula>
    </cfRule>
  </conditionalFormatting>
  <conditionalFormatting sqref="G428">
    <cfRule type="expression" priority="89" aboveAverage="0" equalAverage="0" bottom="0" percent="0" rank="0" text="" dxfId="2306">
      <formula>$B$428&lt;1</formula>
    </cfRule>
  </conditionalFormatting>
  <conditionalFormatting sqref="G427">
    <cfRule type="expression" priority="90" aboveAverage="0" equalAverage="0" bottom="0" percent="0" rank="0" text="" dxfId="2307">
      <formula>$B$427&lt;1</formula>
    </cfRule>
  </conditionalFormatting>
  <conditionalFormatting sqref="G426">
    <cfRule type="expression" priority="91" aboveAverage="0" equalAverage="0" bottom="0" percent="0" rank="0" text="" dxfId="2308">
      <formula>$B$426&lt;1</formula>
    </cfRule>
  </conditionalFormatting>
  <conditionalFormatting sqref="G425">
    <cfRule type="expression" priority="92" aboveAverage="0" equalAverage="0" bottom="0" percent="0" rank="0" text="" dxfId="2309">
      <formula>$B$425&lt;1</formula>
    </cfRule>
  </conditionalFormatting>
  <conditionalFormatting sqref="G424">
    <cfRule type="expression" priority="93" aboveAverage="0" equalAverage="0" bottom="0" percent="0" rank="0" text="" dxfId="2310">
      <formula>$B$424&lt;1</formula>
    </cfRule>
  </conditionalFormatting>
  <conditionalFormatting sqref="G423">
    <cfRule type="expression" priority="94" aboveAverage="0" equalAverage="0" bottom="0" percent="0" rank="0" text="" dxfId="2311">
      <formula>$B$423&lt;1</formula>
    </cfRule>
  </conditionalFormatting>
  <conditionalFormatting sqref="G422">
    <cfRule type="expression" priority="95" aboveAverage="0" equalAverage="0" bottom="0" percent="0" rank="0" text="" dxfId="2312">
      <formula>$B$422&lt;1</formula>
    </cfRule>
  </conditionalFormatting>
  <conditionalFormatting sqref="G421">
    <cfRule type="expression" priority="96" aboveAverage="0" equalAverage="0" bottom="0" percent="0" rank="0" text="" dxfId="2313">
      <formula>$B$421&lt;1</formula>
    </cfRule>
  </conditionalFormatting>
  <conditionalFormatting sqref="G420">
    <cfRule type="expression" priority="97" aboveAverage="0" equalAverage="0" bottom="0" percent="0" rank="0" text="" dxfId="2314">
      <formula>$B$420&lt;1</formula>
    </cfRule>
  </conditionalFormatting>
  <conditionalFormatting sqref="G419">
    <cfRule type="expression" priority="98" aboveAverage="0" equalAverage="0" bottom="0" percent="0" rank="0" text="" dxfId="2315">
      <formula>$B$419&lt;1</formula>
    </cfRule>
  </conditionalFormatting>
  <conditionalFormatting sqref="G418">
    <cfRule type="expression" priority="99" aboveAverage="0" equalAverage="0" bottom="0" percent="0" rank="0" text="" dxfId="2316">
      <formula>$B$418&lt;1</formula>
    </cfRule>
  </conditionalFormatting>
  <conditionalFormatting sqref="G417">
    <cfRule type="expression" priority="100" aboveAverage="0" equalAverage="0" bottom="0" percent="0" rank="0" text="" dxfId="2317">
      <formula>$B$417&lt;1</formula>
    </cfRule>
  </conditionalFormatting>
  <conditionalFormatting sqref="G416">
    <cfRule type="expression" priority="101" aboveAverage="0" equalAverage="0" bottom="0" percent="0" rank="0" text="" dxfId="2318">
      <formula>$B$416&lt;1</formula>
    </cfRule>
  </conditionalFormatting>
  <conditionalFormatting sqref="G415">
    <cfRule type="expression" priority="102" aboveAverage="0" equalAverage="0" bottom="0" percent="0" rank="0" text="" dxfId="2319">
      <formula>$B$415&lt;1</formula>
    </cfRule>
  </conditionalFormatting>
  <conditionalFormatting sqref="G414">
    <cfRule type="expression" priority="103" aboveAverage="0" equalAverage="0" bottom="0" percent="0" rank="0" text="" dxfId="2320">
      <formula>$B$414&lt;1</formula>
    </cfRule>
  </conditionalFormatting>
  <conditionalFormatting sqref="G413">
    <cfRule type="expression" priority="104" aboveAverage="0" equalAverage="0" bottom="0" percent="0" rank="0" text="" dxfId="2321">
      <formula>$B$413&lt;1</formula>
    </cfRule>
  </conditionalFormatting>
  <conditionalFormatting sqref="G412">
    <cfRule type="expression" priority="105" aboveAverage="0" equalAverage="0" bottom="0" percent="0" rank="0" text="" dxfId="2322">
      <formula>$B$412&lt;1</formula>
    </cfRule>
  </conditionalFormatting>
  <conditionalFormatting sqref="G411">
    <cfRule type="expression" priority="106" aboveAverage="0" equalAverage="0" bottom="0" percent="0" rank="0" text="" dxfId="2323">
      <formula>$B$411&lt;1</formula>
    </cfRule>
  </conditionalFormatting>
  <conditionalFormatting sqref="G410">
    <cfRule type="expression" priority="107" aboveAverage="0" equalAverage="0" bottom="0" percent="0" rank="0" text="" dxfId="2324">
      <formula>$B$410&lt;1</formula>
    </cfRule>
  </conditionalFormatting>
  <conditionalFormatting sqref="G409">
    <cfRule type="expression" priority="108" aboveAverage="0" equalAverage="0" bottom="0" percent="0" rank="0" text="" dxfId="2325">
      <formula>$B$409&lt;1</formula>
    </cfRule>
  </conditionalFormatting>
  <conditionalFormatting sqref="G408">
    <cfRule type="expression" priority="109" aboveAverage="0" equalAverage="0" bottom="0" percent="0" rank="0" text="" dxfId="2326">
      <formula>$B$408&lt;1</formula>
    </cfRule>
  </conditionalFormatting>
  <conditionalFormatting sqref="G407">
    <cfRule type="expression" priority="110" aboveAverage="0" equalAverage="0" bottom="0" percent="0" rank="0" text="" dxfId="2327">
      <formula>$B$407&lt;1</formula>
    </cfRule>
  </conditionalFormatting>
  <conditionalFormatting sqref="G406">
    <cfRule type="expression" priority="111" aboveAverage="0" equalAverage="0" bottom="0" percent="0" rank="0" text="" dxfId="2328">
      <formula>$B$406&lt;1</formula>
    </cfRule>
  </conditionalFormatting>
  <conditionalFormatting sqref="G405">
    <cfRule type="expression" priority="112" aboveAverage="0" equalAverage="0" bottom="0" percent="0" rank="0" text="" dxfId="2329">
      <formula>$B$405&lt;1</formula>
    </cfRule>
  </conditionalFormatting>
  <conditionalFormatting sqref="G404">
    <cfRule type="expression" priority="113" aboveAverage="0" equalAverage="0" bottom="0" percent="0" rank="0" text="" dxfId="2330">
      <formula>$B$404&lt;1</formula>
    </cfRule>
  </conditionalFormatting>
  <conditionalFormatting sqref="G403">
    <cfRule type="expression" priority="114" aboveAverage="0" equalAverage="0" bottom="0" percent="0" rank="0" text="" dxfId="2331">
      <formula>$B$403&lt;1</formula>
    </cfRule>
  </conditionalFormatting>
  <conditionalFormatting sqref="G402">
    <cfRule type="expression" priority="115" aboveAverage="0" equalAverage="0" bottom="0" percent="0" rank="0" text="" dxfId="2332">
      <formula>$B$402&lt;1</formula>
    </cfRule>
  </conditionalFormatting>
  <conditionalFormatting sqref="G401">
    <cfRule type="expression" priority="116" aboveAverage="0" equalAverage="0" bottom="0" percent="0" rank="0" text="" dxfId="2333">
      <formula>$B$401&lt;1</formula>
    </cfRule>
  </conditionalFormatting>
  <conditionalFormatting sqref="G400">
    <cfRule type="expression" priority="117" aboveAverage="0" equalAverage="0" bottom="0" percent="0" rank="0" text="" dxfId="2334">
      <formula>$B$400&lt;1</formula>
    </cfRule>
  </conditionalFormatting>
  <conditionalFormatting sqref="G399">
    <cfRule type="expression" priority="118" aboveAverage="0" equalAverage="0" bottom="0" percent="0" rank="0" text="" dxfId="2335">
      <formula>$B$399&lt;1</formula>
    </cfRule>
  </conditionalFormatting>
  <conditionalFormatting sqref="G398">
    <cfRule type="expression" priority="119" aboveAverage="0" equalAverage="0" bottom="0" percent="0" rank="0" text="" dxfId="2336">
      <formula>$B$398&lt;1</formula>
    </cfRule>
  </conditionalFormatting>
  <conditionalFormatting sqref="G397">
    <cfRule type="expression" priority="120" aboveAverage="0" equalAverage="0" bottom="0" percent="0" rank="0" text="" dxfId="2337">
      <formula>$B$397&lt;1</formula>
    </cfRule>
  </conditionalFormatting>
  <conditionalFormatting sqref="G396">
    <cfRule type="expression" priority="121" aboveAverage="0" equalAverage="0" bottom="0" percent="0" rank="0" text="" dxfId="2338">
      <formula>$B$396&lt;1</formula>
    </cfRule>
  </conditionalFormatting>
  <conditionalFormatting sqref="G395">
    <cfRule type="expression" priority="122" aboveAverage="0" equalAverage="0" bottom="0" percent="0" rank="0" text="" dxfId="2339">
      <formula>$B$395&lt;1</formula>
    </cfRule>
  </conditionalFormatting>
  <conditionalFormatting sqref="G394">
    <cfRule type="expression" priority="123" aboveAverage="0" equalAverage="0" bottom="0" percent="0" rank="0" text="" dxfId="2340">
      <formula>$B$394&lt;1</formula>
    </cfRule>
  </conditionalFormatting>
  <conditionalFormatting sqref="G393">
    <cfRule type="expression" priority="124" aboveAverage="0" equalAverage="0" bottom="0" percent="0" rank="0" text="" dxfId="2341">
      <formula>$B$393&lt;1</formula>
    </cfRule>
  </conditionalFormatting>
  <conditionalFormatting sqref="G392">
    <cfRule type="expression" priority="125" aboveAverage="0" equalAverage="0" bottom="0" percent="0" rank="0" text="" dxfId="2342">
      <formula>$B$392&lt;1</formula>
    </cfRule>
  </conditionalFormatting>
  <conditionalFormatting sqref="G391">
    <cfRule type="expression" priority="126" aboveAverage="0" equalAverage="0" bottom="0" percent="0" rank="0" text="" dxfId="2343">
      <formula>$B$391&lt;1</formula>
    </cfRule>
  </conditionalFormatting>
  <conditionalFormatting sqref="G390">
    <cfRule type="expression" priority="127" aboveAverage="0" equalAverage="0" bottom="0" percent="0" rank="0" text="" dxfId="2344">
      <formula>$B$390&lt;1</formula>
    </cfRule>
  </conditionalFormatting>
  <conditionalFormatting sqref="G389">
    <cfRule type="expression" priority="128" aboveAverage="0" equalAverage="0" bottom="0" percent="0" rank="0" text="" dxfId="2345">
      <formula>$B$389&lt;1</formula>
    </cfRule>
  </conditionalFormatting>
  <conditionalFormatting sqref="G388">
    <cfRule type="expression" priority="129" aboveAverage="0" equalAverage="0" bottom="0" percent="0" rank="0" text="" dxfId="2346">
      <formula>$B$388&lt;1</formula>
    </cfRule>
  </conditionalFormatting>
  <conditionalFormatting sqref="G387">
    <cfRule type="expression" priority="130" aboveAverage="0" equalAverage="0" bottom="0" percent="0" rank="0" text="" dxfId="2347">
      <formula>$B$387&lt;1</formula>
    </cfRule>
  </conditionalFormatting>
  <conditionalFormatting sqref="G386">
    <cfRule type="expression" priority="131" aboveAverage="0" equalAverage="0" bottom="0" percent="0" rank="0" text="" dxfId="2348">
      <formula>$B$386&lt;1</formula>
    </cfRule>
  </conditionalFormatting>
  <conditionalFormatting sqref="G385">
    <cfRule type="expression" priority="132" aboveAverage="0" equalAverage="0" bottom="0" percent="0" rank="0" text="" dxfId="2349">
      <formula>$B$385&lt;1</formula>
    </cfRule>
  </conditionalFormatting>
  <conditionalFormatting sqref="G384">
    <cfRule type="expression" priority="133" aboveAverage="0" equalAverage="0" bottom="0" percent="0" rank="0" text="" dxfId="2350">
      <formula>$B$384&lt;1</formula>
    </cfRule>
  </conditionalFormatting>
  <conditionalFormatting sqref="G383">
    <cfRule type="expression" priority="134" aboveAverage="0" equalAverage="0" bottom="0" percent="0" rank="0" text="" dxfId="2351">
      <formula>$B$383&lt;1</formula>
    </cfRule>
  </conditionalFormatting>
  <conditionalFormatting sqref="G382">
    <cfRule type="expression" priority="135" aboveAverage="0" equalAverage="0" bottom="0" percent="0" rank="0" text="" dxfId="2352">
      <formula>$B$382&lt;1</formula>
    </cfRule>
  </conditionalFormatting>
  <conditionalFormatting sqref="G381">
    <cfRule type="expression" priority="136" aboveAverage="0" equalAverage="0" bottom="0" percent="0" rank="0" text="" dxfId="2353">
      <formula>$B$381&lt;1</formula>
    </cfRule>
  </conditionalFormatting>
  <conditionalFormatting sqref="G380">
    <cfRule type="expression" priority="137" aboveAverage="0" equalAverage="0" bottom="0" percent="0" rank="0" text="" dxfId="2354">
      <formula>$B$380&lt;1</formula>
    </cfRule>
  </conditionalFormatting>
  <conditionalFormatting sqref="G379">
    <cfRule type="expression" priority="138" aboveAverage="0" equalAverage="0" bottom="0" percent="0" rank="0" text="" dxfId="2355">
      <formula>$B$379&lt;1</formula>
    </cfRule>
  </conditionalFormatting>
  <conditionalFormatting sqref="G378">
    <cfRule type="expression" priority="139" aboveAverage="0" equalAverage="0" bottom="0" percent="0" rank="0" text="" dxfId="2356">
      <formula>$B$378&lt;1</formula>
    </cfRule>
  </conditionalFormatting>
  <conditionalFormatting sqref="G377">
    <cfRule type="expression" priority="140" aboveAverage="0" equalAverage="0" bottom="0" percent="0" rank="0" text="" dxfId="2357">
      <formula>$B$377&lt;1</formula>
    </cfRule>
  </conditionalFormatting>
  <conditionalFormatting sqref="G376">
    <cfRule type="expression" priority="141" aboveAverage="0" equalAverage="0" bottom="0" percent="0" rank="0" text="" dxfId="2358">
      <formula>$B$376&lt;1</formula>
    </cfRule>
  </conditionalFormatting>
  <conditionalFormatting sqref="G375">
    <cfRule type="expression" priority="142" aboveAverage="0" equalAverage="0" bottom="0" percent="0" rank="0" text="" dxfId="2359">
      <formula>$B$375&lt;1</formula>
    </cfRule>
  </conditionalFormatting>
  <conditionalFormatting sqref="G374">
    <cfRule type="expression" priority="143" aboveAverage="0" equalAverage="0" bottom="0" percent="0" rank="0" text="" dxfId="2360">
      <formula>$B$374&lt;1</formula>
    </cfRule>
  </conditionalFormatting>
  <conditionalFormatting sqref="G373">
    <cfRule type="expression" priority="144" aboveAverage="0" equalAverage="0" bottom="0" percent="0" rank="0" text="" dxfId="2361">
      <formula>$B$373&lt;1</formula>
    </cfRule>
  </conditionalFormatting>
  <conditionalFormatting sqref="G372">
    <cfRule type="expression" priority="145" aboveAverage="0" equalAverage="0" bottom="0" percent="0" rank="0" text="" dxfId="2362">
      <formula>$B$372&lt;1</formula>
    </cfRule>
  </conditionalFormatting>
  <conditionalFormatting sqref="G371">
    <cfRule type="expression" priority="146" aboveAverage="0" equalAverage="0" bottom="0" percent="0" rank="0" text="" dxfId="2363">
      <formula>$B$371&lt;1</formula>
    </cfRule>
  </conditionalFormatting>
  <conditionalFormatting sqref="G370">
    <cfRule type="expression" priority="147" aboveAverage="0" equalAverage="0" bottom="0" percent="0" rank="0" text="" dxfId="2364">
      <formula>$B$370&lt;1</formula>
    </cfRule>
  </conditionalFormatting>
  <conditionalFormatting sqref="G369">
    <cfRule type="expression" priority="148" aboveAverage="0" equalAverage="0" bottom="0" percent="0" rank="0" text="" dxfId="2365">
      <formula>$B$369&lt;1</formula>
    </cfRule>
  </conditionalFormatting>
  <conditionalFormatting sqref="G368">
    <cfRule type="expression" priority="149" aboveAverage="0" equalAverage="0" bottom="0" percent="0" rank="0" text="" dxfId="2366">
      <formula>$B$368&lt;1</formula>
    </cfRule>
  </conditionalFormatting>
  <conditionalFormatting sqref="G367">
    <cfRule type="expression" priority="150" aboveAverage="0" equalAverage="0" bottom="0" percent="0" rank="0" text="" dxfId="2367">
      <formula>$B$367&lt;1</formula>
    </cfRule>
  </conditionalFormatting>
  <conditionalFormatting sqref="G366">
    <cfRule type="expression" priority="151" aboveAverage="0" equalAverage="0" bottom="0" percent="0" rank="0" text="" dxfId="2368">
      <formula>$B$366&lt;1</formula>
    </cfRule>
  </conditionalFormatting>
  <conditionalFormatting sqref="G365">
    <cfRule type="expression" priority="152" aboveAverage="0" equalAverage="0" bottom="0" percent="0" rank="0" text="" dxfId="2369">
      <formula>$B$365&lt;1</formula>
    </cfRule>
  </conditionalFormatting>
  <conditionalFormatting sqref="G364">
    <cfRule type="expression" priority="153" aboveAverage="0" equalAverage="0" bottom="0" percent="0" rank="0" text="" dxfId="2370">
      <formula>$B$364&lt;1</formula>
    </cfRule>
  </conditionalFormatting>
  <conditionalFormatting sqref="G363">
    <cfRule type="expression" priority="154" aboveAverage="0" equalAverage="0" bottom="0" percent="0" rank="0" text="" dxfId="2371">
      <formula>$B$363&lt;1</formula>
    </cfRule>
  </conditionalFormatting>
  <conditionalFormatting sqref="G362">
    <cfRule type="expression" priority="155" aboveAverage="0" equalAverage="0" bottom="0" percent="0" rank="0" text="" dxfId="2372">
      <formula>$B$362&lt;1</formula>
    </cfRule>
  </conditionalFormatting>
  <conditionalFormatting sqref="G359">
    <cfRule type="expression" priority="156" aboveAverage="0" equalAverage="0" bottom="0" percent="0" rank="0" text="" dxfId="2373">
      <formula>$B$359&lt;1</formula>
    </cfRule>
  </conditionalFormatting>
  <conditionalFormatting sqref="G358">
    <cfRule type="expression" priority="157" aboveAverage="0" equalAverage="0" bottom="0" percent="0" rank="0" text="" dxfId="2374">
      <formula>$B$358&lt;1</formula>
    </cfRule>
  </conditionalFormatting>
  <conditionalFormatting sqref="G357">
    <cfRule type="expression" priority="158" aboveAverage="0" equalAverage="0" bottom="0" percent="0" rank="0" text="" dxfId="2375">
      <formula>$B$357&lt;1</formula>
    </cfRule>
  </conditionalFormatting>
  <conditionalFormatting sqref="G356">
    <cfRule type="expression" priority="159" aboveAverage="0" equalAverage="0" bottom="0" percent="0" rank="0" text="" dxfId="2376">
      <formula>$B$356&lt;1</formula>
    </cfRule>
  </conditionalFormatting>
  <conditionalFormatting sqref="G355">
    <cfRule type="expression" priority="160" aboveAverage="0" equalAverage="0" bottom="0" percent="0" rank="0" text="" dxfId="2377">
      <formula>$B$355&lt;1</formula>
    </cfRule>
  </conditionalFormatting>
  <conditionalFormatting sqref="G354">
    <cfRule type="expression" priority="161" aboveAverage="0" equalAverage="0" bottom="0" percent="0" rank="0" text="" dxfId="2378">
      <formula>$B$354&lt;1</formula>
    </cfRule>
  </conditionalFormatting>
  <conditionalFormatting sqref="G353">
    <cfRule type="expression" priority="162" aboveAverage="0" equalAverage="0" bottom="0" percent="0" rank="0" text="" dxfId="2379">
      <formula>$B$353&lt;1</formula>
    </cfRule>
  </conditionalFormatting>
  <conditionalFormatting sqref="G352">
    <cfRule type="expression" priority="163" aboveAverage="0" equalAverage="0" bottom="0" percent="0" rank="0" text="" dxfId="2380">
      <formula>$B$352&lt;1</formula>
    </cfRule>
  </conditionalFormatting>
  <conditionalFormatting sqref="G351">
    <cfRule type="expression" priority="164" aboveAverage="0" equalAverage="0" bottom="0" percent="0" rank="0" text="" dxfId="2381">
      <formula>$B$351&lt;1</formula>
    </cfRule>
  </conditionalFormatting>
  <conditionalFormatting sqref="G350">
    <cfRule type="expression" priority="165" aboveAverage="0" equalAverage="0" bottom="0" percent="0" rank="0" text="" dxfId="2382">
      <formula>$B$350&lt;1</formula>
    </cfRule>
  </conditionalFormatting>
  <conditionalFormatting sqref="G349">
    <cfRule type="expression" priority="166" aboveAverage="0" equalAverage="0" bottom="0" percent="0" rank="0" text="" dxfId="2383">
      <formula>$B$349&lt;1</formula>
    </cfRule>
  </conditionalFormatting>
  <conditionalFormatting sqref="G348">
    <cfRule type="expression" priority="167" aboveAverage="0" equalAverage="0" bottom="0" percent="0" rank="0" text="" dxfId="2384">
      <formula>$B$348&lt;1</formula>
    </cfRule>
  </conditionalFormatting>
  <conditionalFormatting sqref="G343">
    <cfRule type="expression" priority="168" aboveAverage="0" equalAverage="0" bottom="0" percent="0" rank="0" text="" dxfId="2385">
      <formula>$B$343&lt;1</formula>
    </cfRule>
  </conditionalFormatting>
  <conditionalFormatting sqref="G342">
    <cfRule type="expression" priority="169" aboveAverage="0" equalAverage="0" bottom="0" percent="0" rank="0" text="" dxfId="2386">
      <formula>$B$342&lt;1</formula>
    </cfRule>
  </conditionalFormatting>
  <conditionalFormatting sqref="G341">
    <cfRule type="expression" priority="170" aboveAverage="0" equalAverage="0" bottom="0" percent="0" rank="0" text="" dxfId="2387">
      <formula>$B$341&lt;1</formula>
    </cfRule>
  </conditionalFormatting>
  <conditionalFormatting sqref="G340">
    <cfRule type="expression" priority="171" aboveAverage="0" equalAverage="0" bottom="0" percent="0" rank="0" text="" dxfId="2388">
      <formula>$B$340&lt;1</formula>
    </cfRule>
  </conditionalFormatting>
  <conditionalFormatting sqref="G339">
    <cfRule type="expression" priority="172" aboveAverage="0" equalAverage="0" bottom="0" percent="0" rank="0" text="" dxfId="2389">
      <formula>$B$339&lt;1</formula>
    </cfRule>
  </conditionalFormatting>
  <conditionalFormatting sqref="G338">
    <cfRule type="expression" priority="173" aboveAverage="0" equalAverage="0" bottom="0" percent="0" rank="0" text="" dxfId="2390">
      <formula>$B$338&lt;1</formula>
    </cfRule>
  </conditionalFormatting>
  <conditionalFormatting sqref="G337">
    <cfRule type="expression" priority="174" aboveAverage="0" equalAverage="0" bottom="0" percent="0" rank="0" text="" dxfId="2391">
      <formula>$B$337&lt;1</formula>
    </cfRule>
  </conditionalFormatting>
  <conditionalFormatting sqref="G336">
    <cfRule type="expression" priority="175" aboveAverage="0" equalAverage="0" bottom="0" percent="0" rank="0" text="" dxfId="2392">
      <formula>$B$336&lt;1</formula>
    </cfRule>
  </conditionalFormatting>
  <conditionalFormatting sqref="G335">
    <cfRule type="expression" priority="176" aboveAverage="0" equalAverage="0" bottom="0" percent="0" rank="0" text="" dxfId="2393">
      <formula>$B$335&lt;1</formula>
    </cfRule>
  </conditionalFormatting>
  <conditionalFormatting sqref="G334">
    <cfRule type="expression" priority="177" aboveAverage="0" equalAverage="0" bottom="0" percent="0" rank="0" text="" dxfId="2394">
      <formula>$B$334&lt;1</formula>
    </cfRule>
  </conditionalFormatting>
  <conditionalFormatting sqref="G333">
    <cfRule type="expression" priority="178" aboveAverage="0" equalAverage="0" bottom="0" percent="0" rank="0" text="" dxfId="2395">
      <formula>$B$333&lt;1</formula>
    </cfRule>
  </conditionalFormatting>
  <conditionalFormatting sqref="G332">
    <cfRule type="expression" priority="179" aboveAverage="0" equalAverage="0" bottom="0" percent="0" rank="0" text="" dxfId="2396">
      <formula>$B$332&lt;1</formula>
    </cfRule>
  </conditionalFormatting>
  <conditionalFormatting sqref="G331">
    <cfRule type="expression" priority="180" aboveAverage="0" equalAverage="0" bottom="0" percent="0" rank="0" text="" dxfId="2397">
      <formula>$B$331&lt;1</formula>
    </cfRule>
  </conditionalFormatting>
  <conditionalFormatting sqref="G330">
    <cfRule type="expression" priority="181" aboveAverage="0" equalAverage="0" bottom="0" percent="0" rank="0" text="" dxfId="2398">
      <formula>$B$330&lt;1</formula>
    </cfRule>
  </conditionalFormatting>
  <conditionalFormatting sqref="G329">
    <cfRule type="expression" priority="182" aboveAverage="0" equalAverage="0" bottom="0" percent="0" rank="0" text="" dxfId="2399">
      <formula>$B$329&lt;1</formula>
    </cfRule>
  </conditionalFormatting>
  <conditionalFormatting sqref="G328">
    <cfRule type="expression" priority="183" aboveAverage="0" equalAverage="0" bottom="0" percent="0" rank="0" text="" dxfId="2400">
      <formula>$B$328&lt;1</formula>
    </cfRule>
  </conditionalFormatting>
  <conditionalFormatting sqref="G327">
    <cfRule type="expression" priority="184" aboveAverage="0" equalAverage="0" bottom="0" percent="0" rank="0" text="" dxfId="2401">
      <formula>$B$327&lt;1</formula>
    </cfRule>
  </conditionalFormatting>
  <conditionalFormatting sqref="G326">
    <cfRule type="expression" priority="185" aboveAverage="0" equalAverage="0" bottom="0" percent="0" rank="0" text="" dxfId="2402">
      <formula>$B$326&lt;1</formula>
    </cfRule>
  </conditionalFormatting>
  <conditionalFormatting sqref="G325">
    <cfRule type="expression" priority="186" aboveAverage="0" equalAverage="0" bottom="0" percent="0" rank="0" text="" dxfId="2403">
      <formula>$B$325&lt;1</formula>
    </cfRule>
  </conditionalFormatting>
  <conditionalFormatting sqref="G324">
    <cfRule type="expression" priority="187" aboveAverage="0" equalAverage="0" bottom="0" percent="0" rank="0" text="" dxfId="2404">
      <formula>$B$324&lt;1</formula>
    </cfRule>
  </conditionalFormatting>
  <conditionalFormatting sqref="G323">
    <cfRule type="expression" priority="188" aboveAverage="0" equalAverage="0" bottom="0" percent="0" rank="0" text="" dxfId="2405">
      <formula>$B$323&lt;1</formula>
    </cfRule>
  </conditionalFormatting>
  <conditionalFormatting sqref="G322">
    <cfRule type="expression" priority="189" aboveAverage="0" equalAverage="0" bottom="0" percent="0" rank="0" text="" dxfId="2406">
      <formula>$B$322&lt;1</formula>
    </cfRule>
  </conditionalFormatting>
  <conditionalFormatting sqref="G321">
    <cfRule type="expression" priority="190" aboveAverage="0" equalAverage="0" bottom="0" percent="0" rank="0" text="" dxfId="2407">
      <formula>$B$321&lt;1</formula>
    </cfRule>
  </conditionalFormatting>
  <conditionalFormatting sqref="G320">
    <cfRule type="expression" priority="191" aboveAverage="0" equalAverage="0" bottom="0" percent="0" rank="0" text="" dxfId="2408">
      <formula>$B$320&lt;1</formula>
    </cfRule>
  </conditionalFormatting>
  <conditionalFormatting sqref="G319">
    <cfRule type="expression" priority="192" aboveAverage="0" equalAverage="0" bottom="0" percent="0" rank="0" text="" dxfId="2409">
      <formula>$B$319&lt;1</formula>
    </cfRule>
  </conditionalFormatting>
  <conditionalFormatting sqref="G318">
    <cfRule type="expression" priority="193" aboveAverage="0" equalAverage="0" bottom="0" percent="0" rank="0" text="" dxfId="2410">
      <formula>$B$318&lt;1</formula>
    </cfRule>
  </conditionalFormatting>
  <conditionalFormatting sqref="G317">
    <cfRule type="expression" priority="194" aboveAverage="0" equalAverage="0" bottom="0" percent="0" rank="0" text="" dxfId="2411">
      <formula>$B$317&lt;1</formula>
    </cfRule>
  </conditionalFormatting>
  <conditionalFormatting sqref="G316">
    <cfRule type="expression" priority="195" aboveAverage="0" equalAverage="0" bottom="0" percent="0" rank="0" text="" dxfId="2412">
      <formula>$B$316&lt;1</formula>
    </cfRule>
  </conditionalFormatting>
  <conditionalFormatting sqref="G315">
    <cfRule type="expression" priority="196" aboveAverage="0" equalAverage="0" bottom="0" percent="0" rank="0" text="" dxfId="2413">
      <formula>$B$315&lt;1</formula>
    </cfRule>
  </conditionalFormatting>
  <conditionalFormatting sqref="G314">
    <cfRule type="expression" priority="197" aboveAverage="0" equalAverage="0" bottom="0" percent="0" rank="0" text="" dxfId="2414">
      <formula>$B$314&lt;1</formula>
    </cfRule>
  </conditionalFormatting>
  <conditionalFormatting sqref="G313">
    <cfRule type="expression" priority="198" aboveAverage="0" equalAverage="0" bottom="0" percent="0" rank="0" text="" dxfId="2415">
      <formula>$B$313&lt;1</formula>
    </cfRule>
  </conditionalFormatting>
  <conditionalFormatting sqref="G312">
    <cfRule type="expression" priority="199" aboveAverage="0" equalAverage="0" bottom="0" percent="0" rank="0" text="" dxfId="2416">
      <formula>$B$312&lt;1</formula>
    </cfRule>
  </conditionalFormatting>
  <conditionalFormatting sqref="G311">
    <cfRule type="expression" priority="200" aboveAverage="0" equalAverage="0" bottom="0" percent="0" rank="0" text="" dxfId="2417">
      <formula>$B$311&lt;1</formula>
    </cfRule>
  </conditionalFormatting>
  <conditionalFormatting sqref="G310">
    <cfRule type="expression" priority="201" aboveAverage="0" equalAverage="0" bottom="0" percent="0" rank="0" text="" dxfId="2418">
      <formula>$B$310&lt;1</formula>
    </cfRule>
  </conditionalFormatting>
  <conditionalFormatting sqref="G309">
    <cfRule type="expression" priority="202" aboveAverage="0" equalAverage="0" bottom="0" percent="0" rank="0" text="" dxfId="2419">
      <formula>$B$309&lt;1</formula>
    </cfRule>
  </conditionalFormatting>
  <conditionalFormatting sqref="G308">
    <cfRule type="expression" priority="203" aboveAverage="0" equalAverage="0" bottom="0" percent="0" rank="0" text="" dxfId="2420">
      <formula>$B$308&lt;1</formula>
    </cfRule>
  </conditionalFormatting>
  <conditionalFormatting sqref="G307">
    <cfRule type="expression" priority="204" aboveAverage="0" equalAverage="0" bottom="0" percent="0" rank="0" text="" dxfId="2421">
      <formula>$B$307&lt;1</formula>
    </cfRule>
  </conditionalFormatting>
  <conditionalFormatting sqref="G306">
    <cfRule type="expression" priority="205" aboveAverage="0" equalAverage="0" bottom="0" percent="0" rank="0" text="" dxfId="2422">
      <formula>$B$306&lt;1</formula>
    </cfRule>
  </conditionalFormatting>
  <conditionalFormatting sqref="G305">
    <cfRule type="expression" priority="206" aboveAverage="0" equalAverage="0" bottom="0" percent="0" rank="0" text="" dxfId="2423">
      <formula>$B$305&lt;1</formula>
    </cfRule>
  </conditionalFormatting>
  <conditionalFormatting sqref="G304">
    <cfRule type="expression" priority="207" aboveAverage="0" equalAverage="0" bottom="0" percent="0" rank="0" text="" dxfId="2424">
      <formula>$B$304&lt;1</formula>
    </cfRule>
  </conditionalFormatting>
  <conditionalFormatting sqref="G303">
    <cfRule type="expression" priority="208" aboveAverage="0" equalAverage="0" bottom="0" percent="0" rank="0" text="" dxfId="2425">
      <formula>$B$303&lt;1</formula>
    </cfRule>
  </conditionalFormatting>
  <conditionalFormatting sqref="G302">
    <cfRule type="expression" priority="209" aboveAverage="0" equalAverage="0" bottom="0" percent="0" rank="0" text="" dxfId="2426">
      <formula>$B$302&lt;1</formula>
    </cfRule>
  </conditionalFormatting>
  <conditionalFormatting sqref="G301">
    <cfRule type="expression" priority="210" aboveAverage="0" equalAverage="0" bottom="0" percent="0" rank="0" text="" dxfId="2427">
      <formula>$B$301&lt;1</formula>
    </cfRule>
  </conditionalFormatting>
  <conditionalFormatting sqref="G300">
    <cfRule type="expression" priority="211" aboveAverage="0" equalAverage="0" bottom="0" percent="0" rank="0" text="" dxfId="2428">
      <formula>$B$300&lt;1</formula>
    </cfRule>
  </conditionalFormatting>
  <conditionalFormatting sqref="G299">
    <cfRule type="expression" priority="212" aboveAverage="0" equalAverage="0" bottom="0" percent="0" rank="0" text="" dxfId="2429">
      <formula>$B$299&lt;1</formula>
    </cfRule>
  </conditionalFormatting>
  <conditionalFormatting sqref="G298">
    <cfRule type="expression" priority="213" aboveAverage="0" equalAverage="0" bottom="0" percent="0" rank="0" text="" dxfId="2430">
      <formula>$B$298&lt;1</formula>
    </cfRule>
  </conditionalFormatting>
  <conditionalFormatting sqref="G297">
    <cfRule type="expression" priority="214" aboveAverage="0" equalAverage="0" bottom="0" percent="0" rank="0" text="" dxfId="2431">
      <formula>$B$297&lt;1</formula>
    </cfRule>
  </conditionalFormatting>
  <conditionalFormatting sqref="G296">
    <cfRule type="expression" priority="215" aboveAverage="0" equalAverage="0" bottom="0" percent="0" rank="0" text="" dxfId="2432">
      <formula>$B$296&lt;1</formula>
    </cfRule>
  </conditionalFormatting>
  <conditionalFormatting sqref="G295">
    <cfRule type="expression" priority="216" aboveAverage="0" equalAverage="0" bottom="0" percent="0" rank="0" text="" dxfId="2433">
      <formula>$B$295&lt;1</formula>
    </cfRule>
  </conditionalFormatting>
  <conditionalFormatting sqref="G294">
    <cfRule type="expression" priority="217" aboveAverage="0" equalAverage="0" bottom="0" percent="0" rank="0" text="" dxfId="2434">
      <formula>$B$294&lt;1</formula>
    </cfRule>
  </conditionalFormatting>
  <conditionalFormatting sqref="G293">
    <cfRule type="expression" priority="218" aboveAverage="0" equalAverage="0" bottom="0" percent="0" rank="0" text="" dxfId="2435">
      <formula>$B$293&lt;1</formula>
    </cfRule>
  </conditionalFormatting>
  <conditionalFormatting sqref="G292">
    <cfRule type="expression" priority="219" aboveAverage="0" equalAverage="0" bottom="0" percent="0" rank="0" text="" dxfId="2436">
      <formula>$B$292&lt;1</formula>
    </cfRule>
  </conditionalFormatting>
  <conditionalFormatting sqref="G291">
    <cfRule type="expression" priority="220" aboveAverage="0" equalAverage="0" bottom="0" percent="0" rank="0" text="" dxfId="2437">
      <formula>$B$291&lt;1</formula>
    </cfRule>
  </conditionalFormatting>
  <conditionalFormatting sqref="G290">
    <cfRule type="expression" priority="221" aboveAverage="0" equalAverage="0" bottom="0" percent="0" rank="0" text="" dxfId="2438">
      <formula>$B$290&lt;1</formula>
    </cfRule>
  </conditionalFormatting>
  <conditionalFormatting sqref="G289">
    <cfRule type="expression" priority="222" aboveAverage="0" equalAverage="0" bottom="0" percent="0" rank="0" text="" dxfId="2439">
      <formula>$B$289&lt;1</formula>
    </cfRule>
  </conditionalFormatting>
  <conditionalFormatting sqref="G288">
    <cfRule type="expression" priority="223" aboveAverage="0" equalAverage="0" bottom="0" percent="0" rank="0" text="" dxfId="2440">
      <formula>$B$288&lt;1</formula>
    </cfRule>
  </conditionalFormatting>
  <conditionalFormatting sqref="G287">
    <cfRule type="expression" priority="224" aboveAverage="0" equalAverage="0" bottom="0" percent="0" rank="0" text="" dxfId="2441">
      <formula>$B$287&lt;1</formula>
    </cfRule>
  </conditionalFormatting>
  <conditionalFormatting sqref="G286">
    <cfRule type="expression" priority="225" aboveAverage="0" equalAverage="0" bottom="0" percent="0" rank="0" text="" dxfId="2442">
      <formula>$B$286&lt;1</formula>
    </cfRule>
  </conditionalFormatting>
  <conditionalFormatting sqref="G285">
    <cfRule type="expression" priority="226" aboveAverage="0" equalAverage="0" bottom="0" percent="0" rank="0" text="" dxfId="2443">
      <formula>$B$285&lt;1</formula>
    </cfRule>
  </conditionalFormatting>
  <conditionalFormatting sqref="G284">
    <cfRule type="expression" priority="227" aboveAverage="0" equalAverage="0" bottom="0" percent="0" rank="0" text="" dxfId="2444">
      <formula>$B$284&lt;1</formula>
    </cfRule>
  </conditionalFormatting>
  <conditionalFormatting sqref="G283">
    <cfRule type="expression" priority="228" aboveAverage="0" equalAverage="0" bottom="0" percent="0" rank="0" text="" dxfId="2445">
      <formula>$B$283&lt;1</formula>
    </cfRule>
  </conditionalFormatting>
  <conditionalFormatting sqref="G282">
    <cfRule type="expression" priority="229" aboveAverage="0" equalAverage="0" bottom="0" percent="0" rank="0" text="" dxfId="2446">
      <formula>$B$282&lt;1</formula>
    </cfRule>
  </conditionalFormatting>
  <conditionalFormatting sqref="G281">
    <cfRule type="expression" priority="230" aboveAverage="0" equalAverage="0" bottom="0" percent="0" rank="0" text="" dxfId="2447">
      <formula>$B$281&lt;1</formula>
    </cfRule>
  </conditionalFormatting>
  <conditionalFormatting sqref="G280">
    <cfRule type="expression" priority="231" aboveAverage="0" equalAverage="0" bottom="0" percent="0" rank="0" text="" dxfId="2448">
      <formula>$B$280&lt;1</formula>
    </cfRule>
  </conditionalFormatting>
  <conditionalFormatting sqref="G279">
    <cfRule type="expression" priority="232" aboveAverage="0" equalAverage="0" bottom="0" percent="0" rank="0" text="" dxfId="2449">
      <formula>$B$279&lt;1</formula>
    </cfRule>
  </conditionalFormatting>
  <conditionalFormatting sqref="G278">
    <cfRule type="expression" priority="233" aboveAverage="0" equalAverage="0" bottom="0" percent="0" rank="0" text="" dxfId="2450">
      <formula>$B$278&lt;1</formula>
    </cfRule>
  </conditionalFormatting>
  <conditionalFormatting sqref="G277">
    <cfRule type="expression" priority="234" aboveAverage="0" equalAverage="0" bottom="0" percent="0" rank="0" text="" dxfId="2451">
      <formula>$B$277&lt;1</formula>
    </cfRule>
  </conditionalFormatting>
  <conditionalFormatting sqref="G276">
    <cfRule type="expression" priority="235" aboveAverage="0" equalAverage="0" bottom="0" percent="0" rank="0" text="" dxfId="2452">
      <formula>$B$276&lt;1</formula>
    </cfRule>
  </conditionalFormatting>
  <conditionalFormatting sqref="G275">
    <cfRule type="expression" priority="236" aboveAverage="0" equalAverage="0" bottom="0" percent="0" rank="0" text="" dxfId="2453">
      <formula>$B$275&lt;1</formula>
    </cfRule>
  </conditionalFormatting>
  <conditionalFormatting sqref="G274">
    <cfRule type="expression" priority="237" aboveAverage="0" equalAverage="0" bottom="0" percent="0" rank="0" text="" dxfId="2454">
      <formula>$B$274&lt;1</formula>
    </cfRule>
  </conditionalFormatting>
  <conditionalFormatting sqref="G273">
    <cfRule type="expression" priority="238" aboveAverage="0" equalAverage="0" bottom="0" percent="0" rank="0" text="" dxfId="2455">
      <formula>$B$273&lt;1</formula>
    </cfRule>
  </conditionalFormatting>
  <conditionalFormatting sqref="G272">
    <cfRule type="expression" priority="239" aboveAverage="0" equalAverage="0" bottom="0" percent="0" rank="0" text="" dxfId="2456">
      <formula>$B$272&lt;1</formula>
    </cfRule>
  </conditionalFormatting>
  <conditionalFormatting sqref="G271">
    <cfRule type="expression" priority="240" aboveAverage="0" equalAverage="0" bottom="0" percent="0" rank="0" text="" dxfId="2457">
      <formula>$B$271&lt;1</formula>
    </cfRule>
  </conditionalFormatting>
  <conditionalFormatting sqref="G270">
    <cfRule type="expression" priority="241" aboveAverage="0" equalAverage="0" bottom="0" percent="0" rank="0" text="" dxfId="2458">
      <formula>$B$270&lt;1</formula>
    </cfRule>
  </conditionalFormatting>
  <conditionalFormatting sqref="G269">
    <cfRule type="expression" priority="242" aboveAverage="0" equalAverage="0" bottom="0" percent="0" rank="0" text="" dxfId="2459">
      <formula>$B$269&lt;1</formula>
    </cfRule>
  </conditionalFormatting>
  <conditionalFormatting sqref="G268">
    <cfRule type="expression" priority="243" aboveAverage="0" equalAverage="0" bottom="0" percent="0" rank="0" text="" dxfId="2460">
      <formula>$B$268&lt;1</formula>
    </cfRule>
  </conditionalFormatting>
  <conditionalFormatting sqref="G265">
    <cfRule type="expression" priority="244" aboveAverage="0" equalAverage="0" bottom="0" percent="0" rank="0" text="" dxfId="2461">
      <formula>$B$265&lt;1</formula>
    </cfRule>
  </conditionalFormatting>
  <conditionalFormatting sqref="G264">
    <cfRule type="expression" priority="245" aboveAverage="0" equalAverage="0" bottom="0" percent="0" rank="0" text="" dxfId="2462">
      <formula>$B$264&lt;1</formula>
    </cfRule>
  </conditionalFormatting>
  <conditionalFormatting sqref="G263">
    <cfRule type="expression" priority="246" aboveAverage="0" equalAverage="0" bottom="0" percent="0" rank="0" text="" dxfId="2463">
      <formula>$B$263&lt;1</formula>
    </cfRule>
  </conditionalFormatting>
  <conditionalFormatting sqref="G262">
    <cfRule type="expression" priority="247" aboveAverage="0" equalAverage="0" bottom="0" percent="0" rank="0" text="" dxfId="2464">
      <formula>$B$262&lt;1</formula>
    </cfRule>
  </conditionalFormatting>
  <conditionalFormatting sqref="G261">
    <cfRule type="expression" priority="248" aboveAverage="0" equalAverage="0" bottom="0" percent="0" rank="0" text="" dxfId="2465">
      <formula>$B$261&lt;1</formula>
    </cfRule>
  </conditionalFormatting>
  <conditionalFormatting sqref="G260">
    <cfRule type="expression" priority="249" aboveAverage="0" equalAverage="0" bottom="0" percent="0" rank="0" text="" dxfId="2466">
      <formula>$B$260&lt;1</formula>
    </cfRule>
  </conditionalFormatting>
  <conditionalFormatting sqref="G259">
    <cfRule type="expression" priority="250" aboveAverage="0" equalAverage="0" bottom="0" percent="0" rank="0" text="" dxfId="2467">
      <formula>$B$259&lt;1</formula>
    </cfRule>
  </conditionalFormatting>
  <conditionalFormatting sqref="G258">
    <cfRule type="expression" priority="251" aboveAverage="0" equalAverage="0" bottom="0" percent="0" rank="0" text="" dxfId="2468">
      <formula>$B$258&lt;1</formula>
    </cfRule>
  </conditionalFormatting>
  <conditionalFormatting sqref="G257">
    <cfRule type="expression" priority="252" aboveAverage="0" equalAverage="0" bottom="0" percent="0" rank="0" text="" dxfId="2469">
      <formula>$B$257&lt;1</formula>
    </cfRule>
  </conditionalFormatting>
  <conditionalFormatting sqref="G256">
    <cfRule type="expression" priority="253" aboveAverage="0" equalAverage="0" bottom="0" percent="0" rank="0" text="" dxfId="2470">
      <formula>$B$256&lt;1</formula>
    </cfRule>
  </conditionalFormatting>
  <conditionalFormatting sqref="G255">
    <cfRule type="expression" priority="254" aboveAverage="0" equalAverage="0" bottom="0" percent="0" rank="0" text="" dxfId="2471">
      <formula>$B$255&lt;1</formula>
    </cfRule>
  </conditionalFormatting>
  <conditionalFormatting sqref="G254">
    <cfRule type="expression" priority="255" aboveAverage="0" equalAverage="0" bottom="0" percent="0" rank="0" text="" dxfId="2472">
      <formula>$B$254&lt;1</formula>
    </cfRule>
  </conditionalFormatting>
  <conditionalFormatting sqref="G253">
    <cfRule type="expression" priority="256" aboveAverage="0" equalAverage="0" bottom="0" percent="0" rank="0" text="" dxfId="2473">
      <formula>$B$253&lt;1</formula>
    </cfRule>
  </conditionalFormatting>
  <conditionalFormatting sqref="G252">
    <cfRule type="expression" priority="257" aboveAverage="0" equalAverage="0" bottom="0" percent="0" rank="0" text="" dxfId="2474">
      <formula>$B$252&lt;1</formula>
    </cfRule>
  </conditionalFormatting>
  <conditionalFormatting sqref="G251">
    <cfRule type="expression" priority="258" aboveAverage="0" equalAverage="0" bottom="0" percent="0" rank="0" text="" dxfId="2475">
      <formula>$B$251&lt;1</formula>
    </cfRule>
  </conditionalFormatting>
  <conditionalFormatting sqref="G250">
    <cfRule type="expression" priority="259" aboveAverage="0" equalAverage="0" bottom="0" percent="0" rank="0" text="" dxfId="2476">
      <formula>$B$250&lt;1</formula>
    </cfRule>
  </conditionalFormatting>
  <conditionalFormatting sqref="G249">
    <cfRule type="expression" priority="260" aboveAverage="0" equalAverage="0" bottom="0" percent="0" rank="0" text="" dxfId="2477">
      <formula>$B$249&lt;1</formula>
    </cfRule>
  </conditionalFormatting>
  <conditionalFormatting sqref="G248">
    <cfRule type="expression" priority="261" aboveAverage="0" equalAverage="0" bottom="0" percent="0" rank="0" text="" dxfId="2478">
      <formula>$B$248&lt;1</formula>
    </cfRule>
  </conditionalFormatting>
  <conditionalFormatting sqref="G247">
    <cfRule type="expression" priority="262" aboveAverage="0" equalAverage="0" bottom="0" percent="0" rank="0" text="" dxfId="2479">
      <formula>$B$247&lt;1</formula>
    </cfRule>
  </conditionalFormatting>
  <conditionalFormatting sqref="G246">
    <cfRule type="expression" priority="263" aboveAverage="0" equalAverage="0" bottom="0" percent="0" rank="0" text="" dxfId="2480">
      <formula>$B$246&lt;1</formula>
    </cfRule>
  </conditionalFormatting>
  <conditionalFormatting sqref="G245">
    <cfRule type="expression" priority="264" aboveAverage="0" equalAverage="0" bottom="0" percent="0" rank="0" text="" dxfId="2481">
      <formula>$B$245&lt;1</formula>
    </cfRule>
  </conditionalFormatting>
  <conditionalFormatting sqref="G244">
    <cfRule type="expression" priority="265" aboveAverage="0" equalAverage="0" bottom="0" percent="0" rank="0" text="" dxfId="2482">
      <formula>$B$244&lt;1</formula>
    </cfRule>
  </conditionalFormatting>
  <conditionalFormatting sqref="G243">
    <cfRule type="expression" priority="266" aboveAverage="0" equalAverage="0" bottom="0" percent="0" rank="0" text="" dxfId="2483">
      <formula>$B$243&lt;1</formula>
    </cfRule>
  </conditionalFormatting>
  <conditionalFormatting sqref="G242">
    <cfRule type="expression" priority="267" aboveAverage="0" equalAverage="0" bottom="0" percent="0" rank="0" text="" dxfId="2484">
      <formula>$B$242&lt;1</formula>
    </cfRule>
  </conditionalFormatting>
  <conditionalFormatting sqref="G241">
    <cfRule type="expression" priority="268" aboveAverage="0" equalAverage="0" bottom="0" percent="0" rank="0" text="" dxfId="2485">
      <formula>$B$241&lt;1</formula>
    </cfRule>
  </conditionalFormatting>
  <conditionalFormatting sqref="G240">
    <cfRule type="expression" priority="269" aboveAverage="0" equalAverage="0" bottom="0" percent="0" rank="0" text="" dxfId="2486">
      <formula>$B$240&lt;1</formula>
    </cfRule>
  </conditionalFormatting>
  <conditionalFormatting sqref="G239">
    <cfRule type="expression" priority="270" aboveAverage="0" equalAverage="0" bottom="0" percent="0" rank="0" text="" dxfId="2487">
      <formula>$B$239&lt;1</formula>
    </cfRule>
  </conditionalFormatting>
  <conditionalFormatting sqref="G238">
    <cfRule type="expression" priority="271" aboveAverage="0" equalAverage="0" bottom="0" percent="0" rank="0" text="" dxfId="2488">
      <formula>$B$238&lt;1</formula>
    </cfRule>
  </conditionalFormatting>
  <conditionalFormatting sqref="G233">
    <cfRule type="expression" priority="272" aboveAverage="0" equalAverage="0" bottom="0" percent="0" rank="0" text="" dxfId="2489">
      <formula>$B$233&lt;1</formula>
    </cfRule>
  </conditionalFormatting>
  <conditionalFormatting sqref="G232">
    <cfRule type="expression" priority="273" aboveAverage="0" equalAverage="0" bottom="0" percent="0" rank="0" text="" dxfId="2490">
      <formula>$B$232&lt;1</formula>
    </cfRule>
  </conditionalFormatting>
  <conditionalFormatting sqref="G231">
    <cfRule type="expression" priority="274" aboveAverage="0" equalAverage="0" bottom="0" percent="0" rank="0" text="" dxfId="2491">
      <formula>$B$231&lt;1</formula>
    </cfRule>
  </conditionalFormatting>
  <conditionalFormatting sqref="G230">
    <cfRule type="expression" priority="275" aboveAverage="0" equalAverage="0" bottom="0" percent="0" rank="0" text="" dxfId="2492">
      <formula>$B$230&lt;1</formula>
    </cfRule>
  </conditionalFormatting>
  <conditionalFormatting sqref="G229">
    <cfRule type="expression" priority="276" aboveAverage="0" equalAverage="0" bottom="0" percent="0" rank="0" text="" dxfId="2493">
      <formula>$B$229&lt;1</formula>
    </cfRule>
  </conditionalFormatting>
  <conditionalFormatting sqref="G228">
    <cfRule type="expression" priority="277" aboveAverage="0" equalAverage="0" bottom="0" percent="0" rank="0" text="" dxfId="2494">
      <formula>$B$228&lt;1</formula>
    </cfRule>
  </conditionalFormatting>
  <conditionalFormatting sqref="G227">
    <cfRule type="expression" priority="278" aboveAverage="0" equalAverage="0" bottom="0" percent="0" rank="0" text="" dxfId="2495">
      <formula>$B$227&lt;1</formula>
    </cfRule>
  </conditionalFormatting>
  <conditionalFormatting sqref="G226">
    <cfRule type="expression" priority="279" aboveAverage="0" equalAverage="0" bottom="0" percent="0" rank="0" text="" dxfId="2496">
      <formula>$B$226&lt;1</formula>
    </cfRule>
  </conditionalFormatting>
  <conditionalFormatting sqref="G225">
    <cfRule type="expression" priority="280" aboveAverage="0" equalAverage="0" bottom="0" percent="0" rank="0" text="" dxfId="2497">
      <formula>$B$225&lt;1</formula>
    </cfRule>
  </conditionalFormatting>
  <conditionalFormatting sqref="G224">
    <cfRule type="expression" priority="281" aboveAverage="0" equalAverage="0" bottom="0" percent="0" rank="0" text="" dxfId="2498">
      <formula>$B$224&lt;1</formula>
    </cfRule>
  </conditionalFormatting>
  <conditionalFormatting sqref="G223">
    <cfRule type="expression" priority="282" aboveAverage="0" equalAverage="0" bottom="0" percent="0" rank="0" text="" dxfId="2499">
      <formula>$B$223&lt;1</formula>
    </cfRule>
  </conditionalFormatting>
  <conditionalFormatting sqref="G222">
    <cfRule type="expression" priority="283" aboveAverage="0" equalAverage="0" bottom="0" percent="0" rank="0" text="" dxfId="2500">
      <formula>$B$222&lt;1</formula>
    </cfRule>
  </conditionalFormatting>
  <conditionalFormatting sqref="G221">
    <cfRule type="expression" priority="284" aboveAverage="0" equalAverage="0" bottom="0" percent="0" rank="0" text="" dxfId="2501">
      <formula>$B$221&lt;1</formula>
    </cfRule>
  </conditionalFormatting>
  <conditionalFormatting sqref="G220">
    <cfRule type="expression" priority="285" aboveAverage="0" equalAverage="0" bottom="0" percent="0" rank="0" text="" dxfId="2502">
      <formula>$B$220&lt;1</formula>
    </cfRule>
  </conditionalFormatting>
  <conditionalFormatting sqref="G219">
    <cfRule type="expression" priority="286" aboveAverage="0" equalAverage="0" bottom="0" percent="0" rank="0" text="" dxfId="2503">
      <formula>$B$219&lt;1</formula>
    </cfRule>
  </conditionalFormatting>
  <conditionalFormatting sqref="G218">
    <cfRule type="expression" priority="287" aboveAverage="0" equalAverage="0" bottom="0" percent="0" rank="0" text="" dxfId="2504">
      <formula>$B$218&lt;1</formula>
    </cfRule>
  </conditionalFormatting>
  <conditionalFormatting sqref="G217">
    <cfRule type="expression" priority="288" aboveAverage="0" equalAverage="0" bottom="0" percent="0" rank="0" text="" dxfId="2505">
      <formula>$B$217&lt;1</formula>
    </cfRule>
  </conditionalFormatting>
  <conditionalFormatting sqref="G216">
    <cfRule type="expression" priority="289" aboveAverage="0" equalAverage="0" bottom="0" percent="0" rank="0" text="" dxfId="2506">
      <formula>$B$216&lt;1</formula>
    </cfRule>
  </conditionalFormatting>
  <conditionalFormatting sqref="G215">
    <cfRule type="expression" priority="290" aboveAverage="0" equalAverage="0" bottom="0" percent="0" rank="0" text="" dxfId="2507">
      <formula>$B$215&lt;1</formula>
    </cfRule>
  </conditionalFormatting>
  <conditionalFormatting sqref="G214">
    <cfRule type="expression" priority="291" aboveAverage="0" equalAverage="0" bottom="0" percent="0" rank="0" text="" dxfId="2508">
      <formula>$B$214&lt;1</formula>
    </cfRule>
  </conditionalFormatting>
  <conditionalFormatting sqref="G213">
    <cfRule type="expression" priority="292" aboveAverage="0" equalAverage="0" bottom="0" percent="0" rank="0" text="" dxfId="2509">
      <formula>$B$213&lt;1</formula>
    </cfRule>
  </conditionalFormatting>
  <conditionalFormatting sqref="G212">
    <cfRule type="expression" priority="293" aboveAverage="0" equalAverage="0" bottom="0" percent="0" rank="0" text="" dxfId="2510">
      <formula>$B$212&lt;1</formula>
    </cfRule>
  </conditionalFormatting>
  <conditionalFormatting sqref="G211">
    <cfRule type="expression" priority="294" aboveAverage="0" equalAverage="0" bottom="0" percent="0" rank="0" text="" dxfId="2511">
      <formula>$B$211&lt;1</formula>
    </cfRule>
  </conditionalFormatting>
  <conditionalFormatting sqref="G210">
    <cfRule type="expression" priority="295" aboveAverage="0" equalAverage="0" bottom="0" percent="0" rank="0" text="" dxfId="2512">
      <formula>$B$210&lt;1</formula>
    </cfRule>
  </conditionalFormatting>
  <conditionalFormatting sqref="G209">
    <cfRule type="expression" priority="296" aboveAverage="0" equalAverage="0" bottom="0" percent="0" rank="0" text="" dxfId="2513">
      <formula>$B$209&lt;1</formula>
    </cfRule>
  </conditionalFormatting>
  <conditionalFormatting sqref="G208">
    <cfRule type="expression" priority="297" aboveAverage="0" equalAverage="0" bottom="0" percent="0" rank="0" text="" dxfId="2514">
      <formula>$B$208&lt;1</formula>
    </cfRule>
  </conditionalFormatting>
  <conditionalFormatting sqref="G207">
    <cfRule type="expression" priority="298" aboveAverage="0" equalAverage="0" bottom="0" percent="0" rank="0" text="" dxfId="2515">
      <formula>$B$207&lt;1</formula>
    </cfRule>
  </conditionalFormatting>
  <conditionalFormatting sqref="G206">
    <cfRule type="expression" priority="299" aboveAverage="0" equalAverage="0" bottom="0" percent="0" rank="0" text="" dxfId="2516">
      <formula>$B$206&lt;1</formula>
    </cfRule>
  </conditionalFormatting>
  <conditionalFormatting sqref="G205">
    <cfRule type="expression" priority="300" aboveAverage="0" equalAverage="0" bottom="0" percent="0" rank="0" text="" dxfId="2517">
      <formula>$B$205&lt;1</formula>
    </cfRule>
  </conditionalFormatting>
  <conditionalFormatting sqref="G204">
    <cfRule type="expression" priority="301" aboveAverage="0" equalAverage="0" bottom="0" percent="0" rank="0" text="" dxfId="2518">
      <formula>$B$204&lt;1</formula>
    </cfRule>
  </conditionalFormatting>
  <conditionalFormatting sqref="G203">
    <cfRule type="expression" priority="302" aboveAverage="0" equalAverage="0" bottom="0" percent="0" rank="0" text="" dxfId="2519">
      <formula>$B$203&lt;1</formula>
    </cfRule>
  </conditionalFormatting>
  <conditionalFormatting sqref="G202">
    <cfRule type="expression" priority="303" aboveAverage="0" equalAverage="0" bottom="0" percent="0" rank="0" text="" dxfId="2520">
      <formula>$B$202&lt;1</formula>
    </cfRule>
  </conditionalFormatting>
  <conditionalFormatting sqref="G201">
    <cfRule type="expression" priority="304" aboveAverage="0" equalAverage="0" bottom="0" percent="0" rank="0" text="" dxfId="2521">
      <formula>$B$201&lt;1</formula>
    </cfRule>
  </conditionalFormatting>
  <conditionalFormatting sqref="G200">
    <cfRule type="expression" priority="305" aboveAverage="0" equalAverage="0" bottom="0" percent="0" rank="0" text="" dxfId="2522">
      <formula>$B$200&lt;1</formula>
    </cfRule>
  </conditionalFormatting>
  <conditionalFormatting sqref="G197">
    <cfRule type="expression" priority="306" aboveAverage="0" equalAverage="0" bottom="0" percent="0" rank="0" text="" dxfId="2523">
      <formula>$B$197&lt;1</formula>
    </cfRule>
  </conditionalFormatting>
  <conditionalFormatting sqref="G196">
    <cfRule type="expression" priority="307" aboveAverage="0" equalAverage="0" bottom="0" percent="0" rank="0" text="" dxfId="2524">
      <formula>$B$196&lt;1</formula>
    </cfRule>
  </conditionalFormatting>
  <conditionalFormatting sqref="G195">
    <cfRule type="expression" priority="308" aboveAverage="0" equalAverage="0" bottom="0" percent="0" rank="0" text="" dxfId="2525">
      <formula>$B$195&lt;1</formula>
    </cfRule>
  </conditionalFormatting>
  <conditionalFormatting sqref="G194">
    <cfRule type="expression" priority="309" aboveAverage="0" equalAverage="0" bottom="0" percent="0" rank="0" text="" dxfId="2526">
      <formula>$B$194&lt;1</formula>
    </cfRule>
  </conditionalFormatting>
  <conditionalFormatting sqref="G193">
    <cfRule type="expression" priority="310" aboveAverage="0" equalAverage="0" bottom="0" percent="0" rank="0" text="" dxfId="2527">
      <formula>$B$193&lt;1</formula>
    </cfRule>
  </conditionalFormatting>
  <conditionalFormatting sqref="G192">
    <cfRule type="expression" priority="311" aboveAverage="0" equalAverage="0" bottom="0" percent="0" rank="0" text="" dxfId="2528">
      <formula>$B$192&lt;1</formula>
    </cfRule>
  </conditionalFormatting>
  <conditionalFormatting sqref="G191">
    <cfRule type="expression" priority="312" aboveAverage="0" equalAverage="0" bottom="0" percent="0" rank="0" text="" dxfId="2529">
      <formula>$B$191&lt;1</formula>
    </cfRule>
  </conditionalFormatting>
  <conditionalFormatting sqref="G190">
    <cfRule type="expression" priority="313" aboveAverage="0" equalAverage="0" bottom="0" percent="0" rank="0" text="" dxfId="2530">
      <formula>$B$190&lt;1</formula>
    </cfRule>
  </conditionalFormatting>
  <conditionalFormatting sqref="G189">
    <cfRule type="expression" priority="314" aboveAverage="0" equalAverage="0" bottom="0" percent="0" rank="0" text="" dxfId="2531">
      <formula>$B$189&lt;1</formula>
    </cfRule>
  </conditionalFormatting>
  <conditionalFormatting sqref="G188">
    <cfRule type="expression" priority="315" aboveAverage="0" equalAverage="0" bottom="0" percent="0" rank="0" text="" dxfId="2532">
      <formula>$B$188&lt;1</formula>
    </cfRule>
  </conditionalFormatting>
  <conditionalFormatting sqref="G187">
    <cfRule type="expression" priority="316" aboveAverage="0" equalAverage="0" bottom="0" percent="0" rank="0" text="" dxfId="2533">
      <formula>$B$187&lt;1</formula>
    </cfRule>
  </conditionalFormatting>
  <conditionalFormatting sqref="G186">
    <cfRule type="expression" priority="317" aboveAverage="0" equalAverage="0" bottom="0" percent="0" rank="0" text="" dxfId="2534">
      <formula>$B$186&lt;1</formula>
    </cfRule>
  </conditionalFormatting>
  <conditionalFormatting sqref="G185">
    <cfRule type="expression" priority="318" aboveAverage="0" equalAverage="0" bottom="0" percent="0" rank="0" text="" dxfId="2535">
      <formula>$B$185&lt;1</formula>
    </cfRule>
  </conditionalFormatting>
  <conditionalFormatting sqref="G180">
    <cfRule type="expression" priority="319" aboveAverage="0" equalAverage="0" bottom="0" percent="0" rank="0" text="" dxfId="2536">
      <formula>$B$180&lt;1</formula>
    </cfRule>
  </conditionalFormatting>
  <conditionalFormatting sqref="G179">
    <cfRule type="expression" priority="320" aboveAverage="0" equalAverage="0" bottom="0" percent="0" rank="0" text="" dxfId="2537">
      <formula>$B$179&lt;1</formula>
    </cfRule>
  </conditionalFormatting>
  <conditionalFormatting sqref="G178">
    <cfRule type="expression" priority="321" aboveAverage="0" equalAverage="0" bottom="0" percent="0" rank="0" text="" dxfId="2538">
      <formula>$B$178&lt;1</formula>
    </cfRule>
  </conditionalFormatting>
  <conditionalFormatting sqref="G177">
    <cfRule type="expression" priority="322" aboveAverage="0" equalAverage="0" bottom="0" percent="0" rank="0" text="" dxfId="2539">
      <formula>$B$177&lt;1</formula>
    </cfRule>
  </conditionalFormatting>
  <conditionalFormatting sqref="G176">
    <cfRule type="expression" priority="323" aboveAverage="0" equalAverage="0" bottom="0" percent="0" rank="0" text="" dxfId="2540">
      <formula>$B$176&lt;1</formula>
    </cfRule>
  </conditionalFormatting>
  <conditionalFormatting sqref="G175">
    <cfRule type="expression" priority="324" aboveAverage="0" equalAverage="0" bottom="0" percent="0" rank="0" text="" dxfId="2541">
      <formula>$B$175&lt;1</formula>
    </cfRule>
  </conditionalFormatting>
  <conditionalFormatting sqref="G174">
    <cfRule type="expression" priority="325" aboveAverage="0" equalAverage="0" bottom="0" percent="0" rank="0" text="" dxfId="2542">
      <formula>$B$174&lt;1</formula>
    </cfRule>
  </conditionalFormatting>
  <conditionalFormatting sqref="G173">
    <cfRule type="expression" priority="326" aboveAverage="0" equalAverage="0" bottom="0" percent="0" rank="0" text="" dxfId="2543">
      <formula>$B$173&lt;1</formula>
    </cfRule>
  </conditionalFormatting>
  <conditionalFormatting sqref="G172">
    <cfRule type="expression" priority="327" aboveAverage="0" equalAverage="0" bottom="0" percent="0" rank="0" text="" dxfId="2544">
      <formula>$B$172&lt;1</formula>
    </cfRule>
  </conditionalFormatting>
  <conditionalFormatting sqref="G171">
    <cfRule type="expression" priority="328" aboveAverage="0" equalAverage="0" bottom="0" percent="0" rank="0" text="" dxfId="2545">
      <formula>$B$171&lt;1</formula>
    </cfRule>
  </conditionalFormatting>
  <conditionalFormatting sqref="G170">
    <cfRule type="expression" priority="329" aboveAverage="0" equalAverage="0" bottom="0" percent="0" rank="0" text="" dxfId="2546">
      <formula>$B$170&lt;1</formula>
    </cfRule>
  </conditionalFormatting>
  <conditionalFormatting sqref="G169">
    <cfRule type="expression" priority="330" aboveAverage="0" equalAverage="0" bottom="0" percent="0" rank="0" text="" dxfId="2547">
      <formula>$B$169&lt;1</formula>
    </cfRule>
  </conditionalFormatting>
  <conditionalFormatting sqref="G168">
    <cfRule type="expression" priority="331" aboveAverage="0" equalAverage="0" bottom="0" percent="0" rank="0" text="" dxfId="2548">
      <formula>$B$168&lt;1</formula>
    </cfRule>
  </conditionalFormatting>
  <conditionalFormatting sqref="G167">
    <cfRule type="expression" priority="332" aboveAverage="0" equalAverage="0" bottom="0" percent="0" rank="0" text="" dxfId="2549">
      <formula>$B$167&lt;1</formula>
    </cfRule>
  </conditionalFormatting>
  <conditionalFormatting sqref="G166">
    <cfRule type="expression" priority="333" aboveAverage="0" equalAverage="0" bottom="0" percent="0" rank="0" text="" dxfId="2550">
      <formula>$B$166&lt;1</formula>
    </cfRule>
  </conditionalFormatting>
  <conditionalFormatting sqref="G165">
    <cfRule type="expression" priority="334" aboveAverage="0" equalAverage="0" bottom="0" percent="0" rank="0" text="" dxfId="2551">
      <formula>$B$165&lt;1</formula>
    </cfRule>
  </conditionalFormatting>
  <conditionalFormatting sqref="G164">
    <cfRule type="expression" priority="335" aboveAverage="0" equalAverage="0" bottom="0" percent="0" rank="0" text="" dxfId="2552">
      <formula>$B$164&lt;1</formula>
    </cfRule>
  </conditionalFormatting>
  <conditionalFormatting sqref="G163">
    <cfRule type="expression" priority="336" aboveAverage="0" equalAverage="0" bottom="0" percent="0" rank="0" text="" dxfId="2553">
      <formula>$B$163&lt;1</formula>
    </cfRule>
  </conditionalFormatting>
  <conditionalFormatting sqref="G162">
    <cfRule type="expression" priority="337" aboveAverage="0" equalAverage="0" bottom="0" percent="0" rank="0" text="" dxfId="2554">
      <formula>$B$162&lt;1</formula>
    </cfRule>
  </conditionalFormatting>
  <conditionalFormatting sqref="G161">
    <cfRule type="expression" priority="338" aboveAverage="0" equalAverage="0" bottom="0" percent="0" rank="0" text="" dxfId="2555">
      <formula>$B$161&lt;1</formula>
    </cfRule>
  </conditionalFormatting>
  <conditionalFormatting sqref="G160">
    <cfRule type="expression" priority="339" aboveAverage="0" equalAverage="0" bottom="0" percent="0" rank="0" text="" dxfId="2556">
      <formula>$B$160&lt;1</formula>
    </cfRule>
  </conditionalFormatting>
  <conditionalFormatting sqref="G159">
    <cfRule type="expression" priority="340" aboveAverage="0" equalAverage="0" bottom="0" percent="0" rank="0" text="" dxfId="2557">
      <formula>$B$159&lt;1</formula>
    </cfRule>
  </conditionalFormatting>
  <conditionalFormatting sqref="G158">
    <cfRule type="expression" priority="341" aboveAverage="0" equalAverage="0" bottom="0" percent="0" rank="0" text="" dxfId="2558">
      <formula>$B$158&lt;1</formula>
    </cfRule>
  </conditionalFormatting>
  <conditionalFormatting sqref="G157">
    <cfRule type="expression" priority="342" aboveAverage="0" equalAverage="0" bottom="0" percent="0" rank="0" text="" dxfId="2559">
      <formula>$B$157&lt;1</formula>
    </cfRule>
  </conditionalFormatting>
  <conditionalFormatting sqref="G156">
    <cfRule type="expression" priority="343" aboveAverage="0" equalAverage="0" bottom="0" percent="0" rank="0" text="" dxfId="2560">
      <formula>$B$156&lt;1</formula>
    </cfRule>
  </conditionalFormatting>
  <conditionalFormatting sqref="G155">
    <cfRule type="expression" priority="344" aboveAverage="0" equalAverage="0" bottom="0" percent="0" rank="0" text="" dxfId="2561">
      <formula>$B$155&lt;1</formula>
    </cfRule>
  </conditionalFormatting>
  <conditionalFormatting sqref="G154">
    <cfRule type="expression" priority="345" aboveAverage="0" equalAverage="0" bottom="0" percent="0" rank="0" text="" dxfId="2562">
      <formula>$B$154&lt;1</formula>
    </cfRule>
  </conditionalFormatting>
  <conditionalFormatting sqref="G153">
    <cfRule type="expression" priority="346" aboveAverage="0" equalAverage="0" bottom="0" percent="0" rank="0" text="" dxfId="2563">
      <formula>$B$153&lt;1</formula>
    </cfRule>
  </conditionalFormatting>
  <conditionalFormatting sqref="G152">
    <cfRule type="expression" priority="347" aboveAverage="0" equalAverage="0" bottom="0" percent="0" rank="0" text="" dxfId="2564">
      <formula>$B$152&lt;1</formula>
    </cfRule>
  </conditionalFormatting>
  <conditionalFormatting sqref="G151">
    <cfRule type="expression" priority="348" aboveAverage="0" equalAverage="0" bottom="0" percent="0" rank="0" text="" dxfId="2565">
      <formula>$B$151&lt;1</formula>
    </cfRule>
  </conditionalFormatting>
  <conditionalFormatting sqref="G150">
    <cfRule type="expression" priority="349" aboveAverage="0" equalAverage="0" bottom="0" percent="0" rank="0" text="" dxfId="2566">
      <formula>$B$150&lt;1</formula>
    </cfRule>
  </conditionalFormatting>
  <conditionalFormatting sqref="G149">
    <cfRule type="expression" priority="350" aboveAverage="0" equalAverage="0" bottom="0" percent="0" rank="0" text="" dxfId="2567">
      <formula>$B$149&lt;1</formula>
    </cfRule>
  </conditionalFormatting>
  <conditionalFormatting sqref="G148">
    <cfRule type="expression" priority="351" aboveAverage="0" equalAverage="0" bottom="0" percent="0" rank="0" text="" dxfId="2568">
      <formula>$B$148&lt;1</formula>
    </cfRule>
  </conditionalFormatting>
  <conditionalFormatting sqref="G147">
    <cfRule type="expression" priority="352" aboveAverage="0" equalAverage="0" bottom="0" percent="0" rank="0" text="" dxfId="2569">
      <formula>$B$147&lt;1</formula>
    </cfRule>
  </conditionalFormatting>
  <conditionalFormatting sqref="G146">
    <cfRule type="expression" priority="353" aboveAverage="0" equalAverage="0" bottom="0" percent="0" rank="0" text="" dxfId="2570">
      <formula>$B$146&lt;1</formula>
    </cfRule>
  </conditionalFormatting>
  <conditionalFormatting sqref="G145">
    <cfRule type="expression" priority="354" aboveAverage="0" equalAverage="0" bottom="0" percent="0" rank="0" text="" dxfId="2571">
      <formula>$B$145&lt;1</formula>
    </cfRule>
  </conditionalFormatting>
  <conditionalFormatting sqref="G144">
    <cfRule type="expression" priority="355" aboveAverage="0" equalAverage="0" bottom="0" percent="0" rank="0" text="" dxfId="2572">
      <formula>$B$144&lt;1</formula>
    </cfRule>
  </conditionalFormatting>
  <conditionalFormatting sqref="G143">
    <cfRule type="expression" priority="356" aboveAverage="0" equalAverage="0" bottom="0" percent="0" rank="0" text="" dxfId="2573">
      <formula>$B$143&lt;1</formula>
    </cfRule>
  </conditionalFormatting>
  <conditionalFormatting sqref="G142">
    <cfRule type="expression" priority="357" aboveAverage="0" equalAverage="0" bottom="0" percent="0" rank="0" text="" dxfId="2574">
      <formula>$B$142&lt;1</formula>
    </cfRule>
  </conditionalFormatting>
  <conditionalFormatting sqref="G141">
    <cfRule type="expression" priority="358" aboveAverage="0" equalAverage="0" bottom="0" percent="0" rank="0" text="" dxfId="2575">
      <formula>$B$141&lt;1</formula>
    </cfRule>
  </conditionalFormatting>
  <conditionalFormatting sqref="G140">
    <cfRule type="expression" priority="359" aboveAverage="0" equalAverage="0" bottom="0" percent="0" rank="0" text="" dxfId="2576">
      <formula>$B$140&lt;1</formula>
    </cfRule>
  </conditionalFormatting>
  <conditionalFormatting sqref="G139">
    <cfRule type="expression" priority="360" aboveAverage="0" equalAverage="0" bottom="0" percent="0" rank="0" text="" dxfId="2577">
      <formula>$B$139&lt;1</formula>
    </cfRule>
  </conditionalFormatting>
  <conditionalFormatting sqref="G138">
    <cfRule type="expression" priority="361" aboveAverage="0" equalAverage="0" bottom="0" percent="0" rank="0" text="" dxfId="2578">
      <formula>$B$138&lt;1</formula>
    </cfRule>
  </conditionalFormatting>
  <conditionalFormatting sqref="G137">
    <cfRule type="expression" priority="362" aboveAverage="0" equalAverage="0" bottom="0" percent="0" rank="0" text="" dxfId="2579">
      <formula>$B$137&lt;1</formula>
    </cfRule>
  </conditionalFormatting>
  <conditionalFormatting sqref="G136">
    <cfRule type="expression" priority="363" aboveAverage="0" equalAverage="0" bottom="0" percent="0" rank="0" text="" dxfId="2580">
      <formula>$B$136&lt;1</formula>
    </cfRule>
  </conditionalFormatting>
  <conditionalFormatting sqref="G135">
    <cfRule type="expression" priority="364" aboveAverage="0" equalAverage="0" bottom="0" percent="0" rank="0" text="" dxfId="2581">
      <formula>$B$135&lt;1</formula>
    </cfRule>
  </conditionalFormatting>
  <conditionalFormatting sqref="G134">
    <cfRule type="expression" priority="365" aboveAverage="0" equalAverage="0" bottom="0" percent="0" rank="0" text="" dxfId="2582">
      <formula>$B$134&lt;1</formula>
    </cfRule>
  </conditionalFormatting>
  <conditionalFormatting sqref="G133">
    <cfRule type="expression" priority="366" aboveAverage="0" equalAverage="0" bottom="0" percent="0" rank="0" text="" dxfId="2583">
      <formula>$B$133&lt;1</formula>
    </cfRule>
  </conditionalFormatting>
  <conditionalFormatting sqref="G132">
    <cfRule type="expression" priority="367" aboveAverage="0" equalAverage="0" bottom="0" percent="0" rank="0" text="" dxfId="2584">
      <formula>$B$132&lt;1</formula>
    </cfRule>
  </conditionalFormatting>
  <conditionalFormatting sqref="G131">
    <cfRule type="expression" priority="368" aboveAverage="0" equalAverage="0" bottom="0" percent="0" rank="0" text="" dxfId="2585">
      <formula>$B$131&lt;1</formula>
    </cfRule>
  </conditionalFormatting>
  <conditionalFormatting sqref="G130">
    <cfRule type="expression" priority="369" aboveAverage="0" equalAverage="0" bottom="0" percent="0" rank="0" text="" dxfId="2586">
      <formula>$B$130&lt;1</formula>
    </cfRule>
  </conditionalFormatting>
  <conditionalFormatting sqref="G129">
    <cfRule type="expression" priority="370" aboveAverage="0" equalAverage="0" bottom="0" percent="0" rank="0" text="" dxfId="2587">
      <formula>$B$129&lt;1</formula>
    </cfRule>
  </conditionalFormatting>
  <conditionalFormatting sqref="G128">
    <cfRule type="expression" priority="371" aboveAverage="0" equalAverage="0" bottom="0" percent="0" rank="0" text="" dxfId="2588">
      <formula>$B$128&lt;1</formula>
    </cfRule>
  </conditionalFormatting>
  <conditionalFormatting sqref="G127">
    <cfRule type="expression" priority="372" aboveAverage="0" equalAverage="0" bottom="0" percent="0" rank="0" text="" dxfId="2589">
      <formula>$B$127&lt;1</formula>
    </cfRule>
  </conditionalFormatting>
  <conditionalFormatting sqref="G126">
    <cfRule type="expression" priority="373" aboveAverage="0" equalAverage="0" bottom="0" percent="0" rank="0" text="" dxfId="2590">
      <formula>$B$126&lt;1</formula>
    </cfRule>
  </conditionalFormatting>
  <conditionalFormatting sqref="G125">
    <cfRule type="expression" priority="374" aboveAverage="0" equalAverage="0" bottom="0" percent="0" rank="0" text="" dxfId="2591">
      <formula>$B$125&lt;1</formula>
    </cfRule>
  </conditionalFormatting>
  <conditionalFormatting sqref="G124">
    <cfRule type="expression" priority="375" aboveAverage="0" equalAverage="0" bottom="0" percent="0" rank="0" text="" dxfId="2592">
      <formula>$B$124&lt;1</formula>
    </cfRule>
  </conditionalFormatting>
  <conditionalFormatting sqref="G123">
    <cfRule type="expression" priority="376" aboveAverage="0" equalAverage="0" bottom="0" percent="0" rank="0" text="" dxfId="2593">
      <formula>$B$123&lt;1</formula>
    </cfRule>
  </conditionalFormatting>
  <conditionalFormatting sqref="G122">
    <cfRule type="expression" priority="377" aboveAverage="0" equalAverage="0" bottom="0" percent="0" rank="0" text="" dxfId="2594">
      <formula>$B$122&lt;1</formula>
    </cfRule>
  </conditionalFormatting>
  <conditionalFormatting sqref="G121">
    <cfRule type="expression" priority="378" aboveAverage="0" equalAverage="0" bottom="0" percent="0" rank="0" text="" dxfId="2595">
      <formula>$B$121&lt;1</formula>
    </cfRule>
  </conditionalFormatting>
  <conditionalFormatting sqref="G120">
    <cfRule type="expression" priority="379" aboveAverage="0" equalAverage="0" bottom="0" percent="0" rank="0" text="" dxfId="2596">
      <formula>$B$120&lt;1</formula>
    </cfRule>
  </conditionalFormatting>
  <conditionalFormatting sqref="G119">
    <cfRule type="expression" priority="380" aboveAverage="0" equalAverage="0" bottom="0" percent="0" rank="0" text="" dxfId="2597">
      <formula>$B$119&lt;1</formula>
    </cfRule>
  </conditionalFormatting>
  <conditionalFormatting sqref="G118">
    <cfRule type="expression" priority="381" aboveAverage="0" equalAverage="0" bottom="0" percent="0" rank="0" text="" dxfId="2598">
      <formula>$B$118&lt;1</formula>
    </cfRule>
  </conditionalFormatting>
  <conditionalFormatting sqref="G117">
    <cfRule type="expression" priority="382" aboveAverage="0" equalAverage="0" bottom="0" percent="0" rank="0" text="" dxfId="2599">
      <formula>$B$117&lt;1</formula>
    </cfRule>
  </conditionalFormatting>
  <conditionalFormatting sqref="G116">
    <cfRule type="expression" priority="383" aboveAverage="0" equalAverage="0" bottom="0" percent="0" rank="0" text="" dxfId="2600">
      <formula>$B$116&lt;1</formula>
    </cfRule>
  </conditionalFormatting>
  <conditionalFormatting sqref="G115">
    <cfRule type="expression" priority="384" aboveAverage="0" equalAverage="0" bottom="0" percent="0" rank="0" text="" dxfId="2601">
      <formula>$B$115&lt;1</formula>
    </cfRule>
  </conditionalFormatting>
  <conditionalFormatting sqref="G114">
    <cfRule type="expression" priority="385" aboveAverage="0" equalAverage="0" bottom="0" percent="0" rank="0" text="" dxfId="2602">
      <formula>$B$114&lt;1</formula>
    </cfRule>
  </conditionalFormatting>
  <conditionalFormatting sqref="G113">
    <cfRule type="expression" priority="386" aboveAverage="0" equalAverage="0" bottom="0" percent="0" rank="0" text="" dxfId="2603">
      <formula>$B$113&lt;1</formula>
    </cfRule>
  </conditionalFormatting>
  <conditionalFormatting sqref="G112">
    <cfRule type="expression" priority="387" aboveAverage="0" equalAverage="0" bottom="0" percent="0" rank="0" text="" dxfId="2604">
      <formula>$B$112&lt;1</formula>
    </cfRule>
  </conditionalFormatting>
  <conditionalFormatting sqref="G111">
    <cfRule type="expression" priority="388" aboveAverage="0" equalAverage="0" bottom="0" percent="0" rank="0" text="" dxfId="2605">
      <formula>$B$111&lt;1</formula>
    </cfRule>
  </conditionalFormatting>
  <conditionalFormatting sqref="G110">
    <cfRule type="expression" priority="389" aboveAverage="0" equalAverage="0" bottom="0" percent="0" rank="0" text="" dxfId="2606">
      <formula>$B$110&lt;1</formula>
    </cfRule>
  </conditionalFormatting>
  <conditionalFormatting sqref="G109">
    <cfRule type="expression" priority="390" aboveAverage="0" equalAverage="0" bottom="0" percent="0" rank="0" text="" dxfId="2607">
      <formula>$B$109&lt;1</formula>
    </cfRule>
  </conditionalFormatting>
  <conditionalFormatting sqref="G108">
    <cfRule type="expression" priority="391" aboveAverage="0" equalAverage="0" bottom="0" percent="0" rank="0" text="" dxfId="2608">
      <formula>$B$108&lt;1</formula>
    </cfRule>
  </conditionalFormatting>
  <conditionalFormatting sqref="G107">
    <cfRule type="expression" priority="392" aboveAverage="0" equalAverage="0" bottom="0" percent="0" rank="0" text="" dxfId="2609">
      <formula>$B$107&lt;1</formula>
    </cfRule>
  </conditionalFormatting>
  <conditionalFormatting sqref="G106">
    <cfRule type="expression" priority="393" aboveAverage="0" equalAverage="0" bottom="0" percent="0" rank="0" text="" dxfId="2610">
      <formula>$B$106&lt;1</formula>
    </cfRule>
  </conditionalFormatting>
  <conditionalFormatting sqref="G105">
    <cfRule type="expression" priority="394" aboveAverage="0" equalAverage="0" bottom="0" percent="0" rank="0" text="" dxfId="2611">
      <formula>$B$105&lt;1</formula>
    </cfRule>
  </conditionalFormatting>
  <conditionalFormatting sqref="G104">
    <cfRule type="expression" priority="395" aboveAverage="0" equalAverage="0" bottom="0" percent="0" rank="0" text="" dxfId="2612">
      <formula>$B$104&lt;1</formula>
    </cfRule>
  </conditionalFormatting>
  <conditionalFormatting sqref="G103">
    <cfRule type="expression" priority="396" aboveAverage="0" equalAverage="0" bottom="0" percent="0" rank="0" text="" dxfId="2613">
      <formula>$B$103&lt;1</formula>
    </cfRule>
  </conditionalFormatting>
  <conditionalFormatting sqref="G102">
    <cfRule type="expression" priority="397" aboveAverage="0" equalAverage="0" bottom="0" percent="0" rank="0" text="" dxfId="2614">
      <formula>$B$102&lt;1</formula>
    </cfRule>
  </conditionalFormatting>
  <conditionalFormatting sqref="G101">
    <cfRule type="expression" priority="398" aboveAverage="0" equalAverage="0" bottom="0" percent="0" rank="0" text="" dxfId="2615">
      <formula>$B$101&lt;1</formula>
    </cfRule>
  </conditionalFormatting>
  <conditionalFormatting sqref="G100">
    <cfRule type="expression" priority="399" aboveAverage="0" equalAverage="0" bottom="0" percent="0" rank="0" text="" dxfId="2616">
      <formula>$B$100&lt;1</formula>
    </cfRule>
  </conditionalFormatting>
  <conditionalFormatting sqref="G99">
    <cfRule type="expression" priority="400" aboveAverage="0" equalAverage="0" bottom="0" percent="0" rank="0" text="" dxfId="2617">
      <formula>$B$99&lt;1</formula>
    </cfRule>
  </conditionalFormatting>
  <conditionalFormatting sqref="G98">
    <cfRule type="expression" priority="401" aboveAverage="0" equalAverage="0" bottom="0" percent="0" rank="0" text="" dxfId="2618">
      <formula>$B$98&lt;1</formula>
    </cfRule>
  </conditionalFormatting>
  <conditionalFormatting sqref="G97">
    <cfRule type="expression" priority="402" aboveAverage="0" equalAverage="0" bottom="0" percent="0" rank="0" text="" dxfId="2619">
      <formula>$B$97&lt;1</formula>
    </cfRule>
  </conditionalFormatting>
  <conditionalFormatting sqref="G96">
    <cfRule type="expression" priority="403" aboveAverage="0" equalAverage="0" bottom="0" percent="0" rank="0" text="" dxfId="2620">
      <formula>$B$96&lt;1</formula>
    </cfRule>
  </conditionalFormatting>
  <conditionalFormatting sqref="G95">
    <cfRule type="expression" priority="404" aboveAverage="0" equalAverage="0" bottom="0" percent="0" rank="0" text="" dxfId="2621">
      <formula>$B$95&lt;1</formula>
    </cfRule>
  </conditionalFormatting>
  <conditionalFormatting sqref="G94">
    <cfRule type="expression" priority="405" aboveAverage="0" equalAverage="0" bottom="0" percent="0" rank="0" text="" dxfId="2622">
      <formula>$B$94&lt;1</formula>
    </cfRule>
  </conditionalFormatting>
  <conditionalFormatting sqref="G93">
    <cfRule type="expression" priority="406" aboveAverage="0" equalAverage="0" bottom="0" percent="0" rank="0" text="" dxfId="2623">
      <formula>$B$93&lt;1</formula>
    </cfRule>
  </conditionalFormatting>
  <conditionalFormatting sqref="G92">
    <cfRule type="expression" priority="407" aboveAverage="0" equalAverage="0" bottom="0" percent="0" rank="0" text="" dxfId="2624">
      <formula>$B$92&lt;1</formula>
    </cfRule>
  </conditionalFormatting>
  <conditionalFormatting sqref="G91">
    <cfRule type="expression" priority="408" aboveAverage="0" equalAverage="0" bottom="0" percent="0" rank="0" text="" dxfId="2625">
      <formula>$B$91&lt;1</formula>
    </cfRule>
  </conditionalFormatting>
  <conditionalFormatting sqref="G90">
    <cfRule type="expression" priority="409" aboveAverage="0" equalAverage="0" bottom="0" percent="0" rank="0" text="" dxfId="2626">
      <formula>$B$90&lt;1</formula>
    </cfRule>
  </conditionalFormatting>
  <conditionalFormatting sqref="G89">
    <cfRule type="expression" priority="410" aboveAverage="0" equalAverage="0" bottom="0" percent="0" rank="0" text="" dxfId="2627">
      <formula>$B$89&lt;1</formula>
    </cfRule>
  </conditionalFormatting>
  <conditionalFormatting sqref="G88">
    <cfRule type="expression" priority="411" aboveAverage="0" equalAverage="0" bottom="0" percent="0" rank="0" text="" dxfId="2628">
      <formula>$B$88&lt;1</formula>
    </cfRule>
  </conditionalFormatting>
  <conditionalFormatting sqref="G87">
    <cfRule type="expression" priority="412" aboveAverage="0" equalAverage="0" bottom="0" percent="0" rank="0" text="" dxfId="2629">
      <formula>$B$87&lt;1</formula>
    </cfRule>
  </conditionalFormatting>
  <conditionalFormatting sqref="G86">
    <cfRule type="expression" priority="413" aboveAverage="0" equalAverage="0" bottom="0" percent="0" rank="0" text="" dxfId="2630">
      <formula>$B$86&lt;1</formula>
    </cfRule>
  </conditionalFormatting>
  <conditionalFormatting sqref="G85">
    <cfRule type="expression" priority="414" aboveAverage="0" equalAverage="0" bottom="0" percent="0" rank="0" text="" dxfId="2631">
      <formula>$B$85&lt;1</formula>
    </cfRule>
  </conditionalFormatting>
  <conditionalFormatting sqref="G20">
    <cfRule type="expression" priority="415" aboveAverage="0" equalAverage="0" bottom="0" percent="0" rank="0" text="" dxfId="2632">
      <formula>$B$20&lt;1</formula>
    </cfRule>
  </conditionalFormatting>
  <conditionalFormatting sqref="G19">
    <cfRule type="expression" priority="416" aboveAverage="0" equalAverage="0" bottom="0" percent="0" rank="0" text="" dxfId="2633">
      <formula>$B$19&lt;1</formula>
    </cfRule>
  </conditionalFormatting>
  <conditionalFormatting sqref="G18">
    <cfRule type="expression" priority="417" aboveAverage="0" equalAverage="0" bottom="0" percent="0" rank="0" text="" dxfId="2634">
      <formula>$B$18&lt;1</formula>
    </cfRule>
  </conditionalFormatting>
  <conditionalFormatting sqref="G17">
    <cfRule type="expression" priority="418" aboveAverage="0" equalAverage="0" bottom="0" percent="0" rank="0" text="" dxfId="2635">
      <formula>$B$17&lt;1</formula>
    </cfRule>
  </conditionalFormatting>
  <conditionalFormatting sqref="G16">
    <cfRule type="expression" priority="419" aboveAverage="0" equalAverage="0" bottom="0" percent="0" rank="0" text="" dxfId="2636">
      <formula>$B$16&lt;1</formula>
    </cfRule>
  </conditionalFormatting>
  <conditionalFormatting sqref="G15">
    <cfRule type="expression" priority="420" aboveAverage="0" equalAverage="0" bottom="0" percent="0" rank="0" text="" dxfId="2637">
      <formula>$B$15&lt;1</formula>
    </cfRule>
  </conditionalFormatting>
  <conditionalFormatting sqref="G14">
    <cfRule type="expression" priority="421" aboveAverage="0" equalAverage="0" bottom="0" percent="0" rank="0" text="" dxfId="2638">
      <formula>$B$14&lt;1</formula>
    </cfRule>
  </conditionalFormatting>
  <conditionalFormatting sqref="G13">
    <cfRule type="expression" priority="422" aboveAverage="0" equalAverage="0" bottom="0" percent="0" rank="0" text="" dxfId="2639">
      <formula>$B$13&lt;1</formula>
    </cfRule>
  </conditionalFormatting>
  <conditionalFormatting sqref="G58">
    <cfRule type="expression" priority="423" aboveAverage="0" equalAverage="0" bottom="0" percent="0" rank="0" text="" dxfId="2640">
      <formula>$B$58&lt;1</formula>
    </cfRule>
  </conditionalFormatting>
  <conditionalFormatting sqref="G57">
    <cfRule type="expression" priority="424" aboveAverage="0" equalAverage="0" bottom="0" percent="0" rank="0" text="" dxfId="2641">
      <formula>$B$57&lt;1</formula>
    </cfRule>
  </conditionalFormatting>
  <conditionalFormatting sqref="G56">
    <cfRule type="expression" priority="425" aboveAverage="0" equalAverage="0" bottom="0" percent="0" rank="0" text="" dxfId="2642">
      <formula>$B$56&lt;1</formula>
    </cfRule>
  </conditionalFormatting>
  <conditionalFormatting sqref="G55">
    <cfRule type="expression" priority="426" aboveAverage="0" equalAverage="0" bottom="0" percent="0" rank="0" text="" dxfId="2643">
      <formula>$B$55&lt;1</formula>
    </cfRule>
  </conditionalFormatting>
  <conditionalFormatting sqref="G54">
    <cfRule type="expression" priority="427" aboveAverage="0" equalAverage="0" bottom="0" percent="0" rank="0" text="" dxfId="2644">
      <formula>$B$54&lt;1</formula>
    </cfRule>
  </conditionalFormatting>
  <conditionalFormatting sqref="G53">
    <cfRule type="expression" priority="428" aboveAverage="0" equalAverage="0" bottom="0" percent="0" rank="0" text="" dxfId="2645">
      <formula>$B$53&lt;1</formula>
    </cfRule>
  </conditionalFormatting>
  <conditionalFormatting sqref="G52">
    <cfRule type="expression" priority="429" aboveAverage="0" equalAverage="0" bottom="0" percent="0" rank="0" text="" dxfId="2646">
      <formula>$B$52&lt;1</formula>
    </cfRule>
  </conditionalFormatting>
  <conditionalFormatting sqref="G51">
    <cfRule type="expression" priority="430" aboveAverage="0" equalAverage="0" bottom="0" percent="0" rank="0" text="" dxfId="2647">
      <formula>$B$51&lt;1</formula>
    </cfRule>
  </conditionalFormatting>
  <conditionalFormatting sqref="G50">
    <cfRule type="expression" priority="431" aboveAverage="0" equalAverage="0" bottom="0" percent="0" rank="0" text="" dxfId="2648">
      <formula>$B$50&lt;1</formula>
    </cfRule>
  </conditionalFormatting>
  <conditionalFormatting sqref="G49">
    <cfRule type="expression" priority="432" aboveAverage="0" equalAverage="0" bottom="0" percent="0" rank="0" text="" dxfId="2649">
      <formula>$B$49&lt;1</formula>
    </cfRule>
  </conditionalFormatting>
  <conditionalFormatting sqref="G48">
    <cfRule type="expression" priority="433" aboveAverage="0" equalAverage="0" bottom="0" percent="0" rank="0" text="" dxfId="2650">
      <formula>$B$48&lt;1</formula>
    </cfRule>
  </conditionalFormatting>
  <conditionalFormatting sqref="G47">
    <cfRule type="expression" priority="434" aboveAverage="0" equalAverage="0" bottom="0" percent="0" rank="0" text="" dxfId="2651">
      <formula>$B$47&lt;1</formula>
    </cfRule>
  </conditionalFormatting>
  <conditionalFormatting sqref="G46">
    <cfRule type="expression" priority="435" aboveAverage="0" equalAverage="0" bottom="0" percent="0" rank="0" text="" dxfId="2652">
      <formula>$B$46&lt;1</formula>
    </cfRule>
  </conditionalFormatting>
  <conditionalFormatting sqref="G45">
    <cfRule type="expression" priority="436" aboveAverage="0" equalAverage="0" bottom="0" percent="0" rank="0" text="" dxfId="2653">
      <formula>$B$45&lt;1</formula>
    </cfRule>
  </conditionalFormatting>
  <conditionalFormatting sqref="G44">
    <cfRule type="expression" priority="437" aboveAverage="0" equalAverage="0" bottom="0" percent="0" rank="0" text="" dxfId="2654">
      <formula>$B$44&lt;1</formula>
    </cfRule>
  </conditionalFormatting>
  <conditionalFormatting sqref="G43">
    <cfRule type="expression" priority="438" aboveAverage="0" equalAverage="0" bottom="0" percent="0" rank="0" text="" dxfId="2655">
      <formula>$B$43&lt;1</formula>
    </cfRule>
  </conditionalFormatting>
  <conditionalFormatting sqref="G42">
    <cfRule type="expression" priority="439" aboveAverage="0" equalAverage="0" bottom="0" percent="0" rank="0" text="" dxfId="2656">
      <formula>$B$42&lt;1</formula>
    </cfRule>
  </conditionalFormatting>
  <conditionalFormatting sqref="G41">
    <cfRule type="expression" priority="440" aboveAverage="0" equalAverage="0" bottom="0" percent="0" rank="0" text="" dxfId="2657">
      <formula>$B$41&lt;1</formula>
    </cfRule>
  </conditionalFormatting>
  <conditionalFormatting sqref="G40">
    <cfRule type="expression" priority="441" aboveAverage="0" equalAverage="0" bottom="0" percent="0" rank="0" text="" dxfId="2658">
      <formula>$B$40&lt;1</formula>
    </cfRule>
  </conditionalFormatting>
  <conditionalFormatting sqref="G39">
    <cfRule type="expression" priority="442" aboveAverage="0" equalAverage="0" bottom="0" percent="0" rank="0" text="" dxfId="2659">
      <formula>$B$39&lt;1</formula>
    </cfRule>
  </conditionalFormatting>
  <conditionalFormatting sqref="G38">
    <cfRule type="expression" priority="443" aboveAverage="0" equalAverage="0" bottom="0" percent="0" rank="0" text="" dxfId="2660">
      <formula>$B$38&lt;1</formula>
    </cfRule>
  </conditionalFormatting>
  <conditionalFormatting sqref="G37">
    <cfRule type="expression" priority="444" aboveAverage="0" equalAverage="0" bottom="0" percent="0" rank="0" text="" dxfId="2661">
      <formula>$B$37&lt;1</formula>
    </cfRule>
  </conditionalFormatting>
  <conditionalFormatting sqref="G36">
    <cfRule type="expression" priority="445" aboveAverage="0" equalAverage="0" bottom="0" percent="0" rank="0" text="" dxfId="2662">
      <formula>$B$36&lt;1</formula>
    </cfRule>
  </conditionalFormatting>
  <conditionalFormatting sqref="G35">
    <cfRule type="expression" priority="446" aboveAverage="0" equalAverage="0" bottom="0" percent="0" rank="0" text="" dxfId="2663">
      <formula>$B$35&lt;1</formula>
    </cfRule>
  </conditionalFormatting>
  <conditionalFormatting sqref="G34">
    <cfRule type="expression" priority="447" aboveAverage="0" equalAverage="0" bottom="0" percent="0" rank="0" text="" dxfId="2664">
      <formula>$B$34&lt;1</formula>
    </cfRule>
  </conditionalFormatting>
  <conditionalFormatting sqref="G33">
    <cfRule type="expression" priority="448" aboveAverage="0" equalAverage="0" bottom="0" percent="0" rank="0" text="" dxfId="2665">
      <formula>$B$33&lt;1</formula>
    </cfRule>
  </conditionalFormatting>
  <conditionalFormatting sqref="G32">
    <cfRule type="expression" priority="449" aboveAverage="0" equalAverage="0" bottom="0" percent="0" rank="0" text="" dxfId="2666">
      <formula>$B$32&lt;1</formula>
    </cfRule>
  </conditionalFormatting>
  <conditionalFormatting sqref="G31">
    <cfRule type="expression" priority="450" aboveAverage="0" equalAverage="0" bottom="0" percent="0" rank="0" text="" dxfId="2667">
      <formula>$B$31&lt;1</formula>
    </cfRule>
  </conditionalFormatting>
  <conditionalFormatting sqref="G30">
    <cfRule type="expression" priority="451" aboveAverage="0" equalAverage="0" bottom="0" percent="0" rank="0" text="" dxfId="2668">
      <formula>$B$30&lt;1</formula>
    </cfRule>
  </conditionalFormatting>
  <conditionalFormatting sqref="G29">
    <cfRule type="expression" priority="452" aboveAverage="0" equalAverage="0" bottom="0" percent="0" rank="0" text="" dxfId="2669">
      <formula>$B$29&lt;1</formula>
    </cfRule>
  </conditionalFormatting>
  <conditionalFormatting sqref="G28">
    <cfRule type="expression" priority="453" aboveAverage="0" equalAverage="0" bottom="0" percent="0" rank="0" text="" dxfId="2670">
      <formula>$B$28&lt;1</formula>
    </cfRule>
  </conditionalFormatting>
  <conditionalFormatting sqref="G27">
    <cfRule type="expression" priority="454" aboveAverage="0" equalAverage="0" bottom="0" percent="0" rank="0" text="" dxfId="2671">
      <formula>$B$27&lt;1</formula>
    </cfRule>
  </conditionalFormatting>
  <conditionalFormatting sqref="G26">
    <cfRule type="expression" priority="455" aboveAverage="0" equalAverage="0" bottom="0" percent="0" rank="0" text="" dxfId="2672">
      <formula>$B$26&lt;1</formula>
    </cfRule>
  </conditionalFormatting>
  <conditionalFormatting sqref="G25">
    <cfRule type="expression" priority="456" aboveAverage="0" equalAverage="0" bottom="0" percent="0" rank="0" text="" dxfId="2673">
      <formula>$B$25&lt;1</formula>
    </cfRule>
  </conditionalFormatting>
  <conditionalFormatting sqref="G24">
    <cfRule type="expression" priority="457" aboveAverage="0" equalAverage="0" bottom="0" percent="0" rank="0" text="" dxfId="2674">
      <formula>$B$24&lt;1</formula>
    </cfRule>
  </conditionalFormatting>
  <conditionalFormatting sqref="G23">
    <cfRule type="expression" priority="458" aboveAverage="0" equalAverage="0" bottom="0" percent="0" rank="0" text="" dxfId="2675">
      <formula>$B$23&lt;1</formula>
    </cfRule>
  </conditionalFormatting>
  <conditionalFormatting sqref="G82">
    <cfRule type="expression" priority="459" aboveAverage="0" equalAverage="0" bottom="0" percent="0" rank="0" text="" dxfId="2676">
      <formula>$B$82&lt;1</formula>
    </cfRule>
  </conditionalFormatting>
  <conditionalFormatting sqref="G81">
    <cfRule type="expression" priority="460" aboveAverage="0" equalAverage="0" bottom="0" percent="0" rank="0" text="" dxfId="2677">
      <formula>$B$81&lt;1</formula>
    </cfRule>
  </conditionalFormatting>
  <conditionalFormatting sqref="G80">
    <cfRule type="expression" priority="461" aboveAverage="0" equalAverage="0" bottom="0" percent="0" rank="0" text="" dxfId="2678">
      <formula>$B$80&lt;1</formula>
    </cfRule>
  </conditionalFormatting>
  <conditionalFormatting sqref="G79">
    <cfRule type="expression" priority="462" aboveAverage="0" equalAverage="0" bottom="0" percent="0" rank="0" text="" dxfId="2679">
      <formula>$B$79&lt;1</formula>
    </cfRule>
  </conditionalFormatting>
  <conditionalFormatting sqref="G78">
    <cfRule type="expression" priority="463" aboveAverage="0" equalAverage="0" bottom="0" percent="0" rank="0" text="" dxfId="2680">
      <formula>$B$78&lt;1</formula>
    </cfRule>
  </conditionalFormatting>
  <conditionalFormatting sqref="G77">
    <cfRule type="expression" priority="464" aboveAverage="0" equalAverage="0" bottom="0" percent="0" rank="0" text="" dxfId="2681">
      <formula>$B$77&lt;1</formula>
    </cfRule>
  </conditionalFormatting>
  <conditionalFormatting sqref="G76">
    <cfRule type="expression" priority="465" aboveAverage="0" equalAverage="0" bottom="0" percent="0" rank="0" text="" dxfId="2682">
      <formula>$B$76&lt;1</formula>
    </cfRule>
  </conditionalFormatting>
  <conditionalFormatting sqref="G75">
    <cfRule type="expression" priority="466" aboveAverage="0" equalAverage="0" bottom="0" percent="0" rank="0" text="" dxfId="2683">
      <formula>$B$75&lt;1</formula>
    </cfRule>
  </conditionalFormatting>
  <conditionalFormatting sqref="G74">
    <cfRule type="expression" priority="467" aboveAverage="0" equalAverage="0" bottom="0" percent="0" rank="0" text="" dxfId="2684">
      <formula>$B$74&lt;1</formula>
    </cfRule>
  </conditionalFormatting>
  <conditionalFormatting sqref="G73">
    <cfRule type="expression" priority="468" aboveAverage="0" equalAverage="0" bottom="0" percent="0" rank="0" text="" dxfId="2685">
      <formula>$B$73&lt;1</formula>
    </cfRule>
  </conditionalFormatting>
  <conditionalFormatting sqref="G72">
    <cfRule type="expression" priority="469" aboveAverage="0" equalAverage="0" bottom="0" percent="0" rank="0" text="" dxfId="2686">
      <formula>$B$72&lt;1</formula>
    </cfRule>
  </conditionalFormatting>
  <conditionalFormatting sqref="G71">
    <cfRule type="expression" priority="470" aboveAverage="0" equalAverage="0" bottom="0" percent="0" rank="0" text="" dxfId="2687">
      <formula>$B$71&lt;1</formula>
    </cfRule>
  </conditionalFormatting>
  <conditionalFormatting sqref="G70">
    <cfRule type="expression" priority="471" aboveAverage="0" equalAverage="0" bottom="0" percent="0" rank="0" text="" dxfId="2688">
      <formula>$B$70&lt;1</formula>
    </cfRule>
  </conditionalFormatting>
  <conditionalFormatting sqref="G69">
    <cfRule type="expression" priority="472" aboveAverage="0" equalAverage="0" bottom="0" percent="0" rank="0" text="" dxfId="2689">
      <formula>$B$69&lt;1</formula>
    </cfRule>
  </conditionalFormatting>
  <conditionalFormatting sqref="G68">
    <cfRule type="expression" priority="473" aboveAverage="0" equalAverage="0" bottom="0" percent="0" rank="0" text="" dxfId="2690">
      <formula>$B$68&lt;1</formula>
    </cfRule>
  </conditionalFormatting>
  <conditionalFormatting sqref="G67">
    <cfRule type="expression" priority="474" aboveAverage="0" equalAverage="0" bottom="0" percent="0" rank="0" text="" dxfId="2691">
      <formula>$B$67&lt;1</formula>
    </cfRule>
  </conditionalFormatting>
  <conditionalFormatting sqref="G66">
    <cfRule type="expression" priority="475" aboveAverage="0" equalAverage="0" bottom="0" percent="0" rank="0" text="" dxfId="2692">
      <formula>$B$66&lt;1</formula>
    </cfRule>
  </conditionalFormatting>
  <conditionalFormatting sqref="G65">
    <cfRule type="expression" priority="476" aboveAverage="0" equalAverage="0" bottom="0" percent="0" rank="0" text="" dxfId="2693">
      <formula>$B$65&lt;1</formula>
    </cfRule>
  </conditionalFormatting>
  <conditionalFormatting sqref="G64">
    <cfRule type="expression" priority="477" aboveAverage="0" equalAverage="0" bottom="0" percent="0" rank="0" text="" dxfId="2694">
      <formula>$B$64&lt;1</formula>
    </cfRule>
  </conditionalFormatting>
  <conditionalFormatting sqref="G63">
    <cfRule type="expression" priority="478" aboveAverage="0" equalAverage="0" bottom="0" percent="0" rank="0" text="" dxfId="2695">
      <formula>$B$63&lt;1</formula>
    </cfRule>
  </conditionalFormatting>
  <conditionalFormatting sqref="B528:H528">
    <cfRule type="expression" priority="479" aboveAverage="0" equalAverage="0" bottom="0" percent="0" rank="0" text="" dxfId="2696">
      <formula>$B$528&lt;1</formula>
    </cfRule>
  </conditionalFormatting>
  <conditionalFormatting sqref="B527:H527">
    <cfRule type="expression" priority="480" aboveAverage="0" equalAverage="0" bottom="0" percent="0" rank="0" text="" dxfId="2697">
      <formula>$B$527&lt;1</formula>
    </cfRule>
  </conditionalFormatting>
  <conditionalFormatting sqref="B526:H526">
    <cfRule type="expression" priority="481" aboveAverage="0" equalAverage="0" bottom="0" percent="0" rank="0" text="" dxfId="2698">
      <formula>$B$526&lt;1</formula>
    </cfRule>
  </conditionalFormatting>
  <conditionalFormatting sqref="B525:H525">
    <cfRule type="expression" priority="482" aboveAverage="0" equalAverage="0" bottom="0" percent="0" rank="0" text="" dxfId="2699">
      <formula>$B$525&lt;1</formula>
    </cfRule>
  </conditionalFormatting>
  <conditionalFormatting sqref="B524:F524 H524">
    <cfRule type="expression" priority="483" aboveAverage="0" equalAverage="0" bottom="0" percent="0" rank="0" text="" dxfId="2700">
      <formula>$B$524&lt;1</formula>
    </cfRule>
  </conditionalFormatting>
  <conditionalFormatting sqref="B523:F523 H523">
    <cfRule type="expression" priority="484" aboveAverage="0" equalAverage="0" bottom="0" percent="0" rank="0" text="" dxfId="2701">
      <formula>$B$523&lt;1</formula>
    </cfRule>
  </conditionalFormatting>
  <conditionalFormatting sqref="B522:F522 H522">
    <cfRule type="expression" priority="485" aboveAverage="0" equalAverage="0" bottom="0" percent="0" rank="0" text="" dxfId="2702">
      <formula>$B$522&lt;1</formula>
    </cfRule>
  </conditionalFormatting>
  <conditionalFormatting sqref="B521:F521 H521">
    <cfRule type="expression" priority="486" aboveAverage="0" equalAverage="0" bottom="0" percent="0" rank="0" text="" dxfId="2703">
      <formula>$B$521&lt;1</formula>
    </cfRule>
  </conditionalFormatting>
  <conditionalFormatting sqref="B520:F520 H520">
    <cfRule type="expression" priority="487" aboveAverage="0" equalAverage="0" bottom="0" percent="0" rank="0" text="" dxfId="2704">
      <formula>$B$520&lt;1</formula>
    </cfRule>
  </conditionalFormatting>
  <conditionalFormatting sqref="B519:F519 H519">
    <cfRule type="expression" priority="488" aboveAverage="0" equalAverage="0" bottom="0" percent="0" rank="0" text="" dxfId="2705">
      <formula>$B$519&lt;1</formula>
    </cfRule>
  </conditionalFormatting>
  <conditionalFormatting sqref="B518:F518 H518">
    <cfRule type="expression" priority="489" aboveAverage="0" equalAverage="0" bottom="0" percent="0" rank="0" text="" dxfId="2706">
      <formula>$B$518&lt;1</formula>
    </cfRule>
  </conditionalFormatting>
  <conditionalFormatting sqref="B514:F514 H514">
    <cfRule type="expression" priority="490" aboveAverage="0" equalAverage="0" bottom="0" percent="0" rank="0" text="" dxfId="2707">
      <formula>$B$514&lt;1</formula>
    </cfRule>
  </conditionalFormatting>
  <conditionalFormatting sqref="B513:F513 H513">
    <cfRule type="expression" priority="491" aboveAverage="0" equalAverage="0" bottom="0" percent="0" rank="0" text="" dxfId="2708">
      <formula>$B$513&lt;1</formula>
    </cfRule>
  </conditionalFormatting>
  <conditionalFormatting sqref="B512:F512 H512">
    <cfRule type="expression" priority="492" aboveAverage="0" equalAverage="0" bottom="0" percent="0" rank="0" text="" dxfId="2709">
      <formula>$B$512&lt;1</formula>
    </cfRule>
  </conditionalFormatting>
  <conditionalFormatting sqref="B511:F511 H511">
    <cfRule type="expression" priority="493" aboveAverage="0" equalAverage="0" bottom="0" percent="0" rank="0" text="" dxfId="2710">
      <formula>$B$511&lt;1</formula>
    </cfRule>
  </conditionalFormatting>
  <conditionalFormatting sqref="B510:F510 H510">
    <cfRule type="expression" priority="494" aboveAverage="0" equalAverage="0" bottom="0" percent="0" rank="0" text="" dxfId="2711">
      <formula>$B$510&lt;1</formula>
    </cfRule>
  </conditionalFormatting>
  <conditionalFormatting sqref="B509:F509 H509">
    <cfRule type="expression" priority="495" aboveAverage="0" equalAverage="0" bottom="0" percent="0" rank="0" text="" dxfId="2712">
      <formula>$B$509&lt;1</formula>
    </cfRule>
  </conditionalFormatting>
  <conditionalFormatting sqref="B508:F508 H508">
    <cfRule type="expression" priority="496" aboveAverage="0" equalAverage="0" bottom="0" percent="0" rank="0" text="" dxfId="2713">
      <formula>$B$508&lt;1</formula>
    </cfRule>
  </conditionalFormatting>
  <conditionalFormatting sqref="B507:F507 H507">
    <cfRule type="expression" priority="497" aboveAverage="0" equalAverage="0" bottom="0" percent="0" rank="0" text="" dxfId="2714">
      <formula>$B$507&lt;1</formula>
    </cfRule>
  </conditionalFormatting>
  <conditionalFormatting sqref="B506:F506 H506">
    <cfRule type="expression" priority="498" aboveAverage="0" equalAverage="0" bottom="0" percent="0" rank="0" text="" dxfId="2715">
      <formula>$B$506&lt;1</formula>
    </cfRule>
  </conditionalFormatting>
  <conditionalFormatting sqref="B505:F505 H505">
    <cfRule type="expression" priority="499" aboveAverage="0" equalAverage="0" bottom="0" percent="0" rank="0" text="" dxfId="2716">
      <formula>$B$505&lt;1</formula>
    </cfRule>
  </conditionalFormatting>
  <conditionalFormatting sqref="B504:F504 H504">
    <cfRule type="expression" priority="500" aboveAverage="0" equalAverage="0" bottom="0" percent="0" rank="0" text="" dxfId="2717">
      <formula>$B$504&lt;1</formula>
    </cfRule>
  </conditionalFormatting>
  <conditionalFormatting sqref="B503:F503 H503">
    <cfRule type="expression" priority="501" aboveAverage="0" equalAverage="0" bottom="0" percent="0" rank="0" text="" dxfId="2718">
      <formula>$B$503&lt;1</formula>
    </cfRule>
  </conditionalFormatting>
  <conditionalFormatting sqref="B502:F502 H502">
    <cfRule type="expression" priority="502" aboveAverage="0" equalAverage="0" bottom="0" percent="0" rank="0" text="" dxfId="2719">
      <formula>$B$502&lt;1</formula>
    </cfRule>
  </conditionalFormatting>
  <conditionalFormatting sqref="B501:F501 H501">
    <cfRule type="expression" priority="503" aboveAverage="0" equalAverage="0" bottom="0" percent="0" rank="0" text="" dxfId="2720">
      <formula>$B$501&lt;1</formula>
    </cfRule>
  </conditionalFormatting>
  <conditionalFormatting sqref="B500:F500 H500">
    <cfRule type="expression" priority="504" aboveAverage="0" equalAverage="0" bottom="0" percent="0" rank="0" text="" dxfId="2721">
      <formula>$B$500&lt;1</formula>
    </cfRule>
  </conditionalFormatting>
  <conditionalFormatting sqref="B499:F499 H499">
    <cfRule type="expression" priority="505" aboveAverage="0" equalAverage="0" bottom="0" percent="0" rank="0" text="" dxfId="2722">
      <formula>$B$499&lt;1</formula>
    </cfRule>
  </conditionalFormatting>
  <conditionalFormatting sqref="B498:F498 H498">
    <cfRule type="expression" priority="506" aboveAverage="0" equalAverage="0" bottom="0" percent="0" rank="0" text="" dxfId="2723">
      <formula>$B$498&lt;1</formula>
    </cfRule>
  </conditionalFormatting>
  <conditionalFormatting sqref="B497:F497 H497">
    <cfRule type="expression" priority="507" aboveAverage="0" equalAverage="0" bottom="0" percent="0" rank="0" text="" dxfId="2724">
      <formula>$B$497&lt;1</formula>
    </cfRule>
  </conditionalFormatting>
  <conditionalFormatting sqref="B496:F496 H496">
    <cfRule type="expression" priority="508" aboveAverage="0" equalAverage="0" bottom="0" percent="0" rank="0" text="" dxfId="2725">
      <formula>$B$496&lt;1</formula>
    </cfRule>
  </conditionalFormatting>
  <conditionalFormatting sqref="B495:F495 H495">
    <cfRule type="expression" priority="509" aboveAverage="0" equalAverage="0" bottom="0" percent="0" rank="0" text="" dxfId="2726">
      <formula>$B$495&lt;1</formula>
    </cfRule>
  </conditionalFormatting>
  <conditionalFormatting sqref="B494:F494 H494">
    <cfRule type="expression" priority="510" aboveAverage="0" equalAverage="0" bottom="0" percent="0" rank="0" text="" dxfId="2727">
      <formula>$B$494&lt;1</formula>
    </cfRule>
  </conditionalFormatting>
  <conditionalFormatting sqref="B493:F493 H493">
    <cfRule type="expression" priority="511" aboveAverage="0" equalAverage="0" bottom="0" percent="0" rank="0" text="" dxfId="2728">
      <formula>$B$493&lt;1</formula>
    </cfRule>
  </conditionalFormatting>
  <conditionalFormatting sqref="B492:F492 H492">
    <cfRule type="expression" priority="512" aboveAverage="0" equalAverage="0" bottom="0" percent="0" rank="0" text="" dxfId="2729">
      <formula>$B$492&lt;1</formula>
    </cfRule>
  </conditionalFormatting>
  <conditionalFormatting sqref="B491:F491 H491">
    <cfRule type="expression" priority="513" aboveAverage="0" equalAverage="0" bottom="0" percent="0" rank="0" text="" dxfId="2730">
      <formula>$B$491&lt;1</formula>
    </cfRule>
  </conditionalFormatting>
  <conditionalFormatting sqref="B490:F490 H490">
    <cfRule type="expression" priority="514" aboveAverage="0" equalAverage="0" bottom="0" percent="0" rank="0" text="" dxfId="2731">
      <formula>$B$490&lt;1</formula>
    </cfRule>
  </conditionalFormatting>
  <conditionalFormatting sqref="B489:F489 H489">
    <cfRule type="expression" priority="515" aboveAverage="0" equalAverage="0" bottom="0" percent="0" rank="0" text="" dxfId="2732">
      <formula>$B$489&lt;1</formula>
    </cfRule>
  </conditionalFormatting>
  <conditionalFormatting sqref="B488:F488 H488">
    <cfRule type="expression" priority="516" aboveAverage="0" equalAverage="0" bottom="0" percent="0" rank="0" text="" dxfId="2733">
      <formula>$B$488&lt;1</formula>
    </cfRule>
  </conditionalFormatting>
  <conditionalFormatting sqref="B487:F487 H487">
    <cfRule type="expression" priority="517" aboveAverage="0" equalAverage="0" bottom="0" percent="0" rank="0" text="" dxfId="2734">
      <formula>$B$487&lt;1</formula>
    </cfRule>
  </conditionalFormatting>
  <conditionalFormatting sqref="B486:F486 H486">
    <cfRule type="expression" priority="518" aboveAverage="0" equalAverage="0" bottom="0" percent="0" rank="0" text="" dxfId="2735">
      <formula>$B$486&lt;1</formula>
    </cfRule>
  </conditionalFormatting>
  <conditionalFormatting sqref="B485:F485 H485">
    <cfRule type="expression" priority="519" aboveAverage="0" equalAverage="0" bottom="0" percent="0" rank="0" text="" dxfId="2736">
      <formula>$B$485&lt;1</formula>
    </cfRule>
  </conditionalFormatting>
  <conditionalFormatting sqref="B484:F484 H484">
    <cfRule type="expression" priority="520" aboveAverage="0" equalAverage="0" bottom="0" percent="0" rank="0" text="" dxfId="2737">
      <formula>$B$484&lt;1</formula>
    </cfRule>
  </conditionalFormatting>
  <conditionalFormatting sqref="B483:F483 H483">
    <cfRule type="expression" priority="521" aboveAverage="0" equalAverage="0" bottom="0" percent="0" rank="0" text="" dxfId="2738">
      <formula>$B$483&lt;1</formula>
    </cfRule>
  </conditionalFormatting>
  <conditionalFormatting sqref="B482:F482 H482">
    <cfRule type="expression" priority="522" aboveAverage="0" equalAverage="0" bottom="0" percent="0" rank="0" text="" dxfId="2739">
      <formula>$B$482&lt;1</formula>
    </cfRule>
  </conditionalFormatting>
  <conditionalFormatting sqref="B481:F481 H481">
    <cfRule type="expression" priority="523" aboveAverage="0" equalAverage="0" bottom="0" percent="0" rank="0" text="" dxfId="2740">
      <formula>$B$481&lt;1</formula>
    </cfRule>
  </conditionalFormatting>
  <conditionalFormatting sqref="B478:F478 H478">
    <cfRule type="expression" priority="524" aboveAverage="0" equalAverage="0" bottom="0" percent="0" rank="0" text="" dxfId="2741">
      <formula>$B$478&lt;1</formula>
    </cfRule>
  </conditionalFormatting>
  <conditionalFormatting sqref="B477:F477 H477">
    <cfRule type="expression" priority="525" aboveAverage="0" equalAverage="0" bottom="0" percent="0" rank="0" text="" dxfId="2742">
      <formula>$B$477&lt;1</formula>
    </cfRule>
  </conditionalFormatting>
  <conditionalFormatting sqref="B476:F476 H476">
    <cfRule type="expression" priority="526" aboveAverage="0" equalAverage="0" bottom="0" percent="0" rank="0" text="" dxfId="2743">
      <formula>$B$476&lt;1</formula>
    </cfRule>
  </conditionalFormatting>
  <conditionalFormatting sqref="B471:F471 H471">
    <cfRule type="expression" priority="527" aboveAverage="0" equalAverage="0" bottom="0" percent="0" rank="0" text="" dxfId="2744">
      <formula>$B$471&lt;1</formula>
    </cfRule>
  </conditionalFormatting>
  <conditionalFormatting sqref="B470:F470 H470">
    <cfRule type="expression" priority="528" aboveAverage="0" equalAverage="0" bottom="0" percent="0" rank="0" text="" dxfId="2745">
      <formula>$B$470&lt;1</formula>
    </cfRule>
  </conditionalFormatting>
  <conditionalFormatting sqref="B469:F469 H469">
    <cfRule type="expression" priority="529" aboveAverage="0" equalAverage="0" bottom="0" percent="0" rank="0" text="" dxfId="2746">
      <formula>$B$469&lt;1</formula>
    </cfRule>
  </conditionalFormatting>
  <conditionalFormatting sqref="B468:F468 H468">
    <cfRule type="expression" priority="530" aboveAverage="0" equalAverage="0" bottom="0" percent="0" rank="0" text="" dxfId="2747">
      <formula>$B$468&lt;1</formula>
    </cfRule>
  </conditionalFormatting>
  <conditionalFormatting sqref="B467:F467 H467">
    <cfRule type="expression" priority="531" aboveAverage="0" equalAverage="0" bottom="0" percent="0" rank="0" text="" dxfId="2748">
      <formula>$B$467&lt;1</formula>
    </cfRule>
  </conditionalFormatting>
  <conditionalFormatting sqref="B466:F466 H466">
    <cfRule type="expression" priority="532" aboveAverage="0" equalAverage="0" bottom="0" percent="0" rank="0" text="" dxfId="2749">
      <formula>$B$466&lt;1</formula>
    </cfRule>
  </conditionalFormatting>
  <conditionalFormatting sqref="B465:F465 H465">
    <cfRule type="expression" priority="533" aboveAverage="0" equalAverage="0" bottom="0" percent="0" rank="0" text="" dxfId="2750">
      <formula>$B$465&lt;1</formula>
    </cfRule>
  </conditionalFormatting>
  <conditionalFormatting sqref="B464:F464 H464">
    <cfRule type="expression" priority="534" aboveAverage="0" equalAverage="0" bottom="0" percent="0" rank="0" text="" dxfId="2751">
      <formula>$B$464&lt;1</formula>
    </cfRule>
  </conditionalFormatting>
  <conditionalFormatting sqref="B463:F463 H463">
    <cfRule type="expression" priority="535" aboveAverage="0" equalAverage="0" bottom="0" percent="0" rank="0" text="" dxfId="2752">
      <formula>$B$463&lt;1</formula>
    </cfRule>
  </conditionalFormatting>
  <conditionalFormatting sqref="B462:F462 H462">
    <cfRule type="expression" priority="536" aboveAverage="0" equalAverage="0" bottom="0" percent="0" rank="0" text="" dxfId="2753">
      <formula>$B$462&lt;1</formula>
    </cfRule>
  </conditionalFormatting>
  <conditionalFormatting sqref="B461:F461 H461">
    <cfRule type="expression" priority="537" aboveAverage="0" equalAverage="0" bottom="0" percent="0" rank="0" text="" dxfId="2754">
      <formula>$B$461&lt;1</formula>
    </cfRule>
  </conditionalFormatting>
  <conditionalFormatting sqref="B460:F460 H460">
    <cfRule type="expression" priority="538" aboveAverage="0" equalAverage="0" bottom="0" percent="0" rank="0" text="" dxfId="2755">
      <formula>$B$460&lt;1</formula>
    </cfRule>
  </conditionalFormatting>
  <conditionalFormatting sqref="B459:F459 H459">
    <cfRule type="expression" priority="539" aboveAverage="0" equalAverage="0" bottom="0" percent="0" rank="0" text="" dxfId="2756">
      <formula>$B$459&lt;1</formula>
    </cfRule>
  </conditionalFormatting>
  <conditionalFormatting sqref="B458:F458 H458">
    <cfRule type="expression" priority="540" aboveAverage="0" equalAverage="0" bottom="0" percent="0" rank="0" text="" dxfId="2757">
      <formula>$B$458&lt;1</formula>
    </cfRule>
  </conditionalFormatting>
  <conditionalFormatting sqref="B457:F457 H457">
    <cfRule type="expression" priority="541" aboveAverage="0" equalAverage="0" bottom="0" percent="0" rank="0" text="" dxfId="2758">
      <formula>$B$457&lt;1</formula>
    </cfRule>
  </conditionalFormatting>
  <conditionalFormatting sqref="B456:F456 H456">
    <cfRule type="expression" priority="542" aboveAverage="0" equalAverage="0" bottom="0" percent="0" rank="0" text="" dxfId="2759">
      <formula>$B$456&lt;1</formula>
    </cfRule>
  </conditionalFormatting>
  <conditionalFormatting sqref="B455:F455 H455">
    <cfRule type="expression" priority="543" aboveAverage="0" equalAverage="0" bottom="0" percent="0" rank="0" text="" dxfId="2760">
      <formula>$B$455&lt;1</formula>
    </cfRule>
  </conditionalFormatting>
  <conditionalFormatting sqref="B454:F454 H454">
    <cfRule type="expression" priority="544" aboveAverage="0" equalAverage="0" bottom="0" percent="0" rank="0" text="" dxfId="2761">
      <formula>$B$454&lt;1</formula>
    </cfRule>
  </conditionalFormatting>
  <conditionalFormatting sqref="B453:F453 H453">
    <cfRule type="expression" priority="545" aboveAverage="0" equalAverage="0" bottom="0" percent="0" rank="0" text="" dxfId="2762">
      <formula>$B$453&lt;1</formula>
    </cfRule>
  </conditionalFormatting>
  <conditionalFormatting sqref="B452:F452 H452">
    <cfRule type="expression" priority="546" aboveAverage="0" equalAverage="0" bottom="0" percent="0" rank="0" text="" dxfId="2763">
      <formula>$B$452&lt;1</formula>
    </cfRule>
  </conditionalFormatting>
  <conditionalFormatting sqref="B451:F451 H451">
    <cfRule type="expression" priority="547" aboveAverage="0" equalAverage="0" bottom="0" percent="0" rank="0" text="" dxfId="2764">
      <formula>$B$451&lt;1</formula>
    </cfRule>
  </conditionalFormatting>
  <conditionalFormatting sqref="B450:F450 H450">
    <cfRule type="expression" priority="548" aboveAverage="0" equalAverage="0" bottom="0" percent="0" rank="0" text="" dxfId="2765">
      <formula>$B$450&lt;1</formula>
    </cfRule>
  </conditionalFormatting>
  <conditionalFormatting sqref="B449:F449 H449">
    <cfRule type="expression" priority="549" aboveAverage="0" equalAverage="0" bottom="0" percent="0" rank="0" text="" dxfId="2766">
      <formula>$B$449&lt;1</formula>
    </cfRule>
  </conditionalFormatting>
  <conditionalFormatting sqref="B448:F448 H448">
    <cfRule type="expression" priority="550" aboveAverage="0" equalAverage="0" bottom="0" percent="0" rank="0" text="" dxfId="2767">
      <formula>$B$448&lt;1</formula>
    </cfRule>
  </conditionalFormatting>
  <conditionalFormatting sqref="B447:F447 H447">
    <cfRule type="expression" priority="551" aboveAverage="0" equalAverage="0" bottom="0" percent="0" rank="0" text="" dxfId="2768">
      <formula>$B$447&lt;1</formula>
    </cfRule>
  </conditionalFormatting>
  <conditionalFormatting sqref="B446:F446 H446">
    <cfRule type="expression" priority="552" aboveAverage="0" equalAverage="0" bottom="0" percent="0" rank="0" text="" dxfId="2769">
      <formula>$B$446&lt;1</formula>
    </cfRule>
  </conditionalFormatting>
  <conditionalFormatting sqref="B445:F445 H445">
    <cfRule type="expression" priority="553" aboveAverage="0" equalAverage="0" bottom="0" percent="0" rank="0" text="" dxfId="2770">
      <formula>$B$445&lt;1</formula>
    </cfRule>
  </conditionalFormatting>
  <conditionalFormatting sqref="B444:F444 H444">
    <cfRule type="expression" priority="554" aboveAverage="0" equalAverage="0" bottom="0" percent="0" rank="0" text="" dxfId="2771">
      <formula>$B$444&lt;1</formula>
    </cfRule>
  </conditionalFormatting>
  <conditionalFormatting sqref="B443:F443 H443">
    <cfRule type="expression" priority="555" aboveAverage="0" equalAverage="0" bottom="0" percent="0" rank="0" text="" dxfId="2772">
      <formula>$B$443&lt;1</formula>
    </cfRule>
  </conditionalFormatting>
  <conditionalFormatting sqref="B442:F442 H442">
    <cfRule type="expression" priority="556" aboveAverage="0" equalAverage="0" bottom="0" percent="0" rank="0" text="" dxfId="2773">
      <formula>$B$442&lt;1</formula>
    </cfRule>
  </conditionalFormatting>
  <conditionalFormatting sqref="B441:F441 H441">
    <cfRule type="expression" priority="557" aboveAverage="0" equalAverage="0" bottom="0" percent="0" rank="0" text="" dxfId="2774">
      <formula>$B$441&lt;1</formula>
    </cfRule>
  </conditionalFormatting>
  <conditionalFormatting sqref="B440:F440 H440">
    <cfRule type="expression" priority="558" aboveAverage="0" equalAverage="0" bottom="0" percent="0" rank="0" text="" dxfId="2775">
      <formula>$B$440&lt;1</formula>
    </cfRule>
  </conditionalFormatting>
  <conditionalFormatting sqref="B439:F439 H439">
    <cfRule type="expression" priority="559" aboveAverage="0" equalAverage="0" bottom="0" percent="0" rank="0" text="" dxfId="2776">
      <formula>$B$439&lt;1</formula>
    </cfRule>
  </conditionalFormatting>
  <conditionalFormatting sqref="B438:F438 H438">
    <cfRule type="expression" priority="560" aboveAverage="0" equalAverage="0" bottom="0" percent="0" rank="0" text="" dxfId="2777">
      <formula>$B$438&lt;1</formula>
    </cfRule>
  </conditionalFormatting>
  <conditionalFormatting sqref="B437:F437 H437">
    <cfRule type="expression" priority="561" aboveAverage="0" equalAverage="0" bottom="0" percent="0" rank="0" text="" dxfId="2778">
      <formula>$B$437&lt;1</formula>
    </cfRule>
  </conditionalFormatting>
  <conditionalFormatting sqref="B436:F436 H436">
    <cfRule type="expression" priority="562" aboveAverage="0" equalAverage="0" bottom="0" percent="0" rank="0" text="" dxfId="2779">
      <formula>$B$436&lt;1</formula>
    </cfRule>
  </conditionalFormatting>
  <conditionalFormatting sqref="B435:F435 H435">
    <cfRule type="expression" priority="563" aboveAverage="0" equalAverage="0" bottom="0" percent="0" rank="0" text="" dxfId="2780">
      <formula>$B$435&lt;1</formula>
    </cfRule>
  </conditionalFormatting>
  <conditionalFormatting sqref="B434:F434 H434">
    <cfRule type="expression" priority="564" aboveAverage="0" equalAverage="0" bottom="0" percent="0" rank="0" text="" dxfId="2781">
      <formula>$B$434&lt;1</formula>
    </cfRule>
  </conditionalFormatting>
  <conditionalFormatting sqref="B433:F433 H433">
    <cfRule type="expression" priority="565" aboveAverage="0" equalAverage="0" bottom="0" percent="0" rank="0" text="" dxfId="2782">
      <formula>$B$433&lt;1</formula>
    </cfRule>
  </conditionalFormatting>
  <conditionalFormatting sqref="B432:F432 H432">
    <cfRule type="expression" priority="566" aboveAverage="0" equalAverage="0" bottom="0" percent="0" rank="0" text="" dxfId="2783">
      <formula>$B$432&lt;1</formula>
    </cfRule>
  </conditionalFormatting>
  <conditionalFormatting sqref="B431:F431 H431">
    <cfRule type="expression" priority="567" aboveAverage="0" equalAverage="0" bottom="0" percent="0" rank="0" text="" dxfId="2784">
      <formula>$B$431&lt;1</formula>
    </cfRule>
  </conditionalFormatting>
  <conditionalFormatting sqref="B430:F430 H430">
    <cfRule type="expression" priority="568" aboveAverage="0" equalAverage="0" bottom="0" percent="0" rank="0" text="" dxfId="2785">
      <formula>$B$430&lt;1</formula>
    </cfRule>
  </conditionalFormatting>
  <conditionalFormatting sqref="B429:F429 H429">
    <cfRule type="expression" priority="569" aboveAverage="0" equalAverage="0" bottom="0" percent="0" rank="0" text="" dxfId="2786">
      <formula>$B$429&lt;1</formula>
    </cfRule>
  </conditionalFormatting>
  <conditionalFormatting sqref="B428:F428 H428">
    <cfRule type="expression" priority="570" aboveAverage="0" equalAverage="0" bottom="0" percent="0" rank="0" text="" dxfId="2787">
      <formula>$B$428&lt;1</formula>
    </cfRule>
  </conditionalFormatting>
  <conditionalFormatting sqref="B427:F427 H427">
    <cfRule type="expression" priority="571" aboveAverage="0" equalAverage="0" bottom="0" percent="0" rank="0" text="" dxfId="2788">
      <formula>$B$427&lt;1</formula>
    </cfRule>
  </conditionalFormatting>
  <conditionalFormatting sqref="B426:F426 H426">
    <cfRule type="expression" priority="572" aboveAverage="0" equalAverage="0" bottom="0" percent="0" rank="0" text="" dxfId="2789">
      <formula>$B$426&lt;1</formula>
    </cfRule>
  </conditionalFormatting>
  <conditionalFormatting sqref="B425:F425 H425">
    <cfRule type="expression" priority="573" aboveAverage="0" equalAverage="0" bottom="0" percent="0" rank="0" text="" dxfId="2790">
      <formula>$B$425&lt;1</formula>
    </cfRule>
  </conditionalFormatting>
  <conditionalFormatting sqref="B424:F424 H424">
    <cfRule type="expression" priority="574" aboveAverage="0" equalAverage="0" bottom="0" percent="0" rank="0" text="" dxfId="2791">
      <formula>$B$424&lt;1</formula>
    </cfRule>
  </conditionalFormatting>
  <conditionalFormatting sqref="B423:F423 H423">
    <cfRule type="expression" priority="575" aboveAverage="0" equalAverage="0" bottom="0" percent="0" rank="0" text="" dxfId="2792">
      <formula>$B$423&lt;1</formula>
    </cfRule>
  </conditionalFormatting>
  <conditionalFormatting sqref="B422:F422 H422">
    <cfRule type="expression" priority="576" aboveAverage="0" equalAverage="0" bottom="0" percent="0" rank="0" text="" dxfId="2793">
      <formula>$B$422&lt;1</formula>
    </cfRule>
  </conditionalFormatting>
  <conditionalFormatting sqref="B421:F421 H421">
    <cfRule type="expression" priority="577" aboveAverage="0" equalAverage="0" bottom="0" percent="0" rank="0" text="" dxfId="2794">
      <formula>$B$421&lt;1</formula>
    </cfRule>
  </conditionalFormatting>
  <conditionalFormatting sqref="B420:F420 H420">
    <cfRule type="expression" priority="578" aboveAverage="0" equalAverage="0" bottom="0" percent="0" rank="0" text="" dxfId="2795">
      <formula>$B$420&lt;1</formula>
    </cfRule>
  </conditionalFormatting>
  <conditionalFormatting sqref="B419:F419 H419">
    <cfRule type="expression" priority="579" aboveAverage="0" equalAverage="0" bottom="0" percent="0" rank="0" text="" dxfId="2796">
      <formula>$B$419&lt;1</formula>
    </cfRule>
  </conditionalFormatting>
  <conditionalFormatting sqref="B418:F418 H418">
    <cfRule type="expression" priority="580" aboveAverage="0" equalAverage="0" bottom="0" percent="0" rank="0" text="" dxfId="2797">
      <formula>$B$418&lt;1</formula>
    </cfRule>
  </conditionalFormatting>
  <conditionalFormatting sqref="B417:F417 H417">
    <cfRule type="expression" priority="581" aboveAverage="0" equalAverage="0" bottom="0" percent="0" rank="0" text="" dxfId="2798">
      <formula>$B$417&lt;1</formula>
    </cfRule>
  </conditionalFormatting>
  <conditionalFormatting sqref="B416:F416 H416">
    <cfRule type="expression" priority="582" aboveAverage="0" equalAverage="0" bottom="0" percent="0" rank="0" text="" dxfId="2799">
      <formula>$B$416&lt;1</formula>
    </cfRule>
  </conditionalFormatting>
  <conditionalFormatting sqref="B415:F415 H415">
    <cfRule type="expression" priority="583" aboveAverage="0" equalAverage="0" bottom="0" percent="0" rank="0" text="" dxfId="2800">
      <formula>$B$415&lt;1</formula>
    </cfRule>
  </conditionalFormatting>
  <conditionalFormatting sqref="B414:F414 H414">
    <cfRule type="expression" priority="584" aboveAverage="0" equalAverage="0" bottom="0" percent="0" rank="0" text="" dxfId="2801">
      <formula>$B$414&lt;1</formula>
    </cfRule>
  </conditionalFormatting>
  <conditionalFormatting sqref="B413:F413 H413">
    <cfRule type="expression" priority="585" aboveAverage="0" equalAverage="0" bottom="0" percent="0" rank="0" text="" dxfId="2802">
      <formula>$B$413&lt;1</formula>
    </cfRule>
  </conditionalFormatting>
  <conditionalFormatting sqref="B412:F412 H412">
    <cfRule type="expression" priority="586" aboveAverage="0" equalAverage="0" bottom="0" percent="0" rank="0" text="" dxfId="2803">
      <formula>$B$412&lt;1</formula>
    </cfRule>
  </conditionalFormatting>
  <conditionalFormatting sqref="B411:F411 H411">
    <cfRule type="expression" priority="587" aboveAverage="0" equalAverage="0" bottom="0" percent="0" rank="0" text="" dxfId="2804">
      <formula>$B$411&lt;1</formula>
    </cfRule>
  </conditionalFormatting>
  <conditionalFormatting sqref="B410:F410 H410">
    <cfRule type="expression" priority="588" aboveAverage="0" equalAverage="0" bottom="0" percent="0" rank="0" text="" dxfId="2805">
      <formula>$B$410&lt;1</formula>
    </cfRule>
  </conditionalFormatting>
  <conditionalFormatting sqref="B409:F409 H409">
    <cfRule type="expression" priority="589" aboveAverage="0" equalAverage="0" bottom="0" percent="0" rank="0" text="" dxfId="2806">
      <formula>$B$409&lt;1</formula>
    </cfRule>
  </conditionalFormatting>
  <conditionalFormatting sqref="B408:F408 H408">
    <cfRule type="expression" priority="590" aboveAverage="0" equalAverage="0" bottom="0" percent="0" rank="0" text="" dxfId="2807">
      <formula>$B$408&lt;1</formula>
    </cfRule>
  </conditionalFormatting>
  <conditionalFormatting sqref="B407:F407 H407">
    <cfRule type="expression" priority="591" aboveAverage="0" equalAverage="0" bottom="0" percent="0" rank="0" text="" dxfId="2808">
      <formula>$B$407&lt;1</formula>
    </cfRule>
  </conditionalFormatting>
  <conditionalFormatting sqref="B406:F406 H406">
    <cfRule type="expression" priority="592" aboveAverage="0" equalAverage="0" bottom="0" percent="0" rank="0" text="" dxfId="2809">
      <formula>$B$406&lt;1</formula>
    </cfRule>
  </conditionalFormatting>
  <conditionalFormatting sqref="B405:F405 H405">
    <cfRule type="expression" priority="593" aboveAverage="0" equalAverage="0" bottom="0" percent="0" rank="0" text="" dxfId="2810">
      <formula>$B$405&lt;1</formula>
    </cfRule>
  </conditionalFormatting>
  <conditionalFormatting sqref="B404:F404 H404">
    <cfRule type="expression" priority="594" aboveAverage="0" equalAverage="0" bottom="0" percent="0" rank="0" text="" dxfId="2811">
      <formula>$B$404&lt;1</formula>
    </cfRule>
  </conditionalFormatting>
  <conditionalFormatting sqref="B403:F403 H403">
    <cfRule type="expression" priority="595" aboveAverage="0" equalAverage="0" bottom="0" percent="0" rank="0" text="" dxfId="2812">
      <formula>$B$403&lt;1</formula>
    </cfRule>
  </conditionalFormatting>
  <conditionalFormatting sqref="B402:F402 H402">
    <cfRule type="expression" priority="596" aboveAverage="0" equalAverage="0" bottom="0" percent="0" rank="0" text="" dxfId="2813">
      <formula>$B$402&lt;1</formula>
    </cfRule>
  </conditionalFormatting>
  <conditionalFormatting sqref="B401:F401 H401">
    <cfRule type="expression" priority="597" aboveAverage="0" equalAverage="0" bottom="0" percent="0" rank="0" text="" dxfId="2814">
      <formula>$B$401&lt;1</formula>
    </cfRule>
  </conditionalFormatting>
  <conditionalFormatting sqref="B400:F400 H400">
    <cfRule type="expression" priority="598" aboveAverage="0" equalAverage="0" bottom="0" percent="0" rank="0" text="" dxfId="2815">
      <formula>$B$400&lt;1</formula>
    </cfRule>
  </conditionalFormatting>
  <conditionalFormatting sqref="B399:F399 H399">
    <cfRule type="expression" priority="599" aboveAverage="0" equalAverage="0" bottom="0" percent="0" rank="0" text="" dxfId="2816">
      <formula>$B$399&lt;1</formula>
    </cfRule>
  </conditionalFormatting>
  <conditionalFormatting sqref="B398:F398 H398">
    <cfRule type="expression" priority="600" aboveAverage="0" equalAverage="0" bottom="0" percent="0" rank="0" text="" dxfId="2817">
      <formula>$B$398&lt;1</formula>
    </cfRule>
  </conditionalFormatting>
  <conditionalFormatting sqref="B397:F397 H397">
    <cfRule type="expression" priority="601" aboveAverage="0" equalAverage="0" bottom="0" percent="0" rank="0" text="" dxfId="2818">
      <formula>$B$397&lt;1</formula>
    </cfRule>
  </conditionalFormatting>
  <conditionalFormatting sqref="B396:F396 H396">
    <cfRule type="expression" priority="602" aboveAverage="0" equalAverage="0" bottom="0" percent="0" rank="0" text="" dxfId="2819">
      <formula>$B$396&lt;1</formula>
    </cfRule>
  </conditionalFormatting>
  <conditionalFormatting sqref="B395:F395 H395">
    <cfRule type="expression" priority="603" aboveAverage="0" equalAverage="0" bottom="0" percent="0" rank="0" text="" dxfId="2820">
      <formula>$B$395&lt;1</formula>
    </cfRule>
  </conditionalFormatting>
  <conditionalFormatting sqref="B394:F394 H394">
    <cfRule type="expression" priority="604" aboveAverage="0" equalAverage="0" bottom="0" percent="0" rank="0" text="" dxfId="2821">
      <formula>$B$394&lt;1</formula>
    </cfRule>
  </conditionalFormatting>
  <conditionalFormatting sqref="B393:F393 H393">
    <cfRule type="expression" priority="605" aboveAverage="0" equalAverage="0" bottom="0" percent="0" rank="0" text="" dxfId="2822">
      <formula>$B$393&lt;1</formula>
    </cfRule>
  </conditionalFormatting>
  <conditionalFormatting sqref="B392:F392 H392">
    <cfRule type="expression" priority="606" aboveAverage="0" equalAverage="0" bottom="0" percent="0" rank="0" text="" dxfId="2823">
      <formula>$B$392&lt;1</formula>
    </cfRule>
  </conditionalFormatting>
  <conditionalFormatting sqref="B391:F391 H391">
    <cfRule type="expression" priority="607" aboveAverage="0" equalAverage="0" bottom="0" percent="0" rank="0" text="" dxfId="2824">
      <formula>$B$391&lt;1</formula>
    </cfRule>
  </conditionalFormatting>
  <conditionalFormatting sqref="B390:F390 H390">
    <cfRule type="expression" priority="608" aboveAverage="0" equalAverage="0" bottom="0" percent="0" rank="0" text="" dxfId="2825">
      <formula>$B$390&lt;1</formula>
    </cfRule>
  </conditionalFormatting>
  <conditionalFormatting sqref="B389:F389 H389">
    <cfRule type="expression" priority="609" aboveAverage="0" equalAverage="0" bottom="0" percent="0" rank="0" text="" dxfId="2826">
      <formula>$B$389&lt;1</formula>
    </cfRule>
  </conditionalFormatting>
  <conditionalFormatting sqref="B388:F388 H388">
    <cfRule type="expression" priority="610" aboveAverage="0" equalAverage="0" bottom="0" percent="0" rank="0" text="" dxfId="2827">
      <formula>$B$388&lt;1</formula>
    </cfRule>
  </conditionalFormatting>
  <conditionalFormatting sqref="B387:F387 H387">
    <cfRule type="expression" priority="611" aboveAverage="0" equalAverage="0" bottom="0" percent="0" rank="0" text="" dxfId="2828">
      <formula>$B$387&lt;1</formula>
    </cfRule>
  </conditionalFormatting>
  <conditionalFormatting sqref="B386:F386 H386">
    <cfRule type="expression" priority="612" aboveAverage="0" equalAverage="0" bottom="0" percent="0" rank="0" text="" dxfId="2829">
      <formula>$B$386&lt;1</formula>
    </cfRule>
  </conditionalFormatting>
  <conditionalFormatting sqref="B385:F385 H385">
    <cfRule type="expression" priority="613" aboveAverage="0" equalAverage="0" bottom="0" percent="0" rank="0" text="" dxfId="2830">
      <formula>$B$385&lt;1</formula>
    </cfRule>
  </conditionalFormatting>
  <conditionalFormatting sqref="B384:F384 H384">
    <cfRule type="expression" priority="614" aboveAverage="0" equalAverage="0" bottom="0" percent="0" rank="0" text="" dxfId="2831">
      <formula>$B$384&lt;1</formula>
    </cfRule>
  </conditionalFormatting>
  <conditionalFormatting sqref="B383:F383 H383">
    <cfRule type="expression" priority="615" aboveAverage="0" equalAverage="0" bottom="0" percent="0" rank="0" text="" dxfId="2832">
      <formula>$B$383&lt;1</formula>
    </cfRule>
  </conditionalFormatting>
  <conditionalFormatting sqref="B382:F382 H382">
    <cfRule type="expression" priority="616" aboveAverage="0" equalAverage="0" bottom="0" percent="0" rank="0" text="" dxfId="2833">
      <formula>$B$382&lt;1</formula>
    </cfRule>
  </conditionalFormatting>
  <conditionalFormatting sqref="B381:F381 H381">
    <cfRule type="expression" priority="617" aboveAverage="0" equalAverage="0" bottom="0" percent="0" rank="0" text="" dxfId="2834">
      <formula>$B$381&lt;1</formula>
    </cfRule>
  </conditionalFormatting>
  <conditionalFormatting sqref="B380:F380 H380">
    <cfRule type="expression" priority="618" aboveAverage="0" equalAverage="0" bottom="0" percent="0" rank="0" text="" dxfId="2835">
      <formula>$B$380&lt;1</formula>
    </cfRule>
  </conditionalFormatting>
  <conditionalFormatting sqref="B379:F379 H379">
    <cfRule type="expression" priority="619" aboveAverage="0" equalAverage="0" bottom="0" percent="0" rank="0" text="" dxfId="2836">
      <formula>$B$379&lt;1</formula>
    </cfRule>
  </conditionalFormatting>
  <conditionalFormatting sqref="B378:F378 H378">
    <cfRule type="expression" priority="620" aboveAverage="0" equalAverage="0" bottom="0" percent="0" rank="0" text="" dxfId="2837">
      <formula>$B$378&lt;1</formula>
    </cfRule>
  </conditionalFormatting>
  <conditionalFormatting sqref="B377:F377 H377">
    <cfRule type="expression" priority="621" aboveAverage="0" equalAverage="0" bottom="0" percent="0" rank="0" text="" dxfId="2838">
      <formula>$B$377&lt;1</formula>
    </cfRule>
  </conditionalFormatting>
  <conditionalFormatting sqref="B376:F376 H376">
    <cfRule type="expression" priority="622" aboveAverage="0" equalAverage="0" bottom="0" percent="0" rank="0" text="" dxfId="2839">
      <formula>$B$376&lt;1</formula>
    </cfRule>
  </conditionalFormatting>
  <conditionalFormatting sqref="B375:F375 H375">
    <cfRule type="expression" priority="623" aboveAverage="0" equalAverage="0" bottom="0" percent="0" rank="0" text="" dxfId="2840">
      <formula>$B$375&lt;1</formula>
    </cfRule>
  </conditionalFormatting>
  <conditionalFormatting sqref="B374:F374 H374">
    <cfRule type="expression" priority="624" aboveAverage="0" equalAverage="0" bottom="0" percent="0" rank="0" text="" dxfId="2841">
      <formula>$B$374&lt;1</formula>
    </cfRule>
  </conditionalFormatting>
  <conditionalFormatting sqref="B373:F373 H373">
    <cfRule type="expression" priority="625" aboveAverage="0" equalAverage="0" bottom="0" percent="0" rank="0" text="" dxfId="2842">
      <formula>$B$373&lt;1</formula>
    </cfRule>
  </conditionalFormatting>
  <conditionalFormatting sqref="B372:F372 H372">
    <cfRule type="expression" priority="626" aboveAverage="0" equalAverage="0" bottom="0" percent="0" rank="0" text="" dxfId="2843">
      <formula>$B$372&lt;1</formula>
    </cfRule>
  </conditionalFormatting>
  <conditionalFormatting sqref="B371:F371 H371">
    <cfRule type="expression" priority="627" aboveAverage="0" equalAverage="0" bottom="0" percent="0" rank="0" text="" dxfId="2844">
      <formula>$B$371&lt;1</formula>
    </cfRule>
  </conditionalFormatting>
  <conditionalFormatting sqref="B370:F370 H370">
    <cfRule type="expression" priority="628" aboveAverage="0" equalAverage="0" bottom="0" percent="0" rank="0" text="" dxfId="2845">
      <formula>$B$370&lt;1</formula>
    </cfRule>
  </conditionalFormatting>
  <conditionalFormatting sqref="B369:F369 H369">
    <cfRule type="expression" priority="629" aboveAverage="0" equalAverage="0" bottom="0" percent="0" rank="0" text="" dxfId="2846">
      <formula>$B$369&lt;1</formula>
    </cfRule>
  </conditionalFormatting>
  <conditionalFormatting sqref="B368:F368 H368">
    <cfRule type="expression" priority="630" aboveAverage="0" equalAverage="0" bottom="0" percent="0" rank="0" text="" dxfId="2847">
      <formula>$B$368&lt;1</formula>
    </cfRule>
  </conditionalFormatting>
  <conditionalFormatting sqref="B367:F367 H367">
    <cfRule type="expression" priority="631" aboveAverage="0" equalAverage="0" bottom="0" percent="0" rank="0" text="" dxfId="2848">
      <formula>$B$367&lt;1</formula>
    </cfRule>
  </conditionalFormatting>
  <conditionalFormatting sqref="B366:F366 H366">
    <cfRule type="expression" priority="632" aboveAverage="0" equalAverage="0" bottom="0" percent="0" rank="0" text="" dxfId="2849">
      <formula>$B$366&lt;1</formula>
    </cfRule>
  </conditionalFormatting>
  <conditionalFormatting sqref="B365:F365 H365">
    <cfRule type="expression" priority="633" aboveAverage="0" equalAverage="0" bottom="0" percent="0" rank="0" text="" dxfId="2850">
      <formula>$B$365&lt;1</formula>
    </cfRule>
  </conditionalFormatting>
  <conditionalFormatting sqref="B364:F364 H364">
    <cfRule type="expression" priority="634" aboveAverage="0" equalAverage="0" bottom="0" percent="0" rank="0" text="" dxfId="2851">
      <formula>$B$364&lt;1</formula>
    </cfRule>
  </conditionalFormatting>
  <conditionalFormatting sqref="B363:F363 H363">
    <cfRule type="expression" priority="635" aboveAverage="0" equalAverage="0" bottom="0" percent="0" rank="0" text="" dxfId="2852">
      <formula>$B$363&lt;1</formula>
    </cfRule>
  </conditionalFormatting>
  <conditionalFormatting sqref="B362:F362 H362">
    <cfRule type="expression" priority="636" aboveAverage="0" equalAverage="0" bottom="0" percent="0" rank="0" text="" dxfId="2853">
      <formula>$B$362&lt;1</formula>
    </cfRule>
  </conditionalFormatting>
  <conditionalFormatting sqref="B359:F359 H359">
    <cfRule type="expression" priority="637" aboveAverage="0" equalAverage="0" bottom="0" percent="0" rank="0" text="" dxfId="2854">
      <formula>$B$359&lt;1</formula>
    </cfRule>
  </conditionalFormatting>
  <conditionalFormatting sqref="B358:F358 H358">
    <cfRule type="expression" priority="638" aboveAverage="0" equalAverage="0" bottom="0" percent="0" rank="0" text="" dxfId="2855">
      <formula>$B$358&lt;1</formula>
    </cfRule>
  </conditionalFormatting>
  <conditionalFormatting sqref="B357:F357 H357">
    <cfRule type="expression" priority="639" aboveAverage="0" equalAverage="0" bottom="0" percent="0" rank="0" text="" dxfId="2856">
      <formula>$B$357&lt;1</formula>
    </cfRule>
  </conditionalFormatting>
  <conditionalFormatting sqref="B356:F356 H356">
    <cfRule type="expression" priority="640" aboveAverage="0" equalAverage="0" bottom="0" percent="0" rank="0" text="" dxfId="2857">
      <formula>$B$356&lt;1</formula>
    </cfRule>
  </conditionalFormatting>
  <conditionalFormatting sqref="B355:F355 H355">
    <cfRule type="expression" priority="641" aboveAverage="0" equalAverage="0" bottom="0" percent="0" rank="0" text="" dxfId="2858">
      <formula>$B$355&lt;1</formula>
    </cfRule>
  </conditionalFormatting>
  <conditionalFormatting sqref="B354:F354 H354">
    <cfRule type="expression" priority="642" aboveAverage="0" equalAverage="0" bottom="0" percent="0" rank="0" text="" dxfId="2859">
      <formula>$B$354&lt;1</formula>
    </cfRule>
  </conditionalFormatting>
  <conditionalFormatting sqref="B353:F353 H353">
    <cfRule type="expression" priority="643" aboveAverage="0" equalAverage="0" bottom="0" percent="0" rank="0" text="" dxfId="2860">
      <formula>$B$353&lt;1</formula>
    </cfRule>
  </conditionalFormatting>
  <conditionalFormatting sqref="B352:F352 H352">
    <cfRule type="expression" priority="644" aboveAverage="0" equalAverage="0" bottom="0" percent="0" rank="0" text="" dxfId="2861">
      <formula>$B$352&lt;1</formula>
    </cfRule>
  </conditionalFormatting>
  <conditionalFormatting sqref="B351:F351 H351">
    <cfRule type="expression" priority="645" aboveAverage="0" equalAverage="0" bottom="0" percent="0" rank="0" text="" dxfId="2862">
      <formula>$B$351&lt;1</formula>
    </cfRule>
  </conditionalFormatting>
  <conditionalFormatting sqref="B350:F350 H350">
    <cfRule type="expression" priority="646" aboveAverage="0" equalAverage="0" bottom="0" percent="0" rank="0" text="" dxfId="2863">
      <formula>$B$350&lt;1</formula>
    </cfRule>
  </conditionalFormatting>
  <conditionalFormatting sqref="B349:F349 H349">
    <cfRule type="expression" priority="647" aboveAverage="0" equalAverage="0" bottom="0" percent="0" rank="0" text="" dxfId="2864">
      <formula>$B$349&lt;1</formula>
    </cfRule>
  </conditionalFormatting>
  <conditionalFormatting sqref="B348:F348 H348">
    <cfRule type="expression" priority="648" aboveAverage="0" equalAverage="0" bottom="0" percent="0" rank="0" text="" dxfId="2865">
      <formula>$B$348&lt;1</formula>
    </cfRule>
  </conditionalFormatting>
  <conditionalFormatting sqref="B343:F343 H343">
    <cfRule type="expression" priority="649" aboveAverage="0" equalAverage="0" bottom="0" percent="0" rank="0" text="" dxfId="2866">
      <formula>$B$343&lt;1</formula>
    </cfRule>
  </conditionalFormatting>
  <conditionalFormatting sqref="B342:F342 H342">
    <cfRule type="expression" priority="650" aboveAverage="0" equalAverage="0" bottom="0" percent="0" rank="0" text="" dxfId="2867">
      <formula>$B$342&lt;1</formula>
    </cfRule>
  </conditionalFormatting>
  <conditionalFormatting sqref="B341:F341 H341">
    <cfRule type="expression" priority="651" aboveAverage="0" equalAverage="0" bottom="0" percent="0" rank="0" text="" dxfId="2868">
      <formula>$B$341&lt;1</formula>
    </cfRule>
  </conditionalFormatting>
  <conditionalFormatting sqref="B340:F340 H340">
    <cfRule type="expression" priority="652" aboveAverage="0" equalAverage="0" bottom="0" percent="0" rank="0" text="" dxfId="2869">
      <formula>$B$340&lt;1</formula>
    </cfRule>
  </conditionalFormatting>
  <conditionalFormatting sqref="B339:F339 H339">
    <cfRule type="expression" priority="653" aboveAverage="0" equalAverage="0" bottom="0" percent="0" rank="0" text="" dxfId="2870">
      <formula>$B$339&lt;1</formula>
    </cfRule>
  </conditionalFormatting>
  <conditionalFormatting sqref="B338:F338 H338">
    <cfRule type="expression" priority="654" aboveAverage="0" equalAverage="0" bottom="0" percent="0" rank="0" text="" dxfId="2871">
      <formula>$B$338&lt;1</formula>
    </cfRule>
  </conditionalFormatting>
  <conditionalFormatting sqref="B337:F337 H337">
    <cfRule type="expression" priority="655" aboveAverage="0" equalAverage="0" bottom="0" percent="0" rank="0" text="" dxfId="2872">
      <formula>$B$337&lt;1</formula>
    </cfRule>
  </conditionalFormatting>
  <conditionalFormatting sqref="B336:F336 H336">
    <cfRule type="expression" priority="656" aboveAverage="0" equalAverage="0" bottom="0" percent="0" rank="0" text="" dxfId="2873">
      <formula>$B$336&lt;1</formula>
    </cfRule>
  </conditionalFormatting>
  <conditionalFormatting sqref="B335:F335 H335">
    <cfRule type="expression" priority="657" aboveAverage="0" equalAverage="0" bottom="0" percent="0" rank="0" text="" dxfId="2874">
      <formula>$B$335&lt;1</formula>
    </cfRule>
  </conditionalFormatting>
  <conditionalFormatting sqref="B334:F334 H334">
    <cfRule type="expression" priority="658" aboveAverage="0" equalAverage="0" bottom="0" percent="0" rank="0" text="" dxfId="2875">
      <formula>$B$334&lt;1</formula>
    </cfRule>
  </conditionalFormatting>
  <conditionalFormatting sqref="B333:F333 H333">
    <cfRule type="expression" priority="659" aboveAverage="0" equalAverage="0" bottom="0" percent="0" rank="0" text="" dxfId="2876">
      <formula>$B$333&lt;1</formula>
    </cfRule>
  </conditionalFormatting>
  <conditionalFormatting sqref="B332:F332 H332">
    <cfRule type="expression" priority="660" aboveAverage="0" equalAverage="0" bottom="0" percent="0" rank="0" text="" dxfId="2877">
      <formula>$B$332&lt;1</formula>
    </cfRule>
  </conditionalFormatting>
  <conditionalFormatting sqref="B331:F331 H331">
    <cfRule type="expression" priority="661" aboveAverage="0" equalAverage="0" bottom="0" percent="0" rank="0" text="" dxfId="2878">
      <formula>$B$331&lt;1</formula>
    </cfRule>
  </conditionalFormatting>
  <conditionalFormatting sqref="B330:F330 H330">
    <cfRule type="expression" priority="662" aboveAverage="0" equalAverage="0" bottom="0" percent="0" rank="0" text="" dxfId="2879">
      <formula>$B$330&lt;1</formula>
    </cfRule>
  </conditionalFormatting>
  <conditionalFormatting sqref="B329:F329 H329">
    <cfRule type="expression" priority="663" aboveAverage="0" equalAverage="0" bottom="0" percent="0" rank="0" text="" dxfId="2880">
      <formula>$B$329&lt;1</formula>
    </cfRule>
  </conditionalFormatting>
  <conditionalFormatting sqref="B328:F328 H328">
    <cfRule type="expression" priority="664" aboveAverage="0" equalAverage="0" bottom="0" percent="0" rank="0" text="" dxfId="2881">
      <formula>$B$328&lt;1</formula>
    </cfRule>
  </conditionalFormatting>
  <conditionalFormatting sqref="B327:F327 H327">
    <cfRule type="expression" priority="665" aboveAverage="0" equalAverage="0" bottom="0" percent="0" rank="0" text="" dxfId="2882">
      <formula>$B$327&lt;1</formula>
    </cfRule>
  </conditionalFormatting>
  <conditionalFormatting sqref="B326:F326 H326">
    <cfRule type="expression" priority="666" aboveAverage="0" equalAverage="0" bottom="0" percent="0" rank="0" text="" dxfId="2883">
      <formula>$B$326&lt;1</formula>
    </cfRule>
  </conditionalFormatting>
  <conditionalFormatting sqref="B325:F325 H325">
    <cfRule type="expression" priority="667" aboveAverage="0" equalAverage="0" bottom="0" percent="0" rank="0" text="" dxfId="2884">
      <formula>$B$325&lt;1</formula>
    </cfRule>
  </conditionalFormatting>
  <conditionalFormatting sqref="B324:F324 H324">
    <cfRule type="expression" priority="668" aboveAverage="0" equalAverage="0" bottom="0" percent="0" rank="0" text="" dxfId="2885">
      <formula>$B$324&lt;1</formula>
    </cfRule>
  </conditionalFormatting>
  <conditionalFormatting sqref="B323:F323 H323">
    <cfRule type="expression" priority="669" aboveAverage="0" equalAverage="0" bottom="0" percent="0" rank="0" text="" dxfId="2886">
      <formula>$B$323&lt;1</formula>
    </cfRule>
  </conditionalFormatting>
  <conditionalFormatting sqref="B322:F322 H322">
    <cfRule type="expression" priority="670" aboveAverage="0" equalAverage="0" bottom="0" percent="0" rank="0" text="" dxfId="2887">
      <formula>$B$322&lt;1</formula>
    </cfRule>
  </conditionalFormatting>
  <conditionalFormatting sqref="B321:F321 H321">
    <cfRule type="expression" priority="671" aboveAverage="0" equalAverage="0" bottom="0" percent="0" rank="0" text="" dxfId="2888">
      <formula>$B$321&lt;1</formula>
    </cfRule>
  </conditionalFormatting>
  <conditionalFormatting sqref="B320:F320 H320">
    <cfRule type="expression" priority="672" aboveAverage="0" equalAverage="0" bottom="0" percent="0" rank="0" text="" dxfId="2889">
      <formula>$B$320&lt;1</formula>
    </cfRule>
  </conditionalFormatting>
  <conditionalFormatting sqref="B319:F319 H319">
    <cfRule type="expression" priority="673" aboveAverage="0" equalAverage="0" bottom="0" percent="0" rank="0" text="" dxfId="2890">
      <formula>$B$319&lt;1</formula>
    </cfRule>
  </conditionalFormatting>
  <conditionalFormatting sqref="B318:F318 H318">
    <cfRule type="expression" priority="674" aboveAverage="0" equalAverage="0" bottom="0" percent="0" rank="0" text="" dxfId="2891">
      <formula>$B$318&lt;1</formula>
    </cfRule>
  </conditionalFormatting>
  <conditionalFormatting sqref="B317:F317 H317">
    <cfRule type="expression" priority="675" aboveAverage="0" equalAverage="0" bottom="0" percent="0" rank="0" text="" dxfId="2892">
      <formula>$B$317&lt;1</formula>
    </cfRule>
  </conditionalFormatting>
  <conditionalFormatting sqref="B316:F316 H316">
    <cfRule type="expression" priority="676" aboveAverage="0" equalAverage="0" bottom="0" percent="0" rank="0" text="" dxfId="2893">
      <formula>$B$316&lt;1</formula>
    </cfRule>
  </conditionalFormatting>
  <conditionalFormatting sqref="B315:F315 H315">
    <cfRule type="expression" priority="677" aboveAverage="0" equalAverage="0" bottom="0" percent="0" rank="0" text="" dxfId="2894">
      <formula>$B$315&lt;1</formula>
    </cfRule>
  </conditionalFormatting>
  <conditionalFormatting sqref="B314:F314 H314">
    <cfRule type="expression" priority="678" aboveAverage="0" equalAverage="0" bottom="0" percent="0" rank="0" text="" dxfId="2895">
      <formula>$B$314&lt;1</formula>
    </cfRule>
  </conditionalFormatting>
  <conditionalFormatting sqref="B313:F313 H313">
    <cfRule type="expression" priority="679" aboveAverage="0" equalAverage="0" bottom="0" percent="0" rank="0" text="" dxfId="2896">
      <formula>$B$313&lt;1</formula>
    </cfRule>
  </conditionalFormatting>
  <conditionalFormatting sqref="B312:F312 H312">
    <cfRule type="expression" priority="680" aboveAverage="0" equalAverage="0" bottom="0" percent="0" rank="0" text="" dxfId="2897">
      <formula>$B$312&lt;1</formula>
    </cfRule>
  </conditionalFormatting>
  <conditionalFormatting sqref="B311:F311 H311">
    <cfRule type="expression" priority="681" aboveAverage="0" equalAverage="0" bottom="0" percent="0" rank="0" text="" dxfId="2898">
      <formula>$B$311&lt;1</formula>
    </cfRule>
  </conditionalFormatting>
  <conditionalFormatting sqref="B310:F310 H310">
    <cfRule type="expression" priority="682" aboveAverage="0" equalAverage="0" bottom="0" percent="0" rank="0" text="" dxfId="2899">
      <formula>$B$310&lt;1</formula>
    </cfRule>
  </conditionalFormatting>
  <conditionalFormatting sqref="B309:F309 H309">
    <cfRule type="expression" priority="683" aboveAverage="0" equalAverage="0" bottom="0" percent="0" rank="0" text="" dxfId="2900">
      <formula>$B$309&lt;1</formula>
    </cfRule>
  </conditionalFormatting>
  <conditionalFormatting sqref="B308:F308 H308">
    <cfRule type="expression" priority="684" aboveAverage="0" equalAverage="0" bottom="0" percent="0" rank="0" text="" dxfId="2901">
      <formula>$B$308&lt;1</formula>
    </cfRule>
  </conditionalFormatting>
  <conditionalFormatting sqref="B307:F307 H307">
    <cfRule type="expression" priority="685" aboveAverage="0" equalAverage="0" bottom="0" percent="0" rank="0" text="" dxfId="2902">
      <formula>$B$307&lt;1</formula>
    </cfRule>
  </conditionalFormatting>
  <conditionalFormatting sqref="B306:F306 H306">
    <cfRule type="expression" priority="686" aboveAverage="0" equalAverage="0" bottom="0" percent="0" rank="0" text="" dxfId="2903">
      <formula>$B$306&lt;1</formula>
    </cfRule>
  </conditionalFormatting>
  <conditionalFormatting sqref="B305:F305 H305">
    <cfRule type="expression" priority="687" aboveAverage="0" equalAverage="0" bottom="0" percent="0" rank="0" text="" dxfId="2904">
      <formula>$B$305&lt;1</formula>
    </cfRule>
  </conditionalFormatting>
  <conditionalFormatting sqref="B304:F304 H304">
    <cfRule type="expression" priority="688" aboveAverage="0" equalAverage="0" bottom="0" percent="0" rank="0" text="" dxfId="2905">
      <formula>$B$304&lt;1</formula>
    </cfRule>
  </conditionalFormatting>
  <conditionalFormatting sqref="B303:F303 H303">
    <cfRule type="expression" priority="689" aboveAverage="0" equalAverage="0" bottom="0" percent="0" rank="0" text="" dxfId="2906">
      <formula>$B$303&lt;1</formula>
    </cfRule>
  </conditionalFormatting>
  <conditionalFormatting sqref="B302:F302 H302">
    <cfRule type="expression" priority="690" aboveAverage="0" equalAverage="0" bottom="0" percent="0" rank="0" text="" dxfId="2907">
      <formula>$B$302&lt;1</formula>
    </cfRule>
  </conditionalFormatting>
  <conditionalFormatting sqref="B301:F301 H301">
    <cfRule type="expression" priority="691" aboveAverage="0" equalAverage="0" bottom="0" percent="0" rank="0" text="" dxfId="2908">
      <formula>$B$301&lt;1</formula>
    </cfRule>
  </conditionalFormatting>
  <conditionalFormatting sqref="B300:F300 H300">
    <cfRule type="expression" priority="692" aboveAverage="0" equalAverage="0" bottom="0" percent="0" rank="0" text="" dxfId="2909">
      <formula>$B$300&lt;1</formula>
    </cfRule>
  </conditionalFormatting>
  <conditionalFormatting sqref="B299:F299 H299">
    <cfRule type="expression" priority="693" aboveAverage="0" equalAverage="0" bottom="0" percent="0" rank="0" text="" dxfId="2910">
      <formula>$B$299&lt;1</formula>
    </cfRule>
  </conditionalFormatting>
  <conditionalFormatting sqref="B298:F298 H298">
    <cfRule type="expression" priority="694" aboveAverage="0" equalAverage="0" bottom="0" percent="0" rank="0" text="" dxfId="2911">
      <formula>$B$298&lt;1</formula>
    </cfRule>
  </conditionalFormatting>
  <conditionalFormatting sqref="B297:F297 H297">
    <cfRule type="expression" priority="695" aboveAverage="0" equalAverage="0" bottom="0" percent="0" rank="0" text="" dxfId="2912">
      <formula>$B$297&lt;1</formula>
    </cfRule>
  </conditionalFormatting>
  <conditionalFormatting sqref="B296:F296 H296">
    <cfRule type="expression" priority="696" aboveAverage="0" equalAverage="0" bottom="0" percent="0" rank="0" text="" dxfId="2913">
      <formula>$B$296&lt;1</formula>
    </cfRule>
  </conditionalFormatting>
  <conditionalFormatting sqref="B295:F295 H295">
    <cfRule type="expression" priority="697" aboveAverage="0" equalAverage="0" bottom="0" percent="0" rank="0" text="" dxfId="2914">
      <formula>$B$295&lt;1</formula>
    </cfRule>
  </conditionalFormatting>
  <conditionalFormatting sqref="B294:F294 H294">
    <cfRule type="expression" priority="698" aboveAverage="0" equalAverage="0" bottom="0" percent="0" rank="0" text="" dxfId="2915">
      <formula>$B$294&lt;1</formula>
    </cfRule>
  </conditionalFormatting>
  <conditionalFormatting sqref="B293:F293 H293">
    <cfRule type="expression" priority="699" aboveAverage="0" equalAverage="0" bottom="0" percent="0" rank="0" text="" dxfId="2916">
      <formula>$B$293&lt;1</formula>
    </cfRule>
  </conditionalFormatting>
  <conditionalFormatting sqref="B292:F292 H292">
    <cfRule type="expression" priority="700" aboveAverage="0" equalAverage="0" bottom="0" percent="0" rank="0" text="" dxfId="2917">
      <formula>$B$292&lt;1</formula>
    </cfRule>
  </conditionalFormatting>
  <conditionalFormatting sqref="B291:F291 H291">
    <cfRule type="expression" priority="701" aboveAverage="0" equalAverage="0" bottom="0" percent="0" rank="0" text="" dxfId="2918">
      <formula>$B$291&lt;1</formula>
    </cfRule>
  </conditionalFormatting>
  <conditionalFormatting sqref="B290:F290 H290">
    <cfRule type="expression" priority="702" aboveAverage="0" equalAverage="0" bottom="0" percent="0" rank="0" text="" dxfId="2919">
      <formula>$B$290&lt;1</formula>
    </cfRule>
  </conditionalFormatting>
  <conditionalFormatting sqref="B289:F289 H289">
    <cfRule type="expression" priority="703" aboveAverage="0" equalAverage="0" bottom="0" percent="0" rank="0" text="" dxfId="2920">
      <formula>$B$289&lt;1</formula>
    </cfRule>
  </conditionalFormatting>
  <conditionalFormatting sqref="B288:F288 H288">
    <cfRule type="expression" priority="704" aboveAverage="0" equalAverage="0" bottom="0" percent="0" rank="0" text="" dxfId="2921">
      <formula>$B$288&lt;1</formula>
    </cfRule>
  </conditionalFormatting>
  <conditionalFormatting sqref="B287:F287 H287">
    <cfRule type="expression" priority="705" aboveAverage="0" equalAverage="0" bottom="0" percent="0" rank="0" text="" dxfId="2922">
      <formula>$B$287&lt;1</formula>
    </cfRule>
  </conditionalFormatting>
  <conditionalFormatting sqref="B286:F286 H286">
    <cfRule type="expression" priority="706" aboveAverage="0" equalAverage="0" bottom="0" percent="0" rank="0" text="" dxfId="2923">
      <formula>$B$286&lt;1</formula>
    </cfRule>
  </conditionalFormatting>
  <conditionalFormatting sqref="B285:F285 H285">
    <cfRule type="expression" priority="707" aboveAverage="0" equalAverage="0" bottom="0" percent="0" rank="0" text="" dxfId="2924">
      <formula>$B$285&lt;1</formula>
    </cfRule>
  </conditionalFormatting>
  <conditionalFormatting sqref="B284:F284 H284">
    <cfRule type="expression" priority="708" aboveAverage="0" equalAverage="0" bottom="0" percent="0" rank="0" text="" dxfId="2925">
      <formula>$B$284&lt;1</formula>
    </cfRule>
  </conditionalFormatting>
  <conditionalFormatting sqref="B283:F283 H283">
    <cfRule type="expression" priority="709" aboveAverage="0" equalAverage="0" bottom="0" percent="0" rank="0" text="" dxfId="2926">
      <formula>$B$283&lt;1</formula>
    </cfRule>
  </conditionalFormatting>
  <conditionalFormatting sqref="B282:F282 H282">
    <cfRule type="expression" priority="710" aboveAverage="0" equalAverage="0" bottom="0" percent="0" rank="0" text="" dxfId="2927">
      <formula>$B$282&lt;1</formula>
    </cfRule>
  </conditionalFormatting>
  <conditionalFormatting sqref="B281:F281 H281">
    <cfRule type="expression" priority="711" aboveAverage="0" equalAverage="0" bottom="0" percent="0" rank="0" text="" dxfId="2928">
      <formula>$B$281&lt;1</formula>
    </cfRule>
  </conditionalFormatting>
  <conditionalFormatting sqref="B280:F280 H280">
    <cfRule type="expression" priority="712" aboveAverage="0" equalAverage="0" bottom="0" percent="0" rank="0" text="" dxfId="2929">
      <formula>$B$280&lt;1</formula>
    </cfRule>
  </conditionalFormatting>
  <conditionalFormatting sqref="B279:F279 H279">
    <cfRule type="expression" priority="713" aboveAverage="0" equalAverage="0" bottom="0" percent="0" rank="0" text="" dxfId="2930">
      <formula>$B$279&lt;1</formula>
    </cfRule>
  </conditionalFormatting>
  <conditionalFormatting sqref="B278:F278 H278">
    <cfRule type="expression" priority="714" aboveAverage="0" equalAverage="0" bottom="0" percent="0" rank="0" text="" dxfId="2931">
      <formula>$B$278&lt;1</formula>
    </cfRule>
  </conditionalFormatting>
  <conditionalFormatting sqref="B277:F277 H277">
    <cfRule type="expression" priority="715" aboveAverage="0" equalAverage="0" bottom="0" percent="0" rank="0" text="" dxfId="2932">
      <formula>$B$277&lt;1</formula>
    </cfRule>
  </conditionalFormatting>
  <conditionalFormatting sqref="B276:F276 H276">
    <cfRule type="expression" priority="716" aboveAverage="0" equalAverage="0" bottom="0" percent="0" rank="0" text="" dxfId="2933">
      <formula>$B$276&lt;1</formula>
    </cfRule>
  </conditionalFormatting>
  <conditionalFormatting sqref="B275:F275 H275">
    <cfRule type="expression" priority="717" aboveAverage="0" equalAverage="0" bottom="0" percent="0" rank="0" text="" dxfId="2934">
      <formula>$B$275&lt;1</formula>
    </cfRule>
  </conditionalFormatting>
  <conditionalFormatting sqref="B274:F274 H274">
    <cfRule type="expression" priority="718" aboveAverage="0" equalAverage="0" bottom="0" percent="0" rank="0" text="" dxfId="2935">
      <formula>$B$274&lt;1</formula>
    </cfRule>
  </conditionalFormatting>
  <conditionalFormatting sqref="B273:F273 H273">
    <cfRule type="expression" priority="719" aboveAverage="0" equalAverage="0" bottom="0" percent="0" rank="0" text="" dxfId="2936">
      <formula>$B$273&lt;1</formula>
    </cfRule>
  </conditionalFormatting>
  <conditionalFormatting sqref="B272:F272 H272">
    <cfRule type="expression" priority="720" aboveAverage="0" equalAverage="0" bottom="0" percent="0" rank="0" text="" dxfId="2937">
      <formula>$B$272&lt;1</formula>
    </cfRule>
  </conditionalFormatting>
  <conditionalFormatting sqref="B271:F271 H271">
    <cfRule type="expression" priority="721" aboveAverage="0" equalAverage="0" bottom="0" percent="0" rank="0" text="" dxfId="2938">
      <formula>$B$271&lt;1</formula>
    </cfRule>
  </conditionalFormatting>
  <conditionalFormatting sqref="B270:F270 H270">
    <cfRule type="expression" priority="722" aboveAverage="0" equalAverage="0" bottom="0" percent="0" rank="0" text="" dxfId="2939">
      <formula>$B$270&lt;1</formula>
    </cfRule>
  </conditionalFormatting>
  <conditionalFormatting sqref="B269:F269 H269">
    <cfRule type="expression" priority="723" aboveAverage="0" equalAverage="0" bottom="0" percent="0" rank="0" text="" dxfId="2940">
      <formula>$B$269&lt;1</formula>
    </cfRule>
  </conditionalFormatting>
  <conditionalFormatting sqref="B268:F268 H268">
    <cfRule type="expression" priority="724" aboveAverage="0" equalAverage="0" bottom="0" percent="0" rank="0" text="" dxfId="2941">
      <formula>$B$268&lt;1</formula>
    </cfRule>
  </conditionalFormatting>
  <conditionalFormatting sqref="B265:F265 H265">
    <cfRule type="expression" priority="725" aboveAverage="0" equalAverage="0" bottom="0" percent="0" rank="0" text="" dxfId="2942">
      <formula>$B$265&lt;1</formula>
    </cfRule>
  </conditionalFormatting>
  <conditionalFormatting sqref="B264:F264 H264">
    <cfRule type="expression" priority="726" aboveAverage="0" equalAverage="0" bottom="0" percent="0" rank="0" text="" dxfId="2943">
      <formula>$B$264&lt;1</formula>
    </cfRule>
  </conditionalFormatting>
  <conditionalFormatting sqref="B263:F263 H263">
    <cfRule type="expression" priority="727" aboveAverage="0" equalAverage="0" bottom="0" percent="0" rank="0" text="" dxfId="2944">
      <formula>$B$263&lt;1</formula>
    </cfRule>
  </conditionalFormatting>
  <conditionalFormatting sqref="B262:F262 H262">
    <cfRule type="expression" priority="728" aboveAverage="0" equalAverage="0" bottom="0" percent="0" rank="0" text="" dxfId="2945">
      <formula>$B$262&lt;1</formula>
    </cfRule>
  </conditionalFormatting>
  <conditionalFormatting sqref="B261:F261 H261">
    <cfRule type="expression" priority="729" aboveAverage="0" equalAverage="0" bottom="0" percent="0" rank="0" text="" dxfId="2946">
      <formula>$B$261&lt;1</formula>
    </cfRule>
  </conditionalFormatting>
  <conditionalFormatting sqref="B260:F260 H260">
    <cfRule type="expression" priority="730" aboveAverage="0" equalAverage="0" bottom="0" percent="0" rank="0" text="" dxfId="2947">
      <formula>$B$260&lt;1</formula>
    </cfRule>
  </conditionalFormatting>
  <conditionalFormatting sqref="B259:F259 H259">
    <cfRule type="expression" priority="731" aboveAverage="0" equalAverage="0" bottom="0" percent="0" rank="0" text="" dxfId="2948">
      <formula>$B$259&lt;1</formula>
    </cfRule>
  </conditionalFormatting>
  <conditionalFormatting sqref="B258:F258 H258">
    <cfRule type="expression" priority="732" aboveAverage="0" equalAverage="0" bottom="0" percent="0" rank="0" text="" dxfId="2949">
      <formula>$B$258&lt;1</formula>
    </cfRule>
  </conditionalFormatting>
  <conditionalFormatting sqref="B257:F257 H257">
    <cfRule type="expression" priority="733" aboveAverage="0" equalAverage="0" bottom="0" percent="0" rank="0" text="" dxfId="2950">
      <formula>$B$257&lt;1</formula>
    </cfRule>
  </conditionalFormatting>
  <conditionalFormatting sqref="B256:F256 H256">
    <cfRule type="expression" priority="734" aboveAverage="0" equalAverage="0" bottom="0" percent="0" rank="0" text="" dxfId="2951">
      <formula>$B$256&lt;1</formula>
    </cfRule>
  </conditionalFormatting>
  <conditionalFormatting sqref="B255:F255 H255">
    <cfRule type="expression" priority="735" aboveAverage="0" equalAverage="0" bottom="0" percent="0" rank="0" text="" dxfId="2952">
      <formula>$B$255&lt;1</formula>
    </cfRule>
  </conditionalFormatting>
  <conditionalFormatting sqref="B254:F254 H254">
    <cfRule type="expression" priority="736" aboveAverage="0" equalAverage="0" bottom="0" percent="0" rank="0" text="" dxfId="2953">
      <formula>$B$254&lt;1</formula>
    </cfRule>
  </conditionalFormatting>
  <conditionalFormatting sqref="B253:F253 H253">
    <cfRule type="expression" priority="737" aboveAverage="0" equalAverage="0" bottom="0" percent="0" rank="0" text="" dxfId="2954">
      <formula>$B$253&lt;1</formula>
    </cfRule>
  </conditionalFormatting>
  <conditionalFormatting sqref="B252:F252 H252">
    <cfRule type="expression" priority="738" aboveAverage="0" equalAverage="0" bottom="0" percent="0" rank="0" text="" dxfId="2955">
      <formula>$B$252&lt;1</formula>
    </cfRule>
  </conditionalFormatting>
  <conditionalFormatting sqref="B251:F251 H251">
    <cfRule type="expression" priority="739" aboveAverage="0" equalAverage="0" bottom="0" percent="0" rank="0" text="" dxfId="2956">
      <formula>$B$251&lt;1</formula>
    </cfRule>
  </conditionalFormatting>
  <conditionalFormatting sqref="B250:F250 H250">
    <cfRule type="expression" priority="740" aboveAverage="0" equalAverage="0" bottom="0" percent="0" rank="0" text="" dxfId="2957">
      <formula>$B$250&lt;1</formula>
    </cfRule>
  </conditionalFormatting>
  <conditionalFormatting sqref="B249:F249 H249">
    <cfRule type="expression" priority="741" aboveAverage="0" equalAverage="0" bottom="0" percent="0" rank="0" text="" dxfId="2958">
      <formula>$B$249&lt;1</formula>
    </cfRule>
  </conditionalFormatting>
  <conditionalFormatting sqref="B248:F248 H248">
    <cfRule type="expression" priority="742" aboveAverage="0" equalAverage="0" bottom="0" percent="0" rank="0" text="" dxfId="2959">
      <formula>$B$248&lt;1</formula>
    </cfRule>
  </conditionalFormatting>
  <conditionalFormatting sqref="B247:F247 H247">
    <cfRule type="expression" priority="743" aboveAverage="0" equalAverage="0" bottom="0" percent="0" rank="0" text="" dxfId="2960">
      <formula>$B$247&lt;1</formula>
    </cfRule>
  </conditionalFormatting>
  <conditionalFormatting sqref="B246:F246 H246">
    <cfRule type="expression" priority="744" aboveAverage="0" equalAverage="0" bottom="0" percent="0" rank="0" text="" dxfId="2961">
      <formula>$B$246&lt;1</formula>
    </cfRule>
  </conditionalFormatting>
  <conditionalFormatting sqref="B245:F245 H245">
    <cfRule type="expression" priority="745" aboveAverage="0" equalAverage="0" bottom="0" percent="0" rank="0" text="" dxfId="2962">
      <formula>$B$245&lt;1</formula>
    </cfRule>
  </conditionalFormatting>
  <conditionalFormatting sqref="B244:F244 H244">
    <cfRule type="expression" priority="746" aboveAverage="0" equalAverage="0" bottom="0" percent="0" rank="0" text="" dxfId="2963">
      <formula>$B$244&lt;1</formula>
    </cfRule>
  </conditionalFormatting>
  <conditionalFormatting sqref="B243:F243 H243">
    <cfRule type="expression" priority="747" aboveAverage="0" equalAverage="0" bottom="0" percent="0" rank="0" text="" dxfId="2964">
      <formula>$B$243&lt;1</formula>
    </cfRule>
  </conditionalFormatting>
  <conditionalFormatting sqref="B242:F242 H242">
    <cfRule type="expression" priority="748" aboveAverage="0" equalAverage="0" bottom="0" percent="0" rank="0" text="" dxfId="2965">
      <formula>$B$242&lt;1</formula>
    </cfRule>
  </conditionalFormatting>
  <conditionalFormatting sqref="B241:F241 H241">
    <cfRule type="expression" priority="749" aboveAverage="0" equalAverage="0" bottom="0" percent="0" rank="0" text="" dxfId="2966">
      <formula>$B$241&lt;1</formula>
    </cfRule>
  </conditionalFormatting>
  <conditionalFormatting sqref="B240:F240 H240">
    <cfRule type="expression" priority="750" aboveAverage="0" equalAverage="0" bottom="0" percent="0" rank="0" text="" dxfId="2967">
      <formula>$B$240&lt;1</formula>
    </cfRule>
  </conditionalFormatting>
  <conditionalFormatting sqref="B239:F239 H239">
    <cfRule type="expression" priority="751" aboveAverage="0" equalAverage="0" bottom="0" percent="0" rank="0" text="" dxfId="2968">
      <formula>$B$239&lt;1</formula>
    </cfRule>
  </conditionalFormatting>
  <conditionalFormatting sqref="B238:F238 H238">
    <cfRule type="expression" priority="752" aboveAverage="0" equalAverage="0" bottom="0" percent="0" rank="0" text="" dxfId="2969">
      <formula>$B$238&lt;1</formula>
    </cfRule>
  </conditionalFormatting>
  <conditionalFormatting sqref="B233:F233 H233">
    <cfRule type="expression" priority="753" aboveAverage="0" equalAverage="0" bottom="0" percent="0" rank="0" text="" dxfId="2970">
      <formula>$B$233&lt;1</formula>
    </cfRule>
  </conditionalFormatting>
  <conditionalFormatting sqref="B232:F232 H232">
    <cfRule type="expression" priority="754" aboveAverage="0" equalAverage="0" bottom="0" percent="0" rank="0" text="" dxfId="2971">
      <formula>$B$232&lt;1</formula>
    </cfRule>
  </conditionalFormatting>
  <conditionalFormatting sqref="B231:F231 H231">
    <cfRule type="expression" priority="755" aboveAverage="0" equalAverage="0" bottom="0" percent="0" rank="0" text="" dxfId="2972">
      <formula>$B$231&lt;1</formula>
    </cfRule>
  </conditionalFormatting>
  <conditionalFormatting sqref="B230:F230 H230">
    <cfRule type="expression" priority="756" aboveAverage="0" equalAverage="0" bottom="0" percent="0" rank="0" text="" dxfId="2973">
      <formula>$B$230&lt;1</formula>
    </cfRule>
  </conditionalFormatting>
  <conditionalFormatting sqref="B229:F229 H229">
    <cfRule type="expression" priority="757" aboveAverage="0" equalAverage="0" bottom="0" percent="0" rank="0" text="" dxfId="2974">
      <formula>$B$229&lt;1</formula>
    </cfRule>
  </conditionalFormatting>
  <conditionalFormatting sqref="B228:F228 H228">
    <cfRule type="expression" priority="758" aboveAverage="0" equalAverage="0" bottom="0" percent="0" rank="0" text="" dxfId="2975">
      <formula>$B$228&lt;1</formula>
    </cfRule>
  </conditionalFormatting>
  <conditionalFormatting sqref="B227:F227 H227">
    <cfRule type="expression" priority="759" aboveAverage="0" equalAverage="0" bottom="0" percent="0" rank="0" text="" dxfId="2976">
      <formula>$B$227&lt;1</formula>
    </cfRule>
  </conditionalFormatting>
  <conditionalFormatting sqref="B226:F226 H226">
    <cfRule type="expression" priority="760" aboveAverage="0" equalAverage="0" bottom="0" percent="0" rank="0" text="" dxfId="2977">
      <formula>$B$226&lt;1</formula>
    </cfRule>
  </conditionalFormatting>
  <conditionalFormatting sqref="B225:F225 H225">
    <cfRule type="expression" priority="761" aboveAverage="0" equalAverage="0" bottom="0" percent="0" rank="0" text="" dxfId="2978">
      <formula>$B$225&lt;1</formula>
    </cfRule>
  </conditionalFormatting>
  <conditionalFormatting sqref="B224:F224 H224">
    <cfRule type="expression" priority="762" aboveAverage="0" equalAverage="0" bottom="0" percent="0" rank="0" text="" dxfId="2979">
      <formula>$B$224&lt;1</formula>
    </cfRule>
  </conditionalFormatting>
  <conditionalFormatting sqref="B223:F223 H223">
    <cfRule type="expression" priority="763" aboveAverage="0" equalAverage="0" bottom="0" percent="0" rank="0" text="" dxfId="2980">
      <formula>$B$223&lt;1</formula>
    </cfRule>
  </conditionalFormatting>
  <conditionalFormatting sqref="B222:F222 H222">
    <cfRule type="expression" priority="764" aboveAverage="0" equalAverage="0" bottom="0" percent="0" rank="0" text="" dxfId="2981">
      <formula>$B$222&lt;1</formula>
    </cfRule>
  </conditionalFormatting>
  <conditionalFormatting sqref="B221:F221 H221">
    <cfRule type="expression" priority="765" aboveAverage="0" equalAverage="0" bottom="0" percent="0" rank="0" text="" dxfId="2982">
      <formula>$B$221&lt;1</formula>
    </cfRule>
  </conditionalFormatting>
  <conditionalFormatting sqref="B220:F220 H220">
    <cfRule type="expression" priority="766" aboveAverage="0" equalAverage="0" bottom="0" percent="0" rank="0" text="" dxfId="2983">
      <formula>$B$220&lt;1</formula>
    </cfRule>
  </conditionalFormatting>
  <conditionalFormatting sqref="B219:F219 H219">
    <cfRule type="expression" priority="767" aboveAverage="0" equalAverage="0" bottom="0" percent="0" rank="0" text="" dxfId="2984">
      <formula>$B$219&lt;1</formula>
    </cfRule>
  </conditionalFormatting>
  <conditionalFormatting sqref="B218:F218 H218">
    <cfRule type="expression" priority="768" aboveAverage="0" equalAverage="0" bottom="0" percent="0" rank="0" text="" dxfId="2985">
      <formula>$B$218&lt;1</formula>
    </cfRule>
  </conditionalFormatting>
  <conditionalFormatting sqref="B217:F217 H217">
    <cfRule type="expression" priority="769" aboveAverage="0" equalAverage="0" bottom="0" percent="0" rank="0" text="" dxfId="2986">
      <formula>$B$217&lt;1</formula>
    </cfRule>
  </conditionalFormatting>
  <conditionalFormatting sqref="B216:F216 H216">
    <cfRule type="expression" priority="770" aboveAverage="0" equalAverage="0" bottom="0" percent="0" rank="0" text="" dxfId="2987">
      <formula>$B$216&lt;1</formula>
    </cfRule>
  </conditionalFormatting>
  <conditionalFormatting sqref="B215:F215 H215">
    <cfRule type="expression" priority="771" aboveAverage="0" equalAverage="0" bottom="0" percent="0" rank="0" text="" dxfId="2988">
      <formula>$B$215&lt;1</formula>
    </cfRule>
  </conditionalFormatting>
  <conditionalFormatting sqref="B214:F214 H214">
    <cfRule type="expression" priority="772" aboveAverage="0" equalAverage="0" bottom="0" percent="0" rank="0" text="" dxfId="2989">
      <formula>$B$214&lt;1</formula>
    </cfRule>
  </conditionalFormatting>
  <conditionalFormatting sqref="B213:F213 H213">
    <cfRule type="expression" priority="773" aboveAverage="0" equalAverage="0" bottom="0" percent="0" rank="0" text="" dxfId="2990">
      <formula>$B$213&lt;1</formula>
    </cfRule>
  </conditionalFormatting>
  <conditionalFormatting sqref="B212:F212 H212">
    <cfRule type="expression" priority="774" aboveAverage="0" equalAverage="0" bottom="0" percent="0" rank="0" text="" dxfId="2991">
      <formula>$B$212&lt;1</formula>
    </cfRule>
  </conditionalFormatting>
  <conditionalFormatting sqref="B211:F211 H211">
    <cfRule type="expression" priority="775" aboveAverage="0" equalAverage="0" bottom="0" percent="0" rank="0" text="" dxfId="2992">
      <formula>$B$211&lt;1</formula>
    </cfRule>
  </conditionalFormatting>
  <conditionalFormatting sqref="B210:F210 H210">
    <cfRule type="expression" priority="776" aboveAverage="0" equalAverage="0" bottom="0" percent="0" rank="0" text="" dxfId="2993">
      <formula>$B$210&lt;1</formula>
    </cfRule>
  </conditionalFormatting>
  <conditionalFormatting sqref="B209:F209 H209">
    <cfRule type="expression" priority="777" aboveAverage="0" equalAverage="0" bottom="0" percent="0" rank="0" text="" dxfId="2994">
      <formula>$B$209&lt;1</formula>
    </cfRule>
  </conditionalFormatting>
  <conditionalFormatting sqref="B208:F208 H208">
    <cfRule type="expression" priority="778" aboveAverage="0" equalAverage="0" bottom="0" percent="0" rank="0" text="" dxfId="2995">
      <formula>$B$208&lt;1</formula>
    </cfRule>
  </conditionalFormatting>
  <conditionalFormatting sqref="B207:F207 H207">
    <cfRule type="expression" priority="779" aboveAverage="0" equalAverage="0" bottom="0" percent="0" rank="0" text="" dxfId="2996">
      <formula>$B$207&lt;1</formula>
    </cfRule>
  </conditionalFormatting>
  <conditionalFormatting sqref="B206:F206 H206">
    <cfRule type="expression" priority="780" aboveAverage="0" equalAverage="0" bottom="0" percent="0" rank="0" text="" dxfId="2997">
      <formula>$B$206&lt;1</formula>
    </cfRule>
  </conditionalFormatting>
  <conditionalFormatting sqref="B205:F205 H205">
    <cfRule type="expression" priority="781" aboveAverage="0" equalAverage="0" bottom="0" percent="0" rank="0" text="" dxfId="2998">
      <formula>$B$205&lt;1</formula>
    </cfRule>
  </conditionalFormatting>
  <conditionalFormatting sqref="B204:F204 H204">
    <cfRule type="expression" priority="782" aboveAverage="0" equalAverage="0" bottom="0" percent="0" rank="0" text="" dxfId="2999">
      <formula>$B$204&lt;1</formula>
    </cfRule>
  </conditionalFormatting>
  <conditionalFormatting sqref="B203:F203 H203">
    <cfRule type="expression" priority="783" aboveAverage="0" equalAverage="0" bottom="0" percent="0" rank="0" text="" dxfId="3000">
      <formula>$B$203&lt;1</formula>
    </cfRule>
  </conditionalFormatting>
  <conditionalFormatting sqref="B202:F202 H202">
    <cfRule type="expression" priority="784" aboveAverage="0" equalAverage="0" bottom="0" percent="0" rank="0" text="" dxfId="3001">
      <formula>$B$202&lt;1</formula>
    </cfRule>
  </conditionalFormatting>
  <conditionalFormatting sqref="B201:F201 H201">
    <cfRule type="expression" priority="785" aboveAverage="0" equalAverage="0" bottom="0" percent="0" rank="0" text="" dxfId="3002">
      <formula>$B$201&lt;1</formula>
    </cfRule>
  </conditionalFormatting>
  <conditionalFormatting sqref="B200:F200 H200">
    <cfRule type="expression" priority="786" aboveAverage="0" equalAverage="0" bottom="0" percent="0" rank="0" text="" dxfId="3003">
      <formula>$B$200&lt;1</formula>
    </cfRule>
  </conditionalFormatting>
  <conditionalFormatting sqref="B197:F197 H197">
    <cfRule type="expression" priority="787" aboveAverage="0" equalAverage="0" bottom="0" percent="0" rank="0" text="" dxfId="3004">
      <formula>$B$197&lt;1</formula>
    </cfRule>
  </conditionalFormatting>
  <conditionalFormatting sqref="B196:F196 H196">
    <cfRule type="expression" priority="788" aboveAverage="0" equalAverage="0" bottom="0" percent="0" rank="0" text="" dxfId="3005">
      <formula>$B$196&lt;1</formula>
    </cfRule>
  </conditionalFormatting>
  <conditionalFormatting sqref="B195:F195 H195">
    <cfRule type="expression" priority="789" aboveAverage="0" equalAverage="0" bottom="0" percent="0" rank="0" text="" dxfId="3006">
      <formula>$B$195&lt;1</formula>
    </cfRule>
  </conditionalFormatting>
  <conditionalFormatting sqref="B194:F194 H194">
    <cfRule type="expression" priority="790" aboveAverage="0" equalAverage="0" bottom="0" percent="0" rank="0" text="" dxfId="3007">
      <formula>$B$194&lt;1</formula>
    </cfRule>
  </conditionalFormatting>
  <conditionalFormatting sqref="B193:F193 H193">
    <cfRule type="expression" priority="791" aboveAverage="0" equalAverage="0" bottom="0" percent="0" rank="0" text="" dxfId="3008">
      <formula>$B$193&lt;1</formula>
    </cfRule>
  </conditionalFormatting>
  <conditionalFormatting sqref="B192:F192 H192">
    <cfRule type="expression" priority="792" aboveAverage="0" equalAverage="0" bottom="0" percent="0" rank="0" text="" dxfId="3009">
      <formula>$B$192&lt;1</formula>
    </cfRule>
  </conditionalFormatting>
  <conditionalFormatting sqref="B191:F191 H191">
    <cfRule type="expression" priority="793" aboveAverage="0" equalAverage="0" bottom="0" percent="0" rank="0" text="" dxfId="3010">
      <formula>$B$191&lt;1</formula>
    </cfRule>
  </conditionalFormatting>
  <conditionalFormatting sqref="B190:F190 H190">
    <cfRule type="expression" priority="794" aboveAverage="0" equalAverage="0" bottom="0" percent="0" rank="0" text="" dxfId="3011">
      <formula>$B$190&lt;1</formula>
    </cfRule>
  </conditionalFormatting>
  <conditionalFormatting sqref="B189:F189 H189">
    <cfRule type="expression" priority="795" aboveAverage="0" equalAverage="0" bottom="0" percent="0" rank="0" text="" dxfId="3012">
      <formula>$B$189&lt;1</formula>
    </cfRule>
  </conditionalFormatting>
  <conditionalFormatting sqref="B188:F188 H188">
    <cfRule type="expression" priority="796" aboveAverage="0" equalAverage="0" bottom="0" percent="0" rank="0" text="" dxfId="3013">
      <formula>$B$188&lt;1</formula>
    </cfRule>
  </conditionalFormatting>
  <conditionalFormatting sqref="B187:F187 H187">
    <cfRule type="expression" priority="797" aboveAverage="0" equalAverage="0" bottom="0" percent="0" rank="0" text="" dxfId="3014">
      <formula>$B$187&lt;1</formula>
    </cfRule>
  </conditionalFormatting>
  <conditionalFormatting sqref="B186:F186 H186">
    <cfRule type="expression" priority="798" aboveAverage="0" equalAverage="0" bottom="0" percent="0" rank="0" text="" dxfId="3015">
      <formula>$B$186&lt;1</formula>
    </cfRule>
  </conditionalFormatting>
  <conditionalFormatting sqref="B185:F185 H185">
    <cfRule type="expression" priority="799" aboveAverage="0" equalAverage="0" bottom="0" percent="0" rank="0" text="" dxfId="3016">
      <formula>$B$185&lt;1</formula>
    </cfRule>
  </conditionalFormatting>
  <conditionalFormatting sqref="B180:F180 H180">
    <cfRule type="expression" priority="800" aboveAverage="0" equalAverage="0" bottom="0" percent="0" rank="0" text="" dxfId="3017">
      <formula>$B$180&lt;1</formula>
    </cfRule>
  </conditionalFormatting>
  <conditionalFormatting sqref="B179:F179 H179">
    <cfRule type="expression" priority="801" aboveAverage="0" equalAverage="0" bottom="0" percent="0" rank="0" text="" dxfId="3018">
      <formula>$B$179&lt;1</formula>
    </cfRule>
  </conditionalFormatting>
  <conditionalFormatting sqref="B178:F178 H178">
    <cfRule type="expression" priority="802" aboveAverage="0" equalAverage="0" bottom="0" percent="0" rank="0" text="" dxfId="3019">
      <formula>$B$178&lt;1</formula>
    </cfRule>
  </conditionalFormatting>
  <conditionalFormatting sqref="B177:F177 H177">
    <cfRule type="expression" priority="803" aboveAverage="0" equalAverage="0" bottom="0" percent="0" rank="0" text="" dxfId="3020">
      <formula>$B$177&lt;1</formula>
    </cfRule>
  </conditionalFormatting>
  <conditionalFormatting sqref="B176:F176 H176">
    <cfRule type="expression" priority="804" aboveAverage="0" equalAverage="0" bottom="0" percent="0" rank="0" text="" dxfId="3021">
      <formula>$B$176&lt;1</formula>
    </cfRule>
  </conditionalFormatting>
  <conditionalFormatting sqref="B175:F175 H175">
    <cfRule type="expression" priority="805" aboveAverage="0" equalAverage="0" bottom="0" percent="0" rank="0" text="" dxfId="3022">
      <formula>$B$175&lt;1</formula>
    </cfRule>
  </conditionalFormatting>
  <conditionalFormatting sqref="B174:F174 H174">
    <cfRule type="expression" priority="806" aboveAverage="0" equalAverage="0" bottom="0" percent="0" rank="0" text="" dxfId="3023">
      <formula>$B$174&lt;1</formula>
    </cfRule>
  </conditionalFormatting>
  <conditionalFormatting sqref="B173:F173 H173">
    <cfRule type="expression" priority="807" aboveAverage="0" equalAverage="0" bottom="0" percent="0" rank="0" text="" dxfId="3024">
      <formula>$B$173&lt;1</formula>
    </cfRule>
  </conditionalFormatting>
  <conditionalFormatting sqref="B172:F172 H172">
    <cfRule type="expression" priority="808" aboveAverage="0" equalAverage="0" bottom="0" percent="0" rank="0" text="" dxfId="3025">
      <formula>$B$172&lt;1</formula>
    </cfRule>
  </conditionalFormatting>
  <conditionalFormatting sqref="B171:F171 H171">
    <cfRule type="expression" priority="809" aboveAverage="0" equalAverage="0" bottom="0" percent="0" rank="0" text="" dxfId="3026">
      <formula>$B$171&lt;1</formula>
    </cfRule>
  </conditionalFormatting>
  <conditionalFormatting sqref="B170:F170 H170">
    <cfRule type="expression" priority="810" aboveAverage="0" equalAverage="0" bottom="0" percent="0" rank="0" text="" dxfId="3027">
      <formula>$B$170&lt;1</formula>
    </cfRule>
  </conditionalFormatting>
  <conditionalFormatting sqref="B169:F169 H169">
    <cfRule type="expression" priority="811" aboveAverage="0" equalAverage="0" bottom="0" percent="0" rank="0" text="" dxfId="3028">
      <formula>$B$169&lt;1</formula>
    </cfRule>
  </conditionalFormatting>
  <conditionalFormatting sqref="B168:F168 H168">
    <cfRule type="expression" priority="812" aboveAverage="0" equalAverage="0" bottom="0" percent="0" rank="0" text="" dxfId="3029">
      <formula>$B$168&lt;1</formula>
    </cfRule>
  </conditionalFormatting>
  <conditionalFormatting sqref="B167:F167 H167">
    <cfRule type="expression" priority="813" aboveAverage="0" equalAverage="0" bottom="0" percent="0" rank="0" text="" dxfId="3030">
      <formula>$B$167&lt;1</formula>
    </cfRule>
  </conditionalFormatting>
  <conditionalFormatting sqref="B166:F166 H166">
    <cfRule type="expression" priority="814" aboveAverage="0" equalAverage="0" bottom="0" percent="0" rank="0" text="" dxfId="3031">
      <formula>$B$166&lt;1</formula>
    </cfRule>
  </conditionalFormatting>
  <conditionalFormatting sqref="B165:F165 H165">
    <cfRule type="expression" priority="815" aboveAverage="0" equalAverage="0" bottom="0" percent="0" rank="0" text="" dxfId="3032">
      <formula>$B$165&lt;1</formula>
    </cfRule>
  </conditionalFormatting>
  <conditionalFormatting sqref="B164:F164 H164">
    <cfRule type="expression" priority="816" aboveAverage="0" equalAverage="0" bottom="0" percent="0" rank="0" text="" dxfId="3033">
      <formula>$B$164&lt;1</formula>
    </cfRule>
  </conditionalFormatting>
  <conditionalFormatting sqref="B163:F163 H163">
    <cfRule type="expression" priority="817" aboveAverage="0" equalAverage="0" bottom="0" percent="0" rank="0" text="" dxfId="3034">
      <formula>$B$163&lt;1</formula>
    </cfRule>
  </conditionalFormatting>
  <conditionalFormatting sqref="B162:F162 H162">
    <cfRule type="expression" priority="818" aboveAverage="0" equalAverage="0" bottom="0" percent="0" rank="0" text="" dxfId="3035">
      <formula>$B$162&lt;1</formula>
    </cfRule>
  </conditionalFormatting>
  <conditionalFormatting sqref="B161:F161 H161">
    <cfRule type="expression" priority="819" aboveAverage="0" equalAverage="0" bottom="0" percent="0" rank="0" text="" dxfId="3036">
      <formula>$B$161&lt;1</formula>
    </cfRule>
  </conditionalFormatting>
  <conditionalFormatting sqref="B160:F160 H160">
    <cfRule type="expression" priority="820" aboveAverage="0" equalAverage="0" bottom="0" percent="0" rank="0" text="" dxfId="3037">
      <formula>$B$160&lt;1</formula>
    </cfRule>
  </conditionalFormatting>
  <conditionalFormatting sqref="B159:F159 H159">
    <cfRule type="expression" priority="821" aboveAverage="0" equalAverage="0" bottom="0" percent="0" rank="0" text="" dxfId="3038">
      <formula>$B$159&lt;1</formula>
    </cfRule>
  </conditionalFormatting>
  <conditionalFormatting sqref="B158:F158 H158">
    <cfRule type="expression" priority="822" aboveAverage="0" equalAverage="0" bottom="0" percent="0" rank="0" text="" dxfId="3039">
      <formula>$B$158&lt;1</formula>
    </cfRule>
  </conditionalFormatting>
  <conditionalFormatting sqref="B157:F157 H157">
    <cfRule type="expression" priority="823" aboveAverage="0" equalAverage="0" bottom="0" percent="0" rank="0" text="" dxfId="3040">
      <formula>$B$157&lt;1</formula>
    </cfRule>
  </conditionalFormatting>
  <conditionalFormatting sqref="B156:F156 H156">
    <cfRule type="expression" priority="824" aboveAverage="0" equalAverage="0" bottom="0" percent="0" rank="0" text="" dxfId="3041">
      <formula>$B$156&lt;1</formula>
    </cfRule>
  </conditionalFormatting>
  <conditionalFormatting sqref="B155:F155 H155">
    <cfRule type="expression" priority="825" aboveAverage="0" equalAverage="0" bottom="0" percent="0" rank="0" text="" dxfId="3042">
      <formula>$B$155&lt;1</formula>
    </cfRule>
  </conditionalFormatting>
  <conditionalFormatting sqref="B154:F154 H154">
    <cfRule type="expression" priority="826" aboveAverage="0" equalAverage="0" bottom="0" percent="0" rank="0" text="" dxfId="3043">
      <formula>$B$154&lt;1</formula>
    </cfRule>
  </conditionalFormatting>
  <conditionalFormatting sqref="B153:F153 H153">
    <cfRule type="expression" priority="827" aboveAverage="0" equalAverage="0" bottom="0" percent="0" rank="0" text="" dxfId="3044">
      <formula>$B$153&lt;1</formula>
    </cfRule>
  </conditionalFormatting>
  <conditionalFormatting sqref="B152:F152 H152">
    <cfRule type="expression" priority="828" aboveAverage="0" equalAverage="0" bottom="0" percent="0" rank="0" text="" dxfId="3045">
      <formula>$B$152&lt;1</formula>
    </cfRule>
  </conditionalFormatting>
  <conditionalFormatting sqref="B151:F151 H151">
    <cfRule type="expression" priority="829" aboveAverage="0" equalAverage="0" bottom="0" percent="0" rank="0" text="" dxfId="3046">
      <formula>$B$151&lt;1</formula>
    </cfRule>
  </conditionalFormatting>
  <conditionalFormatting sqref="B150:F150 H150">
    <cfRule type="expression" priority="830" aboveAverage="0" equalAverage="0" bottom="0" percent="0" rank="0" text="" dxfId="3047">
      <formula>$B$150&lt;1</formula>
    </cfRule>
  </conditionalFormatting>
  <conditionalFormatting sqref="B149:F149 H149">
    <cfRule type="expression" priority="831" aboveAverage="0" equalAverage="0" bottom="0" percent="0" rank="0" text="" dxfId="3048">
      <formula>$B$149&lt;1</formula>
    </cfRule>
  </conditionalFormatting>
  <conditionalFormatting sqref="B148:F148 H148">
    <cfRule type="expression" priority="832" aboveAverage="0" equalAverage="0" bottom="0" percent="0" rank="0" text="" dxfId="3049">
      <formula>$B$148&lt;1</formula>
    </cfRule>
  </conditionalFormatting>
  <conditionalFormatting sqref="B147:F147 H147">
    <cfRule type="expression" priority="833" aboveAverage="0" equalAverage="0" bottom="0" percent="0" rank="0" text="" dxfId="3050">
      <formula>$B$147&lt;1</formula>
    </cfRule>
  </conditionalFormatting>
  <conditionalFormatting sqref="B146:F146 H146">
    <cfRule type="expression" priority="834" aboveAverage="0" equalAverage="0" bottom="0" percent="0" rank="0" text="" dxfId="3051">
      <formula>$B$146&lt;1</formula>
    </cfRule>
  </conditionalFormatting>
  <conditionalFormatting sqref="B145:F145 H145">
    <cfRule type="expression" priority="835" aboveAverage="0" equalAverage="0" bottom="0" percent="0" rank="0" text="" dxfId="3052">
      <formula>$B$145&lt;1</formula>
    </cfRule>
  </conditionalFormatting>
  <conditionalFormatting sqref="B144:F144 H144">
    <cfRule type="expression" priority="836" aboveAverage="0" equalAverage="0" bottom="0" percent="0" rank="0" text="" dxfId="3053">
      <formula>$B$144&lt;1</formula>
    </cfRule>
  </conditionalFormatting>
  <conditionalFormatting sqref="B143:F143 H143">
    <cfRule type="expression" priority="837" aboveAverage="0" equalAverage="0" bottom="0" percent="0" rank="0" text="" dxfId="3054">
      <formula>$B$143&lt;1</formula>
    </cfRule>
  </conditionalFormatting>
  <conditionalFormatting sqref="B142:F142 H142">
    <cfRule type="expression" priority="838" aboveAverage="0" equalAverage="0" bottom="0" percent="0" rank="0" text="" dxfId="3055">
      <formula>$B$142&lt;1</formula>
    </cfRule>
  </conditionalFormatting>
  <conditionalFormatting sqref="B141:F141 H141">
    <cfRule type="expression" priority="839" aboveAverage="0" equalAverage="0" bottom="0" percent="0" rank="0" text="" dxfId="3056">
      <formula>$B$141&lt;1</formula>
    </cfRule>
  </conditionalFormatting>
  <conditionalFormatting sqref="B140:F140 H140">
    <cfRule type="expression" priority="840" aboveAverage="0" equalAverage="0" bottom="0" percent="0" rank="0" text="" dxfId="3057">
      <formula>$B$140&lt;1</formula>
    </cfRule>
  </conditionalFormatting>
  <conditionalFormatting sqref="B139:F139 H139">
    <cfRule type="expression" priority="841" aboveAverage="0" equalAverage="0" bottom="0" percent="0" rank="0" text="" dxfId="3058">
      <formula>$B$139&lt;1</formula>
    </cfRule>
  </conditionalFormatting>
  <conditionalFormatting sqref="B138:F138 H138">
    <cfRule type="expression" priority="842" aboveAverage="0" equalAverage="0" bottom="0" percent="0" rank="0" text="" dxfId="3059">
      <formula>$B$138&lt;1</formula>
    </cfRule>
  </conditionalFormatting>
  <conditionalFormatting sqref="B137:F137 H137">
    <cfRule type="expression" priority="843" aboveAverage="0" equalAverage="0" bottom="0" percent="0" rank="0" text="" dxfId="3060">
      <formula>$B$137&lt;1</formula>
    </cfRule>
  </conditionalFormatting>
  <conditionalFormatting sqref="B136:F136 H136">
    <cfRule type="expression" priority="844" aboveAverage="0" equalAverage="0" bottom="0" percent="0" rank="0" text="" dxfId="3061">
      <formula>$B$136&lt;1</formula>
    </cfRule>
  </conditionalFormatting>
  <conditionalFormatting sqref="B135:F135 H135">
    <cfRule type="expression" priority="845" aboveAverage="0" equalAverage="0" bottom="0" percent="0" rank="0" text="" dxfId="3062">
      <formula>$B$135&lt;1</formula>
    </cfRule>
  </conditionalFormatting>
  <conditionalFormatting sqref="B134:F134 H134">
    <cfRule type="expression" priority="846" aboveAverage="0" equalAverage="0" bottom="0" percent="0" rank="0" text="" dxfId="3063">
      <formula>$B$134&lt;1</formula>
    </cfRule>
  </conditionalFormatting>
  <conditionalFormatting sqref="B133:F133 H133">
    <cfRule type="expression" priority="847" aboveAverage="0" equalAverage="0" bottom="0" percent="0" rank="0" text="" dxfId="3064">
      <formula>$B$133&lt;1</formula>
    </cfRule>
  </conditionalFormatting>
  <conditionalFormatting sqref="B132:F132 H132">
    <cfRule type="expression" priority="848" aboveAverage="0" equalAverage="0" bottom="0" percent="0" rank="0" text="" dxfId="3065">
      <formula>$B$132&lt;1</formula>
    </cfRule>
  </conditionalFormatting>
  <conditionalFormatting sqref="B131:F131 H131">
    <cfRule type="expression" priority="849" aboveAverage="0" equalAverage="0" bottom="0" percent="0" rank="0" text="" dxfId="3066">
      <formula>$B$131&lt;1</formula>
    </cfRule>
  </conditionalFormatting>
  <conditionalFormatting sqref="B130:F130 H130">
    <cfRule type="expression" priority="850" aboveAverage="0" equalAverage="0" bottom="0" percent="0" rank="0" text="" dxfId="3067">
      <formula>$B$130&lt;1</formula>
    </cfRule>
  </conditionalFormatting>
  <conditionalFormatting sqref="B129:F129 H129">
    <cfRule type="expression" priority="851" aboveAverage="0" equalAverage="0" bottom="0" percent="0" rank="0" text="" dxfId="3068">
      <formula>$B$129&lt;1</formula>
    </cfRule>
  </conditionalFormatting>
  <conditionalFormatting sqref="B128:F128 H128">
    <cfRule type="expression" priority="852" aboveAverage="0" equalAverage="0" bottom="0" percent="0" rank="0" text="" dxfId="3069">
      <formula>$B$128&lt;1</formula>
    </cfRule>
  </conditionalFormatting>
  <conditionalFormatting sqref="B127:F127 H127">
    <cfRule type="expression" priority="853" aboveAverage="0" equalAverage="0" bottom="0" percent="0" rank="0" text="" dxfId="3070">
      <formula>$B$127&lt;1</formula>
    </cfRule>
  </conditionalFormatting>
  <conditionalFormatting sqref="B126:F126 H126">
    <cfRule type="expression" priority="854" aboveAverage="0" equalAverage="0" bottom="0" percent="0" rank="0" text="" dxfId="3071">
      <formula>$B$126&lt;1</formula>
    </cfRule>
  </conditionalFormatting>
  <conditionalFormatting sqref="B125:F125 H125">
    <cfRule type="expression" priority="855" aboveAverage="0" equalAverage="0" bottom="0" percent="0" rank="0" text="" dxfId="3072">
      <formula>$B$125&lt;1</formula>
    </cfRule>
  </conditionalFormatting>
  <conditionalFormatting sqref="B124:F124 H124">
    <cfRule type="expression" priority="856" aboveAverage="0" equalAverage="0" bottom="0" percent="0" rank="0" text="" dxfId="3073">
      <formula>$B$124&lt;1</formula>
    </cfRule>
  </conditionalFormatting>
  <conditionalFormatting sqref="B123:F123 H123">
    <cfRule type="expression" priority="857" aboveAverage="0" equalAverage="0" bottom="0" percent="0" rank="0" text="" dxfId="3074">
      <formula>$B$123&lt;1</formula>
    </cfRule>
  </conditionalFormatting>
  <conditionalFormatting sqref="B122:F122 H122">
    <cfRule type="expression" priority="858" aboveAverage="0" equalAverage="0" bottom="0" percent="0" rank="0" text="" dxfId="3075">
      <formula>$B$122&lt;1</formula>
    </cfRule>
  </conditionalFormatting>
  <conditionalFormatting sqref="B121:F121 H121">
    <cfRule type="expression" priority="859" aboveAverage="0" equalAverage="0" bottom="0" percent="0" rank="0" text="" dxfId="3076">
      <formula>$B$121&lt;1</formula>
    </cfRule>
  </conditionalFormatting>
  <conditionalFormatting sqref="B120:F120 H120">
    <cfRule type="expression" priority="860" aboveAverage="0" equalAverage="0" bottom="0" percent="0" rank="0" text="" dxfId="3077">
      <formula>$B$120&lt;1</formula>
    </cfRule>
  </conditionalFormatting>
  <conditionalFormatting sqref="B119:F119 H119">
    <cfRule type="expression" priority="861" aboveAverage="0" equalAverage="0" bottom="0" percent="0" rank="0" text="" dxfId="3078">
      <formula>$B$119&lt;1</formula>
    </cfRule>
  </conditionalFormatting>
  <conditionalFormatting sqref="B118:F118 H118">
    <cfRule type="expression" priority="862" aboveAverage="0" equalAverage="0" bottom="0" percent="0" rank="0" text="" dxfId="3079">
      <formula>$B$118&lt;1</formula>
    </cfRule>
  </conditionalFormatting>
  <conditionalFormatting sqref="B117:F117 H117">
    <cfRule type="expression" priority="863" aboveAverage="0" equalAverage="0" bottom="0" percent="0" rank="0" text="" dxfId="3080">
      <formula>$B$117&lt;1</formula>
    </cfRule>
  </conditionalFormatting>
  <conditionalFormatting sqref="B116:F116 H116">
    <cfRule type="expression" priority="864" aboveAverage="0" equalAverage="0" bottom="0" percent="0" rank="0" text="" dxfId="3081">
      <formula>$B$116&lt;1</formula>
    </cfRule>
  </conditionalFormatting>
  <conditionalFormatting sqref="B115:F115 H115">
    <cfRule type="expression" priority="865" aboveAverage="0" equalAverage="0" bottom="0" percent="0" rank="0" text="" dxfId="3082">
      <formula>$B$115&lt;1</formula>
    </cfRule>
  </conditionalFormatting>
  <conditionalFormatting sqref="B114:F114 H114">
    <cfRule type="expression" priority="866" aboveAverage="0" equalAverage="0" bottom="0" percent="0" rank="0" text="" dxfId="3083">
      <formula>$B$114&lt;1</formula>
    </cfRule>
  </conditionalFormatting>
  <conditionalFormatting sqref="B113:F113 H113">
    <cfRule type="expression" priority="867" aboveAverage="0" equalAverage="0" bottom="0" percent="0" rank="0" text="" dxfId="3084">
      <formula>$B$113&lt;1</formula>
    </cfRule>
  </conditionalFormatting>
  <conditionalFormatting sqref="B112:F112 H112">
    <cfRule type="expression" priority="868" aboveAverage="0" equalAverage="0" bottom="0" percent="0" rank="0" text="" dxfId="3085">
      <formula>$B$112&lt;1</formula>
    </cfRule>
  </conditionalFormatting>
  <conditionalFormatting sqref="B111:F111 H111">
    <cfRule type="expression" priority="869" aboveAverage="0" equalAverage="0" bottom="0" percent="0" rank="0" text="" dxfId="3086">
      <formula>$B$111&lt;1</formula>
    </cfRule>
  </conditionalFormatting>
  <conditionalFormatting sqref="B110:F110 H110">
    <cfRule type="expression" priority="870" aboveAverage="0" equalAverage="0" bottom="0" percent="0" rank="0" text="" dxfId="3087">
      <formula>$B$110&lt;1</formula>
    </cfRule>
  </conditionalFormatting>
  <conditionalFormatting sqref="B109:F109 H109">
    <cfRule type="expression" priority="871" aboveAverage="0" equalAverage="0" bottom="0" percent="0" rank="0" text="" dxfId="3088">
      <formula>$B$109&lt;1</formula>
    </cfRule>
  </conditionalFormatting>
  <conditionalFormatting sqref="B108:F108 H108">
    <cfRule type="expression" priority="872" aboveAverage="0" equalAverage="0" bottom="0" percent="0" rank="0" text="" dxfId="3089">
      <formula>$B$108&lt;1</formula>
    </cfRule>
  </conditionalFormatting>
  <conditionalFormatting sqref="B107:F107 H107">
    <cfRule type="expression" priority="873" aboveAverage="0" equalAverage="0" bottom="0" percent="0" rank="0" text="" dxfId="3090">
      <formula>$B$107&lt;1</formula>
    </cfRule>
  </conditionalFormatting>
  <conditionalFormatting sqref="B106:F106 H106">
    <cfRule type="expression" priority="874" aboveAverage="0" equalAverage="0" bottom="0" percent="0" rank="0" text="" dxfId="3091">
      <formula>$B$106&lt;1</formula>
    </cfRule>
  </conditionalFormatting>
  <conditionalFormatting sqref="B105:F105 H105">
    <cfRule type="expression" priority="875" aboveAverage="0" equalAverage="0" bottom="0" percent="0" rank="0" text="" dxfId="3092">
      <formula>$B$105&lt;1</formula>
    </cfRule>
  </conditionalFormatting>
  <conditionalFormatting sqref="B104:F104 H104">
    <cfRule type="expression" priority="876" aboveAverage="0" equalAverage="0" bottom="0" percent="0" rank="0" text="" dxfId="3093">
      <formula>$B$104&lt;1</formula>
    </cfRule>
  </conditionalFormatting>
  <conditionalFormatting sqref="B103:F103 H103">
    <cfRule type="expression" priority="877" aboveAverage="0" equalAverage="0" bottom="0" percent="0" rank="0" text="" dxfId="3094">
      <formula>$B$103&lt;1</formula>
    </cfRule>
  </conditionalFormatting>
  <conditionalFormatting sqref="B102:F102 H102">
    <cfRule type="expression" priority="878" aboveAverage="0" equalAverage="0" bottom="0" percent="0" rank="0" text="" dxfId="3095">
      <formula>$B$102&lt;1</formula>
    </cfRule>
  </conditionalFormatting>
  <conditionalFormatting sqref="B101:F101 H101">
    <cfRule type="expression" priority="879" aboveAverage="0" equalAverage="0" bottom="0" percent="0" rank="0" text="" dxfId="3096">
      <formula>$B$101&lt;1</formula>
    </cfRule>
  </conditionalFormatting>
  <conditionalFormatting sqref="B100:F100 H100">
    <cfRule type="expression" priority="880" aboveAverage="0" equalAverage="0" bottom="0" percent="0" rank="0" text="" dxfId="3097">
      <formula>$B$100&lt;1</formula>
    </cfRule>
  </conditionalFormatting>
  <conditionalFormatting sqref="B99:F99 H99">
    <cfRule type="expression" priority="881" aboveAverage="0" equalAverage="0" bottom="0" percent="0" rank="0" text="" dxfId="3098">
      <formula>$B$99&lt;1</formula>
    </cfRule>
  </conditionalFormatting>
  <conditionalFormatting sqref="B98:F98 H98">
    <cfRule type="expression" priority="882" aboveAverage="0" equalAverage="0" bottom="0" percent="0" rank="0" text="" dxfId="3099">
      <formula>$B$98&lt;1</formula>
    </cfRule>
  </conditionalFormatting>
  <conditionalFormatting sqref="B97:F97 H97">
    <cfRule type="expression" priority="883" aboveAverage="0" equalAverage="0" bottom="0" percent="0" rank="0" text="" dxfId="3100">
      <formula>$B$97&lt;1</formula>
    </cfRule>
  </conditionalFormatting>
  <conditionalFormatting sqref="B96:F96 H96">
    <cfRule type="expression" priority="884" aboveAverage="0" equalAverage="0" bottom="0" percent="0" rank="0" text="" dxfId="3101">
      <formula>$B$96&lt;1</formula>
    </cfRule>
  </conditionalFormatting>
  <conditionalFormatting sqref="B95:F95 H95">
    <cfRule type="expression" priority="885" aboveAverage="0" equalAverage="0" bottom="0" percent="0" rank="0" text="" dxfId="3102">
      <formula>$B$95&lt;1</formula>
    </cfRule>
  </conditionalFormatting>
  <conditionalFormatting sqref="B94:F94 H94">
    <cfRule type="expression" priority="886" aboveAverage="0" equalAverage="0" bottom="0" percent="0" rank="0" text="" dxfId="3103">
      <formula>$B$94&lt;1</formula>
    </cfRule>
  </conditionalFormatting>
  <conditionalFormatting sqref="B93:F93 H93">
    <cfRule type="expression" priority="887" aboveAverage="0" equalAverage="0" bottom="0" percent="0" rank="0" text="" dxfId="3104">
      <formula>$B$93&lt;1</formula>
    </cfRule>
  </conditionalFormatting>
  <conditionalFormatting sqref="B92:F92 H92">
    <cfRule type="expression" priority="888" aboveAverage="0" equalAverage="0" bottom="0" percent="0" rank="0" text="" dxfId="3105">
      <formula>$B$92&lt;1</formula>
    </cfRule>
  </conditionalFormatting>
  <conditionalFormatting sqref="B91:F91 H91">
    <cfRule type="expression" priority="889" aboveAverage="0" equalAverage="0" bottom="0" percent="0" rank="0" text="" dxfId="3106">
      <formula>$B$91&lt;1</formula>
    </cfRule>
  </conditionalFormatting>
  <conditionalFormatting sqref="B90:F90 H90">
    <cfRule type="expression" priority="890" aboveAverage="0" equalAverage="0" bottom="0" percent="0" rank="0" text="" dxfId="3107">
      <formula>$B$90&lt;1</formula>
    </cfRule>
  </conditionalFormatting>
  <conditionalFormatting sqref="B89:F89 H89">
    <cfRule type="expression" priority="891" aboveAverage="0" equalAverage="0" bottom="0" percent="0" rank="0" text="" dxfId="3108">
      <formula>$B$89&lt;1</formula>
    </cfRule>
  </conditionalFormatting>
  <conditionalFormatting sqref="B88:F88 H88">
    <cfRule type="expression" priority="892" aboveAverage="0" equalAverage="0" bottom="0" percent="0" rank="0" text="" dxfId="3109">
      <formula>$B$88&lt;1</formula>
    </cfRule>
  </conditionalFormatting>
  <conditionalFormatting sqref="B87:F87 H87">
    <cfRule type="expression" priority="893" aboveAverage="0" equalAverage="0" bottom="0" percent="0" rank="0" text="" dxfId="3110">
      <formula>$B$87&lt;1</formula>
    </cfRule>
  </conditionalFormatting>
  <conditionalFormatting sqref="B86:F86 H86">
    <cfRule type="expression" priority="894" aboveAverage="0" equalAverage="0" bottom="0" percent="0" rank="0" text="" dxfId="3111">
      <formula>$B$86&lt;1</formula>
    </cfRule>
  </conditionalFormatting>
  <conditionalFormatting sqref="B85:F85 H85">
    <cfRule type="expression" priority="895" aboveAverage="0" equalAverage="0" bottom="0" percent="0" rank="0" text="" dxfId="3112">
      <formula>$B$85&lt;1</formula>
    </cfRule>
  </conditionalFormatting>
  <conditionalFormatting sqref="B82:F82 H82">
    <cfRule type="expression" priority="896" aboveAverage="0" equalAverage="0" bottom="0" percent="0" rank="0" text="" dxfId="3113">
      <formula>$B$82&lt;1</formula>
    </cfRule>
  </conditionalFormatting>
  <conditionalFormatting sqref="B81:F81 H81">
    <cfRule type="expression" priority="897" aboveAverage="0" equalAverage="0" bottom="0" percent="0" rank="0" text="" dxfId="3114">
      <formula>$B$81&lt;1</formula>
    </cfRule>
  </conditionalFormatting>
  <conditionalFormatting sqref="B80:F80 H80">
    <cfRule type="expression" priority="898" aboveAverage="0" equalAverage="0" bottom="0" percent="0" rank="0" text="" dxfId="3115">
      <formula>$B$80&lt;1</formula>
    </cfRule>
  </conditionalFormatting>
  <conditionalFormatting sqref="B79:F79 H79">
    <cfRule type="expression" priority="899" aboveAverage="0" equalAverage="0" bottom="0" percent="0" rank="0" text="" dxfId="3116">
      <formula>$B$79&lt;1</formula>
    </cfRule>
  </conditionalFormatting>
  <conditionalFormatting sqref="B78:F78 H78">
    <cfRule type="expression" priority="900" aboveAverage="0" equalAverage="0" bottom="0" percent="0" rank="0" text="" dxfId="3117">
      <formula>$B$78&lt;1</formula>
    </cfRule>
  </conditionalFormatting>
  <conditionalFormatting sqref="B77:F77 H77">
    <cfRule type="expression" priority="901" aboveAverage="0" equalAverage="0" bottom="0" percent="0" rank="0" text="" dxfId="3118">
      <formula>$B$77&lt;1</formula>
    </cfRule>
  </conditionalFormatting>
  <conditionalFormatting sqref="B76:F76 H76">
    <cfRule type="expression" priority="902" aboveAverage="0" equalAverage="0" bottom="0" percent="0" rank="0" text="" dxfId="3119">
      <formula>$B$76&lt;1</formula>
    </cfRule>
  </conditionalFormatting>
  <conditionalFormatting sqref="B75:F75 H75">
    <cfRule type="expression" priority="903" aboveAverage="0" equalAverage="0" bottom="0" percent="0" rank="0" text="" dxfId="3120">
      <formula>$B$75&lt;1</formula>
    </cfRule>
  </conditionalFormatting>
  <conditionalFormatting sqref="B74:F74 H74">
    <cfRule type="expression" priority="904" aboveAverage="0" equalAverage="0" bottom="0" percent="0" rank="0" text="" dxfId="3121">
      <formula>$B$74&lt;1</formula>
    </cfRule>
  </conditionalFormatting>
  <conditionalFormatting sqref="B73:F73 H73">
    <cfRule type="expression" priority="905" aboveAverage="0" equalAverage="0" bottom="0" percent="0" rank="0" text="" dxfId="3122">
      <formula>$B$73&lt;1</formula>
    </cfRule>
  </conditionalFormatting>
  <conditionalFormatting sqref="B72:F72 H72">
    <cfRule type="expression" priority="906" aboveAverage="0" equalAverage="0" bottom="0" percent="0" rank="0" text="" dxfId="3123">
      <formula>$B$72&lt;1</formula>
    </cfRule>
  </conditionalFormatting>
  <conditionalFormatting sqref="B71:F71 H71">
    <cfRule type="expression" priority="907" aboveAverage="0" equalAverage="0" bottom="0" percent="0" rank="0" text="" dxfId="3124">
      <formula>$B$71&lt;1</formula>
    </cfRule>
  </conditionalFormatting>
  <conditionalFormatting sqref="B70:F70 H70">
    <cfRule type="expression" priority="908" aboveAverage="0" equalAverage="0" bottom="0" percent="0" rank="0" text="" dxfId="3125">
      <formula>$B$70&lt;1</formula>
    </cfRule>
  </conditionalFormatting>
  <conditionalFormatting sqref="B69:F69 H69">
    <cfRule type="expression" priority="909" aboveAverage="0" equalAverage="0" bottom="0" percent="0" rank="0" text="" dxfId="3126">
      <formula>$B$69&lt;1</formula>
    </cfRule>
  </conditionalFormatting>
  <conditionalFormatting sqref="B68:F68 H68">
    <cfRule type="expression" priority="910" aboveAverage="0" equalAverage="0" bottom="0" percent="0" rank="0" text="" dxfId="3127">
      <formula>$B$68&lt;1</formula>
    </cfRule>
  </conditionalFormatting>
  <conditionalFormatting sqref="B67:F67 H67">
    <cfRule type="expression" priority="911" aboveAverage="0" equalAverage="0" bottom="0" percent="0" rank="0" text="" dxfId="3128">
      <formula>$B$67&lt;1</formula>
    </cfRule>
  </conditionalFormatting>
  <conditionalFormatting sqref="B66:F66 H66">
    <cfRule type="expression" priority="912" aboveAverage="0" equalAverage="0" bottom="0" percent="0" rank="0" text="" dxfId="3129">
      <formula>$B$66&lt;1</formula>
    </cfRule>
  </conditionalFormatting>
  <conditionalFormatting sqref="B65:F65 H65">
    <cfRule type="expression" priority="913" aboveAverage="0" equalAverage="0" bottom="0" percent="0" rank="0" text="" dxfId="3130">
      <formula>$B$65&lt;1</formula>
    </cfRule>
  </conditionalFormatting>
  <conditionalFormatting sqref="B64:F64 H64">
    <cfRule type="expression" priority="914" aboveAverage="0" equalAverage="0" bottom="0" percent="0" rank="0" text="" dxfId="3131">
      <formula>$B$64&lt;1</formula>
    </cfRule>
  </conditionalFormatting>
  <conditionalFormatting sqref="B63:F63 H63">
    <cfRule type="expression" priority="915" aboveAverage="0" equalAverage="0" bottom="0" percent="0" rank="0" text="" dxfId="3132">
      <formula>$B$63&lt;1</formula>
    </cfRule>
  </conditionalFormatting>
  <conditionalFormatting sqref="B58:F58 H58">
    <cfRule type="expression" priority="916" aboveAverage="0" equalAverage="0" bottom="0" percent="0" rank="0" text="" dxfId="3133">
      <formula>$B$58&lt;1</formula>
    </cfRule>
  </conditionalFormatting>
  <conditionalFormatting sqref="B57:F57 H57">
    <cfRule type="expression" priority="917" aboveAverage="0" equalAverage="0" bottom="0" percent="0" rank="0" text="" dxfId="3134">
      <formula>$B$57&lt;1</formula>
    </cfRule>
  </conditionalFormatting>
  <conditionalFormatting sqref="B56:F56 H56">
    <cfRule type="expression" priority="918" aboveAverage="0" equalAverage="0" bottom="0" percent="0" rank="0" text="" dxfId="3135">
      <formula>$B$56&lt;1</formula>
    </cfRule>
  </conditionalFormatting>
  <conditionalFormatting sqref="B55:F55 H55">
    <cfRule type="expression" priority="919" aboveAverage="0" equalAverage="0" bottom="0" percent="0" rank="0" text="" dxfId="3136">
      <formula>$B$55&lt;1</formula>
    </cfRule>
  </conditionalFormatting>
  <conditionalFormatting sqref="B54:F54 H54">
    <cfRule type="expression" priority="920" aboveAverage="0" equalAverage="0" bottom="0" percent="0" rank="0" text="" dxfId="3137">
      <formula>$B$54&lt;1</formula>
    </cfRule>
  </conditionalFormatting>
  <conditionalFormatting sqref="B53:F53 H53">
    <cfRule type="expression" priority="921" aboveAverage="0" equalAverage="0" bottom="0" percent="0" rank="0" text="" dxfId="3138">
      <formula>$B$53&lt;1</formula>
    </cfRule>
  </conditionalFormatting>
  <conditionalFormatting sqref="B52:F52 H52">
    <cfRule type="expression" priority="922" aboveAverage="0" equalAverage="0" bottom="0" percent="0" rank="0" text="" dxfId="3139">
      <formula>$B$52&lt;1</formula>
    </cfRule>
  </conditionalFormatting>
  <conditionalFormatting sqref="B51:F51 H51">
    <cfRule type="expression" priority="923" aboveAverage="0" equalAverage="0" bottom="0" percent="0" rank="0" text="" dxfId="3140">
      <formula>$B$51&lt;1</formula>
    </cfRule>
  </conditionalFormatting>
  <conditionalFormatting sqref="B50:F50 H50">
    <cfRule type="expression" priority="924" aboveAverage="0" equalAverage="0" bottom="0" percent="0" rank="0" text="" dxfId="3141">
      <formula>$B$50&lt;1</formula>
    </cfRule>
  </conditionalFormatting>
  <conditionalFormatting sqref="B49:F49 H49">
    <cfRule type="expression" priority="925" aboveAverage="0" equalAverage="0" bottom="0" percent="0" rank="0" text="" dxfId="3142">
      <formula>$B$49&lt;1</formula>
    </cfRule>
  </conditionalFormatting>
  <conditionalFormatting sqref="B48:F48 H48">
    <cfRule type="expression" priority="926" aboveAverage="0" equalAverage="0" bottom="0" percent="0" rank="0" text="" dxfId="3143">
      <formula>$B$48&lt;1</formula>
    </cfRule>
  </conditionalFormatting>
  <conditionalFormatting sqref="B47:F47 H47">
    <cfRule type="expression" priority="927" aboveAverage="0" equalAverage="0" bottom="0" percent="0" rank="0" text="" dxfId="3144">
      <formula>$B$47&lt;1</formula>
    </cfRule>
  </conditionalFormatting>
  <conditionalFormatting sqref="B46:F46 H46">
    <cfRule type="expression" priority="928" aboveAverage="0" equalAverage="0" bottom="0" percent="0" rank="0" text="" dxfId="3145">
      <formula>$B$46&lt;1</formula>
    </cfRule>
  </conditionalFormatting>
  <conditionalFormatting sqref="B45:F45 H45">
    <cfRule type="expression" priority="929" aboveAverage="0" equalAverage="0" bottom="0" percent="0" rank="0" text="" dxfId="3146">
      <formula>$B$45&lt;1</formula>
    </cfRule>
  </conditionalFormatting>
  <conditionalFormatting sqref="B44:F44 H44">
    <cfRule type="expression" priority="930" aboveAverage="0" equalAverage="0" bottom="0" percent="0" rank="0" text="" dxfId="3147">
      <formula>$B$44&lt;1</formula>
    </cfRule>
  </conditionalFormatting>
  <conditionalFormatting sqref="B43:F43 H43">
    <cfRule type="expression" priority="931" aboveAverage="0" equalAverage="0" bottom="0" percent="0" rank="0" text="" dxfId="3148">
      <formula>$B$43&lt;1</formula>
    </cfRule>
  </conditionalFormatting>
  <conditionalFormatting sqref="B42:F42 H42">
    <cfRule type="expression" priority="932" aboveAverage="0" equalAverage="0" bottom="0" percent="0" rank="0" text="" dxfId="3149">
      <formula>$B$42&lt;1</formula>
    </cfRule>
  </conditionalFormatting>
  <conditionalFormatting sqref="B41:F41 H41">
    <cfRule type="expression" priority="933" aboveAverage="0" equalAverage="0" bottom="0" percent="0" rank="0" text="" dxfId="3150">
      <formula>$B$41&lt;1</formula>
    </cfRule>
  </conditionalFormatting>
  <conditionalFormatting sqref="B40:F40 H40">
    <cfRule type="expression" priority="934" aboveAverage="0" equalAverage="0" bottom="0" percent="0" rank="0" text="" dxfId="3151">
      <formula>$B$40&lt;1</formula>
    </cfRule>
  </conditionalFormatting>
  <conditionalFormatting sqref="B39:F39 H39">
    <cfRule type="expression" priority="935" aboveAverage="0" equalAverage="0" bottom="0" percent="0" rank="0" text="" dxfId="3152">
      <formula>$B$39&lt;1</formula>
    </cfRule>
  </conditionalFormatting>
  <conditionalFormatting sqref="B38:F38 H38">
    <cfRule type="expression" priority="936" aboveAverage="0" equalAverage="0" bottom="0" percent="0" rank="0" text="" dxfId="3153">
      <formula>$B$38&lt;1</formula>
    </cfRule>
  </conditionalFormatting>
  <conditionalFormatting sqref="B37:F37 H37">
    <cfRule type="expression" priority="937" aboveAverage="0" equalAverage="0" bottom="0" percent="0" rank="0" text="" dxfId="3154">
      <formula>$B$37&lt;1</formula>
    </cfRule>
  </conditionalFormatting>
  <conditionalFormatting sqref="B36:F36 H36">
    <cfRule type="expression" priority="938" aboveAverage="0" equalAverage="0" bottom="0" percent="0" rank="0" text="" dxfId="3155">
      <formula>$B$36&lt;1</formula>
    </cfRule>
  </conditionalFormatting>
  <conditionalFormatting sqref="B35:F35 H35">
    <cfRule type="expression" priority="939" aboveAverage="0" equalAverage="0" bottom="0" percent="0" rank="0" text="" dxfId="3156">
      <formula>$B$35&lt;1</formula>
    </cfRule>
  </conditionalFormatting>
  <conditionalFormatting sqref="B34:F34 H34">
    <cfRule type="expression" priority="940" aboveAverage="0" equalAverage="0" bottom="0" percent="0" rank="0" text="" dxfId="3157">
      <formula>$B$34&lt;1</formula>
    </cfRule>
  </conditionalFormatting>
  <conditionalFormatting sqref="B33:F33 H33">
    <cfRule type="expression" priority="941" aboveAverage="0" equalAverage="0" bottom="0" percent="0" rank="0" text="" dxfId="3158">
      <formula>$B$33&lt;1</formula>
    </cfRule>
  </conditionalFormatting>
  <conditionalFormatting sqref="B32:F32 H32">
    <cfRule type="expression" priority="942" aboveAverage="0" equalAverage="0" bottom="0" percent="0" rank="0" text="" dxfId="3159">
      <formula>$B$32&lt;1</formula>
    </cfRule>
  </conditionalFormatting>
  <conditionalFormatting sqref="B31:F31 H31">
    <cfRule type="expression" priority="943" aboveAverage="0" equalAverage="0" bottom="0" percent="0" rank="0" text="" dxfId="3160">
      <formula>$B$31&lt;1</formula>
    </cfRule>
  </conditionalFormatting>
  <conditionalFormatting sqref="B30:F30 H30">
    <cfRule type="expression" priority="944" aboveAverage="0" equalAverage="0" bottom="0" percent="0" rank="0" text="" dxfId="3161">
      <formula>$B$30&lt;1</formula>
    </cfRule>
  </conditionalFormatting>
  <conditionalFormatting sqref="B29:F29 H29">
    <cfRule type="expression" priority="945" aboveAverage="0" equalAverage="0" bottom="0" percent="0" rank="0" text="" dxfId="3162">
      <formula>$B$29&lt;1</formula>
    </cfRule>
  </conditionalFormatting>
  <conditionalFormatting sqref="B28:F28 H28">
    <cfRule type="expression" priority="946" aboveAverage="0" equalAverage="0" bottom="0" percent="0" rank="0" text="" dxfId="3163">
      <formula>$B$28&lt;1</formula>
    </cfRule>
  </conditionalFormatting>
  <conditionalFormatting sqref="B27:F27 H27">
    <cfRule type="expression" priority="947" aboveAverage="0" equalAverage="0" bottom="0" percent="0" rank="0" text="" dxfId="3164">
      <formula>$B$27&lt;1</formula>
    </cfRule>
  </conditionalFormatting>
  <conditionalFormatting sqref="B26:F26 H26">
    <cfRule type="expression" priority="948" aboveAverage="0" equalAverage="0" bottom="0" percent="0" rank="0" text="" dxfId="3165">
      <formula>$B$26&lt;1</formula>
    </cfRule>
  </conditionalFormatting>
  <conditionalFormatting sqref="B25:F25 H25">
    <cfRule type="expression" priority="949" aboveAverage="0" equalAverage="0" bottom="0" percent="0" rank="0" text="" dxfId="3166">
      <formula>$B$25&lt;1</formula>
    </cfRule>
  </conditionalFormatting>
  <conditionalFormatting sqref="B24:F24 H24">
    <cfRule type="expression" priority="950" aboveAverage="0" equalAverage="0" bottom="0" percent="0" rank="0" text="" dxfId="3167">
      <formula>$B$24&lt;1</formula>
    </cfRule>
  </conditionalFormatting>
  <conditionalFormatting sqref="B23:F23 H23">
    <cfRule type="expression" priority="951" aboveAverage="0" equalAverage="0" bottom="0" percent="0" rank="0" text="" dxfId="3168">
      <formula>$B$23&lt;1</formula>
    </cfRule>
  </conditionalFormatting>
  <conditionalFormatting sqref="B20:F20 H20">
    <cfRule type="expression" priority="952" aboveAverage="0" equalAverage="0" bottom="0" percent="0" rank="0" text="" dxfId="3169">
      <formula>$B$20&lt;1</formula>
    </cfRule>
  </conditionalFormatting>
  <conditionalFormatting sqref="B19:F19 H19">
    <cfRule type="expression" priority="953" aboveAverage="0" equalAverage="0" bottom="0" percent="0" rank="0" text="" dxfId="3170">
      <formula>$B$19&lt;1</formula>
    </cfRule>
  </conditionalFormatting>
  <conditionalFormatting sqref="B18:F18 H18">
    <cfRule type="expression" priority="954" aboveAverage="0" equalAverage="0" bottom="0" percent="0" rank="0" text="" dxfId="3171">
      <formula>$B$18&lt;1</formula>
    </cfRule>
  </conditionalFormatting>
  <conditionalFormatting sqref="B17:F17 H17">
    <cfRule type="expression" priority="955" aboveAverage="0" equalAverage="0" bottom="0" percent="0" rank="0" text="" dxfId="3172">
      <formula>$B$17&lt;1</formula>
    </cfRule>
  </conditionalFormatting>
  <conditionalFormatting sqref="B16:F16 H16">
    <cfRule type="expression" priority="956" aboveAverage="0" equalAverage="0" bottom="0" percent="0" rank="0" text="" dxfId="3173">
      <formula>$B$16&lt;1</formula>
    </cfRule>
  </conditionalFormatting>
  <conditionalFormatting sqref="B15:F15 H15">
    <cfRule type="expression" priority="957" aboveAverage="0" equalAverage="0" bottom="0" percent="0" rank="0" text="" dxfId="3174">
      <formula>$B$15&lt;1</formula>
    </cfRule>
  </conditionalFormatting>
  <conditionalFormatting sqref="B14:F14 H14">
    <cfRule type="expression" priority="958" aboveAverage="0" equalAverage="0" bottom="0" percent="0" rank="0" text="" dxfId="3175">
      <formula>$B$14&lt;1</formula>
    </cfRule>
  </conditionalFormatting>
  <conditionalFormatting sqref="B13:F13 H13">
    <cfRule type="expression" priority="959" aboveAverage="0" equalAverage="0" bottom="0" percent="0" rank="0" text="" dxfId="3176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6.33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Замер!$D$81&amp;" (Помещение 4)"</f>
        <v>Коридор (Помещение 4)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Замер!$D$87</f>
        <v>16.96</v>
      </c>
      <c r="F5" s="590" t="s">
        <v>254</v>
      </c>
      <c r="G5" s="590"/>
      <c r="H5" s="591" t="n">
        <f aca="false">Замер!$D$83</f>
        <v>6.83</v>
      </c>
      <c r="L5" s="61" t="n">
        <f aca="false">$E$5-SUM(Замер!$I$91:$I$97)</f>
        <v>8.28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Замер!$D$86</f>
        <v>11.2695</v>
      </c>
      <c r="F6" s="590" t="s">
        <v>259</v>
      </c>
      <c r="G6" s="590"/>
      <c r="H6" s="591" t="n">
        <f aca="false">Замер!$D$84</f>
        <v>1.65</v>
      </c>
    </row>
    <row r="7" customFormat="false" ht="14.25" hidden="false" customHeight="false" outlineLevel="0" collapsed="false">
      <c r="D7" s="45" t="s">
        <v>1095</v>
      </c>
      <c r="E7" s="589" t="n">
        <f aca="false">Замер!$D$88</f>
        <v>52.576</v>
      </c>
      <c r="F7" s="590" t="s">
        <v>261</v>
      </c>
      <c r="G7" s="590"/>
      <c r="H7" s="592" t="n">
        <f aca="false">Замер!$D$85</f>
        <v>3.1</v>
      </c>
    </row>
    <row r="8" customFormat="false" ht="14.25" hidden="false" customHeight="false" outlineLevel="0" collapsed="false">
      <c r="D8" s="45" t="s">
        <v>1096</v>
      </c>
      <c r="E8" s="589" t="n">
        <f aca="false">Замер!$D$92+Замер!$D$93</f>
        <v>21.708</v>
      </c>
      <c r="F8" s="590" t="s">
        <v>1097</v>
      </c>
      <c r="G8" s="590"/>
      <c r="H8" s="593" t="n">
        <f aca="false">Замер!$D$90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Замер!$D$89</f>
        <v>30.868</v>
      </c>
      <c r="F9" s="590" t="s">
        <v>1099</v>
      </c>
      <c r="G9" s="590"/>
      <c r="H9" s="594" t="n">
        <f aca="false">Замер!$D$91</f>
        <v>7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11.3</v>
      </c>
      <c r="H15" s="602" t="n">
        <f aca="false">G15*F15</f>
        <v>9401.6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11.3</v>
      </c>
      <c r="H16" s="602" t="n">
        <f aca="false">G16*F16</f>
        <v>2248.7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11.3</v>
      </c>
      <c r="H17" s="602" t="n">
        <f aca="false">G17*F17</f>
        <v>11672.9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11.3</v>
      </c>
      <c r="H18" s="602" t="n">
        <f aca="false">G18*F18</f>
        <v>7955.2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11.3</v>
      </c>
      <c r="H23" s="604" t="n">
        <f aca="false">G23*F23</f>
        <v>21244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11.3</v>
      </c>
      <c r="H24" s="604" t="n">
        <f aca="false">G24*F24</f>
        <v>21684.7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11.3</v>
      </c>
      <c r="H25" s="604" t="n">
        <f aca="false">G25*F25</f>
        <v>6531.4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11.3</v>
      </c>
      <c r="H26" s="604" t="n">
        <f aca="false">G26*F26</f>
        <v>43177.3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11.3</v>
      </c>
      <c r="H28" s="611" t="n">
        <f aca="false">G28*F28</f>
        <v>51335.9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11.3</v>
      </c>
      <c r="H29" s="611" t="n">
        <f aca="false">G29*F29</f>
        <v>57720.4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11.3</v>
      </c>
      <c r="H31" s="604" t="n">
        <f aca="false">G31*F31</f>
        <v>20215.7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11.3</v>
      </c>
      <c r="H32" s="604" t="n">
        <f aca="false">G32*F32</f>
        <v>1796.7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11.3</v>
      </c>
      <c r="H33" s="604" t="n">
        <f aca="false">G33*F33</f>
        <v>28961.9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11.3</v>
      </c>
      <c r="H34" s="604" t="n">
        <f aca="false">G34*F34</f>
        <v>13560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11.3</v>
      </c>
      <c r="H35" s="604" t="n">
        <f aca="false">G35*F35</f>
        <v>15198.5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11.3</v>
      </c>
      <c r="H37" s="604" t="n">
        <f aca="false">G37*F37</f>
        <v>8994.8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11.3</v>
      </c>
      <c r="H41" s="604" t="n">
        <f aca="false">G41*F41</f>
        <v>7006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11.3</v>
      </c>
      <c r="H46" s="604" t="n">
        <f aca="false">G46*F46</f>
        <v>4983.3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11.3</v>
      </c>
      <c r="H47" s="604" t="n">
        <f aca="false">G47*F47</f>
        <v>4983.3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11.3</v>
      </c>
      <c r="H48" s="604" t="n">
        <f aca="false">G48*F48</f>
        <v>29707.7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11.3</v>
      </c>
      <c r="H50" s="604" t="n">
        <f aca="false">G50*F50</f>
        <v>17074.3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11.3</v>
      </c>
      <c r="H51" s="604" t="n">
        <f aca="false">G51*F51</f>
        <v>23910.8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11.3</v>
      </c>
      <c r="H52" s="604" t="n">
        <f aca="false">G52*F52</f>
        <v>44194.3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622" t="s">
        <v>43</v>
      </c>
      <c r="D59" s="622"/>
      <c r="E59" s="622"/>
      <c r="F59" s="622"/>
      <c r="G59" s="623" t="n">
        <f aca="false">SUMIF(B23:B58,"&gt;0",H23:H58)</f>
        <v>0</v>
      </c>
      <c r="H59" s="623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647" t="s">
        <v>44</v>
      </c>
      <c r="D60" s="647"/>
      <c r="E60" s="647"/>
      <c r="F60" s="647"/>
      <c r="G60" s="648" t="n">
        <f aca="false">G21+G59</f>
        <v>0</v>
      </c>
      <c r="H60" s="648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651" t="s">
        <v>383</v>
      </c>
      <c r="D61" s="651"/>
      <c r="E61" s="651"/>
      <c r="F61" s="651"/>
      <c r="G61" s="651"/>
      <c r="H61" s="651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30.9</v>
      </c>
      <c r="H66" s="602" t="n">
        <f aca="false">G66*F66</f>
        <v>22989.6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7</v>
      </c>
      <c r="H71" s="602" t="n">
        <f aca="false">G71*F71</f>
        <v>5439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30.9</v>
      </c>
      <c r="H73" s="602" t="n">
        <f aca="false">G73*F73</f>
        <v>22309.8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30.9</v>
      </c>
      <c r="H74" s="602" t="n">
        <f aca="false">G74*F74</f>
        <v>17056.8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30.9</v>
      </c>
      <c r="H75" s="602" t="n">
        <f aca="false">G75*F75</f>
        <v>6612.6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Замер!$D$97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30.9</v>
      </c>
      <c r="H80" s="602" t="n">
        <f aca="false">G80*F80</f>
        <v>8775.6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30.9</v>
      </c>
      <c r="H81" s="602" t="n">
        <f aca="false">G81*F81</f>
        <v>55094.7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30.9</v>
      </c>
      <c r="H82" s="602" t="n">
        <f aca="false">G82*F82</f>
        <v>7941.3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30.9</v>
      </c>
      <c r="H85" s="602" t="n">
        <f aca="false">G85*F85</f>
        <v>15326.4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30.9</v>
      </c>
      <c r="H104" s="602" t="n">
        <f aca="false">G104*F104</f>
        <v>24441.9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Замер!$D$94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30.9</v>
      </c>
      <c r="H106" s="602" t="n">
        <f aca="false">G106*F106</f>
        <v>20857.5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30.9</v>
      </c>
      <c r="H107" s="602" t="n">
        <f aca="false">G107*F107</f>
        <v>19219.8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30.9</v>
      </c>
      <c r="H110" s="602" t="n">
        <f aca="false">G110*F110</f>
        <v>55774.5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Замер!$D$94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30.9</v>
      </c>
      <c r="H113" s="602" t="n">
        <f aca="false">G113*F113</f>
        <v>16407.9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30.9</v>
      </c>
      <c r="H114" s="602" t="n">
        <f aca="false">G114*F114</f>
        <v>23298.6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30.9</v>
      </c>
      <c r="H115" s="602" t="n">
        <f aca="false">G115*F115</f>
        <v>32043.3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30.9</v>
      </c>
      <c r="H116" s="602" t="n">
        <f aca="false">G116*F116</f>
        <v>4851.3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30.9</v>
      </c>
      <c r="H117" s="602" t="n">
        <f aca="false">G117*F117</f>
        <v>7446.9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30.9</v>
      </c>
      <c r="H118" s="602" t="n">
        <f aca="false">G118*F118</f>
        <v>21753.6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30.9</v>
      </c>
      <c r="H119" s="616" t="n">
        <f aca="false">G119*F119</f>
        <v>33155.7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30.9</v>
      </c>
      <c r="H120" s="602" t="n">
        <f aca="false">G120*F120</f>
        <v>19590.6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30.9</v>
      </c>
      <c r="H121" s="616" t="n">
        <f aca="false">G121*F121</f>
        <v>117698.1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30.9</v>
      </c>
      <c r="H122" s="616" t="n">
        <f aca="false">G122*F122</f>
        <v>39088.5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30.9</v>
      </c>
      <c r="H123" s="602" t="n">
        <f aca="false">G123*F123</f>
        <v>13966.8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30.9</v>
      </c>
      <c r="H124" s="602" t="n">
        <f aca="false">G124*F124</f>
        <v>18787.2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Замер!$D$94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Замер!$D$94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Замер!$D$94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Замер!$D$94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30.9</v>
      </c>
      <c r="H131" s="616" t="n">
        <f aca="false">G131*F131</f>
        <v>311626.5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30.9</v>
      </c>
      <c r="H132" s="616" t="n">
        <f aca="false">G132*F132</f>
        <v>7446.9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30.9</v>
      </c>
      <c r="H133" s="616" t="n">
        <f aca="false">G133*F133</f>
        <v>6303.6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30.9</v>
      </c>
      <c r="H134" s="616" t="n">
        <f aca="false">G134*F134</f>
        <v>195349.8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30.9</v>
      </c>
      <c r="H135" s="616" t="n">
        <f aca="false">G135*F135</f>
        <v>41158.8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30.9</v>
      </c>
      <c r="H136" s="602" t="n">
        <f aca="false">G136*F136</f>
        <v>8343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30.9</v>
      </c>
      <c r="H137" s="602" t="n">
        <f aca="false">G137*F137</f>
        <v>21413.7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30.9</v>
      </c>
      <c r="H138" s="602" t="n">
        <f aca="false">G138*F138</f>
        <v>70390.2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30.9</v>
      </c>
      <c r="H139" s="616" t="n">
        <f aca="false">G139*F139</f>
        <v>198099.9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7</v>
      </c>
      <c r="H148" s="602" t="n">
        <f aca="false">G148*F148</f>
        <v>61593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7</v>
      </c>
      <c r="H149" s="602" t="n">
        <f aca="false">G149*F149</f>
        <v>37695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7</v>
      </c>
      <c r="H150" s="602" t="n">
        <f aca="false">G150*F150</f>
        <v>20468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7</v>
      </c>
      <c r="H151" s="602" t="n">
        <f aca="false">G151*F151</f>
        <v>4074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7</v>
      </c>
      <c r="H157" s="616" t="n">
        <f aca="false">G157*F157</f>
        <v>3087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30.9</v>
      </c>
      <c r="H159" s="602" t="n">
        <f aca="false">G159*F159</f>
        <v>29355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30.9</v>
      </c>
      <c r="H160" s="602" t="n">
        <f aca="false">G160*F160</f>
        <v>45021.3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30.9</v>
      </c>
      <c r="H162" s="602" t="n">
        <f aca="false">G162*F162</f>
        <v>112939.5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30.9</v>
      </c>
      <c r="H163" s="602" t="n">
        <f aca="false">G163*F163</f>
        <v>10660.5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30.9</v>
      </c>
      <c r="H164" s="602" t="n">
        <f aca="false">G164*F164</f>
        <v>30529.2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30.9</v>
      </c>
      <c r="H166" s="602" t="n">
        <f aca="false">G166*F166</f>
        <v>66929.4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30.9</v>
      </c>
      <c r="H167" s="602" t="n">
        <f aca="false">G167*F167</f>
        <v>86983.5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Замер!$D$97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11.3</v>
      </c>
      <c r="H185" s="602" t="n">
        <f aca="false">G185*F185</f>
        <v>8305.5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11.3</v>
      </c>
      <c r="H186" s="602" t="n">
        <f aca="false">G186*F186</f>
        <v>11503.4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11.3</v>
      </c>
      <c r="H187" s="602" t="n">
        <f aca="false">G187*F187</f>
        <v>4169.7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11.3</v>
      </c>
      <c r="H188" s="602" t="n">
        <f aca="false">G188*F188</f>
        <v>18068.7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11.3</v>
      </c>
      <c r="H189" s="602" t="n">
        <f aca="false">G189*F189</f>
        <v>12859.4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11.3</v>
      </c>
      <c r="H190" s="602" t="n">
        <f aca="false">G190*F190</f>
        <v>4599.1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11.3</v>
      </c>
      <c r="H191" s="602" t="n">
        <f aca="false">G191*F191</f>
        <v>5401.4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11.3</v>
      </c>
      <c r="H192" s="602" t="n">
        <f aca="false">G192*F192</f>
        <v>5650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11.3</v>
      </c>
      <c r="H193" s="602" t="n">
        <f aca="false">G193*F193</f>
        <v>2113.1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11.3</v>
      </c>
      <c r="H194" s="602" t="n">
        <f aca="false">G194*F194</f>
        <v>4644.3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8.3</v>
      </c>
      <c r="H195" s="602" t="n">
        <f aca="false">G195*F195</f>
        <v>697.2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11.3</v>
      </c>
      <c r="H196" s="602" t="n">
        <f aca="false">G196*F196</f>
        <v>4361.8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622" t="s">
        <v>498</v>
      </c>
      <c r="D198" s="622"/>
      <c r="E198" s="622"/>
      <c r="F198" s="622"/>
      <c r="G198" s="623" t="n">
        <f aca="false">SUMIF(B185:B197,"&gt;0",H185:H197)</f>
        <v>0</v>
      </c>
      <c r="H198" s="623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11.3</v>
      </c>
      <c r="H200" s="602" t="n">
        <f aca="false">G200*F200</f>
        <v>16136.4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11.3</v>
      </c>
      <c r="H201" s="602" t="n">
        <f aca="false">G201*F201</f>
        <v>4361.8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11.3</v>
      </c>
      <c r="H202" s="602" t="n">
        <f aca="false">G202*F202</f>
        <v>8621.9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11.3</v>
      </c>
      <c r="H203" s="602" t="n">
        <f aca="false">G203*F203</f>
        <v>12678.6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11.3</v>
      </c>
      <c r="H204" s="602" t="n">
        <f aca="false">G204*F204</f>
        <v>18498.1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11.3</v>
      </c>
      <c r="H205" s="602" t="n">
        <f aca="false">G205*F205</f>
        <v>6169.8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11.3</v>
      </c>
      <c r="H207" s="602" t="n">
        <f aca="false">G207*F207</f>
        <v>37504.7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11.3</v>
      </c>
      <c r="H208" s="616" t="n">
        <f aca="false">G208*F208</f>
        <v>22611.3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11.3</v>
      </c>
      <c r="H209" s="602" t="n">
        <f aca="false">G209*F209</f>
        <v>9864.9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11.3</v>
      </c>
      <c r="H210" s="602" t="n">
        <f aca="false">G210*F210</f>
        <v>1582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11.3</v>
      </c>
      <c r="H211" s="602" t="n">
        <f aca="false">G211*F211</f>
        <v>13752.1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11.3</v>
      </c>
      <c r="H212" s="602" t="n">
        <f aca="false">G212*F212</f>
        <v>14351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11.3</v>
      </c>
      <c r="H213" s="602" t="n">
        <f aca="false">G213*F213</f>
        <v>15492.3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11.3</v>
      </c>
      <c r="H214" s="602" t="n">
        <f aca="false">G214*F214</f>
        <v>1096.1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11.3</v>
      </c>
      <c r="H215" s="602" t="n">
        <f aca="false">G215*F215</f>
        <v>6655.7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8.3</v>
      </c>
      <c r="H216" s="616" t="n">
        <f aca="false">G216*F216</f>
        <v>5287.1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8.3</v>
      </c>
      <c r="H217" s="616" t="n">
        <f aca="false">G217*F217</f>
        <v>7411.9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8.3</v>
      </c>
      <c r="H218" s="602" t="n">
        <f aca="false">G218*F218</f>
        <v>3012.9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8.3</v>
      </c>
      <c r="H219" s="602" t="n">
        <f aca="false">G219*F219</f>
        <v>6598.5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8.3</v>
      </c>
      <c r="H220" s="616" t="n">
        <f aca="false">G220*F220</f>
        <v>3095.9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11.3</v>
      </c>
      <c r="H221" s="602" t="n">
        <f aca="false">G221*F221</f>
        <v>15492.3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11.3</v>
      </c>
      <c r="H222" s="602" t="n">
        <f aca="false">G222*F222</f>
        <v>10147.4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11.3</v>
      </c>
      <c r="H223" s="602" t="n">
        <f aca="false">G223*F223</f>
        <v>11469.5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11.3</v>
      </c>
      <c r="H224" s="602" t="n">
        <f aca="false">G224*F224</f>
        <v>25018.2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11.3</v>
      </c>
      <c r="H225" s="602" t="n">
        <f aca="false">G225*F225</f>
        <v>12509.1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11.3</v>
      </c>
      <c r="H226" s="602" t="n">
        <f aca="false">G226*F226</f>
        <v>71721.1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11.3</v>
      </c>
      <c r="H227" s="602" t="n">
        <f aca="false">G227*F227</f>
        <v>21594.3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11.3</v>
      </c>
      <c r="H228" s="602" t="n">
        <f aca="false">G228*F228</f>
        <v>8124.7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11.3</v>
      </c>
      <c r="H229" s="602" t="n">
        <f aca="false">G229*F229</f>
        <v>8757.5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11.3</v>
      </c>
      <c r="H230" s="616" t="n">
        <f aca="false">G230*F230</f>
        <v>17255.1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11.3</v>
      </c>
      <c r="H231" s="602" t="n">
        <f aca="false">G231*F231</f>
        <v>14497.9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11.3</v>
      </c>
      <c r="H232" s="602" t="n">
        <f aca="false">G232*F232</f>
        <v>22611.3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11.3</v>
      </c>
      <c r="H233" s="602" t="n">
        <f aca="false">G233*F233</f>
        <v>27775.4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11.3</v>
      </c>
      <c r="H411" s="602" t="n">
        <f aca="false">G411*F411</f>
        <v>24261.1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30.9</v>
      </c>
      <c r="H476" s="602" t="n">
        <f aca="false">G476*F476</f>
        <v>19621.5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11.3</v>
      </c>
      <c r="H477" s="602" t="n">
        <f aca="false">G477*F477</f>
        <v>17537.6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11.3</v>
      </c>
      <c r="H478" s="602" t="n">
        <f aca="false">G478*F478</f>
        <v>6271.5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30.9</v>
      </c>
      <c r="H481" s="602" t="n">
        <f aca="false">G481*F481</f>
        <v>90413.4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30.9</v>
      </c>
      <c r="H482" s="602" t="n">
        <f aca="false">G482*F482</f>
        <v>117358.2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30.9</v>
      </c>
      <c r="H483" s="616" t="n">
        <f aca="false">G483*F483</f>
        <v>136608.9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30.9</v>
      </c>
      <c r="H484" s="616" t="n">
        <f aca="false">G484*F484</f>
        <v>190869.3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17</v>
      </c>
      <c r="H485" s="616" t="n">
        <f aca="false">G485*F485</f>
        <v>90253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11.3</v>
      </c>
      <c r="H486" s="602" t="n">
        <f aca="false">G486*F486</f>
        <v>39391.8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11.3</v>
      </c>
      <c r="H487" s="616" t="n">
        <f aca="false">G487*F487</f>
        <v>43697.1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11.3</v>
      </c>
      <c r="H488" s="616" t="n">
        <f aca="false">G488*F488</f>
        <v>54906.7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11.3</v>
      </c>
      <c r="H489" s="616" t="n">
        <f aca="false">G489*F489</f>
        <v>76783.5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30.9</v>
      </c>
      <c r="H509" s="616" t="n">
        <f aca="false">G509*F509</f>
        <v>124712.4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30.9</v>
      </c>
      <c r="H511" s="616" t="n">
        <f aca="false">G511*F511</f>
        <v>144364.8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TRMhFP5qJPus3C35mAKZGT1/eb0E/PDOCCVkVZpy4fgDNGy0DR7NnFV9HYmZvE8z8VLi6zX/igGpDDfO/XPzIQ==" saltValue="q5VebIPyKEXwrW6yXY9NUQ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3177">
      <formula>$B$528&lt;1</formula>
    </cfRule>
  </conditionalFormatting>
  <conditionalFormatting sqref="B527:H527">
    <cfRule type="expression" priority="3" aboveAverage="0" equalAverage="0" bottom="0" percent="0" rank="0" text="" dxfId="3178">
      <formula>$B$527&lt;1</formula>
    </cfRule>
  </conditionalFormatting>
  <conditionalFormatting sqref="B526:H526">
    <cfRule type="expression" priority="4" aboveAverage="0" equalAverage="0" bottom="0" percent="0" rank="0" text="" dxfId="3179">
      <formula>$B$526&lt;1</formula>
    </cfRule>
  </conditionalFormatting>
  <conditionalFormatting sqref="B525:H525">
    <cfRule type="expression" priority="5" aboveAverage="0" equalAverage="0" bottom="0" percent="0" rank="0" text="" dxfId="3180">
      <formula>$B$525&lt;1</formula>
    </cfRule>
  </conditionalFormatting>
  <conditionalFormatting sqref="B524:H524">
    <cfRule type="expression" priority="6" aboveAverage="0" equalAverage="0" bottom="0" percent="0" rank="0" text="" dxfId="3181">
      <formula>$B$524&lt;1</formula>
    </cfRule>
  </conditionalFormatting>
  <conditionalFormatting sqref="B523:H523">
    <cfRule type="expression" priority="7" aboveAverage="0" equalAverage="0" bottom="0" percent="0" rank="0" text="" dxfId="3182">
      <formula>$B$523&lt;1</formula>
    </cfRule>
  </conditionalFormatting>
  <conditionalFormatting sqref="B522:H522">
    <cfRule type="expression" priority="8" aboveAverage="0" equalAverage="0" bottom="0" percent="0" rank="0" text="" dxfId="3183">
      <formula>$B$522&lt;1</formula>
    </cfRule>
  </conditionalFormatting>
  <conditionalFormatting sqref="B521:H521">
    <cfRule type="expression" priority="9" aboveAverage="0" equalAverage="0" bottom="0" percent="0" rank="0" text="" dxfId="3184">
      <formula>$B$521&lt;1</formula>
    </cfRule>
  </conditionalFormatting>
  <conditionalFormatting sqref="B520:H520">
    <cfRule type="expression" priority="10" aboveAverage="0" equalAverage="0" bottom="0" percent="0" rank="0" text="" dxfId="3185">
      <formula>$B$520&lt;1</formula>
    </cfRule>
  </conditionalFormatting>
  <conditionalFormatting sqref="B519:H519">
    <cfRule type="expression" priority="11" aboveAverage="0" equalAverage="0" bottom="0" percent="0" rank="0" text="" dxfId="3186">
      <formula>$B$519&lt;1</formula>
    </cfRule>
  </conditionalFormatting>
  <conditionalFormatting sqref="B518:H518">
    <cfRule type="expression" priority="12" aboveAverage="0" equalAverage="0" bottom="0" percent="0" rank="0" text="" dxfId="3187">
      <formula>$B$518&lt;1</formula>
    </cfRule>
  </conditionalFormatting>
  <conditionalFormatting sqref="B514:H514">
    <cfRule type="expression" priority="13" aboveAverage="0" equalAverage="0" bottom="0" percent="0" rank="0" text="" dxfId="3188">
      <formula>$B$514&lt;1</formula>
    </cfRule>
  </conditionalFormatting>
  <conditionalFormatting sqref="B513:H513">
    <cfRule type="expression" priority="14" aboveAverage="0" equalAverage="0" bottom="0" percent="0" rank="0" text="" dxfId="3189">
      <formula>$B$513&lt;1</formula>
    </cfRule>
  </conditionalFormatting>
  <conditionalFormatting sqref="B512:H512">
    <cfRule type="expression" priority="15" aboveAverage="0" equalAverage="0" bottom="0" percent="0" rank="0" text="" dxfId="3190">
      <formula>$B$512&lt;1</formula>
    </cfRule>
  </conditionalFormatting>
  <conditionalFormatting sqref="B511:H511">
    <cfRule type="expression" priority="16" aboveAverage="0" equalAverage="0" bottom="0" percent="0" rank="0" text="" dxfId="3191">
      <formula>$B$511&lt;1</formula>
    </cfRule>
  </conditionalFormatting>
  <conditionalFormatting sqref="B510:H510">
    <cfRule type="expression" priority="17" aboveAverage="0" equalAverage="0" bottom="0" percent="0" rank="0" text="" dxfId="3192">
      <formula>$B$510&lt;1</formula>
    </cfRule>
  </conditionalFormatting>
  <conditionalFormatting sqref="B509:H509">
    <cfRule type="expression" priority="18" aboveAverage="0" equalAverage="0" bottom="0" percent="0" rank="0" text="" dxfId="3193">
      <formula>$B$509&lt;1</formula>
    </cfRule>
  </conditionalFormatting>
  <conditionalFormatting sqref="B508:H508">
    <cfRule type="expression" priority="19" aboveAverage="0" equalAverage="0" bottom="0" percent="0" rank="0" text="" dxfId="3194">
      <formula>$B$508&lt;1</formula>
    </cfRule>
  </conditionalFormatting>
  <conditionalFormatting sqref="B507:H507">
    <cfRule type="expression" priority="20" aboveAverage="0" equalAverage="0" bottom="0" percent="0" rank="0" text="" dxfId="3195">
      <formula>$B$507&lt;1</formula>
    </cfRule>
  </conditionalFormatting>
  <conditionalFormatting sqref="B506:H506">
    <cfRule type="expression" priority="21" aboveAverage="0" equalAverage="0" bottom="0" percent="0" rank="0" text="" dxfId="3196">
      <formula>$B$506&lt;1</formula>
    </cfRule>
  </conditionalFormatting>
  <conditionalFormatting sqref="B505:H505">
    <cfRule type="expression" priority="22" aboveAverage="0" equalAverage="0" bottom="0" percent="0" rank="0" text="" dxfId="3197">
      <formula>$B$505&lt;1</formula>
    </cfRule>
  </conditionalFormatting>
  <conditionalFormatting sqref="B504:H504">
    <cfRule type="expression" priority="23" aboveAverage="0" equalAverage="0" bottom="0" percent="0" rank="0" text="" dxfId="3198">
      <formula>$B$504&lt;1</formula>
    </cfRule>
  </conditionalFormatting>
  <conditionalFormatting sqref="B503:H503">
    <cfRule type="expression" priority="24" aboveAverage="0" equalAverage="0" bottom="0" percent="0" rank="0" text="" dxfId="3199">
      <formula>$B$503&lt;1</formula>
    </cfRule>
  </conditionalFormatting>
  <conditionalFormatting sqref="B502:H502">
    <cfRule type="expression" priority="25" aboveAverage="0" equalAverage="0" bottom="0" percent="0" rank="0" text="" dxfId="3200">
      <formula>$B$502&lt;1</formula>
    </cfRule>
  </conditionalFormatting>
  <conditionalFormatting sqref="B501:H501">
    <cfRule type="expression" priority="26" aboveAverage="0" equalAverage="0" bottom="0" percent="0" rank="0" text="" dxfId="3201">
      <formula>$B$501&lt;1</formula>
    </cfRule>
  </conditionalFormatting>
  <conditionalFormatting sqref="B500:H500">
    <cfRule type="expression" priority="27" aboveAverage="0" equalAverage="0" bottom="0" percent="0" rank="0" text="" dxfId="3202">
      <formula>$B$500&lt;1</formula>
    </cfRule>
  </conditionalFormatting>
  <conditionalFormatting sqref="B499:H499">
    <cfRule type="expression" priority="28" aboveAverage="0" equalAverage="0" bottom="0" percent="0" rank="0" text="" dxfId="3203">
      <formula>$B$499&lt;1</formula>
    </cfRule>
  </conditionalFormatting>
  <conditionalFormatting sqref="B498:H498">
    <cfRule type="expression" priority="29" aboveAverage="0" equalAverage="0" bottom="0" percent="0" rank="0" text="" dxfId="3204">
      <formula>$B$498&lt;1</formula>
    </cfRule>
  </conditionalFormatting>
  <conditionalFormatting sqref="B497:H497">
    <cfRule type="expression" priority="30" aboveAverage="0" equalAverage="0" bottom="0" percent="0" rank="0" text="" dxfId="3205">
      <formula>$B$497&lt;1</formula>
    </cfRule>
  </conditionalFormatting>
  <conditionalFormatting sqref="B496:H496">
    <cfRule type="expression" priority="31" aboveAverage="0" equalAverage="0" bottom="0" percent="0" rank="0" text="" dxfId="3206">
      <formula>$B$496&lt;1</formula>
    </cfRule>
  </conditionalFormatting>
  <conditionalFormatting sqref="B495:H495">
    <cfRule type="expression" priority="32" aboveAverage="0" equalAverage="0" bottom="0" percent="0" rank="0" text="" dxfId="3207">
      <formula>$B$495&lt;1</formula>
    </cfRule>
  </conditionalFormatting>
  <conditionalFormatting sqref="B494:H494">
    <cfRule type="expression" priority="33" aboveAverage="0" equalAverage="0" bottom="0" percent="0" rank="0" text="" dxfId="3208">
      <formula>$B$494&lt;1</formula>
    </cfRule>
  </conditionalFormatting>
  <conditionalFormatting sqref="B493:H493">
    <cfRule type="expression" priority="34" aboveAverage="0" equalAverage="0" bottom="0" percent="0" rank="0" text="" dxfId="3209">
      <formula>$B$493&lt;1</formula>
    </cfRule>
  </conditionalFormatting>
  <conditionalFormatting sqref="B492:H492">
    <cfRule type="expression" priority="35" aboveAverage="0" equalAverage="0" bottom="0" percent="0" rank="0" text="" dxfId="3210">
      <formula>$B$492&lt;1</formula>
    </cfRule>
  </conditionalFormatting>
  <conditionalFormatting sqref="B491:H491">
    <cfRule type="expression" priority="36" aboveAverage="0" equalAverage="0" bottom="0" percent="0" rank="0" text="" dxfId="3211">
      <formula>$B$491&lt;1</formula>
    </cfRule>
  </conditionalFormatting>
  <conditionalFormatting sqref="B490:H490">
    <cfRule type="expression" priority="37" aboveAverage="0" equalAverage="0" bottom="0" percent="0" rank="0" text="" dxfId="3212">
      <formula>$B$490&lt;1</formula>
    </cfRule>
  </conditionalFormatting>
  <conditionalFormatting sqref="B489:H489">
    <cfRule type="expression" priority="38" aboveAverage="0" equalAverage="0" bottom="0" percent="0" rank="0" text="" dxfId="3213">
      <formula>$B$489&lt;1</formula>
    </cfRule>
  </conditionalFormatting>
  <conditionalFormatting sqref="B488:H488">
    <cfRule type="expression" priority="39" aboveAverage="0" equalAverage="0" bottom="0" percent="0" rank="0" text="" dxfId="3214">
      <formula>$B$488&lt;1</formula>
    </cfRule>
  </conditionalFormatting>
  <conditionalFormatting sqref="B487:H487">
    <cfRule type="expression" priority="40" aboveAverage="0" equalAverage="0" bottom="0" percent="0" rank="0" text="" dxfId="3215">
      <formula>$B$487&lt;1</formula>
    </cfRule>
  </conditionalFormatting>
  <conditionalFormatting sqref="B486:H486">
    <cfRule type="expression" priority="41" aboveAverage="0" equalAverage="0" bottom="0" percent="0" rank="0" text="" dxfId="3216">
      <formula>$B$486&lt;1</formula>
    </cfRule>
  </conditionalFormatting>
  <conditionalFormatting sqref="B485:H485">
    <cfRule type="expression" priority="42" aboveAverage="0" equalAverage="0" bottom="0" percent="0" rank="0" text="" dxfId="3217">
      <formula>$B$485&lt;1</formula>
    </cfRule>
  </conditionalFormatting>
  <conditionalFormatting sqref="B484:H484">
    <cfRule type="expression" priority="43" aboveAverage="0" equalAverage="0" bottom="0" percent="0" rank="0" text="" dxfId="3218">
      <formula>$B$484&lt;1</formula>
    </cfRule>
  </conditionalFormatting>
  <conditionalFormatting sqref="B483:H483">
    <cfRule type="expression" priority="44" aboveAverage="0" equalAverage="0" bottom="0" percent="0" rank="0" text="" dxfId="3219">
      <formula>$B$483&lt;1</formula>
    </cfRule>
  </conditionalFormatting>
  <conditionalFormatting sqref="B482:H482">
    <cfRule type="expression" priority="45" aboveAverage="0" equalAverage="0" bottom="0" percent="0" rank="0" text="" dxfId="3220">
      <formula>$B$482&lt;1</formula>
    </cfRule>
  </conditionalFormatting>
  <conditionalFormatting sqref="B481:H481">
    <cfRule type="expression" priority="46" aboveAverage="0" equalAverage="0" bottom="0" percent="0" rank="0" text="" dxfId="3221">
      <formula>$B$481&lt;1</formula>
    </cfRule>
  </conditionalFormatting>
  <conditionalFormatting sqref="B478:H478">
    <cfRule type="expression" priority="47" aboveAverage="0" equalAverage="0" bottom="0" percent="0" rank="0" text="" dxfId="3222">
      <formula>$B$478&lt;1</formula>
    </cfRule>
  </conditionalFormatting>
  <conditionalFormatting sqref="B477:H477">
    <cfRule type="expression" priority="48" aboveAverage="0" equalAverage="0" bottom="0" percent="0" rank="0" text="" dxfId="3223">
      <formula>$B$477&lt;1</formula>
    </cfRule>
  </conditionalFormatting>
  <conditionalFormatting sqref="B476:H476">
    <cfRule type="expression" priority="49" aboveAverage="0" equalAverage="0" bottom="0" percent="0" rank="0" text="" dxfId="3224">
      <formula>$B$476&lt;1</formula>
    </cfRule>
  </conditionalFormatting>
  <conditionalFormatting sqref="B471:H471">
    <cfRule type="expression" priority="50" aboveAverage="0" equalAverage="0" bottom="0" percent="0" rank="0" text="" dxfId="3225">
      <formula>$B$471&lt;1</formula>
    </cfRule>
  </conditionalFormatting>
  <conditionalFormatting sqref="B470:H470">
    <cfRule type="expression" priority="51" aboveAverage="0" equalAverage="0" bottom="0" percent="0" rank="0" text="" dxfId="3226">
      <formula>$B$470&lt;1</formula>
    </cfRule>
  </conditionalFormatting>
  <conditionalFormatting sqref="B469:H469">
    <cfRule type="expression" priority="52" aboveAverage="0" equalAverage="0" bottom="0" percent="0" rank="0" text="" dxfId="3227">
      <formula>$B$469&lt;1</formula>
    </cfRule>
  </conditionalFormatting>
  <conditionalFormatting sqref="B468:H468">
    <cfRule type="expression" priority="53" aboveAverage="0" equalAverage="0" bottom="0" percent="0" rank="0" text="" dxfId="3228">
      <formula>$B$468&lt;1</formula>
    </cfRule>
  </conditionalFormatting>
  <conditionalFormatting sqref="B467:H467">
    <cfRule type="expression" priority="54" aboveAverage="0" equalAverage="0" bottom="0" percent="0" rank="0" text="" dxfId="3229">
      <formula>$B$467&lt;1</formula>
    </cfRule>
  </conditionalFormatting>
  <conditionalFormatting sqref="B466:H466">
    <cfRule type="expression" priority="55" aboveAverage="0" equalAverage="0" bottom="0" percent="0" rank="0" text="" dxfId="3230">
      <formula>$B$466&lt;1</formula>
    </cfRule>
  </conditionalFormatting>
  <conditionalFormatting sqref="B465:H465">
    <cfRule type="expression" priority="56" aboveAverage="0" equalAverage="0" bottom="0" percent="0" rank="0" text="" dxfId="3231">
      <formula>$B$465&lt;1</formula>
    </cfRule>
  </conditionalFormatting>
  <conditionalFormatting sqref="B464:H464">
    <cfRule type="expression" priority="57" aboveAverage="0" equalAverage="0" bottom="0" percent="0" rank="0" text="" dxfId="3232">
      <formula>$B$464&lt;1</formula>
    </cfRule>
  </conditionalFormatting>
  <conditionalFormatting sqref="B463:H463">
    <cfRule type="expression" priority="58" aboveAverage="0" equalAverage="0" bottom="0" percent="0" rank="0" text="" dxfId="3233">
      <formula>$B$463&lt;1</formula>
    </cfRule>
  </conditionalFormatting>
  <conditionalFormatting sqref="B462:H462">
    <cfRule type="expression" priority="59" aboveAverage="0" equalAverage="0" bottom="0" percent="0" rank="0" text="" dxfId="3234">
      <formula>$B$462&lt;1</formula>
    </cfRule>
  </conditionalFormatting>
  <conditionalFormatting sqref="B461:H461">
    <cfRule type="expression" priority="60" aboveAverage="0" equalAverage="0" bottom="0" percent="0" rank="0" text="" dxfId="3235">
      <formula>$B$461&lt;1</formula>
    </cfRule>
  </conditionalFormatting>
  <conditionalFormatting sqref="B460:H460">
    <cfRule type="expression" priority="61" aboveAverage="0" equalAverage="0" bottom="0" percent="0" rank="0" text="" dxfId="3236">
      <formula>$B$460&lt;1</formula>
    </cfRule>
  </conditionalFormatting>
  <conditionalFormatting sqref="B459:H459">
    <cfRule type="expression" priority="62" aboveAverage="0" equalAverage="0" bottom="0" percent="0" rank="0" text="" dxfId="3237">
      <formula>$B$459&lt;1</formula>
    </cfRule>
  </conditionalFormatting>
  <conditionalFormatting sqref="B458:H458">
    <cfRule type="expression" priority="63" aboveAverage="0" equalAverage="0" bottom="0" percent="0" rank="0" text="" dxfId="3238">
      <formula>$B$458&lt;1</formula>
    </cfRule>
  </conditionalFormatting>
  <conditionalFormatting sqref="B457:H457">
    <cfRule type="expression" priority="64" aboveAverage="0" equalAverage="0" bottom="0" percent="0" rank="0" text="" dxfId="3239">
      <formula>$B$457&lt;1</formula>
    </cfRule>
  </conditionalFormatting>
  <conditionalFormatting sqref="B456:H456">
    <cfRule type="expression" priority="65" aboveAverage="0" equalAverage="0" bottom="0" percent="0" rank="0" text="" dxfId="3240">
      <formula>$B$456&lt;1</formula>
    </cfRule>
  </conditionalFormatting>
  <conditionalFormatting sqref="B455:H455">
    <cfRule type="expression" priority="66" aboveAverage="0" equalAverage="0" bottom="0" percent="0" rank="0" text="" dxfId="3241">
      <formula>$B$455&lt;1</formula>
    </cfRule>
  </conditionalFormatting>
  <conditionalFormatting sqref="B454:H454">
    <cfRule type="expression" priority="67" aboveAverage="0" equalAverage="0" bottom="0" percent="0" rank="0" text="" dxfId="3242">
      <formula>$B$454&lt;1</formula>
    </cfRule>
  </conditionalFormatting>
  <conditionalFormatting sqref="B453:H453">
    <cfRule type="expression" priority="68" aboveAverage="0" equalAverage="0" bottom="0" percent="0" rank="0" text="" dxfId="3243">
      <formula>$B$453&lt;1</formula>
    </cfRule>
  </conditionalFormatting>
  <conditionalFormatting sqref="B452:H452">
    <cfRule type="expression" priority="69" aboveAverage="0" equalAverage="0" bottom="0" percent="0" rank="0" text="" dxfId="3244">
      <formula>$B$452&lt;1</formula>
    </cfRule>
  </conditionalFormatting>
  <conditionalFormatting sqref="B451:H451">
    <cfRule type="expression" priority="70" aboveAverage="0" equalAverage="0" bottom="0" percent="0" rank="0" text="" dxfId="3245">
      <formula>$B$451&lt;1</formula>
    </cfRule>
  </conditionalFormatting>
  <conditionalFormatting sqref="B450:H450">
    <cfRule type="expression" priority="71" aboveAverage="0" equalAverage="0" bottom="0" percent="0" rank="0" text="" dxfId="3246">
      <formula>$B$450&lt;1</formula>
    </cfRule>
  </conditionalFormatting>
  <conditionalFormatting sqref="B449:H449">
    <cfRule type="expression" priority="72" aboveAverage="0" equalAverage="0" bottom="0" percent="0" rank="0" text="" dxfId="3247">
      <formula>$B$449&lt;1</formula>
    </cfRule>
  </conditionalFormatting>
  <conditionalFormatting sqref="B448:H448">
    <cfRule type="expression" priority="73" aboveAverage="0" equalAverage="0" bottom="0" percent="0" rank="0" text="" dxfId="3248">
      <formula>$B$448&lt;1</formula>
    </cfRule>
  </conditionalFormatting>
  <conditionalFormatting sqref="B447:H447">
    <cfRule type="expression" priority="74" aboveAverage="0" equalAverage="0" bottom="0" percent="0" rank="0" text="" dxfId="3249">
      <formula>$B$447&lt;1</formula>
    </cfRule>
  </conditionalFormatting>
  <conditionalFormatting sqref="B446:H446">
    <cfRule type="expression" priority="75" aboveAverage="0" equalAverage="0" bottom="0" percent="0" rank="0" text="" dxfId="3250">
      <formula>$B$446&lt;1</formula>
    </cfRule>
  </conditionalFormatting>
  <conditionalFormatting sqref="B445:H445">
    <cfRule type="expression" priority="76" aboveAverage="0" equalAverage="0" bottom="0" percent="0" rank="0" text="" dxfId="3251">
      <formula>$B$445&lt;1</formula>
    </cfRule>
  </conditionalFormatting>
  <conditionalFormatting sqref="B444:H444">
    <cfRule type="expression" priority="77" aboveAverage="0" equalAverage="0" bottom="0" percent="0" rank="0" text="" dxfId="3252">
      <formula>$B$444&lt;1</formula>
    </cfRule>
  </conditionalFormatting>
  <conditionalFormatting sqref="B443:H443">
    <cfRule type="expression" priority="78" aboveAverage="0" equalAverage="0" bottom="0" percent="0" rank="0" text="" dxfId="3253">
      <formula>$B$443&lt;1</formula>
    </cfRule>
  </conditionalFormatting>
  <conditionalFormatting sqref="B442:H442">
    <cfRule type="expression" priority="79" aboveAverage="0" equalAverage="0" bottom="0" percent="0" rank="0" text="" dxfId="3254">
      <formula>$B$442&lt;1</formula>
    </cfRule>
  </conditionalFormatting>
  <conditionalFormatting sqref="B441:H441">
    <cfRule type="expression" priority="80" aboveAverage="0" equalAverage="0" bottom="0" percent="0" rank="0" text="" dxfId="3255">
      <formula>$B$441&lt;1</formula>
    </cfRule>
  </conditionalFormatting>
  <conditionalFormatting sqref="B440:H440">
    <cfRule type="expression" priority="81" aboveAverage="0" equalAverage="0" bottom="0" percent="0" rank="0" text="" dxfId="3256">
      <formula>$B$440&lt;1</formula>
    </cfRule>
  </conditionalFormatting>
  <conditionalFormatting sqref="B439:H439">
    <cfRule type="expression" priority="82" aboveAverage="0" equalAverage="0" bottom="0" percent="0" rank="0" text="" dxfId="3257">
      <formula>$B$439&lt;1</formula>
    </cfRule>
  </conditionalFormatting>
  <conditionalFormatting sqref="B438:H438">
    <cfRule type="expression" priority="83" aboveAverage="0" equalAverage="0" bottom="0" percent="0" rank="0" text="" dxfId="3258">
      <formula>$B$438&lt;1</formula>
    </cfRule>
  </conditionalFormatting>
  <conditionalFormatting sqref="B437:H437">
    <cfRule type="expression" priority="84" aboveAverage="0" equalAverage="0" bottom="0" percent="0" rank="0" text="" dxfId="3259">
      <formula>$B$437&lt;1</formula>
    </cfRule>
  </conditionalFormatting>
  <conditionalFormatting sqref="B436:H436">
    <cfRule type="expression" priority="85" aboveAverage="0" equalAverage="0" bottom="0" percent="0" rank="0" text="" dxfId="3260">
      <formula>$B$436&lt;1</formula>
    </cfRule>
  </conditionalFormatting>
  <conditionalFormatting sqref="B435:H435">
    <cfRule type="expression" priority="86" aboveAverage="0" equalAverage="0" bottom="0" percent="0" rank="0" text="" dxfId="3261">
      <formula>$B$435&lt;1</formula>
    </cfRule>
  </conditionalFormatting>
  <conditionalFormatting sqref="B434:H434">
    <cfRule type="expression" priority="87" aboveAverage="0" equalAverage="0" bottom="0" percent="0" rank="0" text="" dxfId="3262">
      <formula>$B$434&lt;1</formula>
    </cfRule>
  </conditionalFormatting>
  <conditionalFormatting sqref="B433:H433">
    <cfRule type="expression" priority="88" aboveAverage="0" equalAverage="0" bottom="0" percent="0" rank="0" text="" dxfId="3263">
      <formula>$B$433&lt;1</formula>
    </cfRule>
  </conditionalFormatting>
  <conditionalFormatting sqref="B432:H432">
    <cfRule type="expression" priority="89" aboveAverage="0" equalAverage="0" bottom="0" percent="0" rank="0" text="" dxfId="3264">
      <formula>$B$432&lt;1</formula>
    </cfRule>
  </conditionalFormatting>
  <conditionalFormatting sqref="B431:H431">
    <cfRule type="expression" priority="90" aboveAverage="0" equalAverage="0" bottom="0" percent="0" rank="0" text="" dxfId="3265">
      <formula>$B$431&lt;1</formula>
    </cfRule>
  </conditionalFormatting>
  <conditionalFormatting sqref="B430:H430">
    <cfRule type="expression" priority="91" aboveAverage="0" equalAverage="0" bottom="0" percent="0" rank="0" text="" dxfId="3266">
      <formula>$B$430&lt;1</formula>
    </cfRule>
  </conditionalFormatting>
  <conditionalFormatting sqref="B429:H429">
    <cfRule type="expression" priority="92" aboveAverage="0" equalAverage="0" bottom="0" percent="0" rank="0" text="" dxfId="3267">
      <formula>$B$429&lt;1</formula>
    </cfRule>
  </conditionalFormatting>
  <conditionalFormatting sqref="B428:H428">
    <cfRule type="expression" priority="93" aboveAverage="0" equalAverage="0" bottom="0" percent="0" rank="0" text="" dxfId="3268">
      <formula>$B$428&lt;1</formula>
    </cfRule>
  </conditionalFormatting>
  <conditionalFormatting sqref="B427:H427">
    <cfRule type="expression" priority="94" aboveAverage="0" equalAverage="0" bottom="0" percent="0" rank="0" text="" dxfId="3269">
      <formula>$B$427&lt;1</formula>
    </cfRule>
  </conditionalFormatting>
  <conditionalFormatting sqref="B426:H426">
    <cfRule type="expression" priority="95" aboveAverage="0" equalAverage="0" bottom="0" percent="0" rank="0" text="" dxfId="3270">
      <formula>$B$426&lt;1</formula>
    </cfRule>
  </conditionalFormatting>
  <conditionalFormatting sqref="B425:H425">
    <cfRule type="expression" priority="96" aboveAverage="0" equalAverage="0" bottom="0" percent="0" rank="0" text="" dxfId="3271">
      <formula>$B$425&lt;1</formula>
    </cfRule>
  </conditionalFormatting>
  <conditionalFormatting sqref="B424:H424">
    <cfRule type="expression" priority="97" aboveAverage="0" equalAverage="0" bottom="0" percent="0" rank="0" text="" dxfId="3272">
      <formula>$B$424&lt;1</formula>
    </cfRule>
  </conditionalFormatting>
  <conditionalFormatting sqref="B423:H423">
    <cfRule type="expression" priority="98" aboveAverage="0" equalAverage="0" bottom="0" percent="0" rank="0" text="" dxfId="3273">
      <formula>$B$423&lt;1</formula>
    </cfRule>
  </conditionalFormatting>
  <conditionalFormatting sqref="B422:H422">
    <cfRule type="expression" priority="99" aboveAverage="0" equalAverage="0" bottom="0" percent="0" rank="0" text="" dxfId="3274">
      <formula>$B$422&lt;1</formula>
    </cfRule>
  </conditionalFormatting>
  <conditionalFormatting sqref="B421:H421">
    <cfRule type="expression" priority="100" aboveAverage="0" equalAverage="0" bottom="0" percent="0" rank="0" text="" dxfId="3275">
      <formula>$B$421&lt;1</formula>
    </cfRule>
  </conditionalFormatting>
  <conditionalFormatting sqref="B420:H420">
    <cfRule type="expression" priority="101" aboveAverage="0" equalAverage="0" bottom="0" percent="0" rank="0" text="" dxfId="3276">
      <formula>$B$420&lt;1</formula>
    </cfRule>
  </conditionalFormatting>
  <conditionalFormatting sqref="B419:H419">
    <cfRule type="expression" priority="102" aboveAverage="0" equalAverage="0" bottom="0" percent="0" rank="0" text="" dxfId="3277">
      <formula>$B$419&lt;1</formula>
    </cfRule>
  </conditionalFormatting>
  <conditionalFormatting sqref="B418:H418">
    <cfRule type="expression" priority="103" aboveAverage="0" equalAverage="0" bottom="0" percent="0" rank="0" text="" dxfId="3278">
      <formula>$B$418&lt;1</formula>
    </cfRule>
  </conditionalFormatting>
  <conditionalFormatting sqref="B417:H417">
    <cfRule type="expression" priority="104" aboveAverage="0" equalAverage="0" bottom="0" percent="0" rank="0" text="" dxfId="3279">
      <formula>$B$417&lt;1</formula>
    </cfRule>
  </conditionalFormatting>
  <conditionalFormatting sqref="B416:H416">
    <cfRule type="expression" priority="105" aboveAverage="0" equalAverage="0" bottom="0" percent="0" rank="0" text="" dxfId="3280">
      <formula>$B$416&lt;1</formula>
    </cfRule>
  </conditionalFormatting>
  <conditionalFormatting sqref="B415:H415">
    <cfRule type="expression" priority="106" aboveAverage="0" equalAverage="0" bottom="0" percent="0" rank="0" text="" dxfId="3281">
      <formula>$B$415&lt;1</formula>
    </cfRule>
  </conditionalFormatting>
  <conditionalFormatting sqref="B414:H414">
    <cfRule type="expression" priority="107" aboveAverage="0" equalAverage="0" bottom="0" percent="0" rank="0" text="" dxfId="3282">
      <formula>$B$414&lt;1</formula>
    </cfRule>
  </conditionalFormatting>
  <conditionalFormatting sqref="B413:H413">
    <cfRule type="expression" priority="108" aboveAverage="0" equalAverage="0" bottom="0" percent="0" rank="0" text="" dxfId="3283">
      <formula>$B$413&lt;1</formula>
    </cfRule>
  </conditionalFormatting>
  <conditionalFormatting sqref="B412:H412">
    <cfRule type="expression" priority="109" aboveAverage="0" equalAverage="0" bottom="0" percent="0" rank="0" text="" dxfId="3284">
      <formula>$B$412&lt;1</formula>
    </cfRule>
  </conditionalFormatting>
  <conditionalFormatting sqref="B411:H411">
    <cfRule type="expression" priority="110" aboveAverage="0" equalAverage="0" bottom="0" percent="0" rank="0" text="" dxfId="3285">
      <formula>$B$411&lt;1</formula>
    </cfRule>
  </conditionalFormatting>
  <conditionalFormatting sqref="B410:H410">
    <cfRule type="expression" priority="111" aboveAverage="0" equalAverage="0" bottom="0" percent="0" rank="0" text="" dxfId="3286">
      <formula>$B$410&lt;1</formula>
    </cfRule>
  </conditionalFormatting>
  <conditionalFormatting sqref="B409:H409">
    <cfRule type="expression" priority="112" aboveAverage="0" equalAverage="0" bottom="0" percent="0" rank="0" text="" dxfId="3287">
      <formula>$B$409&lt;1</formula>
    </cfRule>
  </conditionalFormatting>
  <conditionalFormatting sqref="B408:H408">
    <cfRule type="expression" priority="113" aboveAverage="0" equalAverage="0" bottom="0" percent="0" rank="0" text="" dxfId="3288">
      <formula>$B$408&lt;1</formula>
    </cfRule>
  </conditionalFormatting>
  <conditionalFormatting sqref="B407:H407">
    <cfRule type="expression" priority="114" aboveAverage="0" equalAverage="0" bottom="0" percent="0" rank="0" text="" dxfId="3289">
      <formula>$B$407&lt;1</formula>
    </cfRule>
  </conditionalFormatting>
  <conditionalFormatting sqref="B406:H406">
    <cfRule type="expression" priority="115" aboveAverage="0" equalAverage="0" bottom="0" percent="0" rank="0" text="" dxfId="3290">
      <formula>$B$406&lt;1</formula>
    </cfRule>
  </conditionalFormatting>
  <conditionalFormatting sqref="B405:H405">
    <cfRule type="expression" priority="116" aboveAverage="0" equalAverage="0" bottom="0" percent="0" rank="0" text="" dxfId="3291">
      <formula>$B$405&lt;1</formula>
    </cfRule>
  </conditionalFormatting>
  <conditionalFormatting sqref="B404:H404">
    <cfRule type="expression" priority="117" aboveAverage="0" equalAverage="0" bottom="0" percent="0" rank="0" text="" dxfId="3292">
      <formula>$B$404&lt;1</formula>
    </cfRule>
  </conditionalFormatting>
  <conditionalFormatting sqref="B403:H403">
    <cfRule type="expression" priority="118" aboveAverage="0" equalAverage="0" bottom="0" percent="0" rank="0" text="" dxfId="3293">
      <formula>$B$403&lt;1</formula>
    </cfRule>
  </conditionalFormatting>
  <conditionalFormatting sqref="B402:H402">
    <cfRule type="expression" priority="119" aboveAverage="0" equalAverage="0" bottom="0" percent="0" rank="0" text="" dxfId="3294">
      <formula>$B$402&lt;1</formula>
    </cfRule>
  </conditionalFormatting>
  <conditionalFormatting sqref="B401:H401">
    <cfRule type="expression" priority="120" aboveAverage="0" equalAverage="0" bottom="0" percent="0" rank="0" text="" dxfId="3295">
      <formula>$B$401&lt;1</formula>
    </cfRule>
  </conditionalFormatting>
  <conditionalFormatting sqref="B400:H400">
    <cfRule type="expression" priority="121" aboveAverage="0" equalAverage="0" bottom="0" percent="0" rank="0" text="" dxfId="3296">
      <formula>$B$400&lt;1</formula>
    </cfRule>
  </conditionalFormatting>
  <conditionalFormatting sqref="B399:H399">
    <cfRule type="expression" priority="122" aboveAverage="0" equalAverage="0" bottom="0" percent="0" rank="0" text="" dxfId="3297">
      <formula>$B$399&lt;1</formula>
    </cfRule>
  </conditionalFormatting>
  <conditionalFormatting sqref="B398:H398">
    <cfRule type="expression" priority="123" aboveAverage="0" equalAverage="0" bottom="0" percent="0" rank="0" text="" dxfId="3298">
      <formula>$B$398&lt;1</formula>
    </cfRule>
  </conditionalFormatting>
  <conditionalFormatting sqref="B397:H397">
    <cfRule type="expression" priority="124" aboveAverage="0" equalAverage="0" bottom="0" percent="0" rank="0" text="" dxfId="3299">
      <formula>$B$397&lt;1</formula>
    </cfRule>
  </conditionalFormatting>
  <conditionalFormatting sqref="B396:H396">
    <cfRule type="expression" priority="125" aboveAverage="0" equalAverage="0" bottom="0" percent="0" rank="0" text="" dxfId="3300">
      <formula>$B$396&lt;1</formula>
    </cfRule>
  </conditionalFormatting>
  <conditionalFormatting sqref="B395:H395">
    <cfRule type="expression" priority="126" aboveAverage="0" equalAverage="0" bottom="0" percent="0" rank="0" text="" dxfId="3301">
      <formula>$B$395&lt;1</formula>
    </cfRule>
  </conditionalFormatting>
  <conditionalFormatting sqref="B394:H394">
    <cfRule type="expression" priority="127" aboveAverage="0" equalAverage="0" bottom="0" percent="0" rank="0" text="" dxfId="3302">
      <formula>$B$394&lt;1</formula>
    </cfRule>
  </conditionalFormatting>
  <conditionalFormatting sqref="B393:H393">
    <cfRule type="expression" priority="128" aboveAverage="0" equalAverage="0" bottom="0" percent="0" rank="0" text="" dxfId="3303">
      <formula>$B$393&lt;1</formula>
    </cfRule>
  </conditionalFormatting>
  <conditionalFormatting sqref="B392:H392">
    <cfRule type="expression" priority="129" aboveAverage="0" equalAverage="0" bottom="0" percent="0" rank="0" text="" dxfId="3304">
      <formula>$B$392&lt;1</formula>
    </cfRule>
  </conditionalFormatting>
  <conditionalFormatting sqref="B391:H391">
    <cfRule type="expression" priority="130" aboveAverage="0" equalAverage="0" bottom="0" percent="0" rank="0" text="" dxfId="3305">
      <formula>$B$391&lt;1</formula>
    </cfRule>
  </conditionalFormatting>
  <conditionalFormatting sqref="B390:H390">
    <cfRule type="expression" priority="131" aboveAverage="0" equalAverage="0" bottom="0" percent="0" rank="0" text="" dxfId="3306">
      <formula>$B$390&lt;1</formula>
    </cfRule>
  </conditionalFormatting>
  <conditionalFormatting sqref="B389:H389">
    <cfRule type="expression" priority="132" aboveAverage="0" equalAverage="0" bottom="0" percent="0" rank="0" text="" dxfId="3307">
      <formula>$B$389&lt;1</formula>
    </cfRule>
  </conditionalFormatting>
  <conditionalFormatting sqref="B388:H388">
    <cfRule type="expression" priority="133" aboveAverage="0" equalAverage="0" bottom="0" percent="0" rank="0" text="" dxfId="3308">
      <formula>$B$388&lt;1</formula>
    </cfRule>
  </conditionalFormatting>
  <conditionalFormatting sqref="B387:H387">
    <cfRule type="expression" priority="134" aboveAverage="0" equalAverage="0" bottom="0" percent="0" rank="0" text="" dxfId="3309">
      <formula>$B$387&lt;1</formula>
    </cfRule>
  </conditionalFormatting>
  <conditionalFormatting sqref="B386:H386">
    <cfRule type="expression" priority="135" aboveAverage="0" equalAverage="0" bottom="0" percent="0" rank="0" text="" dxfId="3310">
      <formula>$B$386&lt;1</formula>
    </cfRule>
  </conditionalFormatting>
  <conditionalFormatting sqref="B385:H385">
    <cfRule type="expression" priority="136" aboveAverage="0" equalAverage="0" bottom="0" percent="0" rank="0" text="" dxfId="3311">
      <formula>$B$385&lt;1</formula>
    </cfRule>
  </conditionalFormatting>
  <conditionalFormatting sqref="B384:H384">
    <cfRule type="expression" priority="137" aboveAverage="0" equalAverage="0" bottom="0" percent="0" rank="0" text="" dxfId="3312">
      <formula>$B$384&lt;1</formula>
    </cfRule>
  </conditionalFormatting>
  <conditionalFormatting sqref="B383:H383">
    <cfRule type="expression" priority="138" aboveAverage="0" equalAverage="0" bottom="0" percent="0" rank="0" text="" dxfId="3313">
      <formula>$B$383&lt;1</formula>
    </cfRule>
  </conditionalFormatting>
  <conditionalFormatting sqref="B382:H382">
    <cfRule type="expression" priority="139" aboveAverage="0" equalAverage="0" bottom="0" percent="0" rank="0" text="" dxfId="3314">
      <formula>$B$382&lt;1</formula>
    </cfRule>
  </conditionalFormatting>
  <conditionalFormatting sqref="B381:H381">
    <cfRule type="expression" priority="140" aboveAverage="0" equalAverage="0" bottom="0" percent="0" rank="0" text="" dxfId="3315">
      <formula>$B$381&lt;1</formula>
    </cfRule>
  </conditionalFormatting>
  <conditionalFormatting sqref="B380:H380">
    <cfRule type="expression" priority="141" aboveAverage="0" equalAverage="0" bottom="0" percent="0" rank="0" text="" dxfId="3316">
      <formula>$B$380&lt;1</formula>
    </cfRule>
  </conditionalFormatting>
  <conditionalFormatting sqref="B379:H379">
    <cfRule type="expression" priority="142" aboveAverage="0" equalAverage="0" bottom="0" percent="0" rank="0" text="" dxfId="3317">
      <formula>$B$379&lt;1</formula>
    </cfRule>
  </conditionalFormatting>
  <conditionalFormatting sqref="B378:H378">
    <cfRule type="expression" priority="143" aboveAverage="0" equalAverage="0" bottom="0" percent="0" rank="0" text="" dxfId="3318">
      <formula>$B$378&lt;1</formula>
    </cfRule>
  </conditionalFormatting>
  <conditionalFormatting sqref="B377:H377">
    <cfRule type="expression" priority="144" aboveAverage="0" equalAverage="0" bottom="0" percent="0" rank="0" text="" dxfId="3319">
      <formula>$B$377&lt;1</formula>
    </cfRule>
  </conditionalFormatting>
  <conditionalFormatting sqref="B376:H376">
    <cfRule type="expression" priority="145" aboveAverage="0" equalAverage="0" bottom="0" percent="0" rank="0" text="" dxfId="3320">
      <formula>$B$376&lt;1</formula>
    </cfRule>
  </conditionalFormatting>
  <conditionalFormatting sqref="B375:H375">
    <cfRule type="expression" priority="146" aboveAverage="0" equalAverage="0" bottom="0" percent="0" rank="0" text="" dxfId="3321">
      <formula>$B$375&lt;1</formula>
    </cfRule>
  </conditionalFormatting>
  <conditionalFormatting sqref="B374:H374">
    <cfRule type="expression" priority="147" aboveAverage="0" equalAverage="0" bottom="0" percent="0" rank="0" text="" dxfId="3322">
      <formula>$B$374&lt;1</formula>
    </cfRule>
  </conditionalFormatting>
  <conditionalFormatting sqref="B373:H373">
    <cfRule type="expression" priority="148" aboveAverage="0" equalAverage="0" bottom="0" percent="0" rank="0" text="" dxfId="3323">
      <formula>$B$373&lt;1</formula>
    </cfRule>
  </conditionalFormatting>
  <conditionalFormatting sqref="B372:H372">
    <cfRule type="expression" priority="149" aboveAverage="0" equalAverage="0" bottom="0" percent="0" rank="0" text="" dxfId="3324">
      <formula>$B$372&lt;1</formula>
    </cfRule>
  </conditionalFormatting>
  <conditionalFormatting sqref="B371:H371">
    <cfRule type="expression" priority="150" aboveAverage="0" equalAverage="0" bottom="0" percent="0" rank="0" text="" dxfId="3325">
      <formula>$B$371&lt;1</formula>
    </cfRule>
  </conditionalFormatting>
  <conditionalFormatting sqref="B370:H370">
    <cfRule type="expression" priority="151" aboveAverage="0" equalAverage="0" bottom="0" percent="0" rank="0" text="" dxfId="3326">
      <formula>$B$370&lt;1</formula>
    </cfRule>
  </conditionalFormatting>
  <conditionalFormatting sqref="B369:H369">
    <cfRule type="expression" priority="152" aboveAverage="0" equalAverage="0" bottom="0" percent="0" rank="0" text="" dxfId="3327">
      <formula>$B$369&lt;1</formula>
    </cfRule>
  </conditionalFormatting>
  <conditionalFormatting sqref="B368:H368">
    <cfRule type="expression" priority="153" aboveAverage="0" equalAverage="0" bottom="0" percent="0" rank="0" text="" dxfId="3328">
      <formula>$B$368&lt;1</formula>
    </cfRule>
  </conditionalFormatting>
  <conditionalFormatting sqref="B367:H367">
    <cfRule type="expression" priority="154" aboveAverage="0" equalAverage="0" bottom="0" percent="0" rank="0" text="" dxfId="3329">
      <formula>$B$367&lt;1</formula>
    </cfRule>
  </conditionalFormatting>
  <conditionalFormatting sqref="B366:H366">
    <cfRule type="expression" priority="155" aboveAverage="0" equalAverage="0" bottom="0" percent="0" rank="0" text="" dxfId="3330">
      <formula>$B$366&lt;1</formula>
    </cfRule>
  </conditionalFormatting>
  <conditionalFormatting sqref="B365:H365">
    <cfRule type="expression" priority="156" aboveAverage="0" equalAverage="0" bottom="0" percent="0" rank="0" text="" dxfId="3331">
      <formula>$B$365&lt;1</formula>
    </cfRule>
  </conditionalFormatting>
  <conditionalFormatting sqref="B364:H364">
    <cfRule type="expression" priority="157" aboveAverage="0" equalAverage="0" bottom="0" percent="0" rank="0" text="" dxfId="3332">
      <formula>$B$364&lt;1</formula>
    </cfRule>
  </conditionalFormatting>
  <conditionalFormatting sqref="B363:H363">
    <cfRule type="expression" priority="158" aboveAverage="0" equalAverage="0" bottom="0" percent="0" rank="0" text="" dxfId="3333">
      <formula>$B$363&lt;1</formula>
    </cfRule>
  </conditionalFormatting>
  <conditionalFormatting sqref="B362:H362">
    <cfRule type="expression" priority="159" aboveAverage="0" equalAverage="0" bottom="0" percent="0" rank="0" text="" dxfId="3334">
      <formula>$B$362&lt;1</formula>
    </cfRule>
  </conditionalFormatting>
  <conditionalFormatting sqref="B359:H359">
    <cfRule type="expression" priority="160" aboveAverage="0" equalAverage="0" bottom="0" percent="0" rank="0" text="" dxfId="3335">
      <formula>$B$359&lt;1</formula>
    </cfRule>
  </conditionalFormatting>
  <conditionalFormatting sqref="B358:H358">
    <cfRule type="expression" priority="161" aboveAverage="0" equalAverage="0" bottom="0" percent="0" rank="0" text="" dxfId="3336">
      <formula>$B$358&lt;1</formula>
    </cfRule>
  </conditionalFormatting>
  <conditionalFormatting sqref="B357:H357">
    <cfRule type="expression" priority="162" aboveAverage="0" equalAverage="0" bottom="0" percent="0" rank="0" text="" dxfId="3337">
      <formula>$B$357&lt;1</formula>
    </cfRule>
  </conditionalFormatting>
  <conditionalFormatting sqref="B356:H356">
    <cfRule type="expression" priority="163" aboveAverage="0" equalAverage="0" bottom="0" percent="0" rank="0" text="" dxfId="3338">
      <formula>$B$356&lt;1</formula>
    </cfRule>
  </conditionalFormatting>
  <conditionalFormatting sqref="B355:H355">
    <cfRule type="expression" priority="164" aboveAverage="0" equalAverage="0" bottom="0" percent="0" rank="0" text="" dxfId="3339">
      <formula>$B$355&lt;1</formula>
    </cfRule>
  </conditionalFormatting>
  <conditionalFormatting sqref="B354:H354">
    <cfRule type="expression" priority="165" aboveAverage="0" equalAverage="0" bottom="0" percent="0" rank="0" text="" dxfId="3340">
      <formula>$B$354&lt;1</formula>
    </cfRule>
  </conditionalFormatting>
  <conditionalFormatting sqref="B353:H353">
    <cfRule type="expression" priority="166" aboveAverage="0" equalAverage="0" bottom="0" percent="0" rank="0" text="" dxfId="3341">
      <formula>$B$353&lt;1</formula>
    </cfRule>
  </conditionalFormatting>
  <conditionalFormatting sqref="B352:H352">
    <cfRule type="expression" priority="167" aboveAverage="0" equalAverage="0" bottom="0" percent="0" rank="0" text="" dxfId="3342">
      <formula>$B$352&lt;1</formula>
    </cfRule>
  </conditionalFormatting>
  <conditionalFormatting sqref="B351:H351">
    <cfRule type="expression" priority="168" aboveAverage="0" equalAverage="0" bottom="0" percent="0" rank="0" text="" dxfId="3343">
      <formula>$B$351&lt;1</formula>
    </cfRule>
  </conditionalFormatting>
  <conditionalFormatting sqref="B350:H350">
    <cfRule type="expression" priority="169" aboveAverage="0" equalAverage="0" bottom="0" percent="0" rank="0" text="" dxfId="3344">
      <formula>$B$350&lt;1</formula>
    </cfRule>
  </conditionalFormatting>
  <conditionalFormatting sqref="B349:H349">
    <cfRule type="expression" priority="170" aboveAverage="0" equalAverage="0" bottom="0" percent="0" rank="0" text="" dxfId="3345">
      <formula>$B$349&lt;1</formula>
    </cfRule>
  </conditionalFormatting>
  <conditionalFormatting sqref="B348:H348">
    <cfRule type="expression" priority="171" aboveAverage="0" equalAverage="0" bottom="0" percent="0" rank="0" text="" dxfId="3346">
      <formula>$B$348&lt;1</formula>
    </cfRule>
  </conditionalFormatting>
  <conditionalFormatting sqref="B343:H343">
    <cfRule type="expression" priority="172" aboveAverage="0" equalAverage="0" bottom="0" percent="0" rank="0" text="" dxfId="3347">
      <formula>$B$343&lt;1</formula>
    </cfRule>
  </conditionalFormatting>
  <conditionalFormatting sqref="B342:H342">
    <cfRule type="expression" priority="173" aboveAverage="0" equalAverage="0" bottom="0" percent="0" rank="0" text="" dxfId="3348">
      <formula>$B$342&lt;1</formula>
    </cfRule>
  </conditionalFormatting>
  <conditionalFormatting sqref="B341:H341">
    <cfRule type="expression" priority="174" aboveAverage="0" equalAverage="0" bottom="0" percent="0" rank="0" text="" dxfId="3349">
      <formula>$B$341&lt;1</formula>
    </cfRule>
  </conditionalFormatting>
  <conditionalFormatting sqref="B340:H340">
    <cfRule type="expression" priority="175" aboveAverage="0" equalAverage="0" bottom="0" percent="0" rank="0" text="" dxfId="3350">
      <formula>$B$340&lt;1</formula>
    </cfRule>
  </conditionalFormatting>
  <conditionalFormatting sqref="B339:H339">
    <cfRule type="expression" priority="176" aboveAverage="0" equalAverage="0" bottom="0" percent="0" rank="0" text="" dxfId="3351">
      <formula>$B$339&lt;1</formula>
    </cfRule>
  </conditionalFormatting>
  <conditionalFormatting sqref="B338:H338">
    <cfRule type="expression" priority="177" aboveAverage="0" equalAverage="0" bottom="0" percent="0" rank="0" text="" dxfId="3352">
      <formula>$B$338&lt;1</formula>
    </cfRule>
  </conditionalFormatting>
  <conditionalFormatting sqref="B337:H337">
    <cfRule type="expression" priority="178" aboveAverage="0" equalAverage="0" bottom="0" percent="0" rank="0" text="" dxfId="3353">
      <formula>$B$337&lt;1</formula>
    </cfRule>
  </conditionalFormatting>
  <conditionalFormatting sqref="B336:H336">
    <cfRule type="expression" priority="179" aboveAverage="0" equalAverage="0" bottom="0" percent="0" rank="0" text="" dxfId="3354">
      <formula>$B$336&lt;1</formula>
    </cfRule>
  </conditionalFormatting>
  <conditionalFormatting sqref="B335:H335">
    <cfRule type="expression" priority="180" aboveAverage="0" equalAverage="0" bottom="0" percent="0" rank="0" text="" dxfId="3355">
      <formula>$B$335&lt;1</formula>
    </cfRule>
  </conditionalFormatting>
  <conditionalFormatting sqref="B334:H334">
    <cfRule type="expression" priority="181" aboveAverage="0" equalAverage="0" bottom="0" percent="0" rank="0" text="" dxfId="3356">
      <formula>$B$334&lt;1</formula>
    </cfRule>
  </conditionalFormatting>
  <conditionalFormatting sqref="B333:H333">
    <cfRule type="expression" priority="182" aboveAverage="0" equalAverage="0" bottom="0" percent="0" rank="0" text="" dxfId="3357">
      <formula>$B$333&lt;1</formula>
    </cfRule>
  </conditionalFormatting>
  <conditionalFormatting sqref="B332:H332">
    <cfRule type="expression" priority="183" aboveAverage="0" equalAverage="0" bottom="0" percent="0" rank="0" text="" dxfId="3358">
      <formula>$B$332&lt;1</formula>
    </cfRule>
  </conditionalFormatting>
  <conditionalFormatting sqref="B331:H331">
    <cfRule type="expression" priority="184" aboveAverage="0" equalAverage="0" bottom="0" percent="0" rank="0" text="" dxfId="3359">
      <formula>$B$331&lt;1</formula>
    </cfRule>
  </conditionalFormatting>
  <conditionalFormatting sqref="B330:H330">
    <cfRule type="expression" priority="185" aboveAverage="0" equalAverage="0" bottom="0" percent="0" rank="0" text="" dxfId="3360">
      <formula>$B$330&lt;1</formula>
    </cfRule>
  </conditionalFormatting>
  <conditionalFormatting sqref="B329:H329">
    <cfRule type="expression" priority="186" aboveAverage="0" equalAverage="0" bottom="0" percent="0" rank="0" text="" dxfId="3361">
      <formula>$B$329&lt;1</formula>
    </cfRule>
  </conditionalFormatting>
  <conditionalFormatting sqref="B328:H328">
    <cfRule type="expression" priority="187" aboveAverage="0" equalAverage="0" bottom="0" percent="0" rank="0" text="" dxfId="3362">
      <formula>$B$328&lt;1</formula>
    </cfRule>
  </conditionalFormatting>
  <conditionalFormatting sqref="B327:H327">
    <cfRule type="expression" priority="188" aboveAverage="0" equalAverage="0" bottom="0" percent="0" rank="0" text="" dxfId="3363">
      <formula>$B$327&lt;1</formula>
    </cfRule>
  </conditionalFormatting>
  <conditionalFormatting sqref="B326:H326">
    <cfRule type="expression" priority="189" aboveAverage="0" equalAverage="0" bottom="0" percent="0" rank="0" text="" dxfId="3364">
      <formula>$B$326&lt;1</formula>
    </cfRule>
  </conditionalFormatting>
  <conditionalFormatting sqref="B325:H325">
    <cfRule type="expression" priority="190" aboveAverage="0" equalAverage="0" bottom="0" percent="0" rank="0" text="" dxfId="3365">
      <formula>$B$325&lt;1</formula>
    </cfRule>
  </conditionalFormatting>
  <conditionalFormatting sqref="B324:H324">
    <cfRule type="expression" priority="191" aboveAverage="0" equalAverage="0" bottom="0" percent="0" rank="0" text="" dxfId="3366">
      <formula>$B$324&lt;1</formula>
    </cfRule>
  </conditionalFormatting>
  <conditionalFormatting sqref="B323:H323">
    <cfRule type="expression" priority="192" aboveAverage="0" equalAverage="0" bottom="0" percent="0" rank="0" text="" dxfId="3367">
      <formula>$B$323&lt;1</formula>
    </cfRule>
  </conditionalFormatting>
  <conditionalFormatting sqref="B322:H322">
    <cfRule type="expression" priority="193" aboveAverage="0" equalAverage="0" bottom="0" percent="0" rank="0" text="" dxfId="3368">
      <formula>$B$322&lt;1</formula>
    </cfRule>
  </conditionalFormatting>
  <conditionalFormatting sqref="B321:H321">
    <cfRule type="expression" priority="194" aboveAverage="0" equalAverage="0" bottom="0" percent="0" rank="0" text="" dxfId="3369">
      <formula>$B$321&lt;1</formula>
    </cfRule>
  </conditionalFormatting>
  <conditionalFormatting sqref="B320:H320">
    <cfRule type="expression" priority="195" aboveAverage="0" equalAverage="0" bottom="0" percent="0" rank="0" text="" dxfId="3370">
      <formula>$B$320&lt;1</formula>
    </cfRule>
  </conditionalFormatting>
  <conditionalFormatting sqref="B319:H319">
    <cfRule type="expression" priority="196" aboveAverage="0" equalAverage="0" bottom="0" percent="0" rank="0" text="" dxfId="3371">
      <formula>$B$319&lt;1</formula>
    </cfRule>
  </conditionalFormatting>
  <conditionalFormatting sqref="B318:H318">
    <cfRule type="expression" priority="197" aboveAverage="0" equalAverage="0" bottom="0" percent="0" rank="0" text="" dxfId="3372">
      <formula>$B$318&lt;1</formula>
    </cfRule>
  </conditionalFormatting>
  <conditionalFormatting sqref="B317:H317">
    <cfRule type="expression" priority="198" aboveAverage="0" equalAverage="0" bottom="0" percent="0" rank="0" text="" dxfId="3373">
      <formula>$B$317&lt;1</formula>
    </cfRule>
  </conditionalFormatting>
  <conditionalFormatting sqref="B316:H316">
    <cfRule type="expression" priority="199" aboveAverage="0" equalAverage="0" bottom="0" percent="0" rank="0" text="" dxfId="3374">
      <formula>$B$316&lt;1</formula>
    </cfRule>
  </conditionalFormatting>
  <conditionalFormatting sqref="B315:H315">
    <cfRule type="expression" priority="200" aboveAverage="0" equalAverage="0" bottom="0" percent="0" rank="0" text="" dxfId="3375">
      <formula>$B$315&lt;1</formula>
    </cfRule>
  </conditionalFormatting>
  <conditionalFormatting sqref="B314:H314">
    <cfRule type="expression" priority="201" aboveAverage="0" equalAverage="0" bottom="0" percent="0" rank="0" text="" dxfId="3376">
      <formula>$B$314&lt;1</formula>
    </cfRule>
  </conditionalFormatting>
  <conditionalFormatting sqref="B313:H313">
    <cfRule type="expression" priority="202" aboveAverage="0" equalAverage="0" bottom="0" percent="0" rank="0" text="" dxfId="3377">
      <formula>$B$313&lt;1</formula>
    </cfRule>
  </conditionalFormatting>
  <conditionalFormatting sqref="B312:H312">
    <cfRule type="expression" priority="203" aboveAverage="0" equalAverage="0" bottom="0" percent="0" rank="0" text="" dxfId="3378">
      <formula>$B$312&lt;1</formula>
    </cfRule>
  </conditionalFormatting>
  <conditionalFormatting sqref="B311:H311">
    <cfRule type="expression" priority="204" aboveAverage="0" equalAverage="0" bottom="0" percent="0" rank="0" text="" dxfId="3379">
      <formula>$B$311&lt;1</formula>
    </cfRule>
  </conditionalFormatting>
  <conditionalFormatting sqref="B310:H310">
    <cfRule type="expression" priority="205" aboveAverage="0" equalAverage="0" bottom="0" percent="0" rank="0" text="" dxfId="3380">
      <formula>$B$310&lt;1</formula>
    </cfRule>
  </conditionalFormatting>
  <conditionalFormatting sqref="B309:H309">
    <cfRule type="expression" priority="206" aboveAverage="0" equalAverage="0" bottom="0" percent="0" rank="0" text="" dxfId="3381">
      <formula>$B$309&lt;1</formula>
    </cfRule>
  </conditionalFormatting>
  <conditionalFormatting sqref="B308:H308">
    <cfRule type="expression" priority="207" aboveAverage="0" equalAverage="0" bottom="0" percent="0" rank="0" text="" dxfId="3382">
      <formula>$B$308&lt;1</formula>
    </cfRule>
  </conditionalFormatting>
  <conditionalFormatting sqref="B307:H307">
    <cfRule type="expression" priority="208" aboveAverage="0" equalAverage="0" bottom="0" percent="0" rank="0" text="" dxfId="3383">
      <formula>$B$307&lt;1</formula>
    </cfRule>
  </conditionalFormatting>
  <conditionalFormatting sqref="B306:H306">
    <cfRule type="expression" priority="209" aboveAverage="0" equalAverage="0" bottom="0" percent="0" rank="0" text="" dxfId="3384">
      <formula>$B$306&lt;1</formula>
    </cfRule>
  </conditionalFormatting>
  <conditionalFormatting sqref="B305:H305">
    <cfRule type="expression" priority="210" aboveAverage="0" equalAverage="0" bottom="0" percent="0" rank="0" text="" dxfId="3385">
      <formula>$B$305&lt;1</formula>
    </cfRule>
  </conditionalFormatting>
  <conditionalFormatting sqref="B304:H304">
    <cfRule type="expression" priority="211" aboveAverage="0" equalAverage="0" bottom="0" percent="0" rank="0" text="" dxfId="3386">
      <formula>$B$304&lt;1</formula>
    </cfRule>
  </conditionalFormatting>
  <conditionalFormatting sqref="B303:H303">
    <cfRule type="expression" priority="212" aboveAverage="0" equalAverage="0" bottom="0" percent="0" rank="0" text="" dxfId="3387">
      <formula>$B$303&lt;1</formula>
    </cfRule>
  </conditionalFormatting>
  <conditionalFormatting sqref="B302:H302">
    <cfRule type="expression" priority="213" aboveAverage="0" equalAverage="0" bottom="0" percent="0" rank="0" text="" dxfId="3388">
      <formula>$B$302&lt;1</formula>
    </cfRule>
  </conditionalFormatting>
  <conditionalFormatting sqref="B301:H301">
    <cfRule type="expression" priority="214" aboveAverage="0" equalAverage="0" bottom="0" percent="0" rank="0" text="" dxfId="3389">
      <formula>$B$301&lt;1</formula>
    </cfRule>
  </conditionalFormatting>
  <conditionalFormatting sqref="B300:H300">
    <cfRule type="expression" priority="215" aboveAverage="0" equalAverage="0" bottom="0" percent="0" rank="0" text="" dxfId="3390">
      <formula>$B$300&lt;1</formula>
    </cfRule>
  </conditionalFormatting>
  <conditionalFormatting sqref="B299:H299">
    <cfRule type="expression" priority="216" aboveAverage="0" equalAverage="0" bottom="0" percent="0" rank="0" text="" dxfId="3391">
      <formula>$B$299&lt;1</formula>
    </cfRule>
  </conditionalFormatting>
  <conditionalFormatting sqref="B298:H298">
    <cfRule type="expression" priority="217" aboveAverage="0" equalAverage="0" bottom="0" percent="0" rank="0" text="" dxfId="3392">
      <formula>$B$298&lt;1</formula>
    </cfRule>
  </conditionalFormatting>
  <conditionalFormatting sqref="B297:H297">
    <cfRule type="expression" priority="218" aboveAverage="0" equalAverage="0" bottom="0" percent="0" rank="0" text="" dxfId="3393">
      <formula>$B$297&lt;1</formula>
    </cfRule>
  </conditionalFormatting>
  <conditionalFormatting sqref="B296:H296">
    <cfRule type="expression" priority="219" aboveAverage="0" equalAverage="0" bottom="0" percent="0" rank="0" text="" dxfId="3394">
      <formula>$B$296&lt;1</formula>
    </cfRule>
  </conditionalFormatting>
  <conditionalFormatting sqref="B295:H295">
    <cfRule type="expression" priority="220" aboveAverage="0" equalAverage="0" bottom="0" percent="0" rank="0" text="" dxfId="3395">
      <formula>$B$295&lt;1</formula>
    </cfRule>
  </conditionalFormatting>
  <conditionalFormatting sqref="B294:H294">
    <cfRule type="expression" priority="221" aboveAverage="0" equalAverage="0" bottom="0" percent="0" rank="0" text="" dxfId="3396">
      <formula>$B$294&lt;1</formula>
    </cfRule>
  </conditionalFormatting>
  <conditionalFormatting sqref="B293:H293">
    <cfRule type="expression" priority="222" aboveAverage="0" equalAverage="0" bottom="0" percent="0" rank="0" text="" dxfId="3397">
      <formula>$B$293&lt;1</formula>
    </cfRule>
  </conditionalFormatting>
  <conditionalFormatting sqref="B292:H292">
    <cfRule type="expression" priority="223" aboveAverage="0" equalAverage="0" bottom="0" percent="0" rank="0" text="" dxfId="3398">
      <formula>$B$292&lt;1</formula>
    </cfRule>
  </conditionalFormatting>
  <conditionalFormatting sqref="B291:H291">
    <cfRule type="expression" priority="224" aboveAverage="0" equalAverage="0" bottom="0" percent="0" rank="0" text="" dxfId="3399">
      <formula>$B$291&lt;1</formula>
    </cfRule>
  </conditionalFormatting>
  <conditionalFormatting sqref="B290:H290">
    <cfRule type="expression" priority="225" aboveAverage="0" equalAverage="0" bottom="0" percent="0" rank="0" text="" dxfId="3400">
      <formula>$B$290&lt;1</formula>
    </cfRule>
  </conditionalFormatting>
  <conditionalFormatting sqref="B289:H289">
    <cfRule type="expression" priority="226" aboveAverage="0" equalAverage="0" bottom="0" percent="0" rank="0" text="" dxfId="3401">
      <formula>$B$289&lt;1</formula>
    </cfRule>
  </conditionalFormatting>
  <conditionalFormatting sqref="B288:H288">
    <cfRule type="expression" priority="227" aboveAverage="0" equalAverage="0" bottom="0" percent="0" rank="0" text="" dxfId="3402">
      <formula>$B$288&lt;1</formula>
    </cfRule>
  </conditionalFormatting>
  <conditionalFormatting sqref="B287:H287">
    <cfRule type="expression" priority="228" aboveAverage="0" equalAverage="0" bottom="0" percent="0" rank="0" text="" dxfId="3403">
      <formula>$B$287&lt;1</formula>
    </cfRule>
  </conditionalFormatting>
  <conditionalFormatting sqref="B286:H286">
    <cfRule type="expression" priority="229" aboveAverage="0" equalAverage="0" bottom="0" percent="0" rank="0" text="" dxfId="3404">
      <formula>$B$286&lt;1</formula>
    </cfRule>
  </conditionalFormatting>
  <conditionalFormatting sqref="B285:H285">
    <cfRule type="expression" priority="230" aboveAverage="0" equalAverage="0" bottom="0" percent="0" rank="0" text="" dxfId="3405">
      <formula>$B$285&lt;1</formula>
    </cfRule>
  </conditionalFormatting>
  <conditionalFormatting sqref="B284:H284">
    <cfRule type="expression" priority="231" aboveAverage="0" equalAverage="0" bottom="0" percent="0" rank="0" text="" dxfId="3406">
      <formula>$B$284&lt;1</formula>
    </cfRule>
  </conditionalFormatting>
  <conditionalFormatting sqref="B283:H283">
    <cfRule type="expression" priority="232" aboveAverage="0" equalAverage="0" bottom="0" percent="0" rank="0" text="" dxfId="3407">
      <formula>$B$283&lt;1</formula>
    </cfRule>
  </conditionalFormatting>
  <conditionalFormatting sqref="B282:H282">
    <cfRule type="expression" priority="233" aboveAverage="0" equalAverage="0" bottom="0" percent="0" rank="0" text="" dxfId="3408">
      <formula>$B$282&lt;1</formula>
    </cfRule>
  </conditionalFormatting>
  <conditionalFormatting sqref="B281:H281">
    <cfRule type="expression" priority="234" aboveAverage="0" equalAverage="0" bottom="0" percent="0" rank="0" text="" dxfId="3409">
      <formula>$B$281&lt;1</formula>
    </cfRule>
  </conditionalFormatting>
  <conditionalFormatting sqref="B280:H280">
    <cfRule type="expression" priority="235" aboveAverage="0" equalAverage="0" bottom="0" percent="0" rank="0" text="" dxfId="3410">
      <formula>$B$280&lt;1</formula>
    </cfRule>
  </conditionalFormatting>
  <conditionalFormatting sqref="B279:H279">
    <cfRule type="expression" priority="236" aboveAverage="0" equalAverage="0" bottom="0" percent="0" rank="0" text="" dxfId="3411">
      <formula>$B$279&lt;1</formula>
    </cfRule>
  </conditionalFormatting>
  <conditionalFormatting sqref="B278:H278">
    <cfRule type="expression" priority="237" aboveAverage="0" equalAverage="0" bottom="0" percent="0" rank="0" text="" dxfId="3412">
      <formula>$B$278&lt;1</formula>
    </cfRule>
  </conditionalFormatting>
  <conditionalFormatting sqref="B277:H277">
    <cfRule type="expression" priority="238" aboveAverage="0" equalAverage="0" bottom="0" percent="0" rank="0" text="" dxfId="3413">
      <formula>$B$277&lt;1</formula>
    </cfRule>
  </conditionalFormatting>
  <conditionalFormatting sqref="B276:H276">
    <cfRule type="expression" priority="239" aboveAverage="0" equalAverage="0" bottom="0" percent="0" rank="0" text="" dxfId="3414">
      <formula>$B$276&lt;1</formula>
    </cfRule>
  </conditionalFormatting>
  <conditionalFormatting sqref="B275:H275">
    <cfRule type="expression" priority="240" aboveAverage="0" equalAverage="0" bottom="0" percent="0" rank="0" text="" dxfId="3415">
      <formula>$B$275&lt;1</formula>
    </cfRule>
  </conditionalFormatting>
  <conditionalFormatting sqref="B274:H274">
    <cfRule type="expression" priority="241" aboveAverage="0" equalAverage="0" bottom="0" percent="0" rank="0" text="" dxfId="3416">
      <formula>$B$274&lt;1</formula>
    </cfRule>
  </conditionalFormatting>
  <conditionalFormatting sqref="B273:H273">
    <cfRule type="expression" priority="242" aboveAverage="0" equalAverage="0" bottom="0" percent="0" rank="0" text="" dxfId="3417">
      <formula>$B$273&lt;1</formula>
    </cfRule>
  </conditionalFormatting>
  <conditionalFormatting sqref="B272:H272">
    <cfRule type="expression" priority="243" aboveAverage="0" equalAverage="0" bottom="0" percent="0" rank="0" text="" dxfId="3418">
      <formula>$B$272&lt;1</formula>
    </cfRule>
  </conditionalFormatting>
  <conditionalFormatting sqref="B271:H271">
    <cfRule type="expression" priority="244" aboveAverage="0" equalAverage="0" bottom="0" percent="0" rank="0" text="" dxfId="3419">
      <formula>$B$271&lt;1</formula>
    </cfRule>
  </conditionalFormatting>
  <conditionalFormatting sqref="B270:H270">
    <cfRule type="expression" priority="245" aboveAverage="0" equalAverage="0" bottom="0" percent="0" rank="0" text="" dxfId="3420">
      <formula>$B$270&lt;1</formula>
    </cfRule>
  </conditionalFormatting>
  <conditionalFormatting sqref="B269:H269">
    <cfRule type="expression" priority="246" aboveAverage="0" equalAverage="0" bottom="0" percent="0" rank="0" text="" dxfId="3421">
      <formula>$B$269&lt;1</formula>
    </cfRule>
  </conditionalFormatting>
  <conditionalFormatting sqref="B268:H268">
    <cfRule type="expression" priority="247" aboveAverage="0" equalAverage="0" bottom="0" percent="0" rank="0" text="" dxfId="3422">
      <formula>$B$268&lt;1</formula>
    </cfRule>
  </conditionalFormatting>
  <conditionalFormatting sqref="B265:H265">
    <cfRule type="expression" priority="248" aboveAverage="0" equalAverage="0" bottom="0" percent="0" rank="0" text="" dxfId="3423">
      <formula>$B$265&lt;1</formula>
    </cfRule>
  </conditionalFormatting>
  <conditionalFormatting sqref="B264:H264">
    <cfRule type="expression" priority="249" aboveAverage="0" equalAverage="0" bottom="0" percent="0" rank="0" text="" dxfId="3424">
      <formula>$B$264&lt;1</formula>
    </cfRule>
  </conditionalFormatting>
  <conditionalFormatting sqref="B263:H263">
    <cfRule type="expression" priority="250" aboveAverage="0" equalAverage="0" bottom="0" percent="0" rank="0" text="" dxfId="3425">
      <formula>$B$263&lt;1</formula>
    </cfRule>
  </conditionalFormatting>
  <conditionalFormatting sqref="B262:H262">
    <cfRule type="expression" priority="251" aboveAverage="0" equalAverage="0" bottom="0" percent="0" rank="0" text="" dxfId="3426">
      <formula>$B$262&lt;1</formula>
    </cfRule>
  </conditionalFormatting>
  <conditionalFormatting sqref="B261:H261">
    <cfRule type="expression" priority="252" aboveAverage="0" equalAverage="0" bottom="0" percent="0" rank="0" text="" dxfId="3427">
      <formula>$B$261&lt;1</formula>
    </cfRule>
  </conditionalFormatting>
  <conditionalFormatting sqref="B260:H260">
    <cfRule type="expression" priority="253" aboveAverage="0" equalAverage="0" bottom="0" percent="0" rank="0" text="" dxfId="3428">
      <formula>$B$260&lt;1</formula>
    </cfRule>
  </conditionalFormatting>
  <conditionalFormatting sqref="B259:H259">
    <cfRule type="expression" priority="254" aboveAverage="0" equalAverage="0" bottom="0" percent="0" rank="0" text="" dxfId="3429">
      <formula>$B$259&lt;1</formula>
    </cfRule>
  </conditionalFormatting>
  <conditionalFormatting sqref="B258:H258">
    <cfRule type="expression" priority="255" aboveAverage="0" equalAverage="0" bottom="0" percent="0" rank="0" text="" dxfId="3430">
      <formula>$B$258&lt;1</formula>
    </cfRule>
  </conditionalFormatting>
  <conditionalFormatting sqref="B257:H257">
    <cfRule type="expression" priority="256" aboveAverage="0" equalAverage="0" bottom="0" percent="0" rank="0" text="" dxfId="3431">
      <formula>$B$257&lt;1</formula>
    </cfRule>
  </conditionalFormatting>
  <conditionalFormatting sqref="B256:H256">
    <cfRule type="expression" priority="257" aboveAverage="0" equalAverage="0" bottom="0" percent="0" rank="0" text="" dxfId="3432">
      <formula>$B$256&lt;1</formula>
    </cfRule>
  </conditionalFormatting>
  <conditionalFormatting sqref="B255:H255">
    <cfRule type="expression" priority="258" aboveAverage="0" equalAverage="0" bottom="0" percent="0" rank="0" text="" dxfId="3433">
      <formula>$B$255&lt;1</formula>
    </cfRule>
  </conditionalFormatting>
  <conditionalFormatting sqref="B254:H254">
    <cfRule type="expression" priority="259" aboveAverage="0" equalAverage="0" bottom="0" percent="0" rank="0" text="" dxfId="3434">
      <formula>$B$254&lt;1</formula>
    </cfRule>
  </conditionalFormatting>
  <conditionalFormatting sqref="B253:H253">
    <cfRule type="expression" priority="260" aboveAverage="0" equalAverage="0" bottom="0" percent="0" rank="0" text="" dxfId="3435">
      <formula>$B$253&lt;1</formula>
    </cfRule>
  </conditionalFormatting>
  <conditionalFormatting sqref="B252:H252">
    <cfRule type="expression" priority="261" aboveAverage="0" equalAverage="0" bottom="0" percent="0" rank="0" text="" dxfId="3436">
      <formula>$B$252&lt;1</formula>
    </cfRule>
  </conditionalFormatting>
  <conditionalFormatting sqref="B251:H251">
    <cfRule type="expression" priority="262" aboveAverage="0" equalAverage="0" bottom="0" percent="0" rank="0" text="" dxfId="3437">
      <formula>$B$251&lt;1</formula>
    </cfRule>
  </conditionalFormatting>
  <conditionalFormatting sqref="B250:H250">
    <cfRule type="expression" priority="263" aboveAverage="0" equalAverage="0" bottom="0" percent="0" rank="0" text="" dxfId="3438">
      <formula>$B$250&lt;1</formula>
    </cfRule>
  </conditionalFormatting>
  <conditionalFormatting sqref="B249:H249">
    <cfRule type="expression" priority="264" aboveAverage="0" equalAverage="0" bottom="0" percent="0" rank="0" text="" dxfId="3439">
      <formula>$B$249&lt;1</formula>
    </cfRule>
  </conditionalFormatting>
  <conditionalFormatting sqref="B248:H248">
    <cfRule type="expression" priority="265" aboveAverage="0" equalAverage="0" bottom="0" percent="0" rank="0" text="" dxfId="3440">
      <formula>$B$248&lt;1</formula>
    </cfRule>
  </conditionalFormatting>
  <conditionalFormatting sqref="B247:H247">
    <cfRule type="expression" priority="266" aboveAverage="0" equalAverage="0" bottom="0" percent="0" rank="0" text="" dxfId="3441">
      <formula>$B$247&lt;1</formula>
    </cfRule>
  </conditionalFormatting>
  <conditionalFormatting sqref="B246:H246">
    <cfRule type="expression" priority="267" aboveAverage="0" equalAverage="0" bottom="0" percent="0" rank="0" text="" dxfId="3442">
      <formula>$B$246&lt;1</formula>
    </cfRule>
  </conditionalFormatting>
  <conditionalFormatting sqref="B245:H245">
    <cfRule type="expression" priority="268" aboveAverage="0" equalAverage="0" bottom="0" percent="0" rank="0" text="" dxfId="3443">
      <formula>$B$245&lt;1</formula>
    </cfRule>
  </conditionalFormatting>
  <conditionalFormatting sqref="B244:H244">
    <cfRule type="expression" priority="269" aboveAverage="0" equalAverage="0" bottom="0" percent="0" rank="0" text="" dxfId="3444">
      <formula>$B$244&lt;1</formula>
    </cfRule>
  </conditionalFormatting>
  <conditionalFormatting sqref="B243:H243">
    <cfRule type="expression" priority="270" aboveAverage="0" equalAverage="0" bottom="0" percent="0" rank="0" text="" dxfId="3445">
      <formula>$B$243&lt;1</formula>
    </cfRule>
  </conditionalFormatting>
  <conditionalFormatting sqref="B242:H242">
    <cfRule type="expression" priority="271" aboveAverage="0" equalAverage="0" bottom="0" percent="0" rank="0" text="" dxfId="3446">
      <formula>$B$242&lt;1</formula>
    </cfRule>
  </conditionalFormatting>
  <conditionalFormatting sqref="B241:H241">
    <cfRule type="expression" priority="272" aboveAverage="0" equalAverage="0" bottom="0" percent="0" rank="0" text="" dxfId="3447">
      <formula>$B$241&lt;1</formula>
    </cfRule>
  </conditionalFormatting>
  <conditionalFormatting sqref="B240:H240">
    <cfRule type="expression" priority="273" aboveAverage="0" equalAverage="0" bottom="0" percent="0" rank="0" text="" dxfId="3448">
      <formula>$B$240&lt;1</formula>
    </cfRule>
  </conditionalFormatting>
  <conditionalFormatting sqref="B239:H239">
    <cfRule type="expression" priority="274" aboveAverage="0" equalAverage="0" bottom="0" percent="0" rank="0" text="" dxfId="3449">
      <formula>$B$239&lt;1</formula>
    </cfRule>
  </conditionalFormatting>
  <conditionalFormatting sqref="B238:H238">
    <cfRule type="expression" priority="275" aboveAverage="0" equalAverage="0" bottom="0" percent="0" rank="0" text="" dxfId="3450">
      <formula>$B$238&lt;1</formula>
    </cfRule>
  </conditionalFormatting>
  <conditionalFormatting sqref="B233:H233">
    <cfRule type="expression" priority="276" aboveAverage="0" equalAverage="0" bottom="0" percent="0" rank="0" text="" dxfId="3451">
      <formula>$B$233&lt;1</formula>
    </cfRule>
  </conditionalFormatting>
  <conditionalFormatting sqref="B232:H232">
    <cfRule type="expression" priority="277" aboveAverage="0" equalAverage="0" bottom="0" percent="0" rank="0" text="" dxfId="3452">
      <formula>$B$232&lt;1</formula>
    </cfRule>
  </conditionalFormatting>
  <conditionalFormatting sqref="B231:H231">
    <cfRule type="expression" priority="278" aboveAverage="0" equalAverage="0" bottom="0" percent="0" rank="0" text="" dxfId="3453">
      <formula>$B$231&lt;1</formula>
    </cfRule>
  </conditionalFormatting>
  <conditionalFormatting sqref="B230:H230">
    <cfRule type="expression" priority="279" aboveAverage="0" equalAverage="0" bottom="0" percent="0" rank="0" text="" dxfId="3454">
      <formula>$B$230&lt;1</formula>
    </cfRule>
  </conditionalFormatting>
  <conditionalFormatting sqref="B229:H229">
    <cfRule type="expression" priority="280" aboveAverage="0" equalAverage="0" bottom="0" percent="0" rank="0" text="" dxfId="3455">
      <formula>$B$229&lt;1</formula>
    </cfRule>
  </conditionalFormatting>
  <conditionalFormatting sqref="B228:H228">
    <cfRule type="expression" priority="281" aboveAverage="0" equalAverage="0" bottom="0" percent="0" rank="0" text="" dxfId="3456">
      <formula>$B$228&lt;1</formula>
    </cfRule>
  </conditionalFormatting>
  <conditionalFormatting sqref="B227:H227">
    <cfRule type="expression" priority="282" aboveAverage="0" equalAverage="0" bottom="0" percent="0" rank="0" text="" dxfId="3457">
      <formula>$B$227&lt;1</formula>
    </cfRule>
  </conditionalFormatting>
  <conditionalFormatting sqref="B226:H226">
    <cfRule type="expression" priority="283" aboveAverage="0" equalAverage="0" bottom="0" percent="0" rank="0" text="" dxfId="3458">
      <formula>$B$226&lt;1</formula>
    </cfRule>
  </conditionalFormatting>
  <conditionalFormatting sqref="B225:H225">
    <cfRule type="expression" priority="284" aboveAverage="0" equalAverage="0" bottom="0" percent="0" rank="0" text="" dxfId="3459">
      <formula>$B$225&lt;1</formula>
    </cfRule>
  </conditionalFormatting>
  <conditionalFormatting sqref="B224:H224">
    <cfRule type="expression" priority="285" aboveAverage="0" equalAverage="0" bottom="0" percent="0" rank="0" text="" dxfId="3460">
      <formula>$B$224&lt;1</formula>
    </cfRule>
  </conditionalFormatting>
  <conditionalFormatting sqref="B223:H223">
    <cfRule type="expression" priority="286" aboveAverage="0" equalAverage="0" bottom="0" percent="0" rank="0" text="" dxfId="3461">
      <formula>$B$223&lt;1</formula>
    </cfRule>
  </conditionalFormatting>
  <conditionalFormatting sqref="B222:H222">
    <cfRule type="expression" priority="287" aboveAverage="0" equalAverage="0" bottom="0" percent="0" rank="0" text="" dxfId="3462">
      <formula>$B$222&lt;1</formula>
    </cfRule>
  </conditionalFormatting>
  <conditionalFormatting sqref="B221:H221">
    <cfRule type="expression" priority="288" aboveAverage="0" equalAverage="0" bottom="0" percent="0" rank="0" text="" dxfId="3463">
      <formula>$B$221&lt;1</formula>
    </cfRule>
  </conditionalFormatting>
  <conditionalFormatting sqref="B220:H220">
    <cfRule type="expression" priority="289" aboveAverage="0" equalAverage="0" bottom="0" percent="0" rank="0" text="" dxfId="3464">
      <formula>$B$220&lt;1</formula>
    </cfRule>
  </conditionalFormatting>
  <conditionalFormatting sqref="B219:H219">
    <cfRule type="expression" priority="290" aboveAverage="0" equalAverage="0" bottom="0" percent="0" rank="0" text="" dxfId="3465">
      <formula>$B$219&lt;1</formula>
    </cfRule>
  </conditionalFormatting>
  <conditionalFormatting sqref="B218:H218">
    <cfRule type="expression" priority="291" aboveAverage="0" equalAverage="0" bottom="0" percent="0" rank="0" text="" dxfId="3466">
      <formula>$B$218&lt;1</formula>
    </cfRule>
  </conditionalFormatting>
  <conditionalFormatting sqref="B217:H217">
    <cfRule type="expression" priority="292" aboveAverage="0" equalAverage="0" bottom="0" percent="0" rank="0" text="" dxfId="3467">
      <formula>$B$217&lt;1</formula>
    </cfRule>
  </conditionalFormatting>
  <conditionalFormatting sqref="B216:H216">
    <cfRule type="expression" priority="293" aboveAverage="0" equalAverage="0" bottom="0" percent="0" rank="0" text="" dxfId="3468">
      <formula>$B$216&lt;1</formula>
    </cfRule>
  </conditionalFormatting>
  <conditionalFormatting sqref="B215:H215">
    <cfRule type="expression" priority="294" aboveAverage="0" equalAverage="0" bottom="0" percent="0" rank="0" text="" dxfId="3469">
      <formula>$B$215&lt;1</formula>
    </cfRule>
  </conditionalFormatting>
  <conditionalFormatting sqref="B214:H214">
    <cfRule type="expression" priority="295" aboveAverage="0" equalAverage="0" bottom="0" percent="0" rank="0" text="" dxfId="3470">
      <formula>$B$214&lt;1</formula>
    </cfRule>
  </conditionalFormatting>
  <conditionalFormatting sqref="B213:H213">
    <cfRule type="expression" priority="296" aboveAverage="0" equalAverage="0" bottom="0" percent="0" rank="0" text="" dxfId="3471">
      <formula>$B$213&lt;1</formula>
    </cfRule>
  </conditionalFormatting>
  <conditionalFormatting sqref="B212:H212">
    <cfRule type="expression" priority="297" aboveAverage="0" equalAverage="0" bottom="0" percent="0" rank="0" text="" dxfId="3472">
      <formula>$B$212&lt;1</formula>
    </cfRule>
  </conditionalFormatting>
  <conditionalFormatting sqref="B211:H211">
    <cfRule type="expression" priority="298" aboveAverage="0" equalAverage="0" bottom="0" percent="0" rank="0" text="" dxfId="3473">
      <formula>$B$211&lt;1</formula>
    </cfRule>
  </conditionalFormatting>
  <conditionalFormatting sqref="B210:H210">
    <cfRule type="expression" priority="299" aboveAverage="0" equalAverage="0" bottom="0" percent="0" rank="0" text="" dxfId="3474">
      <formula>$B$210&lt;1</formula>
    </cfRule>
  </conditionalFormatting>
  <conditionalFormatting sqref="B209:H209">
    <cfRule type="expression" priority="300" aboveAverage="0" equalAverage="0" bottom="0" percent="0" rank="0" text="" dxfId="3475">
      <formula>$B$209&lt;1</formula>
    </cfRule>
  </conditionalFormatting>
  <conditionalFormatting sqref="B208:H208">
    <cfRule type="expression" priority="301" aboveAverage="0" equalAverage="0" bottom="0" percent="0" rank="0" text="" dxfId="3476">
      <formula>$B$208&lt;1</formula>
    </cfRule>
  </conditionalFormatting>
  <conditionalFormatting sqref="B207:H207">
    <cfRule type="expression" priority="302" aboveAverage="0" equalAverage="0" bottom="0" percent="0" rank="0" text="" dxfId="3477">
      <formula>$B$207&lt;1</formula>
    </cfRule>
  </conditionalFormatting>
  <conditionalFormatting sqref="B206:H206">
    <cfRule type="expression" priority="303" aboveAverage="0" equalAverage="0" bottom="0" percent="0" rank="0" text="" dxfId="3478">
      <formula>$B$206&lt;1</formula>
    </cfRule>
  </conditionalFormatting>
  <conditionalFormatting sqref="B205:H205">
    <cfRule type="expression" priority="304" aboveAverage="0" equalAverage="0" bottom="0" percent="0" rank="0" text="" dxfId="3479">
      <formula>$B$205&lt;1</formula>
    </cfRule>
  </conditionalFormatting>
  <conditionalFormatting sqref="B204:H204">
    <cfRule type="expression" priority="305" aboveAverage="0" equalAverage="0" bottom="0" percent="0" rank="0" text="" dxfId="3480">
      <formula>$B$204&lt;1</formula>
    </cfRule>
  </conditionalFormatting>
  <conditionalFormatting sqref="B203:H203">
    <cfRule type="expression" priority="306" aboveAverage="0" equalAverage="0" bottom="0" percent="0" rank="0" text="" dxfId="3481">
      <formula>$B$203&lt;1</formula>
    </cfRule>
  </conditionalFormatting>
  <conditionalFormatting sqref="B202:H202">
    <cfRule type="expression" priority="307" aboveAverage="0" equalAverage="0" bottom="0" percent="0" rank="0" text="" dxfId="3482">
      <formula>$B$202&lt;1</formula>
    </cfRule>
  </conditionalFormatting>
  <conditionalFormatting sqref="B201:H201">
    <cfRule type="expression" priority="308" aboveAverage="0" equalAverage="0" bottom="0" percent="0" rank="0" text="" dxfId="3483">
      <formula>$B$201&lt;1</formula>
    </cfRule>
  </conditionalFormatting>
  <conditionalFormatting sqref="B200:H200">
    <cfRule type="expression" priority="309" aboveAverage="0" equalAverage="0" bottom="0" percent="0" rank="0" text="" dxfId="3484">
      <formula>$B$200&lt;1</formula>
    </cfRule>
  </conditionalFormatting>
  <conditionalFormatting sqref="B197:H197">
    <cfRule type="expression" priority="310" aboveAverage="0" equalAverage="0" bottom="0" percent="0" rank="0" text="" dxfId="3485">
      <formula>$B$197&lt;1</formula>
    </cfRule>
  </conditionalFormatting>
  <conditionalFormatting sqref="B196:H196">
    <cfRule type="expression" priority="311" aboveAverage="0" equalAverage="0" bottom="0" percent="0" rank="0" text="" dxfId="3486">
      <formula>$B$196&lt;1</formula>
    </cfRule>
  </conditionalFormatting>
  <conditionalFormatting sqref="B195:H195">
    <cfRule type="expression" priority="312" aboveAverage="0" equalAverage="0" bottom="0" percent="0" rank="0" text="" dxfId="3487">
      <formula>$B$195&lt;1</formula>
    </cfRule>
  </conditionalFormatting>
  <conditionalFormatting sqref="B194:H194">
    <cfRule type="expression" priority="313" aboveAverage="0" equalAverage="0" bottom="0" percent="0" rank="0" text="" dxfId="3488">
      <formula>$B$194&lt;1</formula>
    </cfRule>
  </conditionalFormatting>
  <conditionalFormatting sqref="B193:H193">
    <cfRule type="expression" priority="314" aboveAverage="0" equalAverage="0" bottom="0" percent="0" rank="0" text="" dxfId="3489">
      <formula>$B$193&lt;1</formula>
    </cfRule>
  </conditionalFormatting>
  <conditionalFormatting sqref="B192:H192">
    <cfRule type="expression" priority="315" aboveAverage="0" equalAverage="0" bottom="0" percent="0" rank="0" text="" dxfId="3490">
      <formula>$B$192&lt;1</formula>
    </cfRule>
  </conditionalFormatting>
  <conditionalFormatting sqref="B191:H191">
    <cfRule type="expression" priority="316" aboveAverage="0" equalAverage="0" bottom="0" percent="0" rank="0" text="" dxfId="3491">
      <formula>$B$191&lt;1</formula>
    </cfRule>
  </conditionalFormatting>
  <conditionalFormatting sqref="B190:H190">
    <cfRule type="expression" priority="317" aboveAverage="0" equalAverage="0" bottom="0" percent="0" rank="0" text="" dxfId="3492">
      <formula>$B$190&lt;1</formula>
    </cfRule>
  </conditionalFormatting>
  <conditionalFormatting sqref="B189:H189">
    <cfRule type="expression" priority="318" aboveAverage="0" equalAverage="0" bottom="0" percent="0" rank="0" text="" dxfId="3493">
      <formula>$B$189&lt;1</formula>
    </cfRule>
  </conditionalFormatting>
  <conditionalFormatting sqref="B188:H188">
    <cfRule type="expression" priority="319" aboveAverage="0" equalAverage="0" bottom="0" percent="0" rank="0" text="" dxfId="3494">
      <formula>$B$188&lt;1</formula>
    </cfRule>
  </conditionalFormatting>
  <conditionalFormatting sqref="B187:H187">
    <cfRule type="expression" priority="320" aboveAverage="0" equalAverage="0" bottom="0" percent="0" rank="0" text="" dxfId="3495">
      <formula>$B$187&lt;1</formula>
    </cfRule>
  </conditionalFormatting>
  <conditionalFormatting sqref="B186:H186">
    <cfRule type="expression" priority="321" aboveAverage="0" equalAverage="0" bottom="0" percent="0" rank="0" text="" dxfId="3496">
      <formula>$B$186&lt;1</formula>
    </cfRule>
  </conditionalFormatting>
  <conditionalFormatting sqref="B185:H185">
    <cfRule type="expression" priority="322" aboveAverage="0" equalAverage="0" bottom="0" percent="0" rank="0" text="" dxfId="3497">
      <formula>$B$185&lt;1</formula>
    </cfRule>
  </conditionalFormatting>
  <conditionalFormatting sqref="B180:H180">
    <cfRule type="expression" priority="323" aboveAverage="0" equalAverage="0" bottom="0" percent="0" rank="0" text="" dxfId="3498">
      <formula>$B$180&lt;1</formula>
    </cfRule>
  </conditionalFormatting>
  <conditionalFormatting sqref="B179:H179">
    <cfRule type="expression" priority="324" aboveAverage="0" equalAverage="0" bottom="0" percent="0" rank="0" text="" dxfId="3499">
      <formula>$B$179&lt;1</formula>
    </cfRule>
  </conditionalFormatting>
  <conditionalFormatting sqref="B178:H178">
    <cfRule type="expression" priority="325" aboveAverage="0" equalAverage="0" bottom="0" percent="0" rank="0" text="" dxfId="3500">
      <formula>$B$178&lt;1</formula>
    </cfRule>
  </conditionalFormatting>
  <conditionalFormatting sqref="B177:H177">
    <cfRule type="expression" priority="326" aboveAverage="0" equalAverage="0" bottom="0" percent="0" rank="0" text="" dxfId="3501">
      <formula>$B$177&lt;1</formula>
    </cfRule>
  </conditionalFormatting>
  <conditionalFormatting sqref="B176:H176">
    <cfRule type="expression" priority="327" aboveAverage="0" equalAverage="0" bottom="0" percent="0" rank="0" text="" dxfId="3502">
      <formula>$B$176&lt;1</formula>
    </cfRule>
  </conditionalFormatting>
  <conditionalFormatting sqref="B175:H175">
    <cfRule type="expression" priority="328" aboveAverage="0" equalAverage="0" bottom="0" percent="0" rank="0" text="" dxfId="3503">
      <formula>$B$175&lt;1</formula>
    </cfRule>
  </conditionalFormatting>
  <conditionalFormatting sqref="B174:H174">
    <cfRule type="expression" priority="329" aboveAverage="0" equalAverage="0" bottom="0" percent="0" rank="0" text="" dxfId="3504">
      <formula>$B$174&lt;1</formula>
    </cfRule>
  </conditionalFormatting>
  <conditionalFormatting sqref="B173:H173">
    <cfRule type="expression" priority="330" aboveAverage="0" equalAverage="0" bottom="0" percent="0" rank="0" text="" dxfId="3505">
      <formula>$B$173&lt;1</formula>
    </cfRule>
  </conditionalFormatting>
  <conditionalFormatting sqref="B172:H172">
    <cfRule type="expression" priority="331" aboveAverage="0" equalAverage="0" bottom="0" percent="0" rank="0" text="" dxfId="3506">
      <formula>$B$172&lt;1</formula>
    </cfRule>
  </conditionalFormatting>
  <conditionalFormatting sqref="B171:H171">
    <cfRule type="expression" priority="332" aboveAverage="0" equalAverage="0" bottom="0" percent="0" rank="0" text="" dxfId="3507">
      <formula>$B$171&lt;1</formula>
    </cfRule>
  </conditionalFormatting>
  <conditionalFormatting sqref="B170:H170">
    <cfRule type="expression" priority="333" aboveAverage="0" equalAverage="0" bottom="0" percent="0" rank="0" text="" dxfId="3508">
      <formula>$B$170&lt;1</formula>
    </cfRule>
  </conditionalFormatting>
  <conditionalFormatting sqref="B169:H169">
    <cfRule type="expression" priority="334" aboveAverage="0" equalAverage="0" bottom="0" percent="0" rank="0" text="" dxfId="3509">
      <formula>$B$169&lt;1</formula>
    </cfRule>
  </conditionalFormatting>
  <conditionalFormatting sqref="B168:H168">
    <cfRule type="expression" priority="335" aboveAverage="0" equalAverage="0" bottom="0" percent="0" rank="0" text="" dxfId="3510">
      <formula>$B$168&lt;1</formula>
    </cfRule>
  </conditionalFormatting>
  <conditionalFormatting sqref="B167:H167">
    <cfRule type="expression" priority="336" aboveAverage="0" equalAverage="0" bottom="0" percent="0" rank="0" text="" dxfId="3511">
      <formula>$B$167&lt;1</formula>
    </cfRule>
  </conditionalFormatting>
  <conditionalFormatting sqref="B166:H166">
    <cfRule type="expression" priority="337" aboveAverage="0" equalAverage="0" bottom="0" percent="0" rank="0" text="" dxfId="3512">
      <formula>$B$166&lt;1</formula>
    </cfRule>
  </conditionalFormatting>
  <conditionalFormatting sqref="B165:H165">
    <cfRule type="expression" priority="338" aboveAverage="0" equalAverage="0" bottom="0" percent="0" rank="0" text="" dxfId="3513">
      <formula>$B$165&lt;1</formula>
    </cfRule>
  </conditionalFormatting>
  <conditionalFormatting sqref="B164:H164">
    <cfRule type="expression" priority="339" aboveAverage="0" equalAverage="0" bottom="0" percent="0" rank="0" text="" dxfId="3514">
      <formula>$B$164&lt;1</formula>
    </cfRule>
  </conditionalFormatting>
  <conditionalFormatting sqref="B163:H163">
    <cfRule type="expression" priority="340" aboveAverage="0" equalAverage="0" bottom="0" percent="0" rank="0" text="" dxfId="3515">
      <formula>$B$163&lt;1</formula>
    </cfRule>
  </conditionalFormatting>
  <conditionalFormatting sqref="B162:H162">
    <cfRule type="expression" priority="341" aboveAverage="0" equalAverage="0" bottom="0" percent="0" rank="0" text="" dxfId="3516">
      <formula>$B$162&lt;1</formula>
    </cfRule>
  </conditionalFormatting>
  <conditionalFormatting sqref="B161:H161">
    <cfRule type="expression" priority="342" aboveAverage="0" equalAverage="0" bottom="0" percent="0" rank="0" text="" dxfId="3517">
      <formula>$B$161&lt;1</formula>
    </cfRule>
  </conditionalFormatting>
  <conditionalFormatting sqref="B160:H160">
    <cfRule type="expression" priority="343" aboveAverage="0" equalAverage="0" bottom="0" percent="0" rank="0" text="" dxfId="3518">
      <formula>$B$160&lt;1</formula>
    </cfRule>
  </conditionalFormatting>
  <conditionalFormatting sqref="B159:H159">
    <cfRule type="expression" priority="344" aboveAverage="0" equalAverage="0" bottom="0" percent="0" rank="0" text="" dxfId="3519">
      <formula>$B$159&lt;1</formula>
    </cfRule>
  </conditionalFormatting>
  <conditionalFormatting sqref="B158:H158">
    <cfRule type="expression" priority="345" aboveAverage="0" equalAverage="0" bottom="0" percent="0" rank="0" text="" dxfId="3520">
      <formula>$B$158&lt;1</formula>
    </cfRule>
  </conditionalFormatting>
  <conditionalFormatting sqref="B157:H157">
    <cfRule type="expression" priority="346" aboveAverage="0" equalAverage="0" bottom="0" percent="0" rank="0" text="" dxfId="3521">
      <formula>$B$157&lt;1</formula>
    </cfRule>
  </conditionalFormatting>
  <conditionalFormatting sqref="B156:H156">
    <cfRule type="expression" priority="347" aboveAverage="0" equalAverage="0" bottom="0" percent="0" rank="0" text="" dxfId="3522">
      <formula>$B$156&lt;1</formula>
    </cfRule>
  </conditionalFormatting>
  <conditionalFormatting sqref="B155:H155">
    <cfRule type="expression" priority="348" aboveAverage="0" equalAverage="0" bottom="0" percent="0" rank="0" text="" dxfId="3523">
      <formula>$B$155&lt;1</formula>
    </cfRule>
  </conditionalFormatting>
  <conditionalFormatting sqref="B154:H154">
    <cfRule type="expression" priority="349" aboveAverage="0" equalAverage="0" bottom="0" percent="0" rank="0" text="" dxfId="3524">
      <formula>$B$154&lt;1</formula>
    </cfRule>
  </conditionalFormatting>
  <conditionalFormatting sqref="B153:H153">
    <cfRule type="expression" priority="350" aboveAverage="0" equalAverage="0" bottom="0" percent="0" rank="0" text="" dxfId="3525">
      <formula>$B$153&lt;1</formula>
    </cfRule>
  </conditionalFormatting>
  <conditionalFormatting sqref="B152:H152">
    <cfRule type="expression" priority="351" aboveAverage="0" equalAverage="0" bottom="0" percent="0" rank="0" text="" dxfId="3526">
      <formula>$B$152&lt;1</formula>
    </cfRule>
  </conditionalFormatting>
  <conditionalFormatting sqref="B151:H151">
    <cfRule type="expression" priority="352" aboveAverage="0" equalAverage="0" bottom="0" percent="0" rank="0" text="" dxfId="3527">
      <formula>$B$151&lt;1</formula>
    </cfRule>
  </conditionalFormatting>
  <conditionalFormatting sqref="B150:H150">
    <cfRule type="expression" priority="353" aboveAverage="0" equalAverage="0" bottom="0" percent="0" rank="0" text="" dxfId="3528">
      <formula>$B$150&lt;1</formula>
    </cfRule>
  </conditionalFormatting>
  <conditionalFormatting sqref="B149:H149">
    <cfRule type="expression" priority="354" aboveAverage="0" equalAverage="0" bottom="0" percent="0" rank="0" text="" dxfId="3529">
      <formula>$B$149&lt;1</formula>
    </cfRule>
  </conditionalFormatting>
  <conditionalFormatting sqref="B148:H148">
    <cfRule type="expression" priority="355" aboveAverage="0" equalAverage="0" bottom="0" percent="0" rank="0" text="" dxfId="3530">
      <formula>$B$148&lt;1</formula>
    </cfRule>
  </conditionalFormatting>
  <conditionalFormatting sqref="B147:H147">
    <cfRule type="expression" priority="356" aboveAverage="0" equalAverage="0" bottom="0" percent="0" rank="0" text="" dxfId="3531">
      <formula>$B$147&lt;1</formula>
    </cfRule>
  </conditionalFormatting>
  <conditionalFormatting sqref="B146:H146">
    <cfRule type="expression" priority="357" aboveAverage="0" equalAverage="0" bottom="0" percent="0" rank="0" text="" dxfId="3532">
      <formula>$B$146&lt;1</formula>
    </cfRule>
  </conditionalFormatting>
  <conditionalFormatting sqref="B145:H145">
    <cfRule type="expression" priority="358" aboveAverage="0" equalAverage="0" bottom="0" percent="0" rank="0" text="" dxfId="3533">
      <formula>$B$145&lt;1</formula>
    </cfRule>
  </conditionalFormatting>
  <conditionalFormatting sqref="B144:H144">
    <cfRule type="expression" priority="359" aboveAverage="0" equalAverage="0" bottom="0" percent="0" rank="0" text="" dxfId="3534">
      <formula>$B$144&lt;1</formula>
    </cfRule>
  </conditionalFormatting>
  <conditionalFormatting sqref="B143:H143">
    <cfRule type="expression" priority="360" aboveAverage="0" equalAverage="0" bottom="0" percent="0" rank="0" text="" dxfId="3535">
      <formula>$B$143&lt;1</formula>
    </cfRule>
  </conditionalFormatting>
  <conditionalFormatting sqref="B142:H142">
    <cfRule type="expression" priority="361" aboveAverage="0" equalAverage="0" bottom="0" percent="0" rank="0" text="" dxfId="3536">
      <formula>$B$142&lt;1</formula>
    </cfRule>
  </conditionalFormatting>
  <conditionalFormatting sqref="B141:H141">
    <cfRule type="expression" priority="362" aboveAverage="0" equalAverage="0" bottom="0" percent="0" rank="0" text="" dxfId="3537">
      <formula>$B$141&lt;1</formula>
    </cfRule>
  </conditionalFormatting>
  <conditionalFormatting sqref="B140:H140">
    <cfRule type="expression" priority="363" aboveAverage="0" equalAverage="0" bottom="0" percent="0" rank="0" text="" dxfId="3538">
      <formula>$B$140&lt;1</formula>
    </cfRule>
  </conditionalFormatting>
  <conditionalFormatting sqref="B139:H139">
    <cfRule type="expression" priority="364" aboveAverage="0" equalAverage="0" bottom="0" percent="0" rank="0" text="" dxfId="3539">
      <formula>$B$139&lt;1</formula>
    </cfRule>
  </conditionalFormatting>
  <conditionalFormatting sqref="B138:H138">
    <cfRule type="expression" priority="365" aboveAverage="0" equalAverage="0" bottom="0" percent="0" rank="0" text="" dxfId="3540">
      <formula>$B$138&lt;1</formula>
    </cfRule>
  </conditionalFormatting>
  <conditionalFormatting sqref="B137:H137">
    <cfRule type="expression" priority="366" aboveAverage="0" equalAverage="0" bottom="0" percent="0" rank="0" text="" dxfId="3541">
      <formula>$B$137&lt;1</formula>
    </cfRule>
  </conditionalFormatting>
  <conditionalFormatting sqref="B136:H136">
    <cfRule type="expression" priority="367" aboveAverage="0" equalAverage="0" bottom="0" percent="0" rank="0" text="" dxfId="3542">
      <formula>$B$136&lt;1</formula>
    </cfRule>
  </conditionalFormatting>
  <conditionalFormatting sqref="B135:H135">
    <cfRule type="expression" priority="368" aboveAverage="0" equalAverage="0" bottom="0" percent="0" rank="0" text="" dxfId="3543">
      <formula>$B$135&lt;1</formula>
    </cfRule>
  </conditionalFormatting>
  <conditionalFormatting sqref="B134:H134">
    <cfRule type="expression" priority="369" aboveAverage="0" equalAverage="0" bottom="0" percent="0" rank="0" text="" dxfId="3544">
      <formula>$B$134&lt;1</formula>
    </cfRule>
  </conditionalFormatting>
  <conditionalFormatting sqref="B133:H133">
    <cfRule type="expression" priority="370" aboveAverage="0" equalAverage="0" bottom="0" percent="0" rank="0" text="" dxfId="3545">
      <formula>$B$133&lt;1</formula>
    </cfRule>
  </conditionalFormatting>
  <conditionalFormatting sqref="B132:H132">
    <cfRule type="expression" priority="371" aboveAverage="0" equalAverage="0" bottom="0" percent="0" rank="0" text="" dxfId="3546">
      <formula>$B$132&lt;1</formula>
    </cfRule>
  </conditionalFormatting>
  <conditionalFormatting sqref="B131:H131">
    <cfRule type="expression" priority="372" aboveAverage="0" equalAverage="0" bottom="0" percent="0" rank="0" text="" dxfId="3547">
      <formula>$B$131&lt;1</formula>
    </cfRule>
  </conditionalFormatting>
  <conditionalFormatting sqref="B130:H130">
    <cfRule type="expression" priority="373" aboveAverage="0" equalAverage="0" bottom="0" percent="0" rank="0" text="" dxfId="3548">
      <formula>$B$130&lt;1</formula>
    </cfRule>
  </conditionalFormatting>
  <conditionalFormatting sqref="B129:H129">
    <cfRule type="expression" priority="374" aboveAverage="0" equalAverage="0" bottom="0" percent="0" rank="0" text="" dxfId="3549">
      <formula>$B$129&lt;1</formula>
    </cfRule>
  </conditionalFormatting>
  <conditionalFormatting sqref="B128:H128">
    <cfRule type="expression" priority="375" aboveAverage="0" equalAverage="0" bottom="0" percent="0" rank="0" text="" dxfId="3550">
      <formula>$B$128&lt;1</formula>
    </cfRule>
  </conditionalFormatting>
  <conditionalFormatting sqref="B127:H127">
    <cfRule type="expression" priority="376" aboveAverage="0" equalAverage="0" bottom="0" percent="0" rank="0" text="" dxfId="3551">
      <formula>$B$127&lt;1</formula>
    </cfRule>
  </conditionalFormatting>
  <conditionalFormatting sqref="B126:H126">
    <cfRule type="expression" priority="377" aboveAverage="0" equalAverage="0" bottom="0" percent="0" rank="0" text="" dxfId="3552">
      <formula>$B$126&lt;1</formula>
    </cfRule>
  </conditionalFormatting>
  <conditionalFormatting sqref="B125:H125">
    <cfRule type="expression" priority="378" aboveAverage="0" equalAverage="0" bottom="0" percent="0" rank="0" text="" dxfId="3553">
      <formula>$B$125&lt;1</formula>
    </cfRule>
  </conditionalFormatting>
  <conditionalFormatting sqref="B124:H124">
    <cfRule type="expression" priority="379" aboveAverage="0" equalAverage="0" bottom="0" percent="0" rank="0" text="" dxfId="3554">
      <formula>$B$124&lt;1</formula>
    </cfRule>
  </conditionalFormatting>
  <conditionalFormatting sqref="B123:H123">
    <cfRule type="expression" priority="380" aboveAverage="0" equalAverage="0" bottom="0" percent="0" rank="0" text="" dxfId="3555">
      <formula>$B$123&lt;1</formula>
    </cfRule>
  </conditionalFormatting>
  <conditionalFormatting sqref="B122:H122">
    <cfRule type="expression" priority="381" aboveAverage="0" equalAverage="0" bottom="0" percent="0" rank="0" text="" dxfId="3556">
      <formula>$B$122&lt;1</formula>
    </cfRule>
  </conditionalFormatting>
  <conditionalFormatting sqref="B121:H121">
    <cfRule type="expression" priority="382" aboveAverage="0" equalAverage="0" bottom="0" percent="0" rank="0" text="" dxfId="3557">
      <formula>$B$121&lt;1</formula>
    </cfRule>
  </conditionalFormatting>
  <conditionalFormatting sqref="B120:H120">
    <cfRule type="expression" priority="383" aboveAverage="0" equalAverage="0" bottom="0" percent="0" rank="0" text="" dxfId="3558">
      <formula>$B$120&lt;1</formula>
    </cfRule>
  </conditionalFormatting>
  <conditionalFormatting sqref="B119:H119">
    <cfRule type="expression" priority="384" aboveAverage="0" equalAverage="0" bottom="0" percent="0" rank="0" text="" dxfId="3559">
      <formula>$B$119&lt;1</formula>
    </cfRule>
  </conditionalFormatting>
  <conditionalFormatting sqref="B118:H118">
    <cfRule type="expression" priority="385" aboveAverage="0" equalAverage="0" bottom="0" percent="0" rank="0" text="" dxfId="3560">
      <formula>$B$118&lt;1</formula>
    </cfRule>
  </conditionalFormatting>
  <conditionalFormatting sqref="B117:H117">
    <cfRule type="expression" priority="386" aboveAverage="0" equalAverage="0" bottom="0" percent="0" rank="0" text="" dxfId="3561">
      <formula>$B$117&lt;1</formula>
    </cfRule>
  </conditionalFormatting>
  <conditionalFormatting sqref="B116:H116">
    <cfRule type="expression" priority="387" aboveAverage="0" equalAverage="0" bottom="0" percent="0" rank="0" text="" dxfId="3562">
      <formula>$B$116&lt;1</formula>
    </cfRule>
  </conditionalFormatting>
  <conditionalFormatting sqref="B115:H115">
    <cfRule type="expression" priority="388" aboveAverage="0" equalAverage="0" bottom="0" percent="0" rank="0" text="" dxfId="3563">
      <formula>$B$115&lt;1</formula>
    </cfRule>
  </conditionalFormatting>
  <conditionalFormatting sqref="B114:H114">
    <cfRule type="expression" priority="389" aboveAverage="0" equalAverage="0" bottom="0" percent="0" rank="0" text="" dxfId="3564">
      <formula>$B$114&lt;1</formula>
    </cfRule>
  </conditionalFormatting>
  <conditionalFormatting sqref="B113:H113">
    <cfRule type="expression" priority="390" aboveAverage="0" equalAverage="0" bottom="0" percent="0" rank="0" text="" dxfId="3565">
      <formula>$B$113&lt;1</formula>
    </cfRule>
  </conditionalFormatting>
  <conditionalFormatting sqref="B112:H112">
    <cfRule type="expression" priority="391" aboveAverage="0" equalAverage="0" bottom="0" percent="0" rank="0" text="" dxfId="3566">
      <formula>$B$112&lt;1</formula>
    </cfRule>
  </conditionalFormatting>
  <conditionalFormatting sqref="B111:H111">
    <cfRule type="expression" priority="392" aboveAverage="0" equalAverage="0" bottom="0" percent="0" rank="0" text="" dxfId="3567">
      <formula>$B$111&lt;1</formula>
    </cfRule>
  </conditionalFormatting>
  <conditionalFormatting sqref="B110:H110">
    <cfRule type="expression" priority="393" aboveAverage="0" equalAverage="0" bottom="0" percent="0" rank="0" text="" dxfId="3568">
      <formula>$B$110&lt;1</formula>
    </cfRule>
  </conditionalFormatting>
  <conditionalFormatting sqref="B109:H109">
    <cfRule type="expression" priority="394" aboveAverage="0" equalAverage="0" bottom="0" percent="0" rank="0" text="" dxfId="3569">
      <formula>$B$109&lt;1</formula>
    </cfRule>
  </conditionalFormatting>
  <conditionalFormatting sqref="B108:H108">
    <cfRule type="expression" priority="395" aboveAverage="0" equalAverage="0" bottom="0" percent="0" rank="0" text="" dxfId="3570">
      <formula>$B$108&lt;1</formula>
    </cfRule>
  </conditionalFormatting>
  <conditionalFormatting sqref="B107:H107">
    <cfRule type="expression" priority="396" aboveAverage="0" equalAverage="0" bottom="0" percent="0" rank="0" text="" dxfId="3571">
      <formula>$B$107&lt;1</formula>
    </cfRule>
  </conditionalFormatting>
  <conditionalFormatting sqref="B106:H106">
    <cfRule type="expression" priority="397" aboveAverage="0" equalAverage="0" bottom="0" percent="0" rank="0" text="" dxfId="3572">
      <formula>$B$106&lt;1</formula>
    </cfRule>
  </conditionalFormatting>
  <conditionalFormatting sqref="B105:H105">
    <cfRule type="expression" priority="398" aboveAverage="0" equalAverage="0" bottom="0" percent="0" rank="0" text="" dxfId="3573">
      <formula>$B$105&lt;1</formula>
    </cfRule>
  </conditionalFormatting>
  <conditionalFormatting sqref="B104:H104">
    <cfRule type="expression" priority="399" aboveAverage="0" equalAverage="0" bottom="0" percent="0" rank="0" text="" dxfId="3574">
      <formula>$B$104&lt;1</formula>
    </cfRule>
  </conditionalFormatting>
  <conditionalFormatting sqref="B103:H103">
    <cfRule type="expression" priority="400" aboveAverage="0" equalAverage="0" bottom="0" percent="0" rank="0" text="" dxfId="3575">
      <formula>$B$103&lt;1</formula>
    </cfRule>
  </conditionalFormatting>
  <conditionalFormatting sqref="B102:H102">
    <cfRule type="expression" priority="401" aboveAverage="0" equalAverage="0" bottom="0" percent="0" rank="0" text="" dxfId="3576">
      <formula>$B$102&lt;1</formula>
    </cfRule>
  </conditionalFormatting>
  <conditionalFormatting sqref="B101:H101">
    <cfRule type="expression" priority="402" aboveAverage="0" equalAverage="0" bottom="0" percent="0" rank="0" text="" dxfId="3577">
      <formula>$B$101&lt;1</formula>
    </cfRule>
  </conditionalFormatting>
  <conditionalFormatting sqref="B100:H100">
    <cfRule type="expression" priority="403" aboveAverage="0" equalAverage="0" bottom="0" percent="0" rank="0" text="" dxfId="3578">
      <formula>$B$100&lt;1</formula>
    </cfRule>
  </conditionalFormatting>
  <conditionalFormatting sqref="B99:H99">
    <cfRule type="expression" priority="404" aboveAverage="0" equalAverage="0" bottom="0" percent="0" rank="0" text="" dxfId="3579">
      <formula>$B$99&lt;1</formula>
    </cfRule>
  </conditionalFormatting>
  <conditionalFormatting sqref="B98:H98">
    <cfRule type="expression" priority="405" aboveAverage="0" equalAverage="0" bottom="0" percent="0" rank="0" text="" dxfId="3580">
      <formula>$B$98&lt;1</formula>
    </cfRule>
  </conditionalFormatting>
  <conditionalFormatting sqref="B97:H97">
    <cfRule type="expression" priority="406" aboveAverage="0" equalAverage="0" bottom="0" percent="0" rank="0" text="" dxfId="3581">
      <formula>$B$97&lt;1</formula>
    </cfRule>
  </conditionalFormatting>
  <conditionalFormatting sqref="B96:H96">
    <cfRule type="expression" priority="407" aboveAverage="0" equalAverage="0" bottom="0" percent="0" rank="0" text="" dxfId="3582">
      <formula>$B$96&lt;1</formula>
    </cfRule>
  </conditionalFormatting>
  <conditionalFormatting sqref="B95:H95">
    <cfRule type="expression" priority="408" aboveAverage="0" equalAverage="0" bottom="0" percent="0" rank="0" text="" dxfId="3583">
      <formula>$B$95&lt;1</formula>
    </cfRule>
  </conditionalFormatting>
  <conditionalFormatting sqref="B94:H94">
    <cfRule type="expression" priority="409" aboveAverage="0" equalAverage="0" bottom="0" percent="0" rank="0" text="" dxfId="3584">
      <formula>$B$94&lt;1</formula>
    </cfRule>
  </conditionalFormatting>
  <conditionalFormatting sqref="B93:H93">
    <cfRule type="expression" priority="410" aboveAverage="0" equalAverage="0" bottom="0" percent="0" rank="0" text="" dxfId="3585">
      <formula>$B$93&lt;1</formula>
    </cfRule>
  </conditionalFormatting>
  <conditionalFormatting sqref="B92:H92">
    <cfRule type="expression" priority="411" aboveAverage="0" equalAverage="0" bottom="0" percent="0" rank="0" text="" dxfId="3586">
      <formula>$B$92&lt;1</formula>
    </cfRule>
  </conditionalFormatting>
  <conditionalFormatting sqref="B91:H91">
    <cfRule type="expression" priority="412" aboveAverage="0" equalAverage="0" bottom="0" percent="0" rank="0" text="" dxfId="3587">
      <formula>$B$91&lt;1</formula>
    </cfRule>
  </conditionalFormatting>
  <conditionalFormatting sqref="B90:H90">
    <cfRule type="expression" priority="413" aboveAverage="0" equalAverage="0" bottom="0" percent="0" rank="0" text="" dxfId="3588">
      <formula>$B$90&lt;1</formula>
    </cfRule>
  </conditionalFormatting>
  <conditionalFormatting sqref="B89:H89">
    <cfRule type="expression" priority="414" aboveAverage="0" equalAverage="0" bottom="0" percent="0" rank="0" text="" dxfId="3589">
      <formula>$B$89&lt;1</formula>
    </cfRule>
  </conditionalFormatting>
  <conditionalFormatting sqref="B88:H88">
    <cfRule type="expression" priority="415" aboveAverage="0" equalAverage="0" bottom="0" percent="0" rank="0" text="" dxfId="3590">
      <formula>$B$88&lt;1</formula>
    </cfRule>
  </conditionalFormatting>
  <conditionalFormatting sqref="B87:H87">
    <cfRule type="expression" priority="416" aboveAverage="0" equalAverage="0" bottom="0" percent="0" rank="0" text="" dxfId="3591">
      <formula>$B$87&lt;1</formula>
    </cfRule>
  </conditionalFormatting>
  <conditionalFormatting sqref="B86:H86">
    <cfRule type="expression" priority="417" aboveAverage="0" equalAverage="0" bottom="0" percent="0" rank="0" text="" dxfId="3592">
      <formula>$B$86&lt;1</formula>
    </cfRule>
  </conditionalFormatting>
  <conditionalFormatting sqref="B85:H85">
    <cfRule type="expression" priority="418" aboveAverage="0" equalAverage="0" bottom="0" percent="0" rank="0" text="" dxfId="3593">
      <formula>$B$85&lt;1</formula>
    </cfRule>
  </conditionalFormatting>
  <conditionalFormatting sqref="B82:H82">
    <cfRule type="expression" priority="419" aboveAverage="0" equalAverage="0" bottom="0" percent="0" rank="0" text="" dxfId="3594">
      <formula>$B$82&lt;1</formula>
    </cfRule>
  </conditionalFormatting>
  <conditionalFormatting sqref="B81:H81">
    <cfRule type="expression" priority="420" aboveAverage="0" equalAverage="0" bottom="0" percent="0" rank="0" text="" dxfId="3595">
      <formula>$B$81&lt;1</formula>
    </cfRule>
  </conditionalFormatting>
  <conditionalFormatting sqref="B80:H80">
    <cfRule type="expression" priority="421" aboveAverage="0" equalAverage="0" bottom="0" percent="0" rank="0" text="" dxfId="3596">
      <formula>$B$80&lt;1</formula>
    </cfRule>
  </conditionalFormatting>
  <conditionalFormatting sqref="B79:H79">
    <cfRule type="expression" priority="422" aboveAverage="0" equalAverage="0" bottom="0" percent="0" rank="0" text="" dxfId="3597">
      <formula>$B$79&lt;1</formula>
    </cfRule>
  </conditionalFormatting>
  <conditionalFormatting sqref="B78:H78">
    <cfRule type="expression" priority="423" aboveAverage="0" equalAverage="0" bottom="0" percent="0" rank="0" text="" dxfId="3598">
      <formula>$B$78&lt;1</formula>
    </cfRule>
  </conditionalFormatting>
  <conditionalFormatting sqref="B77:H77">
    <cfRule type="expression" priority="424" aboveAverage="0" equalAverage="0" bottom="0" percent="0" rank="0" text="" dxfId="3599">
      <formula>$B$77&lt;1</formula>
    </cfRule>
  </conditionalFormatting>
  <conditionalFormatting sqref="B76:H76">
    <cfRule type="expression" priority="425" aboveAverage="0" equalAverage="0" bottom="0" percent="0" rank="0" text="" dxfId="3600">
      <formula>$B$76&lt;1</formula>
    </cfRule>
  </conditionalFormatting>
  <conditionalFormatting sqref="B75:H75">
    <cfRule type="expression" priority="426" aboveAverage="0" equalAverage="0" bottom="0" percent="0" rank="0" text="" dxfId="3601">
      <formula>$B$75&lt;1</formula>
    </cfRule>
  </conditionalFormatting>
  <conditionalFormatting sqref="B74:H74">
    <cfRule type="expression" priority="427" aboveAverage="0" equalAverage="0" bottom="0" percent="0" rank="0" text="" dxfId="3602">
      <formula>$B$74&lt;1</formula>
    </cfRule>
  </conditionalFormatting>
  <conditionalFormatting sqref="B73:H73">
    <cfRule type="expression" priority="428" aboveAverage="0" equalAverage="0" bottom="0" percent="0" rank="0" text="" dxfId="3603">
      <formula>$B$73&lt;1</formula>
    </cfRule>
  </conditionalFormatting>
  <conditionalFormatting sqref="B72:H72">
    <cfRule type="expression" priority="429" aboveAverage="0" equalAverage="0" bottom="0" percent="0" rank="0" text="" dxfId="3604">
      <formula>$B$72&lt;1</formula>
    </cfRule>
  </conditionalFormatting>
  <conditionalFormatting sqref="B71:H71">
    <cfRule type="expression" priority="430" aboveAverage="0" equalAverage="0" bottom="0" percent="0" rank="0" text="" dxfId="3605">
      <formula>$B$71&lt;1</formula>
    </cfRule>
  </conditionalFormatting>
  <conditionalFormatting sqref="B70:H70">
    <cfRule type="expression" priority="431" aboveAverage="0" equalAverage="0" bottom="0" percent="0" rank="0" text="" dxfId="3606">
      <formula>$B$70&lt;1</formula>
    </cfRule>
  </conditionalFormatting>
  <conditionalFormatting sqref="B69:H69">
    <cfRule type="expression" priority="432" aboveAverage="0" equalAverage="0" bottom="0" percent="0" rank="0" text="" dxfId="3607">
      <formula>$B$69&lt;1</formula>
    </cfRule>
  </conditionalFormatting>
  <conditionalFormatting sqref="B68:H68">
    <cfRule type="expression" priority="433" aboveAverage="0" equalAverage="0" bottom="0" percent="0" rank="0" text="" dxfId="3608">
      <formula>$B$68&lt;1</formula>
    </cfRule>
  </conditionalFormatting>
  <conditionalFormatting sqref="B67:H67">
    <cfRule type="expression" priority="434" aboveAverage="0" equalAverage="0" bottom="0" percent="0" rank="0" text="" dxfId="3609">
      <formula>$B$67&lt;1</formula>
    </cfRule>
  </conditionalFormatting>
  <conditionalFormatting sqref="B66:H66">
    <cfRule type="expression" priority="435" aboveAverage="0" equalAverage="0" bottom="0" percent="0" rank="0" text="" dxfId="3610">
      <formula>$B$66&lt;1</formula>
    </cfRule>
  </conditionalFormatting>
  <conditionalFormatting sqref="B65:H65">
    <cfRule type="expression" priority="436" aboveAverage="0" equalAverage="0" bottom="0" percent="0" rank="0" text="" dxfId="3611">
      <formula>$B$65&lt;1</formula>
    </cfRule>
  </conditionalFormatting>
  <conditionalFormatting sqref="B64:H64">
    <cfRule type="expression" priority="437" aboveAverage="0" equalAverage="0" bottom="0" percent="0" rank="0" text="" dxfId="3612">
      <formula>$B$64&lt;1</formula>
    </cfRule>
  </conditionalFormatting>
  <conditionalFormatting sqref="B63:H63">
    <cfRule type="expression" priority="438" aboveAverage="0" equalAverage="0" bottom="0" percent="0" rank="0" text="" dxfId="3613">
      <formula>$B$63&lt;1</formula>
    </cfRule>
  </conditionalFormatting>
  <conditionalFormatting sqref="B58:H58">
    <cfRule type="expression" priority="439" aboveAverage="0" equalAverage="0" bottom="0" percent="0" rank="0" text="" dxfId="3614">
      <formula>$B$58&lt;1</formula>
    </cfRule>
  </conditionalFormatting>
  <conditionalFormatting sqref="B57:H57">
    <cfRule type="expression" priority="440" aboveAverage="0" equalAverage="0" bottom="0" percent="0" rank="0" text="" dxfId="3615">
      <formula>$B$57&lt;1</formula>
    </cfRule>
  </conditionalFormatting>
  <conditionalFormatting sqref="B56:H56">
    <cfRule type="expression" priority="441" aboveAverage="0" equalAverage="0" bottom="0" percent="0" rank="0" text="" dxfId="3616">
      <formula>$B$56&lt;1</formula>
    </cfRule>
  </conditionalFormatting>
  <conditionalFormatting sqref="B55:H55">
    <cfRule type="expression" priority="442" aboveAverage="0" equalAverage="0" bottom="0" percent="0" rank="0" text="" dxfId="3617">
      <formula>$B$55&lt;1</formula>
    </cfRule>
  </conditionalFormatting>
  <conditionalFormatting sqref="B54:H54">
    <cfRule type="expression" priority="443" aboveAverage="0" equalAverage="0" bottom="0" percent="0" rank="0" text="" dxfId="3618">
      <formula>$B$54&lt;1</formula>
    </cfRule>
  </conditionalFormatting>
  <conditionalFormatting sqref="B53:H53">
    <cfRule type="expression" priority="444" aboveAverage="0" equalAverage="0" bottom="0" percent="0" rank="0" text="" dxfId="3619">
      <formula>$B$53&lt;1</formula>
    </cfRule>
  </conditionalFormatting>
  <conditionalFormatting sqref="B52:H52">
    <cfRule type="expression" priority="445" aboveAverage="0" equalAverage="0" bottom="0" percent="0" rank="0" text="" dxfId="3620">
      <formula>$B$52&lt;1</formula>
    </cfRule>
  </conditionalFormatting>
  <conditionalFormatting sqref="B51:H51">
    <cfRule type="expression" priority="446" aboveAverage="0" equalAverage="0" bottom="0" percent="0" rank="0" text="" dxfId="3621">
      <formula>$B$51&lt;1</formula>
    </cfRule>
  </conditionalFormatting>
  <conditionalFormatting sqref="B50:H50">
    <cfRule type="expression" priority="447" aboveAverage="0" equalAverage="0" bottom="0" percent="0" rank="0" text="" dxfId="3622">
      <formula>$B$50&lt;1</formula>
    </cfRule>
  </conditionalFormatting>
  <conditionalFormatting sqref="B49:H49">
    <cfRule type="expression" priority="448" aboveAverage="0" equalAverage="0" bottom="0" percent="0" rank="0" text="" dxfId="3623">
      <formula>$B$49&lt;1</formula>
    </cfRule>
  </conditionalFormatting>
  <conditionalFormatting sqref="B48:H48">
    <cfRule type="expression" priority="449" aboveAverage="0" equalAverage="0" bottom="0" percent="0" rank="0" text="" dxfId="3624">
      <formula>$B$48&lt;1</formula>
    </cfRule>
  </conditionalFormatting>
  <conditionalFormatting sqref="B47:H47">
    <cfRule type="expression" priority="450" aboveAverage="0" equalAverage="0" bottom="0" percent="0" rank="0" text="" dxfId="3625">
      <formula>$B$47&lt;1</formula>
    </cfRule>
  </conditionalFormatting>
  <conditionalFormatting sqref="B46:H46">
    <cfRule type="expression" priority="451" aboveAverage="0" equalAverage="0" bottom="0" percent="0" rank="0" text="" dxfId="3626">
      <formula>$B$46&lt;1</formula>
    </cfRule>
  </conditionalFormatting>
  <conditionalFormatting sqref="B45:H45">
    <cfRule type="expression" priority="452" aboveAverage="0" equalAverage="0" bottom="0" percent="0" rank="0" text="" dxfId="3627">
      <formula>$B$45&lt;1</formula>
    </cfRule>
  </conditionalFormatting>
  <conditionalFormatting sqref="B44:H44">
    <cfRule type="expression" priority="453" aboveAverage="0" equalAverage="0" bottom="0" percent="0" rank="0" text="" dxfId="3628">
      <formula>$B$44&lt;1</formula>
    </cfRule>
  </conditionalFormatting>
  <conditionalFormatting sqref="B43:H43">
    <cfRule type="expression" priority="454" aboveAverage="0" equalAverage="0" bottom="0" percent="0" rank="0" text="" dxfId="3629">
      <formula>$B$43&lt;1</formula>
    </cfRule>
  </conditionalFormatting>
  <conditionalFormatting sqref="B42:H42">
    <cfRule type="expression" priority="455" aboveAverage="0" equalAverage="0" bottom="0" percent="0" rank="0" text="" dxfId="3630">
      <formula>$B$42&lt;1</formula>
    </cfRule>
  </conditionalFormatting>
  <conditionalFormatting sqref="B41:H41">
    <cfRule type="expression" priority="456" aboveAverage="0" equalAverage="0" bottom="0" percent="0" rank="0" text="" dxfId="3631">
      <formula>$B$41&lt;1</formula>
    </cfRule>
  </conditionalFormatting>
  <conditionalFormatting sqref="B40:H40">
    <cfRule type="expression" priority="457" aboveAverage="0" equalAverage="0" bottom="0" percent="0" rank="0" text="" dxfId="3632">
      <formula>$B$40&lt;1</formula>
    </cfRule>
  </conditionalFormatting>
  <conditionalFormatting sqref="B39:H39">
    <cfRule type="expression" priority="458" aboveAverage="0" equalAverage="0" bottom="0" percent="0" rank="0" text="" dxfId="3633">
      <formula>$B$39&lt;1</formula>
    </cfRule>
  </conditionalFormatting>
  <conditionalFormatting sqref="B38:H38">
    <cfRule type="expression" priority="459" aboveAverage="0" equalAverage="0" bottom="0" percent="0" rank="0" text="" dxfId="3634">
      <formula>$B$38&lt;1</formula>
    </cfRule>
  </conditionalFormatting>
  <conditionalFormatting sqref="B37:H37">
    <cfRule type="expression" priority="460" aboveAverage="0" equalAverage="0" bottom="0" percent="0" rank="0" text="" dxfId="3635">
      <formula>$B$37&lt;1</formula>
    </cfRule>
  </conditionalFormatting>
  <conditionalFormatting sqref="B36:H36">
    <cfRule type="expression" priority="461" aboveAverage="0" equalAverage="0" bottom="0" percent="0" rank="0" text="" dxfId="3636">
      <formula>$B$36&lt;1</formula>
    </cfRule>
  </conditionalFormatting>
  <conditionalFormatting sqref="B35:H35">
    <cfRule type="expression" priority="462" aboveAverage="0" equalAverage="0" bottom="0" percent="0" rank="0" text="" dxfId="3637">
      <formula>$B$35&lt;1</formula>
    </cfRule>
  </conditionalFormatting>
  <conditionalFormatting sqref="B34:H34">
    <cfRule type="expression" priority="463" aboveAverage="0" equalAverage="0" bottom="0" percent="0" rank="0" text="" dxfId="3638">
      <formula>$B$34&lt;1</formula>
    </cfRule>
  </conditionalFormatting>
  <conditionalFormatting sqref="B33:H33">
    <cfRule type="expression" priority="464" aboveAverage="0" equalAverage="0" bottom="0" percent="0" rank="0" text="" dxfId="3639">
      <formula>$B$33&lt;1</formula>
    </cfRule>
  </conditionalFormatting>
  <conditionalFormatting sqref="B32:H32">
    <cfRule type="expression" priority="465" aboveAverage="0" equalAverage="0" bottom="0" percent="0" rank="0" text="" dxfId="3640">
      <formula>$B$32&lt;1</formula>
    </cfRule>
  </conditionalFormatting>
  <conditionalFormatting sqref="B31:H31">
    <cfRule type="expression" priority="466" aboveAverage="0" equalAverage="0" bottom="0" percent="0" rank="0" text="" dxfId="3641">
      <formula>$B$31&lt;1</formula>
    </cfRule>
  </conditionalFormatting>
  <conditionalFormatting sqref="B30:H30">
    <cfRule type="expression" priority="467" aboveAverage="0" equalAverage="0" bottom="0" percent="0" rank="0" text="" dxfId="3642">
      <formula>$B$30&lt;1</formula>
    </cfRule>
  </conditionalFormatting>
  <conditionalFormatting sqref="B29:H29">
    <cfRule type="expression" priority="468" aboveAverage="0" equalAverage="0" bottom="0" percent="0" rank="0" text="" dxfId="3643">
      <formula>$B$29&lt;1</formula>
    </cfRule>
  </conditionalFormatting>
  <conditionalFormatting sqref="B28:H28">
    <cfRule type="expression" priority="469" aboveAverage="0" equalAverage="0" bottom="0" percent="0" rank="0" text="" dxfId="3644">
      <formula>$B$28&lt;1</formula>
    </cfRule>
  </conditionalFormatting>
  <conditionalFormatting sqref="B27:H27">
    <cfRule type="expression" priority="470" aboveAverage="0" equalAverage="0" bottom="0" percent="0" rank="0" text="" dxfId="3645">
      <formula>$B$27&lt;1</formula>
    </cfRule>
  </conditionalFormatting>
  <conditionalFormatting sqref="B26:H26">
    <cfRule type="expression" priority="471" aboveAverage="0" equalAverage="0" bottom="0" percent="0" rank="0" text="" dxfId="3646">
      <formula>$B$26&lt;1</formula>
    </cfRule>
  </conditionalFormatting>
  <conditionalFormatting sqref="B25:H25">
    <cfRule type="expression" priority="472" aboveAverage="0" equalAverage="0" bottom="0" percent="0" rank="0" text="" dxfId="3647">
      <formula>$B$25&lt;1</formula>
    </cfRule>
  </conditionalFormatting>
  <conditionalFormatting sqref="B24:H24">
    <cfRule type="expression" priority="473" aboveAverage="0" equalAverage="0" bottom="0" percent="0" rank="0" text="" dxfId="3648">
      <formula>$B$24&lt;1</formula>
    </cfRule>
  </conditionalFormatting>
  <conditionalFormatting sqref="B23:H23">
    <cfRule type="expression" priority="474" aboveAverage="0" equalAverage="0" bottom="0" percent="0" rank="0" text="" dxfId="3649">
      <formula>$B$23&lt;1</formula>
    </cfRule>
  </conditionalFormatting>
  <conditionalFormatting sqref="B20:H20">
    <cfRule type="expression" priority="475" aboveAverage="0" equalAverage="0" bottom="0" percent="0" rank="0" text="" dxfId="3650">
      <formula>$B$20&lt;1</formula>
    </cfRule>
  </conditionalFormatting>
  <conditionalFormatting sqref="B19:H19">
    <cfRule type="expression" priority="476" aboveAverage="0" equalAverage="0" bottom="0" percent="0" rank="0" text="" dxfId="3651">
      <formula>$B$19&lt;1</formula>
    </cfRule>
  </conditionalFormatting>
  <conditionalFormatting sqref="B18:H18">
    <cfRule type="expression" priority="477" aboveAverage="0" equalAverage="0" bottom="0" percent="0" rank="0" text="" dxfId="3652">
      <formula>$B$18&lt;1</formula>
    </cfRule>
  </conditionalFormatting>
  <conditionalFormatting sqref="B17:H17">
    <cfRule type="expression" priority="478" aboveAverage="0" equalAverage="0" bottom="0" percent="0" rank="0" text="" dxfId="3653">
      <formula>$B$17&lt;1</formula>
    </cfRule>
  </conditionalFormatting>
  <conditionalFormatting sqref="B16:H16">
    <cfRule type="expression" priority="479" aboveAverage="0" equalAverage="0" bottom="0" percent="0" rank="0" text="" dxfId="3654">
      <formula>$B$16&lt;1</formula>
    </cfRule>
  </conditionalFormatting>
  <conditionalFormatting sqref="B15:H15">
    <cfRule type="expression" priority="480" aboveAverage="0" equalAverage="0" bottom="0" percent="0" rank="0" text="" dxfId="3655">
      <formula>$B$15&lt;1</formula>
    </cfRule>
  </conditionalFormatting>
  <conditionalFormatting sqref="B14:H14">
    <cfRule type="expression" priority="481" aboveAverage="0" equalAverage="0" bottom="0" percent="0" rank="0" text="" dxfId="3656">
      <formula>$B$14&lt;1</formula>
    </cfRule>
  </conditionalFormatting>
  <conditionalFormatting sqref="B13:H13">
    <cfRule type="expression" priority="482" aboveAverage="0" equalAverage="0" bottom="0" percent="0" rank="0" text="" dxfId="3657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7.56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Замер!$D$101&amp;" (Помещение 5)"</f>
        <v>Гардеробная (Помещение 5)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Замер!$D$107</f>
        <v>10.06</v>
      </c>
      <c r="F5" s="590" t="s">
        <v>254</v>
      </c>
      <c r="G5" s="590"/>
      <c r="H5" s="591" t="n">
        <f aca="false">Замер!$D$103</f>
        <v>3.48</v>
      </c>
      <c r="L5" s="61" t="n">
        <f aca="false">$E$5-SUM(Замер!$I$111:$I$117)</f>
        <v>6.58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Замер!$D$106</f>
        <v>5.394</v>
      </c>
      <c r="F6" s="590" t="s">
        <v>259</v>
      </c>
      <c r="G6" s="590"/>
      <c r="H6" s="591" t="n">
        <f aca="false">Замер!$D$104</f>
        <v>1.55</v>
      </c>
    </row>
    <row r="7" customFormat="false" ht="14.25" hidden="false" customHeight="false" outlineLevel="0" collapsed="false">
      <c r="D7" s="45" t="s">
        <v>1095</v>
      </c>
      <c r="E7" s="589" t="n">
        <f aca="false">Замер!$D$108</f>
        <v>31.186</v>
      </c>
      <c r="F7" s="590" t="s">
        <v>261</v>
      </c>
      <c r="G7" s="590"/>
      <c r="H7" s="592" t="n">
        <f aca="false">Замер!$D$105</f>
        <v>3.1</v>
      </c>
    </row>
    <row r="8" customFormat="false" ht="14.25" hidden="false" customHeight="false" outlineLevel="0" collapsed="false">
      <c r="D8" s="45" t="s">
        <v>1096</v>
      </c>
      <c r="E8" s="589" t="n">
        <f aca="false">Замер!$D$112+Замер!$D$113</f>
        <v>10.788</v>
      </c>
      <c r="F8" s="590" t="s">
        <v>1097</v>
      </c>
      <c r="G8" s="590"/>
      <c r="H8" s="593" t="n">
        <f aca="false">Замер!$D$110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Замер!$D$109</f>
        <v>20.398</v>
      </c>
      <c r="F9" s="590" t="s">
        <v>1099</v>
      </c>
      <c r="G9" s="590"/>
      <c r="H9" s="594" t="n">
        <f aca="false">Замер!$D$111</f>
        <v>1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5.4</v>
      </c>
      <c r="H15" s="602" t="n">
        <f aca="false">G15*F15</f>
        <v>4492.8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5.4</v>
      </c>
      <c r="H16" s="602" t="n">
        <f aca="false">G16*F16</f>
        <v>1074.6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5.4</v>
      </c>
      <c r="H17" s="602" t="n">
        <f aca="false">G17*F17</f>
        <v>5578.2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5.4</v>
      </c>
      <c r="H18" s="602" t="n">
        <f aca="false">G18*F18</f>
        <v>3801.6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5.4</v>
      </c>
      <c r="H23" s="604" t="n">
        <f aca="false">G23*F23</f>
        <v>10152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5.4</v>
      </c>
      <c r="H24" s="604" t="n">
        <f aca="false">G24*F24</f>
        <v>10362.6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5.4</v>
      </c>
      <c r="H25" s="604" t="n">
        <f aca="false">G25*F25</f>
        <v>3121.2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5.4</v>
      </c>
      <c r="H26" s="604" t="n">
        <f aca="false">G26*F26</f>
        <v>20633.4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5.4</v>
      </c>
      <c r="H28" s="611" t="n">
        <f aca="false">G28*F28</f>
        <v>24532.2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5.4</v>
      </c>
      <c r="H29" s="611" t="n">
        <f aca="false">G29*F29</f>
        <v>27583.2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5.4</v>
      </c>
      <c r="H31" s="604" t="n">
        <f aca="false">G31*F31</f>
        <v>9660.6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5.4</v>
      </c>
      <c r="H32" s="604" t="n">
        <f aca="false">G32*F32</f>
        <v>858.6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5.4</v>
      </c>
      <c r="H33" s="604" t="n">
        <f aca="false">G33*F33</f>
        <v>13840.2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5.4</v>
      </c>
      <c r="H34" s="604" t="n">
        <f aca="false">G34*F34</f>
        <v>6480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5.4</v>
      </c>
      <c r="H35" s="604" t="n">
        <f aca="false">G35*F35</f>
        <v>7263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5.4</v>
      </c>
      <c r="H37" s="604" t="n">
        <f aca="false">G37*F37</f>
        <v>4298.4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5.4</v>
      </c>
      <c r="H41" s="604" t="n">
        <f aca="false">G41*F41</f>
        <v>3348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5.4</v>
      </c>
      <c r="H46" s="604" t="n">
        <f aca="false">G46*F46</f>
        <v>2381.4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5.4</v>
      </c>
      <c r="H47" s="604" t="n">
        <f aca="false">G47*F47</f>
        <v>2381.4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5.4</v>
      </c>
      <c r="H48" s="604" t="n">
        <f aca="false">G48*F48</f>
        <v>14196.6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5.4</v>
      </c>
      <c r="H50" s="604" t="n">
        <f aca="false">G50*F50</f>
        <v>8159.4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5.4</v>
      </c>
      <c r="H51" s="604" t="n">
        <f aca="false">G51*F51</f>
        <v>11426.4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5.4</v>
      </c>
      <c r="H52" s="604" t="n">
        <f aca="false">G52*F52</f>
        <v>21119.4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20.4</v>
      </c>
      <c r="H66" s="602" t="n">
        <f aca="false">G66*F66</f>
        <v>15177.6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1</v>
      </c>
      <c r="H71" s="602" t="n">
        <f aca="false">G71*F71</f>
        <v>777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20.4</v>
      </c>
      <c r="H73" s="602" t="n">
        <f aca="false">G73*F73</f>
        <v>14728.8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20.4</v>
      </c>
      <c r="H74" s="602" t="n">
        <f aca="false">G74*F74</f>
        <v>11260.8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20.4</v>
      </c>
      <c r="H75" s="602" t="n">
        <f aca="false">G75*F75</f>
        <v>4365.6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Замер!$D$117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20.4</v>
      </c>
      <c r="H80" s="602" t="n">
        <f aca="false">G80*F80</f>
        <v>5793.6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20.4</v>
      </c>
      <c r="H81" s="602" t="n">
        <f aca="false">G81*F81</f>
        <v>36373.2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20.4</v>
      </c>
      <c r="H82" s="602" t="n">
        <f aca="false">G82*F82</f>
        <v>5242.8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20.4</v>
      </c>
      <c r="H85" s="602" t="n">
        <f aca="false">G85*F85</f>
        <v>10118.4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20.4</v>
      </c>
      <c r="H104" s="602" t="n">
        <f aca="false">G104*F104</f>
        <v>16136.4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Замер!$D$114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20.4</v>
      </c>
      <c r="H106" s="602" t="n">
        <f aca="false">G106*F106</f>
        <v>13770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20.4</v>
      </c>
      <c r="H107" s="602" t="n">
        <f aca="false">G107*F107</f>
        <v>12688.8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20.4</v>
      </c>
      <c r="H110" s="602" t="n">
        <f aca="false">G110*F110</f>
        <v>36822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Замер!$D$114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20.4</v>
      </c>
      <c r="H113" s="602" t="n">
        <f aca="false">G113*F113</f>
        <v>10832.4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20.4</v>
      </c>
      <c r="H114" s="602" t="n">
        <f aca="false">G114*F114</f>
        <v>15381.6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20.4</v>
      </c>
      <c r="H115" s="602" t="n">
        <f aca="false">G115*F115</f>
        <v>21154.8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20.4</v>
      </c>
      <c r="H116" s="602" t="n">
        <f aca="false">G116*F116</f>
        <v>3202.8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20.4</v>
      </c>
      <c r="H117" s="602" t="n">
        <f aca="false">G117*F117</f>
        <v>4916.4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20.4</v>
      </c>
      <c r="H118" s="602" t="n">
        <f aca="false">G118*F118</f>
        <v>14361.6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20.4</v>
      </c>
      <c r="H119" s="616" t="n">
        <f aca="false">G119*F119</f>
        <v>21889.2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20.4</v>
      </c>
      <c r="H120" s="602" t="n">
        <f aca="false">G120*F120</f>
        <v>12933.6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20.4</v>
      </c>
      <c r="H121" s="616" t="n">
        <f aca="false">G121*F121</f>
        <v>77703.6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20.4</v>
      </c>
      <c r="H122" s="616" t="n">
        <f aca="false">G122*F122</f>
        <v>25806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20.4</v>
      </c>
      <c r="H123" s="602" t="n">
        <f aca="false">G123*F123</f>
        <v>9220.8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20.4</v>
      </c>
      <c r="H124" s="602" t="n">
        <f aca="false">G124*F124</f>
        <v>12403.2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Замер!$D$114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Замер!$D$114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Замер!$D$114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Замер!$D$114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20.4</v>
      </c>
      <c r="H131" s="616" t="n">
        <f aca="false">G131*F131</f>
        <v>205734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20.4</v>
      </c>
      <c r="H132" s="616" t="n">
        <f aca="false">G132*F132</f>
        <v>4916.4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20.4</v>
      </c>
      <c r="H133" s="616" t="n">
        <f aca="false">G133*F133</f>
        <v>4161.6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20.4</v>
      </c>
      <c r="H134" s="616" t="n">
        <f aca="false">G134*F134</f>
        <v>128968.8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20.4</v>
      </c>
      <c r="H135" s="616" t="n">
        <f aca="false">G135*F135</f>
        <v>27172.8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20.4</v>
      </c>
      <c r="H136" s="602" t="n">
        <f aca="false">G136*F136</f>
        <v>5508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20.4</v>
      </c>
      <c r="H137" s="602" t="n">
        <f aca="false">G137*F137</f>
        <v>14137.2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20.4</v>
      </c>
      <c r="H138" s="602" t="n">
        <f aca="false">G138*F138</f>
        <v>46471.2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20.4</v>
      </c>
      <c r="H139" s="616" t="n">
        <f aca="false">G139*F139</f>
        <v>130784.4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1</v>
      </c>
      <c r="H148" s="602" t="n">
        <f aca="false">G148*F148</f>
        <v>8799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1</v>
      </c>
      <c r="H149" s="602" t="n">
        <f aca="false">G149*F149</f>
        <v>5385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1</v>
      </c>
      <c r="H150" s="602" t="n">
        <f aca="false">G150*F150</f>
        <v>2924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1</v>
      </c>
      <c r="H151" s="602" t="n">
        <f aca="false">G151*F151</f>
        <v>582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1</v>
      </c>
      <c r="H157" s="616" t="n">
        <f aca="false">G157*F157</f>
        <v>441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20.4</v>
      </c>
      <c r="H159" s="602" t="n">
        <f aca="false">G159*F159</f>
        <v>19380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20.4</v>
      </c>
      <c r="H160" s="602" t="n">
        <f aca="false">G160*F160</f>
        <v>29722.8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20.4</v>
      </c>
      <c r="H162" s="602" t="n">
        <f aca="false">G162*F162</f>
        <v>74562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20.4</v>
      </c>
      <c r="H163" s="602" t="n">
        <f aca="false">G163*F163</f>
        <v>7038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20.4</v>
      </c>
      <c r="H164" s="602" t="n">
        <f aca="false">G164*F164</f>
        <v>20155.2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20.4</v>
      </c>
      <c r="H166" s="602" t="n">
        <f aca="false">G166*F166</f>
        <v>44186.4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20.4</v>
      </c>
      <c r="H167" s="602" t="n">
        <f aca="false">G167*F167</f>
        <v>57426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Замер!$D$117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5.4</v>
      </c>
      <c r="H185" s="602" t="n">
        <f aca="false">G185*F185</f>
        <v>3969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5.4</v>
      </c>
      <c r="H186" s="602" t="n">
        <f aca="false">G186*F186</f>
        <v>5497.2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5.4</v>
      </c>
      <c r="H187" s="602" t="n">
        <f aca="false">G187*F187</f>
        <v>1992.6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5.4</v>
      </c>
      <c r="H188" s="602" t="n">
        <f aca="false">G188*F188</f>
        <v>8634.6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5.4</v>
      </c>
      <c r="H189" s="602" t="n">
        <f aca="false">G189*F189</f>
        <v>6145.2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5.4</v>
      </c>
      <c r="H190" s="602" t="n">
        <f aca="false">G190*F190</f>
        <v>2197.8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5.4</v>
      </c>
      <c r="H191" s="602" t="n">
        <f aca="false">G191*F191</f>
        <v>2581.2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5.4</v>
      </c>
      <c r="H192" s="602" t="n">
        <f aca="false">G192*F192</f>
        <v>2700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5.4</v>
      </c>
      <c r="H193" s="602" t="n">
        <f aca="false">G193*F193</f>
        <v>1009.8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5.4</v>
      </c>
      <c r="H194" s="602" t="n">
        <f aca="false">G194*F194</f>
        <v>2219.4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6.6</v>
      </c>
      <c r="H195" s="602" t="n">
        <f aca="false">G195*F195</f>
        <v>554.4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5.4</v>
      </c>
      <c r="H196" s="602" t="n">
        <f aca="false">G196*F196</f>
        <v>2084.4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5.4</v>
      </c>
      <c r="H200" s="602" t="n">
        <f aca="false">G200*F200</f>
        <v>7711.2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5.4</v>
      </c>
      <c r="H201" s="602" t="n">
        <f aca="false">G201*F201</f>
        <v>2084.4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5.4</v>
      </c>
      <c r="H202" s="602" t="n">
        <f aca="false">G202*F202</f>
        <v>4120.2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5.4</v>
      </c>
      <c r="H203" s="602" t="n">
        <f aca="false">G203*F203</f>
        <v>6058.8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5.4</v>
      </c>
      <c r="H204" s="602" t="n">
        <f aca="false">G204*F204</f>
        <v>8839.8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5.4</v>
      </c>
      <c r="H205" s="602" t="n">
        <f aca="false">G205*F205</f>
        <v>2948.4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5.4</v>
      </c>
      <c r="H207" s="602" t="n">
        <f aca="false">G207*F207</f>
        <v>17922.6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5.4</v>
      </c>
      <c r="H208" s="616" t="n">
        <f aca="false">G208*F208</f>
        <v>10805.4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5.4</v>
      </c>
      <c r="H209" s="602" t="n">
        <f aca="false">G209*F209</f>
        <v>4714.2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5.4</v>
      </c>
      <c r="H210" s="602" t="n">
        <f aca="false">G210*F210</f>
        <v>756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5.4</v>
      </c>
      <c r="H211" s="602" t="n">
        <f aca="false">G211*F211</f>
        <v>6571.8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5.4</v>
      </c>
      <c r="H212" s="602" t="n">
        <f aca="false">G212*F212</f>
        <v>6858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5.4</v>
      </c>
      <c r="H213" s="602" t="n">
        <f aca="false">G213*F213</f>
        <v>7403.4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5.4</v>
      </c>
      <c r="H214" s="602" t="n">
        <f aca="false">G214*F214</f>
        <v>523.8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5.4</v>
      </c>
      <c r="H215" s="602" t="n">
        <f aca="false">G215*F215</f>
        <v>3180.6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6.6</v>
      </c>
      <c r="H216" s="616" t="n">
        <f aca="false">G216*F216</f>
        <v>4204.2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6.6</v>
      </c>
      <c r="H217" s="616" t="n">
        <f aca="false">G217*F217</f>
        <v>5893.8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6.6</v>
      </c>
      <c r="H218" s="602" t="n">
        <f aca="false">G218*F218</f>
        <v>2395.8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6.6</v>
      </c>
      <c r="H219" s="602" t="n">
        <f aca="false">G219*F219</f>
        <v>5247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6.6</v>
      </c>
      <c r="H220" s="616" t="n">
        <f aca="false">G220*F220</f>
        <v>2461.8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5.4</v>
      </c>
      <c r="H221" s="602" t="n">
        <f aca="false">G221*F221</f>
        <v>7403.4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5.4</v>
      </c>
      <c r="H222" s="602" t="n">
        <f aca="false">G222*F222</f>
        <v>4849.2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5.4</v>
      </c>
      <c r="H223" s="602" t="n">
        <f aca="false">G223*F223</f>
        <v>5481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5.4</v>
      </c>
      <c r="H224" s="602" t="n">
        <f aca="false">G224*F224</f>
        <v>11955.6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5.4</v>
      </c>
      <c r="H225" s="602" t="n">
        <f aca="false">G225*F225</f>
        <v>5977.8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5.4</v>
      </c>
      <c r="H226" s="602" t="n">
        <f aca="false">G226*F226</f>
        <v>34273.8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5.4</v>
      </c>
      <c r="H227" s="602" t="n">
        <f aca="false">G227*F227</f>
        <v>10319.4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5.4</v>
      </c>
      <c r="H228" s="602" t="n">
        <f aca="false">G228*F228</f>
        <v>3882.6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5.4</v>
      </c>
      <c r="H229" s="602" t="n">
        <f aca="false">G229*F229</f>
        <v>4185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5.4</v>
      </c>
      <c r="H230" s="616" t="n">
        <f aca="false">G230*F230</f>
        <v>8245.8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5.4</v>
      </c>
      <c r="H231" s="602" t="n">
        <f aca="false">G231*F231</f>
        <v>6928.2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5.4</v>
      </c>
      <c r="H232" s="602" t="n">
        <f aca="false">G232*F232</f>
        <v>10805.4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5.4</v>
      </c>
      <c r="H233" s="602" t="n">
        <f aca="false">G233*F233</f>
        <v>13273.2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5.4</v>
      </c>
      <c r="H411" s="602" t="n">
        <f aca="false">G411*F411</f>
        <v>11593.8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20.4</v>
      </c>
      <c r="H476" s="602" t="n">
        <f aca="false">G476*F476</f>
        <v>12954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5.4</v>
      </c>
      <c r="H477" s="602" t="n">
        <f aca="false">G477*F477</f>
        <v>8380.8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5.4</v>
      </c>
      <c r="H478" s="602" t="n">
        <f aca="false">G478*F478</f>
        <v>2997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20.4</v>
      </c>
      <c r="H481" s="602" t="n">
        <f aca="false">G481*F481</f>
        <v>59690.4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20.4</v>
      </c>
      <c r="H482" s="602" t="n">
        <f aca="false">G482*F482</f>
        <v>77479.2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20.4</v>
      </c>
      <c r="H483" s="616" t="n">
        <f aca="false">G483*F483</f>
        <v>90188.4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20.4</v>
      </c>
      <c r="H484" s="616" t="n">
        <f aca="false">G484*F484</f>
        <v>126010.8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10.1</v>
      </c>
      <c r="H485" s="616" t="n">
        <f aca="false">G485*F485</f>
        <v>53620.9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5.4</v>
      </c>
      <c r="H486" s="602" t="n">
        <f aca="false">G486*F486</f>
        <v>18824.4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5.4</v>
      </c>
      <c r="H487" s="616" t="n">
        <f aca="false">G487*F487</f>
        <v>20881.8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5.4</v>
      </c>
      <c r="H488" s="616" t="n">
        <f aca="false">G488*F488</f>
        <v>26238.6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5.4</v>
      </c>
      <c r="H489" s="616" t="n">
        <f aca="false">G489*F489</f>
        <v>36693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20.4</v>
      </c>
      <c r="H509" s="616" t="n">
        <f aca="false">G509*F509</f>
        <v>82334.4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20.4</v>
      </c>
      <c r="H511" s="616" t="n">
        <f aca="false">G511*F511</f>
        <v>95308.8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HVj1r/AZYlctUaYiF8FPx7LI+b4jHoPACH8pwVCsuyTvHvI4Y+z+dHc1X0XD0jOpwpx+o3XMQCebViQ00iPDDg==" saltValue="0BwIXZ0FQ8pO3sDFsSGwDw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3658">
      <formula>$B$528&lt;1</formula>
    </cfRule>
  </conditionalFormatting>
  <conditionalFormatting sqref="B527:H527">
    <cfRule type="expression" priority="3" aboveAverage="0" equalAverage="0" bottom="0" percent="0" rank="0" text="" dxfId="3659">
      <formula>$B$527&lt;1</formula>
    </cfRule>
  </conditionalFormatting>
  <conditionalFormatting sqref="B526:H526">
    <cfRule type="expression" priority="4" aboveAverage="0" equalAverage="0" bottom="0" percent="0" rank="0" text="" dxfId="3660">
      <formula>$B$526&lt;1</formula>
    </cfRule>
  </conditionalFormatting>
  <conditionalFormatting sqref="B525:H525">
    <cfRule type="expression" priority="5" aboveAverage="0" equalAverage="0" bottom="0" percent="0" rank="0" text="" dxfId="3661">
      <formula>$B$525&lt;1</formula>
    </cfRule>
  </conditionalFormatting>
  <conditionalFormatting sqref="B524:H524">
    <cfRule type="expression" priority="6" aboveAverage="0" equalAverage="0" bottom="0" percent="0" rank="0" text="" dxfId="3662">
      <formula>$B$524&lt;1</formula>
    </cfRule>
  </conditionalFormatting>
  <conditionalFormatting sqref="B523:H523">
    <cfRule type="expression" priority="7" aboveAverage="0" equalAverage="0" bottom="0" percent="0" rank="0" text="" dxfId="3663">
      <formula>$B$523&lt;1</formula>
    </cfRule>
  </conditionalFormatting>
  <conditionalFormatting sqref="B522:H522">
    <cfRule type="expression" priority="8" aboveAverage="0" equalAverage="0" bottom="0" percent="0" rank="0" text="" dxfId="3664">
      <formula>$B$522&lt;1</formula>
    </cfRule>
  </conditionalFormatting>
  <conditionalFormatting sqref="B521:H521">
    <cfRule type="expression" priority="9" aboveAverage="0" equalAverage="0" bottom="0" percent="0" rank="0" text="" dxfId="3665">
      <formula>$B$521&lt;1</formula>
    </cfRule>
  </conditionalFormatting>
  <conditionalFormatting sqref="B520:H520">
    <cfRule type="expression" priority="10" aboveAverage="0" equalAverage="0" bottom="0" percent="0" rank="0" text="" dxfId="3666">
      <formula>$B$520&lt;1</formula>
    </cfRule>
  </conditionalFormatting>
  <conditionalFormatting sqref="B519:H519">
    <cfRule type="expression" priority="11" aboveAverage="0" equalAverage="0" bottom="0" percent="0" rank="0" text="" dxfId="3667">
      <formula>$B$519&lt;1</formula>
    </cfRule>
  </conditionalFormatting>
  <conditionalFormatting sqref="B518:H518">
    <cfRule type="expression" priority="12" aboveAverage="0" equalAverage="0" bottom="0" percent="0" rank="0" text="" dxfId="3668">
      <formula>$B$518&lt;1</formula>
    </cfRule>
  </conditionalFormatting>
  <conditionalFormatting sqref="B514:H514">
    <cfRule type="expression" priority="13" aboveAverage="0" equalAverage="0" bottom="0" percent="0" rank="0" text="" dxfId="3669">
      <formula>$B$514&lt;1</formula>
    </cfRule>
  </conditionalFormatting>
  <conditionalFormatting sqref="B513:H513">
    <cfRule type="expression" priority="14" aboveAverage="0" equalAverage="0" bottom="0" percent="0" rank="0" text="" dxfId="3670">
      <formula>$B$513&lt;1</formula>
    </cfRule>
  </conditionalFormatting>
  <conditionalFormatting sqref="B512:H512">
    <cfRule type="expression" priority="15" aboveAverage="0" equalAverage="0" bottom="0" percent="0" rank="0" text="" dxfId="3671">
      <formula>$B$512&lt;1</formula>
    </cfRule>
  </conditionalFormatting>
  <conditionalFormatting sqref="B511:H511">
    <cfRule type="expression" priority="16" aboveAverage="0" equalAverage="0" bottom="0" percent="0" rank="0" text="" dxfId="3672">
      <formula>$B$511&lt;1</formula>
    </cfRule>
  </conditionalFormatting>
  <conditionalFormatting sqref="B510:H510">
    <cfRule type="expression" priority="17" aboveAverage="0" equalAverage="0" bottom="0" percent="0" rank="0" text="" dxfId="3673">
      <formula>$B$510&lt;1</formula>
    </cfRule>
  </conditionalFormatting>
  <conditionalFormatting sqref="B509:H509">
    <cfRule type="expression" priority="18" aboveAverage="0" equalAverage="0" bottom="0" percent="0" rank="0" text="" dxfId="3674">
      <formula>$B$509&lt;1</formula>
    </cfRule>
  </conditionalFormatting>
  <conditionalFormatting sqref="B508:H508">
    <cfRule type="expression" priority="19" aboveAverage="0" equalAverage="0" bottom="0" percent="0" rank="0" text="" dxfId="3675">
      <formula>$B$508&lt;1</formula>
    </cfRule>
  </conditionalFormatting>
  <conditionalFormatting sqref="B507:H507">
    <cfRule type="expression" priority="20" aboveAverage="0" equalAverage="0" bottom="0" percent="0" rank="0" text="" dxfId="3676">
      <formula>$B$507&lt;1</formula>
    </cfRule>
  </conditionalFormatting>
  <conditionalFormatting sqref="B506:H506">
    <cfRule type="expression" priority="21" aboveAverage="0" equalAverage="0" bottom="0" percent="0" rank="0" text="" dxfId="3677">
      <formula>$B$506&lt;1</formula>
    </cfRule>
  </conditionalFormatting>
  <conditionalFormatting sqref="B505:H505">
    <cfRule type="expression" priority="22" aboveAverage="0" equalAverage="0" bottom="0" percent="0" rank="0" text="" dxfId="3678">
      <formula>$B$505&lt;1</formula>
    </cfRule>
  </conditionalFormatting>
  <conditionalFormatting sqref="B504:H504">
    <cfRule type="expression" priority="23" aboveAverage="0" equalAverage="0" bottom="0" percent="0" rank="0" text="" dxfId="3679">
      <formula>$B$504&lt;1</formula>
    </cfRule>
  </conditionalFormatting>
  <conditionalFormatting sqref="B503:H503">
    <cfRule type="expression" priority="24" aboveAverage="0" equalAverage="0" bottom="0" percent="0" rank="0" text="" dxfId="3680">
      <formula>$B$503&lt;1</formula>
    </cfRule>
  </conditionalFormatting>
  <conditionalFormatting sqref="B502:H502">
    <cfRule type="expression" priority="25" aboveAverage="0" equalAverage="0" bottom="0" percent="0" rank="0" text="" dxfId="3681">
      <formula>$B$502&lt;1</formula>
    </cfRule>
  </conditionalFormatting>
  <conditionalFormatting sqref="B501:H501">
    <cfRule type="expression" priority="26" aboveAverage="0" equalAverage="0" bottom="0" percent="0" rank="0" text="" dxfId="3682">
      <formula>$B$501&lt;1</formula>
    </cfRule>
  </conditionalFormatting>
  <conditionalFormatting sqref="B500:H500">
    <cfRule type="expression" priority="27" aboveAverage="0" equalAverage="0" bottom="0" percent="0" rank="0" text="" dxfId="3683">
      <formula>$B$500&lt;1</formula>
    </cfRule>
  </conditionalFormatting>
  <conditionalFormatting sqref="B499:H499">
    <cfRule type="expression" priority="28" aboveAverage="0" equalAverage="0" bottom="0" percent="0" rank="0" text="" dxfId="3684">
      <formula>$B$499&lt;1</formula>
    </cfRule>
  </conditionalFormatting>
  <conditionalFormatting sqref="B498:H498">
    <cfRule type="expression" priority="29" aboveAverage="0" equalAverage="0" bottom="0" percent="0" rank="0" text="" dxfId="3685">
      <formula>$B$498&lt;1</formula>
    </cfRule>
  </conditionalFormatting>
  <conditionalFormatting sqref="B497:H497">
    <cfRule type="expression" priority="30" aboveAverage="0" equalAverage="0" bottom="0" percent="0" rank="0" text="" dxfId="3686">
      <formula>$B$497&lt;1</formula>
    </cfRule>
  </conditionalFormatting>
  <conditionalFormatting sqref="B496:H496">
    <cfRule type="expression" priority="31" aboveAverage="0" equalAverage="0" bottom="0" percent="0" rank="0" text="" dxfId="3687">
      <formula>$B$496&lt;1</formula>
    </cfRule>
  </conditionalFormatting>
  <conditionalFormatting sqref="B495:H495">
    <cfRule type="expression" priority="32" aboveAverage="0" equalAverage="0" bottom="0" percent="0" rank="0" text="" dxfId="3688">
      <formula>$B$495&lt;1</formula>
    </cfRule>
  </conditionalFormatting>
  <conditionalFormatting sqref="B494:H494">
    <cfRule type="expression" priority="33" aboveAverage="0" equalAverage="0" bottom="0" percent="0" rank="0" text="" dxfId="3689">
      <formula>$B$494&lt;1</formula>
    </cfRule>
  </conditionalFormatting>
  <conditionalFormatting sqref="B493:H493">
    <cfRule type="expression" priority="34" aboveAverage="0" equalAverage="0" bottom="0" percent="0" rank="0" text="" dxfId="3690">
      <formula>$B$493&lt;1</formula>
    </cfRule>
  </conditionalFormatting>
  <conditionalFormatting sqref="B492:H492">
    <cfRule type="expression" priority="35" aboveAverage="0" equalAverage="0" bottom="0" percent="0" rank="0" text="" dxfId="3691">
      <formula>$B$492&lt;1</formula>
    </cfRule>
  </conditionalFormatting>
  <conditionalFormatting sqref="B491:H491">
    <cfRule type="expression" priority="36" aboveAverage="0" equalAverage="0" bottom="0" percent="0" rank="0" text="" dxfId="3692">
      <formula>$B$491&lt;1</formula>
    </cfRule>
  </conditionalFormatting>
  <conditionalFormatting sqref="B490:H490">
    <cfRule type="expression" priority="37" aboveAverage="0" equalAverage="0" bottom="0" percent="0" rank="0" text="" dxfId="3693">
      <formula>$B$490&lt;1</formula>
    </cfRule>
  </conditionalFormatting>
  <conditionalFormatting sqref="B489:H489">
    <cfRule type="expression" priority="38" aboveAverage="0" equalAverage="0" bottom="0" percent="0" rank="0" text="" dxfId="3694">
      <formula>$B$489&lt;1</formula>
    </cfRule>
  </conditionalFormatting>
  <conditionalFormatting sqref="B488:H488">
    <cfRule type="expression" priority="39" aboveAverage="0" equalAverage="0" bottom="0" percent="0" rank="0" text="" dxfId="3695">
      <formula>$B$488&lt;1</formula>
    </cfRule>
  </conditionalFormatting>
  <conditionalFormatting sqref="B487:H487">
    <cfRule type="expression" priority="40" aboveAverage="0" equalAverage="0" bottom="0" percent="0" rank="0" text="" dxfId="3696">
      <formula>$B$487&lt;1</formula>
    </cfRule>
  </conditionalFormatting>
  <conditionalFormatting sqref="B486:H486">
    <cfRule type="expression" priority="41" aboveAverage="0" equalAverage="0" bottom="0" percent="0" rank="0" text="" dxfId="3697">
      <formula>$B$486&lt;1</formula>
    </cfRule>
  </conditionalFormatting>
  <conditionalFormatting sqref="B485:H485">
    <cfRule type="expression" priority="42" aboveAverage="0" equalAverage="0" bottom="0" percent="0" rank="0" text="" dxfId="3698">
      <formula>$B$485&lt;1</formula>
    </cfRule>
  </conditionalFormatting>
  <conditionalFormatting sqref="B484:H484">
    <cfRule type="expression" priority="43" aboveAverage="0" equalAverage="0" bottom="0" percent="0" rank="0" text="" dxfId="3699">
      <formula>$B$484&lt;1</formula>
    </cfRule>
  </conditionalFormatting>
  <conditionalFormatting sqref="B483:H483">
    <cfRule type="expression" priority="44" aboveAverage="0" equalAverage="0" bottom="0" percent="0" rank="0" text="" dxfId="3700">
      <formula>$B$483&lt;1</formula>
    </cfRule>
  </conditionalFormatting>
  <conditionalFormatting sqref="B482:H482">
    <cfRule type="expression" priority="45" aboveAverage="0" equalAverage="0" bottom="0" percent="0" rank="0" text="" dxfId="3701">
      <formula>$B$482&lt;1</formula>
    </cfRule>
  </conditionalFormatting>
  <conditionalFormatting sqref="B481:H481">
    <cfRule type="expression" priority="46" aboveAverage="0" equalAverage="0" bottom="0" percent="0" rank="0" text="" dxfId="3702">
      <formula>$B$481&lt;1</formula>
    </cfRule>
  </conditionalFormatting>
  <conditionalFormatting sqref="B478:H478">
    <cfRule type="expression" priority="47" aboveAverage="0" equalAverage="0" bottom="0" percent="0" rank="0" text="" dxfId="3703">
      <formula>$B$478&lt;1</formula>
    </cfRule>
  </conditionalFormatting>
  <conditionalFormatting sqref="B477:H477">
    <cfRule type="expression" priority="48" aboveAverage="0" equalAverage="0" bottom="0" percent="0" rank="0" text="" dxfId="3704">
      <formula>$B$477&lt;1</formula>
    </cfRule>
  </conditionalFormatting>
  <conditionalFormatting sqref="B476:H476">
    <cfRule type="expression" priority="49" aboveAverage="0" equalAverage="0" bottom="0" percent="0" rank="0" text="" dxfId="3705">
      <formula>$B$476&lt;1</formula>
    </cfRule>
  </conditionalFormatting>
  <conditionalFormatting sqref="B471:H471">
    <cfRule type="expression" priority="50" aboveAverage="0" equalAverage="0" bottom="0" percent="0" rank="0" text="" dxfId="3706">
      <formula>$B$471&lt;1</formula>
    </cfRule>
  </conditionalFormatting>
  <conditionalFormatting sqref="B470:H470">
    <cfRule type="expression" priority="51" aboveAverage="0" equalAverage="0" bottom="0" percent="0" rank="0" text="" dxfId="3707">
      <formula>$B$470&lt;1</formula>
    </cfRule>
  </conditionalFormatting>
  <conditionalFormatting sqref="B469:H469">
    <cfRule type="expression" priority="52" aboveAverage="0" equalAverage="0" bottom="0" percent="0" rank="0" text="" dxfId="3708">
      <formula>$B$469&lt;1</formula>
    </cfRule>
  </conditionalFormatting>
  <conditionalFormatting sqref="B468:H468">
    <cfRule type="expression" priority="53" aboveAverage="0" equalAverage="0" bottom="0" percent="0" rank="0" text="" dxfId="3709">
      <formula>$B$468&lt;1</formula>
    </cfRule>
  </conditionalFormatting>
  <conditionalFormatting sqref="B467:H467">
    <cfRule type="expression" priority="54" aboveAverage="0" equalAverage="0" bottom="0" percent="0" rank="0" text="" dxfId="3710">
      <formula>$B$467&lt;1</formula>
    </cfRule>
  </conditionalFormatting>
  <conditionalFormatting sqref="B466:H466">
    <cfRule type="expression" priority="55" aboveAverage="0" equalAverage="0" bottom="0" percent="0" rank="0" text="" dxfId="3711">
      <formula>$B$466&lt;1</formula>
    </cfRule>
  </conditionalFormatting>
  <conditionalFormatting sqref="B465:H465">
    <cfRule type="expression" priority="56" aboveAverage="0" equalAverage="0" bottom="0" percent="0" rank="0" text="" dxfId="3712">
      <formula>$B$465&lt;1</formula>
    </cfRule>
  </conditionalFormatting>
  <conditionalFormatting sqref="B464:H464">
    <cfRule type="expression" priority="57" aboveAverage="0" equalAverage="0" bottom="0" percent="0" rank="0" text="" dxfId="3713">
      <formula>$B$464&lt;1</formula>
    </cfRule>
  </conditionalFormatting>
  <conditionalFormatting sqref="B463:H463">
    <cfRule type="expression" priority="58" aboveAverage="0" equalAverage="0" bottom="0" percent="0" rank="0" text="" dxfId="3714">
      <formula>$B$463&lt;1</formula>
    </cfRule>
  </conditionalFormatting>
  <conditionalFormatting sqref="B462:H462">
    <cfRule type="expression" priority="59" aboveAverage="0" equalAverage="0" bottom="0" percent="0" rank="0" text="" dxfId="3715">
      <formula>$B$462&lt;1</formula>
    </cfRule>
  </conditionalFormatting>
  <conditionalFormatting sqref="B461:H461">
    <cfRule type="expression" priority="60" aboveAverage="0" equalAverage="0" bottom="0" percent="0" rank="0" text="" dxfId="3716">
      <formula>$B$461&lt;1</formula>
    </cfRule>
  </conditionalFormatting>
  <conditionalFormatting sqref="B460:H460">
    <cfRule type="expression" priority="61" aboveAverage="0" equalAverage="0" bottom="0" percent="0" rank="0" text="" dxfId="3717">
      <formula>$B$460&lt;1</formula>
    </cfRule>
  </conditionalFormatting>
  <conditionalFormatting sqref="B459:H459">
    <cfRule type="expression" priority="62" aboveAverage="0" equalAverage="0" bottom="0" percent="0" rank="0" text="" dxfId="3718">
      <formula>$B$459&lt;1</formula>
    </cfRule>
  </conditionalFormatting>
  <conditionalFormatting sqref="B458:H458">
    <cfRule type="expression" priority="63" aboveAverage="0" equalAverage="0" bottom="0" percent="0" rank="0" text="" dxfId="3719">
      <formula>$B$458&lt;1</formula>
    </cfRule>
  </conditionalFormatting>
  <conditionalFormatting sqref="B457:H457">
    <cfRule type="expression" priority="64" aboveAverage="0" equalAverage="0" bottom="0" percent="0" rank="0" text="" dxfId="3720">
      <formula>$B$457&lt;1</formula>
    </cfRule>
  </conditionalFormatting>
  <conditionalFormatting sqref="B456:H456">
    <cfRule type="expression" priority="65" aboveAverage="0" equalAverage="0" bottom="0" percent="0" rank="0" text="" dxfId="3721">
      <formula>$B$456&lt;1</formula>
    </cfRule>
  </conditionalFormatting>
  <conditionalFormatting sqref="B455:H455">
    <cfRule type="expression" priority="66" aboveAverage="0" equalAverage="0" bottom="0" percent="0" rank="0" text="" dxfId="3722">
      <formula>$B$455&lt;1</formula>
    </cfRule>
  </conditionalFormatting>
  <conditionalFormatting sqref="B454:H454">
    <cfRule type="expression" priority="67" aboveAverage="0" equalAverage="0" bottom="0" percent="0" rank="0" text="" dxfId="3723">
      <formula>$B$454&lt;1</formula>
    </cfRule>
  </conditionalFormatting>
  <conditionalFormatting sqref="B453:H453">
    <cfRule type="expression" priority="68" aboveAverage="0" equalAverage="0" bottom="0" percent="0" rank="0" text="" dxfId="3724">
      <formula>$B$453&lt;1</formula>
    </cfRule>
  </conditionalFormatting>
  <conditionalFormatting sqref="B452:H452">
    <cfRule type="expression" priority="69" aboveAverage="0" equalAverage="0" bottom="0" percent="0" rank="0" text="" dxfId="3725">
      <formula>$B$452&lt;1</formula>
    </cfRule>
  </conditionalFormatting>
  <conditionalFormatting sqref="B451:H451">
    <cfRule type="expression" priority="70" aboveAverage="0" equalAverage="0" bottom="0" percent="0" rank="0" text="" dxfId="3726">
      <formula>$B$451&lt;1</formula>
    </cfRule>
  </conditionalFormatting>
  <conditionalFormatting sqref="B450:H450">
    <cfRule type="expression" priority="71" aboveAverage="0" equalAverage="0" bottom="0" percent="0" rank="0" text="" dxfId="3727">
      <formula>$B$450&lt;1</formula>
    </cfRule>
  </conditionalFormatting>
  <conditionalFormatting sqref="B449:H449">
    <cfRule type="expression" priority="72" aboveAverage="0" equalAverage="0" bottom="0" percent="0" rank="0" text="" dxfId="3728">
      <formula>$B$449&lt;1</formula>
    </cfRule>
  </conditionalFormatting>
  <conditionalFormatting sqref="B448:H448">
    <cfRule type="expression" priority="73" aboveAverage="0" equalAverage="0" bottom="0" percent="0" rank="0" text="" dxfId="3729">
      <formula>$B$448&lt;1</formula>
    </cfRule>
  </conditionalFormatting>
  <conditionalFormatting sqref="B447:H447">
    <cfRule type="expression" priority="74" aboveAverage="0" equalAverage="0" bottom="0" percent="0" rank="0" text="" dxfId="3730">
      <formula>$B$447&lt;1</formula>
    </cfRule>
  </conditionalFormatting>
  <conditionalFormatting sqref="B446:H446">
    <cfRule type="expression" priority="75" aboveAverage="0" equalAverage="0" bottom="0" percent="0" rank="0" text="" dxfId="3731">
      <formula>$B$446&lt;1</formula>
    </cfRule>
  </conditionalFormatting>
  <conditionalFormatting sqref="B445:H445">
    <cfRule type="expression" priority="76" aboveAverage="0" equalAverage="0" bottom="0" percent="0" rank="0" text="" dxfId="3732">
      <formula>$B$445&lt;1</formula>
    </cfRule>
  </conditionalFormatting>
  <conditionalFormatting sqref="B444:H444">
    <cfRule type="expression" priority="77" aboveAverage="0" equalAverage="0" bottom="0" percent="0" rank="0" text="" dxfId="3733">
      <formula>$B$444&lt;1</formula>
    </cfRule>
  </conditionalFormatting>
  <conditionalFormatting sqref="B443:H443">
    <cfRule type="expression" priority="78" aboveAverage="0" equalAverage="0" bottom="0" percent="0" rank="0" text="" dxfId="3734">
      <formula>$B$443&lt;1</formula>
    </cfRule>
  </conditionalFormatting>
  <conditionalFormatting sqref="B442:H442">
    <cfRule type="expression" priority="79" aboveAverage="0" equalAverage="0" bottom="0" percent="0" rank="0" text="" dxfId="3735">
      <formula>$B$442&lt;1</formula>
    </cfRule>
  </conditionalFormatting>
  <conditionalFormatting sqref="B441:H441">
    <cfRule type="expression" priority="80" aboveAverage="0" equalAverage="0" bottom="0" percent="0" rank="0" text="" dxfId="3736">
      <formula>$B$441&lt;1</formula>
    </cfRule>
  </conditionalFormatting>
  <conditionalFormatting sqref="B440:H440">
    <cfRule type="expression" priority="81" aboveAverage="0" equalAverage="0" bottom="0" percent="0" rank="0" text="" dxfId="3737">
      <formula>$B$440&lt;1</formula>
    </cfRule>
  </conditionalFormatting>
  <conditionalFormatting sqref="B439:H439">
    <cfRule type="expression" priority="82" aboveAverage="0" equalAverage="0" bottom="0" percent="0" rank="0" text="" dxfId="3738">
      <formula>$B$439&lt;1</formula>
    </cfRule>
  </conditionalFormatting>
  <conditionalFormatting sqref="B438:H438">
    <cfRule type="expression" priority="83" aboveAverage="0" equalAverage="0" bottom="0" percent="0" rank="0" text="" dxfId="3739">
      <formula>$B$438&lt;1</formula>
    </cfRule>
  </conditionalFormatting>
  <conditionalFormatting sqref="B437:H437">
    <cfRule type="expression" priority="84" aboveAverage="0" equalAverage="0" bottom="0" percent="0" rank="0" text="" dxfId="3740">
      <formula>$B$437&lt;1</formula>
    </cfRule>
  </conditionalFormatting>
  <conditionalFormatting sqref="B436:H436">
    <cfRule type="expression" priority="85" aboveAverage="0" equalAverage="0" bottom="0" percent="0" rank="0" text="" dxfId="3741">
      <formula>$B$436&lt;1</formula>
    </cfRule>
  </conditionalFormatting>
  <conditionalFormatting sqref="B435:H435">
    <cfRule type="expression" priority="86" aboveAverage="0" equalAverage="0" bottom="0" percent="0" rank="0" text="" dxfId="3742">
      <formula>$B$435&lt;1</formula>
    </cfRule>
  </conditionalFormatting>
  <conditionalFormatting sqref="B434:H434">
    <cfRule type="expression" priority="87" aboveAverage="0" equalAverage="0" bottom="0" percent="0" rank="0" text="" dxfId="3743">
      <formula>$B$434&lt;1</formula>
    </cfRule>
  </conditionalFormatting>
  <conditionalFormatting sqref="B433:H433">
    <cfRule type="expression" priority="88" aboveAverage="0" equalAverage="0" bottom="0" percent="0" rank="0" text="" dxfId="3744">
      <formula>$B$433&lt;1</formula>
    </cfRule>
  </conditionalFormatting>
  <conditionalFormatting sqref="B432:H432">
    <cfRule type="expression" priority="89" aboveAverage="0" equalAverage="0" bottom="0" percent="0" rank="0" text="" dxfId="3745">
      <formula>$B$432&lt;1</formula>
    </cfRule>
  </conditionalFormatting>
  <conditionalFormatting sqref="B431:H431">
    <cfRule type="expression" priority="90" aboveAverage="0" equalAverage="0" bottom="0" percent="0" rank="0" text="" dxfId="3746">
      <formula>$B$431&lt;1</formula>
    </cfRule>
  </conditionalFormatting>
  <conditionalFormatting sqref="B430:H430">
    <cfRule type="expression" priority="91" aboveAverage="0" equalAverage="0" bottom="0" percent="0" rank="0" text="" dxfId="3747">
      <formula>$B$430&lt;1</formula>
    </cfRule>
  </conditionalFormatting>
  <conditionalFormatting sqref="B429:H429">
    <cfRule type="expression" priority="92" aboveAverage="0" equalAverage="0" bottom="0" percent="0" rank="0" text="" dxfId="3748">
      <formula>$B$429&lt;1</formula>
    </cfRule>
  </conditionalFormatting>
  <conditionalFormatting sqref="B428:H428">
    <cfRule type="expression" priority="93" aboveAverage="0" equalAverage="0" bottom="0" percent="0" rank="0" text="" dxfId="3749">
      <formula>$B$428&lt;1</formula>
    </cfRule>
  </conditionalFormatting>
  <conditionalFormatting sqref="B427:H427">
    <cfRule type="expression" priority="94" aboveAverage="0" equalAverage="0" bottom="0" percent="0" rank="0" text="" dxfId="3750">
      <formula>$B$427&lt;1</formula>
    </cfRule>
  </conditionalFormatting>
  <conditionalFormatting sqref="B426:H426">
    <cfRule type="expression" priority="95" aboveAverage="0" equalAverage="0" bottom="0" percent="0" rank="0" text="" dxfId="3751">
      <formula>$B$426&lt;1</formula>
    </cfRule>
  </conditionalFormatting>
  <conditionalFormatting sqref="B425:H425">
    <cfRule type="expression" priority="96" aboveAverage="0" equalAverage="0" bottom="0" percent="0" rank="0" text="" dxfId="3752">
      <formula>$B$425&lt;1</formula>
    </cfRule>
  </conditionalFormatting>
  <conditionalFormatting sqref="B424:H424">
    <cfRule type="expression" priority="97" aboveAverage="0" equalAverage="0" bottom="0" percent="0" rank="0" text="" dxfId="3753">
      <formula>$B$424&lt;1</formula>
    </cfRule>
  </conditionalFormatting>
  <conditionalFormatting sqref="B423:H423">
    <cfRule type="expression" priority="98" aboveAverage="0" equalAverage="0" bottom="0" percent="0" rank="0" text="" dxfId="3754">
      <formula>$B$423&lt;1</formula>
    </cfRule>
  </conditionalFormatting>
  <conditionalFormatting sqref="B422:H422">
    <cfRule type="expression" priority="99" aboveAverage="0" equalAverage="0" bottom="0" percent="0" rank="0" text="" dxfId="3755">
      <formula>$B$422&lt;1</formula>
    </cfRule>
  </conditionalFormatting>
  <conditionalFormatting sqref="B421:H421">
    <cfRule type="expression" priority="100" aboveAverage="0" equalAverage="0" bottom="0" percent="0" rank="0" text="" dxfId="3756">
      <formula>$B$421&lt;1</formula>
    </cfRule>
  </conditionalFormatting>
  <conditionalFormatting sqref="B420:H420">
    <cfRule type="expression" priority="101" aboveAverage="0" equalAverage="0" bottom="0" percent="0" rank="0" text="" dxfId="3757">
      <formula>$B$420&lt;1</formula>
    </cfRule>
  </conditionalFormatting>
  <conditionalFormatting sqref="B419:H419">
    <cfRule type="expression" priority="102" aboveAverage="0" equalAverage="0" bottom="0" percent="0" rank="0" text="" dxfId="3758">
      <formula>$B$419&lt;1</formula>
    </cfRule>
  </conditionalFormatting>
  <conditionalFormatting sqref="B418:H418">
    <cfRule type="expression" priority="103" aboveAverage="0" equalAverage="0" bottom="0" percent="0" rank="0" text="" dxfId="3759">
      <formula>$B$418&lt;1</formula>
    </cfRule>
  </conditionalFormatting>
  <conditionalFormatting sqref="B417:H417">
    <cfRule type="expression" priority="104" aboveAverage="0" equalAverage="0" bottom="0" percent="0" rank="0" text="" dxfId="3760">
      <formula>$B$417&lt;1</formula>
    </cfRule>
  </conditionalFormatting>
  <conditionalFormatting sqref="B416:H416">
    <cfRule type="expression" priority="105" aboveAverage="0" equalAverage="0" bottom="0" percent="0" rank="0" text="" dxfId="3761">
      <formula>$B$416&lt;1</formula>
    </cfRule>
  </conditionalFormatting>
  <conditionalFormatting sqref="B415:H415">
    <cfRule type="expression" priority="106" aboveAverage="0" equalAverage="0" bottom="0" percent="0" rank="0" text="" dxfId="3762">
      <formula>$B$415&lt;1</formula>
    </cfRule>
  </conditionalFormatting>
  <conditionalFormatting sqref="B414:H414">
    <cfRule type="expression" priority="107" aboveAverage="0" equalAverage="0" bottom="0" percent="0" rank="0" text="" dxfId="3763">
      <formula>$B$414&lt;1</formula>
    </cfRule>
  </conditionalFormatting>
  <conditionalFormatting sqref="B413:H413">
    <cfRule type="expression" priority="108" aboveAverage="0" equalAverage="0" bottom="0" percent="0" rank="0" text="" dxfId="3764">
      <formula>$B$413&lt;1</formula>
    </cfRule>
  </conditionalFormatting>
  <conditionalFormatting sqref="B412:H412">
    <cfRule type="expression" priority="109" aboveAverage="0" equalAverage="0" bottom="0" percent="0" rank="0" text="" dxfId="3765">
      <formula>$B$412&lt;1</formula>
    </cfRule>
  </conditionalFormatting>
  <conditionalFormatting sqref="B411:H411">
    <cfRule type="expression" priority="110" aboveAverage="0" equalAverage="0" bottom="0" percent="0" rank="0" text="" dxfId="3766">
      <formula>$B$411&lt;1</formula>
    </cfRule>
  </conditionalFormatting>
  <conditionalFormatting sqref="B410:H410">
    <cfRule type="expression" priority="111" aboveAverage="0" equalAverage="0" bottom="0" percent="0" rank="0" text="" dxfId="3767">
      <formula>$B$410&lt;1</formula>
    </cfRule>
  </conditionalFormatting>
  <conditionalFormatting sqref="B409:H409">
    <cfRule type="expression" priority="112" aboveAverage="0" equalAverage="0" bottom="0" percent="0" rank="0" text="" dxfId="3768">
      <formula>$B$409&lt;1</formula>
    </cfRule>
  </conditionalFormatting>
  <conditionalFormatting sqref="B408:H408">
    <cfRule type="expression" priority="113" aboveAverage="0" equalAverage="0" bottom="0" percent="0" rank="0" text="" dxfId="3769">
      <formula>$B$408&lt;1</formula>
    </cfRule>
  </conditionalFormatting>
  <conditionalFormatting sqref="B407:H407">
    <cfRule type="expression" priority="114" aboveAverage="0" equalAverage="0" bottom="0" percent="0" rank="0" text="" dxfId="3770">
      <formula>$B$407&lt;1</formula>
    </cfRule>
  </conditionalFormatting>
  <conditionalFormatting sqref="B406:H406">
    <cfRule type="expression" priority="115" aboveAverage="0" equalAverage="0" bottom="0" percent="0" rank="0" text="" dxfId="3771">
      <formula>$B$406&lt;1</formula>
    </cfRule>
  </conditionalFormatting>
  <conditionalFormatting sqref="B405:H405">
    <cfRule type="expression" priority="116" aboveAverage="0" equalAverage="0" bottom="0" percent="0" rank="0" text="" dxfId="3772">
      <formula>$B$405&lt;1</formula>
    </cfRule>
  </conditionalFormatting>
  <conditionalFormatting sqref="B404:H404">
    <cfRule type="expression" priority="117" aboveAverage="0" equalAverage="0" bottom="0" percent="0" rank="0" text="" dxfId="3773">
      <formula>$B$404&lt;1</formula>
    </cfRule>
  </conditionalFormatting>
  <conditionalFormatting sqref="B403:H403">
    <cfRule type="expression" priority="118" aboveAverage="0" equalAverage="0" bottom="0" percent="0" rank="0" text="" dxfId="3774">
      <formula>$B$403&lt;1</formula>
    </cfRule>
  </conditionalFormatting>
  <conditionalFormatting sqref="B402:H402">
    <cfRule type="expression" priority="119" aboveAverage="0" equalAverage="0" bottom="0" percent="0" rank="0" text="" dxfId="3775">
      <formula>$B$402&lt;1</formula>
    </cfRule>
  </conditionalFormatting>
  <conditionalFormatting sqref="B401:H401">
    <cfRule type="expression" priority="120" aboveAverage="0" equalAverage="0" bottom="0" percent="0" rank="0" text="" dxfId="3776">
      <formula>$B$401&lt;1</formula>
    </cfRule>
  </conditionalFormatting>
  <conditionalFormatting sqref="B400:H400">
    <cfRule type="expression" priority="121" aboveAverage="0" equalAverage="0" bottom="0" percent="0" rank="0" text="" dxfId="3777">
      <formula>$B$400&lt;1</formula>
    </cfRule>
  </conditionalFormatting>
  <conditionalFormatting sqref="B399:H399">
    <cfRule type="expression" priority="122" aboveAverage="0" equalAverage="0" bottom="0" percent="0" rank="0" text="" dxfId="3778">
      <formula>$B$399&lt;1</formula>
    </cfRule>
  </conditionalFormatting>
  <conditionalFormatting sqref="B398:H398">
    <cfRule type="expression" priority="123" aboveAverage="0" equalAverage="0" bottom="0" percent="0" rank="0" text="" dxfId="3779">
      <formula>$B$398&lt;1</formula>
    </cfRule>
  </conditionalFormatting>
  <conditionalFormatting sqref="B397:H397">
    <cfRule type="expression" priority="124" aboveAverage="0" equalAverage="0" bottom="0" percent="0" rank="0" text="" dxfId="3780">
      <formula>$B$397&lt;1</formula>
    </cfRule>
  </conditionalFormatting>
  <conditionalFormatting sqref="B396:H396">
    <cfRule type="expression" priority="125" aboveAverage="0" equalAverage="0" bottom="0" percent="0" rank="0" text="" dxfId="3781">
      <formula>$B$396&lt;1</formula>
    </cfRule>
  </conditionalFormatting>
  <conditionalFormatting sqref="B395:H395">
    <cfRule type="expression" priority="126" aboveAverage="0" equalAverage="0" bottom="0" percent="0" rank="0" text="" dxfId="3782">
      <formula>$B$395&lt;1</formula>
    </cfRule>
  </conditionalFormatting>
  <conditionalFormatting sqref="B394:H394">
    <cfRule type="expression" priority="127" aboveAverage="0" equalAverage="0" bottom="0" percent="0" rank="0" text="" dxfId="3783">
      <formula>$B$394&lt;1</formula>
    </cfRule>
  </conditionalFormatting>
  <conditionalFormatting sqref="B393:H393">
    <cfRule type="expression" priority="128" aboveAverage="0" equalAverage="0" bottom="0" percent="0" rank="0" text="" dxfId="3784">
      <formula>$B$393&lt;1</formula>
    </cfRule>
  </conditionalFormatting>
  <conditionalFormatting sqref="B392:H392">
    <cfRule type="expression" priority="129" aboveAverage="0" equalAverage="0" bottom="0" percent="0" rank="0" text="" dxfId="3785">
      <formula>$B$392&lt;1</formula>
    </cfRule>
  </conditionalFormatting>
  <conditionalFormatting sqref="B391:H391">
    <cfRule type="expression" priority="130" aboveAverage="0" equalAverage="0" bottom="0" percent="0" rank="0" text="" dxfId="3786">
      <formula>$B$391&lt;1</formula>
    </cfRule>
  </conditionalFormatting>
  <conditionalFormatting sqref="B390:H390">
    <cfRule type="expression" priority="131" aboveAverage="0" equalAverage="0" bottom="0" percent="0" rank="0" text="" dxfId="3787">
      <formula>$B$390&lt;1</formula>
    </cfRule>
  </conditionalFormatting>
  <conditionalFormatting sqref="B389:H389">
    <cfRule type="expression" priority="132" aboveAverage="0" equalAverage="0" bottom="0" percent="0" rank="0" text="" dxfId="3788">
      <formula>$B$389&lt;1</formula>
    </cfRule>
  </conditionalFormatting>
  <conditionalFormatting sqref="B388:H388">
    <cfRule type="expression" priority="133" aboveAverage="0" equalAverage="0" bottom="0" percent="0" rank="0" text="" dxfId="3789">
      <formula>$B$388&lt;1</formula>
    </cfRule>
  </conditionalFormatting>
  <conditionalFormatting sqref="B387:H387">
    <cfRule type="expression" priority="134" aboveAverage="0" equalAverage="0" bottom="0" percent="0" rank="0" text="" dxfId="3790">
      <formula>$B$387&lt;1</formula>
    </cfRule>
  </conditionalFormatting>
  <conditionalFormatting sqref="B386:H386">
    <cfRule type="expression" priority="135" aboveAverage="0" equalAverage="0" bottom="0" percent="0" rank="0" text="" dxfId="3791">
      <formula>$B$386&lt;1</formula>
    </cfRule>
  </conditionalFormatting>
  <conditionalFormatting sqref="B385:H385">
    <cfRule type="expression" priority="136" aboveAverage="0" equalAverage="0" bottom="0" percent="0" rank="0" text="" dxfId="3792">
      <formula>$B$385&lt;1</formula>
    </cfRule>
  </conditionalFormatting>
  <conditionalFormatting sqref="B384:H384">
    <cfRule type="expression" priority="137" aboveAverage="0" equalAverage="0" bottom="0" percent="0" rank="0" text="" dxfId="3793">
      <formula>$B$384&lt;1</formula>
    </cfRule>
  </conditionalFormatting>
  <conditionalFormatting sqref="B383:H383">
    <cfRule type="expression" priority="138" aboveAverage="0" equalAverage="0" bottom="0" percent="0" rank="0" text="" dxfId="3794">
      <formula>$B$383&lt;1</formula>
    </cfRule>
  </conditionalFormatting>
  <conditionalFormatting sqref="B382:H382">
    <cfRule type="expression" priority="139" aboveAverage="0" equalAverage="0" bottom="0" percent="0" rank="0" text="" dxfId="3795">
      <formula>$B$382&lt;1</formula>
    </cfRule>
  </conditionalFormatting>
  <conditionalFormatting sqref="B381:H381">
    <cfRule type="expression" priority="140" aboveAverage="0" equalAverage="0" bottom="0" percent="0" rank="0" text="" dxfId="3796">
      <formula>$B$381&lt;1</formula>
    </cfRule>
  </conditionalFormatting>
  <conditionalFormatting sqref="B380:H380">
    <cfRule type="expression" priority="141" aboveAverage="0" equalAverage="0" bottom="0" percent="0" rank="0" text="" dxfId="3797">
      <formula>$B$380&lt;1</formula>
    </cfRule>
  </conditionalFormatting>
  <conditionalFormatting sqref="B379:H379">
    <cfRule type="expression" priority="142" aboveAverage="0" equalAverage="0" bottom="0" percent="0" rank="0" text="" dxfId="3798">
      <formula>$B$379&lt;1</formula>
    </cfRule>
  </conditionalFormatting>
  <conditionalFormatting sqref="B378:H378">
    <cfRule type="expression" priority="143" aboveAverage="0" equalAverage="0" bottom="0" percent="0" rank="0" text="" dxfId="3799">
      <formula>$B$378&lt;1</formula>
    </cfRule>
  </conditionalFormatting>
  <conditionalFormatting sqref="B377:H377">
    <cfRule type="expression" priority="144" aboveAverage="0" equalAverage="0" bottom="0" percent="0" rank="0" text="" dxfId="3800">
      <formula>$B$377&lt;1</formula>
    </cfRule>
  </conditionalFormatting>
  <conditionalFormatting sqref="B376:H376">
    <cfRule type="expression" priority="145" aboveAverage="0" equalAverage="0" bottom="0" percent="0" rank="0" text="" dxfId="3801">
      <formula>$B$376&lt;1</formula>
    </cfRule>
  </conditionalFormatting>
  <conditionalFormatting sqref="B375:H375">
    <cfRule type="expression" priority="146" aboveAverage="0" equalAverage="0" bottom="0" percent="0" rank="0" text="" dxfId="3802">
      <formula>$B$375&lt;1</formula>
    </cfRule>
  </conditionalFormatting>
  <conditionalFormatting sqref="B374:H374">
    <cfRule type="expression" priority="147" aboveAverage="0" equalAverage="0" bottom="0" percent="0" rank="0" text="" dxfId="3803">
      <formula>$B$374&lt;1</formula>
    </cfRule>
  </conditionalFormatting>
  <conditionalFormatting sqref="B373:H373">
    <cfRule type="expression" priority="148" aboveAverage="0" equalAverage="0" bottom="0" percent="0" rank="0" text="" dxfId="3804">
      <formula>$B$373&lt;1</formula>
    </cfRule>
  </conditionalFormatting>
  <conditionalFormatting sqref="B372:H372">
    <cfRule type="expression" priority="149" aboveAverage="0" equalAverage="0" bottom="0" percent="0" rank="0" text="" dxfId="3805">
      <formula>$B$372&lt;1</formula>
    </cfRule>
  </conditionalFormatting>
  <conditionalFormatting sqref="B371:H371">
    <cfRule type="expression" priority="150" aboveAverage="0" equalAverage="0" bottom="0" percent="0" rank="0" text="" dxfId="3806">
      <formula>$B$371&lt;1</formula>
    </cfRule>
  </conditionalFormatting>
  <conditionalFormatting sqref="B370:H370">
    <cfRule type="expression" priority="151" aboveAverage="0" equalAverage="0" bottom="0" percent="0" rank="0" text="" dxfId="3807">
      <formula>$B$370&lt;1</formula>
    </cfRule>
  </conditionalFormatting>
  <conditionalFormatting sqref="B369:H369">
    <cfRule type="expression" priority="152" aboveAverage="0" equalAverage="0" bottom="0" percent="0" rank="0" text="" dxfId="3808">
      <formula>$B$369&lt;1</formula>
    </cfRule>
  </conditionalFormatting>
  <conditionalFormatting sqref="B368:H368">
    <cfRule type="expression" priority="153" aboveAverage="0" equalAverage="0" bottom="0" percent="0" rank="0" text="" dxfId="3809">
      <formula>$B$368&lt;1</formula>
    </cfRule>
  </conditionalFormatting>
  <conditionalFormatting sqref="B367:H367">
    <cfRule type="expression" priority="154" aboveAverage="0" equalAverage="0" bottom="0" percent="0" rank="0" text="" dxfId="3810">
      <formula>$B$367&lt;1</formula>
    </cfRule>
  </conditionalFormatting>
  <conditionalFormatting sqref="B366:H366">
    <cfRule type="expression" priority="155" aboveAverage="0" equalAverage="0" bottom="0" percent="0" rank="0" text="" dxfId="3811">
      <formula>$B$366&lt;1</formula>
    </cfRule>
  </conditionalFormatting>
  <conditionalFormatting sqref="B365:H365">
    <cfRule type="expression" priority="156" aboveAverage="0" equalAverage="0" bottom="0" percent="0" rank="0" text="" dxfId="3812">
      <formula>$B$365&lt;1</formula>
    </cfRule>
  </conditionalFormatting>
  <conditionalFormatting sqref="B364:H364">
    <cfRule type="expression" priority="157" aboveAverage="0" equalAverage="0" bottom="0" percent="0" rank="0" text="" dxfId="3813">
      <formula>$B$364&lt;1</formula>
    </cfRule>
  </conditionalFormatting>
  <conditionalFormatting sqref="B363:H363">
    <cfRule type="expression" priority="158" aboveAverage="0" equalAverage="0" bottom="0" percent="0" rank="0" text="" dxfId="3814">
      <formula>$B$363&lt;1</formula>
    </cfRule>
  </conditionalFormatting>
  <conditionalFormatting sqref="B362:H362">
    <cfRule type="expression" priority="159" aboveAverage="0" equalAverage="0" bottom="0" percent="0" rank="0" text="" dxfId="3815">
      <formula>$B$362&lt;1</formula>
    </cfRule>
  </conditionalFormatting>
  <conditionalFormatting sqref="B359:H359">
    <cfRule type="expression" priority="160" aboveAverage="0" equalAverage="0" bottom="0" percent="0" rank="0" text="" dxfId="3816">
      <formula>$B$359&lt;1</formula>
    </cfRule>
  </conditionalFormatting>
  <conditionalFormatting sqref="B358:H358">
    <cfRule type="expression" priority="161" aboveAverage="0" equalAverage="0" bottom="0" percent="0" rank="0" text="" dxfId="3817">
      <formula>$B$358&lt;1</formula>
    </cfRule>
  </conditionalFormatting>
  <conditionalFormatting sqref="B357:H357">
    <cfRule type="expression" priority="162" aboveAverage="0" equalAverage="0" bottom="0" percent="0" rank="0" text="" dxfId="3818">
      <formula>$B$357&lt;1</formula>
    </cfRule>
  </conditionalFormatting>
  <conditionalFormatting sqref="B356:H356">
    <cfRule type="expression" priority="163" aboveAverage="0" equalAverage="0" bottom="0" percent="0" rank="0" text="" dxfId="3819">
      <formula>$B$356&lt;1</formula>
    </cfRule>
  </conditionalFormatting>
  <conditionalFormatting sqref="B355:H355">
    <cfRule type="expression" priority="164" aboveAverage="0" equalAverage="0" bottom="0" percent="0" rank="0" text="" dxfId="3820">
      <formula>$B$355&lt;1</formula>
    </cfRule>
  </conditionalFormatting>
  <conditionalFormatting sqref="B354:H354">
    <cfRule type="expression" priority="165" aboveAverage="0" equalAverage="0" bottom="0" percent="0" rank="0" text="" dxfId="3821">
      <formula>$B$354&lt;1</formula>
    </cfRule>
  </conditionalFormatting>
  <conditionalFormatting sqref="B353:H353">
    <cfRule type="expression" priority="166" aboveAverage="0" equalAverage="0" bottom="0" percent="0" rank="0" text="" dxfId="3822">
      <formula>$B$353&lt;1</formula>
    </cfRule>
  </conditionalFormatting>
  <conditionalFormatting sqref="B352:H352">
    <cfRule type="expression" priority="167" aboveAverage="0" equalAverage="0" bottom="0" percent="0" rank="0" text="" dxfId="3823">
      <formula>$B$352&lt;1</formula>
    </cfRule>
  </conditionalFormatting>
  <conditionalFormatting sqref="B351:H351">
    <cfRule type="expression" priority="168" aboveAverage="0" equalAverage="0" bottom="0" percent="0" rank="0" text="" dxfId="3824">
      <formula>$B$351&lt;1</formula>
    </cfRule>
  </conditionalFormatting>
  <conditionalFormatting sqref="B350:H350">
    <cfRule type="expression" priority="169" aboveAverage="0" equalAverage="0" bottom="0" percent="0" rank="0" text="" dxfId="3825">
      <formula>$B$350&lt;1</formula>
    </cfRule>
  </conditionalFormatting>
  <conditionalFormatting sqref="B349:H349">
    <cfRule type="expression" priority="170" aboveAverage="0" equalAverage="0" bottom="0" percent="0" rank="0" text="" dxfId="3826">
      <formula>$B$349&lt;1</formula>
    </cfRule>
  </conditionalFormatting>
  <conditionalFormatting sqref="B348:H348">
    <cfRule type="expression" priority="171" aboveAverage="0" equalAverage="0" bottom="0" percent="0" rank="0" text="" dxfId="3827">
      <formula>$B$348&lt;1</formula>
    </cfRule>
  </conditionalFormatting>
  <conditionalFormatting sqref="B343:H343">
    <cfRule type="expression" priority="172" aboveAverage="0" equalAverage="0" bottom="0" percent="0" rank="0" text="" dxfId="3828">
      <formula>$B$343&lt;1</formula>
    </cfRule>
  </conditionalFormatting>
  <conditionalFormatting sqref="B342:H342">
    <cfRule type="expression" priority="173" aboveAverage="0" equalAverage="0" bottom="0" percent="0" rank="0" text="" dxfId="3829">
      <formula>$B$342&lt;1</formula>
    </cfRule>
  </conditionalFormatting>
  <conditionalFormatting sqref="B341:H341">
    <cfRule type="expression" priority="174" aboveAverage="0" equalAverage="0" bottom="0" percent="0" rank="0" text="" dxfId="3830">
      <formula>$B$341&lt;1</formula>
    </cfRule>
  </conditionalFormatting>
  <conditionalFormatting sqref="B340:H340">
    <cfRule type="expression" priority="175" aboveAverage="0" equalAverage="0" bottom="0" percent="0" rank="0" text="" dxfId="3831">
      <formula>$B$340&lt;1</formula>
    </cfRule>
  </conditionalFormatting>
  <conditionalFormatting sqref="B339:H339">
    <cfRule type="expression" priority="176" aboveAverage="0" equalAverage="0" bottom="0" percent="0" rank="0" text="" dxfId="3832">
      <formula>$B$339&lt;1</formula>
    </cfRule>
  </conditionalFormatting>
  <conditionalFormatting sqref="B338:H338">
    <cfRule type="expression" priority="177" aboveAverage="0" equalAverage="0" bottom="0" percent="0" rank="0" text="" dxfId="3833">
      <formula>$B$338&lt;1</formula>
    </cfRule>
  </conditionalFormatting>
  <conditionalFormatting sqref="B337:H337">
    <cfRule type="expression" priority="178" aboveAverage="0" equalAverage="0" bottom="0" percent="0" rank="0" text="" dxfId="3834">
      <formula>$B$337&lt;1</formula>
    </cfRule>
  </conditionalFormatting>
  <conditionalFormatting sqref="B336:H336">
    <cfRule type="expression" priority="179" aboveAverage="0" equalAverage="0" bottom="0" percent="0" rank="0" text="" dxfId="3835">
      <formula>$B$336&lt;1</formula>
    </cfRule>
  </conditionalFormatting>
  <conditionalFormatting sqref="B335:H335">
    <cfRule type="expression" priority="180" aboveAverage="0" equalAverage="0" bottom="0" percent="0" rank="0" text="" dxfId="3836">
      <formula>$B$335&lt;1</formula>
    </cfRule>
  </conditionalFormatting>
  <conditionalFormatting sqref="B334:H334">
    <cfRule type="expression" priority="181" aboveAverage="0" equalAverage="0" bottom="0" percent="0" rank="0" text="" dxfId="3837">
      <formula>$B$334&lt;1</formula>
    </cfRule>
  </conditionalFormatting>
  <conditionalFormatting sqref="B333:H333">
    <cfRule type="expression" priority="182" aboveAverage="0" equalAverage="0" bottom="0" percent="0" rank="0" text="" dxfId="3838">
      <formula>$B$333&lt;1</formula>
    </cfRule>
  </conditionalFormatting>
  <conditionalFormatting sqref="B332:H332">
    <cfRule type="expression" priority="183" aboveAverage="0" equalAverage="0" bottom="0" percent="0" rank="0" text="" dxfId="3839">
      <formula>$B$332&lt;1</formula>
    </cfRule>
  </conditionalFormatting>
  <conditionalFormatting sqref="B331:H331">
    <cfRule type="expression" priority="184" aboveAverage="0" equalAverage="0" bottom="0" percent="0" rank="0" text="" dxfId="3840">
      <formula>$B$331&lt;1</formula>
    </cfRule>
  </conditionalFormatting>
  <conditionalFormatting sqref="B330:H330">
    <cfRule type="expression" priority="185" aboveAverage="0" equalAverage="0" bottom="0" percent="0" rank="0" text="" dxfId="3841">
      <formula>$B$330&lt;1</formula>
    </cfRule>
  </conditionalFormatting>
  <conditionalFormatting sqref="B329:H329">
    <cfRule type="expression" priority="186" aboveAverage="0" equalAverage="0" bottom="0" percent="0" rank="0" text="" dxfId="3842">
      <formula>$B$329&lt;1</formula>
    </cfRule>
  </conditionalFormatting>
  <conditionalFormatting sqref="B328:H328">
    <cfRule type="expression" priority="187" aboveAverage="0" equalAverage="0" bottom="0" percent="0" rank="0" text="" dxfId="3843">
      <formula>$B$328&lt;1</formula>
    </cfRule>
  </conditionalFormatting>
  <conditionalFormatting sqref="B327:H327">
    <cfRule type="expression" priority="188" aboveAverage="0" equalAverage="0" bottom="0" percent="0" rank="0" text="" dxfId="3844">
      <formula>$B$327&lt;1</formula>
    </cfRule>
  </conditionalFormatting>
  <conditionalFormatting sqref="B326:H326">
    <cfRule type="expression" priority="189" aboveAverage="0" equalAverage="0" bottom="0" percent="0" rank="0" text="" dxfId="3845">
      <formula>$B$326&lt;1</formula>
    </cfRule>
  </conditionalFormatting>
  <conditionalFormatting sqref="B325:H325">
    <cfRule type="expression" priority="190" aboveAverage="0" equalAverage="0" bottom="0" percent="0" rank="0" text="" dxfId="3846">
      <formula>$B$325&lt;1</formula>
    </cfRule>
  </conditionalFormatting>
  <conditionalFormatting sqref="B324:H324">
    <cfRule type="expression" priority="191" aboveAverage="0" equalAverage="0" bottom="0" percent="0" rank="0" text="" dxfId="3847">
      <formula>$B$324&lt;1</formula>
    </cfRule>
  </conditionalFormatting>
  <conditionalFormatting sqref="B323:H323">
    <cfRule type="expression" priority="192" aboveAverage="0" equalAverage="0" bottom="0" percent="0" rank="0" text="" dxfId="3848">
      <formula>$B$323&lt;1</formula>
    </cfRule>
  </conditionalFormatting>
  <conditionalFormatting sqref="B322:H322">
    <cfRule type="expression" priority="193" aboveAverage="0" equalAverage="0" bottom="0" percent="0" rank="0" text="" dxfId="3849">
      <formula>$B$322&lt;1</formula>
    </cfRule>
  </conditionalFormatting>
  <conditionalFormatting sqref="B321:H321">
    <cfRule type="expression" priority="194" aboveAverage="0" equalAverage="0" bottom="0" percent="0" rank="0" text="" dxfId="3850">
      <formula>$B$321&lt;1</formula>
    </cfRule>
  </conditionalFormatting>
  <conditionalFormatting sqref="B320:H320">
    <cfRule type="expression" priority="195" aboveAverage="0" equalAverage="0" bottom="0" percent="0" rank="0" text="" dxfId="3851">
      <formula>$B$320&lt;1</formula>
    </cfRule>
  </conditionalFormatting>
  <conditionalFormatting sqref="B319:H319">
    <cfRule type="expression" priority="196" aboveAverage="0" equalAverage="0" bottom="0" percent="0" rank="0" text="" dxfId="3852">
      <formula>$B$319&lt;1</formula>
    </cfRule>
  </conditionalFormatting>
  <conditionalFormatting sqref="B318:H318">
    <cfRule type="expression" priority="197" aboveAverage="0" equalAverage="0" bottom="0" percent="0" rank="0" text="" dxfId="3853">
      <formula>$B$318&lt;1</formula>
    </cfRule>
  </conditionalFormatting>
  <conditionalFormatting sqref="B317:H317">
    <cfRule type="expression" priority="198" aboveAverage="0" equalAverage="0" bottom="0" percent="0" rank="0" text="" dxfId="3854">
      <formula>$B$317&lt;1</formula>
    </cfRule>
  </conditionalFormatting>
  <conditionalFormatting sqref="B316:H316">
    <cfRule type="expression" priority="199" aboveAverage="0" equalAverage="0" bottom="0" percent="0" rank="0" text="" dxfId="3855">
      <formula>$B$316&lt;1</formula>
    </cfRule>
  </conditionalFormatting>
  <conditionalFormatting sqref="B315:H315">
    <cfRule type="expression" priority="200" aboveAverage="0" equalAverage="0" bottom="0" percent="0" rank="0" text="" dxfId="3856">
      <formula>$B$315&lt;1</formula>
    </cfRule>
  </conditionalFormatting>
  <conditionalFormatting sqref="B314:H314">
    <cfRule type="expression" priority="201" aboveAverage="0" equalAverage="0" bottom="0" percent="0" rank="0" text="" dxfId="3857">
      <formula>$B$314&lt;1</formula>
    </cfRule>
  </conditionalFormatting>
  <conditionalFormatting sqref="B313:H313">
    <cfRule type="expression" priority="202" aboveAverage="0" equalAverage="0" bottom="0" percent="0" rank="0" text="" dxfId="3858">
      <formula>$B$313&lt;1</formula>
    </cfRule>
  </conditionalFormatting>
  <conditionalFormatting sqref="B312:H312">
    <cfRule type="expression" priority="203" aboveAverage="0" equalAverage="0" bottom="0" percent="0" rank="0" text="" dxfId="3859">
      <formula>$B$312&lt;1</formula>
    </cfRule>
  </conditionalFormatting>
  <conditionalFormatting sqref="B311:H311">
    <cfRule type="expression" priority="204" aboveAverage="0" equalAverage="0" bottom="0" percent="0" rank="0" text="" dxfId="3860">
      <formula>$B$311&lt;1</formula>
    </cfRule>
  </conditionalFormatting>
  <conditionalFormatting sqref="B310:H310">
    <cfRule type="expression" priority="205" aboveAverage="0" equalAverage="0" bottom="0" percent="0" rank="0" text="" dxfId="3861">
      <formula>$B$310&lt;1</formula>
    </cfRule>
  </conditionalFormatting>
  <conditionalFormatting sqref="B309:H309">
    <cfRule type="expression" priority="206" aboveAverage="0" equalAverage="0" bottom="0" percent="0" rank="0" text="" dxfId="3862">
      <formula>$B$309&lt;1</formula>
    </cfRule>
  </conditionalFormatting>
  <conditionalFormatting sqref="B308:H308">
    <cfRule type="expression" priority="207" aboveAverage="0" equalAverage="0" bottom="0" percent="0" rank="0" text="" dxfId="3863">
      <formula>$B$308&lt;1</formula>
    </cfRule>
  </conditionalFormatting>
  <conditionalFormatting sqref="B307:H307">
    <cfRule type="expression" priority="208" aboveAverage="0" equalAverage="0" bottom="0" percent="0" rank="0" text="" dxfId="3864">
      <formula>$B$307&lt;1</formula>
    </cfRule>
  </conditionalFormatting>
  <conditionalFormatting sqref="B306:H306">
    <cfRule type="expression" priority="209" aboveAverage="0" equalAverage="0" bottom="0" percent="0" rank="0" text="" dxfId="3865">
      <formula>$B$306&lt;1</formula>
    </cfRule>
  </conditionalFormatting>
  <conditionalFormatting sqref="B305:H305">
    <cfRule type="expression" priority="210" aboveAverage="0" equalAverage="0" bottom="0" percent="0" rank="0" text="" dxfId="3866">
      <formula>$B$305&lt;1</formula>
    </cfRule>
  </conditionalFormatting>
  <conditionalFormatting sqref="B304:H304">
    <cfRule type="expression" priority="211" aboveAverage="0" equalAverage="0" bottom="0" percent="0" rank="0" text="" dxfId="3867">
      <formula>$B$304&lt;1</formula>
    </cfRule>
  </conditionalFormatting>
  <conditionalFormatting sqref="B303:H303">
    <cfRule type="expression" priority="212" aboveAverage="0" equalAverage="0" bottom="0" percent="0" rank="0" text="" dxfId="3868">
      <formula>$B$303&lt;1</formula>
    </cfRule>
  </conditionalFormatting>
  <conditionalFormatting sqref="B302:H302">
    <cfRule type="expression" priority="213" aboveAverage="0" equalAverage="0" bottom="0" percent="0" rank="0" text="" dxfId="3869">
      <formula>$B$302&lt;1</formula>
    </cfRule>
  </conditionalFormatting>
  <conditionalFormatting sqref="B301:H301">
    <cfRule type="expression" priority="214" aboveAverage="0" equalAverage="0" bottom="0" percent="0" rank="0" text="" dxfId="3870">
      <formula>$B$301&lt;1</formula>
    </cfRule>
  </conditionalFormatting>
  <conditionalFormatting sqref="B300:H300">
    <cfRule type="expression" priority="215" aboveAverage="0" equalAverage="0" bottom="0" percent="0" rank="0" text="" dxfId="3871">
      <formula>$B$300&lt;1</formula>
    </cfRule>
  </conditionalFormatting>
  <conditionalFormatting sqref="B299:H299">
    <cfRule type="expression" priority="216" aboveAverage="0" equalAverage="0" bottom="0" percent="0" rank="0" text="" dxfId="3872">
      <formula>$B$299&lt;1</formula>
    </cfRule>
  </conditionalFormatting>
  <conditionalFormatting sqref="B298:H298">
    <cfRule type="expression" priority="217" aboveAverage="0" equalAverage="0" bottom="0" percent="0" rank="0" text="" dxfId="3873">
      <formula>$B$298&lt;1</formula>
    </cfRule>
  </conditionalFormatting>
  <conditionalFormatting sqref="B297:H297">
    <cfRule type="expression" priority="218" aboveAverage="0" equalAverage="0" bottom="0" percent="0" rank="0" text="" dxfId="3874">
      <formula>$B$297&lt;1</formula>
    </cfRule>
  </conditionalFormatting>
  <conditionalFormatting sqref="B296:H296">
    <cfRule type="expression" priority="219" aboveAverage="0" equalAverage="0" bottom="0" percent="0" rank="0" text="" dxfId="3875">
      <formula>$B$296&lt;1</formula>
    </cfRule>
  </conditionalFormatting>
  <conditionalFormatting sqref="B295:H295">
    <cfRule type="expression" priority="220" aboveAverage="0" equalAverage="0" bottom="0" percent="0" rank="0" text="" dxfId="3876">
      <formula>$B$295&lt;1</formula>
    </cfRule>
  </conditionalFormatting>
  <conditionalFormatting sqref="B294:H294">
    <cfRule type="expression" priority="221" aboveAverage="0" equalAverage="0" bottom="0" percent="0" rank="0" text="" dxfId="3877">
      <formula>$B$294&lt;1</formula>
    </cfRule>
  </conditionalFormatting>
  <conditionalFormatting sqref="B293:H293">
    <cfRule type="expression" priority="222" aboveAverage="0" equalAverage="0" bottom="0" percent="0" rank="0" text="" dxfId="3878">
      <formula>$B$293&lt;1</formula>
    </cfRule>
  </conditionalFormatting>
  <conditionalFormatting sqref="B292:H292">
    <cfRule type="expression" priority="223" aboveAverage="0" equalAverage="0" bottom="0" percent="0" rank="0" text="" dxfId="3879">
      <formula>$B$292&lt;1</formula>
    </cfRule>
  </conditionalFormatting>
  <conditionalFormatting sqref="B291:H291">
    <cfRule type="expression" priority="224" aboveAverage="0" equalAverage="0" bottom="0" percent="0" rank="0" text="" dxfId="3880">
      <formula>$B$291&lt;1</formula>
    </cfRule>
  </conditionalFormatting>
  <conditionalFormatting sqref="B290:H290">
    <cfRule type="expression" priority="225" aboveAverage="0" equalAverage="0" bottom="0" percent="0" rank="0" text="" dxfId="3881">
      <formula>$B$290&lt;1</formula>
    </cfRule>
  </conditionalFormatting>
  <conditionalFormatting sqref="B289:H289">
    <cfRule type="expression" priority="226" aboveAverage="0" equalAverage="0" bottom="0" percent="0" rank="0" text="" dxfId="3882">
      <formula>$B$289&lt;1</formula>
    </cfRule>
  </conditionalFormatting>
  <conditionalFormatting sqref="B288:H288">
    <cfRule type="expression" priority="227" aboveAverage="0" equalAverage="0" bottom="0" percent="0" rank="0" text="" dxfId="3883">
      <formula>$B$288&lt;1</formula>
    </cfRule>
  </conditionalFormatting>
  <conditionalFormatting sqref="B287:H287">
    <cfRule type="expression" priority="228" aboveAverage="0" equalAverage="0" bottom="0" percent="0" rank="0" text="" dxfId="3884">
      <formula>$B$287&lt;1</formula>
    </cfRule>
  </conditionalFormatting>
  <conditionalFormatting sqref="B286:H286">
    <cfRule type="expression" priority="229" aboveAverage="0" equalAverage="0" bottom="0" percent="0" rank="0" text="" dxfId="3885">
      <formula>$B$286&lt;1</formula>
    </cfRule>
  </conditionalFormatting>
  <conditionalFormatting sqref="B285:H285">
    <cfRule type="expression" priority="230" aboveAverage="0" equalAverage="0" bottom="0" percent="0" rank="0" text="" dxfId="3886">
      <formula>$B$285&lt;1</formula>
    </cfRule>
  </conditionalFormatting>
  <conditionalFormatting sqref="B284:H284">
    <cfRule type="expression" priority="231" aboveAverage="0" equalAverage="0" bottom="0" percent="0" rank="0" text="" dxfId="3887">
      <formula>$B$284&lt;1</formula>
    </cfRule>
  </conditionalFormatting>
  <conditionalFormatting sqref="B283:H283">
    <cfRule type="expression" priority="232" aboveAverage="0" equalAverage="0" bottom="0" percent="0" rank="0" text="" dxfId="3888">
      <formula>$B$283&lt;1</formula>
    </cfRule>
  </conditionalFormatting>
  <conditionalFormatting sqref="B282:H282">
    <cfRule type="expression" priority="233" aboveAverage="0" equalAverage="0" bottom="0" percent="0" rank="0" text="" dxfId="3889">
      <formula>$B$282&lt;1</formula>
    </cfRule>
  </conditionalFormatting>
  <conditionalFormatting sqref="B281:H281">
    <cfRule type="expression" priority="234" aboveAverage="0" equalAverage="0" bottom="0" percent="0" rank="0" text="" dxfId="3890">
      <formula>$B$281&lt;1</formula>
    </cfRule>
  </conditionalFormatting>
  <conditionalFormatting sqref="B280:H280">
    <cfRule type="expression" priority="235" aboveAverage="0" equalAverage="0" bottom="0" percent="0" rank="0" text="" dxfId="3891">
      <formula>$B$280&lt;1</formula>
    </cfRule>
  </conditionalFormatting>
  <conditionalFormatting sqref="B279:H279">
    <cfRule type="expression" priority="236" aboveAverage="0" equalAverage="0" bottom="0" percent="0" rank="0" text="" dxfId="3892">
      <formula>$B$279&lt;1</formula>
    </cfRule>
  </conditionalFormatting>
  <conditionalFormatting sqref="B278:H278">
    <cfRule type="expression" priority="237" aboveAverage="0" equalAverage="0" bottom="0" percent="0" rank="0" text="" dxfId="3893">
      <formula>$B$278&lt;1</formula>
    </cfRule>
  </conditionalFormatting>
  <conditionalFormatting sqref="B277:H277">
    <cfRule type="expression" priority="238" aboveAverage="0" equalAverage="0" bottom="0" percent="0" rank="0" text="" dxfId="3894">
      <formula>$B$277&lt;1</formula>
    </cfRule>
  </conditionalFormatting>
  <conditionalFormatting sqref="B276:H276">
    <cfRule type="expression" priority="239" aboveAverage="0" equalAverage="0" bottom="0" percent="0" rank="0" text="" dxfId="3895">
      <formula>$B$276&lt;1</formula>
    </cfRule>
  </conditionalFormatting>
  <conditionalFormatting sqref="B275:H275">
    <cfRule type="expression" priority="240" aboveAverage="0" equalAverage="0" bottom="0" percent="0" rank="0" text="" dxfId="3896">
      <formula>$B$275&lt;1</formula>
    </cfRule>
  </conditionalFormatting>
  <conditionalFormatting sqref="B274:H274">
    <cfRule type="expression" priority="241" aboveAverage="0" equalAverage="0" bottom="0" percent="0" rank="0" text="" dxfId="3897">
      <formula>$B$274&lt;1</formula>
    </cfRule>
  </conditionalFormatting>
  <conditionalFormatting sqref="B273:H273">
    <cfRule type="expression" priority="242" aboveAverage="0" equalAverage="0" bottom="0" percent="0" rank="0" text="" dxfId="3898">
      <formula>$B$273&lt;1</formula>
    </cfRule>
  </conditionalFormatting>
  <conditionalFormatting sqref="B272:H272">
    <cfRule type="expression" priority="243" aboveAverage="0" equalAverage="0" bottom="0" percent="0" rank="0" text="" dxfId="3899">
      <formula>$B$272&lt;1</formula>
    </cfRule>
  </conditionalFormatting>
  <conditionalFormatting sqref="B271:H271">
    <cfRule type="expression" priority="244" aboveAverage="0" equalAverage="0" bottom="0" percent="0" rank="0" text="" dxfId="3900">
      <formula>$B$271&lt;1</formula>
    </cfRule>
  </conditionalFormatting>
  <conditionalFormatting sqref="B270:H270">
    <cfRule type="expression" priority="245" aboveAverage="0" equalAverage="0" bottom="0" percent="0" rank="0" text="" dxfId="3901">
      <formula>$B$270&lt;1</formula>
    </cfRule>
  </conditionalFormatting>
  <conditionalFormatting sqref="B269:H269">
    <cfRule type="expression" priority="246" aboveAverage="0" equalAverage="0" bottom="0" percent="0" rank="0" text="" dxfId="3902">
      <formula>$B$269&lt;1</formula>
    </cfRule>
  </conditionalFormatting>
  <conditionalFormatting sqref="B268:H268">
    <cfRule type="expression" priority="247" aboveAverage="0" equalAverage="0" bottom="0" percent="0" rank="0" text="" dxfId="3903">
      <formula>$B$268&lt;1</formula>
    </cfRule>
  </conditionalFormatting>
  <conditionalFormatting sqref="B265:H265">
    <cfRule type="expression" priority="248" aboveAverage="0" equalAverage="0" bottom="0" percent="0" rank="0" text="" dxfId="3904">
      <formula>$B$265&lt;1</formula>
    </cfRule>
  </conditionalFormatting>
  <conditionalFormatting sqref="B264:H264">
    <cfRule type="expression" priority="249" aboveAverage="0" equalAverage="0" bottom="0" percent="0" rank="0" text="" dxfId="3905">
      <formula>$B$264&lt;1</formula>
    </cfRule>
  </conditionalFormatting>
  <conditionalFormatting sqref="B263:H263">
    <cfRule type="expression" priority="250" aboveAverage="0" equalAverage="0" bottom="0" percent="0" rank="0" text="" dxfId="3906">
      <formula>$B$263&lt;1</formula>
    </cfRule>
  </conditionalFormatting>
  <conditionalFormatting sqref="B262:H262">
    <cfRule type="expression" priority="251" aboveAverage="0" equalAverage="0" bottom="0" percent="0" rank="0" text="" dxfId="3907">
      <formula>$B$262&lt;1</formula>
    </cfRule>
  </conditionalFormatting>
  <conditionalFormatting sqref="B261:H261">
    <cfRule type="expression" priority="252" aboveAverage="0" equalAverage="0" bottom="0" percent="0" rank="0" text="" dxfId="3908">
      <formula>$B$261&lt;1</formula>
    </cfRule>
  </conditionalFormatting>
  <conditionalFormatting sqref="B260:H260">
    <cfRule type="expression" priority="253" aboveAverage="0" equalAverage="0" bottom="0" percent="0" rank="0" text="" dxfId="3909">
      <formula>$B$260&lt;1</formula>
    </cfRule>
  </conditionalFormatting>
  <conditionalFormatting sqref="B259:H259">
    <cfRule type="expression" priority="254" aboveAverage="0" equalAverage="0" bottom="0" percent="0" rank="0" text="" dxfId="3910">
      <formula>$B$259&lt;1</formula>
    </cfRule>
  </conditionalFormatting>
  <conditionalFormatting sqref="B258:H258">
    <cfRule type="expression" priority="255" aboveAverage="0" equalAverage="0" bottom="0" percent="0" rank="0" text="" dxfId="3911">
      <formula>$B$258&lt;1</formula>
    </cfRule>
  </conditionalFormatting>
  <conditionalFormatting sqref="B257:H257">
    <cfRule type="expression" priority="256" aboveAverage="0" equalAverage="0" bottom="0" percent="0" rank="0" text="" dxfId="3912">
      <formula>$B$257&lt;1</formula>
    </cfRule>
  </conditionalFormatting>
  <conditionalFormatting sqref="B256:H256">
    <cfRule type="expression" priority="257" aboveAverage="0" equalAverage="0" bottom="0" percent="0" rank="0" text="" dxfId="3913">
      <formula>$B$256&lt;1</formula>
    </cfRule>
  </conditionalFormatting>
  <conditionalFormatting sqref="B255:H255">
    <cfRule type="expression" priority="258" aboveAverage="0" equalAverage="0" bottom="0" percent="0" rank="0" text="" dxfId="3914">
      <formula>$B$255&lt;1</formula>
    </cfRule>
  </conditionalFormatting>
  <conditionalFormatting sqref="B254:H254">
    <cfRule type="expression" priority="259" aboveAverage="0" equalAverage="0" bottom="0" percent="0" rank="0" text="" dxfId="3915">
      <formula>$B$254&lt;1</formula>
    </cfRule>
  </conditionalFormatting>
  <conditionalFormatting sqref="B253:H253">
    <cfRule type="expression" priority="260" aboveAverage="0" equalAverage="0" bottom="0" percent="0" rank="0" text="" dxfId="3916">
      <formula>$B$253&lt;1</formula>
    </cfRule>
  </conditionalFormatting>
  <conditionalFormatting sqref="B252:H252">
    <cfRule type="expression" priority="261" aboveAverage="0" equalAverage="0" bottom="0" percent="0" rank="0" text="" dxfId="3917">
      <formula>$B$252&lt;1</formula>
    </cfRule>
  </conditionalFormatting>
  <conditionalFormatting sqref="B251:H251">
    <cfRule type="expression" priority="262" aboveAverage="0" equalAverage="0" bottom="0" percent="0" rank="0" text="" dxfId="3918">
      <formula>$B$251&lt;1</formula>
    </cfRule>
  </conditionalFormatting>
  <conditionalFormatting sqref="B250:H250">
    <cfRule type="expression" priority="263" aboveAverage="0" equalAverage="0" bottom="0" percent="0" rank="0" text="" dxfId="3919">
      <formula>$B$250&lt;1</formula>
    </cfRule>
  </conditionalFormatting>
  <conditionalFormatting sqref="B249:H249">
    <cfRule type="expression" priority="264" aboveAverage="0" equalAverage="0" bottom="0" percent="0" rank="0" text="" dxfId="3920">
      <formula>$B$249&lt;1</formula>
    </cfRule>
  </conditionalFormatting>
  <conditionalFormatting sqref="B248:H248">
    <cfRule type="expression" priority="265" aboveAverage="0" equalAverage="0" bottom="0" percent="0" rank="0" text="" dxfId="3921">
      <formula>$B$248&lt;1</formula>
    </cfRule>
  </conditionalFormatting>
  <conditionalFormatting sqref="B247:H247">
    <cfRule type="expression" priority="266" aboveAverage="0" equalAverage="0" bottom="0" percent="0" rank="0" text="" dxfId="3922">
      <formula>$B$247&lt;1</formula>
    </cfRule>
  </conditionalFormatting>
  <conditionalFormatting sqref="B246:H246">
    <cfRule type="expression" priority="267" aboveAverage="0" equalAverage="0" bottom="0" percent="0" rank="0" text="" dxfId="3923">
      <formula>$B$246&lt;1</formula>
    </cfRule>
  </conditionalFormatting>
  <conditionalFormatting sqref="B245:H245">
    <cfRule type="expression" priority="268" aboveAverage="0" equalAverage="0" bottom="0" percent="0" rank="0" text="" dxfId="3924">
      <formula>$B$245&lt;1</formula>
    </cfRule>
  </conditionalFormatting>
  <conditionalFormatting sqref="B244:H244">
    <cfRule type="expression" priority="269" aboveAverage="0" equalAverage="0" bottom="0" percent="0" rank="0" text="" dxfId="3925">
      <formula>$B$244&lt;1</formula>
    </cfRule>
  </conditionalFormatting>
  <conditionalFormatting sqref="B243:H243">
    <cfRule type="expression" priority="270" aboveAverage="0" equalAverage="0" bottom="0" percent="0" rank="0" text="" dxfId="3926">
      <formula>$B$243&lt;1</formula>
    </cfRule>
  </conditionalFormatting>
  <conditionalFormatting sqref="B242:H242">
    <cfRule type="expression" priority="271" aboveAverage="0" equalAverage="0" bottom="0" percent="0" rank="0" text="" dxfId="3927">
      <formula>$B$242&lt;1</formula>
    </cfRule>
  </conditionalFormatting>
  <conditionalFormatting sqref="B241:H241">
    <cfRule type="expression" priority="272" aboveAverage="0" equalAverage="0" bottom="0" percent="0" rank="0" text="" dxfId="3928">
      <formula>$B$241&lt;1</formula>
    </cfRule>
  </conditionalFormatting>
  <conditionalFormatting sqref="B240:H240">
    <cfRule type="expression" priority="273" aboveAverage="0" equalAverage="0" bottom="0" percent="0" rank="0" text="" dxfId="3929">
      <formula>$B$240&lt;1</formula>
    </cfRule>
  </conditionalFormatting>
  <conditionalFormatting sqref="B239:H239">
    <cfRule type="expression" priority="274" aboveAverage="0" equalAverage="0" bottom="0" percent="0" rank="0" text="" dxfId="3930">
      <formula>$B$239&lt;1</formula>
    </cfRule>
  </conditionalFormatting>
  <conditionalFormatting sqref="B238:H238">
    <cfRule type="expression" priority="275" aboveAverage="0" equalAverage="0" bottom="0" percent="0" rank="0" text="" dxfId="3931">
      <formula>$B$238&lt;1</formula>
    </cfRule>
  </conditionalFormatting>
  <conditionalFormatting sqref="B233:H233">
    <cfRule type="expression" priority="276" aboveAverage="0" equalAverage="0" bottom="0" percent="0" rank="0" text="" dxfId="3932">
      <formula>$B$233&lt;1</formula>
    </cfRule>
  </conditionalFormatting>
  <conditionalFormatting sqref="B232:H232">
    <cfRule type="expression" priority="277" aboveAverage="0" equalAverage="0" bottom="0" percent="0" rank="0" text="" dxfId="3933">
      <formula>$B$232&lt;1</formula>
    </cfRule>
  </conditionalFormatting>
  <conditionalFormatting sqref="B231:H231">
    <cfRule type="expression" priority="278" aboveAverage="0" equalAverage="0" bottom="0" percent="0" rank="0" text="" dxfId="3934">
      <formula>$B$231&lt;1</formula>
    </cfRule>
  </conditionalFormatting>
  <conditionalFormatting sqref="B230:H230">
    <cfRule type="expression" priority="279" aboveAverage="0" equalAverage="0" bottom="0" percent="0" rank="0" text="" dxfId="3935">
      <formula>$B$230&lt;1</formula>
    </cfRule>
  </conditionalFormatting>
  <conditionalFormatting sqref="B229:H229">
    <cfRule type="expression" priority="280" aboveAverage="0" equalAverage="0" bottom="0" percent="0" rank="0" text="" dxfId="3936">
      <formula>$B$229&lt;1</formula>
    </cfRule>
  </conditionalFormatting>
  <conditionalFormatting sqref="B228:H228">
    <cfRule type="expression" priority="281" aboveAverage="0" equalAverage="0" bottom="0" percent="0" rank="0" text="" dxfId="3937">
      <formula>$B$228&lt;1</formula>
    </cfRule>
  </conditionalFormatting>
  <conditionalFormatting sqref="B227:H227">
    <cfRule type="expression" priority="282" aboveAverage="0" equalAverage="0" bottom="0" percent="0" rank="0" text="" dxfId="3938">
      <formula>$B$227&lt;1</formula>
    </cfRule>
  </conditionalFormatting>
  <conditionalFormatting sqref="B226:H226">
    <cfRule type="expression" priority="283" aboveAverage="0" equalAverage="0" bottom="0" percent="0" rank="0" text="" dxfId="3939">
      <formula>$B$226&lt;1</formula>
    </cfRule>
  </conditionalFormatting>
  <conditionalFormatting sqref="B225:H225">
    <cfRule type="expression" priority="284" aboveAverage="0" equalAverage="0" bottom="0" percent="0" rank="0" text="" dxfId="3940">
      <formula>$B$225&lt;1</formula>
    </cfRule>
  </conditionalFormatting>
  <conditionalFormatting sqref="B224:H224">
    <cfRule type="expression" priority="285" aboveAverage="0" equalAverage="0" bottom="0" percent="0" rank="0" text="" dxfId="3941">
      <formula>$B$224&lt;1</formula>
    </cfRule>
  </conditionalFormatting>
  <conditionalFormatting sqref="B223:H223">
    <cfRule type="expression" priority="286" aboveAverage="0" equalAverage="0" bottom="0" percent="0" rank="0" text="" dxfId="3942">
      <formula>$B$223&lt;1</formula>
    </cfRule>
  </conditionalFormatting>
  <conditionalFormatting sqref="B222:H222">
    <cfRule type="expression" priority="287" aboveAverage="0" equalAverage="0" bottom="0" percent="0" rank="0" text="" dxfId="3943">
      <formula>$B$222&lt;1</formula>
    </cfRule>
  </conditionalFormatting>
  <conditionalFormatting sqref="B221:H221">
    <cfRule type="expression" priority="288" aboveAverage="0" equalAverage="0" bottom="0" percent="0" rank="0" text="" dxfId="3944">
      <formula>$B$221&lt;1</formula>
    </cfRule>
  </conditionalFormatting>
  <conditionalFormatting sqref="B220:H220">
    <cfRule type="expression" priority="289" aboveAverage="0" equalAverage="0" bottom="0" percent="0" rank="0" text="" dxfId="3945">
      <formula>$B$220&lt;1</formula>
    </cfRule>
  </conditionalFormatting>
  <conditionalFormatting sqref="B219:H219">
    <cfRule type="expression" priority="290" aboveAverage="0" equalAverage="0" bottom="0" percent="0" rank="0" text="" dxfId="3946">
      <formula>$B$219&lt;1</formula>
    </cfRule>
  </conditionalFormatting>
  <conditionalFormatting sqref="B218:H218">
    <cfRule type="expression" priority="291" aboveAverage="0" equalAverage="0" bottom="0" percent="0" rank="0" text="" dxfId="3947">
      <formula>$B$218&lt;1</formula>
    </cfRule>
  </conditionalFormatting>
  <conditionalFormatting sqref="B217:H217">
    <cfRule type="expression" priority="292" aboveAverage="0" equalAverage="0" bottom="0" percent="0" rank="0" text="" dxfId="3948">
      <formula>$B$217&lt;1</formula>
    </cfRule>
  </conditionalFormatting>
  <conditionalFormatting sqref="B216:H216">
    <cfRule type="expression" priority="293" aboveAverage="0" equalAverage="0" bottom="0" percent="0" rank="0" text="" dxfId="3949">
      <formula>$B$216&lt;1</formula>
    </cfRule>
  </conditionalFormatting>
  <conditionalFormatting sqref="B215:H215">
    <cfRule type="expression" priority="294" aboveAverage="0" equalAverage="0" bottom="0" percent="0" rank="0" text="" dxfId="3950">
      <formula>$B$215&lt;1</formula>
    </cfRule>
  </conditionalFormatting>
  <conditionalFormatting sqref="B214:H214">
    <cfRule type="expression" priority="295" aboveAverage="0" equalAverage="0" bottom="0" percent="0" rank="0" text="" dxfId="3951">
      <formula>$B$214&lt;1</formula>
    </cfRule>
  </conditionalFormatting>
  <conditionalFormatting sqref="B213:H213">
    <cfRule type="expression" priority="296" aboveAverage="0" equalAverage="0" bottom="0" percent="0" rank="0" text="" dxfId="3952">
      <formula>$B$213&lt;1</formula>
    </cfRule>
  </conditionalFormatting>
  <conditionalFormatting sqref="B212:H212">
    <cfRule type="expression" priority="297" aboveAverage="0" equalAverage="0" bottom="0" percent="0" rank="0" text="" dxfId="3953">
      <formula>$B$212&lt;1</formula>
    </cfRule>
  </conditionalFormatting>
  <conditionalFormatting sqref="B211:H211">
    <cfRule type="expression" priority="298" aboveAverage="0" equalAverage="0" bottom="0" percent="0" rank="0" text="" dxfId="3954">
      <formula>$B$211&lt;1</formula>
    </cfRule>
  </conditionalFormatting>
  <conditionalFormatting sqref="B210:H210">
    <cfRule type="expression" priority="299" aboveAverage="0" equalAverage="0" bottom="0" percent="0" rank="0" text="" dxfId="3955">
      <formula>$B$210&lt;1</formula>
    </cfRule>
  </conditionalFormatting>
  <conditionalFormatting sqref="B209:H209">
    <cfRule type="expression" priority="300" aboveAverage="0" equalAverage="0" bottom="0" percent="0" rank="0" text="" dxfId="3956">
      <formula>$B$209&lt;1</formula>
    </cfRule>
  </conditionalFormatting>
  <conditionalFormatting sqref="B208:H208">
    <cfRule type="expression" priority="301" aboveAverage="0" equalAverage="0" bottom="0" percent="0" rank="0" text="" dxfId="3957">
      <formula>$B$208&lt;1</formula>
    </cfRule>
  </conditionalFormatting>
  <conditionalFormatting sqref="B207:H207">
    <cfRule type="expression" priority="302" aboveAverage="0" equalAverage="0" bottom="0" percent="0" rank="0" text="" dxfId="3958">
      <formula>$B$207&lt;1</formula>
    </cfRule>
  </conditionalFormatting>
  <conditionalFormatting sqref="B206:H206">
    <cfRule type="expression" priority="303" aboveAverage="0" equalAverage="0" bottom="0" percent="0" rank="0" text="" dxfId="3959">
      <formula>$B$206&lt;1</formula>
    </cfRule>
  </conditionalFormatting>
  <conditionalFormatting sqref="B205:H205">
    <cfRule type="expression" priority="304" aboveAverage="0" equalAverage="0" bottom="0" percent="0" rank="0" text="" dxfId="3960">
      <formula>$B$205&lt;1</formula>
    </cfRule>
  </conditionalFormatting>
  <conditionalFormatting sqref="B204:H204">
    <cfRule type="expression" priority="305" aboveAverage="0" equalAverage="0" bottom="0" percent="0" rank="0" text="" dxfId="3961">
      <formula>$B$204&lt;1</formula>
    </cfRule>
  </conditionalFormatting>
  <conditionalFormatting sqref="B203:H203">
    <cfRule type="expression" priority="306" aboveAverage="0" equalAverage="0" bottom="0" percent="0" rank="0" text="" dxfId="3962">
      <formula>$B$203&lt;1</formula>
    </cfRule>
  </conditionalFormatting>
  <conditionalFormatting sqref="B202:H202">
    <cfRule type="expression" priority="307" aboveAverage="0" equalAverage="0" bottom="0" percent="0" rank="0" text="" dxfId="3963">
      <formula>$B$202&lt;1</formula>
    </cfRule>
  </conditionalFormatting>
  <conditionalFormatting sqref="B201:H201">
    <cfRule type="expression" priority="308" aboveAverage="0" equalAverage="0" bottom="0" percent="0" rank="0" text="" dxfId="3964">
      <formula>$B$201&lt;1</formula>
    </cfRule>
  </conditionalFormatting>
  <conditionalFormatting sqref="B200:H200">
    <cfRule type="expression" priority="309" aboveAverage="0" equalAverage="0" bottom="0" percent="0" rank="0" text="" dxfId="3965">
      <formula>$B$200&lt;1</formula>
    </cfRule>
  </conditionalFormatting>
  <conditionalFormatting sqref="B197:H197">
    <cfRule type="expression" priority="310" aboveAverage="0" equalAverage="0" bottom="0" percent="0" rank="0" text="" dxfId="3966">
      <formula>$B$197&lt;1</formula>
    </cfRule>
  </conditionalFormatting>
  <conditionalFormatting sqref="B196:H196">
    <cfRule type="expression" priority="311" aboveAverage="0" equalAverage="0" bottom="0" percent="0" rank="0" text="" dxfId="3967">
      <formula>$B$196&lt;1</formula>
    </cfRule>
  </conditionalFormatting>
  <conditionalFormatting sqref="B195:H195">
    <cfRule type="expression" priority="312" aboveAverage="0" equalAverage="0" bottom="0" percent="0" rank="0" text="" dxfId="3968">
      <formula>$B$195&lt;1</formula>
    </cfRule>
  </conditionalFormatting>
  <conditionalFormatting sqref="B194:H194">
    <cfRule type="expression" priority="313" aboveAverage="0" equalAverage="0" bottom="0" percent="0" rank="0" text="" dxfId="3969">
      <formula>$B$194&lt;1</formula>
    </cfRule>
  </conditionalFormatting>
  <conditionalFormatting sqref="B193:H193">
    <cfRule type="expression" priority="314" aboveAverage="0" equalAverage="0" bottom="0" percent="0" rank="0" text="" dxfId="3970">
      <formula>$B$193&lt;1</formula>
    </cfRule>
  </conditionalFormatting>
  <conditionalFormatting sqref="B192:H192">
    <cfRule type="expression" priority="315" aboveAverage="0" equalAverage="0" bottom="0" percent="0" rank="0" text="" dxfId="3971">
      <formula>$B$192&lt;1</formula>
    </cfRule>
  </conditionalFormatting>
  <conditionalFormatting sqref="B191:H191">
    <cfRule type="expression" priority="316" aboveAverage="0" equalAverage="0" bottom="0" percent="0" rank="0" text="" dxfId="3972">
      <formula>$B$191&lt;1</formula>
    </cfRule>
  </conditionalFormatting>
  <conditionalFormatting sqref="B190:H190">
    <cfRule type="expression" priority="317" aboveAverage="0" equalAverage="0" bottom="0" percent="0" rank="0" text="" dxfId="3973">
      <formula>$B$190&lt;1</formula>
    </cfRule>
  </conditionalFormatting>
  <conditionalFormatting sqref="B189:H189">
    <cfRule type="expression" priority="318" aboveAverage="0" equalAverage="0" bottom="0" percent="0" rank="0" text="" dxfId="3974">
      <formula>$B$189&lt;1</formula>
    </cfRule>
  </conditionalFormatting>
  <conditionalFormatting sqref="B188:H188">
    <cfRule type="expression" priority="319" aboveAverage="0" equalAverage="0" bottom="0" percent="0" rank="0" text="" dxfId="3975">
      <formula>$B$188&lt;1</formula>
    </cfRule>
  </conditionalFormatting>
  <conditionalFormatting sqref="B187:H187">
    <cfRule type="expression" priority="320" aboveAverage="0" equalAverage="0" bottom="0" percent="0" rank="0" text="" dxfId="3976">
      <formula>$B$187&lt;1</formula>
    </cfRule>
  </conditionalFormatting>
  <conditionalFormatting sqref="B186:H186">
    <cfRule type="expression" priority="321" aboveAverage="0" equalAverage="0" bottom="0" percent="0" rank="0" text="" dxfId="3977">
      <formula>$B$186&lt;1</formula>
    </cfRule>
  </conditionalFormatting>
  <conditionalFormatting sqref="B185:H185">
    <cfRule type="expression" priority="322" aboveAverage="0" equalAverage="0" bottom="0" percent="0" rank="0" text="" dxfId="3978">
      <formula>$B$185&lt;1</formula>
    </cfRule>
  </conditionalFormatting>
  <conditionalFormatting sqref="B180:H180">
    <cfRule type="expression" priority="323" aboveAverage="0" equalAverage="0" bottom="0" percent="0" rank="0" text="" dxfId="3979">
      <formula>$B$180&lt;1</formula>
    </cfRule>
  </conditionalFormatting>
  <conditionalFormatting sqref="B179:H179">
    <cfRule type="expression" priority="324" aboveAverage="0" equalAverage="0" bottom="0" percent="0" rank="0" text="" dxfId="3980">
      <formula>$B$179&lt;1</formula>
    </cfRule>
  </conditionalFormatting>
  <conditionalFormatting sqref="B178:H178">
    <cfRule type="expression" priority="325" aboveAverage="0" equalAverage="0" bottom="0" percent="0" rank="0" text="" dxfId="3981">
      <formula>$B$178&lt;1</formula>
    </cfRule>
  </conditionalFormatting>
  <conditionalFormatting sqref="B177:H177">
    <cfRule type="expression" priority="326" aboveAverage="0" equalAverage="0" bottom="0" percent="0" rank="0" text="" dxfId="3982">
      <formula>$B$177&lt;1</formula>
    </cfRule>
  </conditionalFormatting>
  <conditionalFormatting sqref="B176:H176">
    <cfRule type="expression" priority="327" aboveAverage="0" equalAverage="0" bottom="0" percent="0" rank="0" text="" dxfId="3983">
      <formula>$B$176&lt;1</formula>
    </cfRule>
  </conditionalFormatting>
  <conditionalFormatting sqref="B175:H175">
    <cfRule type="expression" priority="328" aboveAverage="0" equalAverage="0" bottom="0" percent="0" rank="0" text="" dxfId="3984">
      <formula>$B$175&lt;1</formula>
    </cfRule>
  </conditionalFormatting>
  <conditionalFormatting sqref="B174:H174">
    <cfRule type="expression" priority="329" aboveAverage="0" equalAverage="0" bottom="0" percent="0" rank="0" text="" dxfId="3985">
      <formula>$B$174&lt;1</formula>
    </cfRule>
  </conditionalFormatting>
  <conditionalFormatting sqref="B173:H173">
    <cfRule type="expression" priority="330" aboveAverage="0" equalAverage="0" bottom="0" percent="0" rank="0" text="" dxfId="3986">
      <formula>$B$173&lt;1</formula>
    </cfRule>
  </conditionalFormatting>
  <conditionalFormatting sqref="B172:H172">
    <cfRule type="expression" priority="331" aboveAverage="0" equalAverage="0" bottom="0" percent="0" rank="0" text="" dxfId="3987">
      <formula>$B$172&lt;1</formula>
    </cfRule>
  </conditionalFormatting>
  <conditionalFormatting sqref="B171:H171">
    <cfRule type="expression" priority="332" aboveAverage="0" equalAverage="0" bottom="0" percent="0" rank="0" text="" dxfId="3988">
      <formula>$B$171&lt;1</formula>
    </cfRule>
  </conditionalFormatting>
  <conditionalFormatting sqref="B170:H170">
    <cfRule type="expression" priority="333" aboveAverage="0" equalAverage="0" bottom="0" percent="0" rank="0" text="" dxfId="3989">
      <formula>$B$170&lt;1</formula>
    </cfRule>
  </conditionalFormatting>
  <conditionalFormatting sqref="B169:H169">
    <cfRule type="expression" priority="334" aboveAverage="0" equalAverage="0" bottom="0" percent="0" rank="0" text="" dxfId="3990">
      <formula>$B$169&lt;1</formula>
    </cfRule>
  </conditionalFormatting>
  <conditionalFormatting sqref="B168:H168">
    <cfRule type="expression" priority="335" aboveAverage="0" equalAverage="0" bottom="0" percent="0" rank="0" text="" dxfId="3991">
      <formula>$B$168&lt;1</formula>
    </cfRule>
  </conditionalFormatting>
  <conditionalFormatting sqref="B167:H167">
    <cfRule type="expression" priority="336" aboveAverage="0" equalAverage="0" bottom="0" percent="0" rank="0" text="" dxfId="3992">
      <formula>$B$167&lt;1</formula>
    </cfRule>
  </conditionalFormatting>
  <conditionalFormatting sqref="B166:H166">
    <cfRule type="expression" priority="337" aboveAverage="0" equalAverage="0" bottom="0" percent="0" rank="0" text="" dxfId="3993">
      <formula>$B$166&lt;1</formula>
    </cfRule>
  </conditionalFormatting>
  <conditionalFormatting sqref="B165:H165">
    <cfRule type="expression" priority="338" aboveAverage="0" equalAverage="0" bottom="0" percent="0" rank="0" text="" dxfId="3994">
      <formula>$B$165&lt;1</formula>
    </cfRule>
  </conditionalFormatting>
  <conditionalFormatting sqref="B164:H164">
    <cfRule type="expression" priority="339" aboveAverage="0" equalAverage="0" bottom="0" percent="0" rank="0" text="" dxfId="3995">
      <formula>$B$164&lt;1</formula>
    </cfRule>
  </conditionalFormatting>
  <conditionalFormatting sqref="B163:H163">
    <cfRule type="expression" priority="340" aboveAverage="0" equalAverage="0" bottom="0" percent="0" rank="0" text="" dxfId="3996">
      <formula>$B$163&lt;1</formula>
    </cfRule>
  </conditionalFormatting>
  <conditionalFormatting sqref="B162:H162">
    <cfRule type="expression" priority="341" aboveAverage="0" equalAverage="0" bottom="0" percent="0" rank="0" text="" dxfId="3997">
      <formula>$B$162&lt;1</formula>
    </cfRule>
  </conditionalFormatting>
  <conditionalFormatting sqref="B161:H161">
    <cfRule type="expression" priority="342" aboveAverage="0" equalAverage="0" bottom="0" percent="0" rank="0" text="" dxfId="3998">
      <formula>$B$161&lt;1</formula>
    </cfRule>
  </conditionalFormatting>
  <conditionalFormatting sqref="B160:H160">
    <cfRule type="expression" priority="343" aboveAverage="0" equalAverage="0" bottom="0" percent="0" rank="0" text="" dxfId="3999">
      <formula>$B$160&lt;1</formula>
    </cfRule>
  </conditionalFormatting>
  <conditionalFormatting sqref="B159:H159">
    <cfRule type="expression" priority="344" aboveAverage="0" equalAverage="0" bottom="0" percent="0" rank="0" text="" dxfId="4000">
      <formula>$B$159&lt;1</formula>
    </cfRule>
  </conditionalFormatting>
  <conditionalFormatting sqref="B158:H158">
    <cfRule type="expression" priority="345" aboveAverage="0" equalAverage="0" bottom="0" percent="0" rank="0" text="" dxfId="4001">
      <formula>$B$158&lt;1</formula>
    </cfRule>
  </conditionalFormatting>
  <conditionalFormatting sqref="B157:H157">
    <cfRule type="expression" priority="346" aboveAverage="0" equalAverage="0" bottom="0" percent="0" rank="0" text="" dxfId="4002">
      <formula>$B$157&lt;1</formula>
    </cfRule>
  </conditionalFormatting>
  <conditionalFormatting sqref="B156:H156">
    <cfRule type="expression" priority="347" aboveAverage="0" equalAverage="0" bottom="0" percent="0" rank="0" text="" dxfId="4003">
      <formula>$B$156&lt;1</formula>
    </cfRule>
  </conditionalFormatting>
  <conditionalFormatting sqref="B155:H155">
    <cfRule type="expression" priority="348" aboveAverage="0" equalAverage="0" bottom="0" percent="0" rank="0" text="" dxfId="4004">
      <formula>$B$155&lt;1</formula>
    </cfRule>
  </conditionalFormatting>
  <conditionalFormatting sqref="B154:H154">
    <cfRule type="expression" priority="349" aboveAverage="0" equalAverage="0" bottom="0" percent="0" rank="0" text="" dxfId="4005">
      <formula>$B$154&lt;1</formula>
    </cfRule>
  </conditionalFormatting>
  <conditionalFormatting sqref="B153:H153">
    <cfRule type="expression" priority="350" aboveAverage="0" equalAverage="0" bottom="0" percent="0" rank="0" text="" dxfId="4006">
      <formula>$B$153&lt;1</formula>
    </cfRule>
  </conditionalFormatting>
  <conditionalFormatting sqref="B152:H152">
    <cfRule type="expression" priority="351" aboveAverage="0" equalAverage="0" bottom="0" percent="0" rank="0" text="" dxfId="4007">
      <formula>$B$152&lt;1</formula>
    </cfRule>
  </conditionalFormatting>
  <conditionalFormatting sqref="B151:H151">
    <cfRule type="expression" priority="352" aboveAverage="0" equalAverage="0" bottom="0" percent="0" rank="0" text="" dxfId="4008">
      <formula>$B$151&lt;1</formula>
    </cfRule>
  </conditionalFormatting>
  <conditionalFormatting sqref="B150:H150">
    <cfRule type="expression" priority="353" aboveAverage="0" equalAverage="0" bottom="0" percent="0" rank="0" text="" dxfId="4009">
      <formula>$B$150&lt;1</formula>
    </cfRule>
  </conditionalFormatting>
  <conditionalFormatting sqref="B149:H149">
    <cfRule type="expression" priority="354" aboveAverage="0" equalAverage="0" bottom="0" percent="0" rank="0" text="" dxfId="4010">
      <formula>$B$149&lt;1</formula>
    </cfRule>
  </conditionalFormatting>
  <conditionalFormatting sqref="B148:H148">
    <cfRule type="expression" priority="355" aboveAverage="0" equalAverage="0" bottom="0" percent="0" rank="0" text="" dxfId="4011">
      <formula>$B$148&lt;1</formula>
    </cfRule>
  </conditionalFormatting>
  <conditionalFormatting sqref="B147:H147">
    <cfRule type="expression" priority="356" aboveAverage="0" equalAverage="0" bottom="0" percent="0" rank="0" text="" dxfId="4012">
      <formula>$B$147&lt;1</formula>
    </cfRule>
  </conditionalFormatting>
  <conditionalFormatting sqref="B146:H146">
    <cfRule type="expression" priority="357" aboveAverage="0" equalAverage="0" bottom="0" percent="0" rank="0" text="" dxfId="4013">
      <formula>$B$146&lt;1</formula>
    </cfRule>
  </conditionalFormatting>
  <conditionalFormatting sqref="B145:H145">
    <cfRule type="expression" priority="358" aboveAverage="0" equalAverage="0" bottom="0" percent="0" rank="0" text="" dxfId="4014">
      <formula>$B$145&lt;1</formula>
    </cfRule>
  </conditionalFormatting>
  <conditionalFormatting sqref="B144:H144">
    <cfRule type="expression" priority="359" aboveAverage="0" equalAverage="0" bottom="0" percent="0" rank="0" text="" dxfId="4015">
      <formula>$B$144&lt;1</formula>
    </cfRule>
  </conditionalFormatting>
  <conditionalFormatting sqref="B143:H143">
    <cfRule type="expression" priority="360" aboveAverage="0" equalAverage="0" bottom="0" percent="0" rank="0" text="" dxfId="4016">
      <formula>$B$143&lt;1</formula>
    </cfRule>
  </conditionalFormatting>
  <conditionalFormatting sqref="B142:H142">
    <cfRule type="expression" priority="361" aboveAverage="0" equalAverage="0" bottom="0" percent="0" rank="0" text="" dxfId="4017">
      <formula>$B$142&lt;1</formula>
    </cfRule>
  </conditionalFormatting>
  <conditionalFormatting sqref="B141:H141">
    <cfRule type="expression" priority="362" aboveAverage="0" equalAverage="0" bottom="0" percent="0" rank="0" text="" dxfId="4018">
      <formula>$B$141&lt;1</formula>
    </cfRule>
  </conditionalFormatting>
  <conditionalFormatting sqref="B140:H140">
    <cfRule type="expression" priority="363" aboveAverage="0" equalAverage="0" bottom="0" percent="0" rank="0" text="" dxfId="4019">
      <formula>$B$140&lt;1</formula>
    </cfRule>
  </conditionalFormatting>
  <conditionalFormatting sqref="B139:H139">
    <cfRule type="expression" priority="364" aboveAverage="0" equalAverage="0" bottom="0" percent="0" rank="0" text="" dxfId="4020">
      <formula>$B$139&lt;1</formula>
    </cfRule>
  </conditionalFormatting>
  <conditionalFormatting sqref="B138:H138">
    <cfRule type="expression" priority="365" aboveAverage="0" equalAverage="0" bottom="0" percent="0" rank="0" text="" dxfId="4021">
      <formula>$B$138&lt;1</formula>
    </cfRule>
  </conditionalFormatting>
  <conditionalFormatting sqref="B137:H137">
    <cfRule type="expression" priority="366" aboveAverage="0" equalAverage="0" bottom="0" percent="0" rank="0" text="" dxfId="4022">
      <formula>$B$137&lt;1</formula>
    </cfRule>
  </conditionalFormatting>
  <conditionalFormatting sqref="B136:H136">
    <cfRule type="expression" priority="367" aboveAverage="0" equalAverage="0" bottom="0" percent="0" rank="0" text="" dxfId="4023">
      <formula>$B$136&lt;1</formula>
    </cfRule>
  </conditionalFormatting>
  <conditionalFormatting sqref="B135:H135">
    <cfRule type="expression" priority="368" aboveAverage="0" equalAverage="0" bottom="0" percent="0" rank="0" text="" dxfId="4024">
      <formula>$B$135&lt;1</formula>
    </cfRule>
  </conditionalFormatting>
  <conditionalFormatting sqref="B134:H134">
    <cfRule type="expression" priority="369" aboveAverage="0" equalAverage="0" bottom="0" percent="0" rank="0" text="" dxfId="4025">
      <formula>$B$134&lt;1</formula>
    </cfRule>
  </conditionalFormatting>
  <conditionalFormatting sqref="B133:H133">
    <cfRule type="expression" priority="370" aboveAverage="0" equalAverage="0" bottom="0" percent="0" rank="0" text="" dxfId="4026">
      <formula>$B$133&lt;1</formula>
    </cfRule>
  </conditionalFormatting>
  <conditionalFormatting sqref="B132:H132">
    <cfRule type="expression" priority="371" aboveAverage="0" equalAverage="0" bottom="0" percent="0" rank="0" text="" dxfId="4027">
      <formula>$B$132&lt;1</formula>
    </cfRule>
  </conditionalFormatting>
  <conditionalFormatting sqref="B131:H131">
    <cfRule type="expression" priority="372" aboveAverage="0" equalAverage="0" bottom="0" percent="0" rank="0" text="" dxfId="4028">
      <formula>$B$131&lt;1</formula>
    </cfRule>
  </conditionalFormatting>
  <conditionalFormatting sqref="B130:H130">
    <cfRule type="expression" priority="373" aboveAverage="0" equalAverage="0" bottom="0" percent="0" rank="0" text="" dxfId="4029">
      <formula>$B$130&lt;1</formula>
    </cfRule>
  </conditionalFormatting>
  <conditionalFormatting sqref="B129:H129">
    <cfRule type="expression" priority="374" aboveAverage="0" equalAverage="0" bottom="0" percent="0" rank="0" text="" dxfId="4030">
      <formula>$B$129&lt;1</formula>
    </cfRule>
  </conditionalFormatting>
  <conditionalFormatting sqref="B128:H128">
    <cfRule type="expression" priority="375" aboveAverage="0" equalAverage="0" bottom="0" percent="0" rank="0" text="" dxfId="4031">
      <formula>$B$128&lt;1</formula>
    </cfRule>
  </conditionalFormatting>
  <conditionalFormatting sqref="B127:H127">
    <cfRule type="expression" priority="376" aboveAverage="0" equalAverage="0" bottom="0" percent="0" rank="0" text="" dxfId="4032">
      <formula>$B$127&lt;1</formula>
    </cfRule>
  </conditionalFormatting>
  <conditionalFormatting sqref="B126:H126">
    <cfRule type="expression" priority="377" aboveAverage="0" equalAverage="0" bottom="0" percent="0" rank="0" text="" dxfId="4033">
      <formula>$B$126&lt;1</formula>
    </cfRule>
  </conditionalFormatting>
  <conditionalFormatting sqref="B125:H125">
    <cfRule type="expression" priority="378" aboveAverage="0" equalAverage="0" bottom="0" percent="0" rank="0" text="" dxfId="4034">
      <formula>$B$125&lt;1</formula>
    </cfRule>
  </conditionalFormatting>
  <conditionalFormatting sqref="B124:H124">
    <cfRule type="expression" priority="379" aboveAverage="0" equalAverage="0" bottom="0" percent="0" rank="0" text="" dxfId="4035">
      <formula>$B$124&lt;1</formula>
    </cfRule>
  </conditionalFormatting>
  <conditionalFormatting sqref="B123:H123">
    <cfRule type="expression" priority="380" aboveAverage="0" equalAverage="0" bottom="0" percent="0" rank="0" text="" dxfId="4036">
      <formula>$B$123&lt;1</formula>
    </cfRule>
  </conditionalFormatting>
  <conditionalFormatting sqref="B122:H122">
    <cfRule type="expression" priority="381" aboveAverage="0" equalAverage="0" bottom="0" percent="0" rank="0" text="" dxfId="4037">
      <formula>$B$122&lt;1</formula>
    </cfRule>
  </conditionalFormatting>
  <conditionalFormatting sqref="B121:H121">
    <cfRule type="expression" priority="382" aboveAverage="0" equalAverage="0" bottom="0" percent="0" rank="0" text="" dxfId="4038">
      <formula>$B$121&lt;1</formula>
    </cfRule>
  </conditionalFormatting>
  <conditionalFormatting sqref="B120:H120">
    <cfRule type="expression" priority="383" aboveAverage="0" equalAverage="0" bottom="0" percent="0" rank="0" text="" dxfId="4039">
      <formula>$B$120&lt;1</formula>
    </cfRule>
  </conditionalFormatting>
  <conditionalFormatting sqref="B119:H119">
    <cfRule type="expression" priority="384" aboveAverage="0" equalAverage="0" bottom="0" percent="0" rank="0" text="" dxfId="4040">
      <formula>$B$119&lt;1</formula>
    </cfRule>
  </conditionalFormatting>
  <conditionalFormatting sqref="B118:H118">
    <cfRule type="expression" priority="385" aboveAverage="0" equalAverage="0" bottom="0" percent="0" rank="0" text="" dxfId="4041">
      <formula>$B$118&lt;1</formula>
    </cfRule>
  </conditionalFormatting>
  <conditionalFormatting sqref="B117:H117">
    <cfRule type="expression" priority="386" aboveAverage="0" equalAverage="0" bottom="0" percent="0" rank="0" text="" dxfId="4042">
      <formula>$B$117&lt;1</formula>
    </cfRule>
  </conditionalFormatting>
  <conditionalFormatting sqref="B116:H116">
    <cfRule type="expression" priority="387" aboveAverage="0" equalAverage="0" bottom="0" percent="0" rank="0" text="" dxfId="4043">
      <formula>$B$116&lt;1</formula>
    </cfRule>
  </conditionalFormatting>
  <conditionalFormatting sqref="B115:H115">
    <cfRule type="expression" priority="388" aboveAverage="0" equalAverage="0" bottom="0" percent="0" rank="0" text="" dxfId="4044">
      <formula>$B$115&lt;1</formula>
    </cfRule>
  </conditionalFormatting>
  <conditionalFormatting sqref="B114:H114">
    <cfRule type="expression" priority="389" aboveAverage="0" equalAverage="0" bottom="0" percent="0" rank="0" text="" dxfId="4045">
      <formula>$B$114&lt;1</formula>
    </cfRule>
  </conditionalFormatting>
  <conditionalFormatting sqref="B113:H113">
    <cfRule type="expression" priority="390" aboveAverage="0" equalAverage="0" bottom="0" percent="0" rank="0" text="" dxfId="4046">
      <formula>$B$113&lt;1</formula>
    </cfRule>
  </conditionalFormatting>
  <conditionalFormatting sqref="B112:H112">
    <cfRule type="expression" priority="391" aboveAverage="0" equalAverage="0" bottom="0" percent="0" rank="0" text="" dxfId="4047">
      <formula>$B$112&lt;1</formula>
    </cfRule>
  </conditionalFormatting>
  <conditionalFormatting sqref="B111:H111">
    <cfRule type="expression" priority="392" aboveAverage="0" equalAverage="0" bottom="0" percent="0" rank="0" text="" dxfId="4048">
      <formula>$B$111&lt;1</formula>
    </cfRule>
  </conditionalFormatting>
  <conditionalFormatting sqref="B110:H110">
    <cfRule type="expression" priority="393" aboveAverage="0" equalAverage="0" bottom="0" percent="0" rank="0" text="" dxfId="4049">
      <formula>$B$110&lt;1</formula>
    </cfRule>
  </conditionalFormatting>
  <conditionalFormatting sqref="B109:H109">
    <cfRule type="expression" priority="394" aboveAverage="0" equalAverage="0" bottom="0" percent="0" rank="0" text="" dxfId="4050">
      <formula>$B$109&lt;1</formula>
    </cfRule>
  </conditionalFormatting>
  <conditionalFormatting sqref="B108:H108">
    <cfRule type="expression" priority="395" aboveAverage="0" equalAverage="0" bottom="0" percent="0" rank="0" text="" dxfId="4051">
      <formula>$B$108&lt;1</formula>
    </cfRule>
  </conditionalFormatting>
  <conditionalFormatting sqref="B107:H107">
    <cfRule type="expression" priority="396" aboveAverage="0" equalAverage="0" bottom="0" percent="0" rank="0" text="" dxfId="4052">
      <formula>$B$107&lt;1</formula>
    </cfRule>
  </conditionalFormatting>
  <conditionalFormatting sqref="B106:H106">
    <cfRule type="expression" priority="397" aboveAverage="0" equalAverage="0" bottom="0" percent="0" rank="0" text="" dxfId="4053">
      <formula>$B$106&lt;1</formula>
    </cfRule>
  </conditionalFormatting>
  <conditionalFormatting sqref="B105:H105">
    <cfRule type="expression" priority="398" aboveAverage="0" equalAverage="0" bottom="0" percent="0" rank="0" text="" dxfId="4054">
      <formula>$B$105&lt;1</formula>
    </cfRule>
  </conditionalFormatting>
  <conditionalFormatting sqref="B104:H104">
    <cfRule type="expression" priority="399" aboveAverage="0" equalAverage="0" bottom="0" percent="0" rank="0" text="" dxfId="4055">
      <formula>$B$104&lt;1</formula>
    </cfRule>
  </conditionalFormatting>
  <conditionalFormatting sqref="B103:H103">
    <cfRule type="expression" priority="400" aboveAverage="0" equalAverage="0" bottom="0" percent="0" rank="0" text="" dxfId="4056">
      <formula>$B$103&lt;1</formula>
    </cfRule>
  </conditionalFormatting>
  <conditionalFormatting sqref="B102:H102">
    <cfRule type="expression" priority="401" aboveAverage="0" equalAverage="0" bottom="0" percent="0" rank="0" text="" dxfId="4057">
      <formula>$B$102&lt;1</formula>
    </cfRule>
  </conditionalFormatting>
  <conditionalFormatting sqref="B101:H101">
    <cfRule type="expression" priority="402" aboveAverage="0" equalAverage="0" bottom="0" percent="0" rank="0" text="" dxfId="4058">
      <formula>$B$101&lt;1</formula>
    </cfRule>
  </conditionalFormatting>
  <conditionalFormatting sqref="B100:H100">
    <cfRule type="expression" priority="403" aboveAverage="0" equalAverage="0" bottom="0" percent="0" rank="0" text="" dxfId="4059">
      <formula>$B$100&lt;1</formula>
    </cfRule>
  </conditionalFormatting>
  <conditionalFormatting sqref="B99:H99">
    <cfRule type="expression" priority="404" aboveAverage="0" equalAverage="0" bottom="0" percent="0" rank="0" text="" dxfId="4060">
      <formula>$B$99&lt;1</formula>
    </cfRule>
  </conditionalFormatting>
  <conditionalFormatting sqref="B98:H98">
    <cfRule type="expression" priority="405" aboveAverage="0" equalAverage="0" bottom="0" percent="0" rank="0" text="" dxfId="4061">
      <formula>$B$98&lt;1</formula>
    </cfRule>
  </conditionalFormatting>
  <conditionalFormatting sqref="B97:H97">
    <cfRule type="expression" priority="406" aboveAverage="0" equalAverage="0" bottom="0" percent="0" rank="0" text="" dxfId="4062">
      <formula>$B$97&lt;1</formula>
    </cfRule>
  </conditionalFormatting>
  <conditionalFormatting sqref="B96:H96">
    <cfRule type="expression" priority="407" aboveAverage="0" equalAverage="0" bottom="0" percent="0" rank="0" text="" dxfId="4063">
      <formula>$B$96&lt;1</formula>
    </cfRule>
  </conditionalFormatting>
  <conditionalFormatting sqref="B95:H95">
    <cfRule type="expression" priority="408" aboveAverage="0" equalAverage="0" bottom="0" percent="0" rank="0" text="" dxfId="4064">
      <formula>$B$95&lt;1</formula>
    </cfRule>
  </conditionalFormatting>
  <conditionalFormatting sqref="B94:H94">
    <cfRule type="expression" priority="409" aboveAverage="0" equalAverage="0" bottom="0" percent="0" rank="0" text="" dxfId="4065">
      <formula>$B$94&lt;1</formula>
    </cfRule>
  </conditionalFormatting>
  <conditionalFormatting sqref="B93:H93">
    <cfRule type="expression" priority="410" aboveAverage="0" equalAverage="0" bottom="0" percent="0" rank="0" text="" dxfId="4066">
      <formula>$B$93&lt;1</formula>
    </cfRule>
  </conditionalFormatting>
  <conditionalFormatting sqref="B92:H92">
    <cfRule type="expression" priority="411" aboveAverage="0" equalAverage="0" bottom="0" percent="0" rank="0" text="" dxfId="4067">
      <formula>$B$92&lt;1</formula>
    </cfRule>
  </conditionalFormatting>
  <conditionalFormatting sqref="B91:H91">
    <cfRule type="expression" priority="412" aboveAverage="0" equalAverage="0" bottom="0" percent="0" rank="0" text="" dxfId="4068">
      <formula>$B$91&lt;1</formula>
    </cfRule>
  </conditionalFormatting>
  <conditionalFormatting sqref="B90:H90">
    <cfRule type="expression" priority="413" aboveAverage="0" equalAverage="0" bottom="0" percent="0" rank="0" text="" dxfId="4069">
      <formula>$B$90&lt;1</formula>
    </cfRule>
  </conditionalFormatting>
  <conditionalFormatting sqref="B89:H89">
    <cfRule type="expression" priority="414" aboveAverage="0" equalAverage="0" bottom="0" percent="0" rank="0" text="" dxfId="4070">
      <formula>$B$89&lt;1</formula>
    </cfRule>
  </conditionalFormatting>
  <conditionalFormatting sqref="B88:H88">
    <cfRule type="expression" priority="415" aboveAverage="0" equalAverage="0" bottom="0" percent="0" rank="0" text="" dxfId="4071">
      <formula>$B$88&lt;1</formula>
    </cfRule>
  </conditionalFormatting>
  <conditionalFormatting sqref="B87:H87">
    <cfRule type="expression" priority="416" aboveAverage="0" equalAverage="0" bottom="0" percent="0" rank="0" text="" dxfId="4072">
      <formula>$B$87&lt;1</formula>
    </cfRule>
  </conditionalFormatting>
  <conditionalFormatting sqref="B86:H86">
    <cfRule type="expression" priority="417" aboveAverage="0" equalAverage="0" bottom="0" percent="0" rank="0" text="" dxfId="4073">
      <formula>$B$86&lt;1</formula>
    </cfRule>
  </conditionalFormatting>
  <conditionalFormatting sqref="B85:H85">
    <cfRule type="expression" priority="418" aboveAverage="0" equalAverage="0" bottom="0" percent="0" rank="0" text="" dxfId="4074">
      <formula>$B$85&lt;1</formula>
    </cfRule>
  </conditionalFormatting>
  <conditionalFormatting sqref="B82:H82">
    <cfRule type="expression" priority="419" aboveAverage="0" equalAverage="0" bottom="0" percent="0" rank="0" text="" dxfId="4075">
      <formula>$B$82&lt;1</formula>
    </cfRule>
  </conditionalFormatting>
  <conditionalFormatting sqref="B81:H81">
    <cfRule type="expression" priority="420" aboveAverage="0" equalAverage="0" bottom="0" percent="0" rank="0" text="" dxfId="4076">
      <formula>$B$81&lt;1</formula>
    </cfRule>
  </conditionalFormatting>
  <conditionalFormatting sqref="B80:H80">
    <cfRule type="expression" priority="421" aboveAverage="0" equalAverage="0" bottom="0" percent="0" rank="0" text="" dxfId="4077">
      <formula>$B$80&lt;1</formula>
    </cfRule>
  </conditionalFormatting>
  <conditionalFormatting sqref="B79:H79">
    <cfRule type="expression" priority="422" aboveAverage="0" equalAverage="0" bottom="0" percent="0" rank="0" text="" dxfId="4078">
      <formula>$B$79&lt;1</formula>
    </cfRule>
  </conditionalFormatting>
  <conditionalFormatting sqref="B78:H78">
    <cfRule type="expression" priority="423" aboveAverage="0" equalAverage="0" bottom="0" percent="0" rank="0" text="" dxfId="4079">
      <formula>$B$78&lt;1</formula>
    </cfRule>
  </conditionalFormatting>
  <conditionalFormatting sqref="B77:H77">
    <cfRule type="expression" priority="424" aboveAverage="0" equalAverage="0" bottom="0" percent="0" rank="0" text="" dxfId="4080">
      <formula>$B$77&lt;1</formula>
    </cfRule>
  </conditionalFormatting>
  <conditionalFormatting sqref="B76:H76">
    <cfRule type="expression" priority="425" aboveAverage="0" equalAverage="0" bottom="0" percent="0" rank="0" text="" dxfId="4081">
      <formula>$B$76&lt;1</formula>
    </cfRule>
  </conditionalFormatting>
  <conditionalFormatting sqref="B75:H75">
    <cfRule type="expression" priority="426" aboveAverage="0" equalAverage="0" bottom="0" percent="0" rank="0" text="" dxfId="4082">
      <formula>$B$75&lt;1</formula>
    </cfRule>
  </conditionalFormatting>
  <conditionalFormatting sqref="B74:H74">
    <cfRule type="expression" priority="427" aboveAverage="0" equalAverage="0" bottom="0" percent="0" rank="0" text="" dxfId="4083">
      <formula>$B$74&lt;1</formula>
    </cfRule>
  </conditionalFormatting>
  <conditionalFormatting sqref="B73:H73">
    <cfRule type="expression" priority="428" aboveAverage="0" equalAverage="0" bottom="0" percent="0" rank="0" text="" dxfId="4084">
      <formula>$B$73&lt;1</formula>
    </cfRule>
  </conditionalFormatting>
  <conditionalFormatting sqref="B72:H72">
    <cfRule type="expression" priority="429" aboveAverage="0" equalAverage="0" bottom="0" percent="0" rank="0" text="" dxfId="4085">
      <formula>$B$72&lt;1</formula>
    </cfRule>
  </conditionalFormatting>
  <conditionalFormatting sqref="B71:H71">
    <cfRule type="expression" priority="430" aboveAverage="0" equalAverage="0" bottom="0" percent="0" rank="0" text="" dxfId="4086">
      <formula>$B$71&lt;1</formula>
    </cfRule>
  </conditionalFormatting>
  <conditionalFormatting sqref="B70:H70">
    <cfRule type="expression" priority="431" aboveAverage="0" equalAverage="0" bottom="0" percent="0" rank="0" text="" dxfId="4087">
      <formula>$B$70&lt;1</formula>
    </cfRule>
  </conditionalFormatting>
  <conditionalFormatting sqref="B69:H69">
    <cfRule type="expression" priority="432" aboveAverage="0" equalAverage="0" bottom="0" percent="0" rank="0" text="" dxfId="4088">
      <formula>$B$69&lt;1</formula>
    </cfRule>
  </conditionalFormatting>
  <conditionalFormatting sqref="B68:H68">
    <cfRule type="expression" priority="433" aboveAverage="0" equalAverage="0" bottom="0" percent="0" rank="0" text="" dxfId="4089">
      <formula>$B$68&lt;1</formula>
    </cfRule>
  </conditionalFormatting>
  <conditionalFormatting sqref="B67:H67">
    <cfRule type="expression" priority="434" aboveAverage="0" equalAverage="0" bottom="0" percent="0" rank="0" text="" dxfId="4090">
      <formula>$B$67&lt;1</formula>
    </cfRule>
  </conditionalFormatting>
  <conditionalFormatting sqref="B66:H66">
    <cfRule type="expression" priority="435" aboveAverage="0" equalAverage="0" bottom="0" percent="0" rank="0" text="" dxfId="4091">
      <formula>$B$66&lt;1</formula>
    </cfRule>
  </conditionalFormatting>
  <conditionalFormatting sqref="B65:H65">
    <cfRule type="expression" priority="436" aboveAverage="0" equalAverage="0" bottom="0" percent="0" rank="0" text="" dxfId="4092">
      <formula>$B$65&lt;1</formula>
    </cfRule>
  </conditionalFormatting>
  <conditionalFormatting sqref="B64:H64">
    <cfRule type="expression" priority="437" aboveAverage="0" equalAverage="0" bottom="0" percent="0" rank="0" text="" dxfId="4093">
      <formula>$B$64&lt;1</formula>
    </cfRule>
  </conditionalFormatting>
  <conditionalFormatting sqref="B63:H63">
    <cfRule type="expression" priority="438" aboveAverage="0" equalAverage="0" bottom="0" percent="0" rank="0" text="" dxfId="4094">
      <formula>$B$63&lt;1</formula>
    </cfRule>
  </conditionalFormatting>
  <conditionalFormatting sqref="B58:H58">
    <cfRule type="expression" priority="439" aboveAverage="0" equalAverage="0" bottom="0" percent="0" rank="0" text="" dxfId="4095">
      <formula>$B$58&lt;1</formula>
    </cfRule>
  </conditionalFormatting>
  <conditionalFormatting sqref="B57:H57">
    <cfRule type="expression" priority="440" aboveAverage="0" equalAverage="0" bottom="0" percent="0" rank="0" text="" dxfId="4096">
      <formula>$B$57&lt;1</formula>
    </cfRule>
  </conditionalFormatting>
  <conditionalFormatting sqref="B56:H56">
    <cfRule type="expression" priority="441" aboveAverage="0" equalAverage="0" bottom="0" percent="0" rank="0" text="" dxfId="4097">
      <formula>$B$56&lt;1</formula>
    </cfRule>
  </conditionalFormatting>
  <conditionalFormatting sqref="B55:H55">
    <cfRule type="expression" priority="442" aboveAverage="0" equalAverage="0" bottom="0" percent="0" rank="0" text="" dxfId="4098">
      <formula>$B$55&lt;1</formula>
    </cfRule>
  </conditionalFormatting>
  <conditionalFormatting sqref="B54:H54">
    <cfRule type="expression" priority="443" aboveAverage="0" equalAverage="0" bottom="0" percent="0" rank="0" text="" dxfId="4099">
      <formula>$B$54&lt;1</formula>
    </cfRule>
  </conditionalFormatting>
  <conditionalFormatting sqref="B53:H53">
    <cfRule type="expression" priority="444" aboveAverage="0" equalAverage="0" bottom="0" percent="0" rank="0" text="" dxfId="4100">
      <formula>$B$53&lt;1</formula>
    </cfRule>
  </conditionalFormatting>
  <conditionalFormatting sqref="B52:H52">
    <cfRule type="expression" priority="445" aboveAverage="0" equalAverage="0" bottom="0" percent="0" rank="0" text="" dxfId="4101">
      <formula>$B$52&lt;1</formula>
    </cfRule>
  </conditionalFormatting>
  <conditionalFormatting sqref="B51:H51">
    <cfRule type="expression" priority="446" aboveAverage="0" equalAverage="0" bottom="0" percent="0" rank="0" text="" dxfId="4102">
      <formula>$B$51&lt;1</formula>
    </cfRule>
  </conditionalFormatting>
  <conditionalFormatting sqref="B50:H50">
    <cfRule type="expression" priority="447" aboveAverage="0" equalAverage="0" bottom="0" percent="0" rank="0" text="" dxfId="4103">
      <formula>$B$50&lt;1</formula>
    </cfRule>
  </conditionalFormatting>
  <conditionalFormatting sqref="B49:H49">
    <cfRule type="expression" priority="448" aboveAverage="0" equalAverage="0" bottom="0" percent="0" rank="0" text="" dxfId="4104">
      <formula>$B$49&lt;1</formula>
    </cfRule>
  </conditionalFormatting>
  <conditionalFormatting sqref="B48:H48">
    <cfRule type="expression" priority="449" aboveAverage="0" equalAverage="0" bottom="0" percent="0" rank="0" text="" dxfId="4105">
      <formula>$B$48&lt;1</formula>
    </cfRule>
  </conditionalFormatting>
  <conditionalFormatting sqref="B47:H47">
    <cfRule type="expression" priority="450" aboveAverage="0" equalAverage="0" bottom="0" percent="0" rank="0" text="" dxfId="4106">
      <formula>$B$47&lt;1</formula>
    </cfRule>
  </conditionalFormatting>
  <conditionalFormatting sqref="B46:H46">
    <cfRule type="expression" priority="451" aboveAverage="0" equalAverage="0" bottom="0" percent="0" rank="0" text="" dxfId="4107">
      <formula>$B$46&lt;1</formula>
    </cfRule>
  </conditionalFormatting>
  <conditionalFormatting sqref="B45:H45">
    <cfRule type="expression" priority="452" aboveAverage="0" equalAverage="0" bottom="0" percent="0" rank="0" text="" dxfId="4108">
      <formula>$B$45&lt;1</formula>
    </cfRule>
  </conditionalFormatting>
  <conditionalFormatting sqref="B44:H44">
    <cfRule type="expression" priority="453" aboveAverage="0" equalAverage="0" bottom="0" percent="0" rank="0" text="" dxfId="4109">
      <formula>$B$44&lt;1</formula>
    </cfRule>
  </conditionalFormatting>
  <conditionalFormatting sqref="B43:H43">
    <cfRule type="expression" priority="454" aboveAverage="0" equalAverage="0" bottom="0" percent="0" rank="0" text="" dxfId="4110">
      <formula>$B$43&lt;1</formula>
    </cfRule>
  </conditionalFormatting>
  <conditionalFormatting sqref="B42:H42">
    <cfRule type="expression" priority="455" aboveAverage="0" equalAverage="0" bottom="0" percent="0" rank="0" text="" dxfId="4111">
      <formula>$B$42&lt;1</formula>
    </cfRule>
  </conditionalFormatting>
  <conditionalFormatting sqref="B41:H41">
    <cfRule type="expression" priority="456" aboveAverage="0" equalAverage="0" bottom="0" percent="0" rank="0" text="" dxfId="4112">
      <formula>$B$41&lt;1</formula>
    </cfRule>
  </conditionalFormatting>
  <conditionalFormatting sqref="B40:H40">
    <cfRule type="expression" priority="457" aboveAverage="0" equalAverage="0" bottom="0" percent="0" rank="0" text="" dxfId="4113">
      <formula>$B$40&lt;1</formula>
    </cfRule>
  </conditionalFormatting>
  <conditionalFormatting sqref="B39:H39">
    <cfRule type="expression" priority="458" aboveAverage="0" equalAverage="0" bottom="0" percent="0" rank="0" text="" dxfId="4114">
      <formula>$B$39&lt;1</formula>
    </cfRule>
  </conditionalFormatting>
  <conditionalFormatting sqref="B38:H38">
    <cfRule type="expression" priority="459" aboveAverage="0" equalAverage="0" bottom="0" percent="0" rank="0" text="" dxfId="4115">
      <formula>$B$38&lt;1</formula>
    </cfRule>
  </conditionalFormatting>
  <conditionalFormatting sqref="B37:H37">
    <cfRule type="expression" priority="460" aboveAverage="0" equalAverage="0" bottom="0" percent="0" rank="0" text="" dxfId="4116">
      <formula>$B$37&lt;1</formula>
    </cfRule>
  </conditionalFormatting>
  <conditionalFormatting sqref="B36:H36">
    <cfRule type="expression" priority="461" aboveAverage="0" equalAverage="0" bottom="0" percent="0" rank="0" text="" dxfId="4117">
      <formula>$B$36&lt;1</formula>
    </cfRule>
  </conditionalFormatting>
  <conditionalFormatting sqref="B35:H35">
    <cfRule type="expression" priority="462" aboveAverage="0" equalAverage="0" bottom="0" percent="0" rank="0" text="" dxfId="4118">
      <formula>$B$35&lt;1</formula>
    </cfRule>
  </conditionalFormatting>
  <conditionalFormatting sqref="B34:H34">
    <cfRule type="expression" priority="463" aboveAverage="0" equalAverage="0" bottom="0" percent="0" rank="0" text="" dxfId="4119">
      <formula>$B$34&lt;1</formula>
    </cfRule>
  </conditionalFormatting>
  <conditionalFormatting sqref="B33:H33">
    <cfRule type="expression" priority="464" aboveAverage="0" equalAverage="0" bottom="0" percent="0" rank="0" text="" dxfId="4120">
      <formula>$B$33&lt;1</formula>
    </cfRule>
  </conditionalFormatting>
  <conditionalFormatting sqref="B32:H32">
    <cfRule type="expression" priority="465" aboveAverage="0" equalAverage="0" bottom="0" percent="0" rank="0" text="" dxfId="4121">
      <formula>$B$32&lt;1</formula>
    </cfRule>
  </conditionalFormatting>
  <conditionalFormatting sqref="B31:H31">
    <cfRule type="expression" priority="466" aboveAverage="0" equalAverage="0" bottom="0" percent="0" rank="0" text="" dxfId="4122">
      <formula>$B$31&lt;1</formula>
    </cfRule>
  </conditionalFormatting>
  <conditionalFormatting sqref="B30:H30">
    <cfRule type="expression" priority="467" aboveAverage="0" equalAverage="0" bottom="0" percent="0" rank="0" text="" dxfId="4123">
      <formula>$B$30&lt;1</formula>
    </cfRule>
  </conditionalFormatting>
  <conditionalFormatting sqref="B29:H29">
    <cfRule type="expression" priority="468" aboveAverage="0" equalAverage="0" bottom="0" percent="0" rank="0" text="" dxfId="4124">
      <formula>$B$29&lt;1</formula>
    </cfRule>
  </conditionalFormatting>
  <conditionalFormatting sqref="B28:H28">
    <cfRule type="expression" priority="469" aboveAverage="0" equalAverage="0" bottom="0" percent="0" rank="0" text="" dxfId="4125">
      <formula>$B$28&lt;1</formula>
    </cfRule>
  </conditionalFormatting>
  <conditionalFormatting sqref="B27:H27">
    <cfRule type="expression" priority="470" aboveAverage="0" equalAverage="0" bottom="0" percent="0" rank="0" text="" dxfId="4126">
      <formula>$B$27&lt;1</formula>
    </cfRule>
  </conditionalFormatting>
  <conditionalFormatting sqref="B26:H26">
    <cfRule type="expression" priority="471" aboveAverage="0" equalAverage="0" bottom="0" percent="0" rank="0" text="" dxfId="4127">
      <formula>$B$26&lt;1</formula>
    </cfRule>
  </conditionalFormatting>
  <conditionalFormatting sqref="B25:H25">
    <cfRule type="expression" priority="472" aboveAverage="0" equalAverage="0" bottom="0" percent="0" rank="0" text="" dxfId="4128">
      <formula>$B$25&lt;1</formula>
    </cfRule>
  </conditionalFormatting>
  <conditionalFormatting sqref="B24:H24">
    <cfRule type="expression" priority="473" aboveAverage="0" equalAverage="0" bottom="0" percent="0" rank="0" text="" dxfId="4129">
      <formula>$B$24&lt;1</formula>
    </cfRule>
  </conditionalFormatting>
  <conditionalFormatting sqref="B23:H23">
    <cfRule type="expression" priority="474" aboveAverage="0" equalAverage="0" bottom="0" percent="0" rank="0" text="" dxfId="4130">
      <formula>$B$23&lt;1</formula>
    </cfRule>
  </conditionalFormatting>
  <conditionalFormatting sqref="B20:H20">
    <cfRule type="expression" priority="475" aboveAverage="0" equalAverage="0" bottom="0" percent="0" rank="0" text="" dxfId="4131">
      <formula>$B$20&lt;1</formula>
    </cfRule>
  </conditionalFormatting>
  <conditionalFormatting sqref="B19:H19">
    <cfRule type="expression" priority="476" aboveAverage="0" equalAverage="0" bottom="0" percent="0" rank="0" text="" dxfId="4132">
      <formula>$B$19&lt;1</formula>
    </cfRule>
  </conditionalFormatting>
  <conditionalFormatting sqref="B18:H18">
    <cfRule type="expression" priority="477" aboveAverage="0" equalAverage="0" bottom="0" percent="0" rank="0" text="" dxfId="4133">
      <formula>$B$18&lt;1</formula>
    </cfRule>
  </conditionalFormatting>
  <conditionalFormatting sqref="B17:H17">
    <cfRule type="expression" priority="478" aboveAverage="0" equalAverage="0" bottom="0" percent="0" rank="0" text="" dxfId="4134">
      <formula>$B$17&lt;1</formula>
    </cfRule>
  </conditionalFormatting>
  <conditionalFormatting sqref="B16:H16">
    <cfRule type="expression" priority="479" aboveAverage="0" equalAverage="0" bottom="0" percent="0" rank="0" text="" dxfId="4135">
      <formula>$B$16&lt;1</formula>
    </cfRule>
  </conditionalFormatting>
  <conditionalFormatting sqref="B15:H15">
    <cfRule type="expression" priority="480" aboveAverage="0" equalAverage="0" bottom="0" percent="0" rank="0" text="" dxfId="4136">
      <formula>$B$15&lt;1</formula>
    </cfRule>
  </conditionalFormatting>
  <conditionalFormatting sqref="B14:H14">
    <cfRule type="expression" priority="481" aboveAverage="0" equalAverage="0" bottom="0" percent="0" rank="0" text="" dxfId="4137">
      <formula>$B$14&lt;1</formula>
    </cfRule>
  </conditionalFormatting>
  <conditionalFormatting sqref="B13:H13">
    <cfRule type="expression" priority="482" aboveAverage="0" equalAverage="0" bottom="0" percent="0" rank="0" text="" dxfId="4138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9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Замер!$D$121&amp;" (Помещение 6)"</f>
        <v>Санузел 1 (Помещение 6)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Замер!$D$127</f>
        <v>6.84</v>
      </c>
      <c r="F5" s="590" t="s">
        <v>254</v>
      </c>
      <c r="G5" s="590"/>
      <c r="H5" s="591" t="n">
        <f aca="false">Замер!$D$123</f>
        <v>2</v>
      </c>
      <c r="L5" s="61" t="n">
        <f aca="false">$E$5-SUM(Замер!$I$131:$I$137)</f>
        <v>6.04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Замер!$D$126</f>
        <v>2.84</v>
      </c>
      <c r="F6" s="590" t="s">
        <v>259</v>
      </c>
      <c r="G6" s="590"/>
      <c r="H6" s="591" t="n">
        <f aca="false">Замер!$D$124</f>
        <v>1.42</v>
      </c>
    </row>
    <row r="7" customFormat="false" ht="14.25" hidden="false" customHeight="false" outlineLevel="0" collapsed="false">
      <c r="D7" s="45" t="s">
        <v>1095</v>
      </c>
      <c r="E7" s="589" t="n">
        <f aca="false">Замер!$D$128</f>
        <v>21.204</v>
      </c>
      <c r="F7" s="590" t="s">
        <v>261</v>
      </c>
      <c r="G7" s="590"/>
      <c r="H7" s="592" t="n">
        <f aca="false">Замер!$D$125</f>
        <v>3.1</v>
      </c>
    </row>
    <row r="8" customFormat="false" ht="14.25" hidden="false" customHeight="false" outlineLevel="0" collapsed="false">
      <c r="D8" s="45" t="s">
        <v>1096</v>
      </c>
      <c r="E8" s="589" t="n">
        <f aca="false">Замер!$D$132+Замер!$D$133</f>
        <v>1.68</v>
      </c>
      <c r="F8" s="590" t="s">
        <v>1097</v>
      </c>
      <c r="G8" s="590"/>
      <c r="H8" s="593" t="n">
        <f aca="false">Замер!$D$130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Замер!$D$129</f>
        <v>19.524</v>
      </c>
      <c r="F9" s="590" t="s">
        <v>1099</v>
      </c>
      <c r="G9" s="590"/>
      <c r="H9" s="594" t="n">
        <f aca="false">Замер!$D$131</f>
        <v>1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2.8</v>
      </c>
      <c r="H15" s="602" t="n">
        <f aca="false">G15*F15</f>
        <v>2329.6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2.8</v>
      </c>
      <c r="H16" s="602" t="n">
        <f aca="false">G16*F16</f>
        <v>557.2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2.8</v>
      </c>
      <c r="H17" s="602" t="n">
        <f aca="false">G17*F17</f>
        <v>2892.4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2.8</v>
      </c>
      <c r="H18" s="602" t="n">
        <f aca="false">G18*F18</f>
        <v>1971.2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2.8</v>
      </c>
      <c r="H23" s="604" t="n">
        <f aca="false">G23*F23</f>
        <v>5264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2.8</v>
      </c>
      <c r="H24" s="604" t="n">
        <f aca="false">G24*F24</f>
        <v>5373.2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2.8</v>
      </c>
      <c r="H25" s="604" t="n">
        <f aca="false">G25*F25</f>
        <v>1618.4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2.8</v>
      </c>
      <c r="H26" s="604" t="n">
        <f aca="false">G26*F26</f>
        <v>10698.8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2.8</v>
      </c>
      <c r="H28" s="611" t="n">
        <f aca="false">G28*F28</f>
        <v>12720.4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2.8</v>
      </c>
      <c r="H29" s="611" t="n">
        <f aca="false">G29*F29</f>
        <v>14302.4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2.8</v>
      </c>
      <c r="H31" s="604" t="n">
        <f aca="false">G31*F31</f>
        <v>5009.2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2.8</v>
      </c>
      <c r="H32" s="604" t="n">
        <f aca="false">G32*F32</f>
        <v>445.2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2.8</v>
      </c>
      <c r="H33" s="604" t="n">
        <f aca="false">G33*F33</f>
        <v>7176.4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2.8</v>
      </c>
      <c r="H34" s="604" t="n">
        <f aca="false">G34*F34</f>
        <v>3360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2.8</v>
      </c>
      <c r="H35" s="604" t="n">
        <f aca="false">G35*F35</f>
        <v>3766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2.8</v>
      </c>
      <c r="H37" s="604" t="n">
        <f aca="false">G37*F37</f>
        <v>2228.8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2.8</v>
      </c>
      <c r="H41" s="604" t="n">
        <f aca="false">G41*F41</f>
        <v>1736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2.8</v>
      </c>
      <c r="H46" s="604" t="n">
        <f aca="false">G46*F46</f>
        <v>1234.8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2.8</v>
      </c>
      <c r="H47" s="604" t="n">
        <f aca="false">G47*F47</f>
        <v>1234.8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2.8</v>
      </c>
      <c r="H48" s="604" t="n">
        <f aca="false">G48*F48</f>
        <v>7361.2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2.8</v>
      </c>
      <c r="H50" s="604" t="n">
        <f aca="false">G50*F50</f>
        <v>4230.8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2.8</v>
      </c>
      <c r="H51" s="604" t="n">
        <f aca="false">G51*F51</f>
        <v>5924.8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2.8</v>
      </c>
      <c r="H52" s="604" t="n">
        <f aca="false">G52*F52</f>
        <v>10950.8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19.5</v>
      </c>
      <c r="H66" s="602" t="n">
        <f aca="false">G66*F66</f>
        <v>14508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1</v>
      </c>
      <c r="H71" s="602" t="n">
        <f aca="false">G71*F71</f>
        <v>777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19.5</v>
      </c>
      <c r="H73" s="602" t="n">
        <f aca="false">G73*F73</f>
        <v>14079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19.5</v>
      </c>
      <c r="H74" s="602" t="n">
        <f aca="false">G74*F74</f>
        <v>10764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19.5</v>
      </c>
      <c r="H75" s="602" t="n">
        <f aca="false">G75*F75</f>
        <v>4173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Замер!$D$137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19.5</v>
      </c>
      <c r="H80" s="602" t="n">
        <f aca="false">G80*F80</f>
        <v>5538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19.5</v>
      </c>
      <c r="H81" s="602" t="n">
        <f aca="false">G81*F81</f>
        <v>34768.5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19.5</v>
      </c>
      <c r="H82" s="602" t="n">
        <f aca="false">G82*F82</f>
        <v>5011.5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19.5</v>
      </c>
      <c r="H85" s="602" t="n">
        <f aca="false">G85*F85</f>
        <v>9672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19.5</v>
      </c>
      <c r="H104" s="602" t="n">
        <f aca="false">G104*F104</f>
        <v>15424.5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Замер!$D$134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19.5</v>
      </c>
      <c r="H106" s="602" t="n">
        <f aca="false">G106*F106</f>
        <v>13162.5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19.5</v>
      </c>
      <c r="H107" s="602" t="n">
        <f aca="false">G107*F107</f>
        <v>12129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19.5</v>
      </c>
      <c r="H110" s="602" t="n">
        <f aca="false">G110*F110</f>
        <v>35197.5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Замер!$D$134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19.5</v>
      </c>
      <c r="H113" s="602" t="n">
        <f aca="false">G113*F113</f>
        <v>10354.5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19.5</v>
      </c>
      <c r="H114" s="602" t="n">
        <f aca="false">G114*F114</f>
        <v>14703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19.5</v>
      </c>
      <c r="H115" s="602" t="n">
        <f aca="false">G115*F115</f>
        <v>20221.5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19.5</v>
      </c>
      <c r="H116" s="602" t="n">
        <f aca="false">G116*F116</f>
        <v>3061.5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19.5</v>
      </c>
      <c r="H117" s="602" t="n">
        <f aca="false">G117*F117</f>
        <v>4699.5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19.5</v>
      </c>
      <c r="H118" s="602" t="n">
        <f aca="false">G118*F118</f>
        <v>13728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19.5</v>
      </c>
      <c r="H119" s="616" t="n">
        <f aca="false">G119*F119</f>
        <v>20923.5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19.5</v>
      </c>
      <c r="H120" s="602" t="n">
        <f aca="false">G120*F120</f>
        <v>12363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19.5</v>
      </c>
      <c r="H121" s="616" t="n">
        <f aca="false">G121*F121</f>
        <v>74275.5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19.5</v>
      </c>
      <c r="H122" s="616" t="n">
        <f aca="false">G122*F122</f>
        <v>24667.5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19.5</v>
      </c>
      <c r="H123" s="602" t="n">
        <f aca="false">G123*F123</f>
        <v>8814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19.5</v>
      </c>
      <c r="H124" s="602" t="n">
        <f aca="false">G124*F124</f>
        <v>11856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Замер!$D$134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Замер!$D$134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Замер!$D$134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Замер!$D$134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19.5</v>
      </c>
      <c r="H131" s="616" t="n">
        <f aca="false">G131*F131</f>
        <v>196657.5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19.5</v>
      </c>
      <c r="H132" s="616" t="n">
        <f aca="false">G132*F132</f>
        <v>4699.5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19.5</v>
      </c>
      <c r="H133" s="616" t="n">
        <f aca="false">G133*F133</f>
        <v>3978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19.5</v>
      </c>
      <c r="H134" s="616" t="n">
        <f aca="false">G134*F134</f>
        <v>123279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19.5</v>
      </c>
      <c r="H135" s="616" t="n">
        <f aca="false">G135*F135</f>
        <v>25974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19.5</v>
      </c>
      <c r="H136" s="602" t="n">
        <f aca="false">G136*F136</f>
        <v>5265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19.5</v>
      </c>
      <c r="H137" s="602" t="n">
        <f aca="false">G137*F137</f>
        <v>13513.5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19.5</v>
      </c>
      <c r="H138" s="602" t="n">
        <f aca="false">G138*F138</f>
        <v>44421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19.5</v>
      </c>
      <c r="H139" s="616" t="n">
        <f aca="false">G139*F139</f>
        <v>125014.5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1</v>
      </c>
      <c r="H148" s="602" t="n">
        <f aca="false">G148*F148</f>
        <v>8799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1</v>
      </c>
      <c r="H149" s="602" t="n">
        <f aca="false">G149*F149</f>
        <v>5385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1</v>
      </c>
      <c r="H150" s="602" t="n">
        <f aca="false">G150*F150</f>
        <v>2924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1</v>
      </c>
      <c r="H151" s="602" t="n">
        <f aca="false">G151*F151</f>
        <v>582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1</v>
      </c>
      <c r="H157" s="616" t="n">
        <f aca="false">G157*F157</f>
        <v>441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19.5</v>
      </c>
      <c r="H159" s="602" t="n">
        <f aca="false">G159*F159</f>
        <v>18525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19.5</v>
      </c>
      <c r="H160" s="602" t="n">
        <f aca="false">G160*F160</f>
        <v>28411.5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19.5</v>
      </c>
      <c r="H162" s="602" t="n">
        <f aca="false">G162*F162</f>
        <v>71272.5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19.5</v>
      </c>
      <c r="H163" s="602" t="n">
        <f aca="false">G163*F163</f>
        <v>6727.5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19.5</v>
      </c>
      <c r="H164" s="602" t="n">
        <f aca="false">G164*F164</f>
        <v>19266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19.5</v>
      </c>
      <c r="H166" s="602" t="n">
        <f aca="false">G166*F166</f>
        <v>42237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19.5</v>
      </c>
      <c r="H167" s="602" t="n">
        <f aca="false">G167*F167</f>
        <v>54892.5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Замер!$D$137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2.8</v>
      </c>
      <c r="H185" s="602" t="n">
        <f aca="false">G185*F185</f>
        <v>2058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2.8</v>
      </c>
      <c r="H186" s="602" t="n">
        <f aca="false">G186*F186</f>
        <v>2850.4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2.8</v>
      </c>
      <c r="H187" s="602" t="n">
        <f aca="false">G187*F187</f>
        <v>1033.2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2.8</v>
      </c>
      <c r="H188" s="602" t="n">
        <f aca="false">G188*F188</f>
        <v>4477.2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2.8</v>
      </c>
      <c r="H189" s="602" t="n">
        <f aca="false">G189*F189</f>
        <v>3186.4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2.8</v>
      </c>
      <c r="H190" s="602" t="n">
        <f aca="false">G190*F190</f>
        <v>1139.6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2.8</v>
      </c>
      <c r="H191" s="602" t="n">
        <f aca="false">G191*F191</f>
        <v>1338.4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2.8</v>
      </c>
      <c r="H192" s="602" t="n">
        <f aca="false">G192*F192</f>
        <v>1400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2.8</v>
      </c>
      <c r="H193" s="602" t="n">
        <f aca="false">G193*F193</f>
        <v>523.6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2.8</v>
      </c>
      <c r="H194" s="602" t="n">
        <f aca="false">G194*F194</f>
        <v>1150.8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6</v>
      </c>
      <c r="H195" s="602" t="n">
        <f aca="false">G195*F195</f>
        <v>504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2.8</v>
      </c>
      <c r="H196" s="602" t="n">
        <f aca="false">G196*F196</f>
        <v>1080.8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2.8</v>
      </c>
      <c r="H200" s="602" t="n">
        <f aca="false">G200*F200</f>
        <v>3998.4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2.8</v>
      </c>
      <c r="H201" s="602" t="n">
        <f aca="false">G201*F201</f>
        <v>1080.8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2.8</v>
      </c>
      <c r="H202" s="602" t="n">
        <f aca="false">G202*F202</f>
        <v>2136.4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2.8</v>
      </c>
      <c r="H203" s="602" t="n">
        <f aca="false">G203*F203</f>
        <v>3141.6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2.8</v>
      </c>
      <c r="H204" s="602" t="n">
        <f aca="false">G204*F204</f>
        <v>4583.6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2.8</v>
      </c>
      <c r="H205" s="602" t="n">
        <f aca="false">G205*F205</f>
        <v>1528.8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2.8</v>
      </c>
      <c r="H207" s="602" t="n">
        <f aca="false">G207*F207</f>
        <v>9293.2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2.8</v>
      </c>
      <c r="H208" s="616" t="n">
        <f aca="false">G208*F208</f>
        <v>5602.8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2.8</v>
      </c>
      <c r="H209" s="602" t="n">
        <f aca="false">G209*F209</f>
        <v>2444.4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2.8</v>
      </c>
      <c r="H210" s="602" t="n">
        <f aca="false">G210*F210</f>
        <v>392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2.8</v>
      </c>
      <c r="H211" s="602" t="n">
        <f aca="false">G211*F211</f>
        <v>3407.6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2.8</v>
      </c>
      <c r="H212" s="602" t="n">
        <f aca="false">G212*F212</f>
        <v>3556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2.8</v>
      </c>
      <c r="H213" s="602" t="n">
        <f aca="false">G213*F213</f>
        <v>3838.8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2.8</v>
      </c>
      <c r="H214" s="602" t="n">
        <f aca="false">G214*F214</f>
        <v>271.6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2.8</v>
      </c>
      <c r="H215" s="602" t="n">
        <f aca="false">G215*F215</f>
        <v>1649.2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6</v>
      </c>
      <c r="H216" s="616" t="n">
        <f aca="false">G216*F216</f>
        <v>3822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6</v>
      </c>
      <c r="H217" s="616" t="n">
        <f aca="false">G217*F217</f>
        <v>5358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6</v>
      </c>
      <c r="H218" s="602" t="n">
        <f aca="false">G218*F218</f>
        <v>2178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6</v>
      </c>
      <c r="H219" s="602" t="n">
        <f aca="false">G219*F219</f>
        <v>4770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6</v>
      </c>
      <c r="H220" s="616" t="n">
        <f aca="false">G220*F220</f>
        <v>2238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2.8</v>
      </c>
      <c r="H221" s="602" t="n">
        <f aca="false">G221*F221</f>
        <v>3838.8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2.8</v>
      </c>
      <c r="H222" s="602" t="n">
        <f aca="false">G222*F222</f>
        <v>2514.4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2.8</v>
      </c>
      <c r="H223" s="602" t="n">
        <f aca="false">G223*F223</f>
        <v>2842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2.8</v>
      </c>
      <c r="H224" s="602" t="n">
        <f aca="false">G224*F224</f>
        <v>6199.2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2.8</v>
      </c>
      <c r="H225" s="602" t="n">
        <f aca="false">G225*F225</f>
        <v>3099.6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2.8</v>
      </c>
      <c r="H226" s="602" t="n">
        <f aca="false">G226*F226</f>
        <v>17771.6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2.8</v>
      </c>
      <c r="H227" s="602" t="n">
        <f aca="false">G227*F227</f>
        <v>5350.8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2.8</v>
      </c>
      <c r="H228" s="602" t="n">
        <f aca="false">G228*F228</f>
        <v>2013.2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2.8</v>
      </c>
      <c r="H229" s="602" t="n">
        <f aca="false">G229*F229</f>
        <v>2170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2.8</v>
      </c>
      <c r="H230" s="616" t="n">
        <f aca="false">G230*F230</f>
        <v>4275.6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2.8</v>
      </c>
      <c r="H231" s="602" t="n">
        <f aca="false">G231*F231</f>
        <v>3592.4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2.8</v>
      </c>
      <c r="H232" s="602" t="n">
        <f aca="false">G232*F232</f>
        <v>5602.8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2.8</v>
      </c>
      <c r="H233" s="602" t="n">
        <f aca="false">G233*F233</f>
        <v>6882.4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622" t="s">
        <v>168</v>
      </c>
      <c r="D344" s="622"/>
      <c r="E344" s="622"/>
      <c r="F344" s="622"/>
      <c r="G344" s="652" t="n">
        <f aca="false">SUMIF(B268:B343,"&gt;0",H268:H343)</f>
        <v>0</v>
      </c>
      <c r="H344" s="652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647" t="s">
        <v>169</v>
      </c>
      <c r="D345" s="647"/>
      <c r="E345" s="647"/>
      <c r="F345" s="647"/>
      <c r="G345" s="648" t="n">
        <f aca="false">G266+G344</f>
        <v>0</v>
      </c>
      <c r="H345" s="648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651" t="s">
        <v>602</v>
      </c>
      <c r="D346" s="651"/>
      <c r="E346" s="651"/>
      <c r="F346" s="651"/>
      <c r="G346" s="651"/>
      <c r="H346" s="651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2.8</v>
      </c>
      <c r="H411" s="602" t="n">
        <f aca="false">G411*F411</f>
        <v>6011.6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19.5</v>
      </c>
      <c r="H476" s="602" t="n">
        <f aca="false">G476*F476</f>
        <v>12382.5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2.8</v>
      </c>
      <c r="H477" s="602" t="n">
        <f aca="false">G477*F477</f>
        <v>4345.6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2.8</v>
      </c>
      <c r="H478" s="602" t="n">
        <f aca="false">G478*F478</f>
        <v>1554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19.5</v>
      </c>
      <c r="H481" s="602" t="n">
        <f aca="false">G481*F481</f>
        <v>57057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19.5</v>
      </c>
      <c r="H482" s="602" t="n">
        <f aca="false">G482*F482</f>
        <v>74061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19.5</v>
      </c>
      <c r="H483" s="616" t="n">
        <f aca="false">G483*F483</f>
        <v>86209.5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19.5</v>
      </c>
      <c r="H484" s="616" t="n">
        <f aca="false">G484*F484</f>
        <v>120451.5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6.8</v>
      </c>
      <c r="H485" s="616" t="n">
        <f aca="false">G485*F485</f>
        <v>36101.2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2.8</v>
      </c>
      <c r="H486" s="602" t="n">
        <f aca="false">G486*F486</f>
        <v>9760.8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2.8</v>
      </c>
      <c r="H487" s="616" t="n">
        <f aca="false">G487*F487</f>
        <v>10827.6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2.8</v>
      </c>
      <c r="H488" s="616" t="n">
        <f aca="false">G488*F488</f>
        <v>13605.2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2.8</v>
      </c>
      <c r="H489" s="616" t="n">
        <f aca="false">G489*F489</f>
        <v>19026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19.5</v>
      </c>
      <c r="H509" s="616" t="n">
        <f aca="false">G509*F509</f>
        <v>78702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19.5</v>
      </c>
      <c r="H511" s="616" t="n">
        <f aca="false">G511*F511</f>
        <v>91104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kAztzwxvDwEPp3VBxFCPjb7VdKNdnj/kN09Vju589lf8KSoH365xeD8Fm+RqnH9CgKHk15NE7Nmzjz+rezUfxA==" saltValue="Eev/eZzDr0P5CUM2aQM5Qw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4139">
      <formula>$B$528&lt;1</formula>
    </cfRule>
  </conditionalFormatting>
  <conditionalFormatting sqref="B527:H527">
    <cfRule type="expression" priority="3" aboveAverage="0" equalAverage="0" bottom="0" percent="0" rank="0" text="" dxfId="4140">
      <formula>$B$527&lt;1</formula>
    </cfRule>
  </conditionalFormatting>
  <conditionalFormatting sqref="B526:H526">
    <cfRule type="expression" priority="4" aboveAverage="0" equalAverage="0" bottom="0" percent="0" rank="0" text="" dxfId="4141">
      <formula>$B$526&lt;1</formula>
    </cfRule>
  </conditionalFormatting>
  <conditionalFormatting sqref="B525:H525">
    <cfRule type="expression" priority="5" aboveAverage="0" equalAverage="0" bottom="0" percent="0" rank="0" text="" dxfId="4142">
      <formula>$B$525&lt;1</formula>
    </cfRule>
  </conditionalFormatting>
  <conditionalFormatting sqref="B524:H524">
    <cfRule type="expression" priority="6" aboveAverage="0" equalAverage="0" bottom="0" percent="0" rank="0" text="" dxfId="4143">
      <formula>$B$524&lt;1</formula>
    </cfRule>
  </conditionalFormatting>
  <conditionalFormatting sqref="B523:H523">
    <cfRule type="expression" priority="7" aboveAverage="0" equalAverage="0" bottom="0" percent="0" rank="0" text="" dxfId="4144">
      <formula>$B$523&lt;1</formula>
    </cfRule>
  </conditionalFormatting>
  <conditionalFormatting sqref="B522:H522">
    <cfRule type="expression" priority="8" aboveAverage="0" equalAverage="0" bottom="0" percent="0" rank="0" text="" dxfId="4145">
      <formula>$B$522&lt;1</formula>
    </cfRule>
  </conditionalFormatting>
  <conditionalFormatting sqref="B521:H521">
    <cfRule type="expression" priority="9" aboveAverage="0" equalAverage="0" bottom="0" percent="0" rank="0" text="" dxfId="4146">
      <formula>$B$521&lt;1</formula>
    </cfRule>
  </conditionalFormatting>
  <conditionalFormatting sqref="B520:H520">
    <cfRule type="expression" priority="10" aboveAverage="0" equalAverage="0" bottom="0" percent="0" rank="0" text="" dxfId="4147">
      <formula>$B$520&lt;1</formula>
    </cfRule>
  </conditionalFormatting>
  <conditionalFormatting sqref="B519:H519">
    <cfRule type="expression" priority="11" aboveAverage="0" equalAverage="0" bottom="0" percent="0" rank="0" text="" dxfId="4148">
      <formula>$B$519&lt;1</formula>
    </cfRule>
  </conditionalFormatting>
  <conditionalFormatting sqref="B518:H518">
    <cfRule type="expression" priority="12" aboveAverage="0" equalAverage="0" bottom="0" percent="0" rank="0" text="" dxfId="4149">
      <formula>$B$518&lt;1</formula>
    </cfRule>
  </conditionalFormatting>
  <conditionalFormatting sqref="B514:H514">
    <cfRule type="expression" priority="13" aboveAverage="0" equalAverage="0" bottom="0" percent="0" rank="0" text="" dxfId="4150">
      <formula>$B$514&lt;1</formula>
    </cfRule>
  </conditionalFormatting>
  <conditionalFormatting sqref="B513:H513">
    <cfRule type="expression" priority="14" aboveAverage="0" equalAverage="0" bottom="0" percent="0" rank="0" text="" dxfId="4151">
      <formula>$B$513&lt;1</formula>
    </cfRule>
  </conditionalFormatting>
  <conditionalFormatting sqref="B512:H512">
    <cfRule type="expression" priority="15" aboveAverage="0" equalAverage="0" bottom="0" percent="0" rank="0" text="" dxfId="4152">
      <formula>$B$512&lt;1</formula>
    </cfRule>
  </conditionalFormatting>
  <conditionalFormatting sqref="B511:H511">
    <cfRule type="expression" priority="16" aboveAverage="0" equalAverage="0" bottom="0" percent="0" rank="0" text="" dxfId="4153">
      <formula>$B$511&lt;1</formula>
    </cfRule>
  </conditionalFormatting>
  <conditionalFormatting sqref="B510:H510">
    <cfRule type="expression" priority="17" aboveAverage="0" equalAverage="0" bottom="0" percent="0" rank="0" text="" dxfId="4154">
      <formula>$B$510&lt;1</formula>
    </cfRule>
  </conditionalFormatting>
  <conditionalFormatting sqref="B509:H509">
    <cfRule type="expression" priority="18" aboveAverage="0" equalAverage="0" bottom="0" percent="0" rank="0" text="" dxfId="4155">
      <formula>$B$509&lt;1</formula>
    </cfRule>
  </conditionalFormatting>
  <conditionalFormatting sqref="B508:H508">
    <cfRule type="expression" priority="19" aboveAverage="0" equalAverage="0" bottom="0" percent="0" rank="0" text="" dxfId="4156">
      <formula>$B$508&lt;1</formula>
    </cfRule>
  </conditionalFormatting>
  <conditionalFormatting sqref="B507:H507">
    <cfRule type="expression" priority="20" aboveAverage="0" equalAverage="0" bottom="0" percent="0" rank="0" text="" dxfId="4157">
      <formula>$B$507&lt;1</formula>
    </cfRule>
  </conditionalFormatting>
  <conditionalFormatting sqref="B506:H506">
    <cfRule type="expression" priority="21" aboveAverage="0" equalAverage="0" bottom="0" percent="0" rank="0" text="" dxfId="4158">
      <formula>$B$506&lt;1</formula>
    </cfRule>
  </conditionalFormatting>
  <conditionalFormatting sqref="B505:H505">
    <cfRule type="expression" priority="22" aboveAverage="0" equalAverage="0" bottom="0" percent="0" rank="0" text="" dxfId="4159">
      <formula>$B$505&lt;1</formula>
    </cfRule>
  </conditionalFormatting>
  <conditionalFormatting sqref="B504:H504">
    <cfRule type="expression" priority="23" aboveAverage="0" equalAverage="0" bottom="0" percent="0" rank="0" text="" dxfId="4160">
      <formula>$B$504&lt;1</formula>
    </cfRule>
  </conditionalFormatting>
  <conditionalFormatting sqref="B503:H503">
    <cfRule type="expression" priority="24" aboveAverage="0" equalAverage="0" bottom="0" percent="0" rank="0" text="" dxfId="4161">
      <formula>$B$503&lt;1</formula>
    </cfRule>
  </conditionalFormatting>
  <conditionalFormatting sqref="B502:H502">
    <cfRule type="expression" priority="25" aboveAverage="0" equalAverage="0" bottom="0" percent="0" rank="0" text="" dxfId="4162">
      <formula>$B$502&lt;1</formula>
    </cfRule>
  </conditionalFormatting>
  <conditionalFormatting sqref="B501:H501">
    <cfRule type="expression" priority="26" aboveAverage="0" equalAverage="0" bottom="0" percent="0" rank="0" text="" dxfId="4163">
      <formula>$B$501&lt;1</formula>
    </cfRule>
  </conditionalFormatting>
  <conditionalFormatting sqref="B500:H500">
    <cfRule type="expression" priority="27" aboveAverage="0" equalAverage="0" bottom="0" percent="0" rank="0" text="" dxfId="4164">
      <formula>$B$500&lt;1</formula>
    </cfRule>
  </conditionalFormatting>
  <conditionalFormatting sqref="B499:H499">
    <cfRule type="expression" priority="28" aboveAverage="0" equalAverage="0" bottom="0" percent="0" rank="0" text="" dxfId="4165">
      <formula>$B$499&lt;1</formula>
    </cfRule>
  </conditionalFormatting>
  <conditionalFormatting sqref="B498:H498">
    <cfRule type="expression" priority="29" aboveAverage="0" equalAverage="0" bottom="0" percent="0" rank="0" text="" dxfId="4166">
      <formula>$B$498&lt;1</formula>
    </cfRule>
  </conditionalFormatting>
  <conditionalFormatting sqref="B497:H497">
    <cfRule type="expression" priority="30" aboveAverage="0" equalAverage="0" bottom="0" percent="0" rank="0" text="" dxfId="4167">
      <formula>$B$497&lt;1</formula>
    </cfRule>
  </conditionalFormatting>
  <conditionalFormatting sqref="B496:H496">
    <cfRule type="expression" priority="31" aboveAverage="0" equalAverage="0" bottom="0" percent="0" rank="0" text="" dxfId="4168">
      <formula>$B$496&lt;1</formula>
    </cfRule>
  </conditionalFormatting>
  <conditionalFormatting sqref="B495:H495">
    <cfRule type="expression" priority="32" aboveAverage="0" equalAverage="0" bottom="0" percent="0" rank="0" text="" dxfId="4169">
      <formula>$B$495&lt;1</formula>
    </cfRule>
  </conditionalFormatting>
  <conditionalFormatting sqref="B494:H494">
    <cfRule type="expression" priority="33" aboveAverage="0" equalAverage="0" bottom="0" percent="0" rank="0" text="" dxfId="4170">
      <formula>$B$494&lt;1</formula>
    </cfRule>
  </conditionalFormatting>
  <conditionalFormatting sqref="B493:H493">
    <cfRule type="expression" priority="34" aboveAverage="0" equalAverage="0" bottom="0" percent="0" rank="0" text="" dxfId="4171">
      <formula>$B$493&lt;1</formula>
    </cfRule>
  </conditionalFormatting>
  <conditionalFormatting sqref="B492:H492">
    <cfRule type="expression" priority="35" aboveAverage="0" equalAverage="0" bottom="0" percent="0" rank="0" text="" dxfId="4172">
      <formula>$B$492&lt;1</formula>
    </cfRule>
  </conditionalFormatting>
  <conditionalFormatting sqref="B491:H491">
    <cfRule type="expression" priority="36" aboveAverage="0" equalAverage="0" bottom="0" percent="0" rank="0" text="" dxfId="4173">
      <formula>$B$491&lt;1</formula>
    </cfRule>
  </conditionalFormatting>
  <conditionalFormatting sqref="B490:H490">
    <cfRule type="expression" priority="37" aboveAverage="0" equalAverage="0" bottom="0" percent="0" rank="0" text="" dxfId="4174">
      <formula>$B$490&lt;1</formula>
    </cfRule>
  </conditionalFormatting>
  <conditionalFormatting sqref="B489:H489">
    <cfRule type="expression" priority="38" aboveAverage="0" equalAverage="0" bottom="0" percent="0" rank="0" text="" dxfId="4175">
      <formula>$B$489&lt;1</formula>
    </cfRule>
  </conditionalFormatting>
  <conditionalFormatting sqref="B488:H488">
    <cfRule type="expression" priority="39" aboveAverage="0" equalAverage="0" bottom="0" percent="0" rank="0" text="" dxfId="4176">
      <formula>$B$488&lt;1</formula>
    </cfRule>
  </conditionalFormatting>
  <conditionalFormatting sqref="B487:H487">
    <cfRule type="expression" priority="40" aboveAverage="0" equalAverage="0" bottom="0" percent="0" rank="0" text="" dxfId="4177">
      <formula>$B$487&lt;1</formula>
    </cfRule>
  </conditionalFormatting>
  <conditionalFormatting sqref="B486:H486">
    <cfRule type="expression" priority="41" aboveAverage="0" equalAverage="0" bottom="0" percent="0" rank="0" text="" dxfId="4178">
      <formula>$B$486&lt;1</formula>
    </cfRule>
  </conditionalFormatting>
  <conditionalFormatting sqref="B485:H485">
    <cfRule type="expression" priority="42" aboveAverage="0" equalAverage="0" bottom="0" percent="0" rank="0" text="" dxfId="4179">
      <formula>$B$485&lt;1</formula>
    </cfRule>
  </conditionalFormatting>
  <conditionalFormatting sqref="B484:H484">
    <cfRule type="expression" priority="43" aboveAverage="0" equalAverage="0" bottom="0" percent="0" rank="0" text="" dxfId="4180">
      <formula>$B$484&lt;1</formula>
    </cfRule>
  </conditionalFormatting>
  <conditionalFormatting sqref="B483:H483">
    <cfRule type="expression" priority="44" aboveAverage="0" equalAverage="0" bottom="0" percent="0" rank="0" text="" dxfId="4181">
      <formula>$B$483&lt;1</formula>
    </cfRule>
  </conditionalFormatting>
  <conditionalFormatting sqref="B482:H482">
    <cfRule type="expression" priority="45" aboveAverage="0" equalAverage="0" bottom="0" percent="0" rank="0" text="" dxfId="4182">
      <formula>$B$482&lt;1</formula>
    </cfRule>
  </conditionalFormatting>
  <conditionalFormatting sqref="B481:H481">
    <cfRule type="expression" priority="46" aboveAverage="0" equalAverage="0" bottom="0" percent="0" rank="0" text="" dxfId="4183">
      <formula>$B$481&lt;1</formula>
    </cfRule>
  </conditionalFormatting>
  <conditionalFormatting sqref="B478:H478">
    <cfRule type="expression" priority="47" aboveAverage="0" equalAverage="0" bottom="0" percent="0" rank="0" text="" dxfId="4184">
      <formula>$B$478&lt;1</formula>
    </cfRule>
  </conditionalFormatting>
  <conditionalFormatting sqref="B477:H477">
    <cfRule type="expression" priority="48" aboveAverage="0" equalAverage="0" bottom="0" percent="0" rank="0" text="" dxfId="4185">
      <formula>$B$477&lt;1</formula>
    </cfRule>
  </conditionalFormatting>
  <conditionalFormatting sqref="B476:H476">
    <cfRule type="expression" priority="49" aboveAverage="0" equalAverage="0" bottom="0" percent="0" rank="0" text="" dxfId="4186">
      <formula>$B$476&lt;1</formula>
    </cfRule>
  </conditionalFormatting>
  <conditionalFormatting sqref="B471:H471">
    <cfRule type="expression" priority="50" aboveAverage="0" equalAverage="0" bottom="0" percent="0" rank="0" text="" dxfId="4187">
      <formula>$B$471&lt;1</formula>
    </cfRule>
  </conditionalFormatting>
  <conditionalFormatting sqref="B470:H470">
    <cfRule type="expression" priority="51" aboveAverage="0" equalAverage="0" bottom="0" percent="0" rank="0" text="" dxfId="4188">
      <formula>$B$470&lt;1</formula>
    </cfRule>
  </conditionalFormatting>
  <conditionalFormatting sqref="B469:H469">
    <cfRule type="expression" priority="52" aboveAverage="0" equalAverage="0" bottom="0" percent="0" rank="0" text="" dxfId="4189">
      <formula>$B$469&lt;1</formula>
    </cfRule>
  </conditionalFormatting>
  <conditionalFormatting sqref="B468:H468">
    <cfRule type="expression" priority="53" aboveAverage="0" equalAverage="0" bottom="0" percent="0" rank="0" text="" dxfId="4190">
      <formula>$B$468&lt;1</formula>
    </cfRule>
  </conditionalFormatting>
  <conditionalFormatting sqref="B467:H467">
    <cfRule type="expression" priority="54" aboveAverage="0" equalAverage="0" bottom="0" percent="0" rank="0" text="" dxfId="4191">
      <formula>$B$467&lt;1</formula>
    </cfRule>
  </conditionalFormatting>
  <conditionalFormatting sqref="B466:H466">
    <cfRule type="expression" priority="55" aboveAverage="0" equalAverage="0" bottom="0" percent="0" rank="0" text="" dxfId="4192">
      <formula>$B$466&lt;1</formula>
    </cfRule>
  </conditionalFormatting>
  <conditionalFormatting sqref="B465:H465">
    <cfRule type="expression" priority="56" aboveAverage="0" equalAverage="0" bottom="0" percent="0" rank="0" text="" dxfId="4193">
      <formula>$B$465&lt;1</formula>
    </cfRule>
  </conditionalFormatting>
  <conditionalFormatting sqref="B464:H464">
    <cfRule type="expression" priority="57" aboveAverage="0" equalAverage="0" bottom="0" percent="0" rank="0" text="" dxfId="4194">
      <formula>$B$464&lt;1</formula>
    </cfRule>
  </conditionalFormatting>
  <conditionalFormatting sqref="B463:H463">
    <cfRule type="expression" priority="58" aboveAverage="0" equalAverage="0" bottom="0" percent="0" rank="0" text="" dxfId="4195">
      <formula>$B$463&lt;1</formula>
    </cfRule>
  </conditionalFormatting>
  <conditionalFormatting sqref="B462:H462">
    <cfRule type="expression" priority="59" aboveAverage="0" equalAverage="0" bottom="0" percent="0" rank="0" text="" dxfId="4196">
      <formula>$B$462&lt;1</formula>
    </cfRule>
  </conditionalFormatting>
  <conditionalFormatting sqref="B461:H461">
    <cfRule type="expression" priority="60" aboveAverage="0" equalAverage="0" bottom="0" percent="0" rank="0" text="" dxfId="4197">
      <formula>$B$461&lt;1</formula>
    </cfRule>
  </conditionalFormatting>
  <conditionalFormatting sqref="B460:H460">
    <cfRule type="expression" priority="61" aboveAverage="0" equalAverage="0" bottom="0" percent="0" rank="0" text="" dxfId="4198">
      <formula>$B$460&lt;1</formula>
    </cfRule>
  </conditionalFormatting>
  <conditionalFormatting sqref="B459:H459">
    <cfRule type="expression" priority="62" aboveAverage="0" equalAverage="0" bottom="0" percent="0" rank="0" text="" dxfId="4199">
      <formula>$B$459&lt;1</formula>
    </cfRule>
  </conditionalFormatting>
  <conditionalFormatting sqref="B458:H458">
    <cfRule type="expression" priority="63" aboveAverage="0" equalAverage="0" bottom="0" percent="0" rank="0" text="" dxfId="4200">
      <formula>$B$458&lt;1</formula>
    </cfRule>
  </conditionalFormatting>
  <conditionalFormatting sqref="B457:H457">
    <cfRule type="expression" priority="64" aboveAverage="0" equalAverage="0" bottom="0" percent="0" rank="0" text="" dxfId="4201">
      <formula>$B$457&lt;1</formula>
    </cfRule>
  </conditionalFormatting>
  <conditionalFormatting sqref="B456:H456">
    <cfRule type="expression" priority="65" aboveAverage="0" equalAverage="0" bottom="0" percent="0" rank="0" text="" dxfId="4202">
      <formula>$B$456&lt;1</formula>
    </cfRule>
  </conditionalFormatting>
  <conditionalFormatting sqref="B455:H455">
    <cfRule type="expression" priority="66" aboveAverage="0" equalAverage="0" bottom="0" percent="0" rank="0" text="" dxfId="4203">
      <formula>$B$455&lt;1</formula>
    </cfRule>
  </conditionalFormatting>
  <conditionalFormatting sqref="B454:H454">
    <cfRule type="expression" priority="67" aboveAverage="0" equalAverage="0" bottom="0" percent="0" rank="0" text="" dxfId="4204">
      <formula>$B$454&lt;1</formula>
    </cfRule>
  </conditionalFormatting>
  <conditionalFormatting sqref="B453:H453">
    <cfRule type="expression" priority="68" aboveAverage="0" equalAverage="0" bottom="0" percent="0" rank="0" text="" dxfId="4205">
      <formula>$B$453&lt;1</formula>
    </cfRule>
  </conditionalFormatting>
  <conditionalFormatting sqref="B452:H452">
    <cfRule type="expression" priority="69" aboveAverage="0" equalAverage="0" bottom="0" percent="0" rank="0" text="" dxfId="4206">
      <formula>$B$452&lt;1</formula>
    </cfRule>
  </conditionalFormatting>
  <conditionalFormatting sqref="B451:H451">
    <cfRule type="expression" priority="70" aboveAverage="0" equalAverage="0" bottom="0" percent="0" rank="0" text="" dxfId="4207">
      <formula>$B$451&lt;1</formula>
    </cfRule>
  </conditionalFormatting>
  <conditionalFormatting sqref="B450:H450">
    <cfRule type="expression" priority="71" aboveAverage="0" equalAverage="0" bottom="0" percent="0" rank="0" text="" dxfId="4208">
      <formula>$B$450&lt;1</formula>
    </cfRule>
  </conditionalFormatting>
  <conditionalFormatting sqref="B449:H449">
    <cfRule type="expression" priority="72" aboveAverage="0" equalAverage="0" bottom="0" percent="0" rank="0" text="" dxfId="4209">
      <formula>$B$449&lt;1</formula>
    </cfRule>
  </conditionalFormatting>
  <conditionalFormatting sqref="B448:H448">
    <cfRule type="expression" priority="73" aboveAverage="0" equalAverage="0" bottom="0" percent="0" rank="0" text="" dxfId="4210">
      <formula>$B$448&lt;1</formula>
    </cfRule>
  </conditionalFormatting>
  <conditionalFormatting sqref="B447:H447">
    <cfRule type="expression" priority="74" aboveAverage="0" equalAverage="0" bottom="0" percent="0" rank="0" text="" dxfId="4211">
      <formula>$B$447&lt;1</formula>
    </cfRule>
  </conditionalFormatting>
  <conditionalFormatting sqref="B446:H446">
    <cfRule type="expression" priority="75" aboveAverage="0" equalAverage="0" bottom="0" percent="0" rank="0" text="" dxfId="4212">
      <formula>$B$446&lt;1</formula>
    </cfRule>
  </conditionalFormatting>
  <conditionalFormatting sqref="B445:H445">
    <cfRule type="expression" priority="76" aboveAverage="0" equalAverage="0" bottom="0" percent="0" rank="0" text="" dxfId="4213">
      <formula>$B$445&lt;1</formula>
    </cfRule>
  </conditionalFormatting>
  <conditionalFormatting sqref="B444:H444">
    <cfRule type="expression" priority="77" aboveAverage="0" equalAverage="0" bottom="0" percent="0" rank="0" text="" dxfId="4214">
      <formula>$B$444&lt;1</formula>
    </cfRule>
  </conditionalFormatting>
  <conditionalFormatting sqref="B443:H443">
    <cfRule type="expression" priority="78" aboveAverage="0" equalAverage="0" bottom="0" percent="0" rank="0" text="" dxfId="4215">
      <formula>$B$443&lt;1</formula>
    </cfRule>
  </conditionalFormatting>
  <conditionalFormatting sqref="B442:H442">
    <cfRule type="expression" priority="79" aboveAverage="0" equalAverage="0" bottom="0" percent="0" rank="0" text="" dxfId="4216">
      <formula>$B$442&lt;1</formula>
    </cfRule>
  </conditionalFormatting>
  <conditionalFormatting sqref="B441:H441">
    <cfRule type="expression" priority="80" aboveAverage="0" equalAverage="0" bottom="0" percent="0" rank="0" text="" dxfId="4217">
      <formula>$B$441&lt;1</formula>
    </cfRule>
  </conditionalFormatting>
  <conditionalFormatting sqref="B440:H440">
    <cfRule type="expression" priority="81" aboveAverage="0" equalAverage="0" bottom="0" percent="0" rank="0" text="" dxfId="4218">
      <formula>$B$440&lt;1</formula>
    </cfRule>
  </conditionalFormatting>
  <conditionalFormatting sqref="B439:H439">
    <cfRule type="expression" priority="82" aboveAverage="0" equalAverage="0" bottom="0" percent="0" rank="0" text="" dxfId="4219">
      <formula>$B$439&lt;1</formula>
    </cfRule>
  </conditionalFormatting>
  <conditionalFormatting sqref="B438:H438">
    <cfRule type="expression" priority="83" aboveAverage="0" equalAverage="0" bottom="0" percent="0" rank="0" text="" dxfId="4220">
      <formula>$B$438&lt;1</formula>
    </cfRule>
  </conditionalFormatting>
  <conditionalFormatting sqref="B437:H437">
    <cfRule type="expression" priority="84" aboveAverage="0" equalAverage="0" bottom="0" percent="0" rank="0" text="" dxfId="4221">
      <formula>$B$437&lt;1</formula>
    </cfRule>
  </conditionalFormatting>
  <conditionalFormatting sqref="B436:H436">
    <cfRule type="expression" priority="85" aboveAverage="0" equalAverage="0" bottom="0" percent="0" rank="0" text="" dxfId="4222">
      <formula>$B$436&lt;1</formula>
    </cfRule>
  </conditionalFormatting>
  <conditionalFormatting sqref="B435:H435">
    <cfRule type="expression" priority="86" aboveAverage="0" equalAverage="0" bottom="0" percent="0" rank="0" text="" dxfId="4223">
      <formula>$B$435&lt;1</formula>
    </cfRule>
  </conditionalFormatting>
  <conditionalFormatting sqref="B434:H434">
    <cfRule type="expression" priority="87" aboveAverage="0" equalAverage="0" bottom="0" percent="0" rank="0" text="" dxfId="4224">
      <formula>$B$434&lt;1</formula>
    </cfRule>
  </conditionalFormatting>
  <conditionalFormatting sqref="B433:H433">
    <cfRule type="expression" priority="88" aboveAverage="0" equalAverage="0" bottom="0" percent="0" rank="0" text="" dxfId="4225">
      <formula>$B$433&lt;1</formula>
    </cfRule>
  </conditionalFormatting>
  <conditionalFormatting sqref="B432:H432">
    <cfRule type="expression" priority="89" aboveAverage="0" equalAverage="0" bottom="0" percent="0" rank="0" text="" dxfId="4226">
      <formula>$B$432&lt;1</formula>
    </cfRule>
  </conditionalFormatting>
  <conditionalFormatting sqref="B431:H431">
    <cfRule type="expression" priority="90" aboveAverage="0" equalAverage="0" bottom="0" percent="0" rank="0" text="" dxfId="4227">
      <formula>$B$431&lt;1</formula>
    </cfRule>
  </conditionalFormatting>
  <conditionalFormatting sqref="B430:H430">
    <cfRule type="expression" priority="91" aboveAverage="0" equalAverage="0" bottom="0" percent="0" rank="0" text="" dxfId="4228">
      <formula>$B$430&lt;1</formula>
    </cfRule>
  </conditionalFormatting>
  <conditionalFormatting sqref="B429:H429">
    <cfRule type="expression" priority="92" aboveAverage="0" equalAverage="0" bottom="0" percent="0" rank="0" text="" dxfId="4229">
      <formula>$B$429&lt;1</formula>
    </cfRule>
  </conditionalFormatting>
  <conditionalFormatting sqref="B428:H428">
    <cfRule type="expression" priority="93" aboveAverage="0" equalAverage="0" bottom="0" percent="0" rank="0" text="" dxfId="4230">
      <formula>$B$428&lt;1</formula>
    </cfRule>
  </conditionalFormatting>
  <conditionalFormatting sqref="B427:H427">
    <cfRule type="expression" priority="94" aboveAverage="0" equalAverage="0" bottom="0" percent="0" rank="0" text="" dxfId="4231">
      <formula>$B$427&lt;1</formula>
    </cfRule>
  </conditionalFormatting>
  <conditionalFormatting sqref="B426:H426">
    <cfRule type="expression" priority="95" aboveAverage="0" equalAverage="0" bottom="0" percent="0" rank="0" text="" dxfId="4232">
      <formula>$B$426&lt;1</formula>
    </cfRule>
  </conditionalFormatting>
  <conditionalFormatting sqref="B425:H425">
    <cfRule type="expression" priority="96" aboveAverage="0" equalAverage="0" bottom="0" percent="0" rank="0" text="" dxfId="4233">
      <formula>$B$425&lt;1</formula>
    </cfRule>
  </conditionalFormatting>
  <conditionalFormatting sqref="B424:H424">
    <cfRule type="expression" priority="97" aboveAverage="0" equalAverage="0" bottom="0" percent="0" rank="0" text="" dxfId="4234">
      <formula>$B$424&lt;1</formula>
    </cfRule>
  </conditionalFormatting>
  <conditionalFormatting sqref="B423:H423">
    <cfRule type="expression" priority="98" aboveAverage="0" equalAverage="0" bottom="0" percent="0" rank="0" text="" dxfId="4235">
      <formula>$B$423&lt;1</formula>
    </cfRule>
  </conditionalFormatting>
  <conditionalFormatting sqref="B422:H422">
    <cfRule type="expression" priority="99" aboveAverage="0" equalAverage="0" bottom="0" percent="0" rank="0" text="" dxfId="4236">
      <formula>$B$422&lt;1</formula>
    </cfRule>
  </conditionalFormatting>
  <conditionalFormatting sqref="B421:H421">
    <cfRule type="expression" priority="100" aboveAverage="0" equalAverage="0" bottom="0" percent="0" rank="0" text="" dxfId="4237">
      <formula>$B$421&lt;1</formula>
    </cfRule>
  </conditionalFormatting>
  <conditionalFormatting sqref="B420:H420">
    <cfRule type="expression" priority="101" aboveAverage="0" equalAverage="0" bottom="0" percent="0" rank="0" text="" dxfId="4238">
      <formula>$B$420&lt;1</formula>
    </cfRule>
  </conditionalFormatting>
  <conditionalFormatting sqref="B419:H419">
    <cfRule type="expression" priority="102" aboveAverage="0" equalAverage="0" bottom="0" percent="0" rank="0" text="" dxfId="4239">
      <formula>$B$419&lt;1</formula>
    </cfRule>
  </conditionalFormatting>
  <conditionalFormatting sqref="B418:H418">
    <cfRule type="expression" priority="103" aboveAverage="0" equalAverage="0" bottom="0" percent="0" rank="0" text="" dxfId="4240">
      <formula>$B$418&lt;1</formula>
    </cfRule>
  </conditionalFormatting>
  <conditionalFormatting sqref="B417:H417">
    <cfRule type="expression" priority="104" aboveAverage="0" equalAverage="0" bottom="0" percent="0" rank="0" text="" dxfId="4241">
      <formula>$B$417&lt;1</formula>
    </cfRule>
  </conditionalFormatting>
  <conditionalFormatting sqref="B416:H416">
    <cfRule type="expression" priority="105" aboveAverage="0" equalAverage="0" bottom="0" percent="0" rank="0" text="" dxfId="4242">
      <formula>$B$416&lt;1</formula>
    </cfRule>
  </conditionalFormatting>
  <conditionalFormatting sqref="B415:H415">
    <cfRule type="expression" priority="106" aboveAverage="0" equalAverage="0" bottom="0" percent="0" rank="0" text="" dxfId="4243">
      <formula>$B$415&lt;1</formula>
    </cfRule>
  </conditionalFormatting>
  <conditionalFormatting sqref="B414:H414">
    <cfRule type="expression" priority="107" aboveAverage="0" equalAverage="0" bottom="0" percent="0" rank="0" text="" dxfId="4244">
      <formula>$B$414&lt;1</formula>
    </cfRule>
  </conditionalFormatting>
  <conditionalFormatting sqref="B413:H413">
    <cfRule type="expression" priority="108" aboveAverage="0" equalAverage="0" bottom="0" percent="0" rank="0" text="" dxfId="4245">
      <formula>$B$413&lt;1</formula>
    </cfRule>
  </conditionalFormatting>
  <conditionalFormatting sqref="B412:H412">
    <cfRule type="expression" priority="109" aboveAverage="0" equalAverage="0" bottom="0" percent="0" rank="0" text="" dxfId="4246">
      <formula>$B$412&lt;1</formula>
    </cfRule>
  </conditionalFormatting>
  <conditionalFormatting sqref="B411:H411">
    <cfRule type="expression" priority="110" aboveAverage="0" equalAverage="0" bottom="0" percent="0" rank="0" text="" dxfId="4247">
      <formula>$B$411&lt;1</formula>
    </cfRule>
  </conditionalFormatting>
  <conditionalFormatting sqref="B410:H410">
    <cfRule type="expression" priority="111" aboveAverage="0" equalAverage="0" bottom="0" percent="0" rank="0" text="" dxfId="4248">
      <formula>$B$410&lt;1</formula>
    </cfRule>
  </conditionalFormatting>
  <conditionalFormatting sqref="B409:H409">
    <cfRule type="expression" priority="112" aboveAverage="0" equalAverage="0" bottom="0" percent="0" rank="0" text="" dxfId="4249">
      <formula>$B$409&lt;1</formula>
    </cfRule>
  </conditionalFormatting>
  <conditionalFormatting sqref="B408:H408">
    <cfRule type="expression" priority="113" aboveAverage="0" equalAverage="0" bottom="0" percent="0" rank="0" text="" dxfId="4250">
      <formula>$B$408&lt;1</formula>
    </cfRule>
  </conditionalFormatting>
  <conditionalFormatting sqref="B407:H407">
    <cfRule type="expression" priority="114" aboveAverage="0" equalAverage="0" bottom="0" percent="0" rank="0" text="" dxfId="4251">
      <formula>$B$407&lt;1</formula>
    </cfRule>
  </conditionalFormatting>
  <conditionalFormatting sqref="B406:H406">
    <cfRule type="expression" priority="115" aboveAverage="0" equalAverage="0" bottom="0" percent="0" rank="0" text="" dxfId="4252">
      <formula>$B$406&lt;1</formula>
    </cfRule>
  </conditionalFormatting>
  <conditionalFormatting sqref="B405:H405">
    <cfRule type="expression" priority="116" aboveAverage="0" equalAverage="0" bottom="0" percent="0" rank="0" text="" dxfId="4253">
      <formula>$B$405&lt;1</formula>
    </cfRule>
  </conditionalFormatting>
  <conditionalFormatting sqref="B404:H404">
    <cfRule type="expression" priority="117" aboveAverage="0" equalAverage="0" bottom="0" percent="0" rank="0" text="" dxfId="4254">
      <formula>$B$404&lt;1</formula>
    </cfRule>
  </conditionalFormatting>
  <conditionalFormatting sqref="B403:H403">
    <cfRule type="expression" priority="118" aboveAverage="0" equalAverage="0" bottom="0" percent="0" rank="0" text="" dxfId="4255">
      <formula>$B$403&lt;1</formula>
    </cfRule>
  </conditionalFormatting>
  <conditionalFormatting sqref="B402:H402">
    <cfRule type="expression" priority="119" aboveAverage="0" equalAverage="0" bottom="0" percent="0" rank="0" text="" dxfId="4256">
      <formula>$B$402&lt;1</formula>
    </cfRule>
  </conditionalFormatting>
  <conditionalFormatting sqref="B401:H401">
    <cfRule type="expression" priority="120" aboveAverage="0" equalAverage="0" bottom="0" percent="0" rank="0" text="" dxfId="4257">
      <formula>$B$401&lt;1</formula>
    </cfRule>
  </conditionalFormatting>
  <conditionalFormatting sqref="B400:H400">
    <cfRule type="expression" priority="121" aboveAverage="0" equalAverage="0" bottom="0" percent="0" rank="0" text="" dxfId="4258">
      <formula>$B$400&lt;1</formula>
    </cfRule>
  </conditionalFormatting>
  <conditionalFormatting sqref="B399:H399">
    <cfRule type="expression" priority="122" aboveAverage="0" equalAverage="0" bottom="0" percent="0" rank="0" text="" dxfId="4259">
      <formula>$B$399&lt;1</formula>
    </cfRule>
  </conditionalFormatting>
  <conditionalFormatting sqref="B398:H398">
    <cfRule type="expression" priority="123" aboveAverage="0" equalAverage="0" bottom="0" percent="0" rank="0" text="" dxfId="4260">
      <formula>$B$398&lt;1</formula>
    </cfRule>
  </conditionalFormatting>
  <conditionalFormatting sqref="B397:H397">
    <cfRule type="expression" priority="124" aboveAverage="0" equalAverage="0" bottom="0" percent="0" rank="0" text="" dxfId="4261">
      <formula>$B$397&lt;1</formula>
    </cfRule>
  </conditionalFormatting>
  <conditionalFormatting sqref="B396:H396">
    <cfRule type="expression" priority="125" aboveAverage="0" equalAverage="0" bottom="0" percent="0" rank="0" text="" dxfId="4262">
      <formula>$B$396&lt;1</formula>
    </cfRule>
  </conditionalFormatting>
  <conditionalFormatting sqref="B395:H395">
    <cfRule type="expression" priority="126" aboveAverage="0" equalAverage="0" bottom="0" percent="0" rank="0" text="" dxfId="4263">
      <formula>$B$395&lt;1</formula>
    </cfRule>
  </conditionalFormatting>
  <conditionalFormatting sqref="B394:H394">
    <cfRule type="expression" priority="127" aboveAverage="0" equalAverage="0" bottom="0" percent="0" rank="0" text="" dxfId="4264">
      <formula>$B$394&lt;1</formula>
    </cfRule>
  </conditionalFormatting>
  <conditionalFormatting sqref="B393:H393">
    <cfRule type="expression" priority="128" aboveAverage="0" equalAverage="0" bottom="0" percent="0" rank="0" text="" dxfId="4265">
      <formula>$B$393&lt;1</formula>
    </cfRule>
  </conditionalFormatting>
  <conditionalFormatting sqref="B392:H392">
    <cfRule type="expression" priority="129" aboveAverage="0" equalAverage="0" bottom="0" percent="0" rank="0" text="" dxfId="4266">
      <formula>$B$392&lt;1</formula>
    </cfRule>
  </conditionalFormatting>
  <conditionalFormatting sqref="B391:H391">
    <cfRule type="expression" priority="130" aboveAverage="0" equalAverage="0" bottom="0" percent="0" rank="0" text="" dxfId="4267">
      <formula>$B$391&lt;1</formula>
    </cfRule>
  </conditionalFormatting>
  <conditionalFormatting sqref="B390:H390">
    <cfRule type="expression" priority="131" aboveAverage="0" equalAverage="0" bottom="0" percent="0" rank="0" text="" dxfId="4268">
      <formula>$B$390&lt;1</formula>
    </cfRule>
  </conditionalFormatting>
  <conditionalFormatting sqref="B389:H389">
    <cfRule type="expression" priority="132" aboveAverage="0" equalAverage="0" bottom="0" percent="0" rank="0" text="" dxfId="4269">
      <formula>$B$389&lt;1</formula>
    </cfRule>
  </conditionalFormatting>
  <conditionalFormatting sqref="B388:H388">
    <cfRule type="expression" priority="133" aboveAverage="0" equalAverage="0" bottom="0" percent="0" rank="0" text="" dxfId="4270">
      <formula>$B$388&lt;1</formula>
    </cfRule>
  </conditionalFormatting>
  <conditionalFormatting sqref="B387:H387">
    <cfRule type="expression" priority="134" aboveAverage="0" equalAverage="0" bottom="0" percent="0" rank="0" text="" dxfId="4271">
      <formula>$B$387&lt;1</formula>
    </cfRule>
  </conditionalFormatting>
  <conditionalFormatting sqref="B386:H386">
    <cfRule type="expression" priority="135" aboveAverage="0" equalAverage="0" bottom="0" percent="0" rank="0" text="" dxfId="4272">
      <formula>$B$386&lt;1</formula>
    </cfRule>
  </conditionalFormatting>
  <conditionalFormatting sqref="B385:H385">
    <cfRule type="expression" priority="136" aboveAverage="0" equalAverage="0" bottom="0" percent="0" rank="0" text="" dxfId="4273">
      <formula>$B$385&lt;1</formula>
    </cfRule>
  </conditionalFormatting>
  <conditionalFormatting sqref="B384:H384">
    <cfRule type="expression" priority="137" aboveAverage="0" equalAverage="0" bottom="0" percent="0" rank="0" text="" dxfId="4274">
      <formula>$B$384&lt;1</formula>
    </cfRule>
  </conditionalFormatting>
  <conditionalFormatting sqref="B383:H383">
    <cfRule type="expression" priority="138" aboveAverage="0" equalAverage="0" bottom="0" percent="0" rank="0" text="" dxfId="4275">
      <formula>$B$383&lt;1</formula>
    </cfRule>
  </conditionalFormatting>
  <conditionalFormatting sqref="B382:H382">
    <cfRule type="expression" priority="139" aboveAverage="0" equalAverage="0" bottom="0" percent="0" rank="0" text="" dxfId="4276">
      <formula>$B$382&lt;1</formula>
    </cfRule>
  </conditionalFormatting>
  <conditionalFormatting sqref="B381:H381">
    <cfRule type="expression" priority="140" aboveAverage="0" equalAverage="0" bottom="0" percent="0" rank="0" text="" dxfId="4277">
      <formula>$B$381&lt;1</formula>
    </cfRule>
  </conditionalFormatting>
  <conditionalFormatting sqref="B380:H380">
    <cfRule type="expression" priority="141" aboveAverage="0" equalAverage="0" bottom="0" percent="0" rank="0" text="" dxfId="4278">
      <formula>$B$380&lt;1</formula>
    </cfRule>
  </conditionalFormatting>
  <conditionalFormatting sqref="B379:H379">
    <cfRule type="expression" priority="142" aboveAverage="0" equalAverage="0" bottom="0" percent="0" rank="0" text="" dxfId="4279">
      <formula>$B$379&lt;1</formula>
    </cfRule>
  </conditionalFormatting>
  <conditionalFormatting sqref="B378:H378">
    <cfRule type="expression" priority="143" aboveAverage="0" equalAverage="0" bottom="0" percent="0" rank="0" text="" dxfId="4280">
      <formula>$B$378&lt;1</formula>
    </cfRule>
  </conditionalFormatting>
  <conditionalFormatting sqref="B377:H377">
    <cfRule type="expression" priority="144" aboveAverage="0" equalAverage="0" bottom="0" percent="0" rank="0" text="" dxfId="4281">
      <formula>$B$377&lt;1</formula>
    </cfRule>
  </conditionalFormatting>
  <conditionalFormatting sqref="B376:H376">
    <cfRule type="expression" priority="145" aboveAverage="0" equalAverage="0" bottom="0" percent="0" rank="0" text="" dxfId="4282">
      <formula>$B$376&lt;1</formula>
    </cfRule>
  </conditionalFormatting>
  <conditionalFormatting sqref="B375:H375">
    <cfRule type="expression" priority="146" aboveAverage="0" equalAverage="0" bottom="0" percent="0" rank="0" text="" dxfId="4283">
      <formula>$B$375&lt;1</formula>
    </cfRule>
  </conditionalFormatting>
  <conditionalFormatting sqref="B374:H374">
    <cfRule type="expression" priority="147" aboveAverage="0" equalAverage="0" bottom="0" percent="0" rank="0" text="" dxfId="4284">
      <formula>$B$374&lt;1</formula>
    </cfRule>
  </conditionalFormatting>
  <conditionalFormatting sqref="B373:H373">
    <cfRule type="expression" priority="148" aboveAverage="0" equalAverage="0" bottom="0" percent="0" rank="0" text="" dxfId="4285">
      <formula>$B$373&lt;1</formula>
    </cfRule>
  </conditionalFormatting>
  <conditionalFormatting sqref="B372:H372">
    <cfRule type="expression" priority="149" aboveAverage="0" equalAverage="0" bottom="0" percent="0" rank="0" text="" dxfId="4286">
      <formula>$B$372&lt;1</formula>
    </cfRule>
  </conditionalFormatting>
  <conditionalFormatting sqref="B371:H371">
    <cfRule type="expression" priority="150" aboveAverage="0" equalAverage="0" bottom="0" percent="0" rank="0" text="" dxfId="4287">
      <formula>$B$371&lt;1</formula>
    </cfRule>
  </conditionalFormatting>
  <conditionalFormatting sqref="B370:H370">
    <cfRule type="expression" priority="151" aboveAverage="0" equalAverage="0" bottom="0" percent="0" rank="0" text="" dxfId="4288">
      <formula>$B$370&lt;1</formula>
    </cfRule>
  </conditionalFormatting>
  <conditionalFormatting sqref="B369:H369">
    <cfRule type="expression" priority="152" aboveAverage="0" equalAverage="0" bottom="0" percent="0" rank="0" text="" dxfId="4289">
      <formula>$B$369&lt;1</formula>
    </cfRule>
  </conditionalFormatting>
  <conditionalFormatting sqref="B368:H368">
    <cfRule type="expression" priority="153" aboveAverage="0" equalAverage="0" bottom="0" percent="0" rank="0" text="" dxfId="4290">
      <formula>$B$368&lt;1</formula>
    </cfRule>
  </conditionalFormatting>
  <conditionalFormatting sqref="B367:H367">
    <cfRule type="expression" priority="154" aboveAverage="0" equalAverage="0" bottom="0" percent="0" rank="0" text="" dxfId="4291">
      <formula>$B$367&lt;1</formula>
    </cfRule>
  </conditionalFormatting>
  <conditionalFormatting sqref="B366:H366">
    <cfRule type="expression" priority="155" aboveAverage="0" equalAverage="0" bottom="0" percent="0" rank="0" text="" dxfId="4292">
      <formula>$B$366&lt;1</formula>
    </cfRule>
  </conditionalFormatting>
  <conditionalFormatting sqref="B365:H365">
    <cfRule type="expression" priority="156" aboveAverage="0" equalAverage="0" bottom="0" percent="0" rank="0" text="" dxfId="4293">
      <formula>$B$365&lt;1</formula>
    </cfRule>
  </conditionalFormatting>
  <conditionalFormatting sqref="B364:H364">
    <cfRule type="expression" priority="157" aboveAverage="0" equalAverage="0" bottom="0" percent="0" rank="0" text="" dxfId="4294">
      <formula>$B$364&lt;1</formula>
    </cfRule>
  </conditionalFormatting>
  <conditionalFormatting sqref="B363:H363">
    <cfRule type="expression" priority="158" aboveAverage="0" equalAverage="0" bottom="0" percent="0" rank="0" text="" dxfId="4295">
      <formula>$B$363&lt;1</formula>
    </cfRule>
  </conditionalFormatting>
  <conditionalFormatting sqref="B362:H362">
    <cfRule type="expression" priority="159" aboveAverage="0" equalAverage="0" bottom="0" percent="0" rank="0" text="" dxfId="4296">
      <formula>$B$362&lt;1</formula>
    </cfRule>
  </conditionalFormatting>
  <conditionalFormatting sqref="B359:H359">
    <cfRule type="expression" priority="160" aboveAverage="0" equalAverage="0" bottom="0" percent="0" rank="0" text="" dxfId="4297">
      <formula>$B$359&lt;1</formula>
    </cfRule>
  </conditionalFormatting>
  <conditionalFormatting sqref="B358:H358">
    <cfRule type="expression" priority="161" aboveAverage="0" equalAverage="0" bottom="0" percent="0" rank="0" text="" dxfId="4298">
      <formula>$B$358&lt;1</formula>
    </cfRule>
  </conditionalFormatting>
  <conditionalFormatting sqref="B357:H357">
    <cfRule type="expression" priority="162" aboveAverage="0" equalAverage="0" bottom="0" percent="0" rank="0" text="" dxfId="4299">
      <formula>$B$357&lt;1</formula>
    </cfRule>
  </conditionalFormatting>
  <conditionalFormatting sqref="B356:H356">
    <cfRule type="expression" priority="163" aboveAverage="0" equalAverage="0" bottom="0" percent="0" rank="0" text="" dxfId="4300">
      <formula>$B$356&lt;1</formula>
    </cfRule>
  </conditionalFormatting>
  <conditionalFormatting sqref="B355:H355">
    <cfRule type="expression" priority="164" aboveAverage="0" equalAverage="0" bottom="0" percent="0" rank="0" text="" dxfId="4301">
      <formula>$B$355&lt;1</formula>
    </cfRule>
  </conditionalFormatting>
  <conditionalFormatting sqref="B354:H354">
    <cfRule type="expression" priority="165" aboveAverage="0" equalAverage="0" bottom="0" percent="0" rank="0" text="" dxfId="4302">
      <formula>$B$354&lt;1</formula>
    </cfRule>
  </conditionalFormatting>
  <conditionalFormatting sqref="B353:H353">
    <cfRule type="expression" priority="166" aboveAverage="0" equalAverage="0" bottom="0" percent="0" rank="0" text="" dxfId="4303">
      <formula>$B$353&lt;1</formula>
    </cfRule>
  </conditionalFormatting>
  <conditionalFormatting sqref="B352:H352">
    <cfRule type="expression" priority="167" aboveAverage="0" equalAverage="0" bottom="0" percent="0" rank="0" text="" dxfId="4304">
      <formula>$B$352&lt;1</formula>
    </cfRule>
  </conditionalFormatting>
  <conditionalFormatting sqref="B351:H351">
    <cfRule type="expression" priority="168" aboveAverage="0" equalAverage="0" bottom="0" percent="0" rank="0" text="" dxfId="4305">
      <formula>$B$351&lt;1</formula>
    </cfRule>
  </conditionalFormatting>
  <conditionalFormatting sqref="B350:H350">
    <cfRule type="expression" priority="169" aboveAverage="0" equalAverage="0" bottom="0" percent="0" rank="0" text="" dxfId="4306">
      <formula>$B$350&lt;1</formula>
    </cfRule>
  </conditionalFormatting>
  <conditionalFormatting sqref="B349:H349">
    <cfRule type="expression" priority="170" aboveAverage="0" equalAverage="0" bottom="0" percent="0" rank="0" text="" dxfId="4307">
      <formula>$B$349&lt;1</formula>
    </cfRule>
  </conditionalFormatting>
  <conditionalFormatting sqref="B348:H348">
    <cfRule type="expression" priority="171" aboveAverage="0" equalAverage="0" bottom="0" percent="0" rank="0" text="" dxfId="4308">
      <formula>$B$348&lt;1</formula>
    </cfRule>
  </conditionalFormatting>
  <conditionalFormatting sqref="B343:H343">
    <cfRule type="expression" priority="172" aboveAverage="0" equalAverage="0" bottom="0" percent="0" rank="0" text="" dxfId="4309">
      <formula>$B$343&lt;1</formula>
    </cfRule>
  </conditionalFormatting>
  <conditionalFormatting sqref="B342:H342">
    <cfRule type="expression" priority="173" aboveAverage="0" equalAverage="0" bottom="0" percent="0" rank="0" text="" dxfId="4310">
      <formula>$B$342&lt;1</formula>
    </cfRule>
  </conditionalFormatting>
  <conditionalFormatting sqref="B341:H341">
    <cfRule type="expression" priority="174" aboveAverage="0" equalAverage="0" bottom="0" percent="0" rank="0" text="" dxfId="4311">
      <formula>$B$341&lt;1</formula>
    </cfRule>
  </conditionalFormatting>
  <conditionalFormatting sqref="B340:H340">
    <cfRule type="expression" priority="175" aboveAverage="0" equalAverage="0" bottom="0" percent="0" rank="0" text="" dxfId="4312">
      <formula>$B$340&lt;1</formula>
    </cfRule>
  </conditionalFormatting>
  <conditionalFormatting sqref="B339:H339">
    <cfRule type="expression" priority="176" aboveAverage="0" equalAverage="0" bottom="0" percent="0" rank="0" text="" dxfId="4313">
      <formula>$B$339&lt;1</formula>
    </cfRule>
  </conditionalFormatting>
  <conditionalFormatting sqref="B338:H338">
    <cfRule type="expression" priority="177" aboveAverage="0" equalAverage="0" bottom="0" percent="0" rank="0" text="" dxfId="4314">
      <formula>$B$338&lt;1</formula>
    </cfRule>
  </conditionalFormatting>
  <conditionalFormatting sqref="B337:H337">
    <cfRule type="expression" priority="178" aboveAverage="0" equalAverage="0" bottom="0" percent="0" rank="0" text="" dxfId="4315">
      <formula>$B$337&lt;1</formula>
    </cfRule>
  </conditionalFormatting>
  <conditionalFormatting sqref="B336:H336">
    <cfRule type="expression" priority="179" aboveAverage="0" equalAverage="0" bottom="0" percent="0" rank="0" text="" dxfId="4316">
      <formula>$B$336&lt;1</formula>
    </cfRule>
  </conditionalFormatting>
  <conditionalFormatting sqref="B335:H335">
    <cfRule type="expression" priority="180" aboveAverage="0" equalAverage="0" bottom="0" percent="0" rank="0" text="" dxfId="4317">
      <formula>$B$335&lt;1</formula>
    </cfRule>
  </conditionalFormatting>
  <conditionalFormatting sqref="B334:H334">
    <cfRule type="expression" priority="181" aboveAverage="0" equalAverage="0" bottom="0" percent="0" rank="0" text="" dxfId="4318">
      <formula>$B$334&lt;1</formula>
    </cfRule>
  </conditionalFormatting>
  <conditionalFormatting sqref="B333:H333">
    <cfRule type="expression" priority="182" aboveAverage="0" equalAverage="0" bottom="0" percent="0" rank="0" text="" dxfId="4319">
      <formula>$B$333&lt;1</formula>
    </cfRule>
  </conditionalFormatting>
  <conditionalFormatting sqref="B332:H332">
    <cfRule type="expression" priority="183" aboveAverage="0" equalAverage="0" bottom="0" percent="0" rank="0" text="" dxfId="4320">
      <formula>$B$332&lt;1</formula>
    </cfRule>
  </conditionalFormatting>
  <conditionalFormatting sqref="B331:H331">
    <cfRule type="expression" priority="184" aboveAverage="0" equalAverage="0" bottom="0" percent="0" rank="0" text="" dxfId="4321">
      <formula>$B$331&lt;1</formula>
    </cfRule>
  </conditionalFormatting>
  <conditionalFormatting sqref="B330:H330">
    <cfRule type="expression" priority="185" aboveAverage="0" equalAverage="0" bottom="0" percent="0" rank="0" text="" dxfId="4322">
      <formula>$B$330&lt;1</formula>
    </cfRule>
  </conditionalFormatting>
  <conditionalFormatting sqref="B329:H329">
    <cfRule type="expression" priority="186" aboveAverage="0" equalAverage="0" bottom="0" percent="0" rank="0" text="" dxfId="4323">
      <formula>$B$329&lt;1</formula>
    </cfRule>
  </conditionalFormatting>
  <conditionalFormatting sqref="B328:H328">
    <cfRule type="expression" priority="187" aboveAverage="0" equalAverage="0" bottom="0" percent="0" rank="0" text="" dxfId="4324">
      <formula>$B$328&lt;1</formula>
    </cfRule>
  </conditionalFormatting>
  <conditionalFormatting sqref="B327:H327">
    <cfRule type="expression" priority="188" aboveAverage="0" equalAverage="0" bottom="0" percent="0" rank="0" text="" dxfId="4325">
      <formula>$B$327&lt;1</formula>
    </cfRule>
  </conditionalFormatting>
  <conditionalFormatting sqref="B326:H326">
    <cfRule type="expression" priority="189" aboveAverage="0" equalAverage="0" bottom="0" percent="0" rank="0" text="" dxfId="4326">
      <formula>$B$326&lt;1</formula>
    </cfRule>
  </conditionalFormatting>
  <conditionalFormatting sqref="B325:H325">
    <cfRule type="expression" priority="190" aboveAverage="0" equalAverage="0" bottom="0" percent="0" rank="0" text="" dxfId="4327">
      <formula>$B$325&lt;1</formula>
    </cfRule>
  </conditionalFormatting>
  <conditionalFormatting sqref="B324:H324">
    <cfRule type="expression" priority="191" aboveAverage="0" equalAverage="0" bottom="0" percent="0" rank="0" text="" dxfId="4328">
      <formula>$B$324&lt;1</formula>
    </cfRule>
  </conditionalFormatting>
  <conditionalFormatting sqref="B323:H323">
    <cfRule type="expression" priority="192" aboveAverage="0" equalAverage="0" bottom="0" percent="0" rank="0" text="" dxfId="4329">
      <formula>$B$323&lt;1</formula>
    </cfRule>
  </conditionalFormatting>
  <conditionalFormatting sqref="B322:H322">
    <cfRule type="expression" priority="193" aboveAverage="0" equalAverage="0" bottom="0" percent="0" rank="0" text="" dxfId="4330">
      <formula>$B$322&lt;1</formula>
    </cfRule>
  </conditionalFormatting>
  <conditionalFormatting sqref="B321:H321">
    <cfRule type="expression" priority="194" aboveAverage="0" equalAverage="0" bottom="0" percent="0" rank="0" text="" dxfId="4331">
      <formula>$B$321&lt;1</formula>
    </cfRule>
  </conditionalFormatting>
  <conditionalFormatting sqref="B320:H320">
    <cfRule type="expression" priority="195" aboveAverage="0" equalAverage="0" bottom="0" percent="0" rank="0" text="" dxfId="4332">
      <formula>$B$320&lt;1</formula>
    </cfRule>
  </conditionalFormatting>
  <conditionalFormatting sqref="B319:H319">
    <cfRule type="expression" priority="196" aboveAverage="0" equalAverage="0" bottom="0" percent="0" rank="0" text="" dxfId="4333">
      <formula>$B$319&lt;1</formula>
    </cfRule>
  </conditionalFormatting>
  <conditionalFormatting sqref="B318:H318">
    <cfRule type="expression" priority="197" aboveAverage="0" equalAverage="0" bottom="0" percent="0" rank="0" text="" dxfId="4334">
      <formula>$B$318&lt;1</formula>
    </cfRule>
  </conditionalFormatting>
  <conditionalFormatting sqref="B317:H317">
    <cfRule type="expression" priority="198" aboveAverage="0" equalAverage="0" bottom="0" percent="0" rank="0" text="" dxfId="4335">
      <formula>$B$317&lt;1</formula>
    </cfRule>
  </conditionalFormatting>
  <conditionalFormatting sqref="B316:H316">
    <cfRule type="expression" priority="199" aboveAverage="0" equalAverage="0" bottom="0" percent="0" rank="0" text="" dxfId="4336">
      <formula>$B$316&lt;1</formula>
    </cfRule>
  </conditionalFormatting>
  <conditionalFormatting sqref="B315:H315">
    <cfRule type="expression" priority="200" aboveAverage="0" equalAverage="0" bottom="0" percent="0" rank="0" text="" dxfId="4337">
      <formula>$B$315&lt;1</formula>
    </cfRule>
  </conditionalFormatting>
  <conditionalFormatting sqref="B314:H314">
    <cfRule type="expression" priority="201" aboveAverage="0" equalAverage="0" bottom="0" percent="0" rank="0" text="" dxfId="4338">
      <formula>$B$314&lt;1</formula>
    </cfRule>
  </conditionalFormatting>
  <conditionalFormatting sqref="B313:H313">
    <cfRule type="expression" priority="202" aboveAverage="0" equalAverage="0" bottom="0" percent="0" rank="0" text="" dxfId="4339">
      <formula>$B$313&lt;1</formula>
    </cfRule>
  </conditionalFormatting>
  <conditionalFormatting sqref="B312:H312">
    <cfRule type="expression" priority="203" aboveAverage="0" equalAverage="0" bottom="0" percent="0" rank="0" text="" dxfId="4340">
      <formula>$B$312&lt;1</formula>
    </cfRule>
  </conditionalFormatting>
  <conditionalFormatting sqref="B311:H311">
    <cfRule type="expression" priority="204" aboveAverage="0" equalAverage="0" bottom="0" percent="0" rank="0" text="" dxfId="4341">
      <formula>$B$311&lt;1</formula>
    </cfRule>
  </conditionalFormatting>
  <conditionalFormatting sqref="B310:H310">
    <cfRule type="expression" priority="205" aboveAverage="0" equalAverage="0" bottom="0" percent="0" rank="0" text="" dxfId="4342">
      <formula>$B$310&lt;1</formula>
    </cfRule>
  </conditionalFormatting>
  <conditionalFormatting sqref="B309:H309">
    <cfRule type="expression" priority="206" aboveAverage="0" equalAverage="0" bottom="0" percent="0" rank="0" text="" dxfId="4343">
      <formula>$B$309&lt;1</formula>
    </cfRule>
  </conditionalFormatting>
  <conditionalFormatting sqref="B308:H308">
    <cfRule type="expression" priority="207" aboveAverage="0" equalAverage="0" bottom="0" percent="0" rank="0" text="" dxfId="4344">
      <formula>$B$308&lt;1</formula>
    </cfRule>
  </conditionalFormatting>
  <conditionalFormatting sqref="B307:H307">
    <cfRule type="expression" priority="208" aboveAverage="0" equalAverage="0" bottom="0" percent="0" rank="0" text="" dxfId="4345">
      <formula>$B$307&lt;1</formula>
    </cfRule>
  </conditionalFormatting>
  <conditionalFormatting sqref="B306:H306">
    <cfRule type="expression" priority="209" aboveAverage="0" equalAverage="0" bottom="0" percent="0" rank="0" text="" dxfId="4346">
      <formula>$B$306&lt;1</formula>
    </cfRule>
  </conditionalFormatting>
  <conditionalFormatting sqref="B305:H305">
    <cfRule type="expression" priority="210" aboveAverage="0" equalAverage="0" bottom="0" percent="0" rank="0" text="" dxfId="4347">
      <formula>$B$305&lt;1</formula>
    </cfRule>
  </conditionalFormatting>
  <conditionalFormatting sqref="B304:H304">
    <cfRule type="expression" priority="211" aboveAverage="0" equalAverage="0" bottom="0" percent="0" rank="0" text="" dxfId="4348">
      <formula>$B$304&lt;1</formula>
    </cfRule>
  </conditionalFormatting>
  <conditionalFormatting sqref="B303:H303">
    <cfRule type="expression" priority="212" aboveAverage="0" equalAverage="0" bottom="0" percent="0" rank="0" text="" dxfId="4349">
      <formula>$B$303&lt;1</formula>
    </cfRule>
  </conditionalFormatting>
  <conditionalFormatting sqref="B302:H302">
    <cfRule type="expression" priority="213" aboveAverage="0" equalAverage="0" bottom="0" percent="0" rank="0" text="" dxfId="4350">
      <formula>$B$302&lt;1</formula>
    </cfRule>
  </conditionalFormatting>
  <conditionalFormatting sqref="B301:H301">
    <cfRule type="expression" priority="214" aboveAverage="0" equalAverage="0" bottom="0" percent="0" rank="0" text="" dxfId="4351">
      <formula>$B$301&lt;1</formula>
    </cfRule>
  </conditionalFormatting>
  <conditionalFormatting sqref="B300:H300">
    <cfRule type="expression" priority="215" aboveAverage="0" equalAverage="0" bottom="0" percent="0" rank="0" text="" dxfId="4352">
      <formula>$B$300&lt;1</formula>
    </cfRule>
  </conditionalFormatting>
  <conditionalFormatting sqref="B299:H299">
    <cfRule type="expression" priority="216" aboveAverage="0" equalAverage="0" bottom="0" percent="0" rank="0" text="" dxfId="4353">
      <formula>$B$299&lt;1</formula>
    </cfRule>
  </conditionalFormatting>
  <conditionalFormatting sqref="B298:H298">
    <cfRule type="expression" priority="217" aboveAverage="0" equalAverage="0" bottom="0" percent="0" rank="0" text="" dxfId="4354">
      <formula>$B$298&lt;1</formula>
    </cfRule>
  </conditionalFormatting>
  <conditionalFormatting sqref="B297:H297">
    <cfRule type="expression" priority="218" aboveAverage="0" equalAverage="0" bottom="0" percent="0" rank="0" text="" dxfId="4355">
      <formula>$B$297&lt;1</formula>
    </cfRule>
  </conditionalFormatting>
  <conditionalFormatting sqref="B296:H296">
    <cfRule type="expression" priority="219" aboveAverage="0" equalAverage="0" bottom="0" percent="0" rank="0" text="" dxfId="4356">
      <formula>$B$296&lt;1</formula>
    </cfRule>
  </conditionalFormatting>
  <conditionalFormatting sqref="B295:H295">
    <cfRule type="expression" priority="220" aboveAverage="0" equalAverage="0" bottom="0" percent="0" rank="0" text="" dxfId="4357">
      <formula>$B$295&lt;1</formula>
    </cfRule>
  </conditionalFormatting>
  <conditionalFormatting sqref="B294:H294">
    <cfRule type="expression" priority="221" aboveAverage="0" equalAverage="0" bottom="0" percent="0" rank="0" text="" dxfId="4358">
      <formula>$B$294&lt;1</formula>
    </cfRule>
  </conditionalFormatting>
  <conditionalFormatting sqref="B293:H293">
    <cfRule type="expression" priority="222" aboveAverage="0" equalAverage="0" bottom="0" percent="0" rank="0" text="" dxfId="4359">
      <formula>$B$293&lt;1</formula>
    </cfRule>
  </conditionalFormatting>
  <conditionalFormatting sqref="B292:H292">
    <cfRule type="expression" priority="223" aboveAverage="0" equalAverage="0" bottom="0" percent="0" rank="0" text="" dxfId="4360">
      <formula>$B$292&lt;1</formula>
    </cfRule>
  </conditionalFormatting>
  <conditionalFormatting sqref="B291:H291">
    <cfRule type="expression" priority="224" aboveAverage="0" equalAverage="0" bottom="0" percent="0" rank="0" text="" dxfId="4361">
      <formula>$B$291&lt;1</formula>
    </cfRule>
  </conditionalFormatting>
  <conditionalFormatting sqref="B290:H290">
    <cfRule type="expression" priority="225" aboveAverage="0" equalAverage="0" bottom="0" percent="0" rank="0" text="" dxfId="4362">
      <formula>$B$290&lt;1</formula>
    </cfRule>
  </conditionalFormatting>
  <conditionalFormatting sqref="B289:H289">
    <cfRule type="expression" priority="226" aboveAverage="0" equalAverage="0" bottom="0" percent="0" rank="0" text="" dxfId="4363">
      <formula>$B$289&lt;1</formula>
    </cfRule>
  </conditionalFormatting>
  <conditionalFormatting sqref="B288:H288">
    <cfRule type="expression" priority="227" aboveAverage="0" equalAverage="0" bottom="0" percent="0" rank="0" text="" dxfId="4364">
      <formula>$B$288&lt;1</formula>
    </cfRule>
  </conditionalFormatting>
  <conditionalFormatting sqref="B287:H287">
    <cfRule type="expression" priority="228" aboveAverage="0" equalAverage="0" bottom="0" percent="0" rank="0" text="" dxfId="4365">
      <formula>$B$287&lt;1</formula>
    </cfRule>
  </conditionalFormatting>
  <conditionalFormatting sqref="B286:H286">
    <cfRule type="expression" priority="229" aboveAverage="0" equalAverage="0" bottom="0" percent="0" rank="0" text="" dxfId="4366">
      <formula>$B$286&lt;1</formula>
    </cfRule>
  </conditionalFormatting>
  <conditionalFormatting sqref="B285:H285">
    <cfRule type="expression" priority="230" aboveAverage="0" equalAverage="0" bottom="0" percent="0" rank="0" text="" dxfId="4367">
      <formula>$B$285&lt;1</formula>
    </cfRule>
  </conditionalFormatting>
  <conditionalFormatting sqref="B284:H284">
    <cfRule type="expression" priority="231" aboveAverage="0" equalAverage="0" bottom="0" percent="0" rank="0" text="" dxfId="4368">
      <formula>$B$284&lt;1</formula>
    </cfRule>
  </conditionalFormatting>
  <conditionalFormatting sqref="B283:H283">
    <cfRule type="expression" priority="232" aboveAverage="0" equalAverage="0" bottom="0" percent="0" rank="0" text="" dxfId="4369">
      <formula>$B$283&lt;1</formula>
    </cfRule>
  </conditionalFormatting>
  <conditionalFormatting sqref="B282:H282">
    <cfRule type="expression" priority="233" aboveAverage="0" equalAverage="0" bottom="0" percent="0" rank="0" text="" dxfId="4370">
      <formula>$B$282&lt;1</formula>
    </cfRule>
  </conditionalFormatting>
  <conditionalFormatting sqref="B281:H281">
    <cfRule type="expression" priority="234" aboveAverage="0" equalAverage="0" bottom="0" percent="0" rank="0" text="" dxfId="4371">
      <formula>$B$281&lt;1</formula>
    </cfRule>
  </conditionalFormatting>
  <conditionalFormatting sqref="B280:H280">
    <cfRule type="expression" priority="235" aboveAverage="0" equalAverage="0" bottom="0" percent="0" rank="0" text="" dxfId="4372">
      <formula>$B$280&lt;1</formula>
    </cfRule>
  </conditionalFormatting>
  <conditionalFormatting sqref="B279:H279">
    <cfRule type="expression" priority="236" aboveAverage="0" equalAverage="0" bottom="0" percent="0" rank="0" text="" dxfId="4373">
      <formula>$B$279&lt;1</formula>
    </cfRule>
  </conditionalFormatting>
  <conditionalFormatting sqref="B278:H278">
    <cfRule type="expression" priority="237" aboveAverage="0" equalAverage="0" bottom="0" percent="0" rank="0" text="" dxfId="4374">
      <formula>$B$278&lt;1</formula>
    </cfRule>
  </conditionalFormatting>
  <conditionalFormatting sqref="B277:H277">
    <cfRule type="expression" priority="238" aboveAverage="0" equalAverage="0" bottom="0" percent="0" rank="0" text="" dxfId="4375">
      <formula>$B$277&lt;1</formula>
    </cfRule>
  </conditionalFormatting>
  <conditionalFormatting sqref="B276:H276">
    <cfRule type="expression" priority="239" aboveAverage="0" equalAverage="0" bottom="0" percent="0" rank="0" text="" dxfId="4376">
      <formula>$B$276&lt;1</formula>
    </cfRule>
  </conditionalFormatting>
  <conditionalFormatting sqref="B275:H275">
    <cfRule type="expression" priority="240" aboveAverage="0" equalAverage="0" bottom="0" percent="0" rank="0" text="" dxfId="4377">
      <formula>$B$275&lt;1</formula>
    </cfRule>
  </conditionalFormatting>
  <conditionalFormatting sqref="B274:H274">
    <cfRule type="expression" priority="241" aboveAverage="0" equalAverage="0" bottom="0" percent="0" rank="0" text="" dxfId="4378">
      <formula>$B$274&lt;1</formula>
    </cfRule>
  </conditionalFormatting>
  <conditionalFormatting sqref="B273:H273">
    <cfRule type="expression" priority="242" aboveAverage="0" equalAverage="0" bottom="0" percent="0" rank="0" text="" dxfId="4379">
      <formula>$B$273&lt;1</formula>
    </cfRule>
  </conditionalFormatting>
  <conditionalFormatting sqref="B272:H272">
    <cfRule type="expression" priority="243" aboveAverage="0" equalAverage="0" bottom="0" percent="0" rank="0" text="" dxfId="4380">
      <formula>$B$272&lt;1</formula>
    </cfRule>
  </conditionalFormatting>
  <conditionalFormatting sqref="B271:H271">
    <cfRule type="expression" priority="244" aboveAverage="0" equalAverage="0" bottom="0" percent="0" rank="0" text="" dxfId="4381">
      <formula>$B$271&lt;1</formula>
    </cfRule>
  </conditionalFormatting>
  <conditionalFormatting sqref="B270:H270">
    <cfRule type="expression" priority="245" aboveAverage="0" equalAverage="0" bottom="0" percent="0" rank="0" text="" dxfId="4382">
      <formula>$B$270&lt;1</formula>
    </cfRule>
  </conditionalFormatting>
  <conditionalFormatting sqref="B269:H269">
    <cfRule type="expression" priority="246" aboveAverage="0" equalAverage="0" bottom="0" percent="0" rank="0" text="" dxfId="4383">
      <formula>$B$269&lt;1</formula>
    </cfRule>
  </conditionalFormatting>
  <conditionalFormatting sqref="B268:H268">
    <cfRule type="expression" priority="247" aboveAverage="0" equalAverage="0" bottom="0" percent="0" rank="0" text="" dxfId="4384">
      <formula>$B$268&lt;1</formula>
    </cfRule>
  </conditionalFormatting>
  <conditionalFormatting sqref="B265:H265">
    <cfRule type="expression" priority="248" aboveAverage="0" equalAverage="0" bottom="0" percent="0" rank="0" text="" dxfId="4385">
      <formula>$B$265&lt;1</formula>
    </cfRule>
  </conditionalFormatting>
  <conditionalFormatting sqref="B264:H264">
    <cfRule type="expression" priority="249" aboveAverage="0" equalAverage="0" bottom="0" percent="0" rank="0" text="" dxfId="4386">
      <formula>$B$264&lt;1</formula>
    </cfRule>
  </conditionalFormatting>
  <conditionalFormatting sqref="B263:H263">
    <cfRule type="expression" priority="250" aboveAverage="0" equalAverage="0" bottom="0" percent="0" rank="0" text="" dxfId="4387">
      <formula>$B$263&lt;1</formula>
    </cfRule>
  </conditionalFormatting>
  <conditionalFormatting sqref="B262:H262">
    <cfRule type="expression" priority="251" aboveAverage="0" equalAverage="0" bottom="0" percent="0" rank="0" text="" dxfId="4388">
      <formula>$B$262&lt;1</formula>
    </cfRule>
  </conditionalFormatting>
  <conditionalFormatting sqref="B261:H261">
    <cfRule type="expression" priority="252" aboveAverage="0" equalAverage="0" bottom="0" percent="0" rank="0" text="" dxfId="4389">
      <formula>$B$261&lt;1</formula>
    </cfRule>
  </conditionalFormatting>
  <conditionalFormatting sqref="B260:H260">
    <cfRule type="expression" priority="253" aboveAverage="0" equalAverage="0" bottom="0" percent="0" rank="0" text="" dxfId="4390">
      <formula>$B$260&lt;1</formula>
    </cfRule>
  </conditionalFormatting>
  <conditionalFormatting sqref="B259:H259">
    <cfRule type="expression" priority="254" aboveAverage="0" equalAverage="0" bottom="0" percent="0" rank="0" text="" dxfId="4391">
      <formula>$B$259&lt;1</formula>
    </cfRule>
  </conditionalFormatting>
  <conditionalFormatting sqref="B258:H258">
    <cfRule type="expression" priority="255" aboveAverage="0" equalAverage="0" bottom="0" percent="0" rank="0" text="" dxfId="4392">
      <formula>$B$258&lt;1</formula>
    </cfRule>
  </conditionalFormatting>
  <conditionalFormatting sqref="B257:H257">
    <cfRule type="expression" priority="256" aboveAverage="0" equalAverage="0" bottom="0" percent="0" rank="0" text="" dxfId="4393">
      <formula>$B$257&lt;1</formula>
    </cfRule>
  </conditionalFormatting>
  <conditionalFormatting sqref="B256:H256">
    <cfRule type="expression" priority="257" aboveAverage="0" equalAverage="0" bottom="0" percent="0" rank="0" text="" dxfId="4394">
      <formula>$B$256&lt;1</formula>
    </cfRule>
  </conditionalFormatting>
  <conditionalFormatting sqref="B255:H255">
    <cfRule type="expression" priority="258" aboveAverage="0" equalAverage="0" bottom="0" percent="0" rank="0" text="" dxfId="4395">
      <formula>$B$255&lt;1</formula>
    </cfRule>
  </conditionalFormatting>
  <conditionalFormatting sqref="B254:H254">
    <cfRule type="expression" priority="259" aboveAverage="0" equalAverage="0" bottom="0" percent="0" rank="0" text="" dxfId="4396">
      <formula>$B$254&lt;1</formula>
    </cfRule>
  </conditionalFormatting>
  <conditionalFormatting sqref="B253:H253">
    <cfRule type="expression" priority="260" aboveAverage="0" equalAverage="0" bottom="0" percent="0" rank="0" text="" dxfId="4397">
      <formula>$B$253&lt;1</formula>
    </cfRule>
  </conditionalFormatting>
  <conditionalFormatting sqref="B252:H252">
    <cfRule type="expression" priority="261" aboveAverage="0" equalAverage="0" bottom="0" percent="0" rank="0" text="" dxfId="4398">
      <formula>$B$252&lt;1</formula>
    </cfRule>
  </conditionalFormatting>
  <conditionalFormatting sqref="B251:H251">
    <cfRule type="expression" priority="262" aboveAverage="0" equalAverage="0" bottom="0" percent="0" rank="0" text="" dxfId="4399">
      <formula>$B$251&lt;1</formula>
    </cfRule>
  </conditionalFormatting>
  <conditionalFormatting sqref="B250:H250">
    <cfRule type="expression" priority="263" aboveAverage="0" equalAverage="0" bottom="0" percent="0" rank="0" text="" dxfId="4400">
      <formula>$B$250&lt;1</formula>
    </cfRule>
  </conditionalFormatting>
  <conditionalFormatting sqref="B249:H249">
    <cfRule type="expression" priority="264" aboveAverage="0" equalAverage="0" bottom="0" percent="0" rank="0" text="" dxfId="4401">
      <formula>$B$249&lt;1</formula>
    </cfRule>
  </conditionalFormatting>
  <conditionalFormatting sqref="B248:H248">
    <cfRule type="expression" priority="265" aboveAverage="0" equalAverage="0" bottom="0" percent="0" rank="0" text="" dxfId="4402">
      <formula>$B$248&lt;1</formula>
    </cfRule>
  </conditionalFormatting>
  <conditionalFormatting sqref="B247:H247">
    <cfRule type="expression" priority="266" aboveAverage="0" equalAverage="0" bottom="0" percent="0" rank="0" text="" dxfId="4403">
      <formula>$B$247&lt;1</formula>
    </cfRule>
  </conditionalFormatting>
  <conditionalFormatting sqref="B246:H246">
    <cfRule type="expression" priority="267" aboveAverage="0" equalAverage="0" bottom="0" percent="0" rank="0" text="" dxfId="4404">
      <formula>$B$246&lt;1</formula>
    </cfRule>
  </conditionalFormatting>
  <conditionalFormatting sqref="B245:H245">
    <cfRule type="expression" priority="268" aboveAverage="0" equalAverage="0" bottom="0" percent="0" rank="0" text="" dxfId="4405">
      <formula>$B$245&lt;1</formula>
    </cfRule>
  </conditionalFormatting>
  <conditionalFormatting sqref="B244:H244">
    <cfRule type="expression" priority="269" aboveAverage="0" equalAverage="0" bottom="0" percent="0" rank="0" text="" dxfId="4406">
      <formula>$B$244&lt;1</formula>
    </cfRule>
  </conditionalFormatting>
  <conditionalFormatting sqref="B243:H243">
    <cfRule type="expression" priority="270" aboveAverage="0" equalAverage="0" bottom="0" percent="0" rank="0" text="" dxfId="4407">
      <formula>$B$243&lt;1</formula>
    </cfRule>
  </conditionalFormatting>
  <conditionalFormatting sqref="B242:H242">
    <cfRule type="expression" priority="271" aboveAverage="0" equalAverage="0" bottom="0" percent="0" rank="0" text="" dxfId="4408">
      <formula>$B$242&lt;1</formula>
    </cfRule>
  </conditionalFormatting>
  <conditionalFormatting sqref="B241:H241">
    <cfRule type="expression" priority="272" aboveAverage="0" equalAverage="0" bottom="0" percent="0" rank="0" text="" dxfId="4409">
      <formula>$B$241&lt;1</formula>
    </cfRule>
  </conditionalFormatting>
  <conditionalFormatting sqref="B240:H240">
    <cfRule type="expression" priority="273" aboveAverage="0" equalAverage="0" bottom="0" percent="0" rank="0" text="" dxfId="4410">
      <formula>$B$240&lt;1</formula>
    </cfRule>
  </conditionalFormatting>
  <conditionalFormatting sqref="B239:H239">
    <cfRule type="expression" priority="274" aboveAverage="0" equalAverage="0" bottom="0" percent="0" rank="0" text="" dxfId="4411">
      <formula>$B$239&lt;1</formula>
    </cfRule>
  </conditionalFormatting>
  <conditionalFormatting sqref="B238:H238">
    <cfRule type="expression" priority="275" aboveAverage="0" equalAverage="0" bottom="0" percent="0" rank="0" text="" dxfId="4412">
      <formula>$B$238&lt;1</formula>
    </cfRule>
  </conditionalFormatting>
  <conditionalFormatting sqref="B233:H233">
    <cfRule type="expression" priority="276" aboveAverage="0" equalAverage="0" bottom="0" percent="0" rank="0" text="" dxfId="4413">
      <formula>$B$233&lt;1</formula>
    </cfRule>
  </conditionalFormatting>
  <conditionalFormatting sqref="B232:H232">
    <cfRule type="expression" priority="277" aboveAverage="0" equalAverage="0" bottom="0" percent="0" rank="0" text="" dxfId="4414">
      <formula>$B$232&lt;1</formula>
    </cfRule>
  </conditionalFormatting>
  <conditionalFormatting sqref="B231:H231">
    <cfRule type="expression" priority="278" aboveAverage="0" equalAverage="0" bottom="0" percent="0" rank="0" text="" dxfId="4415">
      <formula>$B$231&lt;1</formula>
    </cfRule>
  </conditionalFormatting>
  <conditionalFormatting sqref="B230:H230">
    <cfRule type="expression" priority="279" aboveAverage="0" equalAverage="0" bottom="0" percent="0" rank="0" text="" dxfId="4416">
      <formula>$B$230&lt;1</formula>
    </cfRule>
  </conditionalFormatting>
  <conditionalFormatting sqref="B229:H229">
    <cfRule type="expression" priority="280" aboveAverage="0" equalAverage="0" bottom="0" percent="0" rank="0" text="" dxfId="4417">
      <formula>$B$229&lt;1</formula>
    </cfRule>
  </conditionalFormatting>
  <conditionalFormatting sqref="B228:H228">
    <cfRule type="expression" priority="281" aboveAverage="0" equalAverage="0" bottom="0" percent="0" rank="0" text="" dxfId="4418">
      <formula>$B$228&lt;1</formula>
    </cfRule>
  </conditionalFormatting>
  <conditionalFormatting sqref="B227:H227">
    <cfRule type="expression" priority="282" aboveAverage="0" equalAverage="0" bottom="0" percent="0" rank="0" text="" dxfId="4419">
      <formula>$B$227&lt;1</formula>
    </cfRule>
  </conditionalFormatting>
  <conditionalFormatting sqref="B226:H226">
    <cfRule type="expression" priority="283" aboveAverage="0" equalAverage="0" bottom="0" percent="0" rank="0" text="" dxfId="4420">
      <formula>$B$226&lt;1</formula>
    </cfRule>
  </conditionalFormatting>
  <conditionalFormatting sqref="B225:H225">
    <cfRule type="expression" priority="284" aboveAverage="0" equalAverage="0" bottom="0" percent="0" rank="0" text="" dxfId="4421">
      <formula>$B$225&lt;1</formula>
    </cfRule>
  </conditionalFormatting>
  <conditionalFormatting sqref="B224:H224">
    <cfRule type="expression" priority="285" aboveAverage="0" equalAverage="0" bottom="0" percent="0" rank="0" text="" dxfId="4422">
      <formula>$B$224&lt;1</formula>
    </cfRule>
  </conditionalFormatting>
  <conditionalFormatting sqref="B223:H223">
    <cfRule type="expression" priority="286" aboveAverage="0" equalAverage="0" bottom="0" percent="0" rank="0" text="" dxfId="4423">
      <formula>$B$223&lt;1</formula>
    </cfRule>
  </conditionalFormatting>
  <conditionalFormatting sqref="B222:H222">
    <cfRule type="expression" priority="287" aboveAverage="0" equalAverage="0" bottom="0" percent="0" rank="0" text="" dxfId="4424">
      <formula>$B$222&lt;1</formula>
    </cfRule>
  </conditionalFormatting>
  <conditionalFormatting sqref="B221:H221">
    <cfRule type="expression" priority="288" aboveAverage="0" equalAverage="0" bottom="0" percent="0" rank="0" text="" dxfId="4425">
      <formula>$B$221&lt;1</formula>
    </cfRule>
  </conditionalFormatting>
  <conditionalFormatting sqref="B220:H220">
    <cfRule type="expression" priority="289" aboveAverage="0" equalAverage="0" bottom="0" percent="0" rank="0" text="" dxfId="4426">
      <formula>$B$220&lt;1</formula>
    </cfRule>
  </conditionalFormatting>
  <conditionalFormatting sqref="B219:H219">
    <cfRule type="expression" priority="290" aboveAverage="0" equalAverage="0" bottom="0" percent="0" rank="0" text="" dxfId="4427">
      <formula>$B$219&lt;1</formula>
    </cfRule>
  </conditionalFormatting>
  <conditionalFormatting sqref="B218:H218">
    <cfRule type="expression" priority="291" aboveAverage="0" equalAverage="0" bottom="0" percent="0" rank="0" text="" dxfId="4428">
      <formula>$B$218&lt;1</formula>
    </cfRule>
  </conditionalFormatting>
  <conditionalFormatting sqref="B217:H217">
    <cfRule type="expression" priority="292" aboveAverage="0" equalAverage="0" bottom="0" percent="0" rank="0" text="" dxfId="4429">
      <formula>$B$217&lt;1</formula>
    </cfRule>
  </conditionalFormatting>
  <conditionalFormatting sqref="B216:H216">
    <cfRule type="expression" priority="293" aboveAverage="0" equalAverage="0" bottom="0" percent="0" rank="0" text="" dxfId="4430">
      <formula>$B$216&lt;1</formula>
    </cfRule>
  </conditionalFormatting>
  <conditionalFormatting sqref="B215:H215">
    <cfRule type="expression" priority="294" aboveAverage="0" equalAverage="0" bottom="0" percent="0" rank="0" text="" dxfId="4431">
      <formula>$B$215&lt;1</formula>
    </cfRule>
  </conditionalFormatting>
  <conditionalFormatting sqref="B214:H214">
    <cfRule type="expression" priority="295" aboveAverage="0" equalAverage="0" bottom="0" percent="0" rank="0" text="" dxfId="4432">
      <formula>$B$214&lt;1</formula>
    </cfRule>
  </conditionalFormatting>
  <conditionalFormatting sqref="B213:H213">
    <cfRule type="expression" priority="296" aboveAverage="0" equalAverage="0" bottom="0" percent="0" rank="0" text="" dxfId="4433">
      <formula>$B$213&lt;1</formula>
    </cfRule>
  </conditionalFormatting>
  <conditionalFormatting sqref="B212:H212">
    <cfRule type="expression" priority="297" aboveAverage="0" equalAverage="0" bottom="0" percent="0" rank="0" text="" dxfId="4434">
      <formula>$B$212&lt;1</formula>
    </cfRule>
  </conditionalFormatting>
  <conditionalFormatting sqref="B211:H211">
    <cfRule type="expression" priority="298" aboveAverage="0" equalAverage="0" bottom="0" percent="0" rank="0" text="" dxfId="4435">
      <formula>$B$211&lt;1</formula>
    </cfRule>
  </conditionalFormatting>
  <conditionalFormatting sqref="B210:H210">
    <cfRule type="expression" priority="299" aboveAverage="0" equalAverage="0" bottom="0" percent="0" rank="0" text="" dxfId="4436">
      <formula>$B$210&lt;1</formula>
    </cfRule>
  </conditionalFormatting>
  <conditionalFormatting sqref="B209:H209">
    <cfRule type="expression" priority="300" aboveAverage="0" equalAverage="0" bottom="0" percent="0" rank="0" text="" dxfId="4437">
      <formula>$B$209&lt;1</formula>
    </cfRule>
  </conditionalFormatting>
  <conditionalFormatting sqref="B208:H208">
    <cfRule type="expression" priority="301" aboveAverage="0" equalAverage="0" bottom="0" percent="0" rank="0" text="" dxfId="4438">
      <formula>$B$208&lt;1</formula>
    </cfRule>
  </conditionalFormatting>
  <conditionalFormatting sqref="B207:H207">
    <cfRule type="expression" priority="302" aboveAverage="0" equalAverage="0" bottom="0" percent="0" rank="0" text="" dxfId="4439">
      <formula>$B$207&lt;1</formula>
    </cfRule>
  </conditionalFormatting>
  <conditionalFormatting sqref="B206:H206">
    <cfRule type="expression" priority="303" aboveAverage="0" equalAverage="0" bottom="0" percent="0" rank="0" text="" dxfId="4440">
      <formula>$B$206&lt;1</formula>
    </cfRule>
  </conditionalFormatting>
  <conditionalFormatting sqref="B205:H205">
    <cfRule type="expression" priority="304" aboveAverage="0" equalAverage="0" bottom="0" percent="0" rank="0" text="" dxfId="4441">
      <formula>$B$205&lt;1</formula>
    </cfRule>
  </conditionalFormatting>
  <conditionalFormatting sqref="B204:H204">
    <cfRule type="expression" priority="305" aboveAverage="0" equalAverage="0" bottom="0" percent="0" rank="0" text="" dxfId="4442">
      <formula>$B$204&lt;1</formula>
    </cfRule>
  </conditionalFormatting>
  <conditionalFormatting sqref="B203:H203">
    <cfRule type="expression" priority="306" aboveAverage="0" equalAverage="0" bottom="0" percent="0" rank="0" text="" dxfId="4443">
      <formula>$B$203&lt;1</formula>
    </cfRule>
  </conditionalFormatting>
  <conditionalFormatting sqref="B202:H202">
    <cfRule type="expression" priority="307" aboveAverage="0" equalAverage="0" bottom="0" percent="0" rank="0" text="" dxfId="4444">
      <formula>$B$202&lt;1</formula>
    </cfRule>
  </conditionalFormatting>
  <conditionalFormatting sqref="B201:H201">
    <cfRule type="expression" priority="308" aboveAverage="0" equalAverage="0" bottom="0" percent="0" rank="0" text="" dxfId="4445">
      <formula>$B$201&lt;1</formula>
    </cfRule>
  </conditionalFormatting>
  <conditionalFormatting sqref="B200:H200">
    <cfRule type="expression" priority="309" aboveAverage="0" equalAverage="0" bottom="0" percent="0" rank="0" text="" dxfId="4446">
      <formula>$B$200&lt;1</formula>
    </cfRule>
  </conditionalFormatting>
  <conditionalFormatting sqref="B197:H197">
    <cfRule type="expression" priority="310" aboveAverage="0" equalAverage="0" bottom="0" percent="0" rank="0" text="" dxfId="4447">
      <formula>$B$197&lt;1</formula>
    </cfRule>
  </conditionalFormatting>
  <conditionalFormatting sqref="B196:H196">
    <cfRule type="expression" priority="311" aboveAverage="0" equalAverage="0" bottom="0" percent="0" rank="0" text="" dxfId="4448">
      <formula>$B$196&lt;1</formula>
    </cfRule>
  </conditionalFormatting>
  <conditionalFormatting sqref="B195:H195">
    <cfRule type="expression" priority="312" aboveAverage="0" equalAverage="0" bottom="0" percent="0" rank="0" text="" dxfId="4449">
      <formula>$B$195&lt;1</formula>
    </cfRule>
  </conditionalFormatting>
  <conditionalFormatting sqref="B194:H194">
    <cfRule type="expression" priority="313" aboveAverage="0" equalAverage="0" bottom="0" percent="0" rank="0" text="" dxfId="4450">
      <formula>$B$194&lt;1</formula>
    </cfRule>
  </conditionalFormatting>
  <conditionalFormatting sqref="B193:H193">
    <cfRule type="expression" priority="314" aboveAverage="0" equalAverage="0" bottom="0" percent="0" rank="0" text="" dxfId="4451">
      <formula>$B$193&lt;1</formula>
    </cfRule>
  </conditionalFormatting>
  <conditionalFormatting sqref="B192:H192">
    <cfRule type="expression" priority="315" aboveAverage="0" equalAverage="0" bottom="0" percent="0" rank="0" text="" dxfId="4452">
      <formula>$B$192&lt;1</formula>
    </cfRule>
  </conditionalFormatting>
  <conditionalFormatting sqref="B191:H191">
    <cfRule type="expression" priority="316" aboveAverage="0" equalAverage="0" bottom="0" percent="0" rank="0" text="" dxfId="4453">
      <formula>$B$191&lt;1</formula>
    </cfRule>
  </conditionalFormatting>
  <conditionalFormatting sqref="B190:H190">
    <cfRule type="expression" priority="317" aboveAverage="0" equalAverage="0" bottom="0" percent="0" rank="0" text="" dxfId="4454">
      <formula>$B$190&lt;1</formula>
    </cfRule>
  </conditionalFormatting>
  <conditionalFormatting sqref="B189:H189">
    <cfRule type="expression" priority="318" aboveAverage="0" equalAverage="0" bottom="0" percent="0" rank="0" text="" dxfId="4455">
      <formula>$B$189&lt;1</formula>
    </cfRule>
  </conditionalFormatting>
  <conditionalFormatting sqref="B188:H188">
    <cfRule type="expression" priority="319" aboveAverage="0" equalAverage="0" bottom="0" percent="0" rank="0" text="" dxfId="4456">
      <formula>$B$188&lt;1</formula>
    </cfRule>
  </conditionalFormatting>
  <conditionalFormatting sqref="B187:H187">
    <cfRule type="expression" priority="320" aboveAverage="0" equalAverage="0" bottom="0" percent="0" rank="0" text="" dxfId="4457">
      <formula>$B$187&lt;1</formula>
    </cfRule>
  </conditionalFormatting>
  <conditionalFormatting sqref="B186:H186">
    <cfRule type="expression" priority="321" aboveAverage="0" equalAverage="0" bottom="0" percent="0" rank="0" text="" dxfId="4458">
      <formula>$B$186&lt;1</formula>
    </cfRule>
  </conditionalFormatting>
  <conditionalFormatting sqref="B185:H185">
    <cfRule type="expression" priority="322" aboveAverage="0" equalAverage="0" bottom="0" percent="0" rank="0" text="" dxfId="4459">
      <formula>$B$185&lt;1</formula>
    </cfRule>
  </conditionalFormatting>
  <conditionalFormatting sqref="B180:H180">
    <cfRule type="expression" priority="323" aboveAverage="0" equalAverage="0" bottom="0" percent="0" rank="0" text="" dxfId="4460">
      <formula>$B$180&lt;1</formula>
    </cfRule>
  </conditionalFormatting>
  <conditionalFormatting sqref="B179:H179">
    <cfRule type="expression" priority="324" aboveAverage="0" equalAverage="0" bottom="0" percent="0" rank="0" text="" dxfId="4461">
      <formula>$B$179&lt;1</formula>
    </cfRule>
  </conditionalFormatting>
  <conditionalFormatting sqref="B178:H178">
    <cfRule type="expression" priority="325" aboveAverage="0" equalAverage="0" bottom="0" percent="0" rank="0" text="" dxfId="4462">
      <formula>$B$178&lt;1</formula>
    </cfRule>
  </conditionalFormatting>
  <conditionalFormatting sqref="B177:H177">
    <cfRule type="expression" priority="326" aboveAverage="0" equalAverage="0" bottom="0" percent="0" rank="0" text="" dxfId="4463">
      <formula>$B$177&lt;1</formula>
    </cfRule>
  </conditionalFormatting>
  <conditionalFormatting sqref="B176:H176">
    <cfRule type="expression" priority="327" aboveAverage="0" equalAverage="0" bottom="0" percent="0" rank="0" text="" dxfId="4464">
      <formula>$B$176&lt;1</formula>
    </cfRule>
  </conditionalFormatting>
  <conditionalFormatting sqref="B175:H175">
    <cfRule type="expression" priority="328" aboveAverage="0" equalAverage="0" bottom="0" percent="0" rank="0" text="" dxfId="4465">
      <formula>$B$175&lt;1</formula>
    </cfRule>
  </conditionalFormatting>
  <conditionalFormatting sqref="B174:H174">
    <cfRule type="expression" priority="329" aboveAverage="0" equalAverage="0" bottom="0" percent="0" rank="0" text="" dxfId="4466">
      <formula>$B$174&lt;1</formula>
    </cfRule>
  </conditionalFormatting>
  <conditionalFormatting sqref="B173:H173">
    <cfRule type="expression" priority="330" aboveAverage="0" equalAverage="0" bottom="0" percent="0" rank="0" text="" dxfId="4467">
      <formula>$B$173&lt;1</formula>
    </cfRule>
  </conditionalFormatting>
  <conditionalFormatting sqref="B172:H172">
    <cfRule type="expression" priority="331" aboveAverage="0" equalAverage="0" bottom="0" percent="0" rank="0" text="" dxfId="4468">
      <formula>$B$172&lt;1</formula>
    </cfRule>
  </conditionalFormatting>
  <conditionalFormatting sqref="B171:H171">
    <cfRule type="expression" priority="332" aboveAverage="0" equalAverage="0" bottom="0" percent="0" rank="0" text="" dxfId="4469">
      <formula>$B$171&lt;1</formula>
    </cfRule>
  </conditionalFormatting>
  <conditionalFormatting sqref="B170:H170">
    <cfRule type="expression" priority="333" aboveAverage="0" equalAverage="0" bottom="0" percent="0" rank="0" text="" dxfId="4470">
      <formula>$B$170&lt;1</formula>
    </cfRule>
  </conditionalFormatting>
  <conditionalFormatting sqref="B169:H169">
    <cfRule type="expression" priority="334" aboveAverage="0" equalAverage="0" bottom="0" percent="0" rank="0" text="" dxfId="4471">
      <formula>$B$169&lt;1</formula>
    </cfRule>
  </conditionalFormatting>
  <conditionalFormatting sqref="B168:H168">
    <cfRule type="expression" priority="335" aboveAverage="0" equalAverage="0" bottom="0" percent="0" rank="0" text="" dxfId="4472">
      <formula>$B$168&lt;1</formula>
    </cfRule>
  </conditionalFormatting>
  <conditionalFormatting sqref="B167:H167">
    <cfRule type="expression" priority="336" aboveAverage="0" equalAverage="0" bottom="0" percent="0" rank="0" text="" dxfId="4473">
      <formula>$B$167&lt;1</formula>
    </cfRule>
  </conditionalFormatting>
  <conditionalFormatting sqref="B166:H166">
    <cfRule type="expression" priority="337" aboveAverage="0" equalAverage="0" bottom="0" percent="0" rank="0" text="" dxfId="4474">
      <formula>$B$166&lt;1</formula>
    </cfRule>
  </conditionalFormatting>
  <conditionalFormatting sqref="B165:H165">
    <cfRule type="expression" priority="338" aboveAverage="0" equalAverage="0" bottom="0" percent="0" rank="0" text="" dxfId="4475">
      <formula>$B$165&lt;1</formula>
    </cfRule>
  </conditionalFormatting>
  <conditionalFormatting sqref="B164:H164">
    <cfRule type="expression" priority="339" aboveAverage="0" equalAverage="0" bottom="0" percent="0" rank="0" text="" dxfId="4476">
      <formula>$B$164&lt;1</formula>
    </cfRule>
  </conditionalFormatting>
  <conditionalFormatting sqref="B163:H163">
    <cfRule type="expression" priority="340" aboveAverage="0" equalAverage="0" bottom="0" percent="0" rank="0" text="" dxfId="4477">
      <formula>$B$163&lt;1</formula>
    </cfRule>
  </conditionalFormatting>
  <conditionalFormatting sqref="B162:H162">
    <cfRule type="expression" priority="341" aboveAverage="0" equalAverage="0" bottom="0" percent="0" rank="0" text="" dxfId="4478">
      <formula>$B$162&lt;1</formula>
    </cfRule>
  </conditionalFormatting>
  <conditionalFormatting sqref="B161:H161">
    <cfRule type="expression" priority="342" aboveAverage="0" equalAverage="0" bottom="0" percent="0" rank="0" text="" dxfId="4479">
      <formula>$B$161&lt;1</formula>
    </cfRule>
  </conditionalFormatting>
  <conditionalFormatting sqref="B160:H160">
    <cfRule type="expression" priority="343" aboveAverage="0" equalAverage="0" bottom="0" percent="0" rank="0" text="" dxfId="4480">
      <formula>$B$160&lt;1</formula>
    </cfRule>
  </conditionalFormatting>
  <conditionalFormatting sqref="B159:H159">
    <cfRule type="expression" priority="344" aboveAverage="0" equalAverage="0" bottom="0" percent="0" rank="0" text="" dxfId="4481">
      <formula>$B$159&lt;1</formula>
    </cfRule>
  </conditionalFormatting>
  <conditionalFormatting sqref="B158:H158">
    <cfRule type="expression" priority="345" aboveAverage="0" equalAverage="0" bottom="0" percent="0" rank="0" text="" dxfId="4482">
      <formula>$B$158&lt;1</formula>
    </cfRule>
  </conditionalFormatting>
  <conditionalFormatting sqref="B157:H157">
    <cfRule type="expression" priority="346" aboveAverage="0" equalAverage="0" bottom="0" percent="0" rank="0" text="" dxfId="4483">
      <formula>$B$157&lt;1</formula>
    </cfRule>
  </conditionalFormatting>
  <conditionalFormatting sqref="B156:H156">
    <cfRule type="expression" priority="347" aboveAverage="0" equalAverage="0" bottom="0" percent="0" rank="0" text="" dxfId="4484">
      <formula>$B$156&lt;1</formula>
    </cfRule>
  </conditionalFormatting>
  <conditionalFormatting sqref="B155:H155">
    <cfRule type="expression" priority="348" aboveAverage="0" equalAverage="0" bottom="0" percent="0" rank="0" text="" dxfId="4485">
      <formula>$B$155&lt;1</formula>
    </cfRule>
  </conditionalFormatting>
  <conditionalFormatting sqref="B154:H154">
    <cfRule type="expression" priority="349" aboveAverage="0" equalAverage="0" bottom="0" percent="0" rank="0" text="" dxfId="4486">
      <formula>$B$154&lt;1</formula>
    </cfRule>
  </conditionalFormatting>
  <conditionalFormatting sqref="B153:H153">
    <cfRule type="expression" priority="350" aboveAverage="0" equalAverage="0" bottom="0" percent="0" rank="0" text="" dxfId="4487">
      <formula>$B$153&lt;1</formula>
    </cfRule>
  </conditionalFormatting>
  <conditionalFormatting sqref="B152:H152">
    <cfRule type="expression" priority="351" aboveAverage="0" equalAverage="0" bottom="0" percent="0" rank="0" text="" dxfId="4488">
      <formula>$B$152&lt;1</formula>
    </cfRule>
  </conditionalFormatting>
  <conditionalFormatting sqref="B151:H151">
    <cfRule type="expression" priority="352" aboveAverage="0" equalAverage="0" bottom="0" percent="0" rank="0" text="" dxfId="4489">
      <formula>$B$151&lt;1</formula>
    </cfRule>
  </conditionalFormatting>
  <conditionalFormatting sqref="B150:H150">
    <cfRule type="expression" priority="353" aboveAverage="0" equalAverage="0" bottom="0" percent="0" rank="0" text="" dxfId="4490">
      <formula>$B$150&lt;1</formula>
    </cfRule>
  </conditionalFormatting>
  <conditionalFormatting sqref="B149:H149">
    <cfRule type="expression" priority="354" aboveAverage="0" equalAverage="0" bottom="0" percent="0" rank="0" text="" dxfId="4491">
      <formula>$B$149&lt;1</formula>
    </cfRule>
  </conditionalFormatting>
  <conditionalFormatting sqref="B148:H148">
    <cfRule type="expression" priority="355" aboveAverage="0" equalAverage="0" bottom="0" percent="0" rank="0" text="" dxfId="4492">
      <formula>$B$148&lt;1</formula>
    </cfRule>
  </conditionalFormatting>
  <conditionalFormatting sqref="B147:H147">
    <cfRule type="expression" priority="356" aboveAverage="0" equalAverage="0" bottom="0" percent="0" rank="0" text="" dxfId="4493">
      <formula>$B$147&lt;1</formula>
    </cfRule>
  </conditionalFormatting>
  <conditionalFormatting sqref="B146:H146">
    <cfRule type="expression" priority="357" aboveAverage="0" equalAverage="0" bottom="0" percent="0" rank="0" text="" dxfId="4494">
      <formula>$B$146&lt;1</formula>
    </cfRule>
  </conditionalFormatting>
  <conditionalFormatting sqref="B145:H145">
    <cfRule type="expression" priority="358" aboveAverage="0" equalAverage="0" bottom="0" percent="0" rank="0" text="" dxfId="4495">
      <formula>$B$145&lt;1</formula>
    </cfRule>
  </conditionalFormatting>
  <conditionalFormatting sqref="B144:H144">
    <cfRule type="expression" priority="359" aboveAverage="0" equalAverage="0" bottom="0" percent="0" rank="0" text="" dxfId="4496">
      <formula>$B$144&lt;1</formula>
    </cfRule>
  </conditionalFormatting>
  <conditionalFormatting sqref="B143:H143">
    <cfRule type="expression" priority="360" aboveAverage="0" equalAverage="0" bottom="0" percent="0" rank="0" text="" dxfId="4497">
      <formula>$B$143&lt;1</formula>
    </cfRule>
  </conditionalFormatting>
  <conditionalFormatting sqref="B142:H142">
    <cfRule type="expression" priority="361" aboveAverage="0" equalAverage="0" bottom="0" percent="0" rank="0" text="" dxfId="4498">
      <formula>$B$142&lt;1</formula>
    </cfRule>
  </conditionalFormatting>
  <conditionalFormatting sqref="B141:H141">
    <cfRule type="expression" priority="362" aboveAverage="0" equalAverage="0" bottom="0" percent="0" rank="0" text="" dxfId="4499">
      <formula>$B$141&lt;1</formula>
    </cfRule>
  </conditionalFormatting>
  <conditionalFormatting sqref="B140:H140">
    <cfRule type="expression" priority="363" aboveAverage="0" equalAverage="0" bottom="0" percent="0" rank="0" text="" dxfId="4500">
      <formula>$B$140&lt;1</formula>
    </cfRule>
  </conditionalFormatting>
  <conditionalFormatting sqref="B139:H139">
    <cfRule type="expression" priority="364" aboveAverage="0" equalAverage="0" bottom="0" percent="0" rank="0" text="" dxfId="4501">
      <formula>$B$139&lt;1</formula>
    </cfRule>
  </conditionalFormatting>
  <conditionalFormatting sqref="B138:H138">
    <cfRule type="expression" priority="365" aboveAverage="0" equalAverage="0" bottom="0" percent="0" rank="0" text="" dxfId="4502">
      <formula>$B$138&lt;1</formula>
    </cfRule>
  </conditionalFormatting>
  <conditionalFormatting sqref="B137:H137">
    <cfRule type="expression" priority="366" aboveAverage="0" equalAverage="0" bottom="0" percent="0" rank="0" text="" dxfId="4503">
      <formula>$B$137&lt;1</formula>
    </cfRule>
  </conditionalFormatting>
  <conditionalFormatting sqref="B136:H136">
    <cfRule type="expression" priority="367" aboveAverage="0" equalAverage="0" bottom="0" percent="0" rank="0" text="" dxfId="4504">
      <formula>$B$136&lt;1</formula>
    </cfRule>
  </conditionalFormatting>
  <conditionalFormatting sqref="B135:H135">
    <cfRule type="expression" priority="368" aboveAverage="0" equalAverage="0" bottom="0" percent="0" rank="0" text="" dxfId="4505">
      <formula>$B$135&lt;1</formula>
    </cfRule>
  </conditionalFormatting>
  <conditionalFormatting sqref="B134:H134">
    <cfRule type="expression" priority="369" aboveAverage="0" equalAverage="0" bottom="0" percent="0" rank="0" text="" dxfId="4506">
      <formula>$B$134&lt;1</formula>
    </cfRule>
  </conditionalFormatting>
  <conditionalFormatting sqref="B133:H133">
    <cfRule type="expression" priority="370" aboveAverage="0" equalAverage="0" bottom="0" percent="0" rank="0" text="" dxfId="4507">
      <formula>$B$133&lt;1</formula>
    </cfRule>
  </conditionalFormatting>
  <conditionalFormatting sqref="B132:H132">
    <cfRule type="expression" priority="371" aboveAverage="0" equalAverage="0" bottom="0" percent="0" rank="0" text="" dxfId="4508">
      <formula>$B$132&lt;1</formula>
    </cfRule>
  </conditionalFormatting>
  <conditionalFormatting sqref="B131:H131">
    <cfRule type="expression" priority="372" aboveAverage="0" equalAverage="0" bottom="0" percent="0" rank="0" text="" dxfId="4509">
      <formula>$B$131&lt;1</formula>
    </cfRule>
  </conditionalFormatting>
  <conditionalFormatting sqref="B130:H130">
    <cfRule type="expression" priority="373" aboveAverage="0" equalAverage="0" bottom="0" percent="0" rank="0" text="" dxfId="4510">
      <formula>$B$130&lt;1</formula>
    </cfRule>
  </conditionalFormatting>
  <conditionalFormatting sqref="B129:H129">
    <cfRule type="expression" priority="374" aboveAverage="0" equalAverage="0" bottom="0" percent="0" rank="0" text="" dxfId="4511">
      <formula>$B$129&lt;1</formula>
    </cfRule>
  </conditionalFormatting>
  <conditionalFormatting sqref="B128:H128">
    <cfRule type="expression" priority="375" aboveAverage="0" equalAverage="0" bottom="0" percent="0" rank="0" text="" dxfId="4512">
      <formula>$B$128&lt;1</formula>
    </cfRule>
  </conditionalFormatting>
  <conditionalFormatting sqref="B127:H127">
    <cfRule type="expression" priority="376" aboveAverage="0" equalAverage="0" bottom="0" percent="0" rank="0" text="" dxfId="4513">
      <formula>$B$127&lt;1</formula>
    </cfRule>
  </conditionalFormatting>
  <conditionalFormatting sqref="B126:H126">
    <cfRule type="expression" priority="377" aboveAverage="0" equalAverage="0" bottom="0" percent="0" rank="0" text="" dxfId="4514">
      <formula>$B$126&lt;1</formula>
    </cfRule>
  </conditionalFormatting>
  <conditionalFormatting sqref="B125:H125">
    <cfRule type="expression" priority="378" aboveAverage="0" equalAverage="0" bottom="0" percent="0" rank="0" text="" dxfId="4515">
      <formula>$B$125&lt;1</formula>
    </cfRule>
  </conditionalFormatting>
  <conditionalFormatting sqref="B124:H124">
    <cfRule type="expression" priority="379" aboveAverage="0" equalAverage="0" bottom="0" percent="0" rank="0" text="" dxfId="4516">
      <formula>$B$124&lt;1</formula>
    </cfRule>
  </conditionalFormatting>
  <conditionalFormatting sqref="B123:H123">
    <cfRule type="expression" priority="380" aboveAverage="0" equalAverage="0" bottom="0" percent="0" rank="0" text="" dxfId="4517">
      <formula>$B$123&lt;1</formula>
    </cfRule>
  </conditionalFormatting>
  <conditionalFormatting sqref="B122:H122">
    <cfRule type="expression" priority="381" aboveAverage="0" equalAverage="0" bottom="0" percent="0" rank="0" text="" dxfId="4518">
      <formula>$B$122&lt;1</formula>
    </cfRule>
  </conditionalFormatting>
  <conditionalFormatting sqref="B121:H121">
    <cfRule type="expression" priority="382" aboveAverage="0" equalAverage="0" bottom="0" percent="0" rank="0" text="" dxfId="4519">
      <formula>$B$121&lt;1</formula>
    </cfRule>
  </conditionalFormatting>
  <conditionalFormatting sqref="B120:H120">
    <cfRule type="expression" priority="383" aboveAverage="0" equalAverage="0" bottom="0" percent="0" rank="0" text="" dxfId="4520">
      <formula>$B$120&lt;1</formula>
    </cfRule>
  </conditionalFormatting>
  <conditionalFormatting sqref="B119:H119">
    <cfRule type="expression" priority="384" aboveAverage="0" equalAverage="0" bottom="0" percent="0" rank="0" text="" dxfId="4521">
      <formula>$B$119&lt;1</formula>
    </cfRule>
  </conditionalFormatting>
  <conditionalFormatting sqref="B118:H118">
    <cfRule type="expression" priority="385" aboveAverage="0" equalAverage="0" bottom="0" percent="0" rank="0" text="" dxfId="4522">
      <formula>$B$118&lt;1</formula>
    </cfRule>
  </conditionalFormatting>
  <conditionalFormatting sqref="B117:H117">
    <cfRule type="expression" priority="386" aboveAverage="0" equalAverage="0" bottom="0" percent="0" rank="0" text="" dxfId="4523">
      <formula>$B$117&lt;1</formula>
    </cfRule>
  </conditionalFormatting>
  <conditionalFormatting sqref="B116:H116">
    <cfRule type="expression" priority="387" aboveAverage="0" equalAverage="0" bottom="0" percent="0" rank="0" text="" dxfId="4524">
      <formula>$B$116&lt;1</formula>
    </cfRule>
  </conditionalFormatting>
  <conditionalFormatting sqref="B115:H115">
    <cfRule type="expression" priority="388" aboveAverage="0" equalAverage="0" bottom="0" percent="0" rank="0" text="" dxfId="4525">
      <formula>$B$115&lt;1</formula>
    </cfRule>
  </conditionalFormatting>
  <conditionalFormatting sqref="B114:H114">
    <cfRule type="expression" priority="389" aboveAverage="0" equalAverage="0" bottom="0" percent="0" rank="0" text="" dxfId="4526">
      <formula>$B$114&lt;1</formula>
    </cfRule>
  </conditionalFormatting>
  <conditionalFormatting sqref="B113:H113">
    <cfRule type="expression" priority="390" aboveAverage="0" equalAverage="0" bottom="0" percent="0" rank="0" text="" dxfId="4527">
      <formula>$B$113&lt;1</formula>
    </cfRule>
  </conditionalFormatting>
  <conditionalFormatting sqref="B112:H112">
    <cfRule type="expression" priority="391" aboveAverage="0" equalAverage="0" bottom="0" percent="0" rank="0" text="" dxfId="4528">
      <formula>$B$112&lt;1</formula>
    </cfRule>
  </conditionalFormatting>
  <conditionalFormatting sqref="B111:H111">
    <cfRule type="expression" priority="392" aboveAverage="0" equalAverage="0" bottom="0" percent="0" rank="0" text="" dxfId="4529">
      <formula>$B$111&lt;1</formula>
    </cfRule>
  </conditionalFormatting>
  <conditionalFormatting sqref="B110:H110">
    <cfRule type="expression" priority="393" aboveAverage="0" equalAverage="0" bottom="0" percent="0" rank="0" text="" dxfId="4530">
      <formula>$B$110&lt;1</formula>
    </cfRule>
  </conditionalFormatting>
  <conditionalFormatting sqref="B109:H109">
    <cfRule type="expression" priority="394" aboveAverage="0" equalAverage="0" bottom="0" percent="0" rank="0" text="" dxfId="4531">
      <formula>$B$109&lt;1</formula>
    </cfRule>
  </conditionalFormatting>
  <conditionalFormatting sqref="B108:H108">
    <cfRule type="expression" priority="395" aboveAverage="0" equalAverage="0" bottom="0" percent="0" rank="0" text="" dxfId="4532">
      <formula>$B$108&lt;1</formula>
    </cfRule>
  </conditionalFormatting>
  <conditionalFormatting sqref="B107:H107">
    <cfRule type="expression" priority="396" aboveAverage="0" equalAverage="0" bottom="0" percent="0" rank="0" text="" dxfId="4533">
      <formula>$B$107&lt;1</formula>
    </cfRule>
  </conditionalFormatting>
  <conditionalFormatting sqref="B106:H106">
    <cfRule type="expression" priority="397" aboveAverage="0" equalAverage="0" bottom="0" percent="0" rank="0" text="" dxfId="4534">
      <formula>$B$106&lt;1</formula>
    </cfRule>
  </conditionalFormatting>
  <conditionalFormatting sqref="B105:H105">
    <cfRule type="expression" priority="398" aboveAverage="0" equalAverage="0" bottom="0" percent="0" rank="0" text="" dxfId="4535">
      <formula>$B$105&lt;1</formula>
    </cfRule>
  </conditionalFormatting>
  <conditionalFormatting sqref="B104:H104">
    <cfRule type="expression" priority="399" aboveAverage="0" equalAverage="0" bottom="0" percent="0" rank="0" text="" dxfId="4536">
      <formula>$B$104&lt;1</formula>
    </cfRule>
  </conditionalFormatting>
  <conditionalFormatting sqref="B103:H103">
    <cfRule type="expression" priority="400" aboveAverage="0" equalAverage="0" bottom="0" percent="0" rank="0" text="" dxfId="4537">
      <formula>$B$103&lt;1</formula>
    </cfRule>
  </conditionalFormatting>
  <conditionalFormatting sqref="B102:H102">
    <cfRule type="expression" priority="401" aboveAverage="0" equalAverage="0" bottom="0" percent="0" rank="0" text="" dxfId="4538">
      <formula>$B$102&lt;1</formula>
    </cfRule>
  </conditionalFormatting>
  <conditionalFormatting sqref="B101:H101">
    <cfRule type="expression" priority="402" aboveAverage="0" equalAverage="0" bottom="0" percent="0" rank="0" text="" dxfId="4539">
      <formula>$B$101&lt;1</formula>
    </cfRule>
  </conditionalFormatting>
  <conditionalFormatting sqref="B100:H100">
    <cfRule type="expression" priority="403" aboveAverage="0" equalAverage="0" bottom="0" percent="0" rank="0" text="" dxfId="4540">
      <formula>$B$100&lt;1</formula>
    </cfRule>
  </conditionalFormatting>
  <conditionalFormatting sqref="B99:H99">
    <cfRule type="expression" priority="404" aboveAverage="0" equalAverage="0" bottom="0" percent="0" rank="0" text="" dxfId="4541">
      <formula>$B$99&lt;1</formula>
    </cfRule>
  </conditionalFormatting>
  <conditionalFormatting sqref="B98:H98">
    <cfRule type="expression" priority="405" aboveAverage="0" equalAverage="0" bottom="0" percent="0" rank="0" text="" dxfId="4542">
      <formula>$B$98&lt;1</formula>
    </cfRule>
  </conditionalFormatting>
  <conditionalFormatting sqref="B97:H97">
    <cfRule type="expression" priority="406" aboveAverage="0" equalAverage="0" bottom="0" percent="0" rank="0" text="" dxfId="4543">
      <formula>$B$97&lt;1</formula>
    </cfRule>
  </conditionalFormatting>
  <conditionalFormatting sqref="B96:H96">
    <cfRule type="expression" priority="407" aboveAverage="0" equalAverage="0" bottom="0" percent="0" rank="0" text="" dxfId="4544">
      <formula>$B$96&lt;1</formula>
    </cfRule>
  </conditionalFormatting>
  <conditionalFormatting sqref="B95:H95">
    <cfRule type="expression" priority="408" aboveAverage="0" equalAverage="0" bottom="0" percent="0" rank="0" text="" dxfId="4545">
      <formula>$B$95&lt;1</formula>
    </cfRule>
  </conditionalFormatting>
  <conditionalFormatting sqref="B94:H94">
    <cfRule type="expression" priority="409" aboveAverage="0" equalAverage="0" bottom="0" percent="0" rank="0" text="" dxfId="4546">
      <formula>$B$94&lt;1</formula>
    </cfRule>
  </conditionalFormatting>
  <conditionalFormatting sqref="B93:H93">
    <cfRule type="expression" priority="410" aboveAverage="0" equalAverage="0" bottom="0" percent="0" rank="0" text="" dxfId="4547">
      <formula>$B$93&lt;1</formula>
    </cfRule>
  </conditionalFormatting>
  <conditionalFormatting sqref="B92:H92">
    <cfRule type="expression" priority="411" aboveAverage="0" equalAverage="0" bottom="0" percent="0" rank="0" text="" dxfId="4548">
      <formula>$B$92&lt;1</formula>
    </cfRule>
  </conditionalFormatting>
  <conditionalFormatting sqref="B91:H91">
    <cfRule type="expression" priority="412" aboveAverage="0" equalAverage="0" bottom="0" percent="0" rank="0" text="" dxfId="4549">
      <formula>$B$91&lt;1</formula>
    </cfRule>
  </conditionalFormatting>
  <conditionalFormatting sqref="B90:H90">
    <cfRule type="expression" priority="413" aboveAverage="0" equalAverage="0" bottom="0" percent="0" rank="0" text="" dxfId="4550">
      <formula>$B$90&lt;1</formula>
    </cfRule>
  </conditionalFormatting>
  <conditionalFormatting sqref="B89:H89">
    <cfRule type="expression" priority="414" aboveAverage="0" equalAverage="0" bottom="0" percent="0" rank="0" text="" dxfId="4551">
      <formula>$B$89&lt;1</formula>
    </cfRule>
  </conditionalFormatting>
  <conditionalFormatting sqref="B88:H88">
    <cfRule type="expression" priority="415" aboveAverage="0" equalAverage="0" bottom="0" percent="0" rank="0" text="" dxfId="4552">
      <formula>$B$88&lt;1</formula>
    </cfRule>
  </conditionalFormatting>
  <conditionalFormatting sqref="B87:H87">
    <cfRule type="expression" priority="416" aboveAverage="0" equalAverage="0" bottom="0" percent="0" rank="0" text="" dxfId="4553">
      <formula>$B$87&lt;1</formula>
    </cfRule>
  </conditionalFormatting>
  <conditionalFormatting sqref="B86:H86">
    <cfRule type="expression" priority="417" aboveAverage="0" equalAverage="0" bottom="0" percent="0" rank="0" text="" dxfId="4554">
      <formula>$B$86&lt;1</formula>
    </cfRule>
  </conditionalFormatting>
  <conditionalFormatting sqref="B85:H85">
    <cfRule type="expression" priority="418" aboveAverage="0" equalAverage="0" bottom="0" percent="0" rank="0" text="" dxfId="4555">
      <formula>$B$85&lt;1</formula>
    </cfRule>
  </conditionalFormatting>
  <conditionalFormatting sqref="B82:H82">
    <cfRule type="expression" priority="419" aboveAverage="0" equalAverage="0" bottom="0" percent="0" rank="0" text="" dxfId="4556">
      <formula>$B$82&lt;1</formula>
    </cfRule>
  </conditionalFormatting>
  <conditionalFormatting sqref="B81:H81">
    <cfRule type="expression" priority="420" aboveAverage="0" equalAverage="0" bottom="0" percent="0" rank="0" text="" dxfId="4557">
      <formula>$B$81&lt;1</formula>
    </cfRule>
  </conditionalFormatting>
  <conditionalFormatting sqref="B80:H80">
    <cfRule type="expression" priority="421" aboveAverage="0" equalAverage="0" bottom="0" percent="0" rank="0" text="" dxfId="4558">
      <formula>$B$80&lt;1</formula>
    </cfRule>
  </conditionalFormatting>
  <conditionalFormatting sqref="B79:H79">
    <cfRule type="expression" priority="422" aboveAverage="0" equalAverage="0" bottom="0" percent="0" rank="0" text="" dxfId="4559">
      <formula>$B$79&lt;1</formula>
    </cfRule>
  </conditionalFormatting>
  <conditionalFormatting sqref="B78:H78">
    <cfRule type="expression" priority="423" aboveAverage="0" equalAverage="0" bottom="0" percent="0" rank="0" text="" dxfId="4560">
      <formula>$B$78&lt;1</formula>
    </cfRule>
  </conditionalFormatting>
  <conditionalFormatting sqref="B77:H77">
    <cfRule type="expression" priority="424" aboveAverage="0" equalAverage="0" bottom="0" percent="0" rank="0" text="" dxfId="4561">
      <formula>$B$77&lt;1</formula>
    </cfRule>
  </conditionalFormatting>
  <conditionalFormatting sqref="B76:H76">
    <cfRule type="expression" priority="425" aboveAverage="0" equalAverage="0" bottom="0" percent="0" rank="0" text="" dxfId="4562">
      <formula>$B$76&lt;1</formula>
    </cfRule>
  </conditionalFormatting>
  <conditionalFormatting sqref="B75:H75">
    <cfRule type="expression" priority="426" aboveAverage="0" equalAverage="0" bottom="0" percent="0" rank="0" text="" dxfId="4563">
      <formula>$B$75&lt;1</formula>
    </cfRule>
  </conditionalFormatting>
  <conditionalFormatting sqref="B74:H74">
    <cfRule type="expression" priority="427" aboveAverage="0" equalAverage="0" bottom="0" percent="0" rank="0" text="" dxfId="4564">
      <formula>$B$74&lt;1</formula>
    </cfRule>
  </conditionalFormatting>
  <conditionalFormatting sqref="B73:H73">
    <cfRule type="expression" priority="428" aboveAverage="0" equalAverage="0" bottom="0" percent="0" rank="0" text="" dxfId="4565">
      <formula>$B$73&lt;1</formula>
    </cfRule>
  </conditionalFormatting>
  <conditionalFormatting sqref="B72:H72">
    <cfRule type="expression" priority="429" aboveAverage="0" equalAverage="0" bottom="0" percent="0" rank="0" text="" dxfId="4566">
      <formula>$B$72&lt;1</formula>
    </cfRule>
  </conditionalFormatting>
  <conditionalFormatting sqref="B71:H71">
    <cfRule type="expression" priority="430" aboveAverage="0" equalAverage="0" bottom="0" percent="0" rank="0" text="" dxfId="4567">
      <formula>$B$71&lt;1</formula>
    </cfRule>
  </conditionalFormatting>
  <conditionalFormatting sqref="B70:H70">
    <cfRule type="expression" priority="431" aboveAverage="0" equalAverage="0" bottom="0" percent="0" rank="0" text="" dxfId="4568">
      <formula>$B$70&lt;1</formula>
    </cfRule>
  </conditionalFormatting>
  <conditionalFormatting sqref="B69:H69">
    <cfRule type="expression" priority="432" aboveAverage="0" equalAverage="0" bottom="0" percent="0" rank="0" text="" dxfId="4569">
      <formula>$B$69&lt;1</formula>
    </cfRule>
  </conditionalFormatting>
  <conditionalFormatting sqref="B68:H68">
    <cfRule type="expression" priority="433" aboveAverage="0" equalAverage="0" bottom="0" percent="0" rank="0" text="" dxfId="4570">
      <formula>$B$68&lt;1</formula>
    </cfRule>
  </conditionalFormatting>
  <conditionalFormatting sqref="B67:H67">
    <cfRule type="expression" priority="434" aboveAverage="0" equalAverage="0" bottom="0" percent="0" rank="0" text="" dxfId="4571">
      <formula>$B$67&lt;1</formula>
    </cfRule>
  </conditionalFormatting>
  <conditionalFormatting sqref="B66:H66">
    <cfRule type="expression" priority="435" aboveAverage="0" equalAverage="0" bottom="0" percent="0" rank="0" text="" dxfId="4572">
      <formula>$B$66&lt;1</formula>
    </cfRule>
  </conditionalFormatting>
  <conditionalFormatting sqref="B65:H65">
    <cfRule type="expression" priority="436" aboveAverage="0" equalAverage="0" bottom="0" percent="0" rank="0" text="" dxfId="4573">
      <formula>$B$65&lt;1</formula>
    </cfRule>
  </conditionalFormatting>
  <conditionalFormatting sqref="B64:H64">
    <cfRule type="expression" priority="437" aboveAverage="0" equalAverage="0" bottom="0" percent="0" rank="0" text="" dxfId="4574">
      <formula>$B$64&lt;1</formula>
    </cfRule>
  </conditionalFormatting>
  <conditionalFormatting sqref="B63:H63">
    <cfRule type="expression" priority="438" aboveAverage="0" equalAverage="0" bottom="0" percent="0" rank="0" text="" dxfId="4575">
      <formula>$B$63&lt;1</formula>
    </cfRule>
  </conditionalFormatting>
  <conditionalFormatting sqref="B58:H58">
    <cfRule type="expression" priority="439" aboveAverage="0" equalAverage="0" bottom="0" percent="0" rank="0" text="" dxfId="4576">
      <formula>$B$58&lt;1</formula>
    </cfRule>
  </conditionalFormatting>
  <conditionalFormatting sqref="B57:H57">
    <cfRule type="expression" priority="440" aboveAverage="0" equalAverage="0" bottom="0" percent="0" rank="0" text="" dxfId="4577">
      <formula>$B$57&lt;1</formula>
    </cfRule>
  </conditionalFormatting>
  <conditionalFormatting sqref="B56:H56">
    <cfRule type="expression" priority="441" aboveAverage="0" equalAverage="0" bottom="0" percent="0" rank="0" text="" dxfId="4578">
      <formula>$B$56&lt;1</formula>
    </cfRule>
  </conditionalFormatting>
  <conditionalFormatting sqref="B55:H55">
    <cfRule type="expression" priority="442" aboveAverage="0" equalAverage="0" bottom="0" percent="0" rank="0" text="" dxfId="4579">
      <formula>$B$55&lt;1</formula>
    </cfRule>
  </conditionalFormatting>
  <conditionalFormatting sqref="B54:H54">
    <cfRule type="expression" priority="443" aboveAverage="0" equalAverage="0" bottom="0" percent="0" rank="0" text="" dxfId="4580">
      <formula>$B$54&lt;1</formula>
    </cfRule>
  </conditionalFormatting>
  <conditionalFormatting sqref="B53:H53">
    <cfRule type="expression" priority="444" aboveAverage="0" equalAverage="0" bottom="0" percent="0" rank="0" text="" dxfId="4581">
      <formula>$B$53&lt;1</formula>
    </cfRule>
  </conditionalFormatting>
  <conditionalFormatting sqref="B52:H52">
    <cfRule type="expression" priority="445" aboveAverage="0" equalAverage="0" bottom="0" percent="0" rank="0" text="" dxfId="4582">
      <formula>$B$52&lt;1</formula>
    </cfRule>
  </conditionalFormatting>
  <conditionalFormatting sqref="B51:H51">
    <cfRule type="expression" priority="446" aboveAverage="0" equalAverage="0" bottom="0" percent="0" rank="0" text="" dxfId="4583">
      <formula>$B$51&lt;1</formula>
    </cfRule>
  </conditionalFormatting>
  <conditionalFormatting sqref="B50:H50">
    <cfRule type="expression" priority="447" aboveAverage="0" equalAverage="0" bottom="0" percent="0" rank="0" text="" dxfId="4584">
      <formula>$B$50&lt;1</formula>
    </cfRule>
  </conditionalFormatting>
  <conditionalFormatting sqref="B49:H49">
    <cfRule type="expression" priority="448" aboveAverage="0" equalAverage="0" bottom="0" percent="0" rank="0" text="" dxfId="4585">
      <formula>$B$49&lt;1</formula>
    </cfRule>
  </conditionalFormatting>
  <conditionalFormatting sqref="B48:H48">
    <cfRule type="expression" priority="449" aboveAverage="0" equalAverage="0" bottom="0" percent="0" rank="0" text="" dxfId="4586">
      <formula>$B$48&lt;1</formula>
    </cfRule>
  </conditionalFormatting>
  <conditionalFormatting sqref="B47:H47">
    <cfRule type="expression" priority="450" aboveAverage="0" equalAverage="0" bottom="0" percent="0" rank="0" text="" dxfId="4587">
      <formula>$B$47&lt;1</formula>
    </cfRule>
  </conditionalFormatting>
  <conditionalFormatting sqref="B46:H46">
    <cfRule type="expression" priority="451" aboveAverage="0" equalAverage="0" bottom="0" percent="0" rank="0" text="" dxfId="4588">
      <formula>$B$46&lt;1</formula>
    </cfRule>
  </conditionalFormatting>
  <conditionalFormatting sqref="B45:H45">
    <cfRule type="expression" priority="452" aboveAverage="0" equalAverage="0" bottom="0" percent="0" rank="0" text="" dxfId="4589">
      <formula>$B$45&lt;1</formula>
    </cfRule>
  </conditionalFormatting>
  <conditionalFormatting sqref="B44:H44">
    <cfRule type="expression" priority="453" aboveAverage="0" equalAverage="0" bottom="0" percent="0" rank="0" text="" dxfId="4590">
      <formula>$B$44&lt;1</formula>
    </cfRule>
  </conditionalFormatting>
  <conditionalFormatting sqref="B43:H43">
    <cfRule type="expression" priority="454" aboveAverage="0" equalAverage="0" bottom="0" percent="0" rank="0" text="" dxfId="4591">
      <formula>$B$43&lt;1</formula>
    </cfRule>
  </conditionalFormatting>
  <conditionalFormatting sqref="B42:H42">
    <cfRule type="expression" priority="455" aboveAverage="0" equalAverage="0" bottom="0" percent="0" rank="0" text="" dxfId="4592">
      <formula>$B$42&lt;1</formula>
    </cfRule>
  </conditionalFormatting>
  <conditionalFormatting sqref="B41:H41">
    <cfRule type="expression" priority="456" aboveAverage="0" equalAverage="0" bottom="0" percent="0" rank="0" text="" dxfId="4593">
      <formula>$B$41&lt;1</formula>
    </cfRule>
  </conditionalFormatting>
  <conditionalFormatting sqref="B40:H40">
    <cfRule type="expression" priority="457" aboveAverage="0" equalAverage="0" bottom="0" percent="0" rank="0" text="" dxfId="4594">
      <formula>$B$40&lt;1</formula>
    </cfRule>
  </conditionalFormatting>
  <conditionalFormatting sqref="B39:H39">
    <cfRule type="expression" priority="458" aboveAverage="0" equalAverage="0" bottom="0" percent="0" rank="0" text="" dxfId="4595">
      <formula>$B$39&lt;1</formula>
    </cfRule>
  </conditionalFormatting>
  <conditionalFormatting sqref="B38:H38">
    <cfRule type="expression" priority="459" aboveAverage="0" equalAverage="0" bottom="0" percent="0" rank="0" text="" dxfId="4596">
      <formula>$B$38&lt;1</formula>
    </cfRule>
  </conditionalFormatting>
  <conditionalFormatting sqref="B37:H37">
    <cfRule type="expression" priority="460" aboveAverage="0" equalAverage="0" bottom="0" percent="0" rank="0" text="" dxfId="4597">
      <formula>$B$37&lt;1</formula>
    </cfRule>
  </conditionalFormatting>
  <conditionalFormatting sqref="B36:H36">
    <cfRule type="expression" priority="461" aboveAverage="0" equalAverage="0" bottom="0" percent="0" rank="0" text="" dxfId="4598">
      <formula>$B$36&lt;1</formula>
    </cfRule>
  </conditionalFormatting>
  <conditionalFormatting sqref="B35:H35">
    <cfRule type="expression" priority="462" aboveAverage="0" equalAverage="0" bottom="0" percent="0" rank="0" text="" dxfId="4599">
      <formula>$B$35&lt;1</formula>
    </cfRule>
  </conditionalFormatting>
  <conditionalFormatting sqref="B34:H34">
    <cfRule type="expression" priority="463" aboveAverage="0" equalAverage="0" bottom="0" percent="0" rank="0" text="" dxfId="4600">
      <formula>$B$34&lt;1</formula>
    </cfRule>
  </conditionalFormatting>
  <conditionalFormatting sqref="B33:H33">
    <cfRule type="expression" priority="464" aboveAverage="0" equalAverage="0" bottom="0" percent="0" rank="0" text="" dxfId="4601">
      <formula>$B$33&lt;1</formula>
    </cfRule>
  </conditionalFormatting>
  <conditionalFormatting sqref="B32:H32">
    <cfRule type="expression" priority="465" aboveAverage="0" equalAverage="0" bottom="0" percent="0" rank="0" text="" dxfId="4602">
      <formula>$B$32&lt;1</formula>
    </cfRule>
  </conditionalFormatting>
  <conditionalFormatting sqref="B31:H31">
    <cfRule type="expression" priority="466" aboveAverage="0" equalAverage="0" bottom="0" percent="0" rank="0" text="" dxfId="4603">
      <formula>$B$31&lt;1</formula>
    </cfRule>
  </conditionalFormatting>
  <conditionalFormatting sqref="B30:H30">
    <cfRule type="expression" priority="467" aboveAverage="0" equalAverage="0" bottom="0" percent="0" rank="0" text="" dxfId="4604">
      <formula>$B$30&lt;1</formula>
    </cfRule>
  </conditionalFormatting>
  <conditionalFormatting sqref="B29:H29">
    <cfRule type="expression" priority="468" aboveAverage="0" equalAverage="0" bottom="0" percent="0" rank="0" text="" dxfId="4605">
      <formula>$B$29&lt;1</formula>
    </cfRule>
  </conditionalFormatting>
  <conditionalFormatting sqref="B28:H28">
    <cfRule type="expression" priority="469" aboveAverage="0" equalAverage="0" bottom="0" percent="0" rank="0" text="" dxfId="4606">
      <formula>$B$28&lt;1</formula>
    </cfRule>
  </conditionalFormatting>
  <conditionalFormatting sqref="B27:H27">
    <cfRule type="expression" priority="470" aboveAverage="0" equalAverage="0" bottom="0" percent="0" rank="0" text="" dxfId="4607">
      <formula>$B$27&lt;1</formula>
    </cfRule>
  </conditionalFormatting>
  <conditionalFormatting sqref="B26:H26">
    <cfRule type="expression" priority="471" aboveAverage="0" equalAverage="0" bottom="0" percent="0" rank="0" text="" dxfId="4608">
      <formula>$B$26&lt;1</formula>
    </cfRule>
  </conditionalFormatting>
  <conditionalFormatting sqref="B25:H25">
    <cfRule type="expression" priority="472" aboveAverage="0" equalAverage="0" bottom="0" percent="0" rank="0" text="" dxfId="4609">
      <formula>$B$25&lt;1</formula>
    </cfRule>
  </conditionalFormatting>
  <conditionalFormatting sqref="B24:H24">
    <cfRule type="expression" priority="473" aboveAverage="0" equalAverage="0" bottom="0" percent="0" rank="0" text="" dxfId="4610">
      <formula>$B$24&lt;1</formula>
    </cfRule>
  </conditionalFormatting>
  <conditionalFormatting sqref="B23:H23">
    <cfRule type="expression" priority="474" aboveAverage="0" equalAverage="0" bottom="0" percent="0" rank="0" text="" dxfId="4611">
      <formula>$B$23&lt;1</formula>
    </cfRule>
  </conditionalFormatting>
  <conditionalFormatting sqref="B20:H20">
    <cfRule type="expression" priority="475" aboveAverage="0" equalAverage="0" bottom="0" percent="0" rank="0" text="" dxfId="4612">
      <formula>$B$20&lt;1</formula>
    </cfRule>
  </conditionalFormatting>
  <conditionalFormatting sqref="B19:H19">
    <cfRule type="expression" priority="476" aboveAverage="0" equalAverage="0" bottom="0" percent="0" rank="0" text="" dxfId="4613">
      <formula>$B$19&lt;1</formula>
    </cfRule>
  </conditionalFormatting>
  <conditionalFormatting sqref="B18:H18">
    <cfRule type="expression" priority="477" aboveAverage="0" equalAverage="0" bottom="0" percent="0" rank="0" text="" dxfId="4614">
      <formula>$B$18&lt;1</formula>
    </cfRule>
  </conditionalFormatting>
  <conditionalFormatting sqref="B17:H17">
    <cfRule type="expression" priority="478" aboveAverage="0" equalAverage="0" bottom="0" percent="0" rank="0" text="" dxfId="4615">
      <formula>$B$17&lt;1</formula>
    </cfRule>
  </conditionalFormatting>
  <conditionalFormatting sqref="B16:H16">
    <cfRule type="expression" priority="479" aboveAverage="0" equalAverage="0" bottom="0" percent="0" rank="0" text="" dxfId="4616">
      <formula>$B$16&lt;1</formula>
    </cfRule>
  </conditionalFormatting>
  <conditionalFormatting sqref="B15:H15">
    <cfRule type="expression" priority="480" aboveAverage="0" equalAverage="0" bottom="0" percent="0" rank="0" text="" dxfId="4617">
      <formula>$B$15&lt;1</formula>
    </cfRule>
  </conditionalFormatting>
  <conditionalFormatting sqref="B14:H14">
    <cfRule type="expression" priority="481" aboveAverage="0" equalAverage="0" bottom="0" percent="0" rank="0" text="" dxfId="4618">
      <formula>$B$14&lt;1</formula>
    </cfRule>
  </conditionalFormatting>
  <conditionalFormatting sqref="B13:H13">
    <cfRule type="expression" priority="482" aboveAverage="0" equalAverage="0" bottom="0" percent="0" rank="0" text="" dxfId="4619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7.88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Замер!$D$141&amp;" (Помещение 7)"</f>
        <v>Санузел 2 (Помещение 7)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Замер!$D$147</f>
        <v>9.48</v>
      </c>
      <c r="F5" s="590" t="s">
        <v>254</v>
      </c>
      <c r="G5" s="590"/>
      <c r="H5" s="591" t="n">
        <f aca="false">Замер!$D$143</f>
        <v>2.54</v>
      </c>
      <c r="L5" s="61" t="n">
        <f aca="false">$E$5-SUM(Замер!$I$151:$I$157)</f>
        <v>8.68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Замер!$D$146</f>
        <v>5.588</v>
      </c>
      <c r="F6" s="590" t="s">
        <v>259</v>
      </c>
      <c r="G6" s="590"/>
      <c r="H6" s="591" t="n">
        <f aca="false">Замер!$D$144</f>
        <v>2.2</v>
      </c>
    </row>
    <row r="7" customFormat="false" ht="14.25" hidden="false" customHeight="false" outlineLevel="0" collapsed="false">
      <c r="D7" s="45" t="s">
        <v>1095</v>
      </c>
      <c r="E7" s="589" t="n">
        <f aca="false">Замер!$D$148</f>
        <v>29.388</v>
      </c>
      <c r="F7" s="590" t="s">
        <v>261</v>
      </c>
      <c r="G7" s="590"/>
      <c r="H7" s="592" t="n">
        <f aca="false">Замер!$D$145</f>
        <v>3.1</v>
      </c>
    </row>
    <row r="8" customFormat="false" ht="14.25" hidden="false" customHeight="false" outlineLevel="0" collapsed="false">
      <c r="D8" s="45" t="s">
        <v>1096</v>
      </c>
      <c r="E8" s="589" t="n">
        <f aca="false">Замер!$D$152+Замер!$D$153</f>
        <v>1.68</v>
      </c>
      <c r="F8" s="590" t="s">
        <v>1097</v>
      </c>
      <c r="G8" s="590"/>
      <c r="H8" s="593" t="n">
        <f aca="false">Замер!$D$150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Замер!$D$149</f>
        <v>27.708</v>
      </c>
      <c r="F9" s="590" t="s">
        <v>1099</v>
      </c>
      <c r="G9" s="590"/>
      <c r="H9" s="594" t="n">
        <f aca="false">Замер!$D$151</f>
        <v>1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5.6</v>
      </c>
      <c r="H15" s="602" t="n">
        <f aca="false">G15*F15</f>
        <v>4659.2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5.6</v>
      </c>
      <c r="H16" s="602" t="n">
        <f aca="false">G16*F16</f>
        <v>1114.4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5.6</v>
      </c>
      <c r="H17" s="602" t="n">
        <f aca="false">G17*F17</f>
        <v>5784.8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5.6</v>
      </c>
      <c r="H18" s="602" t="n">
        <f aca="false">G18*F18</f>
        <v>3942.4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5.6</v>
      </c>
      <c r="H23" s="604" t="n">
        <f aca="false">G23*F23</f>
        <v>10528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5.6</v>
      </c>
      <c r="H24" s="604" t="n">
        <f aca="false">G24*F24</f>
        <v>10746.4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5.6</v>
      </c>
      <c r="H25" s="604" t="n">
        <f aca="false">G25*F25</f>
        <v>3236.8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5.6</v>
      </c>
      <c r="H26" s="604" t="n">
        <f aca="false">G26*F26</f>
        <v>21397.6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5.6</v>
      </c>
      <c r="H28" s="611" t="n">
        <f aca="false">G28*F28</f>
        <v>25440.8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5.6</v>
      </c>
      <c r="H29" s="611" t="n">
        <f aca="false">G29*F29</f>
        <v>28604.8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5.6</v>
      </c>
      <c r="H31" s="604" t="n">
        <f aca="false">G31*F31</f>
        <v>10018.4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5.6</v>
      </c>
      <c r="H32" s="604" t="n">
        <f aca="false">G32*F32</f>
        <v>890.4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5.6</v>
      </c>
      <c r="H33" s="604" t="n">
        <f aca="false">G33*F33</f>
        <v>14352.8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5.6</v>
      </c>
      <c r="H34" s="604" t="n">
        <f aca="false">G34*F34</f>
        <v>6720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5.6</v>
      </c>
      <c r="H35" s="604" t="n">
        <f aca="false">G35*F35</f>
        <v>7532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5.6</v>
      </c>
      <c r="H37" s="604" t="n">
        <f aca="false">G37*F37</f>
        <v>4457.6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5.6</v>
      </c>
      <c r="H41" s="604" t="n">
        <f aca="false">G41*F41</f>
        <v>3472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5.6</v>
      </c>
      <c r="H46" s="604" t="n">
        <f aca="false">G46*F46</f>
        <v>2469.6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5.6</v>
      </c>
      <c r="H47" s="604" t="n">
        <f aca="false">G47*F47</f>
        <v>2469.6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5.6</v>
      </c>
      <c r="H48" s="604" t="n">
        <f aca="false">G48*F48</f>
        <v>14722.4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5.6</v>
      </c>
      <c r="H50" s="604" t="n">
        <f aca="false">G50*F50</f>
        <v>8461.6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5.6</v>
      </c>
      <c r="H51" s="604" t="n">
        <f aca="false">G51*F51</f>
        <v>11849.6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5.6</v>
      </c>
      <c r="H52" s="604" t="n">
        <f aca="false">G52*F52</f>
        <v>21901.6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27.7</v>
      </c>
      <c r="H66" s="602" t="n">
        <f aca="false">G66*F66</f>
        <v>20608.8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1</v>
      </c>
      <c r="H71" s="602" t="n">
        <f aca="false">G71*F71</f>
        <v>777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27.7</v>
      </c>
      <c r="H73" s="602" t="n">
        <f aca="false">G73*F73</f>
        <v>19999.4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27.7</v>
      </c>
      <c r="H74" s="602" t="n">
        <f aca="false">G74*F74</f>
        <v>15290.4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27.7</v>
      </c>
      <c r="H75" s="602" t="n">
        <f aca="false">G75*F75</f>
        <v>5927.8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Замер!$D$157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27.7</v>
      </c>
      <c r="H80" s="602" t="n">
        <f aca="false">G80*F80</f>
        <v>7866.8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27.7</v>
      </c>
      <c r="H81" s="602" t="n">
        <f aca="false">G81*F81</f>
        <v>49389.1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27.7</v>
      </c>
      <c r="H82" s="602" t="n">
        <f aca="false">G82*F82</f>
        <v>7118.9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27.7</v>
      </c>
      <c r="H85" s="602" t="n">
        <f aca="false">G85*F85</f>
        <v>13739.2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27.7</v>
      </c>
      <c r="H104" s="602" t="n">
        <f aca="false">G104*F104</f>
        <v>21910.7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Замер!$D$154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27.7</v>
      </c>
      <c r="H106" s="602" t="n">
        <f aca="false">G106*F106</f>
        <v>18697.5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27.7</v>
      </c>
      <c r="H107" s="602" t="n">
        <f aca="false">G107*F107</f>
        <v>17229.4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27.7</v>
      </c>
      <c r="H110" s="602" t="n">
        <f aca="false">G110*F110</f>
        <v>49998.5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Замер!$D$154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27.7</v>
      </c>
      <c r="H113" s="602" t="n">
        <f aca="false">G113*F113</f>
        <v>14708.7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27.7</v>
      </c>
      <c r="H114" s="602" t="n">
        <f aca="false">G114*F114</f>
        <v>20885.8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27.7</v>
      </c>
      <c r="H115" s="602" t="n">
        <f aca="false">G115*F115</f>
        <v>28724.9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27.7</v>
      </c>
      <c r="H116" s="602" t="n">
        <f aca="false">G116*F116</f>
        <v>4348.9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27.7</v>
      </c>
      <c r="H117" s="602" t="n">
        <f aca="false">G117*F117</f>
        <v>6675.7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27.7</v>
      </c>
      <c r="H118" s="602" t="n">
        <f aca="false">G118*F118</f>
        <v>19500.8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27.7</v>
      </c>
      <c r="H119" s="616" t="n">
        <f aca="false">G119*F119</f>
        <v>29722.1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27.7</v>
      </c>
      <c r="H120" s="602" t="n">
        <f aca="false">G120*F120</f>
        <v>17561.8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27.7</v>
      </c>
      <c r="H121" s="616" t="n">
        <f aca="false">G121*F121</f>
        <v>105509.3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27.7</v>
      </c>
      <c r="H122" s="616" t="n">
        <f aca="false">G122*F122</f>
        <v>35040.5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27.7</v>
      </c>
      <c r="H123" s="602" t="n">
        <f aca="false">G123*F123</f>
        <v>12520.4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27.7</v>
      </c>
      <c r="H124" s="602" t="n">
        <f aca="false">G124*F124</f>
        <v>16841.6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Замер!$D$154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Замер!$D$154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Замер!$D$154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Замер!$D$154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27.7</v>
      </c>
      <c r="H131" s="616" t="n">
        <f aca="false">G131*F131</f>
        <v>279354.5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27.7</v>
      </c>
      <c r="H132" s="616" t="n">
        <f aca="false">G132*F132</f>
        <v>6675.7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27.7</v>
      </c>
      <c r="H133" s="616" t="n">
        <f aca="false">G133*F133</f>
        <v>5650.8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27.7</v>
      </c>
      <c r="H134" s="616" t="n">
        <f aca="false">G134*F134</f>
        <v>175119.4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27.7</v>
      </c>
      <c r="H135" s="616" t="n">
        <f aca="false">G135*F135</f>
        <v>36896.4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27.7</v>
      </c>
      <c r="H136" s="602" t="n">
        <f aca="false">G136*F136</f>
        <v>7479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27.7</v>
      </c>
      <c r="H137" s="602" t="n">
        <f aca="false">G137*F137</f>
        <v>19196.1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27.7</v>
      </c>
      <c r="H138" s="602" t="n">
        <f aca="false">G138*F138</f>
        <v>63100.6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27.7</v>
      </c>
      <c r="H139" s="616" t="n">
        <f aca="false">G139*F139</f>
        <v>177584.7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1</v>
      </c>
      <c r="H148" s="602" t="n">
        <f aca="false">G148*F148</f>
        <v>8799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1</v>
      </c>
      <c r="H149" s="602" t="n">
        <f aca="false">G149*F149</f>
        <v>5385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1</v>
      </c>
      <c r="H150" s="602" t="n">
        <f aca="false">G150*F150</f>
        <v>2924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1</v>
      </c>
      <c r="H151" s="602" t="n">
        <f aca="false">G151*F151</f>
        <v>582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1</v>
      </c>
      <c r="H157" s="616" t="n">
        <f aca="false">G157*F157</f>
        <v>441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27.7</v>
      </c>
      <c r="H159" s="602" t="n">
        <f aca="false">G159*F159</f>
        <v>26315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27.7</v>
      </c>
      <c r="H160" s="602" t="n">
        <f aca="false">G160*F160</f>
        <v>40358.9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27.7</v>
      </c>
      <c r="H162" s="602" t="n">
        <f aca="false">G162*F162</f>
        <v>101243.5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27.7</v>
      </c>
      <c r="H163" s="602" t="n">
        <f aca="false">G163*F163</f>
        <v>9556.5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27.7</v>
      </c>
      <c r="H164" s="602" t="n">
        <f aca="false">G164*F164</f>
        <v>27367.6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27.7</v>
      </c>
      <c r="H166" s="602" t="n">
        <f aca="false">G166*F166</f>
        <v>59998.2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27.7</v>
      </c>
      <c r="H167" s="602" t="n">
        <f aca="false">G167*F167</f>
        <v>77975.5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Замер!$D$157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5.6</v>
      </c>
      <c r="H185" s="602" t="n">
        <f aca="false">G185*F185</f>
        <v>4116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5.6</v>
      </c>
      <c r="H186" s="602" t="n">
        <f aca="false">G186*F186</f>
        <v>5700.8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5.6</v>
      </c>
      <c r="H187" s="602" t="n">
        <f aca="false">G187*F187</f>
        <v>2066.4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5.6</v>
      </c>
      <c r="H188" s="602" t="n">
        <f aca="false">G188*F188</f>
        <v>8954.4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5.6</v>
      </c>
      <c r="H189" s="602" t="n">
        <f aca="false">G189*F189</f>
        <v>6372.8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5.6</v>
      </c>
      <c r="H190" s="602" t="n">
        <f aca="false">G190*F190</f>
        <v>2279.2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5.6</v>
      </c>
      <c r="H191" s="602" t="n">
        <f aca="false">G191*F191</f>
        <v>2676.8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5.6</v>
      </c>
      <c r="H192" s="602" t="n">
        <f aca="false">G192*F192</f>
        <v>2800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5.6</v>
      </c>
      <c r="H193" s="602" t="n">
        <f aca="false">G193*F193</f>
        <v>1047.2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5.6</v>
      </c>
      <c r="H194" s="602" t="n">
        <f aca="false">G194*F194</f>
        <v>2301.6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8.7</v>
      </c>
      <c r="H195" s="602" t="n">
        <f aca="false">G195*F195</f>
        <v>730.8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5.6</v>
      </c>
      <c r="H196" s="602" t="n">
        <f aca="false">G196*F196</f>
        <v>2161.6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5.6</v>
      </c>
      <c r="H200" s="602" t="n">
        <f aca="false">G200*F200</f>
        <v>7996.8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5.6</v>
      </c>
      <c r="H201" s="602" t="n">
        <f aca="false">G201*F201</f>
        <v>2161.6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5.6</v>
      </c>
      <c r="H202" s="602" t="n">
        <f aca="false">G202*F202</f>
        <v>4272.8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5.6</v>
      </c>
      <c r="H203" s="602" t="n">
        <f aca="false">G203*F203</f>
        <v>6283.2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5.6</v>
      </c>
      <c r="H204" s="602" t="n">
        <f aca="false">G204*F204</f>
        <v>9167.2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5.6</v>
      </c>
      <c r="H205" s="602" t="n">
        <f aca="false">G205*F205</f>
        <v>3057.6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5.6</v>
      </c>
      <c r="H207" s="602" t="n">
        <f aca="false">G207*F207</f>
        <v>18586.4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5.6</v>
      </c>
      <c r="H208" s="616" t="n">
        <f aca="false">G208*F208</f>
        <v>11205.6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5.6</v>
      </c>
      <c r="H209" s="602" t="n">
        <f aca="false">G209*F209</f>
        <v>4888.8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5.6</v>
      </c>
      <c r="H210" s="602" t="n">
        <f aca="false">G210*F210</f>
        <v>784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5.6</v>
      </c>
      <c r="H211" s="602" t="n">
        <f aca="false">G211*F211</f>
        <v>6815.2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5.6</v>
      </c>
      <c r="H212" s="602" t="n">
        <f aca="false">G212*F212</f>
        <v>7112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5.6</v>
      </c>
      <c r="H213" s="602" t="n">
        <f aca="false">G213*F213</f>
        <v>7677.6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5.6</v>
      </c>
      <c r="H214" s="602" t="n">
        <f aca="false">G214*F214</f>
        <v>543.2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5.6</v>
      </c>
      <c r="H215" s="602" t="n">
        <f aca="false">G215*F215</f>
        <v>3298.4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8.7</v>
      </c>
      <c r="H216" s="616" t="n">
        <f aca="false">G216*F216</f>
        <v>5541.9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8.7</v>
      </c>
      <c r="H217" s="616" t="n">
        <f aca="false">G217*F217</f>
        <v>7769.1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8.7</v>
      </c>
      <c r="H218" s="602" t="n">
        <f aca="false">G218*F218</f>
        <v>3158.1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8.7</v>
      </c>
      <c r="H219" s="602" t="n">
        <f aca="false">G219*F219</f>
        <v>6916.5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8.7</v>
      </c>
      <c r="H220" s="616" t="n">
        <f aca="false">G220*F220</f>
        <v>3245.1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5.6</v>
      </c>
      <c r="H221" s="602" t="n">
        <f aca="false">G221*F221</f>
        <v>7677.6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5.6</v>
      </c>
      <c r="H222" s="602" t="n">
        <f aca="false">G222*F222</f>
        <v>5028.8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5.6</v>
      </c>
      <c r="H223" s="602" t="n">
        <f aca="false">G223*F223</f>
        <v>5684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5.6</v>
      </c>
      <c r="H224" s="602" t="n">
        <f aca="false">G224*F224</f>
        <v>12398.4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5.6</v>
      </c>
      <c r="H225" s="602" t="n">
        <f aca="false">G225*F225</f>
        <v>6199.2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5.6</v>
      </c>
      <c r="H226" s="602" t="n">
        <f aca="false">G226*F226</f>
        <v>35543.2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5.6</v>
      </c>
      <c r="H227" s="602" t="n">
        <f aca="false">G227*F227</f>
        <v>10701.6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5.6</v>
      </c>
      <c r="H228" s="602" t="n">
        <f aca="false">G228*F228</f>
        <v>4026.4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5.6</v>
      </c>
      <c r="H229" s="602" t="n">
        <f aca="false">G229*F229</f>
        <v>4340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5.6</v>
      </c>
      <c r="H230" s="616" t="n">
        <f aca="false">G230*F230</f>
        <v>8551.2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5.6</v>
      </c>
      <c r="H231" s="602" t="n">
        <f aca="false">G231*F231</f>
        <v>7184.8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5.6</v>
      </c>
      <c r="H232" s="602" t="n">
        <f aca="false">G232*F232</f>
        <v>11205.6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5.6</v>
      </c>
      <c r="H233" s="602" t="n">
        <f aca="false">G233*F233</f>
        <v>13764.8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622" t="s">
        <v>108</v>
      </c>
      <c r="D234" s="622"/>
      <c r="E234" s="622"/>
      <c r="F234" s="622"/>
      <c r="G234" s="623" t="n">
        <f aca="false">SUMIF(B200:B233,"&gt;0",H200:H233)</f>
        <v>0</v>
      </c>
      <c r="H234" s="623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622" t="s">
        <v>116</v>
      </c>
      <c r="D266" s="622"/>
      <c r="E266" s="622"/>
      <c r="F266" s="622"/>
      <c r="G266" s="652" t="n">
        <f aca="false">SUMIF(B238:B265,"&gt;0",H238:H265)</f>
        <v>0</v>
      </c>
      <c r="H266" s="652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5.6</v>
      </c>
      <c r="H411" s="602" t="n">
        <f aca="false">G411*F411</f>
        <v>12023.2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27.7</v>
      </c>
      <c r="H476" s="602" t="n">
        <f aca="false">G476*F476</f>
        <v>17589.5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5.6</v>
      </c>
      <c r="H477" s="602" t="n">
        <f aca="false">G477*F477</f>
        <v>8691.2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5.6</v>
      </c>
      <c r="H478" s="602" t="n">
        <f aca="false">G478*F478</f>
        <v>3108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27.7</v>
      </c>
      <c r="H481" s="602" t="n">
        <f aca="false">G481*F481</f>
        <v>81050.2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27.7</v>
      </c>
      <c r="H482" s="602" t="n">
        <f aca="false">G482*F482</f>
        <v>105204.6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27.7</v>
      </c>
      <c r="H483" s="616" t="n">
        <f aca="false">G483*F483</f>
        <v>122461.7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27.7</v>
      </c>
      <c r="H484" s="616" t="n">
        <f aca="false">G484*F484</f>
        <v>171102.9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9.5</v>
      </c>
      <c r="H485" s="616" t="n">
        <f aca="false">G485*F485</f>
        <v>50435.5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5.6</v>
      </c>
      <c r="H486" s="602" t="n">
        <f aca="false">G486*F486</f>
        <v>19521.6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5.6</v>
      </c>
      <c r="H487" s="616" t="n">
        <f aca="false">G487*F487</f>
        <v>21655.2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5.6</v>
      </c>
      <c r="H488" s="616" t="n">
        <f aca="false">G488*F488</f>
        <v>27210.4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5.6</v>
      </c>
      <c r="H489" s="616" t="n">
        <f aca="false">G489*F489</f>
        <v>38052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27.7</v>
      </c>
      <c r="H509" s="616" t="n">
        <f aca="false">G509*F509</f>
        <v>111797.2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27.7</v>
      </c>
      <c r="H511" s="616" t="n">
        <f aca="false">G511*F511</f>
        <v>129414.4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622" t="s">
        <v>222</v>
      </c>
      <c r="D515" s="622"/>
      <c r="E515" s="622"/>
      <c r="F515" s="622"/>
      <c r="G515" s="623" t="n">
        <f aca="false">SUMIF(B481:B514,"&gt;0",H481:H514)</f>
        <v>0</v>
      </c>
      <c r="H515" s="623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647" t="s">
        <v>223</v>
      </c>
      <c r="D516" s="647"/>
      <c r="E516" s="647"/>
      <c r="F516" s="647"/>
      <c r="G516" s="648" t="n">
        <f aca="false">G479+G515</f>
        <v>0</v>
      </c>
      <c r="H516" s="648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653" t="s">
        <v>745</v>
      </c>
      <c r="D517" s="654"/>
      <c r="E517" s="655" t="s">
        <v>340</v>
      </c>
      <c r="F517" s="656" t="s">
        <v>341</v>
      </c>
      <c r="G517" s="656" t="s">
        <v>342</v>
      </c>
      <c r="H517" s="657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sCXCMNKXrz+3s7bx3GDnh0ikS1w75ZOGcAFrYuiySA/XvOs8kEE4tIL6tguVE8C+X+F8jXMffY3niWHD4qALNA==" saltValue="NU68h/WYgsyNkI7+erL4Ow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4620">
      <formula>$B$528&lt;1</formula>
    </cfRule>
  </conditionalFormatting>
  <conditionalFormatting sqref="B527:H527">
    <cfRule type="expression" priority="3" aboveAverage="0" equalAverage="0" bottom="0" percent="0" rank="0" text="" dxfId="4621">
      <formula>$B$527&lt;1</formula>
    </cfRule>
  </conditionalFormatting>
  <conditionalFormatting sqref="B526:H526">
    <cfRule type="expression" priority="4" aboveAverage="0" equalAverage="0" bottom="0" percent="0" rank="0" text="" dxfId="4622">
      <formula>$B$526&lt;1</formula>
    </cfRule>
  </conditionalFormatting>
  <conditionalFormatting sqref="B525:H525">
    <cfRule type="expression" priority="5" aboveAverage="0" equalAverage="0" bottom="0" percent="0" rank="0" text="" dxfId="4623">
      <formula>$B$525&lt;1</formula>
    </cfRule>
  </conditionalFormatting>
  <conditionalFormatting sqref="B524:H524">
    <cfRule type="expression" priority="6" aboveAverage="0" equalAverage="0" bottom="0" percent="0" rank="0" text="" dxfId="4624">
      <formula>$B$524&lt;1</formula>
    </cfRule>
  </conditionalFormatting>
  <conditionalFormatting sqref="B523:H523">
    <cfRule type="expression" priority="7" aboveAverage="0" equalAverage="0" bottom="0" percent="0" rank="0" text="" dxfId="4625">
      <formula>$B$523&lt;1</formula>
    </cfRule>
  </conditionalFormatting>
  <conditionalFormatting sqref="B522:H522">
    <cfRule type="expression" priority="8" aboveAverage="0" equalAverage="0" bottom="0" percent="0" rank="0" text="" dxfId="4626">
      <formula>$B$522&lt;1</formula>
    </cfRule>
  </conditionalFormatting>
  <conditionalFormatting sqref="B521:H521">
    <cfRule type="expression" priority="9" aboveAverage="0" equalAverage="0" bottom="0" percent="0" rank="0" text="" dxfId="4627">
      <formula>$B$521&lt;1</formula>
    </cfRule>
  </conditionalFormatting>
  <conditionalFormatting sqref="B520:H520">
    <cfRule type="expression" priority="10" aboveAverage="0" equalAverage="0" bottom="0" percent="0" rank="0" text="" dxfId="4628">
      <formula>$B$520&lt;1</formula>
    </cfRule>
  </conditionalFormatting>
  <conditionalFormatting sqref="B519:H519">
    <cfRule type="expression" priority="11" aboveAverage="0" equalAverage="0" bottom="0" percent="0" rank="0" text="" dxfId="4629">
      <formula>$B$519&lt;1</formula>
    </cfRule>
  </conditionalFormatting>
  <conditionalFormatting sqref="B518:H518">
    <cfRule type="expression" priority="12" aboveAverage="0" equalAverage="0" bottom="0" percent="0" rank="0" text="" dxfId="4630">
      <formula>$B$518&lt;1</formula>
    </cfRule>
  </conditionalFormatting>
  <conditionalFormatting sqref="B514:H514">
    <cfRule type="expression" priority="13" aboveAverage="0" equalAverage="0" bottom="0" percent="0" rank="0" text="" dxfId="4631">
      <formula>$B$514&lt;1</formula>
    </cfRule>
  </conditionalFormatting>
  <conditionalFormatting sqref="B513:H513">
    <cfRule type="expression" priority="14" aboveAverage="0" equalAverage="0" bottom="0" percent="0" rank="0" text="" dxfId="4632">
      <formula>$B$513&lt;1</formula>
    </cfRule>
  </conditionalFormatting>
  <conditionalFormatting sqref="B512:H512">
    <cfRule type="expression" priority="15" aboveAverage="0" equalAverage="0" bottom="0" percent="0" rank="0" text="" dxfId="4633">
      <formula>$B$512&lt;1</formula>
    </cfRule>
  </conditionalFormatting>
  <conditionalFormatting sqref="B511:H511">
    <cfRule type="expression" priority="16" aboveAverage="0" equalAverage="0" bottom="0" percent="0" rank="0" text="" dxfId="4634">
      <formula>$B$511&lt;1</formula>
    </cfRule>
  </conditionalFormatting>
  <conditionalFormatting sqref="B510:H510">
    <cfRule type="expression" priority="17" aboveAverage="0" equalAverage="0" bottom="0" percent="0" rank="0" text="" dxfId="4635">
      <formula>$B$510&lt;1</formula>
    </cfRule>
  </conditionalFormatting>
  <conditionalFormatting sqref="B509:H509">
    <cfRule type="expression" priority="18" aboveAverage="0" equalAverage="0" bottom="0" percent="0" rank="0" text="" dxfId="4636">
      <formula>$B$509&lt;1</formula>
    </cfRule>
  </conditionalFormatting>
  <conditionalFormatting sqref="B508:H508">
    <cfRule type="expression" priority="19" aboveAverage="0" equalAverage="0" bottom="0" percent="0" rank="0" text="" dxfId="4637">
      <formula>$B$508&lt;1</formula>
    </cfRule>
  </conditionalFormatting>
  <conditionalFormatting sqref="B507:H507">
    <cfRule type="expression" priority="20" aboveAverage="0" equalAverage="0" bottom="0" percent="0" rank="0" text="" dxfId="4638">
      <formula>$B$507&lt;1</formula>
    </cfRule>
  </conditionalFormatting>
  <conditionalFormatting sqref="B506:H506">
    <cfRule type="expression" priority="21" aboveAverage="0" equalAverage="0" bottom="0" percent="0" rank="0" text="" dxfId="4639">
      <formula>$B$506&lt;1</formula>
    </cfRule>
  </conditionalFormatting>
  <conditionalFormatting sqref="B505:H505">
    <cfRule type="expression" priority="22" aboveAverage="0" equalAverage="0" bottom="0" percent="0" rank="0" text="" dxfId="4640">
      <formula>$B$505&lt;1</formula>
    </cfRule>
  </conditionalFormatting>
  <conditionalFormatting sqref="B504:H504">
    <cfRule type="expression" priority="23" aboveAverage="0" equalAverage="0" bottom="0" percent="0" rank="0" text="" dxfId="4641">
      <formula>$B$504&lt;1</formula>
    </cfRule>
  </conditionalFormatting>
  <conditionalFormatting sqref="B503:H503">
    <cfRule type="expression" priority="24" aboveAverage="0" equalAverage="0" bottom="0" percent="0" rank="0" text="" dxfId="4642">
      <formula>$B$503&lt;1</formula>
    </cfRule>
  </conditionalFormatting>
  <conditionalFormatting sqref="B502:H502">
    <cfRule type="expression" priority="25" aboveAverage="0" equalAverage="0" bottom="0" percent="0" rank="0" text="" dxfId="4643">
      <formula>$B$502&lt;1</formula>
    </cfRule>
  </conditionalFormatting>
  <conditionalFormatting sqref="B501:H501">
    <cfRule type="expression" priority="26" aboveAverage="0" equalAverage="0" bottom="0" percent="0" rank="0" text="" dxfId="4644">
      <formula>$B$501&lt;1</formula>
    </cfRule>
  </conditionalFormatting>
  <conditionalFormatting sqref="B500:H500">
    <cfRule type="expression" priority="27" aboveAverage="0" equalAverage="0" bottom="0" percent="0" rank="0" text="" dxfId="4645">
      <formula>$B$500&lt;1</formula>
    </cfRule>
  </conditionalFormatting>
  <conditionalFormatting sqref="B499:H499">
    <cfRule type="expression" priority="28" aboveAverage="0" equalAverage="0" bottom="0" percent="0" rank="0" text="" dxfId="4646">
      <formula>$B$499&lt;1</formula>
    </cfRule>
  </conditionalFormatting>
  <conditionalFormatting sqref="B498:H498">
    <cfRule type="expression" priority="29" aboveAverage="0" equalAverage="0" bottom="0" percent="0" rank="0" text="" dxfId="4647">
      <formula>$B$498&lt;1</formula>
    </cfRule>
  </conditionalFormatting>
  <conditionalFormatting sqref="B497:H497">
    <cfRule type="expression" priority="30" aboveAverage="0" equalAverage="0" bottom="0" percent="0" rank="0" text="" dxfId="4648">
      <formula>$B$497&lt;1</formula>
    </cfRule>
  </conditionalFormatting>
  <conditionalFormatting sqref="B496:H496">
    <cfRule type="expression" priority="31" aboveAverage="0" equalAverage="0" bottom="0" percent="0" rank="0" text="" dxfId="4649">
      <formula>$B$496&lt;1</formula>
    </cfRule>
  </conditionalFormatting>
  <conditionalFormatting sqref="B495:H495">
    <cfRule type="expression" priority="32" aboveAverage="0" equalAverage="0" bottom="0" percent="0" rank="0" text="" dxfId="4650">
      <formula>$B$495&lt;1</formula>
    </cfRule>
  </conditionalFormatting>
  <conditionalFormatting sqref="B494:H494">
    <cfRule type="expression" priority="33" aboveAverage="0" equalAverage="0" bottom="0" percent="0" rank="0" text="" dxfId="4651">
      <formula>$B$494&lt;1</formula>
    </cfRule>
  </conditionalFormatting>
  <conditionalFormatting sqref="B493:H493">
    <cfRule type="expression" priority="34" aboveAverage="0" equalAverage="0" bottom="0" percent="0" rank="0" text="" dxfId="4652">
      <formula>$B$493&lt;1</formula>
    </cfRule>
  </conditionalFormatting>
  <conditionalFormatting sqref="B492:H492">
    <cfRule type="expression" priority="35" aboveAverage="0" equalAverage="0" bottom="0" percent="0" rank="0" text="" dxfId="4653">
      <formula>$B$492&lt;1</formula>
    </cfRule>
  </conditionalFormatting>
  <conditionalFormatting sqref="B491:H491">
    <cfRule type="expression" priority="36" aboveAverage="0" equalAverage="0" bottom="0" percent="0" rank="0" text="" dxfId="4654">
      <formula>$B$491&lt;1</formula>
    </cfRule>
  </conditionalFormatting>
  <conditionalFormatting sqref="B490:H490">
    <cfRule type="expression" priority="37" aboveAverage="0" equalAverage="0" bottom="0" percent="0" rank="0" text="" dxfId="4655">
      <formula>$B$490&lt;1</formula>
    </cfRule>
  </conditionalFormatting>
  <conditionalFormatting sqref="B489:H489">
    <cfRule type="expression" priority="38" aboveAverage="0" equalAverage="0" bottom="0" percent="0" rank="0" text="" dxfId="4656">
      <formula>$B$489&lt;1</formula>
    </cfRule>
  </conditionalFormatting>
  <conditionalFormatting sqref="B488:H488">
    <cfRule type="expression" priority="39" aboveAverage="0" equalAverage="0" bottom="0" percent="0" rank="0" text="" dxfId="4657">
      <formula>$B$488&lt;1</formula>
    </cfRule>
  </conditionalFormatting>
  <conditionalFormatting sqref="B487:H487">
    <cfRule type="expression" priority="40" aboveAverage="0" equalAverage="0" bottom="0" percent="0" rank="0" text="" dxfId="4658">
      <formula>$B$487&lt;1</formula>
    </cfRule>
  </conditionalFormatting>
  <conditionalFormatting sqref="B486:H486">
    <cfRule type="expression" priority="41" aboveAverage="0" equalAverage="0" bottom="0" percent="0" rank="0" text="" dxfId="4659">
      <formula>$B$486&lt;1</formula>
    </cfRule>
  </conditionalFormatting>
  <conditionalFormatting sqref="B485:H485">
    <cfRule type="expression" priority="42" aboveAverage="0" equalAverage="0" bottom="0" percent="0" rank="0" text="" dxfId="4660">
      <formula>$B$485&lt;1</formula>
    </cfRule>
  </conditionalFormatting>
  <conditionalFormatting sqref="B484:H484">
    <cfRule type="expression" priority="43" aboveAverage="0" equalAverage="0" bottom="0" percent="0" rank="0" text="" dxfId="4661">
      <formula>$B$484&lt;1</formula>
    </cfRule>
  </conditionalFormatting>
  <conditionalFormatting sqref="B483:H483">
    <cfRule type="expression" priority="44" aboveAverage="0" equalAverage="0" bottom="0" percent="0" rank="0" text="" dxfId="4662">
      <formula>$B$483&lt;1</formula>
    </cfRule>
  </conditionalFormatting>
  <conditionalFormatting sqref="B482:H482">
    <cfRule type="expression" priority="45" aboveAverage="0" equalAverage="0" bottom="0" percent="0" rank="0" text="" dxfId="4663">
      <formula>$B$482&lt;1</formula>
    </cfRule>
  </conditionalFormatting>
  <conditionalFormatting sqref="B481:H481">
    <cfRule type="expression" priority="46" aboveAverage="0" equalAverage="0" bottom="0" percent="0" rank="0" text="" dxfId="4664">
      <formula>$B$481&lt;1</formula>
    </cfRule>
  </conditionalFormatting>
  <conditionalFormatting sqref="B478:H478">
    <cfRule type="expression" priority="47" aboveAverage="0" equalAverage="0" bottom="0" percent="0" rank="0" text="" dxfId="4665">
      <formula>$B$478&lt;1</formula>
    </cfRule>
  </conditionalFormatting>
  <conditionalFormatting sqref="B477:H477">
    <cfRule type="expression" priority="48" aboveAverage="0" equalAverage="0" bottom="0" percent="0" rank="0" text="" dxfId="4666">
      <formula>$B$477&lt;1</formula>
    </cfRule>
  </conditionalFormatting>
  <conditionalFormatting sqref="B476:H476">
    <cfRule type="expression" priority="49" aboveAverage="0" equalAverage="0" bottom="0" percent="0" rank="0" text="" dxfId="4667">
      <formula>$B$476&lt;1</formula>
    </cfRule>
  </conditionalFormatting>
  <conditionalFormatting sqref="B471:H471">
    <cfRule type="expression" priority="50" aboveAverage="0" equalAverage="0" bottom="0" percent="0" rank="0" text="" dxfId="4668">
      <formula>$B$471&lt;1</formula>
    </cfRule>
  </conditionalFormatting>
  <conditionalFormatting sqref="B470:H470">
    <cfRule type="expression" priority="51" aboveAverage="0" equalAverage="0" bottom="0" percent="0" rank="0" text="" dxfId="4669">
      <formula>$B$470&lt;1</formula>
    </cfRule>
  </conditionalFormatting>
  <conditionalFormatting sqref="B469:H469">
    <cfRule type="expression" priority="52" aboveAverage="0" equalAverage="0" bottom="0" percent="0" rank="0" text="" dxfId="4670">
      <formula>$B$469&lt;1</formula>
    </cfRule>
  </conditionalFormatting>
  <conditionalFormatting sqref="B468:H468">
    <cfRule type="expression" priority="53" aboveAverage="0" equalAverage="0" bottom="0" percent="0" rank="0" text="" dxfId="4671">
      <formula>$B$468&lt;1</formula>
    </cfRule>
  </conditionalFormatting>
  <conditionalFormatting sqref="B467:H467">
    <cfRule type="expression" priority="54" aboveAverage="0" equalAverage="0" bottom="0" percent="0" rank="0" text="" dxfId="4672">
      <formula>$B$467&lt;1</formula>
    </cfRule>
  </conditionalFormatting>
  <conditionalFormatting sqref="B466:H466">
    <cfRule type="expression" priority="55" aboveAverage="0" equalAverage="0" bottom="0" percent="0" rank="0" text="" dxfId="4673">
      <formula>$B$466&lt;1</formula>
    </cfRule>
  </conditionalFormatting>
  <conditionalFormatting sqref="B465:H465">
    <cfRule type="expression" priority="56" aboveAverage="0" equalAverage="0" bottom="0" percent="0" rank="0" text="" dxfId="4674">
      <formula>$B$465&lt;1</formula>
    </cfRule>
  </conditionalFormatting>
  <conditionalFormatting sqref="B464:H464">
    <cfRule type="expression" priority="57" aboveAverage="0" equalAverage="0" bottom="0" percent="0" rank="0" text="" dxfId="4675">
      <formula>$B$464&lt;1</formula>
    </cfRule>
  </conditionalFormatting>
  <conditionalFormatting sqref="B463:H463">
    <cfRule type="expression" priority="58" aboveAverage="0" equalAverage="0" bottom="0" percent="0" rank="0" text="" dxfId="4676">
      <formula>$B$463&lt;1</formula>
    </cfRule>
  </conditionalFormatting>
  <conditionalFormatting sqref="B462:H462">
    <cfRule type="expression" priority="59" aboveAverage="0" equalAverage="0" bottom="0" percent="0" rank="0" text="" dxfId="4677">
      <formula>$B$462&lt;1</formula>
    </cfRule>
  </conditionalFormatting>
  <conditionalFormatting sqref="B461:H461">
    <cfRule type="expression" priority="60" aboveAverage="0" equalAverage="0" bottom="0" percent="0" rank="0" text="" dxfId="4678">
      <formula>$B$461&lt;1</formula>
    </cfRule>
  </conditionalFormatting>
  <conditionalFormatting sqref="B460:H460">
    <cfRule type="expression" priority="61" aboveAverage="0" equalAverage="0" bottom="0" percent="0" rank="0" text="" dxfId="4679">
      <formula>$B$460&lt;1</formula>
    </cfRule>
  </conditionalFormatting>
  <conditionalFormatting sqref="B459:H459">
    <cfRule type="expression" priority="62" aboveAverage="0" equalAverage="0" bottom="0" percent="0" rank="0" text="" dxfId="4680">
      <formula>$B$459&lt;1</formula>
    </cfRule>
  </conditionalFormatting>
  <conditionalFormatting sqref="B458:H458">
    <cfRule type="expression" priority="63" aboveAverage="0" equalAverage="0" bottom="0" percent="0" rank="0" text="" dxfId="4681">
      <formula>$B$458&lt;1</formula>
    </cfRule>
  </conditionalFormatting>
  <conditionalFormatting sqref="B457:H457">
    <cfRule type="expression" priority="64" aboveAverage="0" equalAverage="0" bottom="0" percent="0" rank="0" text="" dxfId="4682">
      <formula>$B$457&lt;1</formula>
    </cfRule>
  </conditionalFormatting>
  <conditionalFormatting sqref="B456:H456">
    <cfRule type="expression" priority="65" aboveAverage="0" equalAverage="0" bottom="0" percent="0" rank="0" text="" dxfId="4683">
      <formula>$B$456&lt;1</formula>
    </cfRule>
  </conditionalFormatting>
  <conditionalFormatting sqref="B455:H455">
    <cfRule type="expression" priority="66" aboveAverage="0" equalAverage="0" bottom="0" percent="0" rank="0" text="" dxfId="4684">
      <formula>$B$455&lt;1</formula>
    </cfRule>
  </conditionalFormatting>
  <conditionalFormatting sqref="B454:H454">
    <cfRule type="expression" priority="67" aboveAverage="0" equalAverage="0" bottom="0" percent="0" rank="0" text="" dxfId="4685">
      <formula>$B$454&lt;1</formula>
    </cfRule>
  </conditionalFormatting>
  <conditionalFormatting sqref="B453:H453">
    <cfRule type="expression" priority="68" aboveAverage="0" equalAverage="0" bottom="0" percent="0" rank="0" text="" dxfId="4686">
      <formula>$B$453&lt;1</formula>
    </cfRule>
  </conditionalFormatting>
  <conditionalFormatting sqref="B452:H452">
    <cfRule type="expression" priority="69" aboveAverage="0" equalAverage="0" bottom="0" percent="0" rank="0" text="" dxfId="4687">
      <formula>$B$452&lt;1</formula>
    </cfRule>
  </conditionalFormatting>
  <conditionalFormatting sqref="B451:H451">
    <cfRule type="expression" priority="70" aboveAverage="0" equalAverage="0" bottom="0" percent="0" rank="0" text="" dxfId="4688">
      <formula>$B$451&lt;1</formula>
    </cfRule>
  </conditionalFormatting>
  <conditionalFormatting sqref="B450:H450">
    <cfRule type="expression" priority="71" aboveAverage="0" equalAverage="0" bottom="0" percent="0" rank="0" text="" dxfId="4689">
      <formula>$B$450&lt;1</formula>
    </cfRule>
  </conditionalFormatting>
  <conditionalFormatting sqref="B449:H449">
    <cfRule type="expression" priority="72" aboveAverage="0" equalAverage="0" bottom="0" percent="0" rank="0" text="" dxfId="4690">
      <formula>$B$449&lt;1</formula>
    </cfRule>
  </conditionalFormatting>
  <conditionalFormatting sqref="B448:H448">
    <cfRule type="expression" priority="73" aboveAverage="0" equalAverage="0" bottom="0" percent="0" rank="0" text="" dxfId="4691">
      <formula>$B$448&lt;1</formula>
    </cfRule>
  </conditionalFormatting>
  <conditionalFormatting sqref="B447:H447">
    <cfRule type="expression" priority="74" aboveAverage="0" equalAverage="0" bottom="0" percent="0" rank="0" text="" dxfId="4692">
      <formula>$B$447&lt;1</formula>
    </cfRule>
  </conditionalFormatting>
  <conditionalFormatting sqref="B446:H446">
    <cfRule type="expression" priority="75" aboveAverage="0" equalAverage="0" bottom="0" percent="0" rank="0" text="" dxfId="4693">
      <formula>$B$446&lt;1</formula>
    </cfRule>
  </conditionalFormatting>
  <conditionalFormatting sqref="B445:H445">
    <cfRule type="expression" priority="76" aboveAverage="0" equalAverage="0" bottom="0" percent="0" rank="0" text="" dxfId="4694">
      <formula>$B$445&lt;1</formula>
    </cfRule>
  </conditionalFormatting>
  <conditionalFormatting sqref="B444:H444">
    <cfRule type="expression" priority="77" aboveAverage="0" equalAverage="0" bottom="0" percent="0" rank="0" text="" dxfId="4695">
      <formula>$B$444&lt;1</formula>
    </cfRule>
  </conditionalFormatting>
  <conditionalFormatting sqref="B443:H443">
    <cfRule type="expression" priority="78" aboveAverage="0" equalAverage="0" bottom="0" percent="0" rank="0" text="" dxfId="4696">
      <formula>$B$443&lt;1</formula>
    </cfRule>
  </conditionalFormatting>
  <conditionalFormatting sqref="B442:H442">
    <cfRule type="expression" priority="79" aboveAverage="0" equalAverage="0" bottom="0" percent="0" rank="0" text="" dxfId="4697">
      <formula>$B$442&lt;1</formula>
    </cfRule>
  </conditionalFormatting>
  <conditionalFormatting sqref="B441:H441">
    <cfRule type="expression" priority="80" aboveAverage="0" equalAverage="0" bottom="0" percent="0" rank="0" text="" dxfId="4698">
      <formula>$B$441&lt;1</formula>
    </cfRule>
  </conditionalFormatting>
  <conditionalFormatting sqref="B440:H440">
    <cfRule type="expression" priority="81" aboveAverage="0" equalAverage="0" bottom="0" percent="0" rank="0" text="" dxfId="4699">
      <formula>$B$440&lt;1</formula>
    </cfRule>
  </conditionalFormatting>
  <conditionalFormatting sqref="B439:H439">
    <cfRule type="expression" priority="82" aboveAverage="0" equalAverage="0" bottom="0" percent="0" rank="0" text="" dxfId="4700">
      <formula>$B$439&lt;1</formula>
    </cfRule>
  </conditionalFormatting>
  <conditionalFormatting sqref="B438:H438">
    <cfRule type="expression" priority="83" aboveAverage="0" equalAverage="0" bottom="0" percent="0" rank="0" text="" dxfId="4701">
      <formula>$B$438&lt;1</formula>
    </cfRule>
  </conditionalFormatting>
  <conditionalFormatting sqref="B437:H437">
    <cfRule type="expression" priority="84" aboveAverage="0" equalAverage="0" bottom="0" percent="0" rank="0" text="" dxfId="4702">
      <formula>$B$437&lt;1</formula>
    </cfRule>
  </conditionalFormatting>
  <conditionalFormatting sqref="B436:H436">
    <cfRule type="expression" priority="85" aboveAverage="0" equalAverage="0" bottom="0" percent="0" rank="0" text="" dxfId="4703">
      <formula>$B$436&lt;1</formula>
    </cfRule>
  </conditionalFormatting>
  <conditionalFormatting sqref="B435:H435">
    <cfRule type="expression" priority="86" aboveAverage="0" equalAverage="0" bottom="0" percent="0" rank="0" text="" dxfId="4704">
      <formula>$B$435&lt;1</formula>
    </cfRule>
  </conditionalFormatting>
  <conditionalFormatting sqref="B434:H434">
    <cfRule type="expression" priority="87" aboveAverage="0" equalAverage="0" bottom="0" percent="0" rank="0" text="" dxfId="4705">
      <formula>$B$434&lt;1</formula>
    </cfRule>
  </conditionalFormatting>
  <conditionalFormatting sqref="B433:H433">
    <cfRule type="expression" priority="88" aboveAverage="0" equalAverage="0" bottom="0" percent="0" rank="0" text="" dxfId="4706">
      <formula>$B$433&lt;1</formula>
    </cfRule>
  </conditionalFormatting>
  <conditionalFormatting sqref="B432:H432">
    <cfRule type="expression" priority="89" aboveAverage="0" equalAverage="0" bottom="0" percent="0" rank="0" text="" dxfId="4707">
      <formula>$B$432&lt;1</formula>
    </cfRule>
  </conditionalFormatting>
  <conditionalFormatting sqref="B431:H431">
    <cfRule type="expression" priority="90" aboveAverage="0" equalAverage="0" bottom="0" percent="0" rank="0" text="" dxfId="4708">
      <formula>$B$431&lt;1</formula>
    </cfRule>
  </conditionalFormatting>
  <conditionalFormatting sqref="B430:H430">
    <cfRule type="expression" priority="91" aboveAverage="0" equalAverage="0" bottom="0" percent="0" rank="0" text="" dxfId="4709">
      <formula>$B$430&lt;1</formula>
    </cfRule>
  </conditionalFormatting>
  <conditionalFormatting sqref="B429:H429">
    <cfRule type="expression" priority="92" aboveAverage="0" equalAverage="0" bottom="0" percent="0" rank="0" text="" dxfId="4710">
      <formula>$B$429&lt;1</formula>
    </cfRule>
  </conditionalFormatting>
  <conditionalFormatting sqref="B428:H428">
    <cfRule type="expression" priority="93" aboveAverage="0" equalAverage="0" bottom="0" percent="0" rank="0" text="" dxfId="4711">
      <formula>$B$428&lt;1</formula>
    </cfRule>
  </conditionalFormatting>
  <conditionalFormatting sqref="B427:H427">
    <cfRule type="expression" priority="94" aboveAverage="0" equalAverage="0" bottom="0" percent="0" rank="0" text="" dxfId="4712">
      <formula>$B$427&lt;1</formula>
    </cfRule>
  </conditionalFormatting>
  <conditionalFormatting sqref="B426:H426">
    <cfRule type="expression" priority="95" aboveAverage="0" equalAverage="0" bottom="0" percent="0" rank="0" text="" dxfId="4713">
      <formula>$B$426&lt;1</formula>
    </cfRule>
  </conditionalFormatting>
  <conditionalFormatting sqref="B425:H425">
    <cfRule type="expression" priority="96" aboveAverage="0" equalAverage="0" bottom="0" percent="0" rank="0" text="" dxfId="4714">
      <formula>$B$425&lt;1</formula>
    </cfRule>
  </conditionalFormatting>
  <conditionalFormatting sqref="B424:H424">
    <cfRule type="expression" priority="97" aboveAverage="0" equalAverage="0" bottom="0" percent="0" rank="0" text="" dxfId="4715">
      <formula>$B$424&lt;1</formula>
    </cfRule>
  </conditionalFormatting>
  <conditionalFormatting sqref="B423:H423">
    <cfRule type="expression" priority="98" aboveAverage="0" equalAverage="0" bottom="0" percent="0" rank="0" text="" dxfId="4716">
      <formula>$B$423&lt;1</formula>
    </cfRule>
  </conditionalFormatting>
  <conditionalFormatting sqref="B422:H422">
    <cfRule type="expression" priority="99" aboveAverage="0" equalAverage="0" bottom="0" percent="0" rank="0" text="" dxfId="4717">
      <formula>$B$422&lt;1</formula>
    </cfRule>
  </conditionalFormatting>
  <conditionalFormatting sqref="B421:H421">
    <cfRule type="expression" priority="100" aboveAverage="0" equalAverage="0" bottom="0" percent="0" rank="0" text="" dxfId="4718">
      <formula>$B$421&lt;1</formula>
    </cfRule>
  </conditionalFormatting>
  <conditionalFormatting sqref="B420:H420">
    <cfRule type="expression" priority="101" aboveAverage="0" equalAverage="0" bottom="0" percent="0" rank="0" text="" dxfId="4719">
      <formula>$B$420&lt;1</formula>
    </cfRule>
  </conditionalFormatting>
  <conditionalFormatting sqref="B419:H419">
    <cfRule type="expression" priority="102" aboveAverage="0" equalAverage="0" bottom="0" percent="0" rank="0" text="" dxfId="4720">
      <formula>$B$419&lt;1</formula>
    </cfRule>
  </conditionalFormatting>
  <conditionalFormatting sqref="B418:H418">
    <cfRule type="expression" priority="103" aboveAverage="0" equalAverage="0" bottom="0" percent="0" rank="0" text="" dxfId="4721">
      <formula>$B$418&lt;1</formula>
    </cfRule>
  </conditionalFormatting>
  <conditionalFormatting sqref="B417:H417">
    <cfRule type="expression" priority="104" aboveAverage="0" equalAverage="0" bottom="0" percent="0" rank="0" text="" dxfId="4722">
      <formula>$B$417&lt;1</formula>
    </cfRule>
  </conditionalFormatting>
  <conditionalFormatting sqref="B416:H416">
    <cfRule type="expression" priority="105" aboveAverage="0" equalAverage="0" bottom="0" percent="0" rank="0" text="" dxfId="4723">
      <formula>$B$416&lt;1</formula>
    </cfRule>
  </conditionalFormatting>
  <conditionalFormatting sqref="B415:H415">
    <cfRule type="expression" priority="106" aboveAverage="0" equalAverage="0" bottom="0" percent="0" rank="0" text="" dxfId="4724">
      <formula>$B$415&lt;1</formula>
    </cfRule>
  </conditionalFormatting>
  <conditionalFormatting sqref="B414:H414">
    <cfRule type="expression" priority="107" aboveAverage="0" equalAverage="0" bottom="0" percent="0" rank="0" text="" dxfId="4725">
      <formula>$B$414&lt;1</formula>
    </cfRule>
  </conditionalFormatting>
  <conditionalFormatting sqref="B413:H413">
    <cfRule type="expression" priority="108" aboveAverage="0" equalAverage="0" bottom="0" percent="0" rank="0" text="" dxfId="4726">
      <formula>$B$413&lt;1</formula>
    </cfRule>
  </conditionalFormatting>
  <conditionalFormatting sqref="B412:H412">
    <cfRule type="expression" priority="109" aboveAverage="0" equalAverage="0" bottom="0" percent="0" rank="0" text="" dxfId="4727">
      <formula>$B$412&lt;1</formula>
    </cfRule>
  </conditionalFormatting>
  <conditionalFormatting sqref="B411:H411">
    <cfRule type="expression" priority="110" aboveAverage="0" equalAverage="0" bottom="0" percent="0" rank="0" text="" dxfId="4728">
      <formula>$B$411&lt;1</formula>
    </cfRule>
  </conditionalFormatting>
  <conditionalFormatting sqref="B410:H410">
    <cfRule type="expression" priority="111" aboveAverage="0" equalAverage="0" bottom="0" percent="0" rank="0" text="" dxfId="4729">
      <formula>$B$410&lt;1</formula>
    </cfRule>
  </conditionalFormatting>
  <conditionalFormatting sqref="B409:H409">
    <cfRule type="expression" priority="112" aboveAverage="0" equalAverage="0" bottom="0" percent="0" rank="0" text="" dxfId="4730">
      <formula>$B$409&lt;1</formula>
    </cfRule>
  </conditionalFormatting>
  <conditionalFormatting sqref="B408:H408">
    <cfRule type="expression" priority="113" aboveAverage="0" equalAverage="0" bottom="0" percent="0" rank="0" text="" dxfId="4731">
      <formula>$B$408&lt;1</formula>
    </cfRule>
  </conditionalFormatting>
  <conditionalFormatting sqref="B407:H407">
    <cfRule type="expression" priority="114" aboveAverage="0" equalAverage="0" bottom="0" percent="0" rank="0" text="" dxfId="4732">
      <formula>$B$407&lt;1</formula>
    </cfRule>
  </conditionalFormatting>
  <conditionalFormatting sqref="B406:H406">
    <cfRule type="expression" priority="115" aboveAverage="0" equalAverage="0" bottom="0" percent="0" rank="0" text="" dxfId="4733">
      <formula>$B$406&lt;1</formula>
    </cfRule>
  </conditionalFormatting>
  <conditionalFormatting sqref="B405:H405">
    <cfRule type="expression" priority="116" aboveAverage="0" equalAverage="0" bottom="0" percent="0" rank="0" text="" dxfId="4734">
      <formula>$B$405&lt;1</formula>
    </cfRule>
  </conditionalFormatting>
  <conditionalFormatting sqref="B404:H404">
    <cfRule type="expression" priority="117" aboveAverage="0" equalAverage="0" bottom="0" percent="0" rank="0" text="" dxfId="4735">
      <formula>$B$404&lt;1</formula>
    </cfRule>
  </conditionalFormatting>
  <conditionalFormatting sqref="B403:H403">
    <cfRule type="expression" priority="118" aboveAverage="0" equalAverage="0" bottom="0" percent="0" rank="0" text="" dxfId="4736">
      <formula>$B$403&lt;1</formula>
    </cfRule>
  </conditionalFormatting>
  <conditionalFormatting sqref="B402:H402">
    <cfRule type="expression" priority="119" aboveAverage="0" equalAverage="0" bottom="0" percent="0" rank="0" text="" dxfId="4737">
      <formula>$B$402&lt;1</formula>
    </cfRule>
  </conditionalFormatting>
  <conditionalFormatting sqref="B401:H401">
    <cfRule type="expression" priority="120" aboveAverage="0" equalAverage="0" bottom="0" percent="0" rank="0" text="" dxfId="4738">
      <formula>$B$401&lt;1</formula>
    </cfRule>
  </conditionalFormatting>
  <conditionalFormatting sqref="B400:H400">
    <cfRule type="expression" priority="121" aboveAverage="0" equalAverage="0" bottom="0" percent="0" rank="0" text="" dxfId="4739">
      <formula>$B$400&lt;1</formula>
    </cfRule>
  </conditionalFormatting>
  <conditionalFormatting sqref="B399:H399">
    <cfRule type="expression" priority="122" aboveAverage="0" equalAverage="0" bottom="0" percent="0" rank="0" text="" dxfId="4740">
      <formula>$B$399&lt;1</formula>
    </cfRule>
  </conditionalFormatting>
  <conditionalFormatting sqref="B398:H398">
    <cfRule type="expression" priority="123" aboveAverage="0" equalAverage="0" bottom="0" percent="0" rank="0" text="" dxfId="4741">
      <formula>$B$398&lt;1</formula>
    </cfRule>
  </conditionalFormatting>
  <conditionalFormatting sqref="B397:H397">
    <cfRule type="expression" priority="124" aboveAverage="0" equalAverage="0" bottom="0" percent="0" rank="0" text="" dxfId="4742">
      <formula>$B$397&lt;1</formula>
    </cfRule>
  </conditionalFormatting>
  <conditionalFormatting sqref="B396:H396">
    <cfRule type="expression" priority="125" aboveAverage="0" equalAverage="0" bottom="0" percent="0" rank="0" text="" dxfId="4743">
      <formula>$B$396&lt;1</formula>
    </cfRule>
  </conditionalFormatting>
  <conditionalFormatting sqref="B395:H395">
    <cfRule type="expression" priority="126" aboveAverage="0" equalAverage="0" bottom="0" percent="0" rank="0" text="" dxfId="4744">
      <formula>$B$395&lt;1</formula>
    </cfRule>
  </conditionalFormatting>
  <conditionalFormatting sqref="B394:H394">
    <cfRule type="expression" priority="127" aboveAverage="0" equalAverage="0" bottom="0" percent="0" rank="0" text="" dxfId="4745">
      <formula>$B$394&lt;1</formula>
    </cfRule>
  </conditionalFormatting>
  <conditionalFormatting sqref="B393:H393">
    <cfRule type="expression" priority="128" aboveAverage="0" equalAverage="0" bottom="0" percent="0" rank="0" text="" dxfId="4746">
      <formula>$B$393&lt;1</formula>
    </cfRule>
  </conditionalFormatting>
  <conditionalFormatting sqref="B392:H392">
    <cfRule type="expression" priority="129" aboveAverage="0" equalAverage="0" bottom="0" percent="0" rank="0" text="" dxfId="4747">
      <formula>$B$392&lt;1</formula>
    </cfRule>
  </conditionalFormatting>
  <conditionalFormatting sqref="B391:H391">
    <cfRule type="expression" priority="130" aboveAverage="0" equalAverage="0" bottom="0" percent="0" rank="0" text="" dxfId="4748">
      <formula>$B$391&lt;1</formula>
    </cfRule>
  </conditionalFormatting>
  <conditionalFormatting sqref="B390:H390">
    <cfRule type="expression" priority="131" aboveAverage="0" equalAverage="0" bottom="0" percent="0" rank="0" text="" dxfId="4749">
      <formula>$B$390&lt;1</formula>
    </cfRule>
  </conditionalFormatting>
  <conditionalFormatting sqref="B389:H389">
    <cfRule type="expression" priority="132" aboveAverage="0" equalAverage="0" bottom="0" percent="0" rank="0" text="" dxfId="4750">
      <formula>$B$389&lt;1</formula>
    </cfRule>
  </conditionalFormatting>
  <conditionalFormatting sqref="B388:H388">
    <cfRule type="expression" priority="133" aboveAverage="0" equalAverage="0" bottom="0" percent="0" rank="0" text="" dxfId="4751">
      <formula>$B$388&lt;1</formula>
    </cfRule>
  </conditionalFormatting>
  <conditionalFormatting sqref="B387:H387">
    <cfRule type="expression" priority="134" aboveAverage="0" equalAverage="0" bottom="0" percent="0" rank="0" text="" dxfId="4752">
      <formula>$B$387&lt;1</formula>
    </cfRule>
  </conditionalFormatting>
  <conditionalFormatting sqref="B386:H386">
    <cfRule type="expression" priority="135" aboveAverage="0" equalAverage="0" bottom="0" percent="0" rank="0" text="" dxfId="4753">
      <formula>$B$386&lt;1</formula>
    </cfRule>
  </conditionalFormatting>
  <conditionalFormatting sqref="B385:H385">
    <cfRule type="expression" priority="136" aboveAverage="0" equalAverage="0" bottom="0" percent="0" rank="0" text="" dxfId="4754">
      <formula>$B$385&lt;1</formula>
    </cfRule>
  </conditionalFormatting>
  <conditionalFormatting sqref="B384:H384">
    <cfRule type="expression" priority="137" aboveAverage="0" equalAverage="0" bottom="0" percent="0" rank="0" text="" dxfId="4755">
      <formula>$B$384&lt;1</formula>
    </cfRule>
  </conditionalFormatting>
  <conditionalFormatting sqref="B383:H383">
    <cfRule type="expression" priority="138" aboveAverage="0" equalAverage="0" bottom="0" percent="0" rank="0" text="" dxfId="4756">
      <formula>$B$383&lt;1</formula>
    </cfRule>
  </conditionalFormatting>
  <conditionalFormatting sqref="B382:H382">
    <cfRule type="expression" priority="139" aboveAverage="0" equalAverage="0" bottom="0" percent="0" rank="0" text="" dxfId="4757">
      <formula>$B$382&lt;1</formula>
    </cfRule>
  </conditionalFormatting>
  <conditionalFormatting sqref="B381:H381">
    <cfRule type="expression" priority="140" aboveAverage="0" equalAverage="0" bottom="0" percent="0" rank="0" text="" dxfId="4758">
      <formula>$B$381&lt;1</formula>
    </cfRule>
  </conditionalFormatting>
  <conditionalFormatting sqref="B380:H380">
    <cfRule type="expression" priority="141" aboveAverage="0" equalAverage="0" bottom="0" percent="0" rank="0" text="" dxfId="4759">
      <formula>$B$380&lt;1</formula>
    </cfRule>
  </conditionalFormatting>
  <conditionalFormatting sqref="B379:H379">
    <cfRule type="expression" priority="142" aboveAverage="0" equalAverage="0" bottom="0" percent="0" rank="0" text="" dxfId="4760">
      <formula>$B$379&lt;1</formula>
    </cfRule>
  </conditionalFormatting>
  <conditionalFormatting sqref="B378:H378">
    <cfRule type="expression" priority="143" aboveAverage="0" equalAverage="0" bottom="0" percent="0" rank="0" text="" dxfId="4761">
      <formula>$B$378&lt;1</formula>
    </cfRule>
  </conditionalFormatting>
  <conditionalFormatting sqref="B377:H377">
    <cfRule type="expression" priority="144" aboveAverage="0" equalAverage="0" bottom="0" percent="0" rank="0" text="" dxfId="4762">
      <formula>$B$377&lt;1</formula>
    </cfRule>
  </conditionalFormatting>
  <conditionalFormatting sqref="B376:H376">
    <cfRule type="expression" priority="145" aboveAverage="0" equalAverage="0" bottom="0" percent="0" rank="0" text="" dxfId="4763">
      <formula>$B$376&lt;1</formula>
    </cfRule>
  </conditionalFormatting>
  <conditionalFormatting sqref="B375:H375">
    <cfRule type="expression" priority="146" aboveAverage="0" equalAverage="0" bottom="0" percent="0" rank="0" text="" dxfId="4764">
      <formula>$B$375&lt;1</formula>
    </cfRule>
  </conditionalFormatting>
  <conditionalFormatting sqref="B374:H374">
    <cfRule type="expression" priority="147" aboveAverage="0" equalAverage="0" bottom="0" percent="0" rank="0" text="" dxfId="4765">
      <formula>$B$374&lt;1</formula>
    </cfRule>
  </conditionalFormatting>
  <conditionalFormatting sqref="B373:H373">
    <cfRule type="expression" priority="148" aboveAverage="0" equalAverage="0" bottom="0" percent="0" rank="0" text="" dxfId="4766">
      <formula>$B$373&lt;1</formula>
    </cfRule>
  </conditionalFormatting>
  <conditionalFormatting sqref="B372:H372">
    <cfRule type="expression" priority="149" aboveAverage="0" equalAverage="0" bottom="0" percent="0" rank="0" text="" dxfId="4767">
      <formula>$B$372&lt;1</formula>
    </cfRule>
  </conditionalFormatting>
  <conditionalFormatting sqref="B371:H371">
    <cfRule type="expression" priority="150" aboveAverage="0" equalAverage="0" bottom="0" percent="0" rank="0" text="" dxfId="4768">
      <formula>$B$371&lt;1</formula>
    </cfRule>
  </conditionalFormatting>
  <conditionalFormatting sqref="B370:H370">
    <cfRule type="expression" priority="151" aboveAverage="0" equalAverage="0" bottom="0" percent="0" rank="0" text="" dxfId="4769">
      <formula>$B$370&lt;1</formula>
    </cfRule>
  </conditionalFormatting>
  <conditionalFormatting sqref="B369:H369">
    <cfRule type="expression" priority="152" aboveAverage="0" equalAverage="0" bottom="0" percent="0" rank="0" text="" dxfId="4770">
      <formula>$B$369&lt;1</formula>
    </cfRule>
  </conditionalFormatting>
  <conditionalFormatting sqref="B368:H368">
    <cfRule type="expression" priority="153" aboveAverage="0" equalAverage="0" bottom="0" percent="0" rank="0" text="" dxfId="4771">
      <formula>$B$368&lt;1</formula>
    </cfRule>
  </conditionalFormatting>
  <conditionalFormatting sqref="B367:H367">
    <cfRule type="expression" priority="154" aboveAverage="0" equalAverage="0" bottom="0" percent="0" rank="0" text="" dxfId="4772">
      <formula>$B$367&lt;1</formula>
    </cfRule>
  </conditionalFormatting>
  <conditionalFormatting sqref="B366:H366">
    <cfRule type="expression" priority="155" aboveAverage="0" equalAverage="0" bottom="0" percent="0" rank="0" text="" dxfId="4773">
      <formula>$B$366&lt;1</formula>
    </cfRule>
  </conditionalFormatting>
  <conditionalFormatting sqref="B365:H365">
    <cfRule type="expression" priority="156" aboveAverage="0" equalAverage="0" bottom="0" percent="0" rank="0" text="" dxfId="4774">
      <formula>$B$365&lt;1</formula>
    </cfRule>
  </conditionalFormatting>
  <conditionalFormatting sqref="B364:H364">
    <cfRule type="expression" priority="157" aboveAverage="0" equalAverage="0" bottom="0" percent="0" rank="0" text="" dxfId="4775">
      <formula>$B$364&lt;1</formula>
    </cfRule>
  </conditionalFormatting>
  <conditionalFormatting sqref="B363:H363">
    <cfRule type="expression" priority="158" aboveAverage="0" equalAverage="0" bottom="0" percent="0" rank="0" text="" dxfId="4776">
      <formula>$B$363&lt;1</formula>
    </cfRule>
  </conditionalFormatting>
  <conditionalFormatting sqref="B362:H362">
    <cfRule type="expression" priority="159" aboveAverage="0" equalAverage="0" bottom="0" percent="0" rank="0" text="" dxfId="4777">
      <formula>$B$362&lt;1</formula>
    </cfRule>
  </conditionalFormatting>
  <conditionalFormatting sqref="B359:H359">
    <cfRule type="expression" priority="160" aboveAverage="0" equalAverage="0" bottom="0" percent="0" rank="0" text="" dxfId="4778">
      <formula>$B$359&lt;1</formula>
    </cfRule>
  </conditionalFormatting>
  <conditionalFormatting sqref="B358:H358">
    <cfRule type="expression" priority="161" aboveAverage="0" equalAverage="0" bottom="0" percent="0" rank="0" text="" dxfId="4779">
      <formula>$B$358&lt;1</formula>
    </cfRule>
  </conditionalFormatting>
  <conditionalFormatting sqref="B357:H357">
    <cfRule type="expression" priority="162" aboveAverage="0" equalAverage="0" bottom="0" percent="0" rank="0" text="" dxfId="4780">
      <formula>$B$357&lt;1</formula>
    </cfRule>
  </conditionalFormatting>
  <conditionalFormatting sqref="B356:H356">
    <cfRule type="expression" priority="163" aboveAverage="0" equalAverage="0" bottom="0" percent="0" rank="0" text="" dxfId="4781">
      <formula>$B$356&lt;1</formula>
    </cfRule>
  </conditionalFormatting>
  <conditionalFormatting sqref="B355:H355">
    <cfRule type="expression" priority="164" aboveAverage="0" equalAverage="0" bottom="0" percent="0" rank="0" text="" dxfId="4782">
      <formula>$B$355&lt;1</formula>
    </cfRule>
  </conditionalFormatting>
  <conditionalFormatting sqref="B354:H354">
    <cfRule type="expression" priority="165" aboveAverage="0" equalAverage="0" bottom="0" percent="0" rank="0" text="" dxfId="4783">
      <formula>$B$354&lt;1</formula>
    </cfRule>
  </conditionalFormatting>
  <conditionalFormatting sqref="B353:H353">
    <cfRule type="expression" priority="166" aboveAverage="0" equalAverage="0" bottom="0" percent="0" rank="0" text="" dxfId="4784">
      <formula>$B$353&lt;1</formula>
    </cfRule>
  </conditionalFormatting>
  <conditionalFormatting sqref="B352:H352">
    <cfRule type="expression" priority="167" aboveAverage="0" equalAverage="0" bottom="0" percent="0" rank="0" text="" dxfId="4785">
      <formula>$B$352&lt;1</formula>
    </cfRule>
  </conditionalFormatting>
  <conditionalFormatting sqref="B351:H351">
    <cfRule type="expression" priority="168" aboveAverage="0" equalAverage="0" bottom="0" percent="0" rank="0" text="" dxfId="4786">
      <formula>$B$351&lt;1</formula>
    </cfRule>
  </conditionalFormatting>
  <conditionalFormatting sqref="B350:H350">
    <cfRule type="expression" priority="169" aboveAverage="0" equalAverage="0" bottom="0" percent="0" rank="0" text="" dxfId="4787">
      <formula>$B$350&lt;1</formula>
    </cfRule>
  </conditionalFormatting>
  <conditionalFormatting sqref="B349:H349">
    <cfRule type="expression" priority="170" aboveAverage="0" equalAverage="0" bottom="0" percent="0" rank="0" text="" dxfId="4788">
      <formula>$B$349&lt;1</formula>
    </cfRule>
  </conditionalFormatting>
  <conditionalFormatting sqref="B348:H348">
    <cfRule type="expression" priority="171" aboveAverage="0" equalAverage="0" bottom="0" percent="0" rank="0" text="" dxfId="4789">
      <formula>$B$348&lt;1</formula>
    </cfRule>
  </conditionalFormatting>
  <conditionalFormatting sqref="B343:H343">
    <cfRule type="expression" priority="172" aboveAverage="0" equalAverage="0" bottom="0" percent="0" rank="0" text="" dxfId="4790">
      <formula>$B$343&lt;1</formula>
    </cfRule>
  </conditionalFormatting>
  <conditionalFormatting sqref="B342:H342">
    <cfRule type="expression" priority="173" aboveAverage="0" equalAverage="0" bottom="0" percent="0" rank="0" text="" dxfId="4791">
      <formula>$B$342&lt;1</formula>
    </cfRule>
  </conditionalFormatting>
  <conditionalFormatting sqref="B341:H341">
    <cfRule type="expression" priority="174" aboveAverage="0" equalAverage="0" bottom="0" percent="0" rank="0" text="" dxfId="4792">
      <formula>$B$341&lt;1</formula>
    </cfRule>
  </conditionalFormatting>
  <conditionalFormatting sqref="B340:H340">
    <cfRule type="expression" priority="175" aboveAverage="0" equalAverage="0" bottom="0" percent="0" rank="0" text="" dxfId="4793">
      <formula>$B$340&lt;1</formula>
    </cfRule>
  </conditionalFormatting>
  <conditionalFormatting sqref="B339:H339">
    <cfRule type="expression" priority="176" aboveAverage="0" equalAverage="0" bottom="0" percent="0" rank="0" text="" dxfId="4794">
      <formula>$B$339&lt;1</formula>
    </cfRule>
  </conditionalFormatting>
  <conditionalFormatting sqref="B338:H338">
    <cfRule type="expression" priority="177" aboveAverage="0" equalAverage="0" bottom="0" percent="0" rank="0" text="" dxfId="4795">
      <formula>$B$338&lt;1</formula>
    </cfRule>
  </conditionalFormatting>
  <conditionalFormatting sqref="B337:H337">
    <cfRule type="expression" priority="178" aboveAverage="0" equalAverage="0" bottom="0" percent="0" rank="0" text="" dxfId="4796">
      <formula>$B$337&lt;1</formula>
    </cfRule>
  </conditionalFormatting>
  <conditionalFormatting sqref="B336:H336">
    <cfRule type="expression" priority="179" aboveAverage="0" equalAverage="0" bottom="0" percent="0" rank="0" text="" dxfId="4797">
      <formula>$B$336&lt;1</formula>
    </cfRule>
  </conditionalFormatting>
  <conditionalFormatting sqref="B335:H335">
    <cfRule type="expression" priority="180" aboveAverage="0" equalAverage="0" bottom="0" percent="0" rank="0" text="" dxfId="4798">
      <formula>$B$335&lt;1</formula>
    </cfRule>
  </conditionalFormatting>
  <conditionalFormatting sqref="B334:H334">
    <cfRule type="expression" priority="181" aboveAverage="0" equalAverage="0" bottom="0" percent="0" rank="0" text="" dxfId="4799">
      <formula>$B$334&lt;1</formula>
    </cfRule>
  </conditionalFormatting>
  <conditionalFormatting sqref="B333:H333">
    <cfRule type="expression" priority="182" aboveAverage="0" equalAverage="0" bottom="0" percent="0" rank="0" text="" dxfId="4800">
      <formula>$B$333&lt;1</formula>
    </cfRule>
  </conditionalFormatting>
  <conditionalFormatting sqref="B332:H332">
    <cfRule type="expression" priority="183" aboveAverage="0" equalAverage="0" bottom="0" percent="0" rank="0" text="" dxfId="4801">
      <formula>$B$332&lt;1</formula>
    </cfRule>
  </conditionalFormatting>
  <conditionalFormatting sqref="B331:H331">
    <cfRule type="expression" priority="184" aboveAverage="0" equalAverage="0" bottom="0" percent="0" rank="0" text="" dxfId="4802">
      <formula>$B$331&lt;1</formula>
    </cfRule>
  </conditionalFormatting>
  <conditionalFormatting sqref="B330:H330">
    <cfRule type="expression" priority="185" aboveAverage="0" equalAverage="0" bottom="0" percent="0" rank="0" text="" dxfId="4803">
      <formula>$B$330&lt;1</formula>
    </cfRule>
  </conditionalFormatting>
  <conditionalFormatting sqref="B329:H329">
    <cfRule type="expression" priority="186" aboveAverage="0" equalAverage="0" bottom="0" percent="0" rank="0" text="" dxfId="4804">
      <formula>$B$329&lt;1</formula>
    </cfRule>
  </conditionalFormatting>
  <conditionalFormatting sqref="B328:H328">
    <cfRule type="expression" priority="187" aboveAverage="0" equalAverage="0" bottom="0" percent="0" rank="0" text="" dxfId="4805">
      <formula>$B$328&lt;1</formula>
    </cfRule>
  </conditionalFormatting>
  <conditionalFormatting sqref="B327:H327">
    <cfRule type="expression" priority="188" aboveAverage="0" equalAverage="0" bottom="0" percent="0" rank="0" text="" dxfId="4806">
      <formula>$B$327&lt;1</formula>
    </cfRule>
  </conditionalFormatting>
  <conditionalFormatting sqref="B326:H326">
    <cfRule type="expression" priority="189" aboveAverage="0" equalAverage="0" bottom="0" percent="0" rank="0" text="" dxfId="4807">
      <formula>$B$326&lt;1</formula>
    </cfRule>
  </conditionalFormatting>
  <conditionalFormatting sqref="B325:H325">
    <cfRule type="expression" priority="190" aboveAverage="0" equalAverage="0" bottom="0" percent="0" rank="0" text="" dxfId="4808">
      <formula>$B$325&lt;1</formula>
    </cfRule>
  </conditionalFormatting>
  <conditionalFormatting sqref="B324:H324">
    <cfRule type="expression" priority="191" aboveAverage="0" equalAverage="0" bottom="0" percent="0" rank="0" text="" dxfId="4809">
      <formula>$B$324&lt;1</formula>
    </cfRule>
  </conditionalFormatting>
  <conditionalFormatting sqref="B323:H323">
    <cfRule type="expression" priority="192" aboveAverage="0" equalAverage="0" bottom="0" percent="0" rank="0" text="" dxfId="4810">
      <formula>$B$323&lt;1</formula>
    </cfRule>
  </conditionalFormatting>
  <conditionalFormatting sqref="B322:H322">
    <cfRule type="expression" priority="193" aboveAverage="0" equalAverage="0" bottom="0" percent="0" rank="0" text="" dxfId="4811">
      <formula>$B$322&lt;1</formula>
    </cfRule>
  </conditionalFormatting>
  <conditionalFormatting sqref="B321:H321">
    <cfRule type="expression" priority="194" aboveAverage="0" equalAverage="0" bottom="0" percent="0" rank="0" text="" dxfId="4812">
      <formula>$B$321&lt;1</formula>
    </cfRule>
  </conditionalFormatting>
  <conditionalFormatting sqref="B320:H320">
    <cfRule type="expression" priority="195" aboveAverage="0" equalAverage="0" bottom="0" percent="0" rank="0" text="" dxfId="4813">
      <formula>$B$320&lt;1</formula>
    </cfRule>
  </conditionalFormatting>
  <conditionalFormatting sqref="B319:H319">
    <cfRule type="expression" priority="196" aboveAverage="0" equalAverage="0" bottom="0" percent="0" rank="0" text="" dxfId="4814">
      <formula>$B$319&lt;1</formula>
    </cfRule>
  </conditionalFormatting>
  <conditionalFormatting sqref="B318:H318">
    <cfRule type="expression" priority="197" aboveAverage="0" equalAverage="0" bottom="0" percent="0" rank="0" text="" dxfId="4815">
      <formula>$B$318&lt;1</formula>
    </cfRule>
  </conditionalFormatting>
  <conditionalFormatting sqref="B317:H317">
    <cfRule type="expression" priority="198" aboveAverage="0" equalAverage="0" bottom="0" percent="0" rank="0" text="" dxfId="4816">
      <formula>$B$317&lt;1</formula>
    </cfRule>
  </conditionalFormatting>
  <conditionalFormatting sqref="B316:H316">
    <cfRule type="expression" priority="199" aboveAverage="0" equalAverage="0" bottom="0" percent="0" rank="0" text="" dxfId="4817">
      <formula>$B$316&lt;1</formula>
    </cfRule>
  </conditionalFormatting>
  <conditionalFormatting sqref="B315:H315">
    <cfRule type="expression" priority="200" aboveAverage="0" equalAverage="0" bottom="0" percent="0" rank="0" text="" dxfId="4818">
      <formula>$B$315&lt;1</formula>
    </cfRule>
  </conditionalFormatting>
  <conditionalFormatting sqref="B314:H314">
    <cfRule type="expression" priority="201" aboveAverage="0" equalAverage="0" bottom="0" percent="0" rank="0" text="" dxfId="4819">
      <formula>$B$314&lt;1</formula>
    </cfRule>
  </conditionalFormatting>
  <conditionalFormatting sqref="B313:H313">
    <cfRule type="expression" priority="202" aboveAverage="0" equalAverage="0" bottom="0" percent="0" rank="0" text="" dxfId="4820">
      <formula>$B$313&lt;1</formula>
    </cfRule>
  </conditionalFormatting>
  <conditionalFormatting sqref="B312:H312">
    <cfRule type="expression" priority="203" aboveAverage="0" equalAverage="0" bottom="0" percent="0" rank="0" text="" dxfId="4821">
      <formula>$B$312&lt;1</formula>
    </cfRule>
  </conditionalFormatting>
  <conditionalFormatting sqref="B311:H311">
    <cfRule type="expression" priority="204" aboveAverage="0" equalAverage="0" bottom="0" percent="0" rank="0" text="" dxfId="4822">
      <formula>$B$311&lt;1</formula>
    </cfRule>
  </conditionalFormatting>
  <conditionalFormatting sqref="B310:H310">
    <cfRule type="expression" priority="205" aboveAverage="0" equalAverage="0" bottom="0" percent="0" rank="0" text="" dxfId="4823">
      <formula>$B$310&lt;1</formula>
    </cfRule>
  </conditionalFormatting>
  <conditionalFormatting sqref="B309:H309">
    <cfRule type="expression" priority="206" aboveAverage="0" equalAverage="0" bottom="0" percent="0" rank="0" text="" dxfId="4824">
      <formula>$B$309&lt;1</formula>
    </cfRule>
  </conditionalFormatting>
  <conditionalFormatting sqref="B308:H308">
    <cfRule type="expression" priority="207" aboveAverage="0" equalAverage="0" bottom="0" percent="0" rank="0" text="" dxfId="4825">
      <formula>$B$308&lt;1</formula>
    </cfRule>
  </conditionalFormatting>
  <conditionalFormatting sqref="B307:H307">
    <cfRule type="expression" priority="208" aboveAverage="0" equalAverage="0" bottom="0" percent="0" rank="0" text="" dxfId="4826">
      <formula>$B$307&lt;1</formula>
    </cfRule>
  </conditionalFormatting>
  <conditionalFormatting sqref="B306:H306">
    <cfRule type="expression" priority="209" aboveAverage="0" equalAverage="0" bottom="0" percent="0" rank="0" text="" dxfId="4827">
      <formula>$B$306&lt;1</formula>
    </cfRule>
  </conditionalFormatting>
  <conditionalFormatting sqref="B305:H305">
    <cfRule type="expression" priority="210" aboveAverage="0" equalAverage="0" bottom="0" percent="0" rank="0" text="" dxfId="4828">
      <formula>$B$305&lt;1</formula>
    </cfRule>
  </conditionalFormatting>
  <conditionalFormatting sqref="B304:H304">
    <cfRule type="expression" priority="211" aboveAverage="0" equalAverage="0" bottom="0" percent="0" rank="0" text="" dxfId="4829">
      <formula>$B$304&lt;1</formula>
    </cfRule>
  </conditionalFormatting>
  <conditionalFormatting sqref="B303:H303">
    <cfRule type="expression" priority="212" aboveAverage="0" equalAverage="0" bottom="0" percent="0" rank="0" text="" dxfId="4830">
      <formula>$B$303&lt;1</formula>
    </cfRule>
  </conditionalFormatting>
  <conditionalFormatting sqref="B302:H302">
    <cfRule type="expression" priority="213" aboveAverage="0" equalAverage="0" bottom="0" percent="0" rank="0" text="" dxfId="4831">
      <formula>$B$302&lt;1</formula>
    </cfRule>
  </conditionalFormatting>
  <conditionalFormatting sqref="B301:H301">
    <cfRule type="expression" priority="214" aboveAverage="0" equalAverage="0" bottom="0" percent="0" rank="0" text="" dxfId="4832">
      <formula>$B$301&lt;1</formula>
    </cfRule>
  </conditionalFormatting>
  <conditionalFormatting sqref="B300:H300">
    <cfRule type="expression" priority="215" aboveAverage="0" equalAverage="0" bottom="0" percent="0" rank="0" text="" dxfId="4833">
      <formula>$B$300&lt;1</formula>
    </cfRule>
  </conditionalFormatting>
  <conditionalFormatting sqref="B299:H299">
    <cfRule type="expression" priority="216" aboveAverage="0" equalAverage="0" bottom="0" percent="0" rank="0" text="" dxfId="4834">
      <formula>$B$299&lt;1</formula>
    </cfRule>
  </conditionalFormatting>
  <conditionalFormatting sqref="B298:H298">
    <cfRule type="expression" priority="217" aboveAverage="0" equalAverage="0" bottom="0" percent="0" rank="0" text="" dxfId="4835">
      <formula>$B$298&lt;1</formula>
    </cfRule>
  </conditionalFormatting>
  <conditionalFormatting sqref="B297:H297">
    <cfRule type="expression" priority="218" aboveAverage="0" equalAverage="0" bottom="0" percent="0" rank="0" text="" dxfId="4836">
      <formula>$B$297&lt;1</formula>
    </cfRule>
  </conditionalFormatting>
  <conditionalFormatting sqref="B296:H296">
    <cfRule type="expression" priority="219" aboveAverage="0" equalAverage="0" bottom="0" percent="0" rank="0" text="" dxfId="4837">
      <formula>$B$296&lt;1</formula>
    </cfRule>
  </conditionalFormatting>
  <conditionalFormatting sqref="B295:H295">
    <cfRule type="expression" priority="220" aboveAverage="0" equalAverage="0" bottom="0" percent="0" rank="0" text="" dxfId="4838">
      <formula>$B$295&lt;1</formula>
    </cfRule>
  </conditionalFormatting>
  <conditionalFormatting sqref="B294:H294">
    <cfRule type="expression" priority="221" aboveAverage="0" equalAverage="0" bottom="0" percent="0" rank="0" text="" dxfId="4839">
      <formula>$B$294&lt;1</formula>
    </cfRule>
  </conditionalFormatting>
  <conditionalFormatting sqref="B293:H293">
    <cfRule type="expression" priority="222" aboveAverage="0" equalAverage="0" bottom="0" percent="0" rank="0" text="" dxfId="4840">
      <formula>$B$293&lt;1</formula>
    </cfRule>
  </conditionalFormatting>
  <conditionalFormatting sqref="B292:H292">
    <cfRule type="expression" priority="223" aboveAverage="0" equalAverage="0" bottom="0" percent="0" rank="0" text="" dxfId="4841">
      <formula>$B$292&lt;1</formula>
    </cfRule>
  </conditionalFormatting>
  <conditionalFormatting sqref="B291:H291">
    <cfRule type="expression" priority="224" aboveAverage="0" equalAverage="0" bottom="0" percent="0" rank="0" text="" dxfId="4842">
      <formula>$B$291&lt;1</formula>
    </cfRule>
  </conditionalFormatting>
  <conditionalFormatting sqref="B290:H290">
    <cfRule type="expression" priority="225" aboveAverage="0" equalAverage="0" bottom="0" percent="0" rank="0" text="" dxfId="4843">
      <formula>$B$290&lt;1</formula>
    </cfRule>
  </conditionalFormatting>
  <conditionalFormatting sqref="B289:H289">
    <cfRule type="expression" priority="226" aboveAverage="0" equalAverage="0" bottom="0" percent="0" rank="0" text="" dxfId="4844">
      <formula>$B$289&lt;1</formula>
    </cfRule>
  </conditionalFormatting>
  <conditionalFormatting sqref="B288:H288">
    <cfRule type="expression" priority="227" aboveAverage="0" equalAverage="0" bottom="0" percent="0" rank="0" text="" dxfId="4845">
      <formula>$B$288&lt;1</formula>
    </cfRule>
  </conditionalFormatting>
  <conditionalFormatting sqref="B287:H287">
    <cfRule type="expression" priority="228" aboveAverage="0" equalAverage="0" bottom="0" percent="0" rank="0" text="" dxfId="4846">
      <formula>$B$287&lt;1</formula>
    </cfRule>
  </conditionalFormatting>
  <conditionalFormatting sqref="B286:H286">
    <cfRule type="expression" priority="229" aboveAverage="0" equalAverage="0" bottom="0" percent="0" rank="0" text="" dxfId="4847">
      <formula>$B$286&lt;1</formula>
    </cfRule>
  </conditionalFormatting>
  <conditionalFormatting sqref="B285:H285">
    <cfRule type="expression" priority="230" aboveAverage="0" equalAverage="0" bottom="0" percent="0" rank="0" text="" dxfId="4848">
      <formula>$B$285&lt;1</formula>
    </cfRule>
  </conditionalFormatting>
  <conditionalFormatting sqref="B284:H284">
    <cfRule type="expression" priority="231" aboveAverage="0" equalAverage="0" bottom="0" percent="0" rank="0" text="" dxfId="4849">
      <formula>$B$284&lt;1</formula>
    </cfRule>
  </conditionalFormatting>
  <conditionalFormatting sqref="B283:H283">
    <cfRule type="expression" priority="232" aboveAverage="0" equalAverage="0" bottom="0" percent="0" rank="0" text="" dxfId="4850">
      <formula>$B$283&lt;1</formula>
    </cfRule>
  </conditionalFormatting>
  <conditionalFormatting sqref="B282:H282">
    <cfRule type="expression" priority="233" aboveAverage="0" equalAverage="0" bottom="0" percent="0" rank="0" text="" dxfId="4851">
      <formula>$B$282&lt;1</formula>
    </cfRule>
  </conditionalFormatting>
  <conditionalFormatting sqref="B281:H281">
    <cfRule type="expression" priority="234" aboveAverage="0" equalAverage="0" bottom="0" percent="0" rank="0" text="" dxfId="4852">
      <formula>$B$281&lt;1</formula>
    </cfRule>
  </conditionalFormatting>
  <conditionalFormatting sqref="B280:H280">
    <cfRule type="expression" priority="235" aboveAverage="0" equalAverage="0" bottom="0" percent="0" rank="0" text="" dxfId="4853">
      <formula>$B$280&lt;1</formula>
    </cfRule>
  </conditionalFormatting>
  <conditionalFormatting sqref="B279:H279">
    <cfRule type="expression" priority="236" aboveAverage="0" equalAverage="0" bottom="0" percent="0" rank="0" text="" dxfId="4854">
      <formula>$B$279&lt;1</formula>
    </cfRule>
  </conditionalFormatting>
  <conditionalFormatting sqref="B278:H278">
    <cfRule type="expression" priority="237" aboveAverage="0" equalAverage="0" bottom="0" percent="0" rank="0" text="" dxfId="4855">
      <formula>$B$278&lt;1</formula>
    </cfRule>
  </conditionalFormatting>
  <conditionalFormatting sqref="B277:H277">
    <cfRule type="expression" priority="238" aboveAverage="0" equalAverage="0" bottom="0" percent="0" rank="0" text="" dxfId="4856">
      <formula>$B$277&lt;1</formula>
    </cfRule>
  </conditionalFormatting>
  <conditionalFormatting sqref="B276:H276">
    <cfRule type="expression" priority="239" aboveAverage="0" equalAverage="0" bottom="0" percent="0" rank="0" text="" dxfId="4857">
      <formula>$B$276&lt;1</formula>
    </cfRule>
  </conditionalFormatting>
  <conditionalFormatting sqref="B275:H275">
    <cfRule type="expression" priority="240" aboveAverage="0" equalAverage="0" bottom="0" percent="0" rank="0" text="" dxfId="4858">
      <formula>$B$275&lt;1</formula>
    </cfRule>
  </conditionalFormatting>
  <conditionalFormatting sqref="B274:H274">
    <cfRule type="expression" priority="241" aboveAverage="0" equalAverage="0" bottom="0" percent="0" rank="0" text="" dxfId="4859">
      <formula>$B$274&lt;1</formula>
    </cfRule>
  </conditionalFormatting>
  <conditionalFormatting sqref="B273:H273">
    <cfRule type="expression" priority="242" aboveAverage="0" equalAverage="0" bottom="0" percent="0" rank="0" text="" dxfId="4860">
      <formula>$B$273&lt;1</formula>
    </cfRule>
  </conditionalFormatting>
  <conditionalFormatting sqref="B272:H272">
    <cfRule type="expression" priority="243" aboveAverage="0" equalAverage="0" bottom="0" percent="0" rank="0" text="" dxfId="4861">
      <formula>$B$272&lt;1</formula>
    </cfRule>
  </conditionalFormatting>
  <conditionalFormatting sqref="B271:H271">
    <cfRule type="expression" priority="244" aboveAverage="0" equalAverage="0" bottom="0" percent="0" rank="0" text="" dxfId="4862">
      <formula>$B$271&lt;1</formula>
    </cfRule>
  </conditionalFormatting>
  <conditionalFormatting sqref="B270:H270">
    <cfRule type="expression" priority="245" aboveAverage="0" equalAverage="0" bottom="0" percent="0" rank="0" text="" dxfId="4863">
      <formula>$B$270&lt;1</formula>
    </cfRule>
  </conditionalFormatting>
  <conditionalFormatting sqref="B269:H269">
    <cfRule type="expression" priority="246" aboveAverage="0" equalAverage="0" bottom="0" percent="0" rank="0" text="" dxfId="4864">
      <formula>$B$269&lt;1</formula>
    </cfRule>
  </conditionalFormatting>
  <conditionalFormatting sqref="B268:H268">
    <cfRule type="expression" priority="247" aboveAverage="0" equalAverage="0" bottom="0" percent="0" rank="0" text="" dxfId="4865">
      <formula>$B$268&lt;1</formula>
    </cfRule>
  </conditionalFormatting>
  <conditionalFormatting sqref="B265:H265">
    <cfRule type="expression" priority="248" aboveAverage="0" equalAverage="0" bottom="0" percent="0" rank="0" text="" dxfId="4866">
      <formula>$B$265&lt;1</formula>
    </cfRule>
  </conditionalFormatting>
  <conditionalFormatting sqref="B264:H264">
    <cfRule type="expression" priority="249" aboveAverage="0" equalAverage="0" bottom="0" percent="0" rank="0" text="" dxfId="4867">
      <formula>$B$264&lt;1</formula>
    </cfRule>
  </conditionalFormatting>
  <conditionalFormatting sqref="B263:H263">
    <cfRule type="expression" priority="250" aboveAverage="0" equalAverage="0" bottom="0" percent="0" rank="0" text="" dxfId="4868">
      <formula>$B$263&lt;1</formula>
    </cfRule>
  </conditionalFormatting>
  <conditionalFormatting sqref="B262:H262">
    <cfRule type="expression" priority="251" aboveAverage="0" equalAverage="0" bottom="0" percent="0" rank="0" text="" dxfId="4869">
      <formula>$B$262&lt;1</formula>
    </cfRule>
  </conditionalFormatting>
  <conditionalFormatting sqref="B261:H261">
    <cfRule type="expression" priority="252" aboveAverage="0" equalAverage="0" bottom="0" percent="0" rank="0" text="" dxfId="4870">
      <formula>$B$261&lt;1</formula>
    </cfRule>
  </conditionalFormatting>
  <conditionalFormatting sqref="B260:H260">
    <cfRule type="expression" priority="253" aboveAverage="0" equalAverage="0" bottom="0" percent="0" rank="0" text="" dxfId="4871">
      <formula>$B$260&lt;1</formula>
    </cfRule>
  </conditionalFormatting>
  <conditionalFormatting sqref="B259:H259">
    <cfRule type="expression" priority="254" aboveAverage="0" equalAverage="0" bottom="0" percent="0" rank="0" text="" dxfId="4872">
      <formula>$B$259&lt;1</formula>
    </cfRule>
  </conditionalFormatting>
  <conditionalFormatting sqref="B258:H258">
    <cfRule type="expression" priority="255" aboveAverage="0" equalAverage="0" bottom="0" percent="0" rank="0" text="" dxfId="4873">
      <formula>$B$258&lt;1</formula>
    </cfRule>
  </conditionalFormatting>
  <conditionalFormatting sqref="B257:H257">
    <cfRule type="expression" priority="256" aboveAverage="0" equalAverage="0" bottom="0" percent="0" rank="0" text="" dxfId="4874">
      <formula>$B$257&lt;1</formula>
    </cfRule>
  </conditionalFormatting>
  <conditionalFormatting sqref="B256:H256">
    <cfRule type="expression" priority="257" aboveAverage="0" equalAverage="0" bottom="0" percent="0" rank="0" text="" dxfId="4875">
      <formula>$B$256&lt;1</formula>
    </cfRule>
  </conditionalFormatting>
  <conditionalFormatting sqref="B255:H255">
    <cfRule type="expression" priority="258" aboveAverage="0" equalAverage="0" bottom="0" percent="0" rank="0" text="" dxfId="4876">
      <formula>$B$255&lt;1</formula>
    </cfRule>
  </conditionalFormatting>
  <conditionalFormatting sqref="B254:H254">
    <cfRule type="expression" priority="259" aboveAverage="0" equalAverage="0" bottom="0" percent="0" rank="0" text="" dxfId="4877">
      <formula>$B$254&lt;1</formula>
    </cfRule>
  </conditionalFormatting>
  <conditionalFormatting sqref="B253:H253">
    <cfRule type="expression" priority="260" aboveAverage="0" equalAverage="0" bottom="0" percent="0" rank="0" text="" dxfId="4878">
      <formula>$B$253&lt;1</formula>
    </cfRule>
  </conditionalFormatting>
  <conditionalFormatting sqref="B252:H252">
    <cfRule type="expression" priority="261" aboveAverage="0" equalAverage="0" bottom="0" percent="0" rank="0" text="" dxfId="4879">
      <formula>$B$252&lt;1</formula>
    </cfRule>
  </conditionalFormatting>
  <conditionalFormatting sqref="B251:H251">
    <cfRule type="expression" priority="262" aboveAverage="0" equalAverage="0" bottom="0" percent="0" rank="0" text="" dxfId="4880">
      <formula>$B$251&lt;1</formula>
    </cfRule>
  </conditionalFormatting>
  <conditionalFormatting sqref="B250:H250">
    <cfRule type="expression" priority="263" aboveAverage="0" equalAverage="0" bottom="0" percent="0" rank="0" text="" dxfId="4881">
      <formula>$B$250&lt;1</formula>
    </cfRule>
  </conditionalFormatting>
  <conditionalFormatting sqref="B249:H249">
    <cfRule type="expression" priority="264" aboveAverage="0" equalAverage="0" bottom="0" percent="0" rank="0" text="" dxfId="4882">
      <formula>$B$249&lt;1</formula>
    </cfRule>
  </conditionalFormatting>
  <conditionalFormatting sqref="B248:H248">
    <cfRule type="expression" priority="265" aboveAverage="0" equalAverage="0" bottom="0" percent="0" rank="0" text="" dxfId="4883">
      <formula>$B$248&lt;1</formula>
    </cfRule>
  </conditionalFormatting>
  <conditionalFormatting sqref="B247:H247">
    <cfRule type="expression" priority="266" aboveAverage="0" equalAverage="0" bottom="0" percent="0" rank="0" text="" dxfId="4884">
      <formula>$B$247&lt;1</formula>
    </cfRule>
  </conditionalFormatting>
  <conditionalFormatting sqref="B246:H246">
    <cfRule type="expression" priority="267" aboveAverage="0" equalAverage="0" bottom="0" percent="0" rank="0" text="" dxfId="4885">
      <formula>$B$246&lt;1</formula>
    </cfRule>
  </conditionalFormatting>
  <conditionalFormatting sqref="B245:H245">
    <cfRule type="expression" priority="268" aboveAverage="0" equalAverage="0" bottom="0" percent="0" rank="0" text="" dxfId="4886">
      <formula>$B$245&lt;1</formula>
    </cfRule>
  </conditionalFormatting>
  <conditionalFormatting sqref="B244:H244">
    <cfRule type="expression" priority="269" aboveAverage="0" equalAverage="0" bottom="0" percent="0" rank="0" text="" dxfId="4887">
      <formula>$B$244&lt;1</formula>
    </cfRule>
  </conditionalFormatting>
  <conditionalFormatting sqref="B243:H243">
    <cfRule type="expression" priority="270" aboveAverage="0" equalAverage="0" bottom="0" percent="0" rank="0" text="" dxfId="4888">
      <formula>$B$243&lt;1</formula>
    </cfRule>
  </conditionalFormatting>
  <conditionalFormatting sqref="B242:H242">
    <cfRule type="expression" priority="271" aboveAverage="0" equalAverage="0" bottom="0" percent="0" rank="0" text="" dxfId="4889">
      <formula>$B$242&lt;1</formula>
    </cfRule>
  </conditionalFormatting>
  <conditionalFormatting sqref="B241:H241">
    <cfRule type="expression" priority="272" aboveAverage="0" equalAverage="0" bottom="0" percent="0" rank="0" text="" dxfId="4890">
      <formula>$B$241&lt;1</formula>
    </cfRule>
  </conditionalFormatting>
  <conditionalFormatting sqref="B240:H240">
    <cfRule type="expression" priority="273" aboveAverage="0" equalAverage="0" bottom="0" percent="0" rank="0" text="" dxfId="4891">
      <formula>$B$240&lt;1</formula>
    </cfRule>
  </conditionalFormatting>
  <conditionalFormatting sqref="B239:H239">
    <cfRule type="expression" priority="274" aboveAverage="0" equalAverage="0" bottom="0" percent="0" rank="0" text="" dxfId="4892">
      <formula>$B$239&lt;1</formula>
    </cfRule>
  </conditionalFormatting>
  <conditionalFormatting sqref="B238:H238">
    <cfRule type="expression" priority="275" aboveAverage="0" equalAverage="0" bottom="0" percent="0" rank="0" text="" dxfId="4893">
      <formula>$B$238&lt;1</formula>
    </cfRule>
  </conditionalFormatting>
  <conditionalFormatting sqref="B233:H233">
    <cfRule type="expression" priority="276" aboveAverage="0" equalAverage="0" bottom="0" percent="0" rank="0" text="" dxfId="4894">
      <formula>$B$233&lt;1</formula>
    </cfRule>
  </conditionalFormatting>
  <conditionalFormatting sqref="B232:H232">
    <cfRule type="expression" priority="277" aboveAverage="0" equalAverage="0" bottom="0" percent="0" rank="0" text="" dxfId="4895">
      <formula>$B$232&lt;1</formula>
    </cfRule>
  </conditionalFormatting>
  <conditionalFormatting sqref="B231:H231">
    <cfRule type="expression" priority="278" aboveAverage="0" equalAverage="0" bottom="0" percent="0" rank="0" text="" dxfId="4896">
      <formula>$B$231&lt;1</formula>
    </cfRule>
  </conditionalFormatting>
  <conditionalFormatting sqref="B230:H230">
    <cfRule type="expression" priority="279" aboveAverage="0" equalAverage="0" bottom="0" percent="0" rank="0" text="" dxfId="4897">
      <formula>$B$230&lt;1</formula>
    </cfRule>
  </conditionalFormatting>
  <conditionalFormatting sqref="B229:H229">
    <cfRule type="expression" priority="280" aboveAverage="0" equalAverage="0" bottom="0" percent="0" rank="0" text="" dxfId="4898">
      <formula>$B$229&lt;1</formula>
    </cfRule>
  </conditionalFormatting>
  <conditionalFormatting sqref="B228:H228">
    <cfRule type="expression" priority="281" aboveAverage="0" equalAverage="0" bottom="0" percent="0" rank="0" text="" dxfId="4899">
      <formula>$B$228&lt;1</formula>
    </cfRule>
  </conditionalFormatting>
  <conditionalFormatting sqref="B227:H227">
    <cfRule type="expression" priority="282" aboveAverage="0" equalAverage="0" bottom="0" percent="0" rank="0" text="" dxfId="4900">
      <formula>$B$227&lt;1</formula>
    </cfRule>
  </conditionalFormatting>
  <conditionalFormatting sqref="B226:H226">
    <cfRule type="expression" priority="283" aboveAverage="0" equalAverage="0" bottom="0" percent="0" rank="0" text="" dxfId="4901">
      <formula>$B$226&lt;1</formula>
    </cfRule>
  </conditionalFormatting>
  <conditionalFormatting sqref="B225:H225">
    <cfRule type="expression" priority="284" aboveAverage="0" equalAverage="0" bottom="0" percent="0" rank="0" text="" dxfId="4902">
      <formula>$B$225&lt;1</formula>
    </cfRule>
  </conditionalFormatting>
  <conditionalFormatting sqref="B224:H224">
    <cfRule type="expression" priority="285" aboveAverage="0" equalAverage="0" bottom="0" percent="0" rank="0" text="" dxfId="4903">
      <formula>$B$224&lt;1</formula>
    </cfRule>
  </conditionalFormatting>
  <conditionalFormatting sqref="B223:H223">
    <cfRule type="expression" priority="286" aboveAverage="0" equalAverage="0" bottom="0" percent="0" rank="0" text="" dxfId="4904">
      <formula>$B$223&lt;1</formula>
    </cfRule>
  </conditionalFormatting>
  <conditionalFormatting sqref="B222:H222">
    <cfRule type="expression" priority="287" aboveAverage="0" equalAverage="0" bottom="0" percent="0" rank="0" text="" dxfId="4905">
      <formula>$B$222&lt;1</formula>
    </cfRule>
  </conditionalFormatting>
  <conditionalFormatting sqref="B221:H221">
    <cfRule type="expression" priority="288" aboveAverage="0" equalAverage="0" bottom="0" percent="0" rank="0" text="" dxfId="4906">
      <formula>$B$221&lt;1</formula>
    </cfRule>
  </conditionalFormatting>
  <conditionalFormatting sqref="B220:H220">
    <cfRule type="expression" priority="289" aboveAverage="0" equalAverage="0" bottom="0" percent="0" rank="0" text="" dxfId="4907">
      <formula>$B$220&lt;1</formula>
    </cfRule>
  </conditionalFormatting>
  <conditionalFormatting sqref="B219:H219">
    <cfRule type="expression" priority="290" aboveAverage="0" equalAverage="0" bottom="0" percent="0" rank="0" text="" dxfId="4908">
      <formula>$B$219&lt;1</formula>
    </cfRule>
  </conditionalFormatting>
  <conditionalFormatting sqref="B218:H218">
    <cfRule type="expression" priority="291" aboveAverage="0" equalAverage="0" bottom="0" percent="0" rank="0" text="" dxfId="4909">
      <formula>$B$218&lt;1</formula>
    </cfRule>
  </conditionalFormatting>
  <conditionalFormatting sqref="B217:H217">
    <cfRule type="expression" priority="292" aboveAverage="0" equalAverage="0" bottom="0" percent="0" rank="0" text="" dxfId="4910">
      <formula>$B$217&lt;1</formula>
    </cfRule>
  </conditionalFormatting>
  <conditionalFormatting sqref="B216:H216">
    <cfRule type="expression" priority="293" aboveAverage="0" equalAverage="0" bottom="0" percent="0" rank="0" text="" dxfId="4911">
      <formula>$B$216&lt;1</formula>
    </cfRule>
  </conditionalFormatting>
  <conditionalFormatting sqref="B215:H215">
    <cfRule type="expression" priority="294" aboveAverage="0" equalAverage="0" bottom="0" percent="0" rank="0" text="" dxfId="4912">
      <formula>$B$215&lt;1</formula>
    </cfRule>
  </conditionalFormatting>
  <conditionalFormatting sqref="B214:H214">
    <cfRule type="expression" priority="295" aboveAverage="0" equalAverage="0" bottom="0" percent="0" rank="0" text="" dxfId="4913">
      <formula>$B$214&lt;1</formula>
    </cfRule>
  </conditionalFormatting>
  <conditionalFormatting sqref="B213:H213">
    <cfRule type="expression" priority="296" aboveAverage="0" equalAverage="0" bottom="0" percent="0" rank="0" text="" dxfId="4914">
      <formula>$B$213&lt;1</formula>
    </cfRule>
  </conditionalFormatting>
  <conditionalFormatting sqref="B212:H212">
    <cfRule type="expression" priority="297" aboveAverage="0" equalAverage="0" bottom="0" percent="0" rank="0" text="" dxfId="4915">
      <formula>$B$212&lt;1</formula>
    </cfRule>
  </conditionalFormatting>
  <conditionalFormatting sqref="B211:H211">
    <cfRule type="expression" priority="298" aboveAverage="0" equalAverage="0" bottom="0" percent="0" rank="0" text="" dxfId="4916">
      <formula>$B$211&lt;1</formula>
    </cfRule>
  </conditionalFormatting>
  <conditionalFormatting sqref="B210:H210">
    <cfRule type="expression" priority="299" aboveAverage="0" equalAverage="0" bottom="0" percent="0" rank="0" text="" dxfId="4917">
      <formula>$B$210&lt;1</formula>
    </cfRule>
  </conditionalFormatting>
  <conditionalFormatting sqref="B209:H209">
    <cfRule type="expression" priority="300" aboveAverage="0" equalAverage="0" bottom="0" percent="0" rank="0" text="" dxfId="4918">
      <formula>$B$209&lt;1</formula>
    </cfRule>
  </conditionalFormatting>
  <conditionalFormatting sqref="B208:H208">
    <cfRule type="expression" priority="301" aboveAverage="0" equalAverage="0" bottom="0" percent="0" rank="0" text="" dxfId="4919">
      <formula>$B$208&lt;1</formula>
    </cfRule>
  </conditionalFormatting>
  <conditionalFormatting sqref="B207:H207">
    <cfRule type="expression" priority="302" aboveAverage="0" equalAverage="0" bottom="0" percent="0" rank="0" text="" dxfId="4920">
      <formula>$B$207&lt;1</formula>
    </cfRule>
  </conditionalFormatting>
  <conditionalFormatting sqref="B206:H206">
    <cfRule type="expression" priority="303" aboveAverage="0" equalAverage="0" bottom="0" percent="0" rank="0" text="" dxfId="4921">
      <formula>$B$206&lt;1</formula>
    </cfRule>
  </conditionalFormatting>
  <conditionalFormatting sqref="B205:H205">
    <cfRule type="expression" priority="304" aboveAverage="0" equalAverage="0" bottom="0" percent="0" rank="0" text="" dxfId="4922">
      <formula>$B$205&lt;1</formula>
    </cfRule>
  </conditionalFormatting>
  <conditionalFormatting sqref="B204:H204">
    <cfRule type="expression" priority="305" aboveAverage="0" equalAverage="0" bottom="0" percent="0" rank="0" text="" dxfId="4923">
      <formula>$B$204&lt;1</formula>
    </cfRule>
  </conditionalFormatting>
  <conditionalFormatting sqref="B203:H203">
    <cfRule type="expression" priority="306" aboveAverage="0" equalAverage="0" bottom="0" percent="0" rank="0" text="" dxfId="4924">
      <formula>$B$203&lt;1</formula>
    </cfRule>
  </conditionalFormatting>
  <conditionalFormatting sqref="B202:H202">
    <cfRule type="expression" priority="307" aboveAverage="0" equalAverage="0" bottom="0" percent="0" rank="0" text="" dxfId="4925">
      <formula>$B$202&lt;1</formula>
    </cfRule>
  </conditionalFormatting>
  <conditionalFormatting sqref="B201:H201">
    <cfRule type="expression" priority="308" aboveAverage="0" equalAverage="0" bottom="0" percent="0" rank="0" text="" dxfId="4926">
      <formula>$B$201&lt;1</formula>
    </cfRule>
  </conditionalFormatting>
  <conditionalFormatting sqref="B200:H200">
    <cfRule type="expression" priority="309" aboveAverage="0" equalAverage="0" bottom="0" percent="0" rank="0" text="" dxfId="4927">
      <formula>$B$200&lt;1</formula>
    </cfRule>
  </conditionalFormatting>
  <conditionalFormatting sqref="B197:H197">
    <cfRule type="expression" priority="310" aboveAverage="0" equalAverage="0" bottom="0" percent="0" rank="0" text="" dxfId="4928">
      <formula>$B$197&lt;1</formula>
    </cfRule>
  </conditionalFormatting>
  <conditionalFormatting sqref="B196:H196">
    <cfRule type="expression" priority="311" aboveAverage="0" equalAverage="0" bottom="0" percent="0" rank="0" text="" dxfId="4929">
      <formula>$B$196&lt;1</formula>
    </cfRule>
  </conditionalFormatting>
  <conditionalFormatting sqref="B195:H195">
    <cfRule type="expression" priority="312" aboveAverage="0" equalAverage="0" bottom="0" percent="0" rank="0" text="" dxfId="4930">
      <formula>$B$195&lt;1</formula>
    </cfRule>
  </conditionalFormatting>
  <conditionalFormatting sqref="B194:H194">
    <cfRule type="expression" priority="313" aboveAverage="0" equalAverage="0" bottom="0" percent="0" rank="0" text="" dxfId="4931">
      <formula>$B$194&lt;1</formula>
    </cfRule>
  </conditionalFormatting>
  <conditionalFormatting sqref="B193:H193">
    <cfRule type="expression" priority="314" aboveAverage="0" equalAverage="0" bottom="0" percent="0" rank="0" text="" dxfId="4932">
      <formula>$B$193&lt;1</formula>
    </cfRule>
  </conditionalFormatting>
  <conditionalFormatting sqref="B192:H192">
    <cfRule type="expression" priority="315" aboveAverage="0" equalAverage="0" bottom="0" percent="0" rank="0" text="" dxfId="4933">
      <formula>$B$192&lt;1</formula>
    </cfRule>
  </conditionalFormatting>
  <conditionalFormatting sqref="B191:H191">
    <cfRule type="expression" priority="316" aboveAverage="0" equalAverage="0" bottom="0" percent="0" rank="0" text="" dxfId="4934">
      <formula>$B$191&lt;1</formula>
    </cfRule>
  </conditionalFormatting>
  <conditionalFormatting sqref="B190:H190">
    <cfRule type="expression" priority="317" aboveAverage="0" equalAverage="0" bottom="0" percent="0" rank="0" text="" dxfId="4935">
      <formula>$B$190&lt;1</formula>
    </cfRule>
  </conditionalFormatting>
  <conditionalFormatting sqref="B189:H189">
    <cfRule type="expression" priority="318" aboveAverage="0" equalAverage="0" bottom="0" percent="0" rank="0" text="" dxfId="4936">
      <formula>$B$189&lt;1</formula>
    </cfRule>
  </conditionalFormatting>
  <conditionalFormatting sqref="B188:H188">
    <cfRule type="expression" priority="319" aboveAverage="0" equalAverage="0" bottom="0" percent="0" rank="0" text="" dxfId="4937">
      <formula>$B$188&lt;1</formula>
    </cfRule>
  </conditionalFormatting>
  <conditionalFormatting sqref="B187:H187">
    <cfRule type="expression" priority="320" aboveAverage="0" equalAverage="0" bottom="0" percent="0" rank="0" text="" dxfId="4938">
      <formula>$B$187&lt;1</formula>
    </cfRule>
  </conditionalFormatting>
  <conditionalFormatting sqref="B186:H186">
    <cfRule type="expression" priority="321" aboveAverage="0" equalAverage="0" bottom="0" percent="0" rank="0" text="" dxfId="4939">
      <formula>$B$186&lt;1</formula>
    </cfRule>
  </conditionalFormatting>
  <conditionalFormatting sqref="B185:H185">
    <cfRule type="expression" priority="322" aboveAverage="0" equalAverage="0" bottom="0" percent="0" rank="0" text="" dxfId="4940">
      <formula>$B$185&lt;1</formula>
    </cfRule>
  </conditionalFormatting>
  <conditionalFormatting sqref="B180:H180">
    <cfRule type="expression" priority="323" aboveAverage="0" equalAverage="0" bottom="0" percent="0" rank="0" text="" dxfId="4941">
      <formula>$B$180&lt;1</formula>
    </cfRule>
  </conditionalFormatting>
  <conditionalFormatting sqref="B179:H179">
    <cfRule type="expression" priority="324" aboveAverage="0" equalAverage="0" bottom="0" percent="0" rank="0" text="" dxfId="4942">
      <formula>$B$179&lt;1</formula>
    </cfRule>
  </conditionalFormatting>
  <conditionalFormatting sqref="B178:H178">
    <cfRule type="expression" priority="325" aboveAverage="0" equalAverage="0" bottom="0" percent="0" rank="0" text="" dxfId="4943">
      <formula>$B$178&lt;1</formula>
    </cfRule>
  </conditionalFormatting>
  <conditionalFormatting sqref="B177:H177">
    <cfRule type="expression" priority="326" aboveAverage="0" equalAverage="0" bottom="0" percent="0" rank="0" text="" dxfId="4944">
      <formula>$B$177&lt;1</formula>
    </cfRule>
  </conditionalFormatting>
  <conditionalFormatting sqref="B176:H176">
    <cfRule type="expression" priority="327" aboveAverage="0" equalAverage="0" bottom="0" percent="0" rank="0" text="" dxfId="4945">
      <formula>$B$176&lt;1</formula>
    </cfRule>
  </conditionalFormatting>
  <conditionalFormatting sqref="B175:H175">
    <cfRule type="expression" priority="328" aboveAverage="0" equalAverage="0" bottom="0" percent="0" rank="0" text="" dxfId="4946">
      <formula>$B$175&lt;1</formula>
    </cfRule>
  </conditionalFormatting>
  <conditionalFormatting sqref="B174:H174">
    <cfRule type="expression" priority="329" aboveAverage="0" equalAverage="0" bottom="0" percent="0" rank="0" text="" dxfId="4947">
      <formula>$B$174&lt;1</formula>
    </cfRule>
  </conditionalFormatting>
  <conditionalFormatting sqref="B173:H173">
    <cfRule type="expression" priority="330" aboveAverage="0" equalAverage="0" bottom="0" percent="0" rank="0" text="" dxfId="4948">
      <formula>$B$173&lt;1</formula>
    </cfRule>
  </conditionalFormatting>
  <conditionalFormatting sqref="B172:H172">
    <cfRule type="expression" priority="331" aboveAverage="0" equalAverage="0" bottom="0" percent="0" rank="0" text="" dxfId="4949">
      <formula>$B$172&lt;1</formula>
    </cfRule>
  </conditionalFormatting>
  <conditionalFormatting sqref="B171:H171">
    <cfRule type="expression" priority="332" aboveAverage="0" equalAverage="0" bottom="0" percent="0" rank="0" text="" dxfId="4950">
      <formula>$B$171&lt;1</formula>
    </cfRule>
  </conditionalFormatting>
  <conditionalFormatting sqref="B170:H170">
    <cfRule type="expression" priority="333" aboveAverage="0" equalAverage="0" bottom="0" percent="0" rank="0" text="" dxfId="4951">
      <formula>$B$170&lt;1</formula>
    </cfRule>
  </conditionalFormatting>
  <conditionalFormatting sqref="B169:H169">
    <cfRule type="expression" priority="334" aboveAverage="0" equalAverage="0" bottom="0" percent="0" rank="0" text="" dxfId="4952">
      <formula>$B$169&lt;1</formula>
    </cfRule>
  </conditionalFormatting>
  <conditionalFormatting sqref="B168:H168">
    <cfRule type="expression" priority="335" aboveAverage="0" equalAverage="0" bottom="0" percent="0" rank="0" text="" dxfId="4953">
      <formula>$B$168&lt;1</formula>
    </cfRule>
  </conditionalFormatting>
  <conditionalFormatting sqref="B167:H167">
    <cfRule type="expression" priority="336" aboveAverage="0" equalAverage="0" bottom="0" percent="0" rank="0" text="" dxfId="4954">
      <formula>$B$167&lt;1</formula>
    </cfRule>
  </conditionalFormatting>
  <conditionalFormatting sqref="B166:H166">
    <cfRule type="expression" priority="337" aboveAverage="0" equalAverage="0" bottom="0" percent="0" rank="0" text="" dxfId="4955">
      <formula>$B$166&lt;1</formula>
    </cfRule>
  </conditionalFormatting>
  <conditionalFormatting sqref="B165:H165">
    <cfRule type="expression" priority="338" aboveAverage="0" equalAverage="0" bottom="0" percent="0" rank="0" text="" dxfId="4956">
      <formula>$B$165&lt;1</formula>
    </cfRule>
  </conditionalFormatting>
  <conditionalFormatting sqref="B164:H164">
    <cfRule type="expression" priority="339" aboveAverage="0" equalAverage="0" bottom="0" percent="0" rank="0" text="" dxfId="4957">
      <formula>$B$164&lt;1</formula>
    </cfRule>
  </conditionalFormatting>
  <conditionalFormatting sqref="B163:H163">
    <cfRule type="expression" priority="340" aboveAverage="0" equalAverage="0" bottom="0" percent="0" rank="0" text="" dxfId="4958">
      <formula>$B$163&lt;1</formula>
    </cfRule>
  </conditionalFormatting>
  <conditionalFormatting sqref="B162:H162">
    <cfRule type="expression" priority="341" aboveAverage="0" equalAverage="0" bottom="0" percent="0" rank="0" text="" dxfId="4959">
      <formula>$B$162&lt;1</formula>
    </cfRule>
  </conditionalFormatting>
  <conditionalFormatting sqref="B161:H161">
    <cfRule type="expression" priority="342" aboveAverage="0" equalAverage="0" bottom="0" percent="0" rank="0" text="" dxfId="4960">
      <formula>$B$161&lt;1</formula>
    </cfRule>
  </conditionalFormatting>
  <conditionalFormatting sqref="B160:H160">
    <cfRule type="expression" priority="343" aboveAverage="0" equalAverage="0" bottom="0" percent="0" rank="0" text="" dxfId="4961">
      <formula>$B$160&lt;1</formula>
    </cfRule>
  </conditionalFormatting>
  <conditionalFormatting sqref="B159:H159">
    <cfRule type="expression" priority="344" aboveAverage="0" equalAverage="0" bottom="0" percent="0" rank="0" text="" dxfId="4962">
      <formula>$B$159&lt;1</formula>
    </cfRule>
  </conditionalFormatting>
  <conditionalFormatting sqref="B158:H158">
    <cfRule type="expression" priority="345" aboveAverage="0" equalAverage="0" bottom="0" percent="0" rank="0" text="" dxfId="4963">
      <formula>$B$158&lt;1</formula>
    </cfRule>
  </conditionalFormatting>
  <conditionalFormatting sqref="B157:H157">
    <cfRule type="expression" priority="346" aboveAverage="0" equalAverage="0" bottom="0" percent="0" rank="0" text="" dxfId="4964">
      <formula>$B$157&lt;1</formula>
    </cfRule>
  </conditionalFormatting>
  <conditionalFormatting sqref="B156:H156">
    <cfRule type="expression" priority="347" aboveAverage="0" equalAverage="0" bottom="0" percent="0" rank="0" text="" dxfId="4965">
      <formula>$B$156&lt;1</formula>
    </cfRule>
  </conditionalFormatting>
  <conditionalFormatting sqref="B155:H155">
    <cfRule type="expression" priority="348" aboveAverage="0" equalAverage="0" bottom="0" percent="0" rank="0" text="" dxfId="4966">
      <formula>$B$155&lt;1</formula>
    </cfRule>
  </conditionalFormatting>
  <conditionalFormatting sqref="B154:H154">
    <cfRule type="expression" priority="349" aboveAverage="0" equalAverage="0" bottom="0" percent="0" rank="0" text="" dxfId="4967">
      <formula>$B$154&lt;1</formula>
    </cfRule>
  </conditionalFormatting>
  <conditionalFormatting sqref="B153:H153">
    <cfRule type="expression" priority="350" aboveAverage="0" equalAverage="0" bottom="0" percent="0" rank="0" text="" dxfId="4968">
      <formula>$B$153&lt;1</formula>
    </cfRule>
  </conditionalFormatting>
  <conditionalFormatting sqref="B152:H152">
    <cfRule type="expression" priority="351" aboveAverage="0" equalAverage="0" bottom="0" percent="0" rank="0" text="" dxfId="4969">
      <formula>$B$152&lt;1</formula>
    </cfRule>
  </conditionalFormatting>
  <conditionalFormatting sqref="B151:H151">
    <cfRule type="expression" priority="352" aboveAverage="0" equalAverage="0" bottom="0" percent="0" rank="0" text="" dxfId="4970">
      <formula>$B$151&lt;1</formula>
    </cfRule>
  </conditionalFormatting>
  <conditionalFormatting sqref="B150:H150">
    <cfRule type="expression" priority="353" aboveAverage="0" equalAverage="0" bottom="0" percent="0" rank="0" text="" dxfId="4971">
      <formula>$B$150&lt;1</formula>
    </cfRule>
  </conditionalFormatting>
  <conditionalFormatting sqref="B149:H149">
    <cfRule type="expression" priority="354" aboveAverage="0" equalAverage="0" bottom="0" percent="0" rank="0" text="" dxfId="4972">
      <formula>$B$149&lt;1</formula>
    </cfRule>
  </conditionalFormatting>
  <conditionalFormatting sqref="B148:H148">
    <cfRule type="expression" priority="355" aboveAverage="0" equalAverage="0" bottom="0" percent="0" rank="0" text="" dxfId="4973">
      <formula>$B$148&lt;1</formula>
    </cfRule>
  </conditionalFormatting>
  <conditionalFormatting sqref="B147:H147">
    <cfRule type="expression" priority="356" aboveAverage="0" equalAverage="0" bottom="0" percent="0" rank="0" text="" dxfId="4974">
      <formula>$B$147&lt;1</formula>
    </cfRule>
  </conditionalFormatting>
  <conditionalFormatting sqref="B146:H146">
    <cfRule type="expression" priority="357" aboveAverage="0" equalAverage="0" bottom="0" percent="0" rank="0" text="" dxfId="4975">
      <formula>$B$146&lt;1</formula>
    </cfRule>
  </conditionalFormatting>
  <conditionalFormatting sqref="B145:H145">
    <cfRule type="expression" priority="358" aboveAverage="0" equalAverage="0" bottom="0" percent="0" rank="0" text="" dxfId="4976">
      <formula>$B$145&lt;1</formula>
    </cfRule>
  </conditionalFormatting>
  <conditionalFormatting sqref="B144:H144">
    <cfRule type="expression" priority="359" aboveAverage="0" equalAverage="0" bottom="0" percent="0" rank="0" text="" dxfId="4977">
      <formula>$B$144&lt;1</formula>
    </cfRule>
  </conditionalFormatting>
  <conditionalFormatting sqref="B143:H143">
    <cfRule type="expression" priority="360" aboveAverage="0" equalAverage="0" bottom="0" percent="0" rank="0" text="" dxfId="4978">
      <formula>$B$143&lt;1</formula>
    </cfRule>
  </conditionalFormatting>
  <conditionalFormatting sqref="B142:H142">
    <cfRule type="expression" priority="361" aboveAverage="0" equalAverage="0" bottom="0" percent="0" rank="0" text="" dxfId="4979">
      <formula>$B$142&lt;1</formula>
    </cfRule>
  </conditionalFormatting>
  <conditionalFormatting sqref="B141:H141">
    <cfRule type="expression" priority="362" aboveAverage="0" equalAverage="0" bottom="0" percent="0" rank="0" text="" dxfId="4980">
      <formula>$B$141&lt;1</formula>
    </cfRule>
  </conditionalFormatting>
  <conditionalFormatting sqref="B140:H140">
    <cfRule type="expression" priority="363" aboveAverage="0" equalAverage="0" bottom="0" percent="0" rank="0" text="" dxfId="4981">
      <formula>$B$140&lt;1</formula>
    </cfRule>
  </conditionalFormatting>
  <conditionalFormatting sqref="B139:H139">
    <cfRule type="expression" priority="364" aboveAverage="0" equalAverage="0" bottom="0" percent="0" rank="0" text="" dxfId="4982">
      <formula>$B$139&lt;1</formula>
    </cfRule>
  </conditionalFormatting>
  <conditionalFormatting sqref="B138:H138">
    <cfRule type="expression" priority="365" aboveAverage="0" equalAverage="0" bottom="0" percent="0" rank="0" text="" dxfId="4983">
      <formula>$B$138&lt;1</formula>
    </cfRule>
  </conditionalFormatting>
  <conditionalFormatting sqref="B137:H137">
    <cfRule type="expression" priority="366" aboveAverage="0" equalAverage="0" bottom="0" percent="0" rank="0" text="" dxfId="4984">
      <formula>$B$137&lt;1</formula>
    </cfRule>
  </conditionalFormatting>
  <conditionalFormatting sqref="B136:H136">
    <cfRule type="expression" priority="367" aboveAverage="0" equalAverage="0" bottom="0" percent="0" rank="0" text="" dxfId="4985">
      <formula>$B$136&lt;1</formula>
    </cfRule>
  </conditionalFormatting>
  <conditionalFormatting sqref="B135:H135">
    <cfRule type="expression" priority="368" aboveAverage="0" equalAverage="0" bottom="0" percent="0" rank="0" text="" dxfId="4986">
      <formula>$B$135&lt;1</formula>
    </cfRule>
  </conditionalFormatting>
  <conditionalFormatting sqref="B134:H134">
    <cfRule type="expression" priority="369" aboveAverage="0" equalAverage="0" bottom="0" percent="0" rank="0" text="" dxfId="4987">
      <formula>$B$134&lt;1</formula>
    </cfRule>
  </conditionalFormatting>
  <conditionalFormatting sqref="B133:H133">
    <cfRule type="expression" priority="370" aboveAverage="0" equalAverage="0" bottom="0" percent="0" rank="0" text="" dxfId="4988">
      <formula>$B$133&lt;1</formula>
    </cfRule>
  </conditionalFormatting>
  <conditionalFormatting sqref="B132:H132">
    <cfRule type="expression" priority="371" aboveAverage="0" equalAverage="0" bottom="0" percent="0" rank="0" text="" dxfId="4989">
      <formula>$B$132&lt;1</formula>
    </cfRule>
  </conditionalFormatting>
  <conditionalFormatting sqref="B131:H131">
    <cfRule type="expression" priority="372" aboveAverage="0" equalAverage="0" bottom="0" percent="0" rank="0" text="" dxfId="4990">
      <formula>$B$131&lt;1</formula>
    </cfRule>
  </conditionalFormatting>
  <conditionalFormatting sqref="B130:H130">
    <cfRule type="expression" priority="373" aboveAverage="0" equalAverage="0" bottom="0" percent="0" rank="0" text="" dxfId="4991">
      <formula>$B$130&lt;1</formula>
    </cfRule>
  </conditionalFormatting>
  <conditionalFormatting sqref="B129:H129">
    <cfRule type="expression" priority="374" aboveAverage="0" equalAverage="0" bottom="0" percent="0" rank="0" text="" dxfId="4992">
      <formula>$B$129&lt;1</formula>
    </cfRule>
  </conditionalFormatting>
  <conditionalFormatting sqref="B128:H128">
    <cfRule type="expression" priority="375" aboveAverage="0" equalAverage="0" bottom="0" percent="0" rank="0" text="" dxfId="4993">
      <formula>$B$128&lt;1</formula>
    </cfRule>
  </conditionalFormatting>
  <conditionalFormatting sqref="B127:H127">
    <cfRule type="expression" priority="376" aboveAverage="0" equalAverage="0" bottom="0" percent="0" rank="0" text="" dxfId="4994">
      <formula>$B$127&lt;1</formula>
    </cfRule>
  </conditionalFormatting>
  <conditionalFormatting sqref="B126:H126">
    <cfRule type="expression" priority="377" aboveAverage="0" equalAverage="0" bottom="0" percent="0" rank="0" text="" dxfId="4995">
      <formula>$B$126&lt;1</formula>
    </cfRule>
  </conditionalFormatting>
  <conditionalFormatting sqref="B125:H125">
    <cfRule type="expression" priority="378" aboveAverage="0" equalAverage="0" bottom="0" percent="0" rank="0" text="" dxfId="4996">
      <formula>$B$125&lt;1</formula>
    </cfRule>
  </conditionalFormatting>
  <conditionalFormatting sqref="B124:H124">
    <cfRule type="expression" priority="379" aboveAverage="0" equalAverage="0" bottom="0" percent="0" rank="0" text="" dxfId="4997">
      <formula>$B$124&lt;1</formula>
    </cfRule>
  </conditionalFormatting>
  <conditionalFormatting sqref="B123:H123">
    <cfRule type="expression" priority="380" aboveAverage="0" equalAverage="0" bottom="0" percent="0" rank="0" text="" dxfId="4998">
      <formula>$B$123&lt;1</formula>
    </cfRule>
  </conditionalFormatting>
  <conditionalFormatting sqref="B122:H122">
    <cfRule type="expression" priority="381" aboveAverage="0" equalAverage="0" bottom="0" percent="0" rank="0" text="" dxfId="4999">
      <formula>$B$122&lt;1</formula>
    </cfRule>
  </conditionalFormatting>
  <conditionalFormatting sqref="B121:H121">
    <cfRule type="expression" priority="382" aboveAverage="0" equalAverage="0" bottom="0" percent="0" rank="0" text="" dxfId="5000">
      <formula>$B$121&lt;1</formula>
    </cfRule>
  </conditionalFormatting>
  <conditionalFormatting sqref="B120:H120">
    <cfRule type="expression" priority="383" aboveAverage="0" equalAverage="0" bottom="0" percent="0" rank="0" text="" dxfId="5001">
      <formula>$B$120&lt;1</formula>
    </cfRule>
  </conditionalFormatting>
  <conditionalFormatting sqref="B119:H119">
    <cfRule type="expression" priority="384" aboveAverage="0" equalAverage="0" bottom="0" percent="0" rank="0" text="" dxfId="5002">
      <formula>$B$119&lt;1</formula>
    </cfRule>
  </conditionalFormatting>
  <conditionalFormatting sqref="B118:H118">
    <cfRule type="expression" priority="385" aboveAverage="0" equalAverage="0" bottom="0" percent="0" rank="0" text="" dxfId="5003">
      <formula>$B$118&lt;1</formula>
    </cfRule>
  </conditionalFormatting>
  <conditionalFormatting sqref="B117:H117">
    <cfRule type="expression" priority="386" aboveAverage="0" equalAverage="0" bottom="0" percent="0" rank="0" text="" dxfId="5004">
      <formula>$B$117&lt;1</formula>
    </cfRule>
  </conditionalFormatting>
  <conditionalFormatting sqref="B116:H116">
    <cfRule type="expression" priority="387" aboveAverage="0" equalAverage="0" bottom="0" percent="0" rank="0" text="" dxfId="5005">
      <formula>$B$116&lt;1</formula>
    </cfRule>
  </conditionalFormatting>
  <conditionalFormatting sqref="B115:H115">
    <cfRule type="expression" priority="388" aboveAverage="0" equalAverage="0" bottom="0" percent="0" rank="0" text="" dxfId="5006">
      <formula>$B$115&lt;1</formula>
    </cfRule>
  </conditionalFormatting>
  <conditionalFormatting sqref="B114:H114">
    <cfRule type="expression" priority="389" aboveAverage="0" equalAverage="0" bottom="0" percent="0" rank="0" text="" dxfId="5007">
      <formula>$B$114&lt;1</formula>
    </cfRule>
  </conditionalFormatting>
  <conditionalFormatting sqref="B113:H113">
    <cfRule type="expression" priority="390" aboveAverage="0" equalAverage="0" bottom="0" percent="0" rank="0" text="" dxfId="5008">
      <formula>$B$113&lt;1</formula>
    </cfRule>
  </conditionalFormatting>
  <conditionalFormatting sqref="B112:H112">
    <cfRule type="expression" priority="391" aboveAverage="0" equalAverage="0" bottom="0" percent="0" rank="0" text="" dxfId="5009">
      <formula>$B$112&lt;1</formula>
    </cfRule>
  </conditionalFormatting>
  <conditionalFormatting sqref="B111:H111">
    <cfRule type="expression" priority="392" aboveAverage="0" equalAverage="0" bottom="0" percent="0" rank="0" text="" dxfId="5010">
      <formula>$B$111&lt;1</formula>
    </cfRule>
  </conditionalFormatting>
  <conditionalFormatting sqref="B110:H110">
    <cfRule type="expression" priority="393" aboveAverage="0" equalAverage="0" bottom="0" percent="0" rank="0" text="" dxfId="5011">
      <formula>$B$110&lt;1</formula>
    </cfRule>
  </conditionalFormatting>
  <conditionalFormatting sqref="B109:H109">
    <cfRule type="expression" priority="394" aboveAverage="0" equalAverage="0" bottom="0" percent="0" rank="0" text="" dxfId="5012">
      <formula>$B$109&lt;1</formula>
    </cfRule>
  </conditionalFormatting>
  <conditionalFormatting sqref="B108:H108">
    <cfRule type="expression" priority="395" aboveAverage="0" equalAverage="0" bottom="0" percent="0" rank="0" text="" dxfId="5013">
      <formula>$B$108&lt;1</formula>
    </cfRule>
  </conditionalFormatting>
  <conditionalFormatting sqref="B107:H107">
    <cfRule type="expression" priority="396" aboveAverage="0" equalAverage="0" bottom="0" percent="0" rank="0" text="" dxfId="5014">
      <formula>$B$107&lt;1</formula>
    </cfRule>
  </conditionalFormatting>
  <conditionalFormatting sqref="B106:H106">
    <cfRule type="expression" priority="397" aboveAverage="0" equalAverage="0" bottom="0" percent="0" rank="0" text="" dxfId="5015">
      <formula>$B$106&lt;1</formula>
    </cfRule>
  </conditionalFormatting>
  <conditionalFormatting sqref="B105:H105">
    <cfRule type="expression" priority="398" aboveAverage="0" equalAverage="0" bottom="0" percent="0" rank="0" text="" dxfId="5016">
      <formula>$B$105&lt;1</formula>
    </cfRule>
  </conditionalFormatting>
  <conditionalFormatting sqref="B104:H104">
    <cfRule type="expression" priority="399" aboveAverage="0" equalAverage="0" bottom="0" percent="0" rank="0" text="" dxfId="5017">
      <formula>$B$104&lt;1</formula>
    </cfRule>
  </conditionalFormatting>
  <conditionalFormatting sqref="B103:H103">
    <cfRule type="expression" priority="400" aboveAverage="0" equalAverage="0" bottom="0" percent="0" rank="0" text="" dxfId="5018">
      <formula>$B$103&lt;1</formula>
    </cfRule>
  </conditionalFormatting>
  <conditionalFormatting sqref="B102:H102">
    <cfRule type="expression" priority="401" aboveAverage="0" equalAverage="0" bottom="0" percent="0" rank="0" text="" dxfId="5019">
      <formula>$B$102&lt;1</formula>
    </cfRule>
  </conditionalFormatting>
  <conditionalFormatting sqref="B101:H101">
    <cfRule type="expression" priority="402" aboveAverage="0" equalAverage="0" bottom="0" percent="0" rank="0" text="" dxfId="5020">
      <formula>$B$101&lt;1</formula>
    </cfRule>
  </conditionalFormatting>
  <conditionalFormatting sqref="B100:H100">
    <cfRule type="expression" priority="403" aboveAverage="0" equalAverage="0" bottom="0" percent="0" rank="0" text="" dxfId="5021">
      <formula>$B$100&lt;1</formula>
    </cfRule>
  </conditionalFormatting>
  <conditionalFormatting sqref="B99:H99">
    <cfRule type="expression" priority="404" aboveAverage="0" equalAverage="0" bottom="0" percent="0" rank="0" text="" dxfId="5022">
      <formula>$B$99&lt;1</formula>
    </cfRule>
  </conditionalFormatting>
  <conditionalFormatting sqref="B98:H98">
    <cfRule type="expression" priority="405" aboveAverage="0" equalAverage="0" bottom="0" percent="0" rank="0" text="" dxfId="5023">
      <formula>$B$98&lt;1</formula>
    </cfRule>
  </conditionalFormatting>
  <conditionalFormatting sqref="B97:H97">
    <cfRule type="expression" priority="406" aboveAverage="0" equalAverage="0" bottom="0" percent="0" rank="0" text="" dxfId="5024">
      <formula>$B$97&lt;1</formula>
    </cfRule>
  </conditionalFormatting>
  <conditionalFormatting sqref="B96:H96">
    <cfRule type="expression" priority="407" aboveAverage="0" equalAverage="0" bottom="0" percent="0" rank="0" text="" dxfId="5025">
      <formula>$B$96&lt;1</formula>
    </cfRule>
  </conditionalFormatting>
  <conditionalFormatting sqref="B95:H95">
    <cfRule type="expression" priority="408" aboveAverage="0" equalAverage="0" bottom="0" percent="0" rank="0" text="" dxfId="5026">
      <formula>$B$95&lt;1</formula>
    </cfRule>
  </conditionalFormatting>
  <conditionalFormatting sqref="B94:H94">
    <cfRule type="expression" priority="409" aboveAverage="0" equalAverage="0" bottom="0" percent="0" rank="0" text="" dxfId="5027">
      <formula>$B$94&lt;1</formula>
    </cfRule>
  </conditionalFormatting>
  <conditionalFormatting sqref="B93:H93">
    <cfRule type="expression" priority="410" aboveAverage="0" equalAverage="0" bottom="0" percent="0" rank="0" text="" dxfId="5028">
      <formula>$B$93&lt;1</formula>
    </cfRule>
  </conditionalFormatting>
  <conditionalFormatting sqref="B92:H92">
    <cfRule type="expression" priority="411" aboveAverage="0" equalAverage="0" bottom="0" percent="0" rank="0" text="" dxfId="5029">
      <formula>$B$92&lt;1</formula>
    </cfRule>
  </conditionalFormatting>
  <conditionalFormatting sqref="B91:H91">
    <cfRule type="expression" priority="412" aboveAverage="0" equalAverage="0" bottom="0" percent="0" rank="0" text="" dxfId="5030">
      <formula>$B$91&lt;1</formula>
    </cfRule>
  </conditionalFormatting>
  <conditionalFormatting sqref="B90:H90">
    <cfRule type="expression" priority="413" aboveAverage="0" equalAverage="0" bottom="0" percent="0" rank="0" text="" dxfId="5031">
      <formula>$B$90&lt;1</formula>
    </cfRule>
  </conditionalFormatting>
  <conditionalFormatting sqref="B89:H89">
    <cfRule type="expression" priority="414" aboveAverage="0" equalAverage="0" bottom="0" percent="0" rank="0" text="" dxfId="5032">
      <formula>$B$89&lt;1</formula>
    </cfRule>
  </conditionalFormatting>
  <conditionalFormatting sqref="B88:H88">
    <cfRule type="expression" priority="415" aboveAverage="0" equalAverage="0" bottom="0" percent="0" rank="0" text="" dxfId="5033">
      <formula>$B$88&lt;1</formula>
    </cfRule>
  </conditionalFormatting>
  <conditionalFormatting sqref="B87:H87">
    <cfRule type="expression" priority="416" aboveAverage="0" equalAverage="0" bottom="0" percent="0" rank="0" text="" dxfId="5034">
      <formula>$B$87&lt;1</formula>
    </cfRule>
  </conditionalFormatting>
  <conditionalFormatting sqref="B86:H86">
    <cfRule type="expression" priority="417" aboveAverage="0" equalAverage="0" bottom="0" percent="0" rank="0" text="" dxfId="5035">
      <formula>$B$86&lt;1</formula>
    </cfRule>
  </conditionalFormatting>
  <conditionalFormatting sqref="B85:H85">
    <cfRule type="expression" priority="418" aboveAverage="0" equalAverage="0" bottom="0" percent="0" rank="0" text="" dxfId="5036">
      <formula>$B$85&lt;1</formula>
    </cfRule>
  </conditionalFormatting>
  <conditionalFormatting sqref="B82:H82">
    <cfRule type="expression" priority="419" aboveAverage="0" equalAverage="0" bottom="0" percent="0" rank="0" text="" dxfId="5037">
      <formula>$B$82&lt;1</formula>
    </cfRule>
  </conditionalFormatting>
  <conditionalFormatting sqref="B81:H81">
    <cfRule type="expression" priority="420" aboveAverage="0" equalAverage="0" bottom="0" percent="0" rank="0" text="" dxfId="5038">
      <formula>$B$81&lt;1</formula>
    </cfRule>
  </conditionalFormatting>
  <conditionalFormatting sqref="B80:H80">
    <cfRule type="expression" priority="421" aboveAverage="0" equalAverage="0" bottom="0" percent="0" rank="0" text="" dxfId="5039">
      <formula>$B$80&lt;1</formula>
    </cfRule>
  </conditionalFormatting>
  <conditionalFormatting sqref="B79:H79">
    <cfRule type="expression" priority="422" aboveAverage="0" equalAverage="0" bottom="0" percent="0" rank="0" text="" dxfId="5040">
      <formula>$B$79&lt;1</formula>
    </cfRule>
  </conditionalFormatting>
  <conditionalFormatting sqref="B78:H78">
    <cfRule type="expression" priority="423" aboveAverage="0" equalAverage="0" bottom="0" percent="0" rank="0" text="" dxfId="5041">
      <formula>$B$78&lt;1</formula>
    </cfRule>
  </conditionalFormatting>
  <conditionalFormatting sqref="B77:H77">
    <cfRule type="expression" priority="424" aboveAverage="0" equalAverage="0" bottom="0" percent="0" rank="0" text="" dxfId="5042">
      <formula>$B$77&lt;1</formula>
    </cfRule>
  </conditionalFormatting>
  <conditionalFormatting sqref="B76:H76">
    <cfRule type="expression" priority="425" aboveAverage="0" equalAverage="0" bottom="0" percent="0" rank="0" text="" dxfId="5043">
      <formula>$B$76&lt;1</formula>
    </cfRule>
  </conditionalFormatting>
  <conditionalFormatting sqref="B75:H75">
    <cfRule type="expression" priority="426" aboveAverage="0" equalAverage="0" bottom="0" percent="0" rank="0" text="" dxfId="5044">
      <formula>$B$75&lt;1</formula>
    </cfRule>
  </conditionalFormatting>
  <conditionalFormatting sqref="B74:H74">
    <cfRule type="expression" priority="427" aboveAverage="0" equalAverage="0" bottom="0" percent="0" rank="0" text="" dxfId="5045">
      <formula>$B$74&lt;1</formula>
    </cfRule>
  </conditionalFormatting>
  <conditionalFormatting sqref="B73:H73">
    <cfRule type="expression" priority="428" aboveAverage="0" equalAverage="0" bottom="0" percent="0" rank="0" text="" dxfId="5046">
      <formula>$B$73&lt;1</formula>
    </cfRule>
  </conditionalFormatting>
  <conditionalFormatting sqref="B72:H72">
    <cfRule type="expression" priority="429" aboveAverage="0" equalAverage="0" bottom="0" percent="0" rank="0" text="" dxfId="5047">
      <formula>$B$72&lt;1</formula>
    </cfRule>
  </conditionalFormatting>
  <conditionalFormatting sqref="B71:H71">
    <cfRule type="expression" priority="430" aboveAverage="0" equalAverage="0" bottom="0" percent="0" rank="0" text="" dxfId="5048">
      <formula>$B$71&lt;1</formula>
    </cfRule>
  </conditionalFormatting>
  <conditionalFormatting sqref="B70:H70">
    <cfRule type="expression" priority="431" aboveAverage="0" equalAverage="0" bottom="0" percent="0" rank="0" text="" dxfId="5049">
      <formula>$B$70&lt;1</formula>
    </cfRule>
  </conditionalFormatting>
  <conditionalFormatting sqref="B69:H69">
    <cfRule type="expression" priority="432" aboveAverage="0" equalAverage="0" bottom="0" percent="0" rank="0" text="" dxfId="5050">
      <formula>$B$69&lt;1</formula>
    </cfRule>
  </conditionalFormatting>
  <conditionalFormatting sqref="B68:H68">
    <cfRule type="expression" priority="433" aboveAverage="0" equalAverage="0" bottom="0" percent="0" rank="0" text="" dxfId="5051">
      <formula>$B$68&lt;1</formula>
    </cfRule>
  </conditionalFormatting>
  <conditionalFormatting sqref="B67:H67">
    <cfRule type="expression" priority="434" aboveAverage="0" equalAverage="0" bottom="0" percent="0" rank="0" text="" dxfId="5052">
      <formula>$B$67&lt;1</formula>
    </cfRule>
  </conditionalFormatting>
  <conditionalFormatting sqref="B66:H66">
    <cfRule type="expression" priority="435" aboveAverage="0" equalAverage="0" bottom="0" percent="0" rank="0" text="" dxfId="5053">
      <formula>$B$66&lt;1</formula>
    </cfRule>
  </conditionalFormatting>
  <conditionalFormatting sqref="B65:H65">
    <cfRule type="expression" priority="436" aboveAverage="0" equalAverage="0" bottom="0" percent="0" rank="0" text="" dxfId="5054">
      <formula>$B$65&lt;1</formula>
    </cfRule>
  </conditionalFormatting>
  <conditionalFormatting sqref="B64:H64">
    <cfRule type="expression" priority="437" aboveAverage="0" equalAverage="0" bottom="0" percent="0" rank="0" text="" dxfId="5055">
      <formula>$B$64&lt;1</formula>
    </cfRule>
  </conditionalFormatting>
  <conditionalFormatting sqref="B63:H63">
    <cfRule type="expression" priority="438" aboveAverage="0" equalAverage="0" bottom="0" percent="0" rank="0" text="" dxfId="5056">
      <formula>$B$63&lt;1</formula>
    </cfRule>
  </conditionalFormatting>
  <conditionalFormatting sqref="B58:H58">
    <cfRule type="expression" priority="439" aboveAverage="0" equalAverage="0" bottom="0" percent="0" rank="0" text="" dxfId="5057">
      <formula>$B$58&lt;1</formula>
    </cfRule>
  </conditionalFormatting>
  <conditionalFormatting sqref="B57:H57">
    <cfRule type="expression" priority="440" aboveAverage="0" equalAverage="0" bottom="0" percent="0" rank="0" text="" dxfId="5058">
      <formula>$B$57&lt;1</formula>
    </cfRule>
  </conditionalFormatting>
  <conditionalFormatting sqref="B56:H56">
    <cfRule type="expression" priority="441" aboveAverage="0" equalAverage="0" bottom="0" percent="0" rank="0" text="" dxfId="5059">
      <formula>$B$56&lt;1</formula>
    </cfRule>
  </conditionalFormatting>
  <conditionalFormatting sqref="B55:H55">
    <cfRule type="expression" priority="442" aboveAverage="0" equalAverage="0" bottom="0" percent="0" rank="0" text="" dxfId="5060">
      <formula>$B$55&lt;1</formula>
    </cfRule>
  </conditionalFormatting>
  <conditionalFormatting sqref="B54:H54">
    <cfRule type="expression" priority="443" aboveAverage="0" equalAverage="0" bottom="0" percent="0" rank="0" text="" dxfId="5061">
      <formula>$B$54&lt;1</formula>
    </cfRule>
  </conditionalFormatting>
  <conditionalFormatting sqref="B53:H53">
    <cfRule type="expression" priority="444" aboveAverage="0" equalAverage="0" bottom="0" percent="0" rank="0" text="" dxfId="5062">
      <formula>$B$53&lt;1</formula>
    </cfRule>
  </conditionalFormatting>
  <conditionalFormatting sqref="B52:H52">
    <cfRule type="expression" priority="445" aboveAverage="0" equalAverage="0" bottom="0" percent="0" rank="0" text="" dxfId="5063">
      <formula>$B$52&lt;1</formula>
    </cfRule>
  </conditionalFormatting>
  <conditionalFormatting sqref="B51:H51">
    <cfRule type="expression" priority="446" aboveAverage="0" equalAverage="0" bottom="0" percent="0" rank="0" text="" dxfId="5064">
      <formula>$B$51&lt;1</formula>
    </cfRule>
  </conditionalFormatting>
  <conditionalFormatting sqref="B50:H50">
    <cfRule type="expression" priority="447" aboveAverage="0" equalAverage="0" bottom="0" percent="0" rank="0" text="" dxfId="5065">
      <formula>$B$50&lt;1</formula>
    </cfRule>
  </conditionalFormatting>
  <conditionalFormatting sqref="B49:H49">
    <cfRule type="expression" priority="448" aboveAverage="0" equalAverage="0" bottom="0" percent="0" rank="0" text="" dxfId="5066">
      <formula>$B$49&lt;1</formula>
    </cfRule>
  </conditionalFormatting>
  <conditionalFormatting sqref="B48:H48">
    <cfRule type="expression" priority="449" aboveAverage="0" equalAverage="0" bottom="0" percent="0" rank="0" text="" dxfId="5067">
      <formula>$B$48&lt;1</formula>
    </cfRule>
  </conditionalFormatting>
  <conditionalFormatting sqref="B47:H47">
    <cfRule type="expression" priority="450" aboveAverage="0" equalAverage="0" bottom="0" percent="0" rank="0" text="" dxfId="5068">
      <formula>$B$47&lt;1</formula>
    </cfRule>
  </conditionalFormatting>
  <conditionalFormatting sqref="B46:H46">
    <cfRule type="expression" priority="451" aboveAverage="0" equalAverage="0" bottom="0" percent="0" rank="0" text="" dxfId="5069">
      <formula>$B$46&lt;1</formula>
    </cfRule>
  </conditionalFormatting>
  <conditionalFormatting sqref="B45:H45">
    <cfRule type="expression" priority="452" aboveAverage="0" equalAverage="0" bottom="0" percent="0" rank="0" text="" dxfId="5070">
      <formula>$B$45&lt;1</formula>
    </cfRule>
  </conditionalFormatting>
  <conditionalFormatting sqref="B44:H44">
    <cfRule type="expression" priority="453" aboveAverage="0" equalAverage="0" bottom="0" percent="0" rank="0" text="" dxfId="5071">
      <formula>$B$44&lt;1</formula>
    </cfRule>
  </conditionalFormatting>
  <conditionalFormatting sqref="B43:H43">
    <cfRule type="expression" priority="454" aboveAverage="0" equalAverage="0" bottom="0" percent="0" rank="0" text="" dxfId="5072">
      <formula>$B$43&lt;1</formula>
    </cfRule>
  </conditionalFormatting>
  <conditionalFormatting sqref="B42:H42">
    <cfRule type="expression" priority="455" aboveAverage="0" equalAverage="0" bottom="0" percent="0" rank="0" text="" dxfId="5073">
      <formula>$B$42&lt;1</formula>
    </cfRule>
  </conditionalFormatting>
  <conditionalFormatting sqref="B41:H41">
    <cfRule type="expression" priority="456" aboveAverage="0" equalAverage="0" bottom="0" percent="0" rank="0" text="" dxfId="5074">
      <formula>$B$41&lt;1</formula>
    </cfRule>
  </conditionalFormatting>
  <conditionalFormatting sqref="B40:H40">
    <cfRule type="expression" priority="457" aboveAverage="0" equalAverage="0" bottom="0" percent="0" rank="0" text="" dxfId="5075">
      <formula>$B$40&lt;1</formula>
    </cfRule>
  </conditionalFormatting>
  <conditionalFormatting sqref="B39:H39">
    <cfRule type="expression" priority="458" aboveAverage="0" equalAverage="0" bottom="0" percent="0" rank="0" text="" dxfId="5076">
      <formula>$B$39&lt;1</formula>
    </cfRule>
  </conditionalFormatting>
  <conditionalFormatting sqref="B38:H38">
    <cfRule type="expression" priority="459" aboveAverage="0" equalAverage="0" bottom="0" percent="0" rank="0" text="" dxfId="5077">
      <formula>$B$38&lt;1</formula>
    </cfRule>
  </conditionalFormatting>
  <conditionalFormatting sqref="B37:H37">
    <cfRule type="expression" priority="460" aboveAverage="0" equalAverage="0" bottom="0" percent="0" rank="0" text="" dxfId="5078">
      <formula>$B$37&lt;1</formula>
    </cfRule>
  </conditionalFormatting>
  <conditionalFormatting sqref="B36:H36">
    <cfRule type="expression" priority="461" aboveAverage="0" equalAverage="0" bottom="0" percent="0" rank="0" text="" dxfId="5079">
      <formula>$B$36&lt;1</formula>
    </cfRule>
  </conditionalFormatting>
  <conditionalFormatting sqref="B35:H35">
    <cfRule type="expression" priority="462" aboveAverage="0" equalAverage="0" bottom="0" percent="0" rank="0" text="" dxfId="5080">
      <formula>$B$35&lt;1</formula>
    </cfRule>
  </conditionalFormatting>
  <conditionalFormatting sqref="B34:H34">
    <cfRule type="expression" priority="463" aboveAverage="0" equalAverage="0" bottom="0" percent="0" rank="0" text="" dxfId="5081">
      <formula>$B$34&lt;1</formula>
    </cfRule>
  </conditionalFormatting>
  <conditionalFormatting sqref="B33:H33">
    <cfRule type="expression" priority="464" aboveAverage="0" equalAverage="0" bottom="0" percent="0" rank="0" text="" dxfId="5082">
      <formula>$B$33&lt;1</formula>
    </cfRule>
  </conditionalFormatting>
  <conditionalFormatting sqref="B32:H32">
    <cfRule type="expression" priority="465" aboveAverage="0" equalAverage="0" bottom="0" percent="0" rank="0" text="" dxfId="5083">
      <formula>$B$32&lt;1</formula>
    </cfRule>
  </conditionalFormatting>
  <conditionalFormatting sqref="B31:H31">
    <cfRule type="expression" priority="466" aboveAverage="0" equalAverage="0" bottom="0" percent="0" rank="0" text="" dxfId="5084">
      <formula>$B$31&lt;1</formula>
    </cfRule>
  </conditionalFormatting>
  <conditionalFormatting sqref="B30:H30">
    <cfRule type="expression" priority="467" aboveAverage="0" equalAverage="0" bottom="0" percent="0" rank="0" text="" dxfId="5085">
      <formula>$B$30&lt;1</formula>
    </cfRule>
  </conditionalFormatting>
  <conditionalFormatting sqref="B29:H29">
    <cfRule type="expression" priority="468" aboveAverage="0" equalAverage="0" bottom="0" percent="0" rank="0" text="" dxfId="5086">
      <formula>$B$29&lt;1</formula>
    </cfRule>
  </conditionalFormatting>
  <conditionalFormatting sqref="B28:H28">
    <cfRule type="expression" priority="469" aboveAverage="0" equalAverage="0" bottom="0" percent="0" rank="0" text="" dxfId="5087">
      <formula>$B$28&lt;1</formula>
    </cfRule>
  </conditionalFormatting>
  <conditionalFormatting sqref="B27:H27">
    <cfRule type="expression" priority="470" aboveAverage="0" equalAverage="0" bottom="0" percent="0" rank="0" text="" dxfId="5088">
      <formula>$B$27&lt;1</formula>
    </cfRule>
  </conditionalFormatting>
  <conditionalFormatting sqref="B26:H26">
    <cfRule type="expression" priority="471" aboveAverage="0" equalAverage="0" bottom="0" percent="0" rank="0" text="" dxfId="5089">
      <formula>$B$26&lt;1</formula>
    </cfRule>
  </conditionalFormatting>
  <conditionalFormatting sqref="B25:H25">
    <cfRule type="expression" priority="472" aboveAverage="0" equalAverage="0" bottom="0" percent="0" rank="0" text="" dxfId="5090">
      <formula>$B$25&lt;1</formula>
    </cfRule>
  </conditionalFormatting>
  <conditionalFormatting sqref="B24:H24">
    <cfRule type="expression" priority="473" aboveAverage="0" equalAverage="0" bottom="0" percent="0" rank="0" text="" dxfId="5091">
      <formula>$B$24&lt;1</formula>
    </cfRule>
  </conditionalFormatting>
  <conditionalFormatting sqref="B23:H23">
    <cfRule type="expression" priority="474" aboveAverage="0" equalAverage="0" bottom="0" percent="0" rank="0" text="" dxfId="5092">
      <formula>$B$23&lt;1</formula>
    </cfRule>
  </conditionalFormatting>
  <conditionalFormatting sqref="B20:H20">
    <cfRule type="expression" priority="475" aboveAverage="0" equalAverage="0" bottom="0" percent="0" rank="0" text="" dxfId="5093">
      <formula>$B$20&lt;1</formula>
    </cfRule>
  </conditionalFormatting>
  <conditionalFormatting sqref="B19:H19">
    <cfRule type="expression" priority="476" aboveAverage="0" equalAverage="0" bottom="0" percent="0" rank="0" text="" dxfId="5094">
      <formula>$B$19&lt;1</formula>
    </cfRule>
  </conditionalFormatting>
  <conditionalFormatting sqref="B18:H18">
    <cfRule type="expression" priority="477" aboveAverage="0" equalAverage="0" bottom="0" percent="0" rank="0" text="" dxfId="5095">
      <formula>$B$18&lt;1</formula>
    </cfRule>
  </conditionalFormatting>
  <conditionalFormatting sqref="B17:H17">
    <cfRule type="expression" priority="478" aboveAverage="0" equalAverage="0" bottom="0" percent="0" rank="0" text="" dxfId="5096">
      <formula>$B$17&lt;1</formula>
    </cfRule>
  </conditionalFormatting>
  <conditionalFormatting sqref="B16:H16">
    <cfRule type="expression" priority="479" aboveAverage="0" equalAverage="0" bottom="0" percent="0" rank="0" text="" dxfId="5097">
      <formula>$B$16&lt;1</formula>
    </cfRule>
  </conditionalFormatting>
  <conditionalFormatting sqref="B15:H15">
    <cfRule type="expression" priority="480" aboveAverage="0" equalAverage="0" bottom="0" percent="0" rank="0" text="" dxfId="5098">
      <formula>$B$15&lt;1</formula>
    </cfRule>
  </conditionalFormatting>
  <conditionalFormatting sqref="B14:H14">
    <cfRule type="expression" priority="481" aboveAverage="0" equalAverage="0" bottom="0" percent="0" rank="0" text="" dxfId="5099">
      <formula>$B$14&lt;1</formula>
    </cfRule>
  </conditionalFormatting>
  <conditionalFormatting sqref="B13:H13">
    <cfRule type="expression" priority="482" aboveAverage="0" equalAverage="0" bottom="0" percent="0" rank="0" text="" dxfId="5100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7.88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Замер!$D$161&amp;" (Помещение 8)"</f>
        <v>Постирочная (Помещение 8)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Замер!$D$167</f>
        <v>7</v>
      </c>
      <c r="F5" s="590" t="s">
        <v>254</v>
      </c>
      <c r="G5" s="590"/>
      <c r="H5" s="591" t="n">
        <f aca="false">Замер!$D$163</f>
        <v>2.5</v>
      </c>
      <c r="L5" s="61" t="n">
        <f aca="false">$E$5-SUM(Замер!$I$171:$I$177)</f>
        <v>6.2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Замер!$D$166</f>
        <v>2.5</v>
      </c>
      <c r="F6" s="590" t="s">
        <v>259</v>
      </c>
      <c r="G6" s="590"/>
      <c r="H6" s="591" t="n">
        <f aca="false">Замер!$D$164</f>
        <v>1</v>
      </c>
    </row>
    <row r="7" customFormat="false" ht="14.25" hidden="false" customHeight="false" outlineLevel="0" collapsed="false">
      <c r="D7" s="45" t="s">
        <v>1095</v>
      </c>
      <c r="E7" s="589" t="n">
        <f aca="false">Замер!$D$168</f>
        <v>21.7</v>
      </c>
      <c r="F7" s="590" t="s">
        <v>261</v>
      </c>
      <c r="G7" s="590"/>
      <c r="H7" s="592" t="n">
        <f aca="false">Замер!$D$165</f>
        <v>3.1</v>
      </c>
    </row>
    <row r="8" customFormat="false" ht="14.25" hidden="false" customHeight="false" outlineLevel="0" collapsed="false">
      <c r="D8" s="45" t="s">
        <v>1096</v>
      </c>
      <c r="E8" s="589" t="n">
        <f aca="false">Замер!$D$172+Замер!$D$173</f>
        <v>1.68</v>
      </c>
      <c r="F8" s="590" t="s">
        <v>1097</v>
      </c>
      <c r="G8" s="590"/>
      <c r="H8" s="593" t="n">
        <f aca="false">Замер!$D$170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Замер!$D$169</f>
        <v>20.02</v>
      </c>
      <c r="F9" s="590" t="s">
        <v>1099</v>
      </c>
      <c r="G9" s="590"/>
      <c r="H9" s="594" t="n">
        <f aca="false">Замер!$D$171</f>
        <v>1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2.5</v>
      </c>
      <c r="H15" s="602" t="n">
        <f aca="false">G15*F15</f>
        <v>2080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2.5</v>
      </c>
      <c r="H16" s="602" t="n">
        <f aca="false">G16*F16</f>
        <v>497.5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2.5</v>
      </c>
      <c r="H17" s="602" t="n">
        <f aca="false">G17*F17</f>
        <v>2582.5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2.5</v>
      </c>
      <c r="H18" s="602" t="n">
        <f aca="false">G18*F18</f>
        <v>1760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2.5</v>
      </c>
      <c r="H23" s="604" t="n">
        <f aca="false">G23*F23</f>
        <v>4700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2.5</v>
      </c>
      <c r="H24" s="604" t="n">
        <f aca="false">G24*F24</f>
        <v>4797.5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2.5</v>
      </c>
      <c r="H25" s="604" t="n">
        <f aca="false">G25*F25</f>
        <v>1445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2.5</v>
      </c>
      <c r="H26" s="604" t="n">
        <f aca="false">G26*F26</f>
        <v>9552.5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2.5</v>
      </c>
      <c r="H28" s="611" t="n">
        <f aca="false">G28*F28</f>
        <v>11357.5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2.5</v>
      </c>
      <c r="H29" s="611" t="n">
        <f aca="false">G29*F29</f>
        <v>12770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2.5</v>
      </c>
      <c r="H31" s="604" t="n">
        <f aca="false">G31*F31</f>
        <v>4472.5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2.5</v>
      </c>
      <c r="H32" s="604" t="n">
        <f aca="false">G32*F32</f>
        <v>397.5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2.5</v>
      </c>
      <c r="H33" s="604" t="n">
        <f aca="false">G33*F33</f>
        <v>6407.5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2.5</v>
      </c>
      <c r="H34" s="604" t="n">
        <f aca="false">G34*F34</f>
        <v>3000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2.5</v>
      </c>
      <c r="H35" s="604" t="n">
        <f aca="false">G35*F35</f>
        <v>3362.5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2.5</v>
      </c>
      <c r="H37" s="604" t="n">
        <f aca="false">G37*F37</f>
        <v>1990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2.5</v>
      </c>
      <c r="H41" s="604" t="n">
        <f aca="false">G41*F41</f>
        <v>1550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2.5</v>
      </c>
      <c r="H46" s="604" t="n">
        <f aca="false">G46*F46</f>
        <v>1102.5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2.5</v>
      </c>
      <c r="H47" s="604" t="n">
        <f aca="false">G47*F47</f>
        <v>1102.5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2.5</v>
      </c>
      <c r="H48" s="604" t="n">
        <f aca="false">G48*F48</f>
        <v>6572.5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2.5</v>
      </c>
      <c r="H50" s="604" t="n">
        <f aca="false">G50*F50</f>
        <v>3777.5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2.5</v>
      </c>
      <c r="H51" s="604" t="n">
        <f aca="false">G51*F51</f>
        <v>5290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2.5</v>
      </c>
      <c r="H52" s="604" t="n">
        <f aca="false">G52*F52</f>
        <v>9777.5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20</v>
      </c>
      <c r="H66" s="602" t="n">
        <f aca="false">G66*F66</f>
        <v>14880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1</v>
      </c>
      <c r="H71" s="602" t="n">
        <f aca="false">G71*F71</f>
        <v>777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20</v>
      </c>
      <c r="H73" s="602" t="n">
        <f aca="false">G73*F73</f>
        <v>14440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20</v>
      </c>
      <c r="H74" s="602" t="n">
        <f aca="false">G74*F74</f>
        <v>11040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20</v>
      </c>
      <c r="H75" s="602" t="n">
        <f aca="false">G75*F75</f>
        <v>4280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Замер!$D$177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20</v>
      </c>
      <c r="H80" s="602" t="n">
        <f aca="false">G80*F80</f>
        <v>5680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20</v>
      </c>
      <c r="H81" s="602" t="n">
        <f aca="false">G81*F81</f>
        <v>35660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20</v>
      </c>
      <c r="H82" s="602" t="n">
        <f aca="false">G82*F82</f>
        <v>5140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20</v>
      </c>
      <c r="H85" s="602" t="n">
        <f aca="false">G85*F85</f>
        <v>9920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20</v>
      </c>
      <c r="H104" s="602" t="n">
        <f aca="false">G104*F104</f>
        <v>15820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Замер!$D$174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20</v>
      </c>
      <c r="H106" s="602" t="n">
        <f aca="false">G106*F106</f>
        <v>13500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20</v>
      </c>
      <c r="H107" s="602" t="n">
        <f aca="false">G107*F107</f>
        <v>12440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20</v>
      </c>
      <c r="H110" s="602" t="n">
        <f aca="false">G110*F110</f>
        <v>36100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Замер!$D$174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20</v>
      </c>
      <c r="H113" s="602" t="n">
        <f aca="false">G113*F113</f>
        <v>10620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20</v>
      </c>
      <c r="H114" s="602" t="n">
        <f aca="false">G114*F114</f>
        <v>15080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20</v>
      </c>
      <c r="H115" s="602" t="n">
        <f aca="false">G115*F115</f>
        <v>20740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20</v>
      </c>
      <c r="H116" s="602" t="n">
        <f aca="false">G116*F116</f>
        <v>3140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20</v>
      </c>
      <c r="H117" s="602" t="n">
        <f aca="false">G117*F117</f>
        <v>4820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20</v>
      </c>
      <c r="H118" s="602" t="n">
        <f aca="false">G118*F118</f>
        <v>14080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20</v>
      </c>
      <c r="H119" s="616" t="n">
        <f aca="false">G119*F119</f>
        <v>21460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20</v>
      </c>
      <c r="H120" s="602" t="n">
        <f aca="false">G120*F120</f>
        <v>12680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20</v>
      </c>
      <c r="H121" s="616" t="n">
        <f aca="false">G121*F121</f>
        <v>76180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20</v>
      </c>
      <c r="H122" s="616" t="n">
        <f aca="false">G122*F122</f>
        <v>25300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20</v>
      </c>
      <c r="H123" s="602" t="n">
        <f aca="false">G123*F123</f>
        <v>9040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20</v>
      </c>
      <c r="H124" s="602" t="n">
        <f aca="false">G124*F124</f>
        <v>12160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Замер!$D$174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Замер!$D$174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Замер!$D$174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Замер!$D$174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20</v>
      </c>
      <c r="H131" s="616" t="n">
        <f aca="false">G131*F131</f>
        <v>201700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20</v>
      </c>
      <c r="H132" s="616" t="n">
        <f aca="false">G132*F132</f>
        <v>4820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20</v>
      </c>
      <c r="H133" s="616" t="n">
        <f aca="false">G133*F133</f>
        <v>4080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20</v>
      </c>
      <c r="H134" s="616" t="n">
        <f aca="false">G134*F134</f>
        <v>126440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20</v>
      </c>
      <c r="H135" s="616" t="n">
        <f aca="false">G135*F135</f>
        <v>26640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20</v>
      </c>
      <c r="H136" s="602" t="n">
        <f aca="false">G136*F136</f>
        <v>5400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20</v>
      </c>
      <c r="H137" s="602" t="n">
        <f aca="false">G137*F137</f>
        <v>13860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20</v>
      </c>
      <c r="H138" s="602" t="n">
        <f aca="false">G138*F138</f>
        <v>45560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20</v>
      </c>
      <c r="H139" s="616" t="n">
        <f aca="false">G139*F139</f>
        <v>128220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1</v>
      </c>
      <c r="H148" s="602" t="n">
        <f aca="false">G148*F148</f>
        <v>8799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1</v>
      </c>
      <c r="H149" s="602" t="n">
        <f aca="false">G149*F149</f>
        <v>5385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1</v>
      </c>
      <c r="H150" s="602" t="n">
        <f aca="false">G150*F150</f>
        <v>2924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1</v>
      </c>
      <c r="H151" s="602" t="n">
        <f aca="false">G151*F151</f>
        <v>582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1</v>
      </c>
      <c r="H157" s="616" t="n">
        <f aca="false">G157*F157</f>
        <v>441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20</v>
      </c>
      <c r="H159" s="602" t="n">
        <f aca="false">G159*F159</f>
        <v>19000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20</v>
      </c>
      <c r="H160" s="602" t="n">
        <f aca="false">G160*F160</f>
        <v>29140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20</v>
      </c>
      <c r="H162" s="602" t="n">
        <f aca="false">G162*F162</f>
        <v>73100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20</v>
      </c>
      <c r="H163" s="602" t="n">
        <f aca="false">G163*F163</f>
        <v>6900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20</v>
      </c>
      <c r="H164" s="602" t="n">
        <f aca="false">G164*F164</f>
        <v>19760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20</v>
      </c>
      <c r="H166" s="602" t="n">
        <f aca="false">G166*F166</f>
        <v>43320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20</v>
      </c>
      <c r="H167" s="602" t="n">
        <f aca="false">G167*F167</f>
        <v>56300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Замер!$D$177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2.5</v>
      </c>
      <c r="H185" s="602" t="n">
        <f aca="false">G185*F185</f>
        <v>1837.5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2.5</v>
      </c>
      <c r="H186" s="602" t="n">
        <f aca="false">G186*F186</f>
        <v>2545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2.5</v>
      </c>
      <c r="H187" s="602" t="n">
        <f aca="false">G187*F187</f>
        <v>922.5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2.5</v>
      </c>
      <c r="H188" s="602" t="n">
        <f aca="false">G188*F188</f>
        <v>3997.5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2.5</v>
      </c>
      <c r="H189" s="602" t="n">
        <f aca="false">G189*F189</f>
        <v>2845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2.5</v>
      </c>
      <c r="H190" s="602" t="n">
        <f aca="false">G190*F190</f>
        <v>1017.5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2.5</v>
      </c>
      <c r="H191" s="602" t="n">
        <f aca="false">G191*F191</f>
        <v>1195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2.5</v>
      </c>
      <c r="H192" s="602" t="n">
        <f aca="false">G192*F192</f>
        <v>1250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2.5</v>
      </c>
      <c r="H193" s="602" t="n">
        <f aca="false">G193*F193</f>
        <v>467.5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2.5</v>
      </c>
      <c r="H194" s="602" t="n">
        <f aca="false">G194*F194</f>
        <v>1027.5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6.2</v>
      </c>
      <c r="H195" s="602" t="n">
        <f aca="false">G195*F195</f>
        <v>520.8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2.5</v>
      </c>
      <c r="H196" s="602" t="n">
        <f aca="false">G196*F196</f>
        <v>965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2.5</v>
      </c>
      <c r="H200" s="602" t="n">
        <f aca="false">G200*F200</f>
        <v>3570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2.5</v>
      </c>
      <c r="H201" s="602" t="n">
        <f aca="false">G201*F201</f>
        <v>965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2.5</v>
      </c>
      <c r="H202" s="602" t="n">
        <f aca="false">G202*F202</f>
        <v>1907.5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2.5</v>
      </c>
      <c r="H203" s="602" t="n">
        <f aca="false">G203*F203</f>
        <v>2805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2.5</v>
      </c>
      <c r="H204" s="602" t="n">
        <f aca="false">G204*F204</f>
        <v>4092.5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2.5</v>
      </c>
      <c r="H205" s="602" t="n">
        <f aca="false">G205*F205</f>
        <v>1365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2.5</v>
      </c>
      <c r="H207" s="602" t="n">
        <f aca="false">G207*F207</f>
        <v>8297.5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2.5</v>
      </c>
      <c r="H208" s="616" t="n">
        <f aca="false">G208*F208</f>
        <v>5002.5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2.5</v>
      </c>
      <c r="H209" s="602" t="n">
        <f aca="false">G209*F209</f>
        <v>2182.5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2.5</v>
      </c>
      <c r="H210" s="602" t="n">
        <f aca="false">G210*F210</f>
        <v>350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2.5</v>
      </c>
      <c r="H211" s="602" t="n">
        <f aca="false">G211*F211</f>
        <v>3042.5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2.5</v>
      </c>
      <c r="H212" s="602" t="n">
        <f aca="false">G212*F212</f>
        <v>3175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2.5</v>
      </c>
      <c r="H213" s="602" t="n">
        <f aca="false">G213*F213</f>
        <v>3427.5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2.5</v>
      </c>
      <c r="H214" s="602" t="n">
        <f aca="false">G214*F214</f>
        <v>242.5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2.5</v>
      </c>
      <c r="H215" s="602" t="n">
        <f aca="false">G215*F215</f>
        <v>1472.5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6.2</v>
      </c>
      <c r="H216" s="616" t="n">
        <f aca="false">G216*F216</f>
        <v>3949.4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6.2</v>
      </c>
      <c r="H217" s="616" t="n">
        <f aca="false">G217*F217</f>
        <v>5536.6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6.2</v>
      </c>
      <c r="H218" s="602" t="n">
        <f aca="false">G218*F218</f>
        <v>2250.6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6.2</v>
      </c>
      <c r="H219" s="602" t="n">
        <f aca="false">G219*F219</f>
        <v>4929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6.2</v>
      </c>
      <c r="H220" s="616" t="n">
        <f aca="false">G220*F220</f>
        <v>2312.6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2.5</v>
      </c>
      <c r="H221" s="602" t="n">
        <f aca="false">G221*F221</f>
        <v>3427.5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2.5</v>
      </c>
      <c r="H222" s="602" t="n">
        <f aca="false">G222*F222</f>
        <v>2245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2.5</v>
      </c>
      <c r="H223" s="602" t="n">
        <f aca="false">G223*F223</f>
        <v>2537.5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2.5</v>
      </c>
      <c r="H224" s="602" t="n">
        <f aca="false">G224*F224</f>
        <v>5535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2.5</v>
      </c>
      <c r="H225" s="602" t="n">
        <f aca="false">G225*F225</f>
        <v>2767.5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2.5</v>
      </c>
      <c r="H226" s="602" t="n">
        <f aca="false">G226*F226</f>
        <v>15867.5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2.5</v>
      </c>
      <c r="H227" s="602" t="n">
        <f aca="false">G227*F227</f>
        <v>4777.5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2.5</v>
      </c>
      <c r="H228" s="602" t="n">
        <f aca="false">G228*F228</f>
        <v>1797.5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2.5</v>
      </c>
      <c r="H229" s="602" t="n">
        <f aca="false">G229*F229</f>
        <v>1937.5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2.5</v>
      </c>
      <c r="H230" s="616" t="n">
        <f aca="false">G230*F230</f>
        <v>3817.5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2.5</v>
      </c>
      <c r="H231" s="602" t="n">
        <f aca="false">G231*F231</f>
        <v>3207.5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2.5</v>
      </c>
      <c r="H232" s="602" t="n">
        <f aca="false">G232*F232</f>
        <v>5002.5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2.5</v>
      </c>
      <c r="H233" s="602" t="n">
        <f aca="false">G233*F233</f>
        <v>6145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622" t="s">
        <v>116</v>
      </c>
      <c r="D266" s="622"/>
      <c r="E266" s="622"/>
      <c r="F266" s="622"/>
      <c r="G266" s="652" t="n">
        <f aca="false">SUMIF(B238:B265,"&gt;0",H238:H265)</f>
        <v>0</v>
      </c>
      <c r="H266" s="652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622" t="s">
        <v>168</v>
      </c>
      <c r="D344" s="622"/>
      <c r="E344" s="622"/>
      <c r="F344" s="622"/>
      <c r="G344" s="652" t="n">
        <f aca="false">SUMIF(B268:B343,"&gt;0",H268:H343)</f>
        <v>0</v>
      </c>
      <c r="H344" s="652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647" t="s">
        <v>169</v>
      </c>
      <c r="D345" s="647"/>
      <c r="E345" s="647"/>
      <c r="F345" s="647"/>
      <c r="G345" s="648" t="n">
        <f aca="false">G266+G344</f>
        <v>0</v>
      </c>
      <c r="H345" s="648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651" t="s">
        <v>602</v>
      </c>
      <c r="D346" s="651"/>
      <c r="E346" s="651"/>
      <c r="F346" s="651"/>
      <c r="G346" s="651"/>
      <c r="H346" s="651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622" t="s">
        <v>616</v>
      </c>
      <c r="D360" s="622"/>
      <c r="E360" s="622"/>
      <c r="F360" s="622"/>
      <c r="G360" s="623" t="n">
        <f aca="false">SUMIF(B348:B359,"&gt;0",H348:H359)</f>
        <v>0</v>
      </c>
      <c r="H360" s="623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2.5</v>
      </c>
      <c r="H411" s="602" t="n">
        <f aca="false">G411*F411</f>
        <v>5367.5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20</v>
      </c>
      <c r="H476" s="602" t="n">
        <f aca="false">G476*F476</f>
        <v>12700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2.5</v>
      </c>
      <c r="H477" s="602" t="n">
        <f aca="false">G477*F477</f>
        <v>3880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2.5</v>
      </c>
      <c r="H478" s="602" t="n">
        <f aca="false">G478*F478</f>
        <v>1387.5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20</v>
      </c>
      <c r="H481" s="602" t="n">
        <f aca="false">G481*F481</f>
        <v>58520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20</v>
      </c>
      <c r="H482" s="602" t="n">
        <f aca="false">G482*F482</f>
        <v>75960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20</v>
      </c>
      <c r="H483" s="616" t="n">
        <f aca="false">G483*F483</f>
        <v>88420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20</v>
      </c>
      <c r="H484" s="616" t="n">
        <f aca="false">G484*F484</f>
        <v>123540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7</v>
      </c>
      <c r="H485" s="616" t="n">
        <f aca="false">G485*F485</f>
        <v>37163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2.5</v>
      </c>
      <c r="H486" s="602" t="n">
        <f aca="false">G486*F486</f>
        <v>8715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2.5</v>
      </c>
      <c r="H487" s="616" t="n">
        <f aca="false">G487*F487</f>
        <v>9667.5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2.5</v>
      </c>
      <c r="H488" s="616" t="n">
        <f aca="false">G488*F488</f>
        <v>12147.5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2.5</v>
      </c>
      <c r="H489" s="616" t="n">
        <f aca="false">G489*F489</f>
        <v>16987.5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20</v>
      </c>
      <c r="H509" s="616" t="n">
        <f aca="false">G509*F509</f>
        <v>80720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20</v>
      </c>
      <c r="H511" s="616" t="n">
        <f aca="false">G511*F511</f>
        <v>93440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/3PKRyjC4Wi1EcRZ7bRqfSS3QZWxIk0D7GLFcZr6lYqIpAYl7LSbDnvcwDv4RwWrTSBwJWF8ANjIRpV5Nm5cCw==" saltValue="QT866limmRpLHrNrC/lVaw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5101">
      <formula>$B$528&lt;1</formula>
    </cfRule>
  </conditionalFormatting>
  <conditionalFormatting sqref="B527:H527">
    <cfRule type="expression" priority="3" aboveAverage="0" equalAverage="0" bottom="0" percent="0" rank="0" text="" dxfId="5102">
      <formula>$B$527&lt;1</formula>
    </cfRule>
  </conditionalFormatting>
  <conditionalFormatting sqref="B526:H526">
    <cfRule type="expression" priority="4" aboveAverage="0" equalAverage="0" bottom="0" percent="0" rank="0" text="" dxfId="5103">
      <formula>$B$526&lt;1</formula>
    </cfRule>
  </conditionalFormatting>
  <conditionalFormatting sqref="B525:H525">
    <cfRule type="expression" priority="5" aboveAverage="0" equalAverage="0" bottom="0" percent="0" rank="0" text="" dxfId="5104">
      <formula>$B$525&lt;1</formula>
    </cfRule>
  </conditionalFormatting>
  <conditionalFormatting sqref="B524:H524">
    <cfRule type="expression" priority="6" aboveAverage="0" equalAverage="0" bottom="0" percent="0" rank="0" text="" dxfId="5105">
      <formula>$B$524&lt;1</formula>
    </cfRule>
  </conditionalFormatting>
  <conditionalFormatting sqref="B523:H523">
    <cfRule type="expression" priority="7" aboveAverage="0" equalAverage="0" bottom="0" percent="0" rank="0" text="" dxfId="5106">
      <formula>$B$523&lt;1</formula>
    </cfRule>
  </conditionalFormatting>
  <conditionalFormatting sqref="B522:H522">
    <cfRule type="expression" priority="8" aboveAverage="0" equalAverage="0" bottom="0" percent="0" rank="0" text="" dxfId="5107">
      <formula>$B$522&lt;1</formula>
    </cfRule>
  </conditionalFormatting>
  <conditionalFormatting sqref="B521:H521">
    <cfRule type="expression" priority="9" aboveAverage="0" equalAverage="0" bottom="0" percent="0" rank="0" text="" dxfId="5108">
      <formula>$B$521&lt;1</formula>
    </cfRule>
  </conditionalFormatting>
  <conditionalFormatting sqref="B520:H520">
    <cfRule type="expression" priority="10" aboveAverage="0" equalAverage="0" bottom="0" percent="0" rank="0" text="" dxfId="5109">
      <formula>$B$520&lt;1</formula>
    </cfRule>
  </conditionalFormatting>
  <conditionalFormatting sqref="B519:H519">
    <cfRule type="expression" priority="11" aboveAverage="0" equalAverage="0" bottom="0" percent="0" rank="0" text="" dxfId="5110">
      <formula>$B$519&lt;1</formula>
    </cfRule>
  </conditionalFormatting>
  <conditionalFormatting sqref="B518:H518">
    <cfRule type="expression" priority="12" aboveAverage="0" equalAverage="0" bottom="0" percent="0" rank="0" text="" dxfId="5111">
      <formula>$B$518&lt;1</formula>
    </cfRule>
  </conditionalFormatting>
  <conditionalFormatting sqref="B514:H514">
    <cfRule type="expression" priority="13" aboveAverage="0" equalAverage="0" bottom="0" percent="0" rank="0" text="" dxfId="5112">
      <formula>$B$514&lt;1</formula>
    </cfRule>
  </conditionalFormatting>
  <conditionalFormatting sqref="B513:H513">
    <cfRule type="expression" priority="14" aboveAverage="0" equalAverage="0" bottom="0" percent="0" rank="0" text="" dxfId="5113">
      <formula>$B$513&lt;1</formula>
    </cfRule>
  </conditionalFormatting>
  <conditionalFormatting sqref="B512:H512">
    <cfRule type="expression" priority="15" aboveAverage="0" equalAverage="0" bottom="0" percent="0" rank="0" text="" dxfId="5114">
      <formula>$B$512&lt;1</formula>
    </cfRule>
  </conditionalFormatting>
  <conditionalFormatting sqref="B511:H511">
    <cfRule type="expression" priority="16" aboveAverage="0" equalAverage="0" bottom="0" percent="0" rank="0" text="" dxfId="5115">
      <formula>$B$511&lt;1</formula>
    </cfRule>
  </conditionalFormatting>
  <conditionalFormatting sqref="B510:H510">
    <cfRule type="expression" priority="17" aboveAverage="0" equalAverage="0" bottom="0" percent="0" rank="0" text="" dxfId="5116">
      <formula>$B$510&lt;1</formula>
    </cfRule>
  </conditionalFormatting>
  <conditionalFormatting sqref="B509:H509">
    <cfRule type="expression" priority="18" aboveAverage="0" equalAverage="0" bottom="0" percent="0" rank="0" text="" dxfId="5117">
      <formula>$B$509&lt;1</formula>
    </cfRule>
  </conditionalFormatting>
  <conditionalFormatting sqref="B508:H508">
    <cfRule type="expression" priority="19" aboveAverage="0" equalAverage="0" bottom="0" percent="0" rank="0" text="" dxfId="5118">
      <formula>$B$508&lt;1</formula>
    </cfRule>
  </conditionalFormatting>
  <conditionalFormatting sqref="B507:H507">
    <cfRule type="expression" priority="20" aboveAverage="0" equalAverage="0" bottom="0" percent="0" rank="0" text="" dxfId="5119">
      <formula>$B$507&lt;1</formula>
    </cfRule>
  </conditionalFormatting>
  <conditionalFormatting sqref="B506:H506">
    <cfRule type="expression" priority="21" aboveAverage="0" equalAverage="0" bottom="0" percent="0" rank="0" text="" dxfId="5120">
      <formula>$B$506&lt;1</formula>
    </cfRule>
  </conditionalFormatting>
  <conditionalFormatting sqref="B505:H505">
    <cfRule type="expression" priority="22" aboveAverage="0" equalAverage="0" bottom="0" percent="0" rank="0" text="" dxfId="5121">
      <formula>$B$505&lt;1</formula>
    </cfRule>
  </conditionalFormatting>
  <conditionalFormatting sqref="B504:H504">
    <cfRule type="expression" priority="23" aboveAverage="0" equalAverage="0" bottom="0" percent="0" rank="0" text="" dxfId="5122">
      <formula>$B$504&lt;1</formula>
    </cfRule>
  </conditionalFormatting>
  <conditionalFormatting sqref="B503:H503">
    <cfRule type="expression" priority="24" aboveAverage="0" equalAverage="0" bottom="0" percent="0" rank="0" text="" dxfId="5123">
      <formula>$B$503&lt;1</formula>
    </cfRule>
  </conditionalFormatting>
  <conditionalFormatting sqref="B502:H502">
    <cfRule type="expression" priority="25" aboveAverage="0" equalAverage="0" bottom="0" percent="0" rank="0" text="" dxfId="5124">
      <formula>$B$502&lt;1</formula>
    </cfRule>
  </conditionalFormatting>
  <conditionalFormatting sqref="B501:H501">
    <cfRule type="expression" priority="26" aboveAverage="0" equalAverage="0" bottom="0" percent="0" rank="0" text="" dxfId="5125">
      <formula>$B$501&lt;1</formula>
    </cfRule>
  </conditionalFormatting>
  <conditionalFormatting sqref="B500:H500">
    <cfRule type="expression" priority="27" aboveAverage="0" equalAverage="0" bottom="0" percent="0" rank="0" text="" dxfId="5126">
      <formula>$B$500&lt;1</formula>
    </cfRule>
  </conditionalFormatting>
  <conditionalFormatting sqref="B499:H499">
    <cfRule type="expression" priority="28" aboveAverage="0" equalAverage="0" bottom="0" percent="0" rank="0" text="" dxfId="5127">
      <formula>$B$499&lt;1</formula>
    </cfRule>
  </conditionalFormatting>
  <conditionalFormatting sqref="B498:H498">
    <cfRule type="expression" priority="29" aboveAverage="0" equalAverage="0" bottom="0" percent="0" rank="0" text="" dxfId="5128">
      <formula>$B$498&lt;1</formula>
    </cfRule>
  </conditionalFormatting>
  <conditionalFormatting sqref="B497:H497">
    <cfRule type="expression" priority="30" aboveAverage="0" equalAverage="0" bottom="0" percent="0" rank="0" text="" dxfId="5129">
      <formula>$B$497&lt;1</formula>
    </cfRule>
  </conditionalFormatting>
  <conditionalFormatting sqref="B496:H496">
    <cfRule type="expression" priority="31" aboveAverage="0" equalAverage="0" bottom="0" percent="0" rank="0" text="" dxfId="5130">
      <formula>$B$496&lt;1</formula>
    </cfRule>
  </conditionalFormatting>
  <conditionalFormatting sqref="B495:H495">
    <cfRule type="expression" priority="32" aboveAverage="0" equalAverage="0" bottom="0" percent="0" rank="0" text="" dxfId="5131">
      <formula>$B$495&lt;1</formula>
    </cfRule>
  </conditionalFormatting>
  <conditionalFormatting sqref="B494:H494">
    <cfRule type="expression" priority="33" aboveAverage="0" equalAverage="0" bottom="0" percent="0" rank="0" text="" dxfId="5132">
      <formula>$B$494&lt;1</formula>
    </cfRule>
  </conditionalFormatting>
  <conditionalFormatting sqref="B493:H493">
    <cfRule type="expression" priority="34" aboveAverage="0" equalAverage="0" bottom="0" percent="0" rank="0" text="" dxfId="5133">
      <formula>$B$493&lt;1</formula>
    </cfRule>
  </conditionalFormatting>
  <conditionalFormatting sqref="B492:H492">
    <cfRule type="expression" priority="35" aboveAverage="0" equalAverage="0" bottom="0" percent="0" rank="0" text="" dxfId="5134">
      <formula>$B$492&lt;1</formula>
    </cfRule>
  </conditionalFormatting>
  <conditionalFormatting sqref="B491:H491">
    <cfRule type="expression" priority="36" aboveAverage="0" equalAverage="0" bottom="0" percent="0" rank="0" text="" dxfId="5135">
      <formula>$B$491&lt;1</formula>
    </cfRule>
  </conditionalFormatting>
  <conditionalFormatting sqref="B490:H490">
    <cfRule type="expression" priority="37" aboveAverage="0" equalAverage="0" bottom="0" percent="0" rank="0" text="" dxfId="5136">
      <formula>$B$490&lt;1</formula>
    </cfRule>
  </conditionalFormatting>
  <conditionalFormatting sqref="B489:H489">
    <cfRule type="expression" priority="38" aboveAverage="0" equalAverage="0" bottom="0" percent="0" rank="0" text="" dxfId="5137">
      <formula>$B$489&lt;1</formula>
    </cfRule>
  </conditionalFormatting>
  <conditionalFormatting sqref="B488:H488">
    <cfRule type="expression" priority="39" aboveAverage="0" equalAverage="0" bottom="0" percent="0" rank="0" text="" dxfId="5138">
      <formula>$B$488&lt;1</formula>
    </cfRule>
  </conditionalFormatting>
  <conditionalFormatting sqref="B487:H487">
    <cfRule type="expression" priority="40" aboveAverage="0" equalAverage="0" bottom="0" percent="0" rank="0" text="" dxfId="5139">
      <formula>$B$487&lt;1</formula>
    </cfRule>
  </conditionalFormatting>
  <conditionalFormatting sqref="B486:H486">
    <cfRule type="expression" priority="41" aboveAverage="0" equalAverage="0" bottom="0" percent="0" rank="0" text="" dxfId="5140">
      <formula>$B$486&lt;1</formula>
    </cfRule>
  </conditionalFormatting>
  <conditionalFormatting sqref="B485:H485">
    <cfRule type="expression" priority="42" aboveAverage="0" equalAverage="0" bottom="0" percent="0" rank="0" text="" dxfId="5141">
      <formula>$B$485&lt;1</formula>
    </cfRule>
  </conditionalFormatting>
  <conditionalFormatting sqref="B484:H484">
    <cfRule type="expression" priority="43" aboveAverage="0" equalAverage="0" bottom="0" percent="0" rank="0" text="" dxfId="5142">
      <formula>$B$484&lt;1</formula>
    </cfRule>
  </conditionalFormatting>
  <conditionalFormatting sqref="B483:H483">
    <cfRule type="expression" priority="44" aboveAverage="0" equalAverage="0" bottom="0" percent="0" rank="0" text="" dxfId="5143">
      <formula>$B$483&lt;1</formula>
    </cfRule>
  </conditionalFormatting>
  <conditionalFormatting sqref="B482:H482">
    <cfRule type="expression" priority="45" aboveAverage="0" equalAverage="0" bottom="0" percent="0" rank="0" text="" dxfId="5144">
      <formula>$B$482&lt;1</formula>
    </cfRule>
  </conditionalFormatting>
  <conditionalFormatting sqref="B481:H481">
    <cfRule type="expression" priority="46" aboveAverage="0" equalAverage="0" bottom="0" percent="0" rank="0" text="" dxfId="5145">
      <formula>$B$481&lt;1</formula>
    </cfRule>
  </conditionalFormatting>
  <conditionalFormatting sqref="B478:H478">
    <cfRule type="expression" priority="47" aboveAverage="0" equalAverage="0" bottom="0" percent="0" rank="0" text="" dxfId="5146">
      <formula>$B$478&lt;1</formula>
    </cfRule>
  </conditionalFormatting>
  <conditionalFormatting sqref="B477:H477">
    <cfRule type="expression" priority="48" aboveAverage="0" equalAverage="0" bottom="0" percent="0" rank="0" text="" dxfId="5147">
      <formula>$B$477&lt;1</formula>
    </cfRule>
  </conditionalFormatting>
  <conditionalFormatting sqref="B476:H476">
    <cfRule type="expression" priority="49" aboveAverage="0" equalAverage="0" bottom="0" percent="0" rank="0" text="" dxfId="5148">
      <formula>$B$476&lt;1</formula>
    </cfRule>
  </conditionalFormatting>
  <conditionalFormatting sqref="B471:H471">
    <cfRule type="expression" priority="50" aboveAverage="0" equalAverage="0" bottom="0" percent="0" rank="0" text="" dxfId="5149">
      <formula>$B$471&lt;1</formula>
    </cfRule>
  </conditionalFormatting>
  <conditionalFormatting sqref="B470:H470">
    <cfRule type="expression" priority="51" aboveAverage="0" equalAverage="0" bottom="0" percent="0" rank="0" text="" dxfId="5150">
      <formula>$B$470&lt;1</formula>
    </cfRule>
  </conditionalFormatting>
  <conditionalFormatting sqref="B469:H469">
    <cfRule type="expression" priority="52" aboveAverage="0" equalAverage="0" bottom="0" percent="0" rank="0" text="" dxfId="5151">
      <formula>$B$469&lt;1</formula>
    </cfRule>
  </conditionalFormatting>
  <conditionalFormatting sqref="B468:H468">
    <cfRule type="expression" priority="53" aboveAverage="0" equalAverage="0" bottom="0" percent="0" rank="0" text="" dxfId="5152">
      <formula>$B$468&lt;1</formula>
    </cfRule>
  </conditionalFormatting>
  <conditionalFormatting sqref="B467:H467">
    <cfRule type="expression" priority="54" aboveAverage="0" equalAverage="0" bottom="0" percent="0" rank="0" text="" dxfId="5153">
      <formula>$B$467&lt;1</formula>
    </cfRule>
  </conditionalFormatting>
  <conditionalFormatting sqref="B466:H466">
    <cfRule type="expression" priority="55" aboveAverage="0" equalAverage="0" bottom="0" percent="0" rank="0" text="" dxfId="5154">
      <formula>$B$466&lt;1</formula>
    </cfRule>
  </conditionalFormatting>
  <conditionalFormatting sqref="B465:H465">
    <cfRule type="expression" priority="56" aboveAverage="0" equalAverage="0" bottom="0" percent="0" rank="0" text="" dxfId="5155">
      <formula>$B$465&lt;1</formula>
    </cfRule>
  </conditionalFormatting>
  <conditionalFormatting sqref="B464:H464">
    <cfRule type="expression" priority="57" aboveAverage="0" equalAverage="0" bottom="0" percent="0" rank="0" text="" dxfId="5156">
      <formula>$B$464&lt;1</formula>
    </cfRule>
  </conditionalFormatting>
  <conditionalFormatting sqref="B463:H463">
    <cfRule type="expression" priority="58" aboveAverage="0" equalAverage="0" bottom="0" percent="0" rank="0" text="" dxfId="5157">
      <formula>$B$463&lt;1</formula>
    </cfRule>
  </conditionalFormatting>
  <conditionalFormatting sqref="B462:H462">
    <cfRule type="expression" priority="59" aboveAverage="0" equalAverage="0" bottom="0" percent="0" rank="0" text="" dxfId="5158">
      <formula>$B$462&lt;1</formula>
    </cfRule>
  </conditionalFormatting>
  <conditionalFormatting sqref="B461:H461">
    <cfRule type="expression" priority="60" aboveAverage="0" equalAverage="0" bottom="0" percent="0" rank="0" text="" dxfId="5159">
      <formula>$B$461&lt;1</formula>
    </cfRule>
  </conditionalFormatting>
  <conditionalFormatting sqref="B460:H460">
    <cfRule type="expression" priority="61" aboveAverage="0" equalAverage="0" bottom="0" percent="0" rank="0" text="" dxfId="5160">
      <formula>$B$460&lt;1</formula>
    </cfRule>
  </conditionalFormatting>
  <conditionalFormatting sqref="B459:H459">
    <cfRule type="expression" priority="62" aboveAverage="0" equalAverage="0" bottom="0" percent="0" rank="0" text="" dxfId="5161">
      <formula>$B$459&lt;1</formula>
    </cfRule>
  </conditionalFormatting>
  <conditionalFormatting sqref="B458:H458">
    <cfRule type="expression" priority="63" aboveAverage="0" equalAverage="0" bottom="0" percent="0" rank="0" text="" dxfId="5162">
      <formula>$B$458&lt;1</formula>
    </cfRule>
  </conditionalFormatting>
  <conditionalFormatting sqref="B457:H457">
    <cfRule type="expression" priority="64" aboveAverage="0" equalAverage="0" bottom="0" percent="0" rank="0" text="" dxfId="5163">
      <formula>$B$457&lt;1</formula>
    </cfRule>
  </conditionalFormatting>
  <conditionalFormatting sqref="B456:H456">
    <cfRule type="expression" priority="65" aboveAverage="0" equalAverage="0" bottom="0" percent="0" rank="0" text="" dxfId="5164">
      <formula>$B$456&lt;1</formula>
    </cfRule>
  </conditionalFormatting>
  <conditionalFormatting sqref="B455:H455">
    <cfRule type="expression" priority="66" aboveAverage="0" equalAverage="0" bottom="0" percent="0" rank="0" text="" dxfId="5165">
      <formula>$B$455&lt;1</formula>
    </cfRule>
  </conditionalFormatting>
  <conditionalFormatting sqref="B454:H454">
    <cfRule type="expression" priority="67" aboveAverage="0" equalAverage="0" bottom="0" percent="0" rank="0" text="" dxfId="5166">
      <formula>$B$454&lt;1</formula>
    </cfRule>
  </conditionalFormatting>
  <conditionalFormatting sqref="B453:H453">
    <cfRule type="expression" priority="68" aboveAverage="0" equalAverage="0" bottom="0" percent="0" rank="0" text="" dxfId="5167">
      <formula>$B$453&lt;1</formula>
    </cfRule>
  </conditionalFormatting>
  <conditionalFormatting sqref="B452:H452">
    <cfRule type="expression" priority="69" aboveAverage="0" equalAverage="0" bottom="0" percent="0" rank="0" text="" dxfId="5168">
      <formula>$B$452&lt;1</formula>
    </cfRule>
  </conditionalFormatting>
  <conditionalFormatting sqref="B451:H451">
    <cfRule type="expression" priority="70" aboveAverage="0" equalAverage="0" bottom="0" percent="0" rank="0" text="" dxfId="5169">
      <formula>$B$451&lt;1</formula>
    </cfRule>
  </conditionalFormatting>
  <conditionalFormatting sqref="B450:H450">
    <cfRule type="expression" priority="71" aboveAverage="0" equalAverage="0" bottom="0" percent="0" rank="0" text="" dxfId="5170">
      <formula>$B$450&lt;1</formula>
    </cfRule>
  </conditionalFormatting>
  <conditionalFormatting sqref="B449:H449">
    <cfRule type="expression" priority="72" aboveAverage="0" equalAverage="0" bottom="0" percent="0" rank="0" text="" dxfId="5171">
      <formula>$B$449&lt;1</formula>
    </cfRule>
  </conditionalFormatting>
  <conditionalFormatting sqref="B448:H448">
    <cfRule type="expression" priority="73" aboveAverage="0" equalAverage="0" bottom="0" percent="0" rank="0" text="" dxfId="5172">
      <formula>$B$448&lt;1</formula>
    </cfRule>
  </conditionalFormatting>
  <conditionalFormatting sqref="B447:H447">
    <cfRule type="expression" priority="74" aboveAverage="0" equalAverage="0" bottom="0" percent="0" rank="0" text="" dxfId="5173">
      <formula>$B$447&lt;1</formula>
    </cfRule>
  </conditionalFormatting>
  <conditionalFormatting sqref="B446:H446">
    <cfRule type="expression" priority="75" aboveAverage="0" equalAverage="0" bottom="0" percent="0" rank="0" text="" dxfId="5174">
      <formula>$B$446&lt;1</formula>
    </cfRule>
  </conditionalFormatting>
  <conditionalFormatting sqref="B445:H445">
    <cfRule type="expression" priority="76" aboveAverage="0" equalAverage="0" bottom="0" percent="0" rank="0" text="" dxfId="5175">
      <formula>$B$445&lt;1</formula>
    </cfRule>
  </conditionalFormatting>
  <conditionalFormatting sqref="B444:H444">
    <cfRule type="expression" priority="77" aboveAverage="0" equalAverage="0" bottom="0" percent="0" rank="0" text="" dxfId="5176">
      <formula>$B$444&lt;1</formula>
    </cfRule>
  </conditionalFormatting>
  <conditionalFormatting sqref="B443:H443">
    <cfRule type="expression" priority="78" aboveAverage="0" equalAverage="0" bottom="0" percent="0" rank="0" text="" dxfId="5177">
      <formula>$B$443&lt;1</formula>
    </cfRule>
  </conditionalFormatting>
  <conditionalFormatting sqref="B442:H442">
    <cfRule type="expression" priority="79" aboveAverage="0" equalAverage="0" bottom="0" percent="0" rank="0" text="" dxfId="5178">
      <formula>$B$442&lt;1</formula>
    </cfRule>
  </conditionalFormatting>
  <conditionalFormatting sqref="B441:H441">
    <cfRule type="expression" priority="80" aboveAverage="0" equalAverage="0" bottom="0" percent="0" rank="0" text="" dxfId="5179">
      <formula>$B$441&lt;1</formula>
    </cfRule>
  </conditionalFormatting>
  <conditionalFormatting sqref="B440:H440">
    <cfRule type="expression" priority="81" aboveAverage="0" equalAverage="0" bottom="0" percent="0" rank="0" text="" dxfId="5180">
      <formula>$B$440&lt;1</formula>
    </cfRule>
  </conditionalFormatting>
  <conditionalFormatting sqref="B439:H439">
    <cfRule type="expression" priority="82" aboveAverage="0" equalAverage="0" bottom="0" percent="0" rank="0" text="" dxfId="5181">
      <formula>$B$439&lt;1</formula>
    </cfRule>
  </conditionalFormatting>
  <conditionalFormatting sqref="B438:H438">
    <cfRule type="expression" priority="83" aboveAverage="0" equalAverage="0" bottom="0" percent="0" rank="0" text="" dxfId="5182">
      <formula>$B$438&lt;1</formula>
    </cfRule>
  </conditionalFormatting>
  <conditionalFormatting sqref="B437:H437">
    <cfRule type="expression" priority="84" aboveAverage="0" equalAverage="0" bottom="0" percent="0" rank="0" text="" dxfId="5183">
      <formula>$B$437&lt;1</formula>
    </cfRule>
  </conditionalFormatting>
  <conditionalFormatting sqref="B436:H436">
    <cfRule type="expression" priority="85" aboveAverage="0" equalAverage="0" bottom="0" percent="0" rank="0" text="" dxfId="5184">
      <formula>$B$436&lt;1</formula>
    </cfRule>
  </conditionalFormatting>
  <conditionalFormatting sqref="B435:H435">
    <cfRule type="expression" priority="86" aboveAverage="0" equalAverage="0" bottom="0" percent="0" rank="0" text="" dxfId="5185">
      <formula>$B$435&lt;1</formula>
    </cfRule>
  </conditionalFormatting>
  <conditionalFormatting sqref="B434:H434">
    <cfRule type="expression" priority="87" aboveAverage="0" equalAverage="0" bottom="0" percent="0" rank="0" text="" dxfId="5186">
      <formula>$B$434&lt;1</formula>
    </cfRule>
  </conditionalFormatting>
  <conditionalFormatting sqref="B433:H433">
    <cfRule type="expression" priority="88" aboveAverage="0" equalAverage="0" bottom="0" percent="0" rank="0" text="" dxfId="5187">
      <formula>$B$433&lt;1</formula>
    </cfRule>
  </conditionalFormatting>
  <conditionalFormatting sqref="B432:H432">
    <cfRule type="expression" priority="89" aboveAverage="0" equalAverage="0" bottom="0" percent="0" rank="0" text="" dxfId="5188">
      <formula>$B$432&lt;1</formula>
    </cfRule>
  </conditionalFormatting>
  <conditionalFormatting sqref="B431:H431">
    <cfRule type="expression" priority="90" aboveAverage="0" equalAverage="0" bottom="0" percent="0" rank="0" text="" dxfId="5189">
      <formula>$B$431&lt;1</formula>
    </cfRule>
  </conditionalFormatting>
  <conditionalFormatting sqref="B430:H430">
    <cfRule type="expression" priority="91" aboveAverage="0" equalAverage="0" bottom="0" percent="0" rank="0" text="" dxfId="5190">
      <formula>$B$430&lt;1</formula>
    </cfRule>
  </conditionalFormatting>
  <conditionalFormatting sqref="B429:H429">
    <cfRule type="expression" priority="92" aboveAverage="0" equalAverage="0" bottom="0" percent="0" rank="0" text="" dxfId="5191">
      <formula>$B$429&lt;1</formula>
    </cfRule>
  </conditionalFormatting>
  <conditionalFormatting sqref="B428:H428">
    <cfRule type="expression" priority="93" aboveAverage="0" equalAverage="0" bottom="0" percent="0" rank="0" text="" dxfId="5192">
      <formula>$B$428&lt;1</formula>
    </cfRule>
  </conditionalFormatting>
  <conditionalFormatting sqref="B427:H427">
    <cfRule type="expression" priority="94" aboveAverage="0" equalAverage="0" bottom="0" percent="0" rank="0" text="" dxfId="5193">
      <formula>$B$427&lt;1</formula>
    </cfRule>
  </conditionalFormatting>
  <conditionalFormatting sqref="B426:H426">
    <cfRule type="expression" priority="95" aboveAverage="0" equalAverage="0" bottom="0" percent="0" rank="0" text="" dxfId="5194">
      <formula>$B$426&lt;1</formula>
    </cfRule>
  </conditionalFormatting>
  <conditionalFormatting sqref="B425:H425">
    <cfRule type="expression" priority="96" aboveAverage="0" equalAverage="0" bottom="0" percent="0" rank="0" text="" dxfId="5195">
      <formula>$B$425&lt;1</formula>
    </cfRule>
  </conditionalFormatting>
  <conditionalFormatting sqref="B424:H424">
    <cfRule type="expression" priority="97" aboveAverage="0" equalAverage="0" bottom="0" percent="0" rank="0" text="" dxfId="5196">
      <formula>$B$424&lt;1</formula>
    </cfRule>
  </conditionalFormatting>
  <conditionalFormatting sqref="B423:H423">
    <cfRule type="expression" priority="98" aboveAverage="0" equalAverage="0" bottom="0" percent="0" rank="0" text="" dxfId="5197">
      <formula>$B$423&lt;1</formula>
    </cfRule>
  </conditionalFormatting>
  <conditionalFormatting sqref="B422:H422">
    <cfRule type="expression" priority="99" aboveAverage="0" equalAverage="0" bottom="0" percent="0" rank="0" text="" dxfId="5198">
      <formula>$B$422&lt;1</formula>
    </cfRule>
  </conditionalFormatting>
  <conditionalFormatting sqref="B421:H421">
    <cfRule type="expression" priority="100" aboveAverage="0" equalAverage="0" bottom="0" percent="0" rank="0" text="" dxfId="5199">
      <formula>$B$421&lt;1</formula>
    </cfRule>
  </conditionalFormatting>
  <conditionalFormatting sqref="B420:H420">
    <cfRule type="expression" priority="101" aboveAverage="0" equalAverage="0" bottom="0" percent="0" rank="0" text="" dxfId="5200">
      <formula>$B$420&lt;1</formula>
    </cfRule>
  </conditionalFormatting>
  <conditionalFormatting sqref="B419:H419">
    <cfRule type="expression" priority="102" aboveAverage="0" equalAverage="0" bottom="0" percent="0" rank="0" text="" dxfId="5201">
      <formula>$B$419&lt;1</formula>
    </cfRule>
  </conditionalFormatting>
  <conditionalFormatting sqref="B418:H418">
    <cfRule type="expression" priority="103" aboveAverage="0" equalAverage="0" bottom="0" percent="0" rank="0" text="" dxfId="5202">
      <formula>$B$418&lt;1</formula>
    </cfRule>
  </conditionalFormatting>
  <conditionalFormatting sqref="B417:H417">
    <cfRule type="expression" priority="104" aboveAverage="0" equalAverage="0" bottom="0" percent="0" rank="0" text="" dxfId="5203">
      <formula>$B$417&lt;1</formula>
    </cfRule>
  </conditionalFormatting>
  <conditionalFormatting sqref="B416:H416">
    <cfRule type="expression" priority="105" aboveAverage="0" equalAverage="0" bottom="0" percent="0" rank="0" text="" dxfId="5204">
      <formula>$B$416&lt;1</formula>
    </cfRule>
  </conditionalFormatting>
  <conditionalFormatting sqref="B415:H415">
    <cfRule type="expression" priority="106" aboveAverage="0" equalAverage="0" bottom="0" percent="0" rank="0" text="" dxfId="5205">
      <formula>$B$415&lt;1</formula>
    </cfRule>
  </conditionalFormatting>
  <conditionalFormatting sqref="B414:H414">
    <cfRule type="expression" priority="107" aboveAverage="0" equalAverage="0" bottom="0" percent="0" rank="0" text="" dxfId="5206">
      <formula>$B$414&lt;1</formula>
    </cfRule>
  </conditionalFormatting>
  <conditionalFormatting sqref="B413:H413">
    <cfRule type="expression" priority="108" aboveAverage="0" equalAverage="0" bottom="0" percent="0" rank="0" text="" dxfId="5207">
      <formula>$B$413&lt;1</formula>
    </cfRule>
  </conditionalFormatting>
  <conditionalFormatting sqref="B412:H412">
    <cfRule type="expression" priority="109" aboveAverage="0" equalAverage="0" bottom="0" percent="0" rank="0" text="" dxfId="5208">
      <formula>$B$412&lt;1</formula>
    </cfRule>
  </conditionalFormatting>
  <conditionalFormatting sqref="B411:H411">
    <cfRule type="expression" priority="110" aboveAverage="0" equalAverage="0" bottom="0" percent="0" rank="0" text="" dxfId="5209">
      <formula>$B$411&lt;1</formula>
    </cfRule>
  </conditionalFormatting>
  <conditionalFormatting sqref="B410:H410">
    <cfRule type="expression" priority="111" aboveAverage="0" equalAverage="0" bottom="0" percent="0" rank="0" text="" dxfId="5210">
      <formula>$B$410&lt;1</formula>
    </cfRule>
  </conditionalFormatting>
  <conditionalFormatting sqref="B409:H409">
    <cfRule type="expression" priority="112" aboveAverage="0" equalAverage="0" bottom="0" percent="0" rank="0" text="" dxfId="5211">
      <formula>$B$409&lt;1</formula>
    </cfRule>
  </conditionalFormatting>
  <conditionalFormatting sqref="B408:H408">
    <cfRule type="expression" priority="113" aboveAverage="0" equalAverage="0" bottom="0" percent="0" rank="0" text="" dxfId="5212">
      <formula>$B$408&lt;1</formula>
    </cfRule>
  </conditionalFormatting>
  <conditionalFormatting sqref="B407:H407">
    <cfRule type="expression" priority="114" aboveAverage="0" equalAverage="0" bottom="0" percent="0" rank="0" text="" dxfId="5213">
      <formula>$B$407&lt;1</formula>
    </cfRule>
  </conditionalFormatting>
  <conditionalFormatting sqref="B406:H406">
    <cfRule type="expression" priority="115" aboveAverage="0" equalAverage="0" bottom="0" percent="0" rank="0" text="" dxfId="5214">
      <formula>$B$406&lt;1</formula>
    </cfRule>
  </conditionalFormatting>
  <conditionalFormatting sqref="B405:H405">
    <cfRule type="expression" priority="116" aboveAverage="0" equalAverage="0" bottom="0" percent="0" rank="0" text="" dxfId="5215">
      <formula>$B$405&lt;1</formula>
    </cfRule>
  </conditionalFormatting>
  <conditionalFormatting sqref="B404:H404">
    <cfRule type="expression" priority="117" aboveAverage="0" equalAverage="0" bottom="0" percent="0" rank="0" text="" dxfId="5216">
      <formula>$B$404&lt;1</formula>
    </cfRule>
  </conditionalFormatting>
  <conditionalFormatting sqref="B403:H403">
    <cfRule type="expression" priority="118" aboveAverage="0" equalAverage="0" bottom="0" percent="0" rank="0" text="" dxfId="5217">
      <formula>$B$403&lt;1</formula>
    </cfRule>
  </conditionalFormatting>
  <conditionalFormatting sqref="B402:H402">
    <cfRule type="expression" priority="119" aboveAverage="0" equalAverage="0" bottom="0" percent="0" rank="0" text="" dxfId="5218">
      <formula>$B$402&lt;1</formula>
    </cfRule>
  </conditionalFormatting>
  <conditionalFormatting sqref="B401:H401">
    <cfRule type="expression" priority="120" aboveAverage="0" equalAverage="0" bottom="0" percent="0" rank="0" text="" dxfId="5219">
      <formula>$B$401&lt;1</formula>
    </cfRule>
  </conditionalFormatting>
  <conditionalFormatting sqref="B400:H400">
    <cfRule type="expression" priority="121" aboveAverage="0" equalAverage="0" bottom="0" percent="0" rank="0" text="" dxfId="5220">
      <formula>$B$400&lt;1</formula>
    </cfRule>
  </conditionalFormatting>
  <conditionalFormatting sqref="B399:H399">
    <cfRule type="expression" priority="122" aboveAverage="0" equalAverage="0" bottom="0" percent="0" rank="0" text="" dxfId="5221">
      <formula>$B$399&lt;1</formula>
    </cfRule>
  </conditionalFormatting>
  <conditionalFormatting sqref="B398:H398">
    <cfRule type="expression" priority="123" aboveAverage="0" equalAverage="0" bottom="0" percent="0" rank="0" text="" dxfId="5222">
      <formula>$B$398&lt;1</formula>
    </cfRule>
  </conditionalFormatting>
  <conditionalFormatting sqref="B397:H397">
    <cfRule type="expression" priority="124" aboveAverage="0" equalAverage="0" bottom="0" percent="0" rank="0" text="" dxfId="5223">
      <formula>$B$397&lt;1</formula>
    </cfRule>
  </conditionalFormatting>
  <conditionalFormatting sqref="B396:H396">
    <cfRule type="expression" priority="125" aboveAverage="0" equalAverage="0" bottom="0" percent="0" rank="0" text="" dxfId="5224">
      <formula>$B$396&lt;1</formula>
    </cfRule>
  </conditionalFormatting>
  <conditionalFormatting sqref="B395:H395">
    <cfRule type="expression" priority="126" aboveAverage="0" equalAverage="0" bottom="0" percent="0" rank="0" text="" dxfId="5225">
      <formula>$B$395&lt;1</formula>
    </cfRule>
  </conditionalFormatting>
  <conditionalFormatting sqref="B394:H394">
    <cfRule type="expression" priority="127" aboveAverage="0" equalAverage="0" bottom="0" percent="0" rank="0" text="" dxfId="5226">
      <formula>$B$394&lt;1</formula>
    </cfRule>
  </conditionalFormatting>
  <conditionalFormatting sqref="B393:H393">
    <cfRule type="expression" priority="128" aboveAverage="0" equalAverage="0" bottom="0" percent="0" rank="0" text="" dxfId="5227">
      <formula>$B$393&lt;1</formula>
    </cfRule>
  </conditionalFormatting>
  <conditionalFormatting sqref="B392:H392">
    <cfRule type="expression" priority="129" aboveAverage="0" equalAverage="0" bottom="0" percent="0" rank="0" text="" dxfId="5228">
      <formula>$B$392&lt;1</formula>
    </cfRule>
  </conditionalFormatting>
  <conditionalFormatting sqref="B391:H391">
    <cfRule type="expression" priority="130" aboveAverage="0" equalAverage="0" bottom="0" percent="0" rank="0" text="" dxfId="5229">
      <formula>$B$391&lt;1</formula>
    </cfRule>
  </conditionalFormatting>
  <conditionalFormatting sqref="B390:H390">
    <cfRule type="expression" priority="131" aboveAverage="0" equalAverage="0" bottom="0" percent="0" rank="0" text="" dxfId="5230">
      <formula>$B$390&lt;1</formula>
    </cfRule>
  </conditionalFormatting>
  <conditionalFormatting sqref="B389:H389">
    <cfRule type="expression" priority="132" aboveAverage="0" equalAverage="0" bottom="0" percent="0" rank="0" text="" dxfId="5231">
      <formula>$B$389&lt;1</formula>
    </cfRule>
  </conditionalFormatting>
  <conditionalFormatting sqref="B388:H388">
    <cfRule type="expression" priority="133" aboveAverage="0" equalAverage="0" bottom="0" percent="0" rank="0" text="" dxfId="5232">
      <formula>$B$388&lt;1</formula>
    </cfRule>
  </conditionalFormatting>
  <conditionalFormatting sqref="B387:H387">
    <cfRule type="expression" priority="134" aboveAverage="0" equalAverage="0" bottom="0" percent="0" rank="0" text="" dxfId="5233">
      <formula>$B$387&lt;1</formula>
    </cfRule>
  </conditionalFormatting>
  <conditionalFormatting sqref="B386:H386">
    <cfRule type="expression" priority="135" aboveAverage="0" equalAverage="0" bottom="0" percent="0" rank="0" text="" dxfId="5234">
      <formula>$B$386&lt;1</formula>
    </cfRule>
  </conditionalFormatting>
  <conditionalFormatting sqref="B385:H385">
    <cfRule type="expression" priority="136" aboveAverage="0" equalAverage="0" bottom="0" percent="0" rank="0" text="" dxfId="5235">
      <formula>$B$385&lt;1</formula>
    </cfRule>
  </conditionalFormatting>
  <conditionalFormatting sqref="B384:H384">
    <cfRule type="expression" priority="137" aboveAverage="0" equalAverage="0" bottom="0" percent="0" rank="0" text="" dxfId="5236">
      <formula>$B$384&lt;1</formula>
    </cfRule>
  </conditionalFormatting>
  <conditionalFormatting sqref="B383:H383">
    <cfRule type="expression" priority="138" aboveAverage="0" equalAverage="0" bottom="0" percent="0" rank="0" text="" dxfId="5237">
      <formula>$B$383&lt;1</formula>
    </cfRule>
  </conditionalFormatting>
  <conditionalFormatting sqref="B382:H382">
    <cfRule type="expression" priority="139" aboveAverage="0" equalAverage="0" bottom="0" percent="0" rank="0" text="" dxfId="5238">
      <formula>$B$382&lt;1</formula>
    </cfRule>
  </conditionalFormatting>
  <conditionalFormatting sqref="B381:H381">
    <cfRule type="expression" priority="140" aboveAverage="0" equalAverage="0" bottom="0" percent="0" rank="0" text="" dxfId="5239">
      <formula>$B$381&lt;1</formula>
    </cfRule>
  </conditionalFormatting>
  <conditionalFormatting sqref="B380:H380">
    <cfRule type="expression" priority="141" aboveAverage="0" equalAverage="0" bottom="0" percent="0" rank="0" text="" dxfId="5240">
      <formula>$B$380&lt;1</formula>
    </cfRule>
  </conditionalFormatting>
  <conditionalFormatting sqref="B379:H379">
    <cfRule type="expression" priority="142" aboveAverage="0" equalAverage="0" bottom="0" percent="0" rank="0" text="" dxfId="5241">
      <formula>$B$379&lt;1</formula>
    </cfRule>
  </conditionalFormatting>
  <conditionalFormatting sqref="B378:H378">
    <cfRule type="expression" priority="143" aboveAverage="0" equalAverage="0" bottom="0" percent="0" rank="0" text="" dxfId="5242">
      <formula>$B$378&lt;1</formula>
    </cfRule>
  </conditionalFormatting>
  <conditionalFormatting sqref="B377:H377">
    <cfRule type="expression" priority="144" aboveAverage="0" equalAverage="0" bottom="0" percent="0" rank="0" text="" dxfId="5243">
      <formula>$B$377&lt;1</formula>
    </cfRule>
  </conditionalFormatting>
  <conditionalFormatting sqref="B376:H376">
    <cfRule type="expression" priority="145" aboveAverage="0" equalAverage="0" bottom="0" percent="0" rank="0" text="" dxfId="5244">
      <formula>$B$376&lt;1</formula>
    </cfRule>
  </conditionalFormatting>
  <conditionalFormatting sqref="B375:H375">
    <cfRule type="expression" priority="146" aboveAverage="0" equalAverage="0" bottom="0" percent="0" rank="0" text="" dxfId="5245">
      <formula>$B$375&lt;1</formula>
    </cfRule>
  </conditionalFormatting>
  <conditionalFormatting sqref="B374:H374">
    <cfRule type="expression" priority="147" aboveAverage="0" equalAverage="0" bottom="0" percent="0" rank="0" text="" dxfId="5246">
      <formula>$B$374&lt;1</formula>
    </cfRule>
  </conditionalFormatting>
  <conditionalFormatting sqref="B373:H373">
    <cfRule type="expression" priority="148" aboveAverage="0" equalAverage="0" bottom="0" percent="0" rank="0" text="" dxfId="5247">
      <formula>$B$373&lt;1</formula>
    </cfRule>
  </conditionalFormatting>
  <conditionalFormatting sqref="B372:H372">
    <cfRule type="expression" priority="149" aboveAverage="0" equalAverage="0" bottom="0" percent="0" rank="0" text="" dxfId="5248">
      <formula>$B$372&lt;1</formula>
    </cfRule>
  </conditionalFormatting>
  <conditionalFormatting sqref="B371:H371">
    <cfRule type="expression" priority="150" aboveAverage="0" equalAverage="0" bottom="0" percent="0" rank="0" text="" dxfId="5249">
      <formula>$B$371&lt;1</formula>
    </cfRule>
  </conditionalFormatting>
  <conditionalFormatting sqref="B370:H370">
    <cfRule type="expression" priority="151" aboveAverage="0" equalAverage="0" bottom="0" percent="0" rank="0" text="" dxfId="5250">
      <formula>$B$370&lt;1</formula>
    </cfRule>
  </conditionalFormatting>
  <conditionalFormatting sqref="B369:H369">
    <cfRule type="expression" priority="152" aboveAverage="0" equalAverage="0" bottom="0" percent="0" rank="0" text="" dxfId="5251">
      <formula>$B$369&lt;1</formula>
    </cfRule>
  </conditionalFormatting>
  <conditionalFormatting sqref="B368:H368">
    <cfRule type="expression" priority="153" aboveAverage="0" equalAverage="0" bottom="0" percent="0" rank="0" text="" dxfId="5252">
      <formula>$B$368&lt;1</formula>
    </cfRule>
  </conditionalFormatting>
  <conditionalFormatting sqref="B367:H367">
    <cfRule type="expression" priority="154" aboveAverage="0" equalAverage="0" bottom="0" percent="0" rank="0" text="" dxfId="5253">
      <formula>$B$367&lt;1</formula>
    </cfRule>
  </conditionalFormatting>
  <conditionalFormatting sqref="B366:H366">
    <cfRule type="expression" priority="155" aboveAverage="0" equalAverage="0" bottom="0" percent="0" rank="0" text="" dxfId="5254">
      <formula>$B$366&lt;1</formula>
    </cfRule>
  </conditionalFormatting>
  <conditionalFormatting sqref="B365:H365">
    <cfRule type="expression" priority="156" aboveAverage="0" equalAverage="0" bottom="0" percent="0" rank="0" text="" dxfId="5255">
      <formula>$B$365&lt;1</formula>
    </cfRule>
  </conditionalFormatting>
  <conditionalFormatting sqref="B364:H364">
    <cfRule type="expression" priority="157" aboveAverage="0" equalAverage="0" bottom="0" percent="0" rank="0" text="" dxfId="5256">
      <formula>$B$364&lt;1</formula>
    </cfRule>
  </conditionalFormatting>
  <conditionalFormatting sqref="B363:H363">
    <cfRule type="expression" priority="158" aboveAverage="0" equalAverage="0" bottom="0" percent="0" rank="0" text="" dxfId="5257">
      <formula>$B$363&lt;1</formula>
    </cfRule>
  </conditionalFormatting>
  <conditionalFormatting sqref="B362:H362">
    <cfRule type="expression" priority="159" aboveAverage="0" equalAverage="0" bottom="0" percent="0" rank="0" text="" dxfId="5258">
      <formula>$B$362&lt;1</formula>
    </cfRule>
  </conditionalFormatting>
  <conditionalFormatting sqref="B359:H359">
    <cfRule type="expression" priority="160" aboveAverage="0" equalAverage="0" bottom="0" percent="0" rank="0" text="" dxfId="5259">
      <formula>$B$359&lt;1</formula>
    </cfRule>
  </conditionalFormatting>
  <conditionalFormatting sqref="B358:H358">
    <cfRule type="expression" priority="161" aboveAverage="0" equalAverage="0" bottom="0" percent="0" rank="0" text="" dxfId="5260">
      <formula>$B$358&lt;1</formula>
    </cfRule>
  </conditionalFormatting>
  <conditionalFormatting sqref="B357:H357">
    <cfRule type="expression" priority="162" aboveAverage="0" equalAverage="0" bottom="0" percent="0" rank="0" text="" dxfId="5261">
      <formula>$B$357&lt;1</formula>
    </cfRule>
  </conditionalFormatting>
  <conditionalFormatting sqref="B356:H356">
    <cfRule type="expression" priority="163" aboveAverage="0" equalAverage="0" bottom="0" percent="0" rank="0" text="" dxfId="5262">
      <formula>$B$356&lt;1</formula>
    </cfRule>
  </conditionalFormatting>
  <conditionalFormatting sqref="B355:H355">
    <cfRule type="expression" priority="164" aboveAverage="0" equalAverage="0" bottom="0" percent="0" rank="0" text="" dxfId="5263">
      <formula>$B$355&lt;1</formula>
    </cfRule>
  </conditionalFormatting>
  <conditionalFormatting sqref="B354:H354">
    <cfRule type="expression" priority="165" aboveAverage="0" equalAverage="0" bottom="0" percent="0" rank="0" text="" dxfId="5264">
      <formula>$B$354&lt;1</formula>
    </cfRule>
  </conditionalFormatting>
  <conditionalFormatting sqref="B353:H353">
    <cfRule type="expression" priority="166" aboveAverage="0" equalAverage="0" bottom="0" percent="0" rank="0" text="" dxfId="5265">
      <formula>$B$353&lt;1</formula>
    </cfRule>
  </conditionalFormatting>
  <conditionalFormatting sqref="B352:H352">
    <cfRule type="expression" priority="167" aboveAverage="0" equalAverage="0" bottom="0" percent="0" rank="0" text="" dxfId="5266">
      <formula>$B$352&lt;1</formula>
    </cfRule>
  </conditionalFormatting>
  <conditionalFormatting sqref="B351:H351">
    <cfRule type="expression" priority="168" aboveAverage="0" equalAverage="0" bottom="0" percent="0" rank="0" text="" dxfId="5267">
      <formula>$B$351&lt;1</formula>
    </cfRule>
  </conditionalFormatting>
  <conditionalFormatting sqref="B350:H350">
    <cfRule type="expression" priority="169" aboveAverage="0" equalAverage="0" bottom="0" percent="0" rank="0" text="" dxfId="5268">
      <formula>$B$350&lt;1</formula>
    </cfRule>
  </conditionalFormatting>
  <conditionalFormatting sqref="B349:H349">
    <cfRule type="expression" priority="170" aboveAverage="0" equalAverage="0" bottom="0" percent="0" rank="0" text="" dxfId="5269">
      <formula>$B$349&lt;1</formula>
    </cfRule>
  </conditionalFormatting>
  <conditionalFormatting sqref="B348:H348">
    <cfRule type="expression" priority="171" aboveAverage="0" equalAverage="0" bottom="0" percent="0" rank="0" text="" dxfId="5270">
      <formula>$B$348&lt;1</formula>
    </cfRule>
  </conditionalFormatting>
  <conditionalFormatting sqref="B343:H343">
    <cfRule type="expression" priority="172" aboveAverage="0" equalAverage="0" bottom="0" percent="0" rank="0" text="" dxfId="5271">
      <formula>$B$343&lt;1</formula>
    </cfRule>
  </conditionalFormatting>
  <conditionalFormatting sqref="B342:H342">
    <cfRule type="expression" priority="173" aboveAverage="0" equalAverage="0" bottom="0" percent="0" rank="0" text="" dxfId="5272">
      <formula>$B$342&lt;1</formula>
    </cfRule>
  </conditionalFormatting>
  <conditionalFormatting sqref="B341:H341">
    <cfRule type="expression" priority="174" aboveAverage="0" equalAverage="0" bottom="0" percent="0" rank="0" text="" dxfId="5273">
      <formula>$B$341&lt;1</formula>
    </cfRule>
  </conditionalFormatting>
  <conditionalFormatting sqref="B340:H340">
    <cfRule type="expression" priority="175" aboveAverage="0" equalAverage="0" bottom="0" percent="0" rank="0" text="" dxfId="5274">
      <formula>$B$340&lt;1</formula>
    </cfRule>
  </conditionalFormatting>
  <conditionalFormatting sqref="B339:H339">
    <cfRule type="expression" priority="176" aboveAverage="0" equalAverage="0" bottom="0" percent="0" rank="0" text="" dxfId="5275">
      <formula>$B$339&lt;1</formula>
    </cfRule>
  </conditionalFormatting>
  <conditionalFormatting sqref="B338:H338">
    <cfRule type="expression" priority="177" aboveAverage="0" equalAverage="0" bottom="0" percent="0" rank="0" text="" dxfId="5276">
      <formula>$B$338&lt;1</formula>
    </cfRule>
  </conditionalFormatting>
  <conditionalFormatting sqref="B337:H337">
    <cfRule type="expression" priority="178" aboveAverage="0" equalAverage="0" bottom="0" percent="0" rank="0" text="" dxfId="5277">
      <formula>$B$337&lt;1</formula>
    </cfRule>
  </conditionalFormatting>
  <conditionalFormatting sqref="B336:H336">
    <cfRule type="expression" priority="179" aboveAverage="0" equalAverage="0" bottom="0" percent="0" rank="0" text="" dxfId="5278">
      <formula>$B$336&lt;1</formula>
    </cfRule>
  </conditionalFormatting>
  <conditionalFormatting sqref="B335:H335">
    <cfRule type="expression" priority="180" aboveAverage="0" equalAverage="0" bottom="0" percent="0" rank="0" text="" dxfId="5279">
      <formula>$B$335&lt;1</formula>
    </cfRule>
  </conditionalFormatting>
  <conditionalFormatting sqref="B334:H334">
    <cfRule type="expression" priority="181" aboveAverage="0" equalAverage="0" bottom="0" percent="0" rank="0" text="" dxfId="5280">
      <formula>$B$334&lt;1</formula>
    </cfRule>
  </conditionalFormatting>
  <conditionalFormatting sqref="B333:H333">
    <cfRule type="expression" priority="182" aboveAverage="0" equalAverage="0" bottom="0" percent="0" rank="0" text="" dxfId="5281">
      <formula>$B$333&lt;1</formula>
    </cfRule>
  </conditionalFormatting>
  <conditionalFormatting sqref="B332:H332">
    <cfRule type="expression" priority="183" aboveAverage="0" equalAverage="0" bottom="0" percent="0" rank="0" text="" dxfId="5282">
      <formula>$B$332&lt;1</formula>
    </cfRule>
  </conditionalFormatting>
  <conditionalFormatting sqref="B331:H331">
    <cfRule type="expression" priority="184" aboveAverage="0" equalAverage="0" bottom="0" percent="0" rank="0" text="" dxfId="5283">
      <formula>$B$331&lt;1</formula>
    </cfRule>
  </conditionalFormatting>
  <conditionalFormatting sqref="B330:H330">
    <cfRule type="expression" priority="185" aboveAverage="0" equalAverage="0" bottom="0" percent="0" rank="0" text="" dxfId="5284">
      <formula>$B$330&lt;1</formula>
    </cfRule>
  </conditionalFormatting>
  <conditionalFormatting sqref="B329:H329">
    <cfRule type="expression" priority="186" aboveAverage="0" equalAverage="0" bottom="0" percent="0" rank="0" text="" dxfId="5285">
      <formula>$B$329&lt;1</formula>
    </cfRule>
  </conditionalFormatting>
  <conditionalFormatting sqref="B328:H328">
    <cfRule type="expression" priority="187" aboveAverage="0" equalAverage="0" bottom="0" percent="0" rank="0" text="" dxfId="5286">
      <formula>$B$328&lt;1</formula>
    </cfRule>
  </conditionalFormatting>
  <conditionalFormatting sqref="B327:H327">
    <cfRule type="expression" priority="188" aboveAverage="0" equalAverage="0" bottom="0" percent="0" rank="0" text="" dxfId="5287">
      <formula>$B$327&lt;1</formula>
    </cfRule>
  </conditionalFormatting>
  <conditionalFormatting sqref="B326:H326">
    <cfRule type="expression" priority="189" aboveAverage="0" equalAverage="0" bottom="0" percent="0" rank="0" text="" dxfId="5288">
      <formula>$B$326&lt;1</formula>
    </cfRule>
  </conditionalFormatting>
  <conditionalFormatting sqref="B325:H325">
    <cfRule type="expression" priority="190" aboveAverage="0" equalAverage="0" bottom="0" percent="0" rank="0" text="" dxfId="5289">
      <formula>$B$325&lt;1</formula>
    </cfRule>
  </conditionalFormatting>
  <conditionalFormatting sqref="B324:H324">
    <cfRule type="expression" priority="191" aboveAverage="0" equalAverage="0" bottom="0" percent="0" rank="0" text="" dxfId="5290">
      <formula>$B$324&lt;1</formula>
    </cfRule>
  </conditionalFormatting>
  <conditionalFormatting sqref="B323:H323">
    <cfRule type="expression" priority="192" aboveAverage="0" equalAverage="0" bottom="0" percent="0" rank="0" text="" dxfId="5291">
      <formula>$B$323&lt;1</formula>
    </cfRule>
  </conditionalFormatting>
  <conditionalFormatting sqref="B322:H322">
    <cfRule type="expression" priority="193" aboveAverage="0" equalAverage="0" bottom="0" percent="0" rank="0" text="" dxfId="5292">
      <formula>$B$322&lt;1</formula>
    </cfRule>
  </conditionalFormatting>
  <conditionalFormatting sqref="B321:H321">
    <cfRule type="expression" priority="194" aboveAverage="0" equalAverage="0" bottom="0" percent="0" rank="0" text="" dxfId="5293">
      <formula>$B$321&lt;1</formula>
    </cfRule>
  </conditionalFormatting>
  <conditionalFormatting sqref="B320:H320">
    <cfRule type="expression" priority="195" aboveAverage="0" equalAverage="0" bottom="0" percent="0" rank="0" text="" dxfId="5294">
      <formula>$B$320&lt;1</formula>
    </cfRule>
  </conditionalFormatting>
  <conditionalFormatting sqref="B319:H319">
    <cfRule type="expression" priority="196" aboveAverage="0" equalAverage="0" bottom="0" percent="0" rank="0" text="" dxfId="5295">
      <formula>$B$319&lt;1</formula>
    </cfRule>
  </conditionalFormatting>
  <conditionalFormatting sqref="B318:H318">
    <cfRule type="expression" priority="197" aboveAverage="0" equalAverage="0" bottom="0" percent="0" rank="0" text="" dxfId="5296">
      <formula>$B$318&lt;1</formula>
    </cfRule>
  </conditionalFormatting>
  <conditionalFormatting sqref="B317:H317">
    <cfRule type="expression" priority="198" aboveAverage="0" equalAverage="0" bottom="0" percent="0" rank="0" text="" dxfId="5297">
      <formula>$B$317&lt;1</formula>
    </cfRule>
  </conditionalFormatting>
  <conditionalFormatting sqref="B316:H316">
    <cfRule type="expression" priority="199" aboveAverage="0" equalAverage="0" bottom="0" percent="0" rank="0" text="" dxfId="5298">
      <formula>$B$316&lt;1</formula>
    </cfRule>
  </conditionalFormatting>
  <conditionalFormatting sqref="B315:H315">
    <cfRule type="expression" priority="200" aboveAverage="0" equalAverage="0" bottom="0" percent="0" rank="0" text="" dxfId="5299">
      <formula>$B$315&lt;1</formula>
    </cfRule>
  </conditionalFormatting>
  <conditionalFormatting sqref="B314:H314">
    <cfRule type="expression" priority="201" aboveAverage="0" equalAverage="0" bottom="0" percent="0" rank="0" text="" dxfId="5300">
      <formula>$B$314&lt;1</formula>
    </cfRule>
  </conditionalFormatting>
  <conditionalFormatting sqref="B313:H313">
    <cfRule type="expression" priority="202" aboveAverage="0" equalAverage="0" bottom="0" percent="0" rank="0" text="" dxfId="5301">
      <formula>$B$313&lt;1</formula>
    </cfRule>
  </conditionalFormatting>
  <conditionalFormatting sqref="B312:H312">
    <cfRule type="expression" priority="203" aboveAverage="0" equalAverage="0" bottom="0" percent="0" rank="0" text="" dxfId="5302">
      <formula>$B$312&lt;1</formula>
    </cfRule>
  </conditionalFormatting>
  <conditionalFormatting sqref="B311:H311">
    <cfRule type="expression" priority="204" aboveAverage="0" equalAverage="0" bottom="0" percent="0" rank="0" text="" dxfId="5303">
      <formula>$B$311&lt;1</formula>
    </cfRule>
  </conditionalFormatting>
  <conditionalFormatting sqref="B310:H310">
    <cfRule type="expression" priority="205" aboveAverage="0" equalAverage="0" bottom="0" percent="0" rank="0" text="" dxfId="5304">
      <formula>$B$310&lt;1</formula>
    </cfRule>
  </conditionalFormatting>
  <conditionalFormatting sqref="B309:H309">
    <cfRule type="expression" priority="206" aboveAverage="0" equalAverage="0" bottom="0" percent="0" rank="0" text="" dxfId="5305">
      <formula>$B$309&lt;1</formula>
    </cfRule>
  </conditionalFormatting>
  <conditionalFormatting sqref="B308:H308">
    <cfRule type="expression" priority="207" aboveAverage="0" equalAverage="0" bottom="0" percent="0" rank="0" text="" dxfId="5306">
      <formula>$B$308&lt;1</formula>
    </cfRule>
  </conditionalFormatting>
  <conditionalFormatting sqref="B307:H307">
    <cfRule type="expression" priority="208" aboveAverage="0" equalAverage="0" bottom="0" percent="0" rank="0" text="" dxfId="5307">
      <formula>$B$307&lt;1</formula>
    </cfRule>
  </conditionalFormatting>
  <conditionalFormatting sqref="B306:H306">
    <cfRule type="expression" priority="209" aboveAverage="0" equalAverage="0" bottom="0" percent="0" rank="0" text="" dxfId="5308">
      <formula>$B$306&lt;1</formula>
    </cfRule>
  </conditionalFormatting>
  <conditionalFormatting sqref="B305:H305">
    <cfRule type="expression" priority="210" aboveAverage="0" equalAverage="0" bottom="0" percent="0" rank="0" text="" dxfId="5309">
      <formula>$B$305&lt;1</formula>
    </cfRule>
  </conditionalFormatting>
  <conditionalFormatting sqref="B304:H304">
    <cfRule type="expression" priority="211" aboveAverage="0" equalAverage="0" bottom="0" percent="0" rank="0" text="" dxfId="5310">
      <formula>$B$304&lt;1</formula>
    </cfRule>
  </conditionalFormatting>
  <conditionalFormatting sqref="B303:H303">
    <cfRule type="expression" priority="212" aboveAverage="0" equalAverage="0" bottom="0" percent="0" rank="0" text="" dxfId="5311">
      <formula>$B$303&lt;1</formula>
    </cfRule>
  </conditionalFormatting>
  <conditionalFormatting sqref="B302:H302">
    <cfRule type="expression" priority="213" aboveAverage="0" equalAverage="0" bottom="0" percent="0" rank="0" text="" dxfId="5312">
      <formula>$B$302&lt;1</formula>
    </cfRule>
  </conditionalFormatting>
  <conditionalFormatting sqref="B301:H301">
    <cfRule type="expression" priority="214" aboveAverage="0" equalAverage="0" bottom="0" percent="0" rank="0" text="" dxfId="5313">
      <formula>$B$301&lt;1</formula>
    </cfRule>
  </conditionalFormatting>
  <conditionalFormatting sqref="B300:H300">
    <cfRule type="expression" priority="215" aboveAverage="0" equalAverage="0" bottom="0" percent="0" rank="0" text="" dxfId="5314">
      <formula>$B$300&lt;1</formula>
    </cfRule>
  </conditionalFormatting>
  <conditionalFormatting sqref="B299:H299">
    <cfRule type="expression" priority="216" aboveAverage="0" equalAverage="0" bottom="0" percent="0" rank="0" text="" dxfId="5315">
      <formula>$B$299&lt;1</formula>
    </cfRule>
  </conditionalFormatting>
  <conditionalFormatting sqref="B298:H298">
    <cfRule type="expression" priority="217" aboveAverage="0" equalAverage="0" bottom="0" percent="0" rank="0" text="" dxfId="5316">
      <formula>$B$298&lt;1</formula>
    </cfRule>
  </conditionalFormatting>
  <conditionalFormatting sqref="B297:H297">
    <cfRule type="expression" priority="218" aboveAverage="0" equalAverage="0" bottom="0" percent="0" rank="0" text="" dxfId="5317">
      <formula>$B$297&lt;1</formula>
    </cfRule>
  </conditionalFormatting>
  <conditionalFormatting sqref="B296:H296">
    <cfRule type="expression" priority="219" aboveAverage="0" equalAverage="0" bottom="0" percent="0" rank="0" text="" dxfId="5318">
      <formula>$B$296&lt;1</formula>
    </cfRule>
  </conditionalFormatting>
  <conditionalFormatting sqref="B295:H295">
    <cfRule type="expression" priority="220" aboveAverage="0" equalAverage="0" bottom="0" percent="0" rank="0" text="" dxfId="5319">
      <formula>$B$295&lt;1</formula>
    </cfRule>
  </conditionalFormatting>
  <conditionalFormatting sqref="B294:H294">
    <cfRule type="expression" priority="221" aboveAverage="0" equalAverage="0" bottom="0" percent="0" rank="0" text="" dxfId="5320">
      <formula>$B$294&lt;1</formula>
    </cfRule>
  </conditionalFormatting>
  <conditionalFormatting sqref="B293:H293">
    <cfRule type="expression" priority="222" aboveAverage="0" equalAverage="0" bottom="0" percent="0" rank="0" text="" dxfId="5321">
      <formula>$B$293&lt;1</formula>
    </cfRule>
  </conditionalFormatting>
  <conditionalFormatting sqref="B292:H292">
    <cfRule type="expression" priority="223" aboveAverage="0" equalAverage="0" bottom="0" percent="0" rank="0" text="" dxfId="5322">
      <formula>$B$292&lt;1</formula>
    </cfRule>
  </conditionalFormatting>
  <conditionalFormatting sqref="B291:H291">
    <cfRule type="expression" priority="224" aboveAverage="0" equalAverage="0" bottom="0" percent="0" rank="0" text="" dxfId="5323">
      <formula>$B$291&lt;1</formula>
    </cfRule>
  </conditionalFormatting>
  <conditionalFormatting sqref="B290:H290">
    <cfRule type="expression" priority="225" aboveAverage="0" equalAverage="0" bottom="0" percent="0" rank="0" text="" dxfId="5324">
      <formula>$B$290&lt;1</formula>
    </cfRule>
  </conditionalFormatting>
  <conditionalFormatting sqref="B289:H289">
    <cfRule type="expression" priority="226" aboveAverage="0" equalAverage="0" bottom="0" percent="0" rank="0" text="" dxfId="5325">
      <formula>$B$289&lt;1</formula>
    </cfRule>
  </conditionalFormatting>
  <conditionalFormatting sqref="B288:H288">
    <cfRule type="expression" priority="227" aboveAverage="0" equalAverage="0" bottom="0" percent="0" rank="0" text="" dxfId="5326">
      <formula>$B$288&lt;1</formula>
    </cfRule>
  </conditionalFormatting>
  <conditionalFormatting sqref="B287:H287">
    <cfRule type="expression" priority="228" aboveAverage="0" equalAverage="0" bottom="0" percent="0" rank="0" text="" dxfId="5327">
      <formula>$B$287&lt;1</formula>
    </cfRule>
  </conditionalFormatting>
  <conditionalFormatting sqref="B286:H286">
    <cfRule type="expression" priority="229" aboveAverage="0" equalAverage="0" bottom="0" percent="0" rank="0" text="" dxfId="5328">
      <formula>$B$286&lt;1</formula>
    </cfRule>
  </conditionalFormatting>
  <conditionalFormatting sqref="B285:H285">
    <cfRule type="expression" priority="230" aboveAverage="0" equalAverage="0" bottom="0" percent="0" rank="0" text="" dxfId="5329">
      <formula>$B$285&lt;1</formula>
    </cfRule>
  </conditionalFormatting>
  <conditionalFormatting sqref="B284:H284">
    <cfRule type="expression" priority="231" aboveAverage="0" equalAverage="0" bottom="0" percent="0" rank="0" text="" dxfId="5330">
      <formula>$B$284&lt;1</formula>
    </cfRule>
  </conditionalFormatting>
  <conditionalFormatting sqref="B283:H283">
    <cfRule type="expression" priority="232" aboveAverage="0" equalAverage="0" bottom="0" percent="0" rank="0" text="" dxfId="5331">
      <formula>$B$283&lt;1</formula>
    </cfRule>
  </conditionalFormatting>
  <conditionalFormatting sqref="B282:H282">
    <cfRule type="expression" priority="233" aboveAverage="0" equalAverage="0" bottom="0" percent="0" rank="0" text="" dxfId="5332">
      <formula>$B$282&lt;1</formula>
    </cfRule>
  </conditionalFormatting>
  <conditionalFormatting sqref="B281:H281">
    <cfRule type="expression" priority="234" aboveAverage="0" equalAverage="0" bottom="0" percent="0" rank="0" text="" dxfId="5333">
      <formula>$B$281&lt;1</formula>
    </cfRule>
  </conditionalFormatting>
  <conditionalFormatting sqref="B280:H280">
    <cfRule type="expression" priority="235" aboveAverage="0" equalAverage="0" bottom="0" percent="0" rank="0" text="" dxfId="5334">
      <formula>$B$280&lt;1</formula>
    </cfRule>
  </conditionalFormatting>
  <conditionalFormatting sqref="B279:H279">
    <cfRule type="expression" priority="236" aboveAverage="0" equalAverage="0" bottom="0" percent="0" rank="0" text="" dxfId="5335">
      <formula>$B$279&lt;1</formula>
    </cfRule>
  </conditionalFormatting>
  <conditionalFormatting sqref="B278:H278">
    <cfRule type="expression" priority="237" aboveAverage="0" equalAverage="0" bottom="0" percent="0" rank="0" text="" dxfId="5336">
      <formula>$B$278&lt;1</formula>
    </cfRule>
  </conditionalFormatting>
  <conditionalFormatting sqref="B277:H277">
    <cfRule type="expression" priority="238" aboveAverage="0" equalAverage="0" bottom="0" percent="0" rank="0" text="" dxfId="5337">
      <formula>$B$277&lt;1</formula>
    </cfRule>
  </conditionalFormatting>
  <conditionalFormatting sqref="B276:H276">
    <cfRule type="expression" priority="239" aboveAverage="0" equalAverage="0" bottom="0" percent="0" rank="0" text="" dxfId="5338">
      <formula>$B$276&lt;1</formula>
    </cfRule>
  </conditionalFormatting>
  <conditionalFormatting sqref="B275:H275">
    <cfRule type="expression" priority="240" aboveAverage="0" equalAverage="0" bottom="0" percent="0" rank="0" text="" dxfId="5339">
      <formula>$B$275&lt;1</formula>
    </cfRule>
  </conditionalFormatting>
  <conditionalFormatting sqref="B274:H274">
    <cfRule type="expression" priority="241" aboveAverage="0" equalAverage="0" bottom="0" percent="0" rank="0" text="" dxfId="5340">
      <formula>$B$274&lt;1</formula>
    </cfRule>
  </conditionalFormatting>
  <conditionalFormatting sqref="B273:H273">
    <cfRule type="expression" priority="242" aboveAverage="0" equalAverage="0" bottom="0" percent="0" rank="0" text="" dxfId="5341">
      <formula>$B$273&lt;1</formula>
    </cfRule>
  </conditionalFormatting>
  <conditionalFormatting sqref="B272:H272">
    <cfRule type="expression" priority="243" aboveAverage="0" equalAverage="0" bottom="0" percent="0" rank="0" text="" dxfId="5342">
      <formula>$B$272&lt;1</formula>
    </cfRule>
  </conditionalFormatting>
  <conditionalFormatting sqref="B271:H271">
    <cfRule type="expression" priority="244" aboveAverage="0" equalAverage="0" bottom="0" percent="0" rank="0" text="" dxfId="5343">
      <formula>$B$271&lt;1</formula>
    </cfRule>
  </conditionalFormatting>
  <conditionalFormatting sqref="B270:H270">
    <cfRule type="expression" priority="245" aboveAverage="0" equalAverage="0" bottom="0" percent="0" rank="0" text="" dxfId="5344">
      <formula>$B$270&lt;1</formula>
    </cfRule>
  </conditionalFormatting>
  <conditionalFormatting sqref="B269:H269">
    <cfRule type="expression" priority="246" aboveAverage="0" equalAverage="0" bottom="0" percent="0" rank="0" text="" dxfId="5345">
      <formula>$B$269&lt;1</formula>
    </cfRule>
  </conditionalFormatting>
  <conditionalFormatting sqref="B268:H268">
    <cfRule type="expression" priority="247" aboveAverage="0" equalAverage="0" bottom="0" percent="0" rank="0" text="" dxfId="5346">
      <formula>$B$268&lt;1</formula>
    </cfRule>
  </conditionalFormatting>
  <conditionalFormatting sqref="B265:H265">
    <cfRule type="expression" priority="248" aboveAverage="0" equalAverage="0" bottom="0" percent="0" rank="0" text="" dxfId="5347">
      <formula>$B$265&lt;1</formula>
    </cfRule>
  </conditionalFormatting>
  <conditionalFormatting sqref="B264:H264">
    <cfRule type="expression" priority="249" aboveAverage="0" equalAverage="0" bottom="0" percent="0" rank="0" text="" dxfId="5348">
      <formula>$B$264&lt;1</formula>
    </cfRule>
  </conditionalFormatting>
  <conditionalFormatting sqref="B263:H263">
    <cfRule type="expression" priority="250" aboveAverage="0" equalAverage="0" bottom="0" percent="0" rank="0" text="" dxfId="5349">
      <formula>$B$263&lt;1</formula>
    </cfRule>
  </conditionalFormatting>
  <conditionalFormatting sqref="B262:H262">
    <cfRule type="expression" priority="251" aboveAverage="0" equalAverage="0" bottom="0" percent="0" rank="0" text="" dxfId="5350">
      <formula>$B$262&lt;1</formula>
    </cfRule>
  </conditionalFormatting>
  <conditionalFormatting sqref="B261:H261">
    <cfRule type="expression" priority="252" aboveAverage="0" equalAverage="0" bottom="0" percent="0" rank="0" text="" dxfId="5351">
      <formula>$B$261&lt;1</formula>
    </cfRule>
  </conditionalFormatting>
  <conditionalFormatting sqref="B260:H260">
    <cfRule type="expression" priority="253" aboveAverage="0" equalAverage="0" bottom="0" percent="0" rank="0" text="" dxfId="5352">
      <formula>$B$260&lt;1</formula>
    </cfRule>
  </conditionalFormatting>
  <conditionalFormatting sqref="B259:H259">
    <cfRule type="expression" priority="254" aboveAverage="0" equalAverage="0" bottom="0" percent="0" rank="0" text="" dxfId="5353">
      <formula>$B$259&lt;1</formula>
    </cfRule>
  </conditionalFormatting>
  <conditionalFormatting sqref="B258:H258">
    <cfRule type="expression" priority="255" aboveAverage="0" equalAverage="0" bottom="0" percent="0" rank="0" text="" dxfId="5354">
      <formula>$B$258&lt;1</formula>
    </cfRule>
  </conditionalFormatting>
  <conditionalFormatting sqref="B257:H257">
    <cfRule type="expression" priority="256" aboveAverage="0" equalAverage="0" bottom="0" percent="0" rank="0" text="" dxfId="5355">
      <formula>$B$257&lt;1</formula>
    </cfRule>
  </conditionalFormatting>
  <conditionalFormatting sqref="B256:H256">
    <cfRule type="expression" priority="257" aboveAverage="0" equalAverage="0" bottom="0" percent="0" rank="0" text="" dxfId="5356">
      <formula>$B$256&lt;1</formula>
    </cfRule>
  </conditionalFormatting>
  <conditionalFormatting sqref="B255:H255">
    <cfRule type="expression" priority="258" aboveAverage="0" equalAverage="0" bottom="0" percent="0" rank="0" text="" dxfId="5357">
      <formula>$B$255&lt;1</formula>
    </cfRule>
  </conditionalFormatting>
  <conditionalFormatting sqref="B254:H254">
    <cfRule type="expression" priority="259" aboveAverage="0" equalAverage="0" bottom="0" percent="0" rank="0" text="" dxfId="5358">
      <formula>$B$254&lt;1</formula>
    </cfRule>
  </conditionalFormatting>
  <conditionalFormatting sqref="B253:H253">
    <cfRule type="expression" priority="260" aboveAverage="0" equalAverage="0" bottom="0" percent="0" rank="0" text="" dxfId="5359">
      <formula>$B$253&lt;1</formula>
    </cfRule>
  </conditionalFormatting>
  <conditionalFormatting sqref="B252:H252">
    <cfRule type="expression" priority="261" aboveAverage="0" equalAverage="0" bottom="0" percent="0" rank="0" text="" dxfId="5360">
      <formula>$B$252&lt;1</formula>
    </cfRule>
  </conditionalFormatting>
  <conditionalFormatting sqref="B251:H251">
    <cfRule type="expression" priority="262" aboveAverage="0" equalAverage="0" bottom="0" percent="0" rank="0" text="" dxfId="5361">
      <formula>$B$251&lt;1</formula>
    </cfRule>
  </conditionalFormatting>
  <conditionalFormatting sqref="B250:H250">
    <cfRule type="expression" priority="263" aboveAverage="0" equalAverage="0" bottom="0" percent="0" rank="0" text="" dxfId="5362">
      <formula>$B$250&lt;1</formula>
    </cfRule>
  </conditionalFormatting>
  <conditionalFormatting sqref="B249:H249">
    <cfRule type="expression" priority="264" aboveAverage="0" equalAverage="0" bottom="0" percent="0" rank="0" text="" dxfId="5363">
      <formula>$B$249&lt;1</formula>
    </cfRule>
  </conditionalFormatting>
  <conditionalFormatting sqref="B248:H248">
    <cfRule type="expression" priority="265" aboveAverage="0" equalAverage="0" bottom="0" percent="0" rank="0" text="" dxfId="5364">
      <formula>$B$248&lt;1</formula>
    </cfRule>
  </conditionalFormatting>
  <conditionalFormatting sqref="B247:H247">
    <cfRule type="expression" priority="266" aboveAverage="0" equalAverage="0" bottom="0" percent="0" rank="0" text="" dxfId="5365">
      <formula>$B$247&lt;1</formula>
    </cfRule>
  </conditionalFormatting>
  <conditionalFormatting sqref="B246:H246">
    <cfRule type="expression" priority="267" aboveAverage="0" equalAverage="0" bottom="0" percent="0" rank="0" text="" dxfId="5366">
      <formula>$B$246&lt;1</formula>
    </cfRule>
  </conditionalFormatting>
  <conditionalFormatting sqref="B245:H245">
    <cfRule type="expression" priority="268" aboveAverage="0" equalAverage="0" bottom="0" percent="0" rank="0" text="" dxfId="5367">
      <formula>$B$245&lt;1</formula>
    </cfRule>
  </conditionalFormatting>
  <conditionalFormatting sqref="B244:H244">
    <cfRule type="expression" priority="269" aboveAverage="0" equalAverage="0" bottom="0" percent="0" rank="0" text="" dxfId="5368">
      <formula>$B$244&lt;1</formula>
    </cfRule>
  </conditionalFormatting>
  <conditionalFormatting sqref="B243:H243">
    <cfRule type="expression" priority="270" aboveAverage="0" equalAverage="0" bottom="0" percent="0" rank="0" text="" dxfId="5369">
      <formula>$B$243&lt;1</formula>
    </cfRule>
  </conditionalFormatting>
  <conditionalFormatting sqref="B242:H242">
    <cfRule type="expression" priority="271" aboveAverage="0" equalAverage="0" bottom="0" percent="0" rank="0" text="" dxfId="5370">
      <formula>$B$242&lt;1</formula>
    </cfRule>
  </conditionalFormatting>
  <conditionalFormatting sqref="B241:H241">
    <cfRule type="expression" priority="272" aboveAverage="0" equalAverage="0" bottom="0" percent="0" rank="0" text="" dxfId="5371">
      <formula>$B$241&lt;1</formula>
    </cfRule>
  </conditionalFormatting>
  <conditionalFormatting sqref="B240:H240">
    <cfRule type="expression" priority="273" aboveAverage="0" equalAverage="0" bottom="0" percent="0" rank="0" text="" dxfId="5372">
      <formula>$B$240&lt;1</formula>
    </cfRule>
  </conditionalFormatting>
  <conditionalFormatting sqref="B239:H239">
    <cfRule type="expression" priority="274" aboveAverage="0" equalAverage="0" bottom="0" percent="0" rank="0" text="" dxfId="5373">
      <formula>$B$239&lt;1</formula>
    </cfRule>
  </conditionalFormatting>
  <conditionalFormatting sqref="B238:H238">
    <cfRule type="expression" priority="275" aboveAverage="0" equalAverage="0" bottom="0" percent="0" rank="0" text="" dxfId="5374">
      <formula>$B$238&lt;1</formula>
    </cfRule>
  </conditionalFormatting>
  <conditionalFormatting sqref="B233:H233">
    <cfRule type="expression" priority="276" aboveAverage="0" equalAverage="0" bottom="0" percent="0" rank="0" text="" dxfId="5375">
      <formula>$B$233&lt;1</formula>
    </cfRule>
  </conditionalFormatting>
  <conditionalFormatting sqref="B232:H232">
    <cfRule type="expression" priority="277" aboveAverage="0" equalAverage="0" bottom="0" percent="0" rank="0" text="" dxfId="5376">
      <formula>$B$232&lt;1</formula>
    </cfRule>
  </conditionalFormatting>
  <conditionalFormatting sqref="B231:H231">
    <cfRule type="expression" priority="278" aboveAverage="0" equalAverage="0" bottom="0" percent="0" rank="0" text="" dxfId="5377">
      <formula>$B$231&lt;1</formula>
    </cfRule>
  </conditionalFormatting>
  <conditionalFormatting sqref="B230:H230">
    <cfRule type="expression" priority="279" aboveAverage="0" equalAverage="0" bottom="0" percent="0" rank="0" text="" dxfId="5378">
      <formula>$B$230&lt;1</formula>
    </cfRule>
  </conditionalFormatting>
  <conditionalFormatting sqref="B229:H229">
    <cfRule type="expression" priority="280" aboveAverage="0" equalAverage="0" bottom="0" percent="0" rank="0" text="" dxfId="5379">
      <formula>$B$229&lt;1</formula>
    </cfRule>
  </conditionalFormatting>
  <conditionalFormatting sqref="B228:H228">
    <cfRule type="expression" priority="281" aboveAverage="0" equalAverage="0" bottom="0" percent="0" rank="0" text="" dxfId="5380">
      <formula>$B$228&lt;1</formula>
    </cfRule>
  </conditionalFormatting>
  <conditionalFormatting sqref="B227:H227">
    <cfRule type="expression" priority="282" aboveAverage="0" equalAverage="0" bottom="0" percent="0" rank="0" text="" dxfId="5381">
      <formula>$B$227&lt;1</formula>
    </cfRule>
  </conditionalFormatting>
  <conditionalFormatting sqref="B226:H226">
    <cfRule type="expression" priority="283" aboveAverage="0" equalAverage="0" bottom="0" percent="0" rank="0" text="" dxfId="5382">
      <formula>$B$226&lt;1</formula>
    </cfRule>
  </conditionalFormatting>
  <conditionalFormatting sqref="B225:H225">
    <cfRule type="expression" priority="284" aboveAverage="0" equalAverage="0" bottom="0" percent="0" rank="0" text="" dxfId="5383">
      <formula>$B$225&lt;1</formula>
    </cfRule>
  </conditionalFormatting>
  <conditionalFormatting sqref="B224:H224">
    <cfRule type="expression" priority="285" aboveAverage="0" equalAverage="0" bottom="0" percent="0" rank="0" text="" dxfId="5384">
      <formula>$B$224&lt;1</formula>
    </cfRule>
  </conditionalFormatting>
  <conditionalFormatting sqref="B223:H223">
    <cfRule type="expression" priority="286" aboveAverage="0" equalAverage="0" bottom="0" percent="0" rank="0" text="" dxfId="5385">
      <formula>$B$223&lt;1</formula>
    </cfRule>
  </conditionalFormatting>
  <conditionalFormatting sqref="B222:H222">
    <cfRule type="expression" priority="287" aboveAverage="0" equalAverage="0" bottom="0" percent="0" rank="0" text="" dxfId="5386">
      <formula>$B$222&lt;1</formula>
    </cfRule>
  </conditionalFormatting>
  <conditionalFormatting sqref="B221:H221">
    <cfRule type="expression" priority="288" aboveAverage="0" equalAverage="0" bottom="0" percent="0" rank="0" text="" dxfId="5387">
      <formula>$B$221&lt;1</formula>
    </cfRule>
  </conditionalFormatting>
  <conditionalFormatting sqref="B220:H220">
    <cfRule type="expression" priority="289" aboveAverage="0" equalAverage="0" bottom="0" percent="0" rank="0" text="" dxfId="5388">
      <formula>$B$220&lt;1</formula>
    </cfRule>
  </conditionalFormatting>
  <conditionalFormatting sqref="B219:H219">
    <cfRule type="expression" priority="290" aboveAverage="0" equalAverage="0" bottom="0" percent="0" rank="0" text="" dxfId="5389">
      <formula>$B$219&lt;1</formula>
    </cfRule>
  </conditionalFormatting>
  <conditionalFormatting sqref="B218:H218">
    <cfRule type="expression" priority="291" aboveAverage="0" equalAverage="0" bottom="0" percent="0" rank="0" text="" dxfId="5390">
      <formula>$B$218&lt;1</formula>
    </cfRule>
  </conditionalFormatting>
  <conditionalFormatting sqref="B217:H217">
    <cfRule type="expression" priority="292" aboveAverage="0" equalAverage="0" bottom="0" percent="0" rank="0" text="" dxfId="5391">
      <formula>$B$217&lt;1</formula>
    </cfRule>
  </conditionalFormatting>
  <conditionalFormatting sqref="B216:H216">
    <cfRule type="expression" priority="293" aboveAverage="0" equalAverage="0" bottom="0" percent="0" rank="0" text="" dxfId="5392">
      <formula>$B$216&lt;1</formula>
    </cfRule>
  </conditionalFormatting>
  <conditionalFormatting sqref="B215:H215">
    <cfRule type="expression" priority="294" aboveAverage="0" equalAverage="0" bottom="0" percent="0" rank="0" text="" dxfId="5393">
      <formula>$B$215&lt;1</formula>
    </cfRule>
  </conditionalFormatting>
  <conditionalFormatting sqref="B214:H214">
    <cfRule type="expression" priority="295" aboveAverage="0" equalAverage="0" bottom="0" percent="0" rank="0" text="" dxfId="5394">
      <formula>$B$214&lt;1</formula>
    </cfRule>
  </conditionalFormatting>
  <conditionalFormatting sqref="B213:H213">
    <cfRule type="expression" priority="296" aboveAverage="0" equalAverage="0" bottom="0" percent="0" rank="0" text="" dxfId="5395">
      <formula>$B$213&lt;1</formula>
    </cfRule>
  </conditionalFormatting>
  <conditionalFormatting sqref="B212:H212">
    <cfRule type="expression" priority="297" aboveAverage="0" equalAverage="0" bottom="0" percent="0" rank="0" text="" dxfId="5396">
      <formula>$B$212&lt;1</formula>
    </cfRule>
  </conditionalFormatting>
  <conditionalFormatting sqref="B211:H211">
    <cfRule type="expression" priority="298" aboveAverage="0" equalAverage="0" bottom="0" percent="0" rank="0" text="" dxfId="5397">
      <formula>$B$211&lt;1</formula>
    </cfRule>
  </conditionalFormatting>
  <conditionalFormatting sqref="B210:H210">
    <cfRule type="expression" priority="299" aboveAverage="0" equalAverage="0" bottom="0" percent="0" rank="0" text="" dxfId="5398">
      <formula>$B$210&lt;1</formula>
    </cfRule>
  </conditionalFormatting>
  <conditionalFormatting sqref="B209:H209">
    <cfRule type="expression" priority="300" aboveAverage="0" equalAverage="0" bottom="0" percent="0" rank="0" text="" dxfId="5399">
      <formula>$B$209&lt;1</formula>
    </cfRule>
  </conditionalFormatting>
  <conditionalFormatting sqref="B208:H208">
    <cfRule type="expression" priority="301" aboveAverage="0" equalAverage="0" bottom="0" percent="0" rank="0" text="" dxfId="5400">
      <formula>$B$208&lt;1</formula>
    </cfRule>
  </conditionalFormatting>
  <conditionalFormatting sqref="B207:H207">
    <cfRule type="expression" priority="302" aboveAverage="0" equalAverage="0" bottom="0" percent="0" rank="0" text="" dxfId="5401">
      <formula>$B$207&lt;1</formula>
    </cfRule>
  </conditionalFormatting>
  <conditionalFormatting sqref="B206:H206">
    <cfRule type="expression" priority="303" aboveAverage="0" equalAverage="0" bottom="0" percent="0" rank="0" text="" dxfId="5402">
      <formula>$B$206&lt;1</formula>
    </cfRule>
  </conditionalFormatting>
  <conditionalFormatting sqref="B205:H205">
    <cfRule type="expression" priority="304" aboveAverage="0" equalAverage="0" bottom="0" percent="0" rank="0" text="" dxfId="5403">
      <formula>$B$205&lt;1</formula>
    </cfRule>
  </conditionalFormatting>
  <conditionalFormatting sqref="B204:H204">
    <cfRule type="expression" priority="305" aboveAverage="0" equalAverage="0" bottom="0" percent="0" rank="0" text="" dxfId="5404">
      <formula>$B$204&lt;1</formula>
    </cfRule>
  </conditionalFormatting>
  <conditionalFormatting sqref="B203:H203">
    <cfRule type="expression" priority="306" aboveAverage="0" equalAverage="0" bottom="0" percent="0" rank="0" text="" dxfId="5405">
      <formula>$B$203&lt;1</formula>
    </cfRule>
  </conditionalFormatting>
  <conditionalFormatting sqref="B202:H202">
    <cfRule type="expression" priority="307" aboveAverage="0" equalAverage="0" bottom="0" percent="0" rank="0" text="" dxfId="5406">
      <formula>$B$202&lt;1</formula>
    </cfRule>
  </conditionalFormatting>
  <conditionalFormatting sqref="B201:H201">
    <cfRule type="expression" priority="308" aboveAverage="0" equalAverage="0" bottom="0" percent="0" rank="0" text="" dxfId="5407">
      <formula>$B$201&lt;1</formula>
    </cfRule>
  </conditionalFormatting>
  <conditionalFormatting sqref="B200:H200">
    <cfRule type="expression" priority="309" aboveAverage="0" equalAverage="0" bottom="0" percent="0" rank="0" text="" dxfId="5408">
      <formula>$B$200&lt;1</formula>
    </cfRule>
  </conditionalFormatting>
  <conditionalFormatting sqref="B197:H197">
    <cfRule type="expression" priority="310" aboveAverage="0" equalAverage="0" bottom="0" percent="0" rank="0" text="" dxfId="5409">
      <formula>$B$197&lt;1</formula>
    </cfRule>
  </conditionalFormatting>
  <conditionalFormatting sqref="B196:H196">
    <cfRule type="expression" priority="311" aboveAverage="0" equalAverage="0" bottom="0" percent="0" rank="0" text="" dxfId="5410">
      <formula>$B$196&lt;1</formula>
    </cfRule>
  </conditionalFormatting>
  <conditionalFormatting sqref="B195:H195">
    <cfRule type="expression" priority="312" aboveAverage="0" equalAverage="0" bottom="0" percent="0" rank="0" text="" dxfId="5411">
      <formula>$B$195&lt;1</formula>
    </cfRule>
  </conditionalFormatting>
  <conditionalFormatting sqref="B194:H194">
    <cfRule type="expression" priority="313" aboveAverage="0" equalAverage="0" bottom="0" percent="0" rank="0" text="" dxfId="5412">
      <formula>$B$194&lt;1</formula>
    </cfRule>
  </conditionalFormatting>
  <conditionalFormatting sqref="B193:H193">
    <cfRule type="expression" priority="314" aboveAverage="0" equalAverage="0" bottom="0" percent="0" rank="0" text="" dxfId="5413">
      <formula>$B$193&lt;1</formula>
    </cfRule>
  </conditionalFormatting>
  <conditionalFormatting sqref="B192:H192">
    <cfRule type="expression" priority="315" aboveAverage="0" equalAverage="0" bottom="0" percent="0" rank="0" text="" dxfId="5414">
      <formula>$B$192&lt;1</formula>
    </cfRule>
  </conditionalFormatting>
  <conditionalFormatting sqref="B191:H191">
    <cfRule type="expression" priority="316" aboveAverage="0" equalAverage="0" bottom="0" percent="0" rank="0" text="" dxfId="5415">
      <formula>$B$191&lt;1</formula>
    </cfRule>
  </conditionalFormatting>
  <conditionalFormatting sqref="B190:H190">
    <cfRule type="expression" priority="317" aboveAverage="0" equalAverage="0" bottom="0" percent="0" rank="0" text="" dxfId="5416">
      <formula>$B$190&lt;1</formula>
    </cfRule>
  </conditionalFormatting>
  <conditionalFormatting sqref="B189:H189">
    <cfRule type="expression" priority="318" aboveAverage="0" equalAverage="0" bottom="0" percent="0" rank="0" text="" dxfId="5417">
      <formula>$B$189&lt;1</formula>
    </cfRule>
  </conditionalFormatting>
  <conditionalFormatting sqref="B188:H188">
    <cfRule type="expression" priority="319" aboveAverage="0" equalAverage="0" bottom="0" percent="0" rank="0" text="" dxfId="5418">
      <formula>$B$188&lt;1</formula>
    </cfRule>
  </conditionalFormatting>
  <conditionalFormatting sqref="B187:H187">
    <cfRule type="expression" priority="320" aboveAverage="0" equalAverage="0" bottom="0" percent="0" rank="0" text="" dxfId="5419">
      <formula>$B$187&lt;1</formula>
    </cfRule>
  </conditionalFormatting>
  <conditionalFormatting sqref="B186:H186">
    <cfRule type="expression" priority="321" aboveAverage="0" equalAverage="0" bottom="0" percent="0" rank="0" text="" dxfId="5420">
      <formula>$B$186&lt;1</formula>
    </cfRule>
  </conditionalFormatting>
  <conditionalFormatting sqref="B185:H185">
    <cfRule type="expression" priority="322" aboveAverage="0" equalAverage="0" bottom="0" percent="0" rank="0" text="" dxfId="5421">
      <formula>$B$185&lt;1</formula>
    </cfRule>
  </conditionalFormatting>
  <conditionalFormatting sqref="B180:H180">
    <cfRule type="expression" priority="323" aboveAverage="0" equalAverage="0" bottom="0" percent="0" rank="0" text="" dxfId="5422">
      <formula>$B$180&lt;1</formula>
    </cfRule>
  </conditionalFormatting>
  <conditionalFormatting sqref="B179:H179">
    <cfRule type="expression" priority="324" aboveAverage="0" equalAverage="0" bottom="0" percent="0" rank="0" text="" dxfId="5423">
      <formula>$B$179&lt;1</formula>
    </cfRule>
  </conditionalFormatting>
  <conditionalFormatting sqref="B178:H178">
    <cfRule type="expression" priority="325" aboveAverage="0" equalAverage="0" bottom="0" percent="0" rank="0" text="" dxfId="5424">
      <formula>$B$178&lt;1</formula>
    </cfRule>
  </conditionalFormatting>
  <conditionalFormatting sqref="B177:H177">
    <cfRule type="expression" priority="326" aboveAverage="0" equalAverage="0" bottom="0" percent="0" rank="0" text="" dxfId="5425">
      <formula>$B$177&lt;1</formula>
    </cfRule>
  </conditionalFormatting>
  <conditionalFormatting sqref="B176:H176">
    <cfRule type="expression" priority="327" aboveAverage="0" equalAverage="0" bottom="0" percent="0" rank="0" text="" dxfId="5426">
      <formula>$B$176&lt;1</formula>
    </cfRule>
  </conditionalFormatting>
  <conditionalFormatting sqref="B175:H175">
    <cfRule type="expression" priority="328" aboveAverage="0" equalAverage="0" bottom="0" percent="0" rank="0" text="" dxfId="5427">
      <formula>$B$175&lt;1</formula>
    </cfRule>
  </conditionalFormatting>
  <conditionalFormatting sqref="B174:H174">
    <cfRule type="expression" priority="329" aboveAverage="0" equalAverage="0" bottom="0" percent="0" rank="0" text="" dxfId="5428">
      <formula>$B$174&lt;1</formula>
    </cfRule>
  </conditionalFormatting>
  <conditionalFormatting sqref="B173:H173">
    <cfRule type="expression" priority="330" aboveAverage="0" equalAverage="0" bottom="0" percent="0" rank="0" text="" dxfId="5429">
      <formula>$B$173&lt;1</formula>
    </cfRule>
  </conditionalFormatting>
  <conditionalFormatting sqref="B172:H172">
    <cfRule type="expression" priority="331" aboveAverage="0" equalAverage="0" bottom="0" percent="0" rank="0" text="" dxfId="5430">
      <formula>$B$172&lt;1</formula>
    </cfRule>
  </conditionalFormatting>
  <conditionalFormatting sqref="B171:H171">
    <cfRule type="expression" priority="332" aboveAverage="0" equalAverage="0" bottom="0" percent="0" rank="0" text="" dxfId="5431">
      <formula>$B$171&lt;1</formula>
    </cfRule>
  </conditionalFormatting>
  <conditionalFormatting sqref="B170:H170">
    <cfRule type="expression" priority="333" aboveAverage="0" equalAverage="0" bottom="0" percent="0" rank="0" text="" dxfId="5432">
      <formula>$B$170&lt;1</formula>
    </cfRule>
  </conditionalFormatting>
  <conditionalFormatting sqref="B169:H169">
    <cfRule type="expression" priority="334" aboveAverage="0" equalAverage="0" bottom="0" percent="0" rank="0" text="" dxfId="5433">
      <formula>$B$169&lt;1</formula>
    </cfRule>
  </conditionalFormatting>
  <conditionalFormatting sqref="B168:H168">
    <cfRule type="expression" priority="335" aboveAverage="0" equalAverage="0" bottom="0" percent="0" rank="0" text="" dxfId="5434">
      <formula>$B$168&lt;1</formula>
    </cfRule>
  </conditionalFormatting>
  <conditionalFormatting sqref="B167:H167">
    <cfRule type="expression" priority="336" aboveAverage="0" equalAverage="0" bottom="0" percent="0" rank="0" text="" dxfId="5435">
      <formula>$B$167&lt;1</formula>
    </cfRule>
  </conditionalFormatting>
  <conditionalFormatting sqref="B166:H166">
    <cfRule type="expression" priority="337" aboveAverage="0" equalAverage="0" bottom="0" percent="0" rank="0" text="" dxfId="5436">
      <formula>$B$166&lt;1</formula>
    </cfRule>
  </conditionalFormatting>
  <conditionalFormatting sqref="B165:H165">
    <cfRule type="expression" priority="338" aboveAverage="0" equalAverage="0" bottom="0" percent="0" rank="0" text="" dxfId="5437">
      <formula>$B$165&lt;1</formula>
    </cfRule>
  </conditionalFormatting>
  <conditionalFormatting sqref="B164:H164">
    <cfRule type="expression" priority="339" aboveAverage="0" equalAverage="0" bottom="0" percent="0" rank="0" text="" dxfId="5438">
      <formula>$B$164&lt;1</formula>
    </cfRule>
  </conditionalFormatting>
  <conditionalFormatting sqref="B163:H163">
    <cfRule type="expression" priority="340" aboveAverage="0" equalAverage="0" bottom="0" percent="0" rank="0" text="" dxfId="5439">
      <formula>$B$163&lt;1</formula>
    </cfRule>
  </conditionalFormatting>
  <conditionalFormatting sqref="B162:H162">
    <cfRule type="expression" priority="341" aboveAverage="0" equalAverage="0" bottom="0" percent="0" rank="0" text="" dxfId="5440">
      <formula>$B$162&lt;1</formula>
    </cfRule>
  </conditionalFormatting>
  <conditionalFormatting sqref="B161:H161">
    <cfRule type="expression" priority="342" aboveAverage="0" equalAverage="0" bottom="0" percent="0" rank="0" text="" dxfId="5441">
      <formula>$B$161&lt;1</formula>
    </cfRule>
  </conditionalFormatting>
  <conditionalFormatting sqref="B160:H160">
    <cfRule type="expression" priority="343" aboveAverage="0" equalAverage="0" bottom="0" percent="0" rank="0" text="" dxfId="5442">
      <formula>$B$160&lt;1</formula>
    </cfRule>
  </conditionalFormatting>
  <conditionalFormatting sqref="B159:H159">
    <cfRule type="expression" priority="344" aboveAverage="0" equalAverage="0" bottom="0" percent="0" rank="0" text="" dxfId="5443">
      <formula>$B$159&lt;1</formula>
    </cfRule>
  </conditionalFormatting>
  <conditionalFormatting sqref="B158:H158">
    <cfRule type="expression" priority="345" aboveAverage="0" equalAverage="0" bottom="0" percent="0" rank="0" text="" dxfId="5444">
      <formula>$B$158&lt;1</formula>
    </cfRule>
  </conditionalFormatting>
  <conditionalFormatting sqref="B157:H157">
    <cfRule type="expression" priority="346" aboveAverage="0" equalAverage="0" bottom="0" percent="0" rank="0" text="" dxfId="5445">
      <formula>$B$157&lt;1</formula>
    </cfRule>
  </conditionalFormatting>
  <conditionalFormatting sqref="B156:H156">
    <cfRule type="expression" priority="347" aboveAverage="0" equalAverage="0" bottom="0" percent="0" rank="0" text="" dxfId="5446">
      <formula>$B$156&lt;1</formula>
    </cfRule>
  </conditionalFormatting>
  <conditionalFormatting sqref="B155:H155">
    <cfRule type="expression" priority="348" aboveAverage="0" equalAverage="0" bottom="0" percent="0" rank="0" text="" dxfId="5447">
      <formula>$B$155&lt;1</formula>
    </cfRule>
  </conditionalFormatting>
  <conditionalFormatting sqref="B154:H154">
    <cfRule type="expression" priority="349" aboveAverage="0" equalAverage="0" bottom="0" percent="0" rank="0" text="" dxfId="5448">
      <formula>$B$154&lt;1</formula>
    </cfRule>
  </conditionalFormatting>
  <conditionalFormatting sqref="B153:H153">
    <cfRule type="expression" priority="350" aboveAverage="0" equalAverage="0" bottom="0" percent="0" rank="0" text="" dxfId="5449">
      <formula>$B$153&lt;1</formula>
    </cfRule>
  </conditionalFormatting>
  <conditionalFormatting sqref="B152:H152">
    <cfRule type="expression" priority="351" aboveAverage="0" equalAverage="0" bottom="0" percent="0" rank="0" text="" dxfId="5450">
      <formula>$B$152&lt;1</formula>
    </cfRule>
  </conditionalFormatting>
  <conditionalFormatting sqref="B151:H151">
    <cfRule type="expression" priority="352" aboveAverage="0" equalAverage="0" bottom="0" percent="0" rank="0" text="" dxfId="5451">
      <formula>$B$151&lt;1</formula>
    </cfRule>
  </conditionalFormatting>
  <conditionalFormatting sqref="B150:H150">
    <cfRule type="expression" priority="353" aboveAverage="0" equalAverage="0" bottom="0" percent="0" rank="0" text="" dxfId="5452">
      <formula>$B$150&lt;1</formula>
    </cfRule>
  </conditionalFormatting>
  <conditionalFormatting sqref="B149:H149">
    <cfRule type="expression" priority="354" aboveAverage="0" equalAverage="0" bottom="0" percent="0" rank="0" text="" dxfId="5453">
      <formula>$B$149&lt;1</formula>
    </cfRule>
  </conditionalFormatting>
  <conditionalFormatting sqref="B148:H148">
    <cfRule type="expression" priority="355" aboveAverage="0" equalAverage="0" bottom="0" percent="0" rank="0" text="" dxfId="5454">
      <formula>$B$148&lt;1</formula>
    </cfRule>
  </conditionalFormatting>
  <conditionalFormatting sqref="B147:H147">
    <cfRule type="expression" priority="356" aboveAverage="0" equalAverage="0" bottom="0" percent="0" rank="0" text="" dxfId="5455">
      <formula>$B$147&lt;1</formula>
    </cfRule>
  </conditionalFormatting>
  <conditionalFormatting sqref="B146:H146">
    <cfRule type="expression" priority="357" aboveAverage="0" equalAverage="0" bottom="0" percent="0" rank="0" text="" dxfId="5456">
      <formula>$B$146&lt;1</formula>
    </cfRule>
  </conditionalFormatting>
  <conditionalFormatting sqref="B145:H145">
    <cfRule type="expression" priority="358" aboveAverage="0" equalAverage="0" bottom="0" percent="0" rank="0" text="" dxfId="5457">
      <formula>$B$145&lt;1</formula>
    </cfRule>
  </conditionalFormatting>
  <conditionalFormatting sqref="B144:H144">
    <cfRule type="expression" priority="359" aboveAverage="0" equalAverage="0" bottom="0" percent="0" rank="0" text="" dxfId="5458">
      <formula>$B$144&lt;1</formula>
    </cfRule>
  </conditionalFormatting>
  <conditionalFormatting sqref="B143:H143">
    <cfRule type="expression" priority="360" aboveAverage="0" equalAverage="0" bottom="0" percent="0" rank="0" text="" dxfId="5459">
      <formula>$B$143&lt;1</formula>
    </cfRule>
  </conditionalFormatting>
  <conditionalFormatting sqref="B142:H142">
    <cfRule type="expression" priority="361" aboveAverage="0" equalAverage="0" bottom="0" percent="0" rank="0" text="" dxfId="5460">
      <formula>$B$142&lt;1</formula>
    </cfRule>
  </conditionalFormatting>
  <conditionalFormatting sqref="B141:H141">
    <cfRule type="expression" priority="362" aboveAverage="0" equalAverage="0" bottom="0" percent="0" rank="0" text="" dxfId="5461">
      <formula>$B$141&lt;1</formula>
    </cfRule>
  </conditionalFormatting>
  <conditionalFormatting sqref="B140:H140">
    <cfRule type="expression" priority="363" aboveAverage="0" equalAverage="0" bottom="0" percent="0" rank="0" text="" dxfId="5462">
      <formula>$B$140&lt;1</formula>
    </cfRule>
  </conditionalFormatting>
  <conditionalFormatting sqref="B139:H139">
    <cfRule type="expression" priority="364" aboveAverage="0" equalAverage="0" bottom="0" percent="0" rank="0" text="" dxfId="5463">
      <formula>$B$139&lt;1</formula>
    </cfRule>
  </conditionalFormatting>
  <conditionalFormatting sqref="B138:H138">
    <cfRule type="expression" priority="365" aboveAverage="0" equalAverage="0" bottom="0" percent="0" rank="0" text="" dxfId="5464">
      <formula>$B$138&lt;1</formula>
    </cfRule>
  </conditionalFormatting>
  <conditionalFormatting sqref="B137:H137">
    <cfRule type="expression" priority="366" aboveAverage="0" equalAverage="0" bottom="0" percent="0" rank="0" text="" dxfId="5465">
      <formula>$B$137&lt;1</formula>
    </cfRule>
  </conditionalFormatting>
  <conditionalFormatting sqref="B136:H136">
    <cfRule type="expression" priority="367" aboveAverage="0" equalAverage="0" bottom="0" percent="0" rank="0" text="" dxfId="5466">
      <formula>$B$136&lt;1</formula>
    </cfRule>
  </conditionalFormatting>
  <conditionalFormatting sqref="B135:H135">
    <cfRule type="expression" priority="368" aboveAverage="0" equalAverage="0" bottom="0" percent="0" rank="0" text="" dxfId="5467">
      <formula>$B$135&lt;1</formula>
    </cfRule>
  </conditionalFormatting>
  <conditionalFormatting sqref="B134:H134">
    <cfRule type="expression" priority="369" aboveAverage="0" equalAverage="0" bottom="0" percent="0" rank="0" text="" dxfId="5468">
      <formula>$B$134&lt;1</formula>
    </cfRule>
  </conditionalFormatting>
  <conditionalFormatting sqref="B133:H133">
    <cfRule type="expression" priority="370" aboveAverage="0" equalAverage="0" bottom="0" percent="0" rank="0" text="" dxfId="5469">
      <formula>$B$133&lt;1</formula>
    </cfRule>
  </conditionalFormatting>
  <conditionalFormatting sqref="B132:H132">
    <cfRule type="expression" priority="371" aboveAverage="0" equalAverage="0" bottom="0" percent="0" rank="0" text="" dxfId="5470">
      <formula>$B$132&lt;1</formula>
    </cfRule>
  </conditionalFormatting>
  <conditionalFormatting sqref="B131:H131">
    <cfRule type="expression" priority="372" aboveAverage="0" equalAverage="0" bottom="0" percent="0" rank="0" text="" dxfId="5471">
      <formula>$B$131&lt;1</formula>
    </cfRule>
  </conditionalFormatting>
  <conditionalFormatting sqref="B130:H130">
    <cfRule type="expression" priority="373" aboveAverage="0" equalAverage="0" bottom="0" percent="0" rank="0" text="" dxfId="5472">
      <formula>$B$130&lt;1</formula>
    </cfRule>
  </conditionalFormatting>
  <conditionalFormatting sqref="B129:H129">
    <cfRule type="expression" priority="374" aboveAverage="0" equalAverage="0" bottom="0" percent="0" rank="0" text="" dxfId="5473">
      <formula>$B$129&lt;1</formula>
    </cfRule>
  </conditionalFormatting>
  <conditionalFormatting sqref="B128:H128">
    <cfRule type="expression" priority="375" aboveAverage="0" equalAverage="0" bottom="0" percent="0" rank="0" text="" dxfId="5474">
      <formula>$B$128&lt;1</formula>
    </cfRule>
  </conditionalFormatting>
  <conditionalFormatting sqref="B127:H127">
    <cfRule type="expression" priority="376" aboveAverage="0" equalAverage="0" bottom="0" percent="0" rank="0" text="" dxfId="5475">
      <formula>$B$127&lt;1</formula>
    </cfRule>
  </conditionalFormatting>
  <conditionalFormatting sqref="B126:H126">
    <cfRule type="expression" priority="377" aboveAverage="0" equalAverage="0" bottom="0" percent="0" rank="0" text="" dxfId="5476">
      <formula>$B$126&lt;1</formula>
    </cfRule>
  </conditionalFormatting>
  <conditionalFormatting sqref="B125:H125">
    <cfRule type="expression" priority="378" aboveAverage="0" equalAverage="0" bottom="0" percent="0" rank="0" text="" dxfId="5477">
      <formula>$B$125&lt;1</formula>
    </cfRule>
  </conditionalFormatting>
  <conditionalFormatting sqref="B124:H124">
    <cfRule type="expression" priority="379" aboveAverage="0" equalAverage="0" bottom="0" percent="0" rank="0" text="" dxfId="5478">
      <formula>$B$124&lt;1</formula>
    </cfRule>
  </conditionalFormatting>
  <conditionalFormatting sqref="B123:H123">
    <cfRule type="expression" priority="380" aboveAverage="0" equalAverage="0" bottom="0" percent="0" rank="0" text="" dxfId="5479">
      <formula>$B$123&lt;1</formula>
    </cfRule>
  </conditionalFormatting>
  <conditionalFormatting sqref="B122:H122">
    <cfRule type="expression" priority="381" aboveAverage="0" equalAverage="0" bottom="0" percent="0" rank="0" text="" dxfId="5480">
      <formula>$B$122&lt;1</formula>
    </cfRule>
  </conditionalFormatting>
  <conditionalFormatting sqref="B121:H121">
    <cfRule type="expression" priority="382" aboveAverage="0" equalAverage="0" bottom="0" percent="0" rank="0" text="" dxfId="5481">
      <formula>$B$121&lt;1</formula>
    </cfRule>
  </conditionalFormatting>
  <conditionalFormatting sqref="B120:H120">
    <cfRule type="expression" priority="383" aboveAverage="0" equalAverage="0" bottom="0" percent="0" rank="0" text="" dxfId="5482">
      <formula>$B$120&lt;1</formula>
    </cfRule>
  </conditionalFormatting>
  <conditionalFormatting sqref="B119:H119">
    <cfRule type="expression" priority="384" aboveAverage="0" equalAverage="0" bottom="0" percent="0" rank="0" text="" dxfId="5483">
      <formula>$B$119&lt;1</formula>
    </cfRule>
  </conditionalFormatting>
  <conditionalFormatting sqref="B118:H118">
    <cfRule type="expression" priority="385" aboveAverage="0" equalAverage="0" bottom="0" percent="0" rank="0" text="" dxfId="5484">
      <formula>$B$118&lt;1</formula>
    </cfRule>
  </conditionalFormatting>
  <conditionalFormatting sqref="B117:H117">
    <cfRule type="expression" priority="386" aboveAverage="0" equalAverage="0" bottom="0" percent="0" rank="0" text="" dxfId="5485">
      <formula>$B$117&lt;1</formula>
    </cfRule>
  </conditionalFormatting>
  <conditionalFormatting sqref="B116:H116">
    <cfRule type="expression" priority="387" aboveAverage="0" equalAverage="0" bottom="0" percent="0" rank="0" text="" dxfId="5486">
      <formula>$B$116&lt;1</formula>
    </cfRule>
  </conditionalFormatting>
  <conditionalFormatting sqref="B115:H115">
    <cfRule type="expression" priority="388" aboveAverage="0" equalAverage="0" bottom="0" percent="0" rank="0" text="" dxfId="5487">
      <formula>$B$115&lt;1</formula>
    </cfRule>
  </conditionalFormatting>
  <conditionalFormatting sqref="B114:H114">
    <cfRule type="expression" priority="389" aboveAverage="0" equalAverage="0" bottom="0" percent="0" rank="0" text="" dxfId="5488">
      <formula>$B$114&lt;1</formula>
    </cfRule>
  </conditionalFormatting>
  <conditionalFormatting sqref="B113:H113">
    <cfRule type="expression" priority="390" aboveAverage="0" equalAverage="0" bottom="0" percent="0" rank="0" text="" dxfId="5489">
      <formula>$B$113&lt;1</formula>
    </cfRule>
  </conditionalFormatting>
  <conditionalFormatting sqref="B112:H112">
    <cfRule type="expression" priority="391" aboveAverage="0" equalAverage="0" bottom="0" percent="0" rank="0" text="" dxfId="5490">
      <formula>$B$112&lt;1</formula>
    </cfRule>
  </conditionalFormatting>
  <conditionalFormatting sqref="B111:H111">
    <cfRule type="expression" priority="392" aboveAverage="0" equalAverage="0" bottom="0" percent="0" rank="0" text="" dxfId="5491">
      <formula>$B$111&lt;1</formula>
    </cfRule>
  </conditionalFormatting>
  <conditionalFormatting sqref="B110:H110">
    <cfRule type="expression" priority="393" aboveAverage="0" equalAverage="0" bottom="0" percent="0" rank="0" text="" dxfId="5492">
      <formula>$B$110&lt;1</formula>
    </cfRule>
  </conditionalFormatting>
  <conditionalFormatting sqref="B109:H109">
    <cfRule type="expression" priority="394" aboveAverage="0" equalAverage="0" bottom="0" percent="0" rank="0" text="" dxfId="5493">
      <formula>$B$109&lt;1</formula>
    </cfRule>
  </conditionalFormatting>
  <conditionalFormatting sqref="B108:H108">
    <cfRule type="expression" priority="395" aboveAverage="0" equalAverage="0" bottom="0" percent="0" rank="0" text="" dxfId="5494">
      <formula>$B$108&lt;1</formula>
    </cfRule>
  </conditionalFormatting>
  <conditionalFormatting sqref="B107:H107">
    <cfRule type="expression" priority="396" aboveAverage="0" equalAverage="0" bottom="0" percent="0" rank="0" text="" dxfId="5495">
      <formula>$B$107&lt;1</formula>
    </cfRule>
  </conditionalFormatting>
  <conditionalFormatting sqref="B106:H106">
    <cfRule type="expression" priority="397" aboveAverage="0" equalAverage="0" bottom="0" percent="0" rank="0" text="" dxfId="5496">
      <formula>$B$106&lt;1</formula>
    </cfRule>
  </conditionalFormatting>
  <conditionalFormatting sqref="B105:H105">
    <cfRule type="expression" priority="398" aboveAverage="0" equalAverage="0" bottom="0" percent="0" rank="0" text="" dxfId="5497">
      <formula>$B$105&lt;1</formula>
    </cfRule>
  </conditionalFormatting>
  <conditionalFormatting sqref="B104:H104">
    <cfRule type="expression" priority="399" aboveAverage="0" equalAverage="0" bottom="0" percent="0" rank="0" text="" dxfId="5498">
      <formula>$B$104&lt;1</formula>
    </cfRule>
  </conditionalFormatting>
  <conditionalFormatting sqref="B103:H103">
    <cfRule type="expression" priority="400" aboveAverage="0" equalAverage="0" bottom="0" percent="0" rank="0" text="" dxfId="5499">
      <formula>$B$103&lt;1</formula>
    </cfRule>
  </conditionalFormatting>
  <conditionalFormatting sqref="B102:H102">
    <cfRule type="expression" priority="401" aboveAverage="0" equalAverage="0" bottom="0" percent="0" rank="0" text="" dxfId="5500">
      <formula>$B$102&lt;1</formula>
    </cfRule>
  </conditionalFormatting>
  <conditionalFormatting sqref="B101:H101">
    <cfRule type="expression" priority="402" aboveAverage="0" equalAverage="0" bottom="0" percent="0" rank="0" text="" dxfId="5501">
      <formula>$B$101&lt;1</formula>
    </cfRule>
  </conditionalFormatting>
  <conditionalFormatting sqref="B100:H100">
    <cfRule type="expression" priority="403" aboveAverage="0" equalAverage="0" bottom="0" percent="0" rank="0" text="" dxfId="5502">
      <formula>$B$100&lt;1</formula>
    </cfRule>
  </conditionalFormatting>
  <conditionalFormatting sqref="B99:H99">
    <cfRule type="expression" priority="404" aboveAverage="0" equalAverage="0" bottom="0" percent="0" rank="0" text="" dxfId="5503">
      <formula>$B$99&lt;1</formula>
    </cfRule>
  </conditionalFormatting>
  <conditionalFormatting sqref="B98:H98">
    <cfRule type="expression" priority="405" aboveAverage="0" equalAverage="0" bottom="0" percent="0" rank="0" text="" dxfId="5504">
      <formula>$B$98&lt;1</formula>
    </cfRule>
  </conditionalFormatting>
  <conditionalFormatting sqref="B97:H97">
    <cfRule type="expression" priority="406" aboveAverage="0" equalAverage="0" bottom="0" percent="0" rank="0" text="" dxfId="5505">
      <formula>$B$97&lt;1</formula>
    </cfRule>
  </conditionalFormatting>
  <conditionalFormatting sqref="B96:H96">
    <cfRule type="expression" priority="407" aboveAverage="0" equalAverage="0" bottom="0" percent="0" rank="0" text="" dxfId="5506">
      <formula>$B$96&lt;1</formula>
    </cfRule>
  </conditionalFormatting>
  <conditionalFormatting sqref="B95:H95">
    <cfRule type="expression" priority="408" aboveAverage="0" equalAverage="0" bottom="0" percent="0" rank="0" text="" dxfId="5507">
      <formula>$B$95&lt;1</formula>
    </cfRule>
  </conditionalFormatting>
  <conditionalFormatting sqref="B94:H94">
    <cfRule type="expression" priority="409" aboveAverage="0" equalAverage="0" bottom="0" percent="0" rank="0" text="" dxfId="5508">
      <formula>$B$94&lt;1</formula>
    </cfRule>
  </conditionalFormatting>
  <conditionalFormatting sqref="B93:H93">
    <cfRule type="expression" priority="410" aboveAverage="0" equalAverage="0" bottom="0" percent="0" rank="0" text="" dxfId="5509">
      <formula>$B$93&lt;1</formula>
    </cfRule>
  </conditionalFormatting>
  <conditionalFormatting sqref="B92:H92">
    <cfRule type="expression" priority="411" aboveAverage="0" equalAverage="0" bottom="0" percent="0" rank="0" text="" dxfId="5510">
      <formula>$B$92&lt;1</formula>
    </cfRule>
  </conditionalFormatting>
  <conditionalFormatting sqref="B91:H91">
    <cfRule type="expression" priority="412" aboveAverage="0" equalAverage="0" bottom="0" percent="0" rank="0" text="" dxfId="5511">
      <formula>$B$91&lt;1</formula>
    </cfRule>
  </conditionalFormatting>
  <conditionalFormatting sqref="B90:H90">
    <cfRule type="expression" priority="413" aboveAverage="0" equalAverage="0" bottom="0" percent="0" rank="0" text="" dxfId="5512">
      <formula>$B$90&lt;1</formula>
    </cfRule>
  </conditionalFormatting>
  <conditionalFormatting sqref="B89:H89">
    <cfRule type="expression" priority="414" aboveAverage="0" equalAverage="0" bottom="0" percent="0" rank="0" text="" dxfId="5513">
      <formula>$B$89&lt;1</formula>
    </cfRule>
  </conditionalFormatting>
  <conditionalFormatting sqref="B88:H88">
    <cfRule type="expression" priority="415" aboveAverage="0" equalAverage="0" bottom="0" percent="0" rank="0" text="" dxfId="5514">
      <formula>$B$88&lt;1</formula>
    </cfRule>
  </conditionalFormatting>
  <conditionalFormatting sqref="B87:H87">
    <cfRule type="expression" priority="416" aboveAverage="0" equalAverage="0" bottom="0" percent="0" rank="0" text="" dxfId="5515">
      <formula>$B$87&lt;1</formula>
    </cfRule>
  </conditionalFormatting>
  <conditionalFormatting sqref="B86:H86">
    <cfRule type="expression" priority="417" aboveAverage="0" equalAverage="0" bottom="0" percent="0" rank="0" text="" dxfId="5516">
      <formula>$B$86&lt;1</formula>
    </cfRule>
  </conditionalFormatting>
  <conditionalFormatting sqref="B85:H85">
    <cfRule type="expression" priority="418" aboveAverage="0" equalAverage="0" bottom="0" percent="0" rank="0" text="" dxfId="5517">
      <formula>$B$85&lt;1</formula>
    </cfRule>
  </conditionalFormatting>
  <conditionalFormatting sqref="B82:H82">
    <cfRule type="expression" priority="419" aboveAverage="0" equalAverage="0" bottom="0" percent="0" rank="0" text="" dxfId="5518">
      <formula>$B$82&lt;1</formula>
    </cfRule>
  </conditionalFormatting>
  <conditionalFormatting sqref="B81:H81">
    <cfRule type="expression" priority="420" aboveAverage="0" equalAverage="0" bottom="0" percent="0" rank="0" text="" dxfId="5519">
      <formula>$B$81&lt;1</formula>
    </cfRule>
  </conditionalFormatting>
  <conditionalFormatting sqref="B80:H80">
    <cfRule type="expression" priority="421" aboveAverage="0" equalAverage="0" bottom="0" percent="0" rank="0" text="" dxfId="5520">
      <formula>$B$80&lt;1</formula>
    </cfRule>
  </conditionalFormatting>
  <conditionalFormatting sqref="B79:H79">
    <cfRule type="expression" priority="422" aboveAverage="0" equalAverage="0" bottom="0" percent="0" rank="0" text="" dxfId="5521">
      <formula>$B$79&lt;1</formula>
    </cfRule>
  </conditionalFormatting>
  <conditionalFormatting sqref="B78:H78">
    <cfRule type="expression" priority="423" aboveAverage="0" equalAverage="0" bottom="0" percent="0" rank="0" text="" dxfId="5522">
      <formula>$B$78&lt;1</formula>
    </cfRule>
  </conditionalFormatting>
  <conditionalFormatting sqref="B77:H77">
    <cfRule type="expression" priority="424" aboveAverage="0" equalAverage="0" bottom="0" percent="0" rank="0" text="" dxfId="5523">
      <formula>$B$77&lt;1</formula>
    </cfRule>
  </conditionalFormatting>
  <conditionalFormatting sqref="B76:H76">
    <cfRule type="expression" priority="425" aboveAverage="0" equalAverage="0" bottom="0" percent="0" rank="0" text="" dxfId="5524">
      <formula>$B$76&lt;1</formula>
    </cfRule>
  </conditionalFormatting>
  <conditionalFormatting sqref="B75:H75">
    <cfRule type="expression" priority="426" aboveAverage="0" equalAverage="0" bottom="0" percent="0" rank="0" text="" dxfId="5525">
      <formula>$B$75&lt;1</formula>
    </cfRule>
  </conditionalFormatting>
  <conditionalFormatting sqref="B74:H74">
    <cfRule type="expression" priority="427" aboveAverage="0" equalAverage="0" bottom="0" percent="0" rank="0" text="" dxfId="5526">
      <formula>$B$74&lt;1</formula>
    </cfRule>
  </conditionalFormatting>
  <conditionalFormatting sqref="B73:H73">
    <cfRule type="expression" priority="428" aboveAverage="0" equalAverage="0" bottom="0" percent="0" rank="0" text="" dxfId="5527">
      <formula>$B$73&lt;1</formula>
    </cfRule>
  </conditionalFormatting>
  <conditionalFormatting sqref="B72:H72">
    <cfRule type="expression" priority="429" aboveAverage="0" equalAverage="0" bottom="0" percent="0" rank="0" text="" dxfId="5528">
      <formula>$B$72&lt;1</formula>
    </cfRule>
  </conditionalFormatting>
  <conditionalFormatting sqref="B71:H71">
    <cfRule type="expression" priority="430" aboveAverage="0" equalAverage="0" bottom="0" percent="0" rank="0" text="" dxfId="5529">
      <formula>$B$71&lt;1</formula>
    </cfRule>
  </conditionalFormatting>
  <conditionalFormatting sqref="B70:H70">
    <cfRule type="expression" priority="431" aboveAverage="0" equalAverage="0" bottom="0" percent="0" rank="0" text="" dxfId="5530">
      <formula>$B$70&lt;1</formula>
    </cfRule>
  </conditionalFormatting>
  <conditionalFormatting sqref="B69:H69">
    <cfRule type="expression" priority="432" aboveAverage="0" equalAverage="0" bottom="0" percent="0" rank="0" text="" dxfId="5531">
      <formula>$B$69&lt;1</formula>
    </cfRule>
  </conditionalFormatting>
  <conditionalFormatting sqref="B68:H68">
    <cfRule type="expression" priority="433" aboveAverage="0" equalAverage="0" bottom="0" percent="0" rank="0" text="" dxfId="5532">
      <formula>$B$68&lt;1</formula>
    </cfRule>
  </conditionalFormatting>
  <conditionalFormatting sqref="B67:H67">
    <cfRule type="expression" priority="434" aboveAverage="0" equalAverage="0" bottom="0" percent="0" rank="0" text="" dxfId="5533">
      <formula>$B$67&lt;1</formula>
    </cfRule>
  </conditionalFormatting>
  <conditionalFormatting sqref="B66:H66">
    <cfRule type="expression" priority="435" aboveAverage="0" equalAverage="0" bottom="0" percent="0" rank="0" text="" dxfId="5534">
      <formula>$B$66&lt;1</formula>
    </cfRule>
  </conditionalFormatting>
  <conditionalFormatting sqref="B65:H65">
    <cfRule type="expression" priority="436" aboveAverage="0" equalAverage="0" bottom="0" percent="0" rank="0" text="" dxfId="5535">
      <formula>$B$65&lt;1</formula>
    </cfRule>
  </conditionalFormatting>
  <conditionalFormatting sqref="B64:H64">
    <cfRule type="expression" priority="437" aboveAverage="0" equalAverage="0" bottom="0" percent="0" rank="0" text="" dxfId="5536">
      <formula>$B$64&lt;1</formula>
    </cfRule>
  </conditionalFormatting>
  <conditionalFormatting sqref="B63:H63">
    <cfRule type="expression" priority="438" aboveAverage="0" equalAverage="0" bottom="0" percent="0" rank="0" text="" dxfId="5537">
      <formula>$B$63&lt;1</formula>
    </cfRule>
  </conditionalFormatting>
  <conditionalFormatting sqref="B58:H58">
    <cfRule type="expression" priority="439" aboveAverage="0" equalAverage="0" bottom="0" percent="0" rank="0" text="" dxfId="5538">
      <formula>$B$58&lt;1</formula>
    </cfRule>
  </conditionalFormatting>
  <conditionalFormatting sqref="B57:H57">
    <cfRule type="expression" priority="440" aboveAverage="0" equalAverage="0" bottom="0" percent="0" rank="0" text="" dxfId="5539">
      <formula>$B$57&lt;1</formula>
    </cfRule>
  </conditionalFormatting>
  <conditionalFormatting sqref="B56:H56">
    <cfRule type="expression" priority="441" aboveAverage="0" equalAverage="0" bottom="0" percent="0" rank="0" text="" dxfId="5540">
      <formula>$B$56&lt;1</formula>
    </cfRule>
  </conditionalFormatting>
  <conditionalFormatting sqref="B55:H55">
    <cfRule type="expression" priority="442" aboveAverage="0" equalAverage="0" bottom="0" percent="0" rank="0" text="" dxfId="5541">
      <formula>$B$55&lt;1</formula>
    </cfRule>
  </conditionalFormatting>
  <conditionalFormatting sqref="B54:H54">
    <cfRule type="expression" priority="443" aboveAverage="0" equalAverage="0" bottom="0" percent="0" rank="0" text="" dxfId="5542">
      <formula>$B$54&lt;1</formula>
    </cfRule>
  </conditionalFormatting>
  <conditionalFormatting sqref="B53:H53">
    <cfRule type="expression" priority="444" aboveAverage="0" equalAverage="0" bottom="0" percent="0" rank="0" text="" dxfId="5543">
      <formula>$B$53&lt;1</formula>
    </cfRule>
  </conditionalFormatting>
  <conditionalFormatting sqref="B52:H52">
    <cfRule type="expression" priority="445" aboveAverage="0" equalAverage="0" bottom="0" percent="0" rank="0" text="" dxfId="5544">
      <formula>$B$52&lt;1</formula>
    </cfRule>
  </conditionalFormatting>
  <conditionalFormatting sqref="B51:H51">
    <cfRule type="expression" priority="446" aboveAverage="0" equalAverage="0" bottom="0" percent="0" rank="0" text="" dxfId="5545">
      <formula>$B$51&lt;1</formula>
    </cfRule>
  </conditionalFormatting>
  <conditionalFormatting sqref="B50:H50">
    <cfRule type="expression" priority="447" aboveAverage="0" equalAverage="0" bottom="0" percent="0" rank="0" text="" dxfId="5546">
      <formula>$B$50&lt;1</formula>
    </cfRule>
  </conditionalFormatting>
  <conditionalFormatting sqref="B49:H49">
    <cfRule type="expression" priority="448" aboveAverage="0" equalAverage="0" bottom="0" percent="0" rank="0" text="" dxfId="5547">
      <formula>$B$49&lt;1</formula>
    </cfRule>
  </conditionalFormatting>
  <conditionalFormatting sqref="B48:H48">
    <cfRule type="expression" priority="449" aboveAverage="0" equalAverage="0" bottom="0" percent="0" rank="0" text="" dxfId="5548">
      <formula>$B$48&lt;1</formula>
    </cfRule>
  </conditionalFormatting>
  <conditionalFormatting sqref="B47:H47">
    <cfRule type="expression" priority="450" aboveAverage="0" equalAverage="0" bottom="0" percent="0" rank="0" text="" dxfId="5549">
      <formula>$B$47&lt;1</formula>
    </cfRule>
  </conditionalFormatting>
  <conditionalFormatting sqref="B46:H46">
    <cfRule type="expression" priority="451" aboveAverage="0" equalAverage="0" bottom="0" percent="0" rank="0" text="" dxfId="5550">
      <formula>$B$46&lt;1</formula>
    </cfRule>
  </conditionalFormatting>
  <conditionalFormatting sqref="B45:H45">
    <cfRule type="expression" priority="452" aboveAverage="0" equalAverage="0" bottom="0" percent="0" rank="0" text="" dxfId="5551">
      <formula>$B$45&lt;1</formula>
    </cfRule>
  </conditionalFormatting>
  <conditionalFormatting sqref="B44:H44">
    <cfRule type="expression" priority="453" aboveAverage="0" equalAverage="0" bottom="0" percent="0" rank="0" text="" dxfId="5552">
      <formula>$B$44&lt;1</formula>
    </cfRule>
  </conditionalFormatting>
  <conditionalFormatting sqref="B43:H43">
    <cfRule type="expression" priority="454" aboveAverage="0" equalAverage="0" bottom="0" percent="0" rank="0" text="" dxfId="5553">
      <formula>$B$43&lt;1</formula>
    </cfRule>
  </conditionalFormatting>
  <conditionalFormatting sqref="B42:H42">
    <cfRule type="expression" priority="455" aboveAverage="0" equalAverage="0" bottom="0" percent="0" rank="0" text="" dxfId="5554">
      <formula>$B$42&lt;1</formula>
    </cfRule>
  </conditionalFormatting>
  <conditionalFormatting sqref="B41:H41">
    <cfRule type="expression" priority="456" aboveAverage="0" equalAverage="0" bottom="0" percent="0" rank="0" text="" dxfId="5555">
      <formula>$B$41&lt;1</formula>
    </cfRule>
  </conditionalFormatting>
  <conditionalFormatting sqref="B40:H40">
    <cfRule type="expression" priority="457" aboveAverage="0" equalAverage="0" bottom="0" percent="0" rank="0" text="" dxfId="5556">
      <formula>$B$40&lt;1</formula>
    </cfRule>
  </conditionalFormatting>
  <conditionalFormatting sqref="B39:H39">
    <cfRule type="expression" priority="458" aboveAverage="0" equalAverage="0" bottom="0" percent="0" rank="0" text="" dxfId="5557">
      <formula>$B$39&lt;1</formula>
    </cfRule>
  </conditionalFormatting>
  <conditionalFormatting sqref="B38:H38">
    <cfRule type="expression" priority="459" aboveAverage="0" equalAverage="0" bottom="0" percent="0" rank="0" text="" dxfId="5558">
      <formula>$B$38&lt;1</formula>
    </cfRule>
  </conditionalFormatting>
  <conditionalFormatting sqref="B37:H37">
    <cfRule type="expression" priority="460" aboveAverage="0" equalAverage="0" bottom="0" percent="0" rank="0" text="" dxfId="5559">
      <formula>$B$37&lt;1</formula>
    </cfRule>
  </conditionalFormatting>
  <conditionalFormatting sqref="B36:H36">
    <cfRule type="expression" priority="461" aboveAverage="0" equalAverage="0" bottom="0" percent="0" rank="0" text="" dxfId="5560">
      <formula>$B$36&lt;1</formula>
    </cfRule>
  </conditionalFormatting>
  <conditionalFormatting sqref="B35:H35">
    <cfRule type="expression" priority="462" aboveAverage="0" equalAverage="0" bottom="0" percent="0" rank="0" text="" dxfId="5561">
      <formula>$B$35&lt;1</formula>
    </cfRule>
  </conditionalFormatting>
  <conditionalFormatting sqref="B34:H34">
    <cfRule type="expression" priority="463" aboveAverage="0" equalAverage="0" bottom="0" percent="0" rank="0" text="" dxfId="5562">
      <formula>$B$34&lt;1</formula>
    </cfRule>
  </conditionalFormatting>
  <conditionalFormatting sqref="B33:H33">
    <cfRule type="expression" priority="464" aboveAverage="0" equalAverage="0" bottom="0" percent="0" rank="0" text="" dxfId="5563">
      <formula>$B$33&lt;1</formula>
    </cfRule>
  </conditionalFormatting>
  <conditionalFormatting sqref="B32:H32">
    <cfRule type="expression" priority="465" aboveAverage="0" equalAverage="0" bottom="0" percent="0" rank="0" text="" dxfId="5564">
      <formula>$B$32&lt;1</formula>
    </cfRule>
  </conditionalFormatting>
  <conditionalFormatting sqref="B31:H31">
    <cfRule type="expression" priority="466" aboveAverage="0" equalAverage="0" bottom="0" percent="0" rank="0" text="" dxfId="5565">
      <formula>$B$31&lt;1</formula>
    </cfRule>
  </conditionalFormatting>
  <conditionalFormatting sqref="B30:H30">
    <cfRule type="expression" priority="467" aboveAverage="0" equalAverage="0" bottom="0" percent="0" rank="0" text="" dxfId="5566">
      <formula>$B$30&lt;1</formula>
    </cfRule>
  </conditionalFormatting>
  <conditionalFormatting sqref="B29:H29">
    <cfRule type="expression" priority="468" aboveAverage="0" equalAverage="0" bottom="0" percent="0" rank="0" text="" dxfId="5567">
      <formula>$B$29&lt;1</formula>
    </cfRule>
  </conditionalFormatting>
  <conditionalFormatting sqref="B28:H28">
    <cfRule type="expression" priority="469" aboveAverage="0" equalAverage="0" bottom="0" percent="0" rank="0" text="" dxfId="5568">
      <formula>$B$28&lt;1</formula>
    </cfRule>
  </conditionalFormatting>
  <conditionalFormatting sqref="B27:H27">
    <cfRule type="expression" priority="470" aboveAverage="0" equalAverage="0" bottom="0" percent="0" rank="0" text="" dxfId="5569">
      <formula>$B$27&lt;1</formula>
    </cfRule>
  </conditionalFormatting>
  <conditionalFormatting sqref="B26:H26">
    <cfRule type="expression" priority="471" aboveAverage="0" equalAverage="0" bottom="0" percent="0" rank="0" text="" dxfId="5570">
      <formula>$B$26&lt;1</formula>
    </cfRule>
  </conditionalFormatting>
  <conditionalFormatting sqref="B25:H25">
    <cfRule type="expression" priority="472" aboveAverage="0" equalAverage="0" bottom="0" percent="0" rank="0" text="" dxfId="5571">
      <formula>$B$25&lt;1</formula>
    </cfRule>
  </conditionalFormatting>
  <conditionalFormatting sqref="B24:H24">
    <cfRule type="expression" priority="473" aboveAverage="0" equalAverage="0" bottom="0" percent="0" rank="0" text="" dxfId="5572">
      <formula>$B$24&lt;1</formula>
    </cfRule>
  </conditionalFormatting>
  <conditionalFormatting sqref="B23:H23">
    <cfRule type="expression" priority="474" aboveAverage="0" equalAverage="0" bottom="0" percent="0" rank="0" text="" dxfId="5573">
      <formula>$B$23&lt;1</formula>
    </cfRule>
  </conditionalFormatting>
  <conditionalFormatting sqref="B20:H20">
    <cfRule type="expression" priority="475" aboveAverage="0" equalAverage="0" bottom="0" percent="0" rank="0" text="" dxfId="5574">
      <formula>$B$20&lt;1</formula>
    </cfRule>
  </conditionalFormatting>
  <conditionalFormatting sqref="B19:H19">
    <cfRule type="expression" priority="476" aboveAverage="0" equalAverage="0" bottom="0" percent="0" rank="0" text="" dxfId="5575">
      <formula>$B$19&lt;1</formula>
    </cfRule>
  </conditionalFormatting>
  <conditionalFormatting sqref="B18:H18">
    <cfRule type="expression" priority="477" aboveAverage="0" equalAverage="0" bottom="0" percent="0" rank="0" text="" dxfId="5576">
      <formula>$B$18&lt;1</formula>
    </cfRule>
  </conditionalFormatting>
  <conditionalFormatting sqref="B17:H17">
    <cfRule type="expression" priority="478" aboveAverage="0" equalAverage="0" bottom="0" percent="0" rank="0" text="" dxfId="5577">
      <formula>$B$17&lt;1</formula>
    </cfRule>
  </conditionalFormatting>
  <conditionalFormatting sqref="B16:H16">
    <cfRule type="expression" priority="479" aboveAverage="0" equalAverage="0" bottom="0" percent="0" rank="0" text="" dxfId="5578">
      <formula>$B$16&lt;1</formula>
    </cfRule>
  </conditionalFormatting>
  <conditionalFormatting sqref="B15:H15">
    <cfRule type="expression" priority="480" aboveAverage="0" equalAverage="0" bottom="0" percent="0" rank="0" text="" dxfId="5579">
      <formula>$B$15&lt;1</formula>
    </cfRule>
  </conditionalFormatting>
  <conditionalFormatting sqref="B14:H14">
    <cfRule type="expression" priority="481" aboveAverage="0" equalAverage="0" bottom="0" percent="0" rank="0" text="" dxfId="5580">
      <formula>$B$14&lt;1</formula>
    </cfRule>
  </conditionalFormatting>
  <conditionalFormatting sqref="B13:H13">
    <cfRule type="expression" priority="482" aboveAverage="0" equalAverage="0" bottom="0" percent="0" rank="0" text="" dxfId="5581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9.56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Замер!$D$181&amp;" (Помещение 9)"</f>
        <v>Туалет (Помещение 9)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Замер!$D$187</f>
        <v>0</v>
      </c>
      <c r="F5" s="590" t="s">
        <v>254</v>
      </c>
      <c r="G5" s="590"/>
      <c r="H5" s="591" t="n">
        <f aca="false">Замер!$D$183</f>
        <v>0</v>
      </c>
      <c r="L5" s="61" t="n">
        <f aca="false">$E$5-SUM(Замер!$I$191:$I$197)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Замер!$D$186</f>
        <v>0</v>
      </c>
      <c r="F6" s="590" t="s">
        <v>259</v>
      </c>
      <c r="G6" s="590"/>
      <c r="H6" s="591" t="n">
        <f aca="false">Замер!$D$184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Замер!$D$188</f>
        <v>0</v>
      </c>
      <c r="F7" s="590" t="s">
        <v>261</v>
      </c>
      <c r="G7" s="590"/>
      <c r="H7" s="592" t="n">
        <f aca="false">Замер!$D$185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Замер!$D$192+Замер!$D$193</f>
        <v>0</v>
      </c>
      <c r="F8" s="590" t="s">
        <v>1097</v>
      </c>
      <c r="G8" s="590"/>
      <c r="H8" s="593" t="n">
        <f aca="false">Замер!$D$190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Замер!$D$189</f>
        <v>0</v>
      </c>
      <c r="F9" s="590" t="s">
        <v>1099</v>
      </c>
      <c r="G9" s="590"/>
      <c r="H9" s="594" t="n">
        <f aca="false">Замер!$D$191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622" t="s">
        <v>43</v>
      </c>
      <c r="D59" s="622"/>
      <c r="E59" s="622"/>
      <c r="F59" s="622"/>
      <c r="G59" s="623" t="n">
        <f aca="false">SUMIF(B23:B58,"&gt;0",H23:H58)</f>
        <v>0</v>
      </c>
      <c r="H59" s="623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Замер!$D$197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Замер!$D$194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Замер!$D$194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Замер!$D$194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Замер!$D$194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Замер!$D$194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Замер!$D$194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Замер!$D$197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622" t="s">
        <v>168</v>
      </c>
      <c r="D344" s="622"/>
      <c r="E344" s="622"/>
      <c r="F344" s="622"/>
      <c r="G344" s="652" t="n">
        <f aca="false">SUMIF(B268:B343,"&gt;0",H268:H343)</f>
        <v>0</v>
      </c>
      <c r="H344" s="652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622" t="s">
        <v>222</v>
      </c>
      <c r="D515" s="622"/>
      <c r="E515" s="622"/>
      <c r="F515" s="622"/>
      <c r="G515" s="623" t="n">
        <f aca="false">SUMIF(B481:B514,"&gt;0",H481:H514)</f>
        <v>0</v>
      </c>
      <c r="H515" s="623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HJk/a6NcG3ZP2DFsbSsUClBooWz0QjuE/ZsRsR2ee+hmoNwU7AbQYTbwB5byLH3nGk9xygs4iEQYwC4ViQ6/KQ==" saltValue="14/MSBz8DeEoCrJgCU2Y9A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5582">
      <formula>$B$528&lt;1</formula>
    </cfRule>
  </conditionalFormatting>
  <conditionalFormatting sqref="B527:H527">
    <cfRule type="expression" priority="3" aboveAverage="0" equalAverage="0" bottom="0" percent="0" rank="0" text="" dxfId="5583">
      <formula>$B$527&lt;1</formula>
    </cfRule>
  </conditionalFormatting>
  <conditionalFormatting sqref="B526:H526">
    <cfRule type="expression" priority="4" aboveAverage="0" equalAverage="0" bottom="0" percent="0" rank="0" text="" dxfId="5584">
      <formula>$B$526&lt;1</formula>
    </cfRule>
  </conditionalFormatting>
  <conditionalFormatting sqref="B525:H525">
    <cfRule type="expression" priority="5" aboveAverage="0" equalAverage="0" bottom="0" percent="0" rank="0" text="" dxfId="5585">
      <formula>$B$525&lt;1</formula>
    </cfRule>
  </conditionalFormatting>
  <conditionalFormatting sqref="B524:H524">
    <cfRule type="expression" priority="6" aboveAverage="0" equalAverage="0" bottom="0" percent="0" rank="0" text="" dxfId="5586">
      <formula>$B$524&lt;1</formula>
    </cfRule>
  </conditionalFormatting>
  <conditionalFormatting sqref="B523:H523">
    <cfRule type="expression" priority="7" aboveAverage="0" equalAverage="0" bottom="0" percent="0" rank="0" text="" dxfId="5587">
      <formula>$B$523&lt;1</formula>
    </cfRule>
  </conditionalFormatting>
  <conditionalFormatting sqref="B522:H522">
    <cfRule type="expression" priority="8" aboveAverage="0" equalAverage="0" bottom="0" percent="0" rank="0" text="" dxfId="5588">
      <formula>$B$522&lt;1</formula>
    </cfRule>
  </conditionalFormatting>
  <conditionalFormatting sqref="B521:H521">
    <cfRule type="expression" priority="9" aboveAverage="0" equalAverage="0" bottom="0" percent="0" rank="0" text="" dxfId="5589">
      <formula>$B$521&lt;1</formula>
    </cfRule>
  </conditionalFormatting>
  <conditionalFormatting sqref="B520:H520">
    <cfRule type="expression" priority="10" aboveAverage="0" equalAverage="0" bottom="0" percent="0" rank="0" text="" dxfId="5590">
      <formula>$B$520&lt;1</formula>
    </cfRule>
  </conditionalFormatting>
  <conditionalFormatting sqref="B519:H519">
    <cfRule type="expression" priority="11" aboveAverage="0" equalAverage="0" bottom="0" percent="0" rank="0" text="" dxfId="5591">
      <formula>$B$519&lt;1</formula>
    </cfRule>
  </conditionalFormatting>
  <conditionalFormatting sqref="B518:H518">
    <cfRule type="expression" priority="12" aboveAverage="0" equalAverage="0" bottom="0" percent="0" rank="0" text="" dxfId="5592">
      <formula>$B$518&lt;1</formula>
    </cfRule>
  </conditionalFormatting>
  <conditionalFormatting sqref="B514:H514">
    <cfRule type="expression" priority="13" aboveAverage="0" equalAverage="0" bottom="0" percent="0" rank="0" text="" dxfId="5593">
      <formula>$B$514&lt;1</formula>
    </cfRule>
  </conditionalFormatting>
  <conditionalFormatting sqref="B513:H513">
    <cfRule type="expression" priority="14" aboveAverage="0" equalAverage="0" bottom="0" percent="0" rank="0" text="" dxfId="5594">
      <formula>$B$513&lt;1</formula>
    </cfRule>
  </conditionalFormatting>
  <conditionalFormatting sqref="B512:H512">
    <cfRule type="expression" priority="15" aboveAverage="0" equalAverage="0" bottom="0" percent="0" rank="0" text="" dxfId="5595">
      <formula>$B$512&lt;1</formula>
    </cfRule>
  </conditionalFormatting>
  <conditionalFormatting sqref="B511:H511">
    <cfRule type="expression" priority="16" aboveAverage="0" equalAverage="0" bottom="0" percent="0" rank="0" text="" dxfId="5596">
      <formula>$B$511&lt;1</formula>
    </cfRule>
  </conditionalFormatting>
  <conditionalFormatting sqref="B510:H510">
    <cfRule type="expression" priority="17" aboveAverage="0" equalAverage="0" bottom="0" percent="0" rank="0" text="" dxfId="5597">
      <formula>$B$510&lt;1</formula>
    </cfRule>
  </conditionalFormatting>
  <conditionalFormatting sqref="B509:H509">
    <cfRule type="expression" priority="18" aboveAverage="0" equalAverage="0" bottom="0" percent="0" rank="0" text="" dxfId="5598">
      <formula>$B$509&lt;1</formula>
    </cfRule>
  </conditionalFormatting>
  <conditionalFormatting sqref="B508:H508">
    <cfRule type="expression" priority="19" aboveAverage="0" equalAverage="0" bottom="0" percent="0" rank="0" text="" dxfId="5599">
      <formula>$B$508&lt;1</formula>
    </cfRule>
  </conditionalFormatting>
  <conditionalFormatting sqref="B507:H507">
    <cfRule type="expression" priority="20" aboveAverage="0" equalAverage="0" bottom="0" percent="0" rank="0" text="" dxfId="5600">
      <formula>$B$507&lt;1</formula>
    </cfRule>
  </conditionalFormatting>
  <conditionalFormatting sqref="B506:H506">
    <cfRule type="expression" priority="21" aboveAverage="0" equalAverage="0" bottom="0" percent="0" rank="0" text="" dxfId="5601">
      <formula>$B$506&lt;1</formula>
    </cfRule>
  </conditionalFormatting>
  <conditionalFormatting sqref="B505:H505">
    <cfRule type="expression" priority="22" aboveAverage="0" equalAverage="0" bottom="0" percent="0" rank="0" text="" dxfId="5602">
      <formula>$B$505&lt;1</formula>
    </cfRule>
  </conditionalFormatting>
  <conditionalFormatting sqref="B504:H504">
    <cfRule type="expression" priority="23" aboveAverage="0" equalAverage="0" bottom="0" percent="0" rank="0" text="" dxfId="5603">
      <formula>$B$504&lt;1</formula>
    </cfRule>
  </conditionalFormatting>
  <conditionalFormatting sqref="B503:H503">
    <cfRule type="expression" priority="24" aboveAverage="0" equalAverage="0" bottom="0" percent="0" rank="0" text="" dxfId="5604">
      <formula>$B$503&lt;1</formula>
    </cfRule>
  </conditionalFormatting>
  <conditionalFormatting sqref="B502:H502">
    <cfRule type="expression" priority="25" aboveAverage="0" equalAverage="0" bottom="0" percent="0" rank="0" text="" dxfId="5605">
      <formula>$B$502&lt;1</formula>
    </cfRule>
  </conditionalFormatting>
  <conditionalFormatting sqref="B501:H501">
    <cfRule type="expression" priority="26" aboveAverage="0" equalAverage="0" bottom="0" percent="0" rank="0" text="" dxfId="5606">
      <formula>$B$501&lt;1</formula>
    </cfRule>
  </conditionalFormatting>
  <conditionalFormatting sqref="B500:H500">
    <cfRule type="expression" priority="27" aboveAverage="0" equalAverage="0" bottom="0" percent="0" rank="0" text="" dxfId="5607">
      <formula>$B$500&lt;1</formula>
    </cfRule>
  </conditionalFormatting>
  <conditionalFormatting sqref="B499:H499">
    <cfRule type="expression" priority="28" aboveAverage="0" equalAverage="0" bottom="0" percent="0" rank="0" text="" dxfId="5608">
      <formula>$B$499&lt;1</formula>
    </cfRule>
  </conditionalFormatting>
  <conditionalFormatting sqref="B498:H498">
    <cfRule type="expression" priority="29" aboveAverage="0" equalAverage="0" bottom="0" percent="0" rank="0" text="" dxfId="5609">
      <formula>$B$498&lt;1</formula>
    </cfRule>
  </conditionalFormatting>
  <conditionalFormatting sqref="B497:H497">
    <cfRule type="expression" priority="30" aboveAverage="0" equalAverage="0" bottom="0" percent="0" rank="0" text="" dxfId="5610">
      <formula>$B$497&lt;1</formula>
    </cfRule>
  </conditionalFormatting>
  <conditionalFormatting sqref="B496:H496">
    <cfRule type="expression" priority="31" aboveAverage="0" equalAverage="0" bottom="0" percent="0" rank="0" text="" dxfId="5611">
      <formula>$B$496&lt;1</formula>
    </cfRule>
  </conditionalFormatting>
  <conditionalFormatting sqref="B495:H495">
    <cfRule type="expression" priority="32" aboveAverage="0" equalAverage="0" bottom="0" percent="0" rank="0" text="" dxfId="5612">
      <formula>$B$495&lt;1</formula>
    </cfRule>
  </conditionalFormatting>
  <conditionalFormatting sqref="B494:H494">
    <cfRule type="expression" priority="33" aboveAverage="0" equalAverage="0" bottom="0" percent="0" rank="0" text="" dxfId="5613">
      <formula>$B$494&lt;1</formula>
    </cfRule>
  </conditionalFormatting>
  <conditionalFormatting sqref="B493:H493">
    <cfRule type="expression" priority="34" aboveAverage="0" equalAverage="0" bottom="0" percent="0" rank="0" text="" dxfId="5614">
      <formula>$B$493&lt;1</formula>
    </cfRule>
  </conditionalFormatting>
  <conditionalFormatting sqref="B492:H492">
    <cfRule type="expression" priority="35" aboveAverage="0" equalAverage="0" bottom="0" percent="0" rank="0" text="" dxfId="5615">
      <formula>$B$492&lt;1</formula>
    </cfRule>
  </conditionalFormatting>
  <conditionalFormatting sqref="B491:H491">
    <cfRule type="expression" priority="36" aboveAverage="0" equalAverage="0" bottom="0" percent="0" rank="0" text="" dxfId="5616">
      <formula>$B$491&lt;1</formula>
    </cfRule>
  </conditionalFormatting>
  <conditionalFormatting sqref="B490:H490">
    <cfRule type="expression" priority="37" aboveAverage="0" equalAverage="0" bottom="0" percent="0" rank="0" text="" dxfId="5617">
      <formula>$B$490&lt;1</formula>
    </cfRule>
  </conditionalFormatting>
  <conditionalFormatting sqref="B489:H489">
    <cfRule type="expression" priority="38" aboveAverage="0" equalAverage="0" bottom="0" percent="0" rank="0" text="" dxfId="5618">
      <formula>$B$489&lt;1</formula>
    </cfRule>
  </conditionalFormatting>
  <conditionalFormatting sqref="B488:H488">
    <cfRule type="expression" priority="39" aboveAverage="0" equalAverage="0" bottom="0" percent="0" rank="0" text="" dxfId="5619">
      <formula>$B$488&lt;1</formula>
    </cfRule>
  </conditionalFormatting>
  <conditionalFormatting sqref="B487:H487">
    <cfRule type="expression" priority="40" aboveAverage="0" equalAverage="0" bottom="0" percent="0" rank="0" text="" dxfId="5620">
      <formula>$B$487&lt;1</formula>
    </cfRule>
  </conditionalFormatting>
  <conditionalFormatting sqref="B486:H486">
    <cfRule type="expression" priority="41" aboveAverage="0" equalAverage="0" bottom="0" percent="0" rank="0" text="" dxfId="5621">
      <formula>$B$486&lt;1</formula>
    </cfRule>
  </conditionalFormatting>
  <conditionalFormatting sqref="B485:H485">
    <cfRule type="expression" priority="42" aboveAverage="0" equalAverage="0" bottom="0" percent="0" rank="0" text="" dxfId="5622">
      <formula>$B$485&lt;1</formula>
    </cfRule>
  </conditionalFormatting>
  <conditionalFormatting sqref="B484:H484">
    <cfRule type="expression" priority="43" aboveAverage="0" equalAverage="0" bottom="0" percent="0" rank="0" text="" dxfId="5623">
      <formula>$B$484&lt;1</formula>
    </cfRule>
  </conditionalFormatting>
  <conditionalFormatting sqref="B483:H483">
    <cfRule type="expression" priority="44" aboveAverage="0" equalAverage="0" bottom="0" percent="0" rank="0" text="" dxfId="5624">
      <formula>$B$483&lt;1</formula>
    </cfRule>
  </conditionalFormatting>
  <conditionalFormatting sqref="B482:H482">
    <cfRule type="expression" priority="45" aboveAverage="0" equalAverage="0" bottom="0" percent="0" rank="0" text="" dxfId="5625">
      <formula>$B$482&lt;1</formula>
    </cfRule>
  </conditionalFormatting>
  <conditionalFormatting sqref="B481:H481">
    <cfRule type="expression" priority="46" aboveAverage="0" equalAverage="0" bottom="0" percent="0" rank="0" text="" dxfId="5626">
      <formula>$B$481&lt;1</formula>
    </cfRule>
  </conditionalFormatting>
  <conditionalFormatting sqref="B478:H478">
    <cfRule type="expression" priority="47" aboveAverage="0" equalAverage="0" bottom="0" percent="0" rank="0" text="" dxfId="5627">
      <formula>$B$478&lt;1</formula>
    </cfRule>
  </conditionalFormatting>
  <conditionalFormatting sqref="B477:H477">
    <cfRule type="expression" priority="48" aboveAverage="0" equalAverage="0" bottom="0" percent="0" rank="0" text="" dxfId="5628">
      <formula>$B$477&lt;1</formula>
    </cfRule>
  </conditionalFormatting>
  <conditionalFormatting sqref="B476:H476">
    <cfRule type="expression" priority="49" aboveAverage="0" equalAverage="0" bottom="0" percent="0" rank="0" text="" dxfId="5629">
      <formula>$B$476&lt;1</formula>
    </cfRule>
  </conditionalFormatting>
  <conditionalFormatting sqref="B471:H471">
    <cfRule type="expression" priority="50" aboveAverage="0" equalAverage="0" bottom="0" percent="0" rank="0" text="" dxfId="5630">
      <formula>$B$471&lt;1</formula>
    </cfRule>
  </conditionalFormatting>
  <conditionalFormatting sqref="B470:H470">
    <cfRule type="expression" priority="51" aboveAverage="0" equalAverage="0" bottom="0" percent="0" rank="0" text="" dxfId="5631">
      <formula>$B$470&lt;1</formula>
    </cfRule>
  </conditionalFormatting>
  <conditionalFormatting sqref="B469:H469">
    <cfRule type="expression" priority="52" aboveAverage="0" equalAverage="0" bottom="0" percent="0" rank="0" text="" dxfId="5632">
      <formula>$B$469&lt;1</formula>
    </cfRule>
  </conditionalFormatting>
  <conditionalFormatting sqref="B468:H468">
    <cfRule type="expression" priority="53" aboveAverage="0" equalAverage="0" bottom="0" percent="0" rank="0" text="" dxfId="5633">
      <formula>$B$468&lt;1</formula>
    </cfRule>
  </conditionalFormatting>
  <conditionalFormatting sqref="B467:H467">
    <cfRule type="expression" priority="54" aboveAverage="0" equalAverage="0" bottom="0" percent="0" rank="0" text="" dxfId="5634">
      <formula>$B$467&lt;1</formula>
    </cfRule>
  </conditionalFormatting>
  <conditionalFormatting sqref="B466:H466">
    <cfRule type="expression" priority="55" aboveAverage="0" equalAverage="0" bottom="0" percent="0" rank="0" text="" dxfId="5635">
      <formula>$B$466&lt;1</formula>
    </cfRule>
  </conditionalFormatting>
  <conditionalFormatting sqref="B465:H465">
    <cfRule type="expression" priority="56" aboveAverage="0" equalAverage="0" bottom="0" percent="0" rank="0" text="" dxfId="5636">
      <formula>$B$465&lt;1</formula>
    </cfRule>
  </conditionalFormatting>
  <conditionalFormatting sqref="B464:H464">
    <cfRule type="expression" priority="57" aboveAverage="0" equalAverage="0" bottom="0" percent="0" rank="0" text="" dxfId="5637">
      <formula>$B$464&lt;1</formula>
    </cfRule>
  </conditionalFormatting>
  <conditionalFormatting sqref="B463:H463">
    <cfRule type="expression" priority="58" aboveAverage="0" equalAverage="0" bottom="0" percent="0" rank="0" text="" dxfId="5638">
      <formula>$B$463&lt;1</formula>
    </cfRule>
  </conditionalFormatting>
  <conditionalFormatting sqref="B462:H462">
    <cfRule type="expression" priority="59" aboveAverage="0" equalAverage="0" bottom="0" percent="0" rank="0" text="" dxfId="5639">
      <formula>$B$462&lt;1</formula>
    </cfRule>
  </conditionalFormatting>
  <conditionalFormatting sqref="B461:H461">
    <cfRule type="expression" priority="60" aboveAverage="0" equalAverage="0" bottom="0" percent="0" rank="0" text="" dxfId="5640">
      <formula>$B$461&lt;1</formula>
    </cfRule>
  </conditionalFormatting>
  <conditionalFormatting sqref="B460:H460">
    <cfRule type="expression" priority="61" aboveAverage="0" equalAverage="0" bottom="0" percent="0" rank="0" text="" dxfId="5641">
      <formula>$B$460&lt;1</formula>
    </cfRule>
  </conditionalFormatting>
  <conditionalFormatting sqref="B459:H459">
    <cfRule type="expression" priority="62" aboveAverage="0" equalAverage="0" bottom="0" percent="0" rank="0" text="" dxfId="5642">
      <formula>$B$459&lt;1</formula>
    </cfRule>
  </conditionalFormatting>
  <conditionalFormatting sqref="B458:H458">
    <cfRule type="expression" priority="63" aboveAverage="0" equalAverage="0" bottom="0" percent="0" rank="0" text="" dxfId="5643">
      <formula>$B$458&lt;1</formula>
    </cfRule>
  </conditionalFormatting>
  <conditionalFormatting sqref="B457:H457">
    <cfRule type="expression" priority="64" aboveAverage="0" equalAverage="0" bottom="0" percent="0" rank="0" text="" dxfId="5644">
      <formula>$B$457&lt;1</formula>
    </cfRule>
  </conditionalFormatting>
  <conditionalFormatting sqref="B456:H456">
    <cfRule type="expression" priority="65" aboveAverage="0" equalAverage="0" bottom="0" percent="0" rank="0" text="" dxfId="5645">
      <formula>$B$456&lt;1</formula>
    </cfRule>
  </conditionalFormatting>
  <conditionalFormatting sqref="B455:H455">
    <cfRule type="expression" priority="66" aboveAverage="0" equalAverage="0" bottom="0" percent="0" rank="0" text="" dxfId="5646">
      <formula>$B$455&lt;1</formula>
    </cfRule>
  </conditionalFormatting>
  <conditionalFormatting sqref="B454:H454">
    <cfRule type="expression" priority="67" aboveAverage="0" equalAverage="0" bottom="0" percent="0" rank="0" text="" dxfId="5647">
      <formula>$B$454&lt;1</formula>
    </cfRule>
  </conditionalFormatting>
  <conditionalFormatting sqref="B453:H453">
    <cfRule type="expression" priority="68" aboveAverage="0" equalAverage="0" bottom="0" percent="0" rank="0" text="" dxfId="5648">
      <formula>$B$453&lt;1</formula>
    </cfRule>
  </conditionalFormatting>
  <conditionalFormatting sqref="B452:H452">
    <cfRule type="expression" priority="69" aboveAverage="0" equalAverage="0" bottom="0" percent="0" rank="0" text="" dxfId="5649">
      <formula>$B$452&lt;1</formula>
    </cfRule>
  </conditionalFormatting>
  <conditionalFormatting sqref="B451:H451">
    <cfRule type="expression" priority="70" aboveAverage="0" equalAverage="0" bottom="0" percent="0" rank="0" text="" dxfId="5650">
      <formula>$B$451&lt;1</formula>
    </cfRule>
  </conditionalFormatting>
  <conditionalFormatting sqref="B450:H450">
    <cfRule type="expression" priority="71" aboveAverage="0" equalAverage="0" bottom="0" percent="0" rank="0" text="" dxfId="5651">
      <formula>$B$450&lt;1</formula>
    </cfRule>
  </conditionalFormatting>
  <conditionalFormatting sqref="B449:H449">
    <cfRule type="expression" priority="72" aboveAverage="0" equalAverage="0" bottom="0" percent="0" rank="0" text="" dxfId="5652">
      <formula>$B$449&lt;1</formula>
    </cfRule>
  </conditionalFormatting>
  <conditionalFormatting sqref="B448:H448">
    <cfRule type="expression" priority="73" aboveAverage="0" equalAverage="0" bottom="0" percent="0" rank="0" text="" dxfId="5653">
      <formula>$B$448&lt;1</formula>
    </cfRule>
  </conditionalFormatting>
  <conditionalFormatting sqref="B447:H447">
    <cfRule type="expression" priority="74" aboveAverage="0" equalAverage="0" bottom="0" percent="0" rank="0" text="" dxfId="5654">
      <formula>$B$447&lt;1</formula>
    </cfRule>
  </conditionalFormatting>
  <conditionalFormatting sqref="B446:H446">
    <cfRule type="expression" priority="75" aboveAverage="0" equalAverage="0" bottom="0" percent="0" rank="0" text="" dxfId="5655">
      <formula>$B$446&lt;1</formula>
    </cfRule>
  </conditionalFormatting>
  <conditionalFormatting sqref="B445:H445">
    <cfRule type="expression" priority="76" aboveAverage="0" equalAverage="0" bottom="0" percent="0" rank="0" text="" dxfId="5656">
      <formula>$B$445&lt;1</formula>
    </cfRule>
  </conditionalFormatting>
  <conditionalFormatting sqref="B444:H444">
    <cfRule type="expression" priority="77" aboveAverage="0" equalAverage="0" bottom="0" percent="0" rank="0" text="" dxfId="5657">
      <formula>$B$444&lt;1</formula>
    </cfRule>
  </conditionalFormatting>
  <conditionalFormatting sqref="B443:H443">
    <cfRule type="expression" priority="78" aboveAverage="0" equalAverage="0" bottom="0" percent="0" rank="0" text="" dxfId="5658">
      <formula>$B$443&lt;1</formula>
    </cfRule>
  </conditionalFormatting>
  <conditionalFormatting sqref="B442:H442">
    <cfRule type="expression" priority="79" aboveAverage="0" equalAverage="0" bottom="0" percent="0" rank="0" text="" dxfId="5659">
      <formula>$B$442&lt;1</formula>
    </cfRule>
  </conditionalFormatting>
  <conditionalFormatting sqref="B441:H441">
    <cfRule type="expression" priority="80" aboveAverage="0" equalAverage="0" bottom="0" percent="0" rank="0" text="" dxfId="5660">
      <formula>$B$441&lt;1</formula>
    </cfRule>
  </conditionalFormatting>
  <conditionalFormatting sqref="B440:H440">
    <cfRule type="expression" priority="81" aboveAverage="0" equalAverage="0" bottom="0" percent="0" rank="0" text="" dxfId="5661">
      <formula>$B$440&lt;1</formula>
    </cfRule>
  </conditionalFormatting>
  <conditionalFormatting sqref="B439:H439">
    <cfRule type="expression" priority="82" aboveAverage="0" equalAverage="0" bottom="0" percent="0" rank="0" text="" dxfId="5662">
      <formula>$B$439&lt;1</formula>
    </cfRule>
  </conditionalFormatting>
  <conditionalFormatting sqref="B438:H438">
    <cfRule type="expression" priority="83" aboveAverage="0" equalAverage="0" bottom="0" percent="0" rank="0" text="" dxfId="5663">
      <formula>$B$438&lt;1</formula>
    </cfRule>
  </conditionalFormatting>
  <conditionalFormatting sqref="B437:H437">
    <cfRule type="expression" priority="84" aboveAverage="0" equalAverage="0" bottom="0" percent="0" rank="0" text="" dxfId="5664">
      <formula>$B$437&lt;1</formula>
    </cfRule>
  </conditionalFormatting>
  <conditionalFormatting sqref="B436:H436">
    <cfRule type="expression" priority="85" aboveAverage="0" equalAverage="0" bottom="0" percent="0" rank="0" text="" dxfId="5665">
      <formula>$B$436&lt;1</formula>
    </cfRule>
  </conditionalFormatting>
  <conditionalFormatting sqref="B435:H435">
    <cfRule type="expression" priority="86" aboveAverage="0" equalAverage="0" bottom="0" percent="0" rank="0" text="" dxfId="5666">
      <formula>$B$435&lt;1</formula>
    </cfRule>
  </conditionalFormatting>
  <conditionalFormatting sqref="B434:H434">
    <cfRule type="expression" priority="87" aboveAverage="0" equalAverage="0" bottom="0" percent="0" rank="0" text="" dxfId="5667">
      <formula>$B$434&lt;1</formula>
    </cfRule>
  </conditionalFormatting>
  <conditionalFormatting sqref="B433:H433">
    <cfRule type="expression" priority="88" aboveAverage="0" equalAverage="0" bottom="0" percent="0" rank="0" text="" dxfId="5668">
      <formula>$B$433&lt;1</formula>
    </cfRule>
  </conditionalFormatting>
  <conditionalFormatting sqref="B432:H432">
    <cfRule type="expression" priority="89" aboveAverage="0" equalAverage="0" bottom="0" percent="0" rank="0" text="" dxfId="5669">
      <formula>$B$432&lt;1</formula>
    </cfRule>
  </conditionalFormatting>
  <conditionalFormatting sqref="B431:H431">
    <cfRule type="expression" priority="90" aboveAverage="0" equalAverage="0" bottom="0" percent="0" rank="0" text="" dxfId="5670">
      <formula>$B$431&lt;1</formula>
    </cfRule>
  </conditionalFormatting>
  <conditionalFormatting sqref="B430:H430">
    <cfRule type="expression" priority="91" aboveAverage="0" equalAverage="0" bottom="0" percent="0" rank="0" text="" dxfId="5671">
      <formula>$B$430&lt;1</formula>
    </cfRule>
  </conditionalFormatting>
  <conditionalFormatting sqref="B429:H429">
    <cfRule type="expression" priority="92" aboveAverage="0" equalAverage="0" bottom="0" percent="0" rank="0" text="" dxfId="5672">
      <formula>$B$429&lt;1</formula>
    </cfRule>
  </conditionalFormatting>
  <conditionalFormatting sqref="B428:H428">
    <cfRule type="expression" priority="93" aboveAverage="0" equalAverage="0" bottom="0" percent="0" rank="0" text="" dxfId="5673">
      <formula>$B$428&lt;1</formula>
    </cfRule>
  </conditionalFormatting>
  <conditionalFormatting sqref="B427:H427">
    <cfRule type="expression" priority="94" aboveAverage="0" equalAverage="0" bottom="0" percent="0" rank="0" text="" dxfId="5674">
      <formula>$B$427&lt;1</formula>
    </cfRule>
  </conditionalFormatting>
  <conditionalFormatting sqref="B426:H426">
    <cfRule type="expression" priority="95" aboveAverage="0" equalAverage="0" bottom="0" percent="0" rank="0" text="" dxfId="5675">
      <formula>$B$426&lt;1</formula>
    </cfRule>
  </conditionalFormatting>
  <conditionalFormatting sqref="B425:H425">
    <cfRule type="expression" priority="96" aboveAverage="0" equalAverage="0" bottom="0" percent="0" rank="0" text="" dxfId="5676">
      <formula>$B$425&lt;1</formula>
    </cfRule>
  </conditionalFormatting>
  <conditionalFormatting sqref="B424:H424">
    <cfRule type="expression" priority="97" aboveAverage="0" equalAverage="0" bottom="0" percent="0" rank="0" text="" dxfId="5677">
      <formula>$B$424&lt;1</formula>
    </cfRule>
  </conditionalFormatting>
  <conditionalFormatting sqref="B423:H423">
    <cfRule type="expression" priority="98" aboveAverage="0" equalAverage="0" bottom="0" percent="0" rank="0" text="" dxfId="5678">
      <formula>$B$423&lt;1</formula>
    </cfRule>
  </conditionalFormatting>
  <conditionalFormatting sqref="B422:H422">
    <cfRule type="expression" priority="99" aboveAverage="0" equalAverage="0" bottom="0" percent="0" rank="0" text="" dxfId="5679">
      <formula>$B$422&lt;1</formula>
    </cfRule>
  </conditionalFormatting>
  <conditionalFormatting sqref="B421:H421">
    <cfRule type="expression" priority="100" aboveAverage="0" equalAverage="0" bottom="0" percent="0" rank="0" text="" dxfId="5680">
      <formula>$B$421&lt;1</formula>
    </cfRule>
  </conditionalFormatting>
  <conditionalFormatting sqref="B420:H420">
    <cfRule type="expression" priority="101" aboveAverage="0" equalAverage="0" bottom="0" percent="0" rank="0" text="" dxfId="5681">
      <formula>$B$420&lt;1</formula>
    </cfRule>
  </conditionalFormatting>
  <conditionalFormatting sqref="B419:H419">
    <cfRule type="expression" priority="102" aboveAverage="0" equalAverage="0" bottom="0" percent="0" rank="0" text="" dxfId="5682">
      <formula>$B$419&lt;1</formula>
    </cfRule>
  </conditionalFormatting>
  <conditionalFormatting sqref="B418:H418">
    <cfRule type="expression" priority="103" aboveAverage="0" equalAverage="0" bottom="0" percent="0" rank="0" text="" dxfId="5683">
      <formula>$B$418&lt;1</formula>
    </cfRule>
  </conditionalFormatting>
  <conditionalFormatting sqref="B417:H417">
    <cfRule type="expression" priority="104" aboveAverage="0" equalAverage="0" bottom="0" percent="0" rank="0" text="" dxfId="5684">
      <formula>$B$417&lt;1</formula>
    </cfRule>
  </conditionalFormatting>
  <conditionalFormatting sqref="B416:H416">
    <cfRule type="expression" priority="105" aboveAverage="0" equalAverage="0" bottom="0" percent="0" rank="0" text="" dxfId="5685">
      <formula>$B$416&lt;1</formula>
    </cfRule>
  </conditionalFormatting>
  <conditionalFormatting sqref="B415:H415">
    <cfRule type="expression" priority="106" aboveAverage="0" equalAverage="0" bottom="0" percent="0" rank="0" text="" dxfId="5686">
      <formula>$B$415&lt;1</formula>
    </cfRule>
  </conditionalFormatting>
  <conditionalFormatting sqref="B414:H414">
    <cfRule type="expression" priority="107" aboveAverage="0" equalAverage="0" bottom="0" percent="0" rank="0" text="" dxfId="5687">
      <formula>$B$414&lt;1</formula>
    </cfRule>
  </conditionalFormatting>
  <conditionalFormatting sqref="B413:H413">
    <cfRule type="expression" priority="108" aboveAverage="0" equalAverage="0" bottom="0" percent="0" rank="0" text="" dxfId="5688">
      <formula>$B$413&lt;1</formula>
    </cfRule>
  </conditionalFormatting>
  <conditionalFormatting sqref="B412:H412">
    <cfRule type="expression" priority="109" aboveAverage="0" equalAverage="0" bottom="0" percent="0" rank="0" text="" dxfId="5689">
      <formula>$B$412&lt;1</formula>
    </cfRule>
  </conditionalFormatting>
  <conditionalFormatting sqref="B411:H411">
    <cfRule type="expression" priority="110" aboveAverage="0" equalAverage="0" bottom="0" percent="0" rank="0" text="" dxfId="5690">
      <formula>$B$411&lt;1</formula>
    </cfRule>
  </conditionalFormatting>
  <conditionalFormatting sqref="B410:H410">
    <cfRule type="expression" priority="111" aboveAverage="0" equalAverage="0" bottom="0" percent="0" rank="0" text="" dxfId="5691">
      <formula>$B$410&lt;1</formula>
    </cfRule>
  </conditionalFormatting>
  <conditionalFormatting sqref="B409:H409">
    <cfRule type="expression" priority="112" aboveAverage="0" equalAverage="0" bottom="0" percent="0" rank="0" text="" dxfId="5692">
      <formula>$B$409&lt;1</formula>
    </cfRule>
  </conditionalFormatting>
  <conditionalFormatting sqref="B408:H408">
    <cfRule type="expression" priority="113" aboveAverage="0" equalAverage="0" bottom="0" percent="0" rank="0" text="" dxfId="5693">
      <formula>$B$408&lt;1</formula>
    </cfRule>
  </conditionalFormatting>
  <conditionalFormatting sqref="B407:H407">
    <cfRule type="expression" priority="114" aboveAverage="0" equalAverage="0" bottom="0" percent="0" rank="0" text="" dxfId="5694">
      <formula>$B$407&lt;1</formula>
    </cfRule>
  </conditionalFormatting>
  <conditionalFormatting sqref="B406:H406">
    <cfRule type="expression" priority="115" aboveAverage="0" equalAverage="0" bottom="0" percent="0" rank="0" text="" dxfId="5695">
      <formula>$B$406&lt;1</formula>
    </cfRule>
  </conditionalFormatting>
  <conditionalFormatting sqref="B405:H405">
    <cfRule type="expression" priority="116" aboveAverage="0" equalAverage="0" bottom="0" percent="0" rank="0" text="" dxfId="5696">
      <formula>$B$405&lt;1</formula>
    </cfRule>
  </conditionalFormatting>
  <conditionalFormatting sqref="B404:H404">
    <cfRule type="expression" priority="117" aboveAverage="0" equalAverage="0" bottom="0" percent="0" rank="0" text="" dxfId="5697">
      <formula>$B$404&lt;1</formula>
    </cfRule>
  </conditionalFormatting>
  <conditionalFormatting sqref="B403:H403">
    <cfRule type="expression" priority="118" aboveAverage="0" equalAverage="0" bottom="0" percent="0" rank="0" text="" dxfId="5698">
      <formula>$B$403&lt;1</formula>
    </cfRule>
  </conditionalFormatting>
  <conditionalFormatting sqref="B402:H402">
    <cfRule type="expression" priority="119" aboveAverage="0" equalAverage="0" bottom="0" percent="0" rank="0" text="" dxfId="5699">
      <formula>$B$402&lt;1</formula>
    </cfRule>
  </conditionalFormatting>
  <conditionalFormatting sqref="B401:H401">
    <cfRule type="expression" priority="120" aboveAverage="0" equalAverage="0" bottom="0" percent="0" rank="0" text="" dxfId="5700">
      <formula>$B$401&lt;1</formula>
    </cfRule>
  </conditionalFormatting>
  <conditionalFormatting sqref="B400:H400">
    <cfRule type="expression" priority="121" aboveAverage="0" equalAverage="0" bottom="0" percent="0" rank="0" text="" dxfId="5701">
      <formula>$B$400&lt;1</formula>
    </cfRule>
  </conditionalFormatting>
  <conditionalFormatting sqref="B399:H399">
    <cfRule type="expression" priority="122" aboveAverage="0" equalAverage="0" bottom="0" percent="0" rank="0" text="" dxfId="5702">
      <formula>$B$399&lt;1</formula>
    </cfRule>
  </conditionalFormatting>
  <conditionalFormatting sqref="B398:H398">
    <cfRule type="expression" priority="123" aboveAverage="0" equalAverage="0" bottom="0" percent="0" rank="0" text="" dxfId="5703">
      <formula>$B$398&lt;1</formula>
    </cfRule>
  </conditionalFormatting>
  <conditionalFormatting sqref="B397:H397">
    <cfRule type="expression" priority="124" aboveAverage="0" equalAverage="0" bottom="0" percent="0" rank="0" text="" dxfId="5704">
      <formula>$B$397&lt;1</formula>
    </cfRule>
  </conditionalFormatting>
  <conditionalFormatting sqref="B396:H396">
    <cfRule type="expression" priority="125" aboveAverage="0" equalAverage="0" bottom="0" percent="0" rank="0" text="" dxfId="5705">
      <formula>$B$396&lt;1</formula>
    </cfRule>
  </conditionalFormatting>
  <conditionalFormatting sqref="B395:H395">
    <cfRule type="expression" priority="126" aboveAverage="0" equalAverage="0" bottom="0" percent="0" rank="0" text="" dxfId="5706">
      <formula>$B$395&lt;1</formula>
    </cfRule>
  </conditionalFormatting>
  <conditionalFormatting sqref="B394:H394">
    <cfRule type="expression" priority="127" aboveAverage="0" equalAverage="0" bottom="0" percent="0" rank="0" text="" dxfId="5707">
      <formula>$B$394&lt;1</formula>
    </cfRule>
  </conditionalFormatting>
  <conditionalFormatting sqref="B393:H393">
    <cfRule type="expression" priority="128" aboveAverage="0" equalAverage="0" bottom="0" percent="0" rank="0" text="" dxfId="5708">
      <formula>$B$393&lt;1</formula>
    </cfRule>
  </conditionalFormatting>
  <conditionalFormatting sqref="B392:H392">
    <cfRule type="expression" priority="129" aboveAverage="0" equalAverage="0" bottom="0" percent="0" rank="0" text="" dxfId="5709">
      <formula>$B$392&lt;1</formula>
    </cfRule>
  </conditionalFormatting>
  <conditionalFormatting sqref="B391:H391">
    <cfRule type="expression" priority="130" aboveAverage="0" equalAverage="0" bottom="0" percent="0" rank="0" text="" dxfId="5710">
      <formula>$B$391&lt;1</formula>
    </cfRule>
  </conditionalFormatting>
  <conditionalFormatting sqref="B390:H390">
    <cfRule type="expression" priority="131" aboveAverage="0" equalAverage="0" bottom="0" percent="0" rank="0" text="" dxfId="5711">
      <formula>$B$390&lt;1</formula>
    </cfRule>
  </conditionalFormatting>
  <conditionalFormatting sqref="B389:H389">
    <cfRule type="expression" priority="132" aboveAverage="0" equalAverage="0" bottom="0" percent="0" rank="0" text="" dxfId="5712">
      <formula>$B$389&lt;1</formula>
    </cfRule>
  </conditionalFormatting>
  <conditionalFormatting sqref="B388:H388">
    <cfRule type="expression" priority="133" aboveAverage="0" equalAverage="0" bottom="0" percent="0" rank="0" text="" dxfId="5713">
      <formula>$B$388&lt;1</formula>
    </cfRule>
  </conditionalFormatting>
  <conditionalFormatting sqref="B387:H387">
    <cfRule type="expression" priority="134" aboveAverage="0" equalAverage="0" bottom="0" percent="0" rank="0" text="" dxfId="5714">
      <formula>$B$387&lt;1</formula>
    </cfRule>
  </conditionalFormatting>
  <conditionalFormatting sqref="B386:H386">
    <cfRule type="expression" priority="135" aboveAverage="0" equalAverage="0" bottom="0" percent="0" rank="0" text="" dxfId="5715">
      <formula>$B$386&lt;1</formula>
    </cfRule>
  </conditionalFormatting>
  <conditionalFormatting sqref="B385:H385">
    <cfRule type="expression" priority="136" aboveAverage="0" equalAverage="0" bottom="0" percent="0" rank="0" text="" dxfId="5716">
      <formula>$B$385&lt;1</formula>
    </cfRule>
  </conditionalFormatting>
  <conditionalFormatting sqref="B384:H384">
    <cfRule type="expression" priority="137" aboveAverage="0" equalAverage="0" bottom="0" percent="0" rank="0" text="" dxfId="5717">
      <formula>$B$384&lt;1</formula>
    </cfRule>
  </conditionalFormatting>
  <conditionalFormatting sqref="B383:H383">
    <cfRule type="expression" priority="138" aboveAverage="0" equalAverage="0" bottom="0" percent="0" rank="0" text="" dxfId="5718">
      <formula>$B$383&lt;1</formula>
    </cfRule>
  </conditionalFormatting>
  <conditionalFormatting sqref="B382:H382">
    <cfRule type="expression" priority="139" aboveAverage="0" equalAverage="0" bottom="0" percent="0" rank="0" text="" dxfId="5719">
      <formula>$B$382&lt;1</formula>
    </cfRule>
  </conditionalFormatting>
  <conditionalFormatting sqref="B381:H381">
    <cfRule type="expression" priority="140" aboveAverage="0" equalAverage="0" bottom="0" percent="0" rank="0" text="" dxfId="5720">
      <formula>$B$381&lt;1</formula>
    </cfRule>
  </conditionalFormatting>
  <conditionalFormatting sqref="B380:H380">
    <cfRule type="expression" priority="141" aboveAverage="0" equalAverage="0" bottom="0" percent="0" rank="0" text="" dxfId="5721">
      <formula>$B$380&lt;1</formula>
    </cfRule>
  </conditionalFormatting>
  <conditionalFormatting sqref="B379:H379">
    <cfRule type="expression" priority="142" aboveAverage="0" equalAverage="0" bottom="0" percent="0" rank="0" text="" dxfId="5722">
      <formula>$B$379&lt;1</formula>
    </cfRule>
  </conditionalFormatting>
  <conditionalFormatting sqref="B378:H378">
    <cfRule type="expression" priority="143" aboveAverage="0" equalAverage="0" bottom="0" percent="0" rank="0" text="" dxfId="5723">
      <formula>$B$378&lt;1</formula>
    </cfRule>
  </conditionalFormatting>
  <conditionalFormatting sqref="B377:H377">
    <cfRule type="expression" priority="144" aboveAverage="0" equalAverage="0" bottom="0" percent="0" rank="0" text="" dxfId="5724">
      <formula>$B$377&lt;1</formula>
    </cfRule>
  </conditionalFormatting>
  <conditionalFormatting sqref="B376:H376">
    <cfRule type="expression" priority="145" aboveAverage="0" equalAverage="0" bottom="0" percent="0" rank="0" text="" dxfId="5725">
      <formula>$B$376&lt;1</formula>
    </cfRule>
  </conditionalFormatting>
  <conditionalFormatting sqref="B375:H375">
    <cfRule type="expression" priority="146" aboveAverage="0" equalAverage="0" bottom="0" percent="0" rank="0" text="" dxfId="5726">
      <formula>$B$375&lt;1</formula>
    </cfRule>
  </conditionalFormatting>
  <conditionalFormatting sqref="B374:H374">
    <cfRule type="expression" priority="147" aboveAverage="0" equalAverage="0" bottom="0" percent="0" rank="0" text="" dxfId="5727">
      <formula>$B$374&lt;1</formula>
    </cfRule>
  </conditionalFormatting>
  <conditionalFormatting sqref="B373:H373">
    <cfRule type="expression" priority="148" aboveAverage="0" equalAverage="0" bottom="0" percent="0" rank="0" text="" dxfId="5728">
      <formula>$B$373&lt;1</formula>
    </cfRule>
  </conditionalFormatting>
  <conditionalFormatting sqref="B372:H372">
    <cfRule type="expression" priority="149" aboveAverage="0" equalAverage="0" bottom="0" percent="0" rank="0" text="" dxfId="5729">
      <formula>$B$372&lt;1</formula>
    </cfRule>
  </conditionalFormatting>
  <conditionalFormatting sqref="B371:H371">
    <cfRule type="expression" priority="150" aboveAverage="0" equalAverage="0" bottom="0" percent="0" rank="0" text="" dxfId="5730">
      <formula>$B$371&lt;1</formula>
    </cfRule>
  </conditionalFormatting>
  <conditionalFormatting sqref="B370:H370">
    <cfRule type="expression" priority="151" aboveAverage="0" equalAverage="0" bottom="0" percent="0" rank="0" text="" dxfId="5731">
      <formula>$B$370&lt;1</formula>
    </cfRule>
  </conditionalFormatting>
  <conditionalFormatting sqref="B369:H369">
    <cfRule type="expression" priority="152" aboveAverage="0" equalAverage="0" bottom="0" percent="0" rank="0" text="" dxfId="5732">
      <formula>$B$369&lt;1</formula>
    </cfRule>
  </conditionalFormatting>
  <conditionalFormatting sqref="B368:H368">
    <cfRule type="expression" priority="153" aboveAverage="0" equalAverage="0" bottom="0" percent="0" rank="0" text="" dxfId="5733">
      <formula>$B$368&lt;1</formula>
    </cfRule>
  </conditionalFormatting>
  <conditionalFormatting sqref="B367:H367">
    <cfRule type="expression" priority="154" aboveAverage="0" equalAverage="0" bottom="0" percent="0" rank="0" text="" dxfId="5734">
      <formula>$B$367&lt;1</formula>
    </cfRule>
  </conditionalFormatting>
  <conditionalFormatting sqref="B366:H366">
    <cfRule type="expression" priority="155" aboveAverage="0" equalAverage="0" bottom="0" percent="0" rank="0" text="" dxfId="5735">
      <formula>$B$366&lt;1</formula>
    </cfRule>
  </conditionalFormatting>
  <conditionalFormatting sqref="B365:H365">
    <cfRule type="expression" priority="156" aboveAverage="0" equalAverage="0" bottom="0" percent="0" rank="0" text="" dxfId="5736">
      <formula>$B$365&lt;1</formula>
    </cfRule>
  </conditionalFormatting>
  <conditionalFormatting sqref="B364:H364">
    <cfRule type="expression" priority="157" aboveAverage="0" equalAverage="0" bottom="0" percent="0" rank="0" text="" dxfId="5737">
      <formula>$B$364&lt;1</formula>
    </cfRule>
  </conditionalFormatting>
  <conditionalFormatting sqref="B363:H363">
    <cfRule type="expression" priority="158" aboveAverage="0" equalAverage="0" bottom="0" percent="0" rank="0" text="" dxfId="5738">
      <formula>$B$363&lt;1</formula>
    </cfRule>
  </conditionalFormatting>
  <conditionalFormatting sqref="B362:H362">
    <cfRule type="expression" priority="159" aboveAverage="0" equalAverage="0" bottom="0" percent="0" rank="0" text="" dxfId="5739">
      <formula>$B$362&lt;1</formula>
    </cfRule>
  </conditionalFormatting>
  <conditionalFormatting sqref="B359:H359">
    <cfRule type="expression" priority="160" aboveAverage="0" equalAverage="0" bottom="0" percent="0" rank="0" text="" dxfId="5740">
      <formula>$B$359&lt;1</formula>
    </cfRule>
  </conditionalFormatting>
  <conditionalFormatting sqref="B358:H358">
    <cfRule type="expression" priority="161" aboveAverage="0" equalAverage="0" bottom="0" percent="0" rank="0" text="" dxfId="5741">
      <formula>$B$358&lt;1</formula>
    </cfRule>
  </conditionalFormatting>
  <conditionalFormatting sqref="B357:H357">
    <cfRule type="expression" priority="162" aboveAverage="0" equalAverage="0" bottom="0" percent="0" rank="0" text="" dxfId="5742">
      <formula>$B$357&lt;1</formula>
    </cfRule>
  </conditionalFormatting>
  <conditionalFormatting sqref="B356:H356">
    <cfRule type="expression" priority="163" aboveAverage="0" equalAverage="0" bottom="0" percent="0" rank="0" text="" dxfId="5743">
      <formula>$B$356&lt;1</formula>
    </cfRule>
  </conditionalFormatting>
  <conditionalFormatting sqref="B355:H355">
    <cfRule type="expression" priority="164" aboveAverage="0" equalAverage="0" bottom="0" percent="0" rank="0" text="" dxfId="5744">
      <formula>$B$355&lt;1</formula>
    </cfRule>
  </conditionalFormatting>
  <conditionalFormatting sqref="B354:H354">
    <cfRule type="expression" priority="165" aboveAverage="0" equalAverage="0" bottom="0" percent="0" rank="0" text="" dxfId="5745">
      <formula>$B$354&lt;1</formula>
    </cfRule>
  </conditionalFormatting>
  <conditionalFormatting sqref="B353:H353">
    <cfRule type="expression" priority="166" aboveAverage="0" equalAverage="0" bottom="0" percent="0" rank="0" text="" dxfId="5746">
      <formula>$B$353&lt;1</formula>
    </cfRule>
  </conditionalFormatting>
  <conditionalFormatting sqref="B352:H352">
    <cfRule type="expression" priority="167" aboveAverage="0" equalAverage="0" bottom="0" percent="0" rank="0" text="" dxfId="5747">
      <formula>$B$352&lt;1</formula>
    </cfRule>
  </conditionalFormatting>
  <conditionalFormatting sqref="B351:H351">
    <cfRule type="expression" priority="168" aboveAverage="0" equalAverage="0" bottom="0" percent="0" rank="0" text="" dxfId="5748">
      <formula>$B$351&lt;1</formula>
    </cfRule>
  </conditionalFormatting>
  <conditionalFormatting sqref="B350:H350">
    <cfRule type="expression" priority="169" aboveAverage="0" equalAverage="0" bottom="0" percent="0" rank="0" text="" dxfId="5749">
      <formula>$B$350&lt;1</formula>
    </cfRule>
  </conditionalFormatting>
  <conditionalFormatting sqref="B349:H349">
    <cfRule type="expression" priority="170" aboveAverage="0" equalAverage="0" bottom="0" percent="0" rank="0" text="" dxfId="5750">
      <formula>$B$349&lt;1</formula>
    </cfRule>
  </conditionalFormatting>
  <conditionalFormatting sqref="B348:H348">
    <cfRule type="expression" priority="171" aboveAverage="0" equalAverage="0" bottom="0" percent="0" rank="0" text="" dxfId="5751">
      <formula>$B$348&lt;1</formula>
    </cfRule>
  </conditionalFormatting>
  <conditionalFormatting sqref="B343:H343">
    <cfRule type="expression" priority="172" aboveAverage="0" equalAverage="0" bottom="0" percent="0" rank="0" text="" dxfId="5752">
      <formula>$B$343&lt;1</formula>
    </cfRule>
  </conditionalFormatting>
  <conditionalFormatting sqref="B342:H342">
    <cfRule type="expression" priority="173" aboveAverage="0" equalAverage="0" bottom="0" percent="0" rank="0" text="" dxfId="5753">
      <formula>$B$342&lt;1</formula>
    </cfRule>
  </conditionalFormatting>
  <conditionalFormatting sqref="B341:H341">
    <cfRule type="expression" priority="174" aboveAverage="0" equalAverage="0" bottom="0" percent="0" rank="0" text="" dxfId="5754">
      <formula>$B$341&lt;1</formula>
    </cfRule>
  </conditionalFormatting>
  <conditionalFormatting sqref="B340:H340">
    <cfRule type="expression" priority="175" aboveAverage="0" equalAverage="0" bottom="0" percent="0" rank="0" text="" dxfId="5755">
      <formula>$B$340&lt;1</formula>
    </cfRule>
  </conditionalFormatting>
  <conditionalFormatting sqref="B339:H339">
    <cfRule type="expression" priority="176" aboveAverage="0" equalAverage="0" bottom="0" percent="0" rank="0" text="" dxfId="5756">
      <formula>$B$339&lt;1</formula>
    </cfRule>
  </conditionalFormatting>
  <conditionalFormatting sqref="B338:H338">
    <cfRule type="expression" priority="177" aboveAverage="0" equalAverage="0" bottom="0" percent="0" rank="0" text="" dxfId="5757">
      <formula>$B$338&lt;1</formula>
    </cfRule>
  </conditionalFormatting>
  <conditionalFormatting sqref="B337:H337">
    <cfRule type="expression" priority="178" aboveAverage="0" equalAverage="0" bottom="0" percent="0" rank="0" text="" dxfId="5758">
      <formula>$B$337&lt;1</formula>
    </cfRule>
  </conditionalFormatting>
  <conditionalFormatting sqref="B336:H336">
    <cfRule type="expression" priority="179" aboveAverage="0" equalAverage="0" bottom="0" percent="0" rank="0" text="" dxfId="5759">
      <formula>$B$336&lt;1</formula>
    </cfRule>
  </conditionalFormatting>
  <conditionalFormatting sqref="B335:H335">
    <cfRule type="expression" priority="180" aboveAverage="0" equalAverage="0" bottom="0" percent="0" rank="0" text="" dxfId="5760">
      <formula>$B$335&lt;1</formula>
    </cfRule>
  </conditionalFormatting>
  <conditionalFormatting sqref="B334:H334">
    <cfRule type="expression" priority="181" aboveAverage="0" equalAverage="0" bottom="0" percent="0" rank="0" text="" dxfId="5761">
      <formula>$B$334&lt;1</formula>
    </cfRule>
  </conditionalFormatting>
  <conditionalFormatting sqref="B333:H333">
    <cfRule type="expression" priority="182" aboveAverage="0" equalAverage="0" bottom="0" percent="0" rank="0" text="" dxfId="5762">
      <formula>$B$333&lt;1</formula>
    </cfRule>
  </conditionalFormatting>
  <conditionalFormatting sqref="B332:H332">
    <cfRule type="expression" priority="183" aboveAverage="0" equalAverage="0" bottom="0" percent="0" rank="0" text="" dxfId="5763">
      <formula>$B$332&lt;1</formula>
    </cfRule>
  </conditionalFormatting>
  <conditionalFormatting sqref="B331:H331">
    <cfRule type="expression" priority="184" aboveAverage="0" equalAverage="0" bottom="0" percent="0" rank="0" text="" dxfId="5764">
      <formula>$B$331&lt;1</formula>
    </cfRule>
  </conditionalFormatting>
  <conditionalFormatting sqref="B330:H330">
    <cfRule type="expression" priority="185" aboveAverage="0" equalAverage="0" bottom="0" percent="0" rank="0" text="" dxfId="5765">
      <formula>$B$330&lt;1</formula>
    </cfRule>
  </conditionalFormatting>
  <conditionalFormatting sqref="B329:H329">
    <cfRule type="expression" priority="186" aboveAverage="0" equalAverage="0" bottom="0" percent="0" rank="0" text="" dxfId="5766">
      <formula>$B$329&lt;1</formula>
    </cfRule>
  </conditionalFormatting>
  <conditionalFormatting sqref="B328:H328">
    <cfRule type="expression" priority="187" aboveAverage="0" equalAverage="0" bottom="0" percent="0" rank="0" text="" dxfId="5767">
      <formula>$B$328&lt;1</formula>
    </cfRule>
  </conditionalFormatting>
  <conditionalFormatting sqref="B327:H327">
    <cfRule type="expression" priority="188" aboveAverage="0" equalAverage="0" bottom="0" percent="0" rank="0" text="" dxfId="5768">
      <formula>$B$327&lt;1</formula>
    </cfRule>
  </conditionalFormatting>
  <conditionalFormatting sqref="B326:H326">
    <cfRule type="expression" priority="189" aboveAverage="0" equalAverage="0" bottom="0" percent="0" rank="0" text="" dxfId="5769">
      <formula>$B$326&lt;1</formula>
    </cfRule>
  </conditionalFormatting>
  <conditionalFormatting sqref="B325:H325">
    <cfRule type="expression" priority="190" aboveAverage="0" equalAverage="0" bottom="0" percent="0" rank="0" text="" dxfId="5770">
      <formula>$B$325&lt;1</formula>
    </cfRule>
  </conditionalFormatting>
  <conditionalFormatting sqref="B324:H324">
    <cfRule type="expression" priority="191" aboveAverage="0" equalAverage="0" bottom="0" percent="0" rank="0" text="" dxfId="5771">
      <formula>$B$324&lt;1</formula>
    </cfRule>
  </conditionalFormatting>
  <conditionalFormatting sqref="B323:H323">
    <cfRule type="expression" priority="192" aboveAverage="0" equalAverage="0" bottom="0" percent="0" rank="0" text="" dxfId="5772">
      <formula>$B$323&lt;1</formula>
    </cfRule>
  </conditionalFormatting>
  <conditionalFormatting sqref="B322:H322">
    <cfRule type="expression" priority="193" aboveAverage="0" equalAverage="0" bottom="0" percent="0" rank="0" text="" dxfId="5773">
      <formula>$B$322&lt;1</formula>
    </cfRule>
  </conditionalFormatting>
  <conditionalFormatting sqref="B321:H321">
    <cfRule type="expression" priority="194" aboveAverage="0" equalAverage="0" bottom="0" percent="0" rank="0" text="" dxfId="5774">
      <formula>$B$321&lt;1</formula>
    </cfRule>
  </conditionalFormatting>
  <conditionalFormatting sqref="B320:H320">
    <cfRule type="expression" priority="195" aboveAverage="0" equalAverage="0" bottom="0" percent="0" rank="0" text="" dxfId="5775">
      <formula>$B$320&lt;1</formula>
    </cfRule>
  </conditionalFormatting>
  <conditionalFormatting sqref="B319:H319">
    <cfRule type="expression" priority="196" aboveAverage="0" equalAverage="0" bottom="0" percent="0" rank="0" text="" dxfId="5776">
      <formula>$B$319&lt;1</formula>
    </cfRule>
  </conditionalFormatting>
  <conditionalFormatting sqref="B318:H318">
    <cfRule type="expression" priority="197" aboveAverage="0" equalAverage="0" bottom="0" percent="0" rank="0" text="" dxfId="5777">
      <formula>$B$318&lt;1</formula>
    </cfRule>
  </conditionalFormatting>
  <conditionalFormatting sqref="B317:H317">
    <cfRule type="expression" priority="198" aboveAverage="0" equalAverage="0" bottom="0" percent="0" rank="0" text="" dxfId="5778">
      <formula>$B$317&lt;1</formula>
    </cfRule>
  </conditionalFormatting>
  <conditionalFormatting sqref="B316:H316">
    <cfRule type="expression" priority="199" aboveAverage="0" equalAverage="0" bottom="0" percent="0" rank="0" text="" dxfId="5779">
      <formula>$B$316&lt;1</formula>
    </cfRule>
  </conditionalFormatting>
  <conditionalFormatting sqref="B315:H315">
    <cfRule type="expression" priority="200" aboveAverage="0" equalAverage="0" bottom="0" percent="0" rank="0" text="" dxfId="5780">
      <formula>$B$315&lt;1</formula>
    </cfRule>
  </conditionalFormatting>
  <conditionalFormatting sqref="B314:H314">
    <cfRule type="expression" priority="201" aboveAverage="0" equalAverage="0" bottom="0" percent="0" rank="0" text="" dxfId="5781">
      <formula>$B$314&lt;1</formula>
    </cfRule>
  </conditionalFormatting>
  <conditionalFormatting sqref="B313:H313">
    <cfRule type="expression" priority="202" aboveAverage="0" equalAverage="0" bottom="0" percent="0" rank="0" text="" dxfId="5782">
      <formula>$B$313&lt;1</formula>
    </cfRule>
  </conditionalFormatting>
  <conditionalFormatting sqref="B312:H312">
    <cfRule type="expression" priority="203" aboveAverage="0" equalAverage="0" bottom="0" percent="0" rank="0" text="" dxfId="5783">
      <formula>$B$312&lt;1</formula>
    </cfRule>
  </conditionalFormatting>
  <conditionalFormatting sqref="B311:H311">
    <cfRule type="expression" priority="204" aboveAverage="0" equalAverage="0" bottom="0" percent="0" rank="0" text="" dxfId="5784">
      <formula>$B$311&lt;1</formula>
    </cfRule>
  </conditionalFormatting>
  <conditionalFormatting sqref="B310:H310">
    <cfRule type="expression" priority="205" aboveAverage="0" equalAverage="0" bottom="0" percent="0" rank="0" text="" dxfId="5785">
      <formula>$B$310&lt;1</formula>
    </cfRule>
  </conditionalFormatting>
  <conditionalFormatting sqref="B309:H309">
    <cfRule type="expression" priority="206" aboveAverage="0" equalAverage="0" bottom="0" percent="0" rank="0" text="" dxfId="5786">
      <formula>$B$309&lt;1</formula>
    </cfRule>
  </conditionalFormatting>
  <conditionalFormatting sqref="B308:H308">
    <cfRule type="expression" priority="207" aboveAverage="0" equalAverage="0" bottom="0" percent="0" rank="0" text="" dxfId="5787">
      <formula>$B$308&lt;1</formula>
    </cfRule>
  </conditionalFormatting>
  <conditionalFormatting sqref="B307:H307">
    <cfRule type="expression" priority="208" aboveAverage="0" equalAverage="0" bottom="0" percent="0" rank="0" text="" dxfId="5788">
      <formula>$B$307&lt;1</formula>
    </cfRule>
  </conditionalFormatting>
  <conditionalFormatting sqref="B306:H306">
    <cfRule type="expression" priority="209" aboveAverage="0" equalAverage="0" bottom="0" percent="0" rank="0" text="" dxfId="5789">
      <formula>$B$306&lt;1</formula>
    </cfRule>
  </conditionalFormatting>
  <conditionalFormatting sqref="B305:H305">
    <cfRule type="expression" priority="210" aboveAverage="0" equalAverage="0" bottom="0" percent="0" rank="0" text="" dxfId="5790">
      <formula>$B$305&lt;1</formula>
    </cfRule>
  </conditionalFormatting>
  <conditionalFormatting sqref="B304:H304">
    <cfRule type="expression" priority="211" aboveAverage="0" equalAverage="0" bottom="0" percent="0" rank="0" text="" dxfId="5791">
      <formula>$B$304&lt;1</formula>
    </cfRule>
  </conditionalFormatting>
  <conditionalFormatting sqref="B303:H303">
    <cfRule type="expression" priority="212" aboveAverage="0" equalAverage="0" bottom="0" percent="0" rank="0" text="" dxfId="5792">
      <formula>$B$303&lt;1</formula>
    </cfRule>
  </conditionalFormatting>
  <conditionalFormatting sqref="B302:H302">
    <cfRule type="expression" priority="213" aboveAverage="0" equalAverage="0" bottom="0" percent="0" rank="0" text="" dxfId="5793">
      <formula>$B$302&lt;1</formula>
    </cfRule>
  </conditionalFormatting>
  <conditionalFormatting sqref="B301:H301">
    <cfRule type="expression" priority="214" aboveAverage="0" equalAverage="0" bottom="0" percent="0" rank="0" text="" dxfId="5794">
      <formula>$B$301&lt;1</formula>
    </cfRule>
  </conditionalFormatting>
  <conditionalFormatting sqref="B300:H300">
    <cfRule type="expression" priority="215" aboveAverage="0" equalAverage="0" bottom="0" percent="0" rank="0" text="" dxfId="5795">
      <formula>$B$300&lt;1</formula>
    </cfRule>
  </conditionalFormatting>
  <conditionalFormatting sqref="B299:H299">
    <cfRule type="expression" priority="216" aboveAverage="0" equalAverage="0" bottom="0" percent="0" rank="0" text="" dxfId="5796">
      <formula>$B$299&lt;1</formula>
    </cfRule>
  </conditionalFormatting>
  <conditionalFormatting sqref="B298:H298">
    <cfRule type="expression" priority="217" aboveAverage="0" equalAverage="0" bottom="0" percent="0" rank="0" text="" dxfId="5797">
      <formula>$B$298&lt;1</formula>
    </cfRule>
  </conditionalFormatting>
  <conditionalFormatting sqref="B297:H297">
    <cfRule type="expression" priority="218" aboveAverage="0" equalAverage="0" bottom="0" percent="0" rank="0" text="" dxfId="5798">
      <formula>$B$297&lt;1</formula>
    </cfRule>
  </conditionalFormatting>
  <conditionalFormatting sqref="B296:H296">
    <cfRule type="expression" priority="219" aboveAverage="0" equalAverage="0" bottom="0" percent="0" rank="0" text="" dxfId="5799">
      <formula>$B$296&lt;1</formula>
    </cfRule>
  </conditionalFormatting>
  <conditionalFormatting sqref="B295:H295">
    <cfRule type="expression" priority="220" aboveAverage="0" equalAverage="0" bottom="0" percent="0" rank="0" text="" dxfId="5800">
      <formula>$B$295&lt;1</formula>
    </cfRule>
  </conditionalFormatting>
  <conditionalFormatting sqref="B294:H294">
    <cfRule type="expression" priority="221" aboveAverage="0" equalAverage="0" bottom="0" percent="0" rank="0" text="" dxfId="5801">
      <formula>$B$294&lt;1</formula>
    </cfRule>
  </conditionalFormatting>
  <conditionalFormatting sqref="B293:H293">
    <cfRule type="expression" priority="222" aboveAverage="0" equalAverage="0" bottom="0" percent="0" rank="0" text="" dxfId="5802">
      <formula>$B$293&lt;1</formula>
    </cfRule>
  </conditionalFormatting>
  <conditionalFormatting sqref="B292:H292">
    <cfRule type="expression" priority="223" aboveAverage="0" equalAverage="0" bottom="0" percent="0" rank="0" text="" dxfId="5803">
      <formula>$B$292&lt;1</formula>
    </cfRule>
  </conditionalFormatting>
  <conditionalFormatting sqref="B291:H291">
    <cfRule type="expression" priority="224" aboveAverage="0" equalAverage="0" bottom="0" percent="0" rank="0" text="" dxfId="5804">
      <formula>$B$291&lt;1</formula>
    </cfRule>
  </conditionalFormatting>
  <conditionalFormatting sqref="B290:H290">
    <cfRule type="expression" priority="225" aboveAverage="0" equalAverage="0" bottom="0" percent="0" rank="0" text="" dxfId="5805">
      <formula>$B$290&lt;1</formula>
    </cfRule>
  </conditionalFormatting>
  <conditionalFormatting sqref="B289:H289">
    <cfRule type="expression" priority="226" aboveAverage="0" equalAverage="0" bottom="0" percent="0" rank="0" text="" dxfId="5806">
      <formula>$B$289&lt;1</formula>
    </cfRule>
  </conditionalFormatting>
  <conditionalFormatting sqref="B288:H288">
    <cfRule type="expression" priority="227" aboveAverage="0" equalAverage="0" bottom="0" percent="0" rank="0" text="" dxfId="5807">
      <formula>$B$288&lt;1</formula>
    </cfRule>
  </conditionalFormatting>
  <conditionalFormatting sqref="B287:H287">
    <cfRule type="expression" priority="228" aboveAverage="0" equalAverage="0" bottom="0" percent="0" rank="0" text="" dxfId="5808">
      <formula>$B$287&lt;1</formula>
    </cfRule>
  </conditionalFormatting>
  <conditionalFormatting sqref="B286:H286">
    <cfRule type="expression" priority="229" aboveAverage="0" equalAverage="0" bottom="0" percent="0" rank="0" text="" dxfId="5809">
      <formula>$B$286&lt;1</formula>
    </cfRule>
  </conditionalFormatting>
  <conditionalFormatting sqref="B285:H285">
    <cfRule type="expression" priority="230" aboveAverage="0" equalAverage="0" bottom="0" percent="0" rank="0" text="" dxfId="5810">
      <formula>$B$285&lt;1</formula>
    </cfRule>
  </conditionalFormatting>
  <conditionalFormatting sqref="B284:H284">
    <cfRule type="expression" priority="231" aboveAverage="0" equalAverage="0" bottom="0" percent="0" rank="0" text="" dxfId="5811">
      <formula>$B$284&lt;1</formula>
    </cfRule>
  </conditionalFormatting>
  <conditionalFormatting sqref="B283:H283">
    <cfRule type="expression" priority="232" aboveAverage="0" equalAverage="0" bottom="0" percent="0" rank="0" text="" dxfId="5812">
      <formula>$B$283&lt;1</formula>
    </cfRule>
  </conditionalFormatting>
  <conditionalFormatting sqref="B282:H282">
    <cfRule type="expression" priority="233" aboveAverage="0" equalAverage="0" bottom="0" percent="0" rank="0" text="" dxfId="5813">
      <formula>$B$282&lt;1</formula>
    </cfRule>
  </conditionalFormatting>
  <conditionalFormatting sqref="B281:H281">
    <cfRule type="expression" priority="234" aboveAverage="0" equalAverage="0" bottom="0" percent="0" rank="0" text="" dxfId="5814">
      <formula>$B$281&lt;1</formula>
    </cfRule>
  </conditionalFormatting>
  <conditionalFormatting sqref="B280:H280">
    <cfRule type="expression" priority="235" aboveAverage="0" equalAverage="0" bottom="0" percent="0" rank="0" text="" dxfId="5815">
      <formula>$B$280&lt;1</formula>
    </cfRule>
  </conditionalFormatting>
  <conditionalFormatting sqref="B279:H279">
    <cfRule type="expression" priority="236" aboveAverage="0" equalAverage="0" bottom="0" percent="0" rank="0" text="" dxfId="5816">
      <formula>$B$279&lt;1</formula>
    </cfRule>
  </conditionalFormatting>
  <conditionalFormatting sqref="B278:H278">
    <cfRule type="expression" priority="237" aboveAverage="0" equalAverage="0" bottom="0" percent="0" rank="0" text="" dxfId="5817">
      <formula>$B$278&lt;1</formula>
    </cfRule>
  </conditionalFormatting>
  <conditionalFormatting sqref="B277:H277">
    <cfRule type="expression" priority="238" aboveAverage="0" equalAverage="0" bottom="0" percent="0" rank="0" text="" dxfId="5818">
      <formula>$B$277&lt;1</formula>
    </cfRule>
  </conditionalFormatting>
  <conditionalFormatting sqref="B276:H276">
    <cfRule type="expression" priority="239" aboveAverage="0" equalAverage="0" bottom="0" percent="0" rank="0" text="" dxfId="5819">
      <formula>$B$276&lt;1</formula>
    </cfRule>
  </conditionalFormatting>
  <conditionalFormatting sqref="B275:H275">
    <cfRule type="expression" priority="240" aboveAverage="0" equalAverage="0" bottom="0" percent="0" rank="0" text="" dxfId="5820">
      <formula>$B$275&lt;1</formula>
    </cfRule>
  </conditionalFormatting>
  <conditionalFormatting sqref="B274:H274">
    <cfRule type="expression" priority="241" aboveAverage="0" equalAverage="0" bottom="0" percent="0" rank="0" text="" dxfId="5821">
      <formula>$B$274&lt;1</formula>
    </cfRule>
  </conditionalFormatting>
  <conditionalFormatting sqref="B273:H273">
    <cfRule type="expression" priority="242" aboveAverage="0" equalAverage="0" bottom="0" percent="0" rank="0" text="" dxfId="5822">
      <formula>$B$273&lt;1</formula>
    </cfRule>
  </conditionalFormatting>
  <conditionalFormatting sqref="B272:H272">
    <cfRule type="expression" priority="243" aboveAverage="0" equalAverage="0" bottom="0" percent="0" rank="0" text="" dxfId="5823">
      <formula>$B$272&lt;1</formula>
    </cfRule>
  </conditionalFormatting>
  <conditionalFormatting sqref="B271:H271">
    <cfRule type="expression" priority="244" aboveAverage="0" equalAverage="0" bottom="0" percent="0" rank="0" text="" dxfId="5824">
      <formula>$B$271&lt;1</formula>
    </cfRule>
  </conditionalFormatting>
  <conditionalFormatting sqref="B270:H270">
    <cfRule type="expression" priority="245" aboveAverage="0" equalAverage="0" bottom="0" percent="0" rank="0" text="" dxfId="5825">
      <formula>$B$270&lt;1</formula>
    </cfRule>
  </conditionalFormatting>
  <conditionalFormatting sqref="B269:H269">
    <cfRule type="expression" priority="246" aboveAverage="0" equalAverage="0" bottom="0" percent="0" rank="0" text="" dxfId="5826">
      <formula>$B$269&lt;1</formula>
    </cfRule>
  </conditionalFormatting>
  <conditionalFormatting sqref="B268:H268">
    <cfRule type="expression" priority="247" aboveAverage="0" equalAverage="0" bottom="0" percent="0" rank="0" text="" dxfId="5827">
      <formula>$B$268&lt;1</formula>
    </cfRule>
  </conditionalFormatting>
  <conditionalFormatting sqref="B265:H265">
    <cfRule type="expression" priority="248" aboveAverage="0" equalAverage="0" bottom="0" percent="0" rank="0" text="" dxfId="5828">
      <formula>$B$265&lt;1</formula>
    </cfRule>
  </conditionalFormatting>
  <conditionalFormatting sqref="B264:H264">
    <cfRule type="expression" priority="249" aboveAverage="0" equalAverage="0" bottom="0" percent="0" rank="0" text="" dxfId="5829">
      <formula>$B$264&lt;1</formula>
    </cfRule>
  </conditionalFormatting>
  <conditionalFormatting sqref="B263:H263">
    <cfRule type="expression" priority="250" aboveAverage="0" equalAverage="0" bottom="0" percent="0" rank="0" text="" dxfId="5830">
      <formula>$B$263&lt;1</formula>
    </cfRule>
  </conditionalFormatting>
  <conditionalFormatting sqref="B262:H262">
    <cfRule type="expression" priority="251" aboveAverage="0" equalAverage="0" bottom="0" percent="0" rank="0" text="" dxfId="5831">
      <formula>$B$262&lt;1</formula>
    </cfRule>
  </conditionalFormatting>
  <conditionalFormatting sqref="B261:H261">
    <cfRule type="expression" priority="252" aboveAverage="0" equalAverage="0" bottom="0" percent="0" rank="0" text="" dxfId="5832">
      <formula>$B$261&lt;1</formula>
    </cfRule>
  </conditionalFormatting>
  <conditionalFormatting sqref="B260:H260">
    <cfRule type="expression" priority="253" aboveAverage="0" equalAverage="0" bottom="0" percent="0" rank="0" text="" dxfId="5833">
      <formula>$B$260&lt;1</formula>
    </cfRule>
  </conditionalFormatting>
  <conditionalFormatting sqref="B259:H259">
    <cfRule type="expression" priority="254" aboveAverage="0" equalAverage="0" bottom="0" percent="0" rank="0" text="" dxfId="5834">
      <formula>$B$259&lt;1</formula>
    </cfRule>
  </conditionalFormatting>
  <conditionalFormatting sqref="B258:H258">
    <cfRule type="expression" priority="255" aboveAverage="0" equalAverage="0" bottom="0" percent="0" rank="0" text="" dxfId="5835">
      <formula>$B$258&lt;1</formula>
    </cfRule>
  </conditionalFormatting>
  <conditionalFormatting sqref="B257:H257">
    <cfRule type="expression" priority="256" aboveAverage="0" equalAverage="0" bottom="0" percent="0" rank="0" text="" dxfId="5836">
      <formula>$B$257&lt;1</formula>
    </cfRule>
  </conditionalFormatting>
  <conditionalFormatting sqref="B256:H256">
    <cfRule type="expression" priority="257" aboveAverage="0" equalAverage="0" bottom="0" percent="0" rank="0" text="" dxfId="5837">
      <formula>$B$256&lt;1</formula>
    </cfRule>
  </conditionalFormatting>
  <conditionalFormatting sqref="B255:H255">
    <cfRule type="expression" priority="258" aboveAverage="0" equalAverage="0" bottom="0" percent="0" rank="0" text="" dxfId="5838">
      <formula>$B$255&lt;1</formula>
    </cfRule>
  </conditionalFormatting>
  <conditionalFormatting sqref="B254:H254">
    <cfRule type="expression" priority="259" aboveAverage="0" equalAverage="0" bottom="0" percent="0" rank="0" text="" dxfId="5839">
      <formula>$B$254&lt;1</formula>
    </cfRule>
  </conditionalFormatting>
  <conditionalFormatting sqref="B253:H253">
    <cfRule type="expression" priority="260" aboveAverage="0" equalAverage="0" bottom="0" percent="0" rank="0" text="" dxfId="5840">
      <formula>$B$253&lt;1</formula>
    </cfRule>
  </conditionalFormatting>
  <conditionalFormatting sqref="B252:H252">
    <cfRule type="expression" priority="261" aboveAverage="0" equalAverage="0" bottom="0" percent="0" rank="0" text="" dxfId="5841">
      <formula>$B$252&lt;1</formula>
    </cfRule>
  </conditionalFormatting>
  <conditionalFormatting sqref="B251:H251">
    <cfRule type="expression" priority="262" aboveAverage="0" equalAverage="0" bottom="0" percent="0" rank="0" text="" dxfId="5842">
      <formula>$B$251&lt;1</formula>
    </cfRule>
  </conditionalFormatting>
  <conditionalFormatting sqref="B250:H250">
    <cfRule type="expression" priority="263" aboveAverage="0" equalAverage="0" bottom="0" percent="0" rank="0" text="" dxfId="5843">
      <formula>$B$250&lt;1</formula>
    </cfRule>
  </conditionalFormatting>
  <conditionalFormatting sqref="B249:H249">
    <cfRule type="expression" priority="264" aboveAverage="0" equalAverage="0" bottom="0" percent="0" rank="0" text="" dxfId="5844">
      <formula>$B$249&lt;1</formula>
    </cfRule>
  </conditionalFormatting>
  <conditionalFormatting sqref="B248:H248">
    <cfRule type="expression" priority="265" aboveAverage="0" equalAverage="0" bottom="0" percent="0" rank="0" text="" dxfId="5845">
      <formula>$B$248&lt;1</formula>
    </cfRule>
  </conditionalFormatting>
  <conditionalFormatting sqref="B247:H247">
    <cfRule type="expression" priority="266" aboveAverage="0" equalAverage="0" bottom="0" percent="0" rank="0" text="" dxfId="5846">
      <formula>$B$247&lt;1</formula>
    </cfRule>
  </conditionalFormatting>
  <conditionalFormatting sqref="B246:H246">
    <cfRule type="expression" priority="267" aboveAverage="0" equalAverage="0" bottom="0" percent="0" rank="0" text="" dxfId="5847">
      <formula>$B$246&lt;1</formula>
    </cfRule>
  </conditionalFormatting>
  <conditionalFormatting sqref="B245:H245">
    <cfRule type="expression" priority="268" aboveAverage="0" equalAverage="0" bottom="0" percent="0" rank="0" text="" dxfId="5848">
      <formula>$B$245&lt;1</formula>
    </cfRule>
  </conditionalFormatting>
  <conditionalFormatting sqref="B244:H244">
    <cfRule type="expression" priority="269" aboveAverage="0" equalAverage="0" bottom="0" percent="0" rank="0" text="" dxfId="5849">
      <formula>$B$244&lt;1</formula>
    </cfRule>
  </conditionalFormatting>
  <conditionalFormatting sqref="B243:H243">
    <cfRule type="expression" priority="270" aboveAverage="0" equalAverage="0" bottom="0" percent="0" rank="0" text="" dxfId="5850">
      <formula>$B$243&lt;1</formula>
    </cfRule>
  </conditionalFormatting>
  <conditionalFormatting sqref="B242:H242">
    <cfRule type="expression" priority="271" aboveAverage="0" equalAverage="0" bottom="0" percent="0" rank="0" text="" dxfId="5851">
      <formula>$B$242&lt;1</formula>
    </cfRule>
  </conditionalFormatting>
  <conditionalFormatting sqref="B241:H241">
    <cfRule type="expression" priority="272" aboveAverage="0" equalAverage="0" bottom="0" percent="0" rank="0" text="" dxfId="5852">
      <formula>$B$241&lt;1</formula>
    </cfRule>
  </conditionalFormatting>
  <conditionalFormatting sqref="B240:H240">
    <cfRule type="expression" priority="273" aboveAverage="0" equalAverage="0" bottom="0" percent="0" rank="0" text="" dxfId="5853">
      <formula>$B$240&lt;1</formula>
    </cfRule>
  </conditionalFormatting>
  <conditionalFormatting sqref="B239:H239">
    <cfRule type="expression" priority="274" aboveAverage="0" equalAverage="0" bottom="0" percent="0" rank="0" text="" dxfId="5854">
      <formula>$B$239&lt;1</formula>
    </cfRule>
  </conditionalFormatting>
  <conditionalFormatting sqref="B238:H238">
    <cfRule type="expression" priority="275" aboveAverage="0" equalAverage="0" bottom="0" percent="0" rank="0" text="" dxfId="5855">
      <formula>$B$238&lt;1</formula>
    </cfRule>
  </conditionalFormatting>
  <conditionalFormatting sqref="B233:H233">
    <cfRule type="expression" priority="276" aboveAverage="0" equalAverage="0" bottom="0" percent="0" rank="0" text="" dxfId="5856">
      <formula>$B$233&lt;1</formula>
    </cfRule>
  </conditionalFormatting>
  <conditionalFormatting sqref="B232:H232">
    <cfRule type="expression" priority="277" aboveAverage="0" equalAverage="0" bottom="0" percent="0" rank="0" text="" dxfId="5857">
      <formula>$B$232&lt;1</formula>
    </cfRule>
  </conditionalFormatting>
  <conditionalFormatting sqref="B231:H231">
    <cfRule type="expression" priority="278" aboveAverage="0" equalAverage="0" bottom="0" percent="0" rank="0" text="" dxfId="5858">
      <formula>$B$231&lt;1</formula>
    </cfRule>
  </conditionalFormatting>
  <conditionalFormatting sqref="B230:H230">
    <cfRule type="expression" priority="279" aboveAverage="0" equalAverage="0" bottom="0" percent="0" rank="0" text="" dxfId="5859">
      <formula>$B$230&lt;1</formula>
    </cfRule>
  </conditionalFormatting>
  <conditionalFormatting sqref="B229:H229">
    <cfRule type="expression" priority="280" aboveAverage="0" equalAverage="0" bottom="0" percent="0" rank="0" text="" dxfId="5860">
      <formula>$B$229&lt;1</formula>
    </cfRule>
  </conditionalFormatting>
  <conditionalFormatting sqref="B228:H228">
    <cfRule type="expression" priority="281" aboveAverage="0" equalAverage="0" bottom="0" percent="0" rank="0" text="" dxfId="5861">
      <formula>$B$228&lt;1</formula>
    </cfRule>
  </conditionalFormatting>
  <conditionalFormatting sqref="B227:H227">
    <cfRule type="expression" priority="282" aboveAverage="0" equalAverage="0" bottom="0" percent="0" rank="0" text="" dxfId="5862">
      <formula>$B$227&lt;1</formula>
    </cfRule>
  </conditionalFormatting>
  <conditionalFormatting sqref="B226:H226">
    <cfRule type="expression" priority="283" aboveAverage="0" equalAverage="0" bottom="0" percent="0" rank="0" text="" dxfId="5863">
      <formula>$B$226&lt;1</formula>
    </cfRule>
  </conditionalFormatting>
  <conditionalFormatting sqref="B225:H225">
    <cfRule type="expression" priority="284" aboveAverage="0" equalAverage="0" bottom="0" percent="0" rank="0" text="" dxfId="5864">
      <formula>$B$225&lt;1</formula>
    </cfRule>
  </conditionalFormatting>
  <conditionalFormatting sqref="B224:H224">
    <cfRule type="expression" priority="285" aboveAverage="0" equalAverage="0" bottom="0" percent="0" rank="0" text="" dxfId="5865">
      <formula>$B$224&lt;1</formula>
    </cfRule>
  </conditionalFormatting>
  <conditionalFormatting sqref="B223:H223">
    <cfRule type="expression" priority="286" aboveAverage="0" equalAverage="0" bottom="0" percent="0" rank="0" text="" dxfId="5866">
      <formula>$B$223&lt;1</formula>
    </cfRule>
  </conditionalFormatting>
  <conditionalFormatting sqref="B222:H222">
    <cfRule type="expression" priority="287" aboveAverage="0" equalAverage="0" bottom="0" percent="0" rank="0" text="" dxfId="5867">
      <formula>$B$222&lt;1</formula>
    </cfRule>
  </conditionalFormatting>
  <conditionalFormatting sqref="B221:H221">
    <cfRule type="expression" priority="288" aboveAverage="0" equalAverage="0" bottom="0" percent="0" rank="0" text="" dxfId="5868">
      <formula>$B$221&lt;1</formula>
    </cfRule>
  </conditionalFormatting>
  <conditionalFormatting sqref="B220:H220">
    <cfRule type="expression" priority="289" aboveAverage="0" equalAverage="0" bottom="0" percent="0" rank="0" text="" dxfId="5869">
      <formula>$B$220&lt;1</formula>
    </cfRule>
  </conditionalFormatting>
  <conditionalFormatting sqref="B219:H219">
    <cfRule type="expression" priority="290" aboveAverage="0" equalAverage="0" bottom="0" percent="0" rank="0" text="" dxfId="5870">
      <formula>$B$219&lt;1</formula>
    </cfRule>
  </conditionalFormatting>
  <conditionalFormatting sqref="B218:H218">
    <cfRule type="expression" priority="291" aboveAverage="0" equalAverage="0" bottom="0" percent="0" rank="0" text="" dxfId="5871">
      <formula>$B$218&lt;1</formula>
    </cfRule>
  </conditionalFormatting>
  <conditionalFormatting sqref="B217:H217">
    <cfRule type="expression" priority="292" aboveAverage="0" equalAverage="0" bottom="0" percent="0" rank="0" text="" dxfId="5872">
      <formula>$B$217&lt;1</formula>
    </cfRule>
  </conditionalFormatting>
  <conditionalFormatting sqref="B216:H216">
    <cfRule type="expression" priority="293" aboveAverage="0" equalAverage="0" bottom="0" percent="0" rank="0" text="" dxfId="5873">
      <formula>$B$216&lt;1</formula>
    </cfRule>
  </conditionalFormatting>
  <conditionalFormatting sqref="B215:H215">
    <cfRule type="expression" priority="294" aboveAverage="0" equalAverage="0" bottom="0" percent="0" rank="0" text="" dxfId="5874">
      <formula>$B$215&lt;1</formula>
    </cfRule>
  </conditionalFormatting>
  <conditionalFormatting sqref="B214:H214">
    <cfRule type="expression" priority="295" aboveAverage="0" equalAverage="0" bottom="0" percent="0" rank="0" text="" dxfId="5875">
      <formula>$B$214&lt;1</formula>
    </cfRule>
  </conditionalFormatting>
  <conditionalFormatting sqref="B213:H213">
    <cfRule type="expression" priority="296" aboveAverage="0" equalAverage="0" bottom="0" percent="0" rank="0" text="" dxfId="5876">
      <formula>$B$213&lt;1</formula>
    </cfRule>
  </conditionalFormatting>
  <conditionalFormatting sqref="B212:H212">
    <cfRule type="expression" priority="297" aboveAverage="0" equalAverage="0" bottom="0" percent="0" rank="0" text="" dxfId="5877">
      <formula>$B$212&lt;1</formula>
    </cfRule>
  </conditionalFormatting>
  <conditionalFormatting sqref="B211:H211">
    <cfRule type="expression" priority="298" aboveAverage="0" equalAverage="0" bottom="0" percent="0" rank="0" text="" dxfId="5878">
      <formula>$B$211&lt;1</formula>
    </cfRule>
  </conditionalFormatting>
  <conditionalFormatting sqref="B210:H210">
    <cfRule type="expression" priority="299" aboveAverage="0" equalAverage="0" bottom="0" percent="0" rank="0" text="" dxfId="5879">
      <formula>$B$210&lt;1</formula>
    </cfRule>
  </conditionalFormatting>
  <conditionalFormatting sqref="B209:H209">
    <cfRule type="expression" priority="300" aboveAverage="0" equalAverage="0" bottom="0" percent="0" rank="0" text="" dxfId="5880">
      <formula>$B$209&lt;1</formula>
    </cfRule>
  </conditionalFormatting>
  <conditionalFormatting sqref="B208:H208">
    <cfRule type="expression" priority="301" aboveAverage="0" equalAverage="0" bottom="0" percent="0" rank="0" text="" dxfId="5881">
      <formula>$B$208&lt;1</formula>
    </cfRule>
  </conditionalFormatting>
  <conditionalFormatting sqref="B207:H207">
    <cfRule type="expression" priority="302" aboveAverage="0" equalAverage="0" bottom="0" percent="0" rank="0" text="" dxfId="5882">
      <formula>$B$207&lt;1</formula>
    </cfRule>
  </conditionalFormatting>
  <conditionalFormatting sqref="B206:H206">
    <cfRule type="expression" priority="303" aboveAverage="0" equalAverage="0" bottom="0" percent="0" rank="0" text="" dxfId="5883">
      <formula>$B$206&lt;1</formula>
    </cfRule>
  </conditionalFormatting>
  <conditionalFormatting sqref="B205:H205">
    <cfRule type="expression" priority="304" aboveAverage="0" equalAverage="0" bottom="0" percent="0" rank="0" text="" dxfId="5884">
      <formula>$B$205&lt;1</formula>
    </cfRule>
  </conditionalFormatting>
  <conditionalFormatting sqref="B204:H204">
    <cfRule type="expression" priority="305" aboveAverage="0" equalAverage="0" bottom="0" percent="0" rank="0" text="" dxfId="5885">
      <formula>$B$204&lt;1</formula>
    </cfRule>
  </conditionalFormatting>
  <conditionalFormatting sqref="B203:H203">
    <cfRule type="expression" priority="306" aboveAverage="0" equalAverage="0" bottom="0" percent="0" rank="0" text="" dxfId="5886">
      <formula>$B$203&lt;1</formula>
    </cfRule>
  </conditionalFormatting>
  <conditionalFormatting sqref="B202:H202">
    <cfRule type="expression" priority="307" aboveAverage="0" equalAverage="0" bottom="0" percent="0" rank="0" text="" dxfId="5887">
      <formula>$B$202&lt;1</formula>
    </cfRule>
  </conditionalFormatting>
  <conditionalFormatting sqref="B201:H201">
    <cfRule type="expression" priority="308" aboveAverage="0" equalAverage="0" bottom="0" percent="0" rank="0" text="" dxfId="5888">
      <formula>$B$201&lt;1</formula>
    </cfRule>
  </conditionalFormatting>
  <conditionalFormatting sqref="B200:H200">
    <cfRule type="expression" priority="309" aboveAverage="0" equalAverage="0" bottom="0" percent="0" rank="0" text="" dxfId="5889">
      <formula>$B$200&lt;1</formula>
    </cfRule>
  </conditionalFormatting>
  <conditionalFormatting sqref="B197:H197">
    <cfRule type="expression" priority="310" aboveAverage="0" equalAverage="0" bottom="0" percent="0" rank="0" text="" dxfId="5890">
      <formula>$B$197&lt;1</formula>
    </cfRule>
  </conditionalFormatting>
  <conditionalFormatting sqref="B196:H196">
    <cfRule type="expression" priority="311" aboveAverage="0" equalAverage="0" bottom="0" percent="0" rank="0" text="" dxfId="5891">
      <formula>$B$196&lt;1</formula>
    </cfRule>
  </conditionalFormatting>
  <conditionalFormatting sqref="B195:H195">
    <cfRule type="expression" priority="312" aboveAverage="0" equalAverage="0" bottom="0" percent="0" rank="0" text="" dxfId="5892">
      <formula>$B$195&lt;1</formula>
    </cfRule>
  </conditionalFormatting>
  <conditionalFormatting sqref="B194:H194">
    <cfRule type="expression" priority="313" aboveAverage="0" equalAverage="0" bottom="0" percent="0" rank="0" text="" dxfId="5893">
      <formula>$B$194&lt;1</formula>
    </cfRule>
  </conditionalFormatting>
  <conditionalFormatting sqref="B193:H193">
    <cfRule type="expression" priority="314" aboveAverage="0" equalAverage="0" bottom="0" percent="0" rank="0" text="" dxfId="5894">
      <formula>$B$193&lt;1</formula>
    </cfRule>
  </conditionalFormatting>
  <conditionalFormatting sqref="B192:H192">
    <cfRule type="expression" priority="315" aboveAverage="0" equalAverage="0" bottom="0" percent="0" rank="0" text="" dxfId="5895">
      <formula>$B$192&lt;1</formula>
    </cfRule>
  </conditionalFormatting>
  <conditionalFormatting sqref="B191:H191">
    <cfRule type="expression" priority="316" aboveAverage="0" equalAverage="0" bottom="0" percent="0" rank="0" text="" dxfId="5896">
      <formula>$B$191&lt;1</formula>
    </cfRule>
  </conditionalFormatting>
  <conditionalFormatting sqref="B190:H190">
    <cfRule type="expression" priority="317" aboveAverage="0" equalAverage="0" bottom="0" percent="0" rank="0" text="" dxfId="5897">
      <formula>$B$190&lt;1</formula>
    </cfRule>
  </conditionalFormatting>
  <conditionalFormatting sqref="B189:H189">
    <cfRule type="expression" priority="318" aboveAverage="0" equalAverage="0" bottom="0" percent="0" rank="0" text="" dxfId="5898">
      <formula>$B$189&lt;1</formula>
    </cfRule>
  </conditionalFormatting>
  <conditionalFormatting sqref="B188:H188">
    <cfRule type="expression" priority="319" aboveAverage="0" equalAverage="0" bottom="0" percent="0" rank="0" text="" dxfId="5899">
      <formula>$B$188&lt;1</formula>
    </cfRule>
  </conditionalFormatting>
  <conditionalFormatting sqref="B187:H187">
    <cfRule type="expression" priority="320" aboveAverage="0" equalAverage="0" bottom="0" percent="0" rank="0" text="" dxfId="5900">
      <formula>$B$187&lt;1</formula>
    </cfRule>
  </conditionalFormatting>
  <conditionalFormatting sqref="B186:H186">
    <cfRule type="expression" priority="321" aboveAverage="0" equalAverage="0" bottom="0" percent="0" rank="0" text="" dxfId="5901">
      <formula>$B$186&lt;1</formula>
    </cfRule>
  </conditionalFormatting>
  <conditionalFormatting sqref="B185:H185">
    <cfRule type="expression" priority="322" aboveAverage="0" equalAverage="0" bottom="0" percent="0" rank="0" text="" dxfId="5902">
      <formula>$B$185&lt;1</formula>
    </cfRule>
  </conditionalFormatting>
  <conditionalFormatting sqref="B180:H180">
    <cfRule type="expression" priority="323" aboveAverage="0" equalAverage="0" bottom="0" percent="0" rank="0" text="" dxfId="5903">
      <formula>$B$180&lt;1</formula>
    </cfRule>
  </conditionalFormatting>
  <conditionalFormatting sqref="B179:H179">
    <cfRule type="expression" priority="324" aboveAverage="0" equalAverage="0" bottom="0" percent="0" rank="0" text="" dxfId="5904">
      <formula>$B$179&lt;1</formula>
    </cfRule>
  </conditionalFormatting>
  <conditionalFormatting sqref="B178:H178">
    <cfRule type="expression" priority="325" aboveAverage="0" equalAverage="0" bottom="0" percent="0" rank="0" text="" dxfId="5905">
      <formula>$B$178&lt;1</formula>
    </cfRule>
  </conditionalFormatting>
  <conditionalFormatting sqref="B177:H177">
    <cfRule type="expression" priority="326" aboveAverage="0" equalAverage="0" bottom="0" percent="0" rank="0" text="" dxfId="5906">
      <formula>$B$177&lt;1</formula>
    </cfRule>
  </conditionalFormatting>
  <conditionalFormatting sqref="B176:H176">
    <cfRule type="expression" priority="327" aboveAverage="0" equalAverage="0" bottom="0" percent="0" rank="0" text="" dxfId="5907">
      <formula>$B$176&lt;1</formula>
    </cfRule>
  </conditionalFormatting>
  <conditionalFormatting sqref="B175:H175">
    <cfRule type="expression" priority="328" aboveAverage="0" equalAverage="0" bottom="0" percent="0" rank="0" text="" dxfId="5908">
      <formula>$B$175&lt;1</formula>
    </cfRule>
  </conditionalFormatting>
  <conditionalFormatting sqref="B174:H174">
    <cfRule type="expression" priority="329" aboveAverage="0" equalAverage="0" bottom="0" percent="0" rank="0" text="" dxfId="5909">
      <formula>$B$174&lt;1</formula>
    </cfRule>
  </conditionalFormatting>
  <conditionalFormatting sqref="B173:H173">
    <cfRule type="expression" priority="330" aboveAverage="0" equalAverage="0" bottom="0" percent="0" rank="0" text="" dxfId="5910">
      <formula>$B$173&lt;1</formula>
    </cfRule>
  </conditionalFormatting>
  <conditionalFormatting sqref="B172:H172">
    <cfRule type="expression" priority="331" aboveAverage="0" equalAverage="0" bottom="0" percent="0" rank="0" text="" dxfId="5911">
      <formula>$B$172&lt;1</formula>
    </cfRule>
  </conditionalFormatting>
  <conditionalFormatting sqref="B171:H171">
    <cfRule type="expression" priority="332" aboveAverage="0" equalAverage="0" bottom="0" percent="0" rank="0" text="" dxfId="5912">
      <formula>$B$171&lt;1</formula>
    </cfRule>
  </conditionalFormatting>
  <conditionalFormatting sqref="B170:H170">
    <cfRule type="expression" priority="333" aboveAverage="0" equalAverage="0" bottom="0" percent="0" rank="0" text="" dxfId="5913">
      <formula>$B$170&lt;1</formula>
    </cfRule>
  </conditionalFormatting>
  <conditionalFormatting sqref="B169:H169">
    <cfRule type="expression" priority="334" aboveAverage="0" equalAverage="0" bottom="0" percent="0" rank="0" text="" dxfId="5914">
      <formula>$B$169&lt;1</formula>
    </cfRule>
  </conditionalFormatting>
  <conditionalFormatting sqref="B168:H168">
    <cfRule type="expression" priority="335" aboveAverage="0" equalAverage="0" bottom="0" percent="0" rank="0" text="" dxfId="5915">
      <formula>$B$168&lt;1</formula>
    </cfRule>
  </conditionalFormatting>
  <conditionalFormatting sqref="B167:H167">
    <cfRule type="expression" priority="336" aboveAverage="0" equalAverage="0" bottom="0" percent="0" rank="0" text="" dxfId="5916">
      <formula>$B$167&lt;1</formula>
    </cfRule>
  </conditionalFormatting>
  <conditionalFormatting sqref="B166:H166">
    <cfRule type="expression" priority="337" aboveAverage="0" equalAverage="0" bottom="0" percent="0" rank="0" text="" dxfId="5917">
      <formula>$B$166&lt;1</formula>
    </cfRule>
  </conditionalFormatting>
  <conditionalFormatting sqref="B165:H165">
    <cfRule type="expression" priority="338" aboveAverage="0" equalAverage="0" bottom="0" percent="0" rank="0" text="" dxfId="5918">
      <formula>$B$165&lt;1</formula>
    </cfRule>
  </conditionalFormatting>
  <conditionalFormatting sqref="B164:H164">
    <cfRule type="expression" priority="339" aboveAverage="0" equalAverage="0" bottom="0" percent="0" rank="0" text="" dxfId="5919">
      <formula>$B$164&lt;1</formula>
    </cfRule>
  </conditionalFormatting>
  <conditionalFormatting sqref="B163:H163">
    <cfRule type="expression" priority="340" aboveAverage="0" equalAverage="0" bottom="0" percent="0" rank="0" text="" dxfId="5920">
      <formula>$B$163&lt;1</formula>
    </cfRule>
  </conditionalFormatting>
  <conditionalFormatting sqref="B162:H162">
    <cfRule type="expression" priority="341" aboveAverage="0" equalAverage="0" bottom="0" percent="0" rank="0" text="" dxfId="5921">
      <formula>$B$162&lt;1</formula>
    </cfRule>
  </conditionalFormatting>
  <conditionalFormatting sqref="B161:H161">
    <cfRule type="expression" priority="342" aboveAverage="0" equalAverage="0" bottom="0" percent="0" rank="0" text="" dxfId="5922">
      <formula>$B$161&lt;1</formula>
    </cfRule>
  </conditionalFormatting>
  <conditionalFormatting sqref="B160:H160">
    <cfRule type="expression" priority="343" aboveAverage="0" equalAverage="0" bottom="0" percent="0" rank="0" text="" dxfId="5923">
      <formula>$B$160&lt;1</formula>
    </cfRule>
  </conditionalFormatting>
  <conditionalFormatting sqref="B159:H159">
    <cfRule type="expression" priority="344" aboveAverage="0" equalAverage="0" bottom="0" percent="0" rank="0" text="" dxfId="5924">
      <formula>$B$159&lt;1</formula>
    </cfRule>
  </conditionalFormatting>
  <conditionalFormatting sqref="B158:H158">
    <cfRule type="expression" priority="345" aboveAverage="0" equalAverage="0" bottom="0" percent="0" rank="0" text="" dxfId="5925">
      <formula>$B$158&lt;1</formula>
    </cfRule>
  </conditionalFormatting>
  <conditionalFormatting sqref="B157:H157">
    <cfRule type="expression" priority="346" aboveAverage="0" equalAverage="0" bottom="0" percent="0" rank="0" text="" dxfId="5926">
      <formula>$B$157&lt;1</formula>
    </cfRule>
  </conditionalFormatting>
  <conditionalFormatting sqref="B156:H156">
    <cfRule type="expression" priority="347" aboveAverage="0" equalAverage="0" bottom="0" percent="0" rank="0" text="" dxfId="5927">
      <formula>$B$156&lt;1</formula>
    </cfRule>
  </conditionalFormatting>
  <conditionalFormatting sqref="B155:H155">
    <cfRule type="expression" priority="348" aboveAverage="0" equalAverage="0" bottom="0" percent="0" rank="0" text="" dxfId="5928">
      <formula>$B$155&lt;1</formula>
    </cfRule>
  </conditionalFormatting>
  <conditionalFormatting sqref="B154:H154">
    <cfRule type="expression" priority="349" aboveAverage="0" equalAverage="0" bottom="0" percent="0" rank="0" text="" dxfId="5929">
      <formula>$B$154&lt;1</formula>
    </cfRule>
  </conditionalFormatting>
  <conditionalFormatting sqref="B153:H153">
    <cfRule type="expression" priority="350" aboveAverage="0" equalAverage="0" bottom="0" percent="0" rank="0" text="" dxfId="5930">
      <formula>$B$153&lt;1</formula>
    </cfRule>
  </conditionalFormatting>
  <conditionalFormatting sqref="B152:H152">
    <cfRule type="expression" priority="351" aboveAverage="0" equalAverage="0" bottom="0" percent="0" rank="0" text="" dxfId="5931">
      <formula>$B$152&lt;1</formula>
    </cfRule>
  </conditionalFormatting>
  <conditionalFormatting sqref="B151:H151">
    <cfRule type="expression" priority="352" aboveAverage="0" equalAverage="0" bottom="0" percent="0" rank="0" text="" dxfId="5932">
      <formula>$B$151&lt;1</formula>
    </cfRule>
  </conditionalFormatting>
  <conditionalFormatting sqref="B150:H150">
    <cfRule type="expression" priority="353" aboveAverage="0" equalAverage="0" bottom="0" percent="0" rank="0" text="" dxfId="5933">
      <formula>$B$150&lt;1</formula>
    </cfRule>
  </conditionalFormatting>
  <conditionalFormatting sqref="B149:H149">
    <cfRule type="expression" priority="354" aboveAverage="0" equalAverage="0" bottom="0" percent="0" rank="0" text="" dxfId="5934">
      <formula>$B$149&lt;1</formula>
    </cfRule>
  </conditionalFormatting>
  <conditionalFormatting sqref="B148:H148">
    <cfRule type="expression" priority="355" aboveAverage="0" equalAverage="0" bottom="0" percent="0" rank="0" text="" dxfId="5935">
      <formula>$B$148&lt;1</formula>
    </cfRule>
  </conditionalFormatting>
  <conditionalFormatting sqref="B147:H147">
    <cfRule type="expression" priority="356" aboveAverage="0" equalAverage="0" bottom="0" percent="0" rank="0" text="" dxfId="5936">
      <formula>$B$147&lt;1</formula>
    </cfRule>
  </conditionalFormatting>
  <conditionalFormatting sqref="B146:H146">
    <cfRule type="expression" priority="357" aboveAverage="0" equalAverage="0" bottom="0" percent="0" rank="0" text="" dxfId="5937">
      <formula>$B$146&lt;1</formula>
    </cfRule>
  </conditionalFormatting>
  <conditionalFormatting sqref="B145:H145">
    <cfRule type="expression" priority="358" aboveAverage="0" equalAverage="0" bottom="0" percent="0" rank="0" text="" dxfId="5938">
      <formula>$B$145&lt;1</formula>
    </cfRule>
  </conditionalFormatting>
  <conditionalFormatting sqref="B144:H144">
    <cfRule type="expression" priority="359" aboveAverage="0" equalAverage="0" bottom="0" percent="0" rank="0" text="" dxfId="5939">
      <formula>$B$144&lt;1</formula>
    </cfRule>
  </conditionalFormatting>
  <conditionalFormatting sqref="B143:H143">
    <cfRule type="expression" priority="360" aboveAverage="0" equalAverage="0" bottom="0" percent="0" rank="0" text="" dxfId="5940">
      <formula>$B$143&lt;1</formula>
    </cfRule>
  </conditionalFormatting>
  <conditionalFormatting sqref="B142:H142">
    <cfRule type="expression" priority="361" aboveAverage="0" equalAverage="0" bottom="0" percent="0" rank="0" text="" dxfId="5941">
      <formula>$B$142&lt;1</formula>
    </cfRule>
  </conditionalFormatting>
  <conditionalFormatting sqref="B141:H141">
    <cfRule type="expression" priority="362" aboveAverage="0" equalAverage="0" bottom="0" percent="0" rank="0" text="" dxfId="5942">
      <formula>$B$141&lt;1</formula>
    </cfRule>
  </conditionalFormatting>
  <conditionalFormatting sqref="B140:H140">
    <cfRule type="expression" priority="363" aboveAverage="0" equalAverage="0" bottom="0" percent="0" rank="0" text="" dxfId="5943">
      <formula>$B$140&lt;1</formula>
    </cfRule>
  </conditionalFormatting>
  <conditionalFormatting sqref="B139:H139">
    <cfRule type="expression" priority="364" aboveAverage="0" equalAverage="0" bottom="0" percent="0" rank="0" text="" dxfId="5944">
      <formula>$B$139&lt;1</formula>
    </cfRule>
  </conditionalFormatting>
  <conditionalFormatting sqref="B138:H138">
    <cfRule type="expression" priority="365" aboveAverage="0" equalAverage="0" bottom="0" percent="0" rank="0" text="" dxfId="5945">
      <formula>$B$138&lt;1</formula>
    </cfRule>
  </conditionalFormatting>
  <conditionalFormatting sqref="B137:H137">
    <cfRule type="expression" priority="366" aboveAverage="0" equalAverage="0" bottom="0" percent="0" rank="0" text="" dxfId="5946">
      <formula>$B$137&lt;1</formula>
    </cfRule>
  </conditionalFormatting>
  <conditionalFormatting sqref="B136:H136">
    <cfRule type="expression" priority="367" aboveAverage="0" equalAverage="0" bottom="0" percent="0" rank="0" text="" dxfId="5947">
      <formula>$B$136&lt;1</formula>
    </cfRule>
  </conditionalFormatting>
  <conditionalFormatting sqref="B135:H135">
    <cfRule type="expression" priority="368" aboveAverage="0" equalAverage="0" bottom="0" percent="0" rank="0" text="" dxfId="5948">
      <formula>$B$135&lt;1</formula>
    </cfRule>
  </conditionalFormatting>
  <conditionalFormatting sqref="B134:H134">
    <cfRule type="expression" priority="369" aboveAverage="0" equalAverage="0" bottom="0" percent="0" rank="0" text="" dxfId="5949">
      <formula>$B$134&lt;1</formula>
    </cfRule>
  </conditionalFormatting>
  <conditionalFormatting sqref="B133:H133">
    <cfRule type="expression" priority="370" aboveAverage="0" equalAverage="0" bottom="0" percent="0" rank="0" text="" dxfId="5950">
      <formula>$B$133&lt;1</formula>
    </cfRule>
  </conditionalFormatting>
  <conditionalFormatting sqref="B132:H132">
    <cfRule type="expression" priority="371" aboveAverage="0" equalAverage="0" bottom="0" percent="0" rank="0" text="" dxfId="5951">
      <formula>$B$132&lt;1</formula>
    </cfRule>
  </conditionalFormatting>
  <conditionalFormatting sqref="B131:H131">
    <cfRule type="expression" priority="372" aboveAverage="0" equalAverage="0" bottom="0" percent="0" rank="0" text="" dxfId="5952">
      <formula>$B$131&lt;1</formula>
    </cfRule>
  </conditionalFormatting>
  <conditionalFormatting sqref="B130:H130">
    <cfRule type="expression" priority="373" aboveAverage="0" equalAverage="0" bottom="0" percent="0" rank="0" text="" dxfId="5953">
      <formula>$B$130&lt;1</formula>
    </cfRule>
  </conditionalFormatting>
  <conditionalFormatting sqref="B129:H129">
    <cfRule type="expression" priority="374" aboveAverage="0" equalAverage="0" bottom="0" percent="0" rank="0" text="" dxfId="5954">
      <formula>$B$129&lt;1</formula>
    </cfRule>
  </conditionalFormatting>
  <conditionalFormatting sqref="B128:H128">
    <cfRule type="expression" priority="375" aboveAverage="0" equalAverage="0" bottom="0" percent="0" rank="0" text="" dxfId="5955">
      <formula>$B$128&lt;1</formula>
    </cfRule>
  </conditionalFormatting>
  <conditionalFormatting sqref="B127:H127">
    <cfRule type="expression" priority="376" aboveAverage="0" equalAverage="0" bottom="0" percent="0" rank="0" text="" dxfId="5956">
      <formula>$B$127&lt;1</formula>
    </cfRule>
  </conditionalFormatting>
  <conditionalFormatting sqref="B126:H126">
    <cfRule type="expression" priority="377" aboveAverage="0" equalAverage="0" bottom="0" percent="0" rank="0" text="" dxfId="5957">
      <formula>$B$126&lt;1</formula>
    </cfRule>
  </conditionalFormatting>
  <conditionalFormatting sqref="B125:H125">
    <cfRule type="expression" priority="378" aboveAverage="0" equalAverage="0" bottom="0" percent="0" rank="0" text="" dxfId="5958">
      <formula>$B$125&lt;1</formula>
    </cfRule>
  </conditionalFormatting>
  <conditionalFormatting sqref="B124:H124">
    <cfRule type="expression" priority="379" aboveAverage="0" equalAverage="0" bottom="0" percent="0" rank="0" text="" dxfId="5959">
      <formula>$B$124&lt;1</formula>
    </cfRule>
  </conditionalFormatting>
  <conditionalFormatting sqref="B123:H123">
    <cfRule type="expression" priority="380" aboveAverage="0" equalAverage="0" bottom="0" percent="0" rank="0" text="" dxfId="5960">
      <formula>$B$123&lt;1</formula>
    </cfRule>
  </conditionalFormatting>
  <conditionalFormatting sqref="B122:H122">
    <cfRule type="expression" priority="381" aboveAverage="0" equalAverage="0" bottom="0" percent="0" rank="0" text="" dxfId="5961">
      <formula>$B$122&lt;1</formula>
    </cfRule>
  </conditionalFormatting>
  <conditionalFormatting sqref="B121:H121">
    <cfRule type="expression" priority="382" aboveAverage="0" equalAverage="0" bottom="0" percent="0" rank="0" text="" dxfId="5962">
      <formula>$B$121&lt;1</formula>
    </cfRule>
  </conditionalFormatting>
  <conditionalFormatting sqref="B120:H120">
    <cfRule type="expression" priority="383" aboveAverage="0" equalAverage="0" bottom="0" percent="0" rank="0" text="" dxfId="5963">
      <formula>$B$120&lt;1</formula>
    </cfRule>
  </conditionalFormatting>
  <conditionalFormatting sqref="B119:H119">
    <cfRule type="expression" priority="384" aboveAverage="0" equalAverage="0" bottom="0" percent="0" rank="0" text="" dxfId="5964">
      <formula>$B$119&lt;1</formula>
    </cfRule>
  </conditionalFormatting>
  <conditionalFormatting sqref="B118:H118">
    <cfRule type="expression" priority="385" aboveAverage="0" equalAverage="0" bottom="0" percent="0" rank="0" text="" dxfId="5965">
      <formula>$B$118&lt;1</formula>
    </cfRule>
  </conditionalFormatting>
  <conditionalFormatting sqref="B117:H117">
    <cfRule type="expression" priority="386" aboveAverage="0" equalAverage="0" bottom="0" percent="0" rank="0" text="" dxfId="5966">
      <formula>$B$117&lt;1</formula>
    </cfRule>
  </conditionalFormatting>
  <conditionalFormatting sqref="B116:H116">
    <cfRule type="expression" priority="387" aboveAverage="0" equalAverage="0" bottom="0" percent="0" rank="0" text="" dxfId="5967">
      <formula>$B$116&lt;1</formula>
    </cfRule>
  </conditionalFormatting>
  <conditionalFormatting sqref="B115:H115">
    <cfRule type="expression" priority="388" aboveAverage="0" equalAverage="0" bottom="0" percent="0" rank="0" text="" dxfId="5968">
      <formula>$B$115&lt;1</formula>
    </cfRule>
  </conditionalFormatting>
  <conditionalFormatting sqref="B114:H114">
    <cfRule type="expression" priority="389" aboveAverage="0" equalAverage="0" bottom="0" percent="0" rank="0" text="" dxfId="5969">
      <formula>$B$114&lt;1</formula>
    </cfRule>
  </conditionalFormatting>
  <conditionalFormatting sqref="B113:H113">
    <cfRule type="expression" priority="390" aboveAverage="0" equalAverage="0" bottom="0" percent="0" rank="0" text="" dxfId="5970">
      <formula>$B$113&lt;1</formula>
    </cfRule>
  </conditionalFormatting>
  <conditionalFormatting sqref="B112:H112">
    <cfRule type="expression" priority="391" aboveAverage="0" equalAverage="0" bottom="0" percent="0" rank="0" text="" dxfId="5971">
      <formula>$B$112&lt;1</formula>
    </cfRule>
  </conditionalFormatting>
  <conditionalFormatting sqref="B111:H111">
    <cfRule type="expression" priority="392" aboveAverage="0" equalAverage="0" bottom="0" percent="0" rank="0" text="" dxfId="5972">
      <formula>$B$111&lt;1</formula>
    </cfRule>
  </conditionalFormatting>
  <conditionalFormatting sqref="B110:H110">
    <cfRule type="expression" priority="393" aboveAverage="0" equalAverage="0" bottom="0" percent="0" rank="0" text="" dxfId="5973">
      <formula>$B$110&lt;1</formula>
    </cfRule>
  </conditionalFormatting>
  <conditionalFormatting sqref="B109:H109">
    <cfRule type="expression" priority="394" aboveAverage="0" equalAverage="0" bottom="0" percent="0" rank="0" text="" dxfId="5974">
      <formula>$B$109&lt;1</formula>
    </cfRule>
  </conditionalFormatting>
  <conditionalFormatting sqref="B108:H108">
    <cfRule type="expression" priority="395" aboveAverage="0" equalAverage="0" bottom="0" percent="0" rank="0" text="" dxfId="5975">
      <formula>$B$108&lt;1</formula>
    </cfRule>
  </conditionalFormatting>
  <conditionalFormatting sqref="B107:H107">
    <cfRule type="expression" priority="396" aboveAverage="0" equalAverage="0" bottom="0" percent="0" rank="0" text="" dxfId="5976">
      <formula>$B$107&lt;1</formula>
    </cfRule>
  </conditionalFormatting>
  <conditionalFormatting sqref="B106:H106">
    <cfRule type="expression" priority="397" aboveAverage="0" equalAverage="0" bottom="0" percent="0" rank="0" text="" dxfId="5977">
      <formula>$B$106&lt;1</formula>
    </cfRule>
  </conditionalFormatting>
  <conditionalFormatting sqref="B105:H105">
    <cfRule type="expression" priority="398" aboveAverage="0" equalAverage="0" bottom="0" percent="0" rank="0" text="" dxfId="5978">
      <formula>$B$105&lt;1</formula>
    </cfRule>
  </conditionalFormatting>
  <conditionalFormatting sqref="B104:H104">
    <cfRule type="expression" priority="399" aboveAverage="0" equalAverage="0" bottom="0" percent="0" rank="0" text="" dxfId="5979">
      <formula>$B$104&lt;1</formula>
    </cfRule>
  </conditionalFormatting>
  <conditionalFormatting sqref="B103:H103">
    <cfRule type="expression" priority="400" aboveAverage="0" equalAverage="0" bottom="0" percent="0" rank="0" text="" dxfId="5980">
      <formula>$B$103&lt;1</formula>
    </cfRule>
  </conditionalFormatting>
  <conditionalFormatting sqref="B102:H102">
    <cfRule type="expression" priority="401" aboveAverage="0" equalAverage="0" bottom="0" percent="0" rank="0" text="" dxfId="5981">
      <formula>$B$102&lt;1</formula>
    </cfRule>
  </conditionalFormatting>
  <conditionalFormatting sqref="B101:H101">
    <cfRule type="expression" priority="402" aboveAverage="0" equalAverage="0" bottom="0" percent="0" rank="0" text="" dxfId="5982">
      <formula>$B$101&lt;1</formula>
    </cfRule>
  </conditionalFormatting>
  <conditionalFormatting sqref="B100:H100">
    <cfRule type="expression" priority="403" aboveAverage="0" equalAverage="0" bottom="0" percent="0" rank="0" text="" dxfId="5983">
      <formula>$B$100&lt;1</formula>
    </cfRule>
  </conditionalFormatting>
  <conditionalFormatting sqref="B99:H99">
    <cfRule type="expression" priority="404" aboveAverage="0" equalAverage="0" bottom="0" percent="0" rank="0" text="" dxfId="5984">
      <formula>$B$99&lt;1</formula>
    </cfRule>
  </conditionalFormatting>
  <conditionalFormatting sqref="B98:H98">
    <cfRule type="expression" priority="405" aboveAverage="0" equalAverage="0" bottom="0" percent="0" rank="0" text="" dxfId="5985">
      <formula>$B$98&lt;1</formula>
    </cfRule>
  </conditionalFormatting>
  <conditionalFormatting sqref="B97:H97">
    <cfRule type="expression" priority="406" aboveAverage="0" equalAverage="0" bottom="0" percent="0" rank="0" text="" dxfId="5986">
      <formula>$B$97&lt;1</formula>
    </cfRule>
  </conditionalFormatting>
  <conditionalFormatting sqref="B96:H96">
    <cfRule type="expression" priority="407" aboveAverage="0" equalAverage="0" bottom="0" percent="0" rank="0" text="" dxfId="5987">
      <formula>$B$96&lt;1</formula>
    </cfRule>
  </conditionalFormatting>
  <conditionalFormatting sqref="B95:H95">
    <cfRule type="expression" priority="408" aboveAverage="0" equalAverage="0" bottom="0" percent="0" rank="0" text="" dxfId="5988">
      <formula>$B$95&lt;1</formula>
    </cfRule>
  </conditionalFormatting>
  <conditionalFormatting sqref="B94:H94">
    <cfRule type="expression" priority="409" aboveAverage="0" equalAverage="0" bottom="0" percent="0" rank="0" text="" dxfId="5989">
      <formula>$B$94&lt;1</formula>
    </cfRule>
  </conditionalFormatting>
  <conditionalFormatting sqref="B93:H93">
    <cfRule type="expression" priority="410" aboveAverage="0" equalAverage="0" bottom="0" percent="0" rank="0" text="" dxfId="5990">
      <formula>$B$93&lt;1</formula>
    </cfRule>
  </conditionalFormatting>
  <conditionalFormatting sqref="B92:H92">
    <cfRule type="expression" priority="411" aboveAverage="0" equalAverage="0" bottom="0" percent="0" rank="0" text="" dxfId="5991">
      <formula>$B$92&lt;1</formula>
    </cfRule>
  </conditionalFormatting>
  <conditionalFormatting sqref="B91:H91">
    <cfRule type="expression" priority="412" aboveAverage="0" equalAverage="0" bottom="0" percent="0" rank="0" text="" dxfId="5992">
      <formula>$B$91&lt;1</formula>
    </cfRule>
  </conditionalFormatting>
  <conditionalFormatting sqref="B90:H90">
    <cfRule type="expression" priority="413" aboveAverage="0" equalAverage="0" bottom="0" percent="0" rank="0" text="" dxfId="5993">
      <formula>$B$90&lt;1</formula>
    </cfRule>
  </conditionalFormatting>
  <conditionalFormatting sqref="B89:H89">
    <cfRule type="expression" priority="414" aboveAverage="0" equalAverage="0" bottom="0" percent="0" rank="0" text="" dxfId="5994">
      <formula>$B$89&lt;1</formula>
    </cfRule>
  </conditionalFormatting>
  <conditionalFormatting sqref="B88:H88">
    <cfRule type="expression" priority="415" aboveAverage="0" equalAverage="0" bottom="0" percent="0" rank="0" text="" dxfId="5995">
      <formula>$B$88&lt;1</formula>
    </cfRule>
  </conditionalFormatting>
  <conditionalFormatting sqref="B87:H87">
    <cfRule type="expression" priority="416" aboveAverage="0" equalAverage="0" bottom="0" percent="0" rank="0" text="" dxfId="5996">
      <formula>$B$87&lt;1</formula>
    </cfRule>
  </conditionalFormatting>
  <conditionalFormatting sqref="B86:H86">
    <cfRule type="expression" priority="417" aboveAverage="0" equalAverage="0" bottom="0" percent="0" rank="0" text="" dxfId="5997">
      <formula>$B$86&lt;1</formula>
    </cfRule>
  </conditionalFormatting>
  <conditionalFormatting sqref="B85:H85">
    <cfRule type="expression" priority="418" aboveAverage="0" equalAverage="0" bottom="0" percent="0" rank="0" text="" dxfId="5998">
      <formula>$B$85&lt;1</formula>
    </cfRule>
  </conditionalFormatting>
  <conditionalFormatting sqref="B82:H82">
    <cfRule type="expression" priority="419" aboveAverage="0" equalAverage="0" bottom="0" percent="0" rank="0" text="" dxfId="5999">
      <formula>$B$82&lt;1</formula>
    </cfRule>
  </conditionalFormatting>
  <conditionalFormatting sqref="B81:H81">
    <cfRule type="expression" priority="420" aboveAverage="0" equalAverage="0" bottom="0" percent="0" rank="0" text="" dxfId="6000">
      <formula>$B$81&lt;1</formula>
    </cfRule>
  </conditionalFormatting>
  <conditionalFormatting sqref="B80:H80">
    <cfRule type="expression" priority="421" aboveAverage="0" equalAverage="0" bottom="0" percent="0" rank="0" text="" dxfId="6001">
      <formula>$B$80&lt;1</formula>
    </cfRule>
  </conditionalFormatting>
  <conditionalFormatting sqref="B79:H79">
    <cfRule type="expression" priority="422" aboveAverage="0" equalAverage="0" bottom="0" percent="0" rank="0" text="" dxfId="6002">
      <formula>$B$79&lt;1</formula>
    </cfRule>
  </conditionalFormatting>
  <conditionalFormatting sqref="B78:H78">
    <cfRule type="expression" priority="423" aboveAverage="0" equalAverage="0" bottom="0" percent="0" rank="0" text="" dxfId="6003">
      <formula>$B$78&lt;1</formula>
    </cfRule>
  </conditionalFormatting>
  <conditionalFormatting sqref="B77:H77">
    <cfRule type="expression" priority="424" aboveAverage="0" equalAverage="0" bottom="0" percent="0" rank="0" text="" dxfId="6004">
      <formula>$B$77&lt;1</formula>
    </cfRule>
  </conditionalFormatting>
  <conditionalFormatting sqref="B76:H76">
    <cfRule type="expression" priority="425" aboveAverage="0" equalAverage="0" bottom="0" percent="0" rank="0" text="" dxfId="6005">
      <formula>$B$76&lt;1</formula>
    </cfRule>
  </conditionalFormatting>
  <conditionalFormatting sqref="B75:H75">
    <cfRule type="expression" priority="426" aboveAverage="0" equalAverage="0" bottom="0" percent="0" rank="0" text="" dxfId="6006">
      <formula>$B$75&lt;1</formula>
    </cfRule>
  </conditionalFormatting>
  <conditionalFormatting sqref="B74:H74">
    <cfRule type="expression" priority="427" aboveAverage="0" equalAverage="0" bottom="0" percent="0" rank="0" text="" dxfId="6007">
      <formula>$B$74&lt;1</formula>
    </cfRule>
  </conditionalFormatting>
  <conditionalFormatting sqref="B73:H73">
    <cfRule type="expression" priority="428" aboveAverage="0" equalAverage="0" bottom="0" percent="0" rank="0" text="" dxfId="6008">
      <formula>$B$73&lt;1</formula>
    </cfRule>
  </conditionalFormatting>
  <conditionalFormatting sqref="B72:H72">
    <cfRule type="expression" priority="429" aboveAverage="0" equalAverage="0" bottom="0" percent="0" rank="0" text="" dxfId="6009">
      <formula>$B$72&lt;1</formula>
    </cfRule>
  </conditionalFormatting>
  <conditionalFormatting sqref="B71:H71">
    <cfRule type="expression" priority="430" aboveAverage="0" equalAverage="0" bottom="0" percent="0" rank="0" text="" dxfId="6010">
      <formula>$B$71&lt;1</formula>
    </cfRule>
  </conditionalFormatting>
  <conditionalFormatting sqref="B70:H70">
    <cfRule type="expression" priority="431" aboveAverage="0" equalAverage="0" bottom="0" percent="0" rank="0" text="" dxfId="6011">
      <formula>$B$70&lt;1</formula>
    </cfRule>
  </conditionalFormatting>
  <conditionalFormatting sqref="B69:H69">
    <cfRule type="expression" priority="432" aboveAverage="0" equalAverage="0" bottom="0" percent="0" rank="0" text="" dxfId="6012">
      <formula>$B$69&lt;1</formula>
    </cfRule>
  </conditionalFormatting>
  <conditionalFormatting sqref="B68:H68">
    <cfRule type="expression" priority="433" aboveAverage="0" equalAverage="0" bottom="0" percent="0" rank="0" text="" dxfId="6013">
      <formula>$B$68&lt;1</formula>
    </cfRule>
  </conditionalFormatting>
  <conditionalFormatting sqref="B67:H67">
    <cfRule type="expression" priority="434" aboveAverage="0" equalAverage="0" bottom="0" percent="0" rank="0" text="" dxfId="6014">
      <formula>$B$67&lt;1</formula>
    </cfRule>
  </conditionalFormatting>
  <conditionalFormatting sqref="B66:H66">
    <cfRule type="expression" priority="435" aboveAverage="0" equalAverage="0" bottom="0" percent="0" rank="0" text="" dxfId="6015">
      <formula>$B$66&lt;1</formula>
    </cfRule>
  </conditionalFormatting>
  <conditionalFormatting sqref="B65:H65">
    <cfRule type="expression" priority="436" aboveAverage="0" equalAverage="0" bottom="0" percent="0" rank="0" text="" dxfId="6016">
      <formula>$B$65&lt;1</formula>
    </cfRule>
  </conditionalFormatting>
  <conditionalFormatting sqref="B64:H64">
    <cfRule type="expression" priority="437" aboveAverage="0" equalAverage="0" bottom="0" percent="0" rank="0" text="" dxfId="6017">
      <formula>$B$64&lt;1</formula>
    </cfRule>
  </conditionalFormatting>
  <conditionalFormatting sqref="B63:H63">
    <cfRule type="expression" priority="438" aboveAverage="0" equalAverage="0" bottom="0" percent="0" rank="0" text="" dxfId="6018">
      <formula>$B$63&lt;1</formula>
    </cfRule>
  </conditionalFormatting>
  <conditionalFormatting sqref="B58:H58">
    <cfRule type="expression" priority="439" aboveAverage="0" equalAverage="0" bottom="0" percent="0" rank="0" text="" dxfId="6019">
      <formula>$B$58&lt;1</formula>
    </cfRule>
  </conditionalFormatting>
  <conditionalFormatting sqref="B57:H57">
    <cfRule type="expression" priority="440" aboveAverage="0" equalAverage="0" bottom="0" percent="0" rank="0" text="" dxfId="6020">
      <formula>$B$57&lt;1</formula>
    </cfRule>
  </conditionalFormatting>
  <conditionalFormatting sqref="B56:H56">
    <cfRule type="expression" priority="441" aboveAverage="0" equalAverage="0" bottom="0" percent="0" rank="0" text="" dxfId="6021">
      <formula>$B$56&lt;1</formula>
    </cfRule>
  </conditionalFormatting>
  <conditionalFormatting sqref="B55:H55">
    <cfRule type="expression" priority="442" aboveAverage="0" equalAverage="0" bottom="0" percent="0" rank="0" text="" dxfId="6022">
      <formula>$B$55&lt;1</formula>
    </cfRule>
  </conditionalFormatting>
  <conditionalFormatting sqref="B54:H54">
    <cfRule type="expression" priority="443" aboveAverage="0" equalAverage="0" bottom="0" percent="0" rank="0" text="" dxfId="6023">
      <formula>$B$54&lt;1</formula>
    </cfRule>
  </conditionalFormatting>
  <conditionalFormatting sqref="B53:H53">
    <cfRule type="expression" priority="444" aboveAverage="0" equalAverage="0" bottom="0" percent="0" rank="0" text="" dxfId="6024">
      <formula>$B$53&lt;1</formula>
    </cfRule>
  </conditionalFormatting>
  <conditionalFormatting sqref="B52:H52">
    <cfRule type="expression" priority="445" aboveAverage="0" equalAverage="0" bottom="0" percent="0" rank="0" text="" dxfId="6025">
      <formula>$B$52&lt;1</formula>
    </cfRule>
  </conditionalFormatting>
  <conditionalFormatting sqref="B51:H51">
    <cfRule type="expression" priority="446" aboveAverage="0" equalAverage="0" bottom="0" percent="0" rank="0" text="" dxfId="6026">
      <formula>$B$51&lt;1</formula>
    </cfRule>
  </conditionalFormatting>
  <conditionalFormatting sqref="B50:H50">
    <cfRule type="expression" priority="447" aboveAverage="0" equalAverage="0" bottom="0" percent="0" rank="0" text="" dxfId="6027">
      <formula>$B$50&lt;1</formula>
    </cfRule>
  </conditionalFormatting>
  <conditionalFormatting sqref="B49:H49">
    <cfRule type="expression" priority="448" aboveAverage="0" equalAverage="0" bottom="0" percent="0" rank="0" text="" dxfId="6028">
      <formula>$B$49&lt;1</formula>
    </cfRule>
  </conditionalFormatting>
  <conditionalFormatting sqref="B48:H48">
    <cfRule type="expression" priority="449" aboveAverage="0" equalAverage="0" bottom="0" percent="0" rank="0" text="" dxfId="6029">
      <formula>$B$48&lt;1</formula>
    </cfRule>
  </conditionalFormatting>
  <conditionalFormatting sqref="B47:H47">
    <cfRule type="expression" priority="450" aboveAverage="0" equalAverage="0" bottom="0" percent="0" rank="0" text="" dxfId="6030">
      <formula>$B$47&lt;1</formula>
    </cfRule>
  </conditionalFormatting>
  <conditionalFormatting sqref="B46:H46">
    <cfRule type="expression" priority="451" aboveAverage="0" equalAverage="0" bottom="0" percent="0" rank="0" text="" dxfId="6031">
      <formula>$B$46&lt;1</formula>
    </cfRule>
  </conditionalFormatting>
  <conditionalFormatting sqref="B45:H45">
    <cfRule type="expression" priority="452" aboveAverage="0" equalAverage="0" bottom="0" percent="0" rank="0" text="" dxfId="6032">
      <formula>$B$45&lt;1</formula>
    </cfRule>
  </conditionalFormatting>
  <conditionalFormatting sqref="B44:H44">
    <cfRule type="expression" priority="453" aboveAverage="0" equalAverage="0" bottom="0" percent="0" rank="0" text="" dxfId="6033">
      <formula>$B$44&lt;1</formula>
    </cfRule>
  </conditionalFormatting>
  <conditionalFormatting sqref="B43:H43">
    <cfRule type="expression" priority="454" aboveAverage="0" equalAverage="0" bottom="0" percent="0" rank="0" text="" dxfId="6034">
      <formula>$B$43&lt;1</formula>
    </cfRule>
  </conditionalFormatting>
  <conditionalFormatting sqref="B42:H42">
    <cfRule type="expression" priority="455" aboveAverage="0" equalAverage="0" bottom="0" percent="0" rank="0" text="" dxfId="6035">
      <formula>$B$42&lt;1</formula>
    </cfRule>
  </conditionalFormatting>
  <conditionalFormatting sqref="B41:H41">
    <cfRule type="expression" priority="456" aboveAverage="0" equalAverage="0" bottom="0" percent="0" rank="0" text="" dxfId="6036">
      <formula>$B$41&lt;1</formula>
    </cfRule>
  </conditionalFormatting>
  <conditionalFormatting sqref="B40:H40">
    <cfRule type="expression" priority="457" aboveAverage="0" equalAverage="0" bottom="0" percent="0" rank="0" text="" dxfId="6037">
      <formula>$B$40&lt;1</formula>
    </cfRule>
  </conditionalFormatting>
  <conditionalFormatting sqref="B39:H39">
    <cfRule type="expression" priority="458" aboveAverage="0" equalAverage="0" bottom="0" percent="0" rank="0" text="" dxfId="6038">
      <formula>$B$39&lt;1</formula>
    </cfRule>
  </conditionalFormatting>
  <conditionalFormatting sqref="B38:H38">
    <cfRule type="expression" priority="459" aboveAverage="0" equalAverage="0" bottom="0" percent="0" rank="0" text="" dxfId="6039">
      <formula>$B$38&lt;1</formula>
    </cfRule>
  </conditionalFormatting>
  <conditionalFormatting sqref="B37:H37">
    <cfRule type="expression" priority="460" aboveAverage="0" equalAverage="0" bottom="0" percent="0" rank="0" text="" dxfId="6040">
      <formula>$B$37&lt;1</formula>
    </cfRule>
  </conditionalFormatting>
  <conditionalFormatting sqref="B36:H36">
    <cfRule type="expression" priority="461" aboveAverage="0" equalAverage="0" bottom="0" percent="0" rank="0" text="" dxfId="6041">
      <formula>$B$36&lt;1</formula>
    </cfRule>
  </conditionalFormatting>
  <conditionalFormatting sqref="B35:H35">
    <cfRule type="expression" priority="462" aboveAverage="0" equalAverage="0" bottom="0" percent="0" rank="0" text="" dxfId="6042">
      <formula>$B$35&lt;1</formula>
    </cfRule>
  </conditionalFormatting>
  <conditionalFormatting sqref="B34:H34">
    <cfRule type="expression" priority="463" aboveAverage="0" equalAverage="0" bottom="0" percent="0" rank="0" text="" dxfId="6043">
      <formula>$B$34&lt;1</formula>
    </cfRule>
  </conditionalFormatting>
  <conditionalFormatting sqref="B33:H33">
    <cfRule type="expression" priority="464" aboveAverage="0" equalAverage="0" bottom="0" percent="0" rank="0" text="" dxfId="6044">
      <formula>$B$33&lt;1</formula>
    </cfRule>
  </conditionalFormatting>
  <conditionalFormatting sqref="B32:H32">
    <cfRule type="expression" priority="465" aboveAverage="0" equalAverage="0" bottom="0" percent="0" rank="0" text="" dxfId="6045">
      <formula>$B$32&lt;1</formula>
    </cfRule>
  </conditionalFormatting>
  <conditionalFormatting sqref="B31:H31">
    <cfRule type="expression" priority="466" aboveAverage="0" equalAverage="0" bottom="0" percent="0" rank="0" text="" dxfId="6046">
      <formula>$B$31&lt;1</formula>
    </cfRule>
  </conditionalFormatting>
  <conditionalFormatting sqref="B30:H30">
    <cfRule type="expression" priority="467" aboveAverage="0" equalAverage="0" bottom="0" percent="0" rank="0" text="" dxfId="6047">
      <formula>$B$30&lt;1</formula>
    </cfRule>
  </conditionalFormatting>
  <conditionalFormatting sqref="B29:H29">
    <cfRule type="expression" priority="468" aboveAverage="0" equalAverage="0" bottom="0" percent="0" rank="0" text="" dxfId="6048">
      <formula>$B$29&lt;1</formula>
    </cfRule>
  </conditionalFormatting>
  <conditionalFormatting sqref="B28:H28">
    <cfRule type="expression" priority="469" aboveAverage="0" equalAverage="0" bottom="0" percent="0" rank="0" text="" dxfId="6049">
      <formula>$B$28&lt;1</formula>
    </cfRule>
  </conditionalFormatting>
  <conditionalFormatting sqref="B27:H27">
    <cfRule type="expression" priority="470" aboveAverage="0" equalAverage="0" bottom="0" percent="0" rank="0" text="" dxfId="6050">
      <formula>$B$27&lt;1</formula>
    </cfRule>
  </conditionalFormatting>
  <conditionalFormatting sqref="B26:H26">
    <cfRule type="expression" priority="471" aboveAverage="0" equalAverage="0" bottom="0" percent="0" rank="0" text="" dxfId="6051">
      <formula>$B$26&lt;1</formula>
    </cfRule>
  </conditionalFormatting>
  <conditionalFormatting sqref="B25:H25">
    <cfRule type="expression" priority="472" aboveAverage="0" equalAverage="0" bottom="0" percent="0" rank="0" text="" dxfId="6052">
      <formula>$B$25&lt;1</formula>
    </cfRule>
  </conditionalFormatting>
  <conditionalFormatting sqref="B24:H24">
    <cfRule type="expression" priority="473" aboveAverage="0" equalAverage="0" bottom="0" percent="0" rank="0" text="" dxfId="6053">
      <formula>$B$24&lt;1</formula>
    </cfRule>
  </conditionalFormatting>
  <conditionalFormatting sqref="B23:H23">
    <cfRule type="expression" priority="474" aboveAverage="0" equalAverage="0" bottom="0" percent="0" rank="0" text="" dxfId="6054">
      <formula>$B$23&lt;1</formula>
    </cfRule>
  </conditionalFormatting>
  <conditionalFormatting sqref="B20:H20">
    <cfRule type="expression" priority="475" aboveAverage="0" equalAverage="0" bottom="0" percent="0" rank="0" text="" dxfId="6055">
      <formula>$B$20&lt;1</formula>
    </cfRule>
  </conditionalFormatting>
  <conditionalFormatting sqref="B19:H19">
    <cfRule type="expression" priority="476" aboveAverage="0" equalAverage="0" bottom="0" percent="0" rank="0" text="" dxfId="6056">
      <formula>$B$19&lt;1</formula>
    </cfRule>
  </conditionalFormatting>
  <conditionalFormatting sqref="B18:H18">
    <cfRule type="expression" priority="477" aboveAverage="0" equalAverage="0" bottom="0" percent="0" rank="0" text="" dxfId="6057">
      <formula>$B$18&lt;1</formula>
    </cfRule>
  </conditionalFormatting>
  <conditionalFormatting sqref="B17:H17">
    <cfRule type="expression" priority="478" aboveAverage="0" equalAverage="0" bottom="0" percent="0" rank="0" text="" dxfId="6058">
      <formula>$B$17&lt;1</formula>
    </cfRule>
  </conditionalFormatting>
  <conditionalFormatting sqref="B16:H16">
    <cfRule type="expression" priority="479" aboveAverage="0" equalAverage="0" bottom="0" percent="0" rank="0" text="" dxfId="6059">
      <formula>$B$16&lt;1</formula>
    </cfRule>
  </conditionalFormatting>
  <conditionalFormatting sqref="B15:H15">
    <cfRule type="expression" priority="480" aboveAverage="0" equalAverage="0" bottom="0" percent="0" rank="0" text="" dxfId="6060">
      <formula>$B$15&lt;1</formula>
    </cfRule>
  </conditionalFormatting>
  <conditionalFormatting sqref="B14:H14">
    <cfRule type="expression" priority="481" aboveAverage="0" equalAverage="0" bottom="0" percent="0" rank="0" text="" dxfId="6061">
      <formula>$B$14&lt;1</formula>
    </cfRule>
  </conditionalFormatting>
  <conditionalFormatting sqref="B13:H13">
    <cfRule type="expression" priority="482" aboveAverage="0" equalAverage="0" bottom="0" percent="0" rank="0" text="" dxfId="6062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10.44"/>
    <col collapsed="false" customWidth="true" hidden="false" outlineLevel="0" max="11" min="11" style="31" width="9.44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Замер!$D$201&amp;" (Помещение 10)"</f>
        <v>Балкон (Помещение 10)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Замер!$D$207</f>
        <v>0</v>
      </c>
      <c r="F5" s="590" t="s">
        <v>254</v>
      </c>
      <c r="G5" s="590"/>
      <c r="H5" s="591" t="n">
        <f aca="false">Замер!$D$203</f>
        <v>0</v>
      </c>
      <c r="L5" s="61" t="n">
        <f aca="false">$E$5-SUM(Замер!$I$211:$I$217)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Замер!$D$206</f>
        <v>0</v>
      </c>
      <c r="F6" s="590" t="s">
        <v>259</v>
      </c>
      <c r="G6" s="590"/>
      <c r="H6" s="591" t="n">
        <f aca="false">Замер!$D$204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Замер!$D$208</f>
        <v>0</v>
      </c>
      <c r="F7" s="590" t="s">
        <v>261</v>
      </c>
      <c r="G7" s="590"/>
      <c r="H7" s="592" t="n">
        <f aca="false">Замер!$D$205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Замер!$D$212+Замер!$D$213</f>
        <v>0</v>
      </c>
      <c r="F8" s="590" t="s">
        <v>1097</v>
      </c>
      <c r="G8" s="590"/>
      <c r="H8" s="593" t="n">
        <f aca="false">Замер!$D$210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Замер!$D$209</f>
        <v>0</v>
      </c>
      <c r="F9" s="590" t="s">
        <v>1099</v>
      </c>
      <c r="G9" s="590"/>
      <c r="H9" s="594" t="n">
        <f aca="false">Замер!$D$211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622" t="s">
        <v>43</v>
      </c>
      <c r="D59" s="622"/>
      <c r="E59" s="622"/>
      <c r="F59" s="622"/>
      <c r="G59" s="623" t="n">
        <f aca="false">SUMIF(B23:B58,"&gt;0",H23:H58)</f>
        <v>0</v>
      </c>
      <c r="H59" s="623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Замер!$D$217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Замер!$D$214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Замер!$D$214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Замер!$D$214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Замер!$D$214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Замер!$D$214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Замер!$D$214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Замер!$D$217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622" t="s">
        <v>498</v>
      </c>
      <c r="D198" s="622"/>
      <c r="E198" s="622"/>
      <c r="F198" s="622"/>
      <c r="G198" s="623" t="n">
        <f aca="false">SUMIF(B185:B197,"&gt;0",H185:H197)</f>
        <v>0</v>
      </c>
      <c r="H198" s="623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658" t="s">
        <v>86</v>
      </c>
      <c r="D199" s="659"/>
      <c r="E199" s="660" t="s">
        <v>340</v>
      </c>
      <c r="F199" s="661" t="s">
        <v>341</v>
      </c>
      <c r="G199" s="661" t="s">
        <v>342</v>
      </c>
      <c r="H199" s="662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pRHbFbYRbLDga/deSQPo3FlqPi0oQKuttBhS/bJC/Yq+3ilX+E6B+o2qcJtOFUfNF68W/dbs0s6fk6gwASpSCw==" saltValue="/O/ztjhdJkMio0b6mTjOow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6063">
      <formula>$B$528&lt;1</formula>
    </cfRule>
  </conditionalFormatting>
  <conditionalFormatting sqref="B527:H527">
    <cfRule type="expression" priority="3" aboveAverage="0" equalAverage="0" bottom="0" percent="0" rank="0" text="" dxfId="6064">
      <formula>$B$527&lt;1</formula>
    </cfRule>
  </conditionalFormatting>
  <conditionalFormatting sqref="B526:H526">
    <cfRule type="expression" priority="4" aboveAverage="0" equalAverage="0" bottom="0" percent="0" rank="0" text="" dxfId="6065">
      <formula>$B$526&lt;1</formula>
    </cfRule>
  </conditionalFormatting>
  <conditionalFormatting sqref="B525:H525">
    <cfRule type="expression" priority="5" aboveAverage="0" equalAverage="0" bottom="0" percent="0" rank="0" text="" dxfId="6066">
      <formula>$B$525&lt;1</formula>
    </cfRule>
  </conditionalFormatting>
  <conditionalFormatting sqref="B524:H524">
    <cfRule type="expression" priority="6" aboveAverage="0" equalAverage="0" bottom="0" percent="0" rank="0" text="" dxfId="6067">
      <formula>$B$524&lt;1</formula>
    </cfRule>
  </conditionalFormatting>
  <conditionalFormatting sqref="B523:H523">
    <cfRule type="expression" priority="7" aboveAverage="0" equalAverage="0" bottom="0" percent="0" rank="0" text="" dxfId="6068">
      <formula>$B$523&lt;1</formula>
    </cfRule>
  </conditionalFormatting>
  <conditionalFormatting sqref="B522:H522">
    <cfRule type="expression" priority="8" aboveAverage="0" equalAverage="0" bottom="0" percent="0" rank="0" text="" dxfId="6069">
      <formula>$B$522&lt;1</formula>
    </cfRule>
  </conditionalFormatting>
  <conditionalFormatting sqref="B521:H521">
    <cfRule type="expression" priority="9" aboveAverage="0" equalAverage="0" bottom="0" percent="0" rank="0" text="" dxfId="6070">
      <formula>$B$521&lt;1</formula>
    </cfRule>
  </conditionalFormatting>
  <conditionalFormatting sqref="B520:H520">
    <cfRule type="expression" priority="10" aboveAverage="0" equalAverage="0" bottom="0" percent="0" rank="0" text="" dxfId="6071">
      <formula>$B$520&lt;1</formula>
    </cfRule>
  </conditionalFormatting>
  <conditionalFormatting sqref="B519:H519">
    <cfRule type="expression" priority="11" aboveAverage="0" equalAverage="0" bottom="0" percent="0" rank="0" text="" dxfId="6072">
      <formula>$B$519&lt;1</formula>
    </cfRule>
  </conditionalFormatting>
  <conditionalFormatting sqref="B518:H518">
    <cfRule type="expression" priority="12" aboveAverage="0" equalAverage="0" bottom="0" percent="0" rank="0" text="" dxfId="6073">
      <formula>$B$518&lt;1</formula>
    </cfRule>
  </conditionalFormatting>
  <conditionalFormatting sqref="B514:H514">
    <cfRule type="expression" priority="13" aboveAverage="0" equalAverage="0" bottom="0" percent="0" rank="0" text="" dxfId="6074">
      <formula>$B$514&lt;1</formula>
    </cfRule>
  </conditionalFormatting>
  <conditionalFormatting sqref="B513:H513">
    <cfRule type="expression" priority="14" aboveAverage="0" equalAverage="0" bottom="0" percent="0" rank="0" text="" dxfId="6075">
      <formula>$B$513&lt;1</formula>
    </cfRule>
  </conditionalFormatting>
  <conditionalFormatting sqref="B512:H512">
    <cfRule type="expression" priority="15" aboveAverage="0" equalAverage="0" bottom="0" percent="0" rank="0" text="" dxfId="6076">
      <formula>$B$512&lt;1</formula>
    </cfRule>
  </conditionalFormatting>
  <conditionalFormatting sqref="B511:H511">
    <cfRule type="expression" priority="16" aboveAverage="0" equalAverage="0" bottom="0" percent="0" rank="0" text="" dxfId="6077">
      <formula>$B$511&lt;1</formula>
    </cfRule>
  </conditionalFormatting>
  <conditionalFormatting sqref="B510:H510">
    <cfRule type="expression" priority="17" aboveAverage="0" equalAverage="0" bottom="0" percent="0" rank="0" text="" dxfId="6078">
      <formula>$B$510&lt;1</formula>
    </cfRule>
  </conditionalFormatting>
  <conditionalFormatting sqref="B509:H509">
    <cfRule type="expression" priority="18" aboveAverage="0" equalAverage="0" bottom="0" percent="0" rank="0" text="" dxfId="6079">
      <formula>$B$509&lt;1</formula>
    </cfRule>
  </conditionalFormatting>
  <conditionalFormatting sqref="B508:H508">
    <cfRule type="expression" priority="19" aboveAverage="0" equalAverage="0" bottom="0" percent="0" rank="0" text="" dxfId="6080">
      <formula>$B$508&lt;1</formula>
    </cfRule>
  </conditionalFormatting>
  <conditionalFormatting sqref="B507:H507">
    <cfRule type="expression" priority="20" aboveAverage="0" equalAverage="0" bottom="0" percent="0" rank="0" text="" dxfId="6081">
      <formula>$B$507&lt;1</formula>
    </cfRule>
  </conditionalFormatting>
  <conditionalFormatting sqref="B506:H506">
    <cfRule type="expression" priority="21" aboveAverage="0" equalAverage="0" bottom="0" percent="0" rank="0" text="" dxfId="6082">
      <formula>$B$506&lt;1</formula>
    </cfRule>
  </conditionalFormatting>
  <conditionalFormatting sqref="B505:H505">
    <cfRule type="expression" priority="22" aboveAverage="0" equalAverage="0" bottom="0" percent="0" rank="0" text="" dxfId="6083">
      <formula>$B$505&lt;1</formula>
    </cfRule>
  </conditionalFormatting>
  <conditionalFormatting sqref="B504:H504">
    <cfRule type="expression" priority="23" aboveAverage="0" equalAverage="0" bottom="0" percent="0" rank="0" text="" dxfId="6084">
      <formula>$B$504&lt;1</formula>
    </cfRule>
  </conditionalFormatting>
  <conditionalFormatting sqref="B503:H503">
    <cfRule type="expression" priority="24" aboveAverage="0" equalAverage="0" bottom="0" percent="0" rank="0" text="" dxfId="6085">
      <formula>$B$503&lt;1</formula>
    </cfRule>
  </conditionalFormatting>
  <conditionalFormatting sqref="B502:H502">
    <cfRule type="expression" priority="25" aboveAverage="0" equalAverage="0" bottom="0" percent="0" rank="0" text="" dxfId="6086">
      <formula>$B$502&lt;1</formula>
    </cfRule>
  </conditionalFormatting>
  <conditionalFormatting sqref="B501:H501">
    <cfRule type="expression" priority="26" aboveAverage="0" equalAverage="0" bottom="0" percent="0" rank="0" text="" dxfId="6087">
      <formula>$B$501&lt;1</formula>
    </cfRule>
  </conditionalFormatting>
  <conditionalFormatting sqref="B500:H500">
    <cfRule type="expression" priority="27" aboveAverage="0" equalAverage="0" bottom="0" percent="0" rank="0" text="" dxfId="6088">
      <formula>$B$500&lt;1</formula>
    </cfRule>
  </conditionalFormatting>
  <conditionalFormatting sqref="B499:H499">
    <cfRule type="expression" priority="28" aboveAverage="0" equalAverage="0" bottom="0" percent="0" rank="0" text="" dxfId="6089">
      <formula>$B$499&lt;1</formula>
    </cfRule>
  </conditionalFormatting>
  <conditionalFormatting sqref="B498:H498">
    <cfRule type="expression" priority="29" aboveAverage="0" equalAverage="0" bottom="0" percent="0" rank="0" text="" dxfId="6090">
      <formula>$B$498&lt;1</formula>
    </cfRule>
  </conditionalFormatting>
  <conditionalFormatting sqref="B497:H497">
    <cfRule type="expression" priority="30" aboveAverage="0" equalAverage="0" bottom="0" percent="0" rank="0" text="" dxfId="6091">
      <formula>$B$497&lt;1</formula>
    </cfRule>
  </conditionalFormatting>
  <conditionalFormatting sqref="B496:H496">
    <cfRule type="expression" priority="31" aboveAverage="0" equalAverage="0" bottom="0" percent="0" rank="0" text="" dxfId="6092">
      <formula>$B$496&lt;1</formula>
    </cfRule>
  </conditionalFormatting>
  <conditionalFormatting sqref="B495:H495">
    <cfRule type="expression" priority="32" aboveAverage="0" equalAverage="0" bottom="0" percent="0" rank="0" text="" dxfId="6093">
      <formula>$B$495&lt;1</formula>
    </cfRule>
  </conditionalFormatting>
  <conditionalFormatting sqref="B494:H494">
    <cfRule type="expression" priority="33" aboveAverage="0" equalAverage="0" bottom="0" percent="0" rank="0" text="" dxfId="6094">
      <formula>$B$494&lt;1</formula>
    </cfRule>
  </conditionalFormatting>
  <conditionalFormatting sqref="B493:H493">
    <cfRule type="expression" priority="34" aboveAverage="0" equalAverage="0" bottom="0" percent="0" rank="0" text="" dxfId="6095">
      <formula>$B$493&lt;1</formula>
    </cfRule>
  </conditionalFormatting>
  <conditionalFormatting sqref="B492:H492">
    <cfRule type="expression" priority="35" aboveAverage="0" equalAverage="0" bottom="0" percent="0" rank="0" text="" dxfId="6096">
      <formula>$B$492&lt;1</formula>
    </cfRule>
  </conditionalFormatting>
  <conditionalFormatting sqref="B491:H491">
    <cfRule type="expression" priority="36" aboveAverage="0" equalAverage="0" bottom="0" percent="0" rank="0" text="" dxfId="6097">
      <formula>$B$491&lt;1</formula>
    </cfRule>
  </conditionalFormatting>
  <conditionalFormatting sqref="B490:H490">
    <cfRule type="expression" priority="37" aboveAverage="0" equalAverage="0" bottom="0" percent="0" rank="0" text="" dxfId="6098">
      <formula>$B$490&lt;1</formula>
    </cfRule>
  </conditionalFormatting>
  <conditionalFormatting sqref="B489:H489">
    <cfRule type="expression" priority="38" aboveAverage="0" equalAverage="0" bottom="0" percent="0" rank="0" text="" dxfId="6099">
      <formula>$B$489&lt;1</formula>
    </cfRule>
  </conditionalFormatting>
  <conditionalFormatting sqref="B488:H488">
    <cfRule type="expression" priority="39" aboveAverage="0" equalAverage="0" bottom="0" percent="0" rank="0" text="" dxfId="6100">
      <formula>$B$488&lt;1</formula>
    </cfRule>
  </conditionalFormatting>
  <conditionalFormatting sqref="B487:H487">
    <cfRule type="expression" priority="40" aboveAverage="0" equalAverage="0" bottom="0" percent="0" rank="0" text="" dxfId="6101">
      <formula>$B$487&lt;1</formula>
    </cfRule>
  </conditionalFormatting>
  <conditionalFormatting sqref="B486:H486">
    <cfRule type="expression" priority="41" aboveAverage="0" equalAverage="0" bottom="0" percent="0" rank="0" text="" dxfId="6102">
      <formula>$B$486&lt;1</formula>
    </cfRule>
  </conditionalFormatting>
  <conditionalFormatting sqref="B485:H485">
    <cfRule type="expression" priority="42" aboveAverage="0" equalAverage="0" bottom="0" percent="0" rank="0" text="" dxfId="6103">
      <formula>$B$485&lt;1</formula>
    </cfRule>
  </conditionalFormatting>
  <conditionalFormatting sqref="B484:H484">
    <cfRule type="expression" priority="43" aboveAverage="0" equalAverage="0" bottom="0" percent="0" rank="0" text="" dxfId="6104">
      <formula>$B$484&lt;1</formula>
    </cfRule>
  </conditionalFormatting>
  <conditionalFormatting sqref="B483:H483">
    <cfRule type="expression" priority="44" aboveAverage="0" equalAverage="0" bottom="0" percent="0" rank="0" text="" dxfId="6105">
      <formula>$B$483&lt;1</formula>
    </cfRule>
  </conditionalFormatting>
  <conditionalFormatting sqref="B482:H482">
    <cfRule type="expression" priority="45" aboveAverage="0" equalAverage="0" bottom="0" percent="0" rank="0" text="" dxfId="6106">
      <formula>$B$482&lt;1</formula>
    </cfRule>
  </conditionalFormatting>
  <conditionalFormatting sqref="B481:H481">
    <cfRule type="expression" priority="46" aboveAverage="0" equalAverage="0" bottom="0" percent="0" rank="0" text="" dxfId="6107">
      <formula>$B$481&lt;1</formula>
    </cfRule>
  </conditionalFormatting>
  <conditionalFormatting sqref="B478:H478">
    <cfRule type="expression" priority="47" aboveAverage="0" equalAverage="0" bottom="0" percent="0" rank="0" text="" dxfId="6108">
      <formula>$B$478&lt;1</formula>
    </cfRule>
  </conditionalFormatting>
  <conditionalFormatting sqref="B477:H477">
    <cfRule type="expression" priority="48" aboveAverage="0" equalAverage="0" bottom="0" percent="0" rank="0" text="" dxfId="6109">
      <formula>$B$477&lt;1</formula>
    </cfRule>
  </conditionalFormatting>
  <conditionalFormatting sqref="B476:H476">
    <cfRule type="expression" priority="49" aboveAverage="0" equalAverage="0" bottom="0" percent="0" rank="0" text="" dxfId="6110">
      <formula>$B$476&lt;1</formula>
    </cfRule>
  </conditionalFormatting>
  <conditionalFormatting sqref="B471:H471">
    <cfRule type="expression" priority="50" aboveAverage="0" equalAverage="0" bottom="0" percent="0" rank="0" text="" dxfId="6111">
      <formula>$B$471&lt;1</formula>
    </cfRule>
  </conditionalFormatting>
  <conditionalFormatting sqref="B470:H470">
    <cfRule type="expression" priority="51" aboveAverage="0" equalAverage="0" bottom="0" percent="0" rank="0" text="" dxfId="6112">
      <formula>$B$470&lt;1</formula>
    </cfRule>
  </conditionalFormatting>
  <conditionalFormatting sqref="B469:H469">
    <cfRule type="expression" priority="52" aboveAverage="0" equalAverage="0" bottom="0" percent="0" rank="0" text="" dxfId="6113">
      <formula>$B$469&lt;1</formula>
    </cfRule>
  </conditionalFormatting>
  <conditionalFormatting sqref="B468:H468">
    <cfRule type="expression" priority="53" aboveAverage="0" equalAverage="0" bottom="0" percent="0" rank="0" text="" dxfId="6114">
      <formula>$B$468&lt;1</formula>
    </cfRule>
  </conditionalFormatting>
  <conditionalFormatting sqref="B467:H467">
    <cfRule type="expression" priority="54" aboveAverage="0" equalAverage="0" bottom="0" percent="0" rank="0" text="" dxfId="6115">
      <formula>$B$467&lt;1</formula>
    </cfRule>
  </conditionalFormatting>
  <conditionalFormatting sqref="B466:H466">
    <cfRule type="expression" priority="55" aboveAverage="0" equalAverage="0" bottom="0" percent="0" rank="0" text="" dxfId="6116">
      <formula>$B$466&lt;1</formula>
    </cfRule>
  </conditionalFormatting>
  <conditionalFormatting sqref="B465:H465">
    <cfRule type="expression" priority="56" aboveAverage="0" equalAverage="0" bottom="0" percent="0" rank="0" text="" dxfId="6117">
      <formula>$B$465&lt;1</formula>
    </cfRule>
  </conditionalFormatting>
  <conditionalFormatting sqref="B464:H464">
    <cfRule type="expression" priority="57" aboveAverage="0" equalAverage="0" bottom="0" percent="0" rank="0" text="" dxfId="6118">
      <formula>$B$464&lt;1</formula>
    </cfRule>
  </conditionalFormatting>
  <conditionalFormatting sqref="B463:H463">
    <cfRule type="expression" priority="58" aboveAverage="0" equalAverage="0" bottom="0" percent="0" rank="0" text="" dxfId="6119">
      <formula>$B$463&lt;1</formula>
    </cfRule>
  </conditionalFormatting>
  <conditionalFormatting sqref="B462:H462">
    <cfRule type="expression" priority="59" aboveAverage="0" equalAverage="0" bottom="0" percent="0" rank="0" text="" dxfId="6120">
      <formula>$B$462&lt;1</formula>
    </cfRule>
  </conditionalFormatting>
  <conditionalFormatting sqref="B461:H461">
    <cfRule type="expression" priority="60" aboveAverage="0" equalAverage="0" bottom="0" percent="0" rank="0" text="" dxfId="6121">
      <formula>$B$461&lt;1</formula>
    </cfRule>
  </conditionalFormatting>
  <conditionalFormatting sqref="B460:H460">
    <cfRule type="expression" priority="61" aboveAverage="0" equalAverage="0" bottom="0" percent="0" rank="0" text="" dxfId="6122">
      <formula>$B$460&lt;1</formula>
    </cfRule>
  </conditionalFormatting>
  <conditionalFormatting sqref="B459:H459">
    <cfRule type="expression" priority="62" aboveAverage="0" equalAverage="0" bottom="0" percent="0" rank="0" text="" dxfId="6123">
      <formula>$B$459&lt;1</formula>
    </cfRule>
  </conditionalFormatting>
  <conditionalFormatting sqref="B458:H458">
    <cfRule type="expression" priority="63" aboveAverage="0" equalAverage="0" bottom="0" percent="0" rank="0" text="" dxfId="6124">
      <formula>$B$458&lt;1</formula>
    </cfRule>
  </conditionalFormatting>
  <conditionalFormatting sqref="B457:H457">
    <cfRule type="expression" priority="64" aboveAverage="0" equalAverage="0" bottom="0" percent="0" rank="0" text="" dxfId="6125">
      <formula>$B$457&lt;1</formula>
    </cfRule>
  </conditionalFormatting>
  <conditionalFormatting sqref="B456:H456">
    <cfRule type="expression" priority="65" aboveAverage="0" equalAverage="0" bottom="0" percent="0" rank="0" text="" dxfId="6126">
      <formula>$B$456&lt;1</formula>
    </cfRule>
  </conditionalFormatting>
  <conditionalFormatting sqref="B455:H455">
    <cfRule type="expression" priority="66" aboveAverage="0" equalAverage="0" bottom="0" percent="0" rank="0" text="" dxfId="6127">
      <formula>$B$455&lt;1</formula>
    </cfRule>
  </conditionalFormatting>
  <conditionalFormatting sqref="B454:H454">
    <cfRule type="expression" priority="67" aboveAverage="0" equalAverage="0" bottom="0" percent="0" rank="0" text="" dxfId="6128">
      <formula>$B$454&lt;1</formula>
    </cfRule>
  </conditionalFormatting>
  <conditionalFormatting sqref="B453:H453">
    <cfRule type="expression" priority="68" aboveAverage="0" equalAverage="0" bottom="0" percent="0" rank="0" text="" dxfId="6129">
      <formula>$B$453&lt;1</formula>
    </cfRule>
  </conditionalFormatting>
  <conditionalFormatting sqref="B452:H452">
    <cfRule type="expression" priority="69" aboveAverage="0" equalAverage="0" bottom="0" percent="0" rank="0" text="" dxfId="6130">
      <formula>$B$452&lt;1</formula>
    </cfRule>
  </conditionalFormatting>
  <conditionalFormatting sqref="B451:H451">
    <cfRule type="expression" priority="70" aboveAverage="0" equalAverage="0" bottom="0" percent="0" rank="0" text="" dxfId="6131">
      <formula>$B$451&lt;1</formula>
    </cfRule>
  </conditionalFormatting>
  <conditionalFormatting sqref="B450:H450">
    <cfRule type="expression" priority="71" aboveAverage="0" equalAverage="0" bottom="0" percent="0" rank="0" text="" dxfId="6132">
      <formula>$B$450&lt;1</formula>
    </cfRule>
  </conditionalFormatting>
  <conditionalFormatting sqref="B449:H449">
    <cfRule type="expression" priority="72" aboveAverage="0" equalAverage="0" bottom="0" percent="0" rank="0" text="" dxfId="6133">
      <formula>$B$449&lt;1</formula>
    </cfRule>
  </conditionalFormatting>
  <conditionalFormatting sqref="B448:H448">
    <cfRule type="expression" priority="73" aboveAverage="0" equalAverage="0" bottom="0" percent="0" rank="0" text="" dxfId="6134">
      <formula>$B$448&lt;1</formula>
    </cfRule>
  </conditionalFormatting>
  <conditionalFormatting sqref="B447:H447">
    <cfRule type="expression" priority="74" aboveAverage="0" equalAverage="0" bottom="0" percent="0" rank="0" text="" dxfId="6135">
      <formula>$B$447&lt;1</formula>
    </cfRule>
  </conditionalFormatting>
  <conditionalFormatting sqref="B446:H446">
    <cfRule type="expression" priority="75" aboveAverage="0" equalAverage="0" bottom="0" percent="0" rank="0" text="" dxfId="6136">
      <formula>$B$446&lt;1</formula>
    </cfRule>
  </conditionalFormatting>
  <conditionalFormatting sqref="B445:H445">
    <cfRule type="expression" priority="76" aboveAverage="0" equalAverage="0" bottom="0" percent="0" rank="0" text="" dxfId="6137">
      <formula>$B$445&lt;1</formula>
    </cfRule>
  </conditionalFormatting>
  <conditionalFormatting sqref="B444:H444">
    <cfRule type="expression" priority="77" aboveAverage="0" equalAverage="0" bottom="0" percent="0" rank="0" text="" dxfId="6138">
      <formula>$B$444&lt;1</formula>
    </cfRule>
  </conditionalFormatting>
  <conditionalFormatting sqref="B443:H443">
    <cfRule type="expression" priority="78" aboveAverage="0" equalAverage="0" bottom="0" percent="0" rank="0" text="" dxfId="6139">
      <formula>$B$443&lt;1</formula>
    </cfRule>
  </conditionalFormatting>
  <conditionalFormatting sqref="B442:H442">
    <cfRule type="expression" priority="79" aboveAverage="0" equalAverage="0" bottom="0" percent="0" rank="0" text="" dxfId="6140">
      <formula>$B$442&lt;1</formula>
    </cfRule>
  </conditionalFormatting>
  <conditionalFormatting sqref="B441:H441">
    <cfRule type="expression" priority="80" aboveAverage="0" equalAverage="0" bottom="0" percent="0" rank="0" text="" dxfId="6141">
      <formula>$B$441&lt;1</formula>
    </cfRule>
  </conditionalFormatting>
  <conditionalFormatting sqref="B440:H440">
    <cfRule type="expression" priority="81" aboveAverage="0" equalAverage="0" bottom="0" percent="0" rank="0" text="" dxfId="6142">
      <formula>$B$440&lt;1</formula>
    </cfRule>
  </conditionalFormatting>
  <conditionalFormatting sqref="B439:H439">
    <cfRule type="expression" priority="82" aboveAverage="0" equalAverage="0" bottom="0" percent="0" rank="0" text="" dxfId="6143">
      <formula>$B$439&lt;1</formula>
    </cfRule>
  </conditionalFormatting>
  <conditionalFormatting sqref="B438:H438">
    <cfRule type="expression" priority="83" aboveAverage="0" equalAverage="0" bottom="0" percent="0" rank="0" text="" dxfId="6144">
      <formula>$B$438&lt;1</formula>
    </cfRule>
  </conditionalFormatting>
  <conditionalFormatting sqref="B437:H437">
    <cfRule type="expression" priority="84" aboveAverage="0" equalAverage="0" bottom="0" percent="0" rank="0" text="" dxfId="6145">
      <formula>$B$437&lt;1</formula>
    </cfRule>
  </conditionalFormatting>
  <conditionalFormatting sqref="B436:H436">
    <cfRule type="expression" priority="85" aboveAverage="0" equalAverage="0" bottom="0" percent="0" rank="0" text="" dxfId="6146">
      <formula>$B$436&lt;1</formula>
    </cfRule>
  </conditionalFormatting>
  <conditionalFormatting sqref="B435:H435">
    <cfRule type="expression" priority="86" aboveAverage="0" equalAverage="0" bottom="0" percent="0" rank="0" text="" dxfId="6147">
      <formula>$B$435&lt;1</formula>
    </cfRule>
  </conditionalFormatting>
  <conditionalFormatting sqref="B434:H434">
    <cfRule type="expression" priority="87" aboveAverage="0" equalAverage="0" bottom="0" percent="0" rank="0" text="" dxfId="6148">
      <formula>$B$434&lt;1</formula>
    </cfRule>
  </conditionalFormatting>
  <conditionalFormatting sqref="B433:H433">
    <cfRule type="expression" priority="88" aboveAverage="0" equalAverage="0" bottom="0" percent="0" rank="0" text="" dxfId="6149">
      <formula>$B$433&lt;1</formula>
    </cfRule>
  </conditionalFormatting>
  <conditionalFormatting sqref="B432:H432">
    <cfRule type="expression" priority="89" aboveAverage="0" equalAverage="0" bottom="0" percent="0" rank="0" text="" dxfId="6150">
      <formula>$B$432&lt;1</formula>
    </cfRule>
  </conditionalFormatting>
  <conditionalFormatting sqref="B431:H431">
    <cfRule type="expression" priority="90" aboveAverage="0" equalAverage="0" bottom="0" percent="0" rank="0" text="" dxfId="6151">
      <formula>$B$431&lt;1</formula>
    </cfRule>
  </conditionalFormatting>
  <conditionalFormatting sqref="B430:H430">
    <cfRule type="expression" priority="91" aboveAverage="0" equalAverage="0" bottom="0" percent="0" rank="0" text="" dxfId="6152">
      <formula>$B$430&lt;1</formula>
    </cfRule>
  </conditionalFormatting>
  <conditionalFormatting sqref="B429:H429">
    <cfRule type="expression" priority="92" aboveAverage="0" equalAverage="0" bottom="0" percent="0" rank="0" text="" dxfId="6153">
      <formula>$B$429&lt;1</formula>
    </cfRule>
  </conditionalFormatting>
  <conditionalFormatting sqref="B428:H428">
    <cfRule type="expression" priority="93" aboveAverage="0" equalAverage="0" bottom="0" percent="0" rank="0" text="" dxfId="6154">
      <formula>$B$428&lt;1</formula>
    </cfRule>
  </conditionalFormatting>
  <conditionalFormatting sqref="B427:H427">
    <cfRule type="expression" priority="94" aboveAverage="0" equalAverage="0" bottom="0" percent="0" rank="0" text="" dxfId="6155">
      <formula>$B$427&lt;1</formula>
    </cfRule>
  </conditionalFormatting>
  <conditionalFormatting sqref="B426:H426">
    <cfRule type="expression" priority="95" aboveAverage="0" equalAverage="0" bottom="0" percent="0" rank="0" text="" dxfId="6156">
      <formula>$B$426&lt;1</formula>
    </cfRule>
  </conditionalFormatting>
  <conditionalFormatting sqref="B425:H425">
    <cfRule type="expression" priority="96" aboveAverage="0" equalAverage="0" bottom="0" percent="0" rank="0" text="" dxfId="6157">
      <formula>$B$425&lt;1</formula>
    </cfRule>
  </conditionalFormatting>
  <conditionalFormatting sqref="B424:H424">
    <cfRule type="expression" priority="97" aboveAverage="0" equalAverage="0" bottom="0" percent="0" rank="0" text="" dxfId="6158">
      <formula>$B$424&lt;1</formula>
    </cfRule>
  </conditionalFormatting>
  <conditionalFormatting sqref="B423:H423">
    <cfRule type="expression" priority="98" aboveAverage="0" equalAverage="0" bottom="0" percent="0" rank="0" text="" dxfId="6159">
      <formula>$B$423&lt;1</formula>
    </cfRule>
  </conditionalFormatting>
  <conditionalFormatting sqref="B422:H422">
    <cfRule type="expression" priority="99" aboveAverage="0" equalAverage="0" bottom="0" percent="0" rank="0" text="" dxfId="6160">
      <formula>$B$422&lt;1</formula>
    </cfRule>
  </conditionalFormatting>
  <conditionalFormatting sqref="B421:H421">
    <cfRule type="expression" priority="100" aboveAverage="0" equalAverage="0" bottom="0" percent="0" rank="0" text="" dxfId="6161">
      <formula>$B$421&lt;1</formula>
    </cfRule>
  </conditionalFormatting>
  <conditionalFormatting sqref="B420:H420">
    <cfRule type="expression" priority="101" aboveAverage="0" equalAverage="0" bottom="0" percent="0" rank="0" text="" dxfId="6162">
      <formula>$B$420&lt;1</formula>
    </cfRule>
  </conditionalFormatting>
  <conditionalFormatting sqref="B419:H419">
    <cfRule type="expression" priority="102" aboveAverage="0" equalAverage="0" bottom="0" percent="0" rank="0" text="" dxfId="6163">
      <formula>$B$419&lt;1</formula>
    </cfRule>
  </conditionalFormatting>
  <conditionalFormatting sqref="B418:H418">
    <cfRule type="expression" priority="103" aboveAverage="0" equalAverage="0" bottom="0" percent="0" rank="0" text="" dxfId="6164">
      <formula>$B$418&lt;1</formula>
    </cfRule>
  </conditionalFormatting>
  <conditionalFormatting sqref="B417:H417">
    <cfRule type="expression" priority="104" aboveAverage="0" equalAverage="0" bottom="0" percent="0" rank="0" text="" dxfId="6165">
      <formula>$B$417&lt;1</formula>
    </cfRule>
  </conditionalFormatting>
  <conditionalFormatting sqref="B416:H416">
    <cfRule type="expression" priority="105" aboveAverage="0" equalAverage="0" bottom="0" percent="0" rank="0" text="" dxfId="6166">
      <formula>$B$416&lt;1</formula>
    </cfRule>
  </conditionalFormatting>
  <conditionalFormatting sqref="B415:H415">
    <cfRule type="expression" priority="106" aboveAverage="0" equalAverage="0" bottom="0" percent="0" rank="0" text="" dxfId="6167">
      <formula>$B$415&lt;1</formula>
    </cfRule>
  </conditionalFormatting>
  <conditionalFormatting sqref="B414:H414">
    <cfRule type="expression" priority="107" aboveAverage="0" equalAverage="0" bottom="0" percent="0" rank="0" text="" dxfId="6168">
      <formula>$B$414&lt;1</formula>
    </cfRule>
  </conditionalFormatting>
  <conditionalFormatting sqref="B413:H413">
    <cfRule type="expression" priority="108" aboveAverage="0" equalAverage="0" bottom="0" percent="0" rank="0" text="" dxfId="6169">
      <formula>$B$413&lt;1</formula>
    </cfRule>
  </conditionalFormatting>
  <conditionalFormatting sqref="B412:H412">
    <cfRule type="expression" priority="109" aboveAverage="0" equalAverage="0" bottom="0" percent="0" rank="0" text="" dxfId="6170">
      <formula>$B$412&lt;1</formula>
    </cfRule>
  </conditionalFormatting>
  <conditionalFormatting sqref="B411:H411">
    <cfRule type="expression" priority="110" aboveAverage="0" equalAverage="0" bottom="0" percent="0" rank="0" text="" dxfId="6171">
      <formula>$B$411&lt;1</formula>
    </cfRule>
  </conditionalFormatting>
  <conditionalFormatting sqref="B410:H410">
    <cfRule type="expression" priority="111" aboveAverage="0" equalAverage="0" bottom="0" percent="0" rank="0" text="" dxfId="6172">
      <formula>$B$410&lt;1</formula>
    </cfRule>
  </conditionalFormatting>
  <conditionalFormatting sqref="B409:H409">
    <cfRule type="expression" priority="112" aboveAverage="0" equalAverage="0" bottom="0" percent="0" rank="0" text="" dxfId="6173">
      <formula>$B$409&lt;1</formula>
    </cfRule>
  </conditionalFormatting>
  <conditionalFormatting sqref="B408:H408">
    <cfRule type="expression" priority="113" aboveAverage="0" equalAverage="0" bottom="0" percent="0" rank="0" text="" dxfId="6174">
      <formula>$B$408&lt;1</formula>
    </cfRule>
  </conditionalFormatting>
  <conditionalFormatting sqref="B407:H407">
    <cfRule type="expression" priority="114" aboveAverage="0" equalAverage="0" bottom="0" percent="0" rank="0" text="" dxfId="6175">
      <formula>$B$407&lt;1</formula>
    </cfRule>
  </conditionalFormatting>
  <conditionalFormatting sqref="B406:H406">
    <cfRule type="expression" priority="115" aboveAverage="0" equalAverage="0" bottom="0" percent="0" rank="0" text="" dxfId="6176">
      <formula>$B$406&lt;1</formula>
    </cfRule>
  </conditionalFormatting>
  <conditionalFormatting sqref="B405:H405">
    <cfRule type="expression" priority="116" aboveAverage="0" equalAverage="0" bottom="0" percent="0" rank="0" text="" dxfId="6177">
      <formula>$B$405&lt;1</formula>
    </cfRule>
  </conditionalFormatting>
  <conditionalFormatting sqref="B404:H404">
    <cfRule type="expression" priority="117" aboveAverage="0" equalAverage="0" bottom="0" percent="0" rank="0" text="" dxfId="6178">
      <formula>$B$404&lt;1</formula>
    </cfRule>
  </conditionalFormatting>
  <conditionalFormatting sqref="B403:H403">
    <cfRule type="expression" priority="118" aboveAverage="0" equalAverage="0" bottom="0" percent="0" rank="0" text="" dxfId="6179">
      <formula>$B$403&lt;1</formula>
    </cfRule>
  </conditionalFormatting>
  <conditionalFormatting sqref="B402:H402">
    <cfRule type="expression" priority="119" aboveAverage="0" equalAverage="0" bottom="0" percent="0" rank="0" text="" dxfId="6180">
      <formula>$B$402&lt;1</formula>
    </cfRule>
  </conditionalFormatting>
  <conditionalFormatting sqref="B401:H401">
    <cfRule type="expression" priority="120" aboveAverage="0" equalAverage="0" bottom="0" percent="0" rank="0" text="" dxfId="6181">
      <formula>$B$401&lt;1</formula>
    </cfRule>
  </conditionalFormatting>
  <conditionalFormatting sqref="B400:H400">
    <cfRule type="expression" priority="121" aboveAverage="0" equalAverage="0" bottom="0" percent="0" rank="0" text="" dxfId="6182">
      <formula>$B$400&lt;1</formula>
    </cfRule>
  </conditionalFormatting>
  <conditionalFormatting sqref="B399:H399">
    <cfRule type="expression" priority="122" aboveAverage="0" equalAverage="0" bottom="0" percent="0" rank="0" text="" dxfId="6183">
      <formula>$B$399&lt;1</formula>
    </cfRule>
  </conditionalFormatting>
  <conditionalFormatting sqref="B398:H398">
    <cfRule type="expression" priority="123" aboveAverage="0" equalAverage="0" bottom="0" percent="0" rank="0" text="" dxfId="6184">
      <formula>$B$398&lt;1</formula>
    </cfRule>
  </conditionalFormatting>
  <conditionalFormatting sqref="B397:H397">
    <cfRule type="expression" priority="124" aboveAverage="0" equalAverage="0" bottom="0" percent="0" rank="0" text="" dxfId="6185">
      <formula>$B$397&lt;1</formula>
    </cfRule>
  </conditionalFormatting>
  <conditionalFormatting sqref="B396:H396">
    <cfRule type="expression" priority="125" aboveAverage="0" equalAverage="0" bottom="0" percent="0" rank="0" text="" dxfId="6186">
      <formula>$B$396&lt;1</formula>
    </cfRule>
  </conditionalFormatting>
  <conditionalFormatting sqref="B395:H395">
    <cfRule type="expression" priority="126" aboveAverage="0" equalAverage="0" bottom="0" percent="0" rank="0" text="" dxfId="6187">
      <formula>$B$395&lt;1</formula>
    </cfRule>
  </conditionalFormatting>
  <conditionalFormatting sqref="B394:H394">
    <cfRule type="expression" priority="127" aboveAverage="0" equalAverage="0" bottom="0" percent="0" rank="0" text="" dxfId="6188">
      <formula>$B$394&lt;1</formula>
    </cfRule>
  </conditionalFormatting>
  <conditionalFormatting sqref="B393:H393">
    <cfRule type="expression" priority="128" aboveAverage="0" equalAverage="0" bottom="0" percent="0" rank="0" text="" dxfId="6189">
      <formula>$B$393&lt;1</formula>
    </cfRule>
  </conditionalFormatting>
  <conditionalFormatting sqref="B392:H392">
    <cfRule type="expression" priority="129" aboveAverage="0" equalAverage="0" bottom="0" percent="0" rank="0" text="" dxfId="6190">
      <formula>$B$392&lt;1</formula>
    </cfRule>
  </conditionalFormatting>
  <conditionalFormatting sqref="B391:H391">
    <cfRule type="expression" priority="130" aboveAverage="0" equalAverage="0" bottom="0" percent="0" rank="0" text="" dxfId="6191">
      <formula>$B$391&lt;1</formula>
    </cfRule>
  </conditionalFormatting>
  <conditionalFormatting sqref="B390:H390">
    <cfRule type="expression" priority="131" aboveAverage="0" equalAverage="0" bottom="0" percent="0" rank="0" text="" dxfId="6192">
      <formula>$B$390&lt;1</formula>
    </cfRule>
  </conditionalFormatting>
  <conditionalFormatting sqref="B389:H389">
    <cfRule type="expression" priority="132" aboveAverage="0" equalAverage="0" bottom="0" percent="0" rank="0" text="" dxfId="6193">
      <formula>$B$389&lt;1</formula>
    </cfRule>
  </conditionalFormatting>
  <conditionalFormatting sqref="B388:H388">
    <cfRule type="expression" priority="133" aboveAverage="0" equalAverage="0" bottom="0" percent="0" rank="0" text="" dxfId="6194">
      <formula>$B$388&lt;1</formula>
    </cfRule>
  </conditionalFormatting>
  <conditionalFormatting sqref="B387:H387">
    <cfRule type="expression" priority="134" aboveAverage="0" equalAverage="0" bottom="0" percent="0" rank="0" text="" dxfId="6195">
      <formula>$B$387&lt;1</formula>
    </cfRule>
  </conditionalFormatting>
  <conditionalFormatting sqref="B386:H386">
    <cfRule type="expression" priority="135" aboveAverage="0" equalAverage="0" bottom="0" percent="0" rank="0" text="" dxfId="6196">
      <formula>$B$386&lt;1</formula>
    </cfRule>
  </conditionalFormatting>
  <conditionalFormatting sqref="B385:H385">
    <cfRule type="expression" priority="136" aboveAverage="0" equalAverage="0" bottom="0" percent="0" rank="0" text="" dxfId="6197">
      <formula>$B$385&lt;1</formula>
    </cfRule>
  </conditionalFormatting>
  <conditionalFormatting sqref="B384:H384">
    <cfRule type="expression" priority="137" aboveAverage="0" equalAverage="0" bottom="0" percent="0" rank="0" text="" dxfId="6198">
      <formula>$B$384&lt;1</formula>
    </cfRule>
  </conditionalFormatting>
  <conditionalFormatting sqref="B383:H383">
    <cfRule type="expression" priority="138" aboveAverage="0" equalAverage="0" bottom="0" percent="0" rank="0" text="" dxfId="6199">
      <formula>$B$383&lt;1</formula>
    </cfRule>
  </conditionalFormatting>
  <conditionalFormatting sqref="B382:H382">
    <cfRule type="expression" priority="139" aboveAverage="0" equalAverage="0" bottom="0" percent="0" rank="0" text="" dxfId="6200">
      <formula>$B$382&lt;1</formula>
    </cfRule>
  </conditionalFormatting>
  <conditionalFormatting sqref="B381:H381">
    <cfRule type="expression" priority="140" aboveAverage="0" equalAverage="0" bottom="0" percent="0" rank="0" text="" dxfId="6201">
      <formula>$B$381&lt;1</formula>
    </cfRule>
  </conditionalFormatting>
  <conditionalFormatting sqref="B380:H380">
    <cfRule type="expression" priority="141" aboveAverage="0" equalAverage="0" bottom="0" percent="0" rank="0" text="" dxfId="6202">
      <formula>$B$380&lt;1</formula>
    </cfRule>
  </conditionalFormatting>
  <conditionalFormatting sqref="B379:H379">
    <cfRule type="expression" priority="142" aboveAverage="0" equalAverage="0" bottom="0" percent="0" rank="0" text="" dxfId="6203">
      <formula>$B$379&lt;1</formula>
    </cfRule>
  </conditionalFormatting>
  <conditionalFormatting sqref="B378:H378">
    <cfRule type="expression" priority="143" aboveAverage="0" equalAverage="0" bottom="0" percent="0" rank="0" text="" dxfId="6204">
      <formula>$B$378&lt;1</formula>
    </cfRule>
  </conditionalFormatting>
  <conditionalFormatting sqref="B377:H377">
    <cfRule type="expression" priority="144" aboveAverage="0" equalAverage="0" bottom="0" percent="0" rank="0" text="" dxfId="6205">
      <formula>$B$377&lt;1</formula>
    </cfRule>
  </conditionalFormatting>
  <conditionalFormatting sqref="B376:H376">
    <cfRule type="expression" priority="145" aboveAverage="0" equalAverage="0" bottom="0" percent="0" rank="0" text="" dxfId="6206">
      <formula>$B$376&lt;1</formula>
    </cfRule>
  </conditionalFormatting>
  <conditionalFormatting sqref="B375:H375">
    <cfRule type="expression" priority="146" aboveAverage="0" equalAverage="0" bottom="0" percent="0" rank="0" text="" dxfId="6207">
      <formula>$B$375&lt;1</formula>
    </cfRule>
  </conditionalFormatting>
  <conditionalFormatting sqref="B374:H374">
    <cfRule type="expression" priority="147" aboveAverage="0" equalAverage="0" bottom="0" percent="0" rank="0" text="" dxfId="6208">
      <formula>$B$374&lt;1</formula>
    </cfRule>
  </conditionalFormatting>
  <conditionalFormatting sqref="B373:H373">
    <cfRule type="expression" priority="148" aboveAverage="0" equalAverage="0" bottom="0" percent="0" rank="0" text="" dxfId="6209">
      <formula>$B$373&lt;1</formula>
    </cfRule>
  </conditionalFormatting>
  <conditionalFormatting sqref="B372:H372">
    <cfRule type="expression" priority="149" aboveAverage="0" equalAverage="0" bottom="0" percent="0" rank="0" text="" dxfId="6210">
      <formula>$B$372&lt;1</formula>
    </cfRule>
  </conditionalFormatting>
  <conditionalFormatting sqref="B371:H371">
    <cfRule type="expression" priority="150" aboveAverage="0" equalAverage="0" bottom="0" percent="0" rank="0" text="" dxfId="6211">
      <formula>$B$371&lt;1</formula>
    </cfRule>
  </conditionalFormatting>
  <conditionalFormatting sqref="B370:H370">
    <cfRule type="expression" priority="151" aboveAverage="0" equalAverage="0" bottom="0" percent="0" rank="0" text="" dxfId="6212">
      <formula>$B$370&lt;1</formula>
    </cfRule>
  </conditionalFormatting>
  <conditionalFormatting sqref="B369:H369">
    <cfRule type="expression" priority="152" aboveAverage="0" equalAverage="0" bottom="0" percent="0" rank="0" text="" dxfId="6213">
      <formula>$B$369&lt;1</formula>
    </cfRule>
  </conditionalFormatting>
  <conditionalFormatting sqref="B368:H368">
    <cfRule type="expression" priority="153" aboveAverage="0" equalAverage="0" bottom="0" percent="0" rank="0" text="" dxfId="6214">
      <formula>$B$368&lt;1</formula>
    </cfRule>
  </conditionalFormatting>
  <conditionalFormatting sqref="B367:H367">
    <cfRule type="expression" priority="154" aboveAverage="0" equalAverage="0" bottom="0" percent="0" rank="0" text="" dxfId="6215">
      <formula>$B$367&lt;1</formula>
    </cfRule>
  </conditionalFormatting>
  <conditionalFormatting sqref="B366:H366">
    <cfRule type="expression" priority="155" aboveAverage="0" equalAverage="0" bottom="0" percent="0" rank="0" text="" dxfId="6216">
      <formula>$B$366&lt;1</formula>
    </cfRule>
  </conditionalFormatting>
  <conditionalFormatting sqref="B365:H365">
    <cfRule type="expression" priority="156" aboveAverage="0" equalAverage="0" bottom="0" percent="0" rank="0" text="" dxfId="6217">
      <formula>$B$365&lt;1</formula>
    </cfRule>
  </conditionalFormatting>
  <conditionalFormatting sqref="B364:H364">
    <cfRule type="expression" priority="157" aboveAverage="0" equalAverage="0" bottom="0" percent="0" rank="0" text="" dxfId="6218">
      <formula>$B$364&lt;1</formula>
    </cfRule>
  </conditionalFormatting>
  <conditionalFormatting sqref="B363:H363">
    <cfRule type="expression" priority="158" aboveAverage="0" equalAverage="0" bottom="0" percent="0" rank="0" text="" dxfId="6219">
      <formula>$B$363&lt;1</formula>
    </cfRule>
  </conditionalFormatting>
  <conditionalFormatting sqref="B362:H362">
    <cfRule type="expression" priority="159" aboveAverage="0" equalAverage="0" bottom="0" percent="0" rank="0" text="" dxfId="6220">
      <formula>$B$362&lt;1</formula>
    </cfRule>
  </conditionalFormatting>
  <conditionalFormatting sqref="B359:H359">
    <cfRule type="expression" priority="160" aboveAverage="0" equalAverage="0" bottom="0" percent="0" rank="0" text="" dxfId="6221">
      <formula>$B$359&lt;1</formula>
    </cfRule>
  </conditionalFormatting>
  <conditionalFormatting sqref="B358:H358">
    <cfRule type="expression" priority="161" aboveAverage="0" equalAverage="0" bottom="0" percent="0" rank="0" text="" dxfId="6222">
      <formula>$B$358&lt;1</formula>
    </cfRule>
  </conditionalFormatting>
  <conditionalFormatting sqref="B357:H357">
    <cfRule type="expression" priority="162" aboveAverage="0" equalAverage="0" bottom="0" percent="0" rank="0" text="" dxfId="6223">
      <formula>$B$357&lt;1</formula>
    </cfRule>
  </conditionalFormatting>
  <conditionalFormatting sqref="B356:H356">
    <cfRule type="expression" priority="163" aboveAverage="0" equalAverage="0" bottom="0" percent="0" rank="0" text="" dxfId="6224">
      <formula>$B$356&lt;1</formula>
    </cfRule>
  </conditionalFormatting>
  <conditionalFormatting sqref="B355:H355">
    <cfRule type="expression" priority="164" aboveAverage="0" equalAverage="0" bottom="0" percent="0" rank="0" text="" dxfId="6225">
      <formula>$B$355&lt;1</formula>
    </cfRule>
  </conditionalFormatting>
  <conditionalFormatting sqref="B354:H354">
    <cfRule type="expression" priority="165" aboveAverage="0" equalAverage="0" bottom="0" percent="0" rank="0" text="" dxfId="6226">
      <formula>$B$354&lt;1</formula>
    </cfRule>
  </conditionalFormatting>
  <conditionalFormatting sqref="B353:H353">
    <cfRule type="expression" priority="166" aboveAverage="0" equalAverage="0" bottom="0" percent="0" rank="0" text="" dxfId="6227">
      <formula>$B$353&lt;1</formula>
    </cfRule>
  </conditionalFormatting>
  <conditionalFormatting sqref="B352:H352">
    <cfRule type="expression" priority="167" aboveAverage="0" equalAverage="0" bottom="0" percent="0" rank="0" text="" dxfId="6228">
      <formula>$B$352&lt;1</formula>
    </cfRule>
  </conditionalFormatting>
  <conditionalFormatting sqref="B351:H351">
    <cfRule type="expression" priority="168" aboveAverage="0" equalAverage="0" bottom="0" percent="0" rank="0" text="" dxfId="6229">
      <formula>$B$351&lt;1</formula>
    </cfRule>
  </conditionalFormatting>
  <conditionalFormatting sqref="B350:H350">
    <cfRule type="expression" priority="169" aboveAverage="0" equalAverage="0" bottom="0" percent="0" rank="0" text="" dxfId="6230">
      <formula>$B$350&lt;1</formula>
    </cfRule>
  </conditionalFormatting>
  <conditionalFormatting sqref="B349:H349">
    <cfRule type="expression" priority="170" aboveAverage="0" equalAverage="0" bottom="0" percent="0" rank="0" text="" dxfId="6231">
      <formula>$B$349&lt;1</formula>
    </cfRule>
  </conditionalFormatting>
  <conditionalFormatting sqref="B348:H348">
    <cfRule type="expression" priority="171" aboveAverage="0" equalAverage="0" bottom="0" percent="0" rank="0" text="" dxfId="6232">
      <formula>$B$348&lt;1</formula>
    </cfRule>
  </conditionalFormatting>
  <conditionalFormatting sqref="B343:H343">
    <cfRule type="expression" priority="172" aboveAverage="0" equalAverage="0" bottom="0" percent="0" rank="0" text="" dxfId="6233">
      <formula>$B$343&lt;1</formula>
    </cfRule>
  </conditionalFormatting>
  <conditionalFormatting sqref="B342:H342">
    <cfRule type="expression" priority="173" aboveAverage="0" equalAverage="0" bottom="0" percent="0" rank="0" text="" dxfId="6234">
      <formula>$B$342&lt;1</formula>
    </cfRule>
  </conditionalFormatting>
  <conditionalFormatting sqref="B341:H341">
    <cfRule type="expression" priority="174" aboveAverage="0" equalAverage="0" bottom="0" percent="0" rank="0" text="" dxfId="6235">
      <formula>$B$341&lt;1</formula>
    </cfRule>
  </conditionalFormatting>
  <conditionalFormatting sqref="B340:H340">
    <cfRule type="expression" priority="175" aboveAverage="0" equalAverage="0" bottom="0" percent="0" rank="0" text="" dxfId="6236">
      <formula>$B$340&lt;1</formula>
    </cfRule>
  </conditionalFormatting>
  <conditionalFormatting sqref="B339:H339">
    <cfRule type="expression" priority="176" aboveAverage="0" equalAverage="0" bottom="0" percent="0" rank="0" text="" dxfId="6237">
      <formula>$B$339&lt;1</formula>
    </cfRule>
  </conditionalFormatting>
  <conditionalFormatting sqref="B338:H338">
    <cfRule type="expression" priority="177" aboveAverage="0" equalAverage="0" bottom="0" percent="0" rank="0" text="" dxfId="6238">
      <formula>$B$338&lt;1</formula>
    </cfRule>
  </conditionalFormatting>
  <conditionalFormatting sqref="B337:H337">
    <cfRule type="expression" priority="178" aboveAverage="0" equalAverage="0" bottom="0" percent="0" rank="0" text="" dxfId="6239">
      <formula>$B$337&lt;1</formula>
    </cfRule>
  </conditionalFormatting>
  <conditionalFormatting sqref="B336:H336">
    <cfRule type="expression" priority="179" aboveAverage="0" equalAverage="0" bottom="0" percent="0" rank="0" text="" dxfId="6240">
      <formula>$B$336&lt;1</formula>
    </cfRule>
  </conditionalFormatting>
  <conditionalFormatting sqref="B335:H335">
    <cfRule type="expression" priority="180" aboveAverage="0" equalAverage="0" bottom="0" percent="0" rank="0" text="" dxfId="6241">
      <formula>$B$335&lt;1</formula>
    </cfRule>
  </conditionalFormatting>
  <conditionalFormatting sqref="B334:H334">
    <cfRule type="expression" priority="181" aboveAverage="0" equalAverage="0" bottom="0" percent="0" rank="0" text="" dxfId="6242">
      <formula>$B$334&lt;1</formula>
    </cfRule>
  </conditionalFormatting>
  <conditionalFormatting sqref="B333:H333">
    <cfRule type="expression" priority="182" aboveAverage="0" equalAverage="0" bottom="0" percent="0" rank="0" text="" dxfId="6243">
      <formula>$B$333&lt;1</formula>
    </cfRule>
  </conditionalFormatting>
  <conditionalFormatting sqref="B332:H332">
    <cfRule type="expression" priority="183" aboveAverage="0" equalAverage="0" bottom="0" percent="0" rank="0" text="" dxfId="6244">
      <formula>$B$332&lt;1</formula>
    </cfRule>
  </conditionalFormatting>
  <conditionalFormatting sqref="B331:H331">
    <cfRule type="expression" priority="184" aboveAverage="0" equalAverage="0" bottom="0" percent="0" rank="0" text="" dxfId="6245">
      <formula>$B$331&lt;1</formula>
    </cfRule>
  </conditionalFormatting>
  <conditionalFormatting sqref="B330:H330">
    <cfRule type="expression" priority="185" aboveAverage="0" equalAverage="0" bottom="0" percent="0" rank="0" text="" dxfId="6246">
      <formula>$B$330&lt;1</formula>
    </cfRule>
  </conditionalFormatting>
  <conditionalFormatting sqref="B329:H329">
    <cfRule type="expression" priority="186" aboveAverage="0" equalAverage="0" bottom="0" percent="0" rank="0" text="" dxfId="6247">
      <formula>$B$329&lt;1</formula>
    </cfRule>
  </conditionalFormatting>
  <conditionalFormatting sqref="B328:H328">
    <cfRule type="expression" priority="187" aboveAverage="0" equalAverage="0" bottom="0" percent="0" rank="0" text="" dxfId="6248">
      <formula>$B$328&lt;1</formula>
    </cfRule>
  </conditionalFormatting>
  <conditionalFormatting sqref="B327:H327">
    <cfRule type="expression" priority="188" aboveAverage="0" equalAverage="0" bottom="0" percent="0" rank="0" text="" dxfId="6249">
      <formula>$B$327&lt;1</formula>
    </cfRule>
  </conditionalFormatting>
  <conditionalFormatting sqref="B326:H326">
    <cfRule type="expression" priority="189" aboveAverage="0" equalAverage="0" bottom="0" percent="0" rank="0" text="" dxfId="6250">
      <formula>$B$326&lt;1</formula>
    </cfRule>
  </conditionalFormatting>
  <conditionalFormatting sqref="B325:H325">
    <cfRule type="expression" priority="190" aboveAverage="0" equalAverage="0" bottom="0" percent="0" rank="0" text="" dxfId="6251">
      <formula>$B$325&lt;1</formula>
    </cfRule>
  </conditionalFormatting>
  <conditionalFormatting sqref="B324:H324">
    <cfRule type="expression" priority="191" aboveAverage="0" equalAverage="0" bottom="0" percent="0" rank="0" text="" dxfId="6252">
      <formula>$B$324&lt;1</formula>
    </cfRule>
  </conditionalFormatting>
  <conditionalFormatting sqref="B323:H323">
    <cfRule type="expression" priority="192" aboveAverage="0" equalAverage="0" bottom="0" percent="0" rank="0" text="" dxfId="6253">
      <formula>$B$323&lt;1</formula>
    </cfRule>
  </conditionalFormatting>
  <conditionalFormatting sqref="B322:H322">
    <cfRule type="expression" priority="193" aboveAverage="0" equalAverage="0" bottom="0" percent="0" rank="0" text="" dxfId="6254">
      <formula>$B$322&lt;1</formula>
    </cfRule>
  </conditionalFormatting>
  <conditionalFormatting sqref="B321:H321">
    <cfRule type="expression" priority="194" aboveAverage="0" equalAverage="0" bottom="0" percent="0" rank="0" text="" dxfId="6255">
      <formula>$B$321&lt;1</formula>
    </cfRule>
  </conditionalFormatting>
  <conditionalFormatting sqref="B320:H320">
    <cfRule type="expression" priority="195" aboveAverage="0" equalAverage="0" bottom="0" percent="0" rank="0" text="" dxfId="6256">
      <formula>$B$320&lt;1</formula>
    </cfRule>
  </conditionalFormatting>
  <conditionalFormatting sqref="B319:H319">
    <cfRule type="expression" priority="196" aboveAverage="0" equalAverage="0" bottom="0" percent="0" rank="0" text="" dxfId="6257">
      <formula>$B$319&lt;1</formula>
    </cfRule>
  </conditionalFormatting>
  <conditionalFormatting sqref="B318:H318">
    <cfRule type="expression" priority="197" aboveAverage="0" equalAverage="0" bottom="0" percent="0" rank="0" text="" dxfId="6258">
      <formula>$B$318&lt;1</formula>
    </cfRule>
  </conditionalFormatting>
  <conditionalFormatting sqref="B317:H317">
    <cfRule type="expression" priority="198" aboveAverage="0" equalAverage="0" bottom="0" percent="0" rank="0" text="" dxfId="6259">
      <formula>$B$317&lt;1</formula>
    </cfRule>
  </conditionalFormatting>
  <conditionalFormatting sqref="B316:H316">
    <cfRule type="expression" priority="199" aboveAverage="0" equalAverage="0" bottom="0" percent="0" rank="0" text="" dxfId="6260">
      <formula>$B$316&lt;1</formula>
    </cfRule>
  </conditionalFormatting>
  <conditionalFormatting sqref="B315:H315">
    <cfRule type="expression" priority="200" aboveAverage="0" equalAverage="0" bottom="0" percent="0" rank="0" text="" dxfId="6261">
      <formula>$B$315&lt;1</formula>
    </cfRule>
  </conditionalFormatting>
  <conditionalFormatting sqref="B314:H314">
    <cfRule type="expression" priority="201" aboveAverage="0" equalAverage="0" bottom="0" percent="0" rank="0" text="" dxfId="6262">
      <formula>$B$314&lt;1</formula>
    </cfRule>
  </conditionalFormatting>
  <conditionalFormatting sqref="B313:H313">
    <cfRule type="expression" priority="202" aboveAverage="0" equalAverage="0" bottom="0" percent="0" rank="0" text="" dxfId="6263">
      <formula>$B$313&lt;1</formula>
    </cfRule>
  </conditionalFormatting>
  <conditionalFormatting sqref="B312:H312">
    <cfRule type="expression" priority="203" aboveAverage="0" equalAverage="0" bottom="0" percent="0" rank="0" text="" dxfId="6264">
      <formula>$B$312&lt;1</formula>
    </cfRule>
  </conditionalFormatting>
  <conditionalFormatting sqref="B311:H311">
    <cfRule type="expression" priority="204" aboveAverage="0" equalAverage="0" bottom="0" percent="0" rank="0" text="" dxfId="6265">
      <formula>$B$311&lt;1</formula>
    </cfRule>
  </conditionalFormatting>
  <conditionalFormatting sqref="B310:H310">
    <cfRule type="expression" priority="205" aboveAverage="0" equalAverage="0" bottom="0" percent="0" rank="0" text="" dxfId="6266">
      <formula>$B$310&lt;1</formula>
    </cfRule>
  </conditionalFormatting>
  <conditionalFormatting sqref="B309:H309">
    <cfRule type="expression" priority="206" aboveAverage="0" equalAverage="0" bottom="0" percent="0" rank="0" text="" dxfId="6267">
      <formula>$B$309&lt;1</formula>
    </cfRule>
  </conditionalFormatting>
  <conditionalFormatting sqref="B308:H308">
    <cfRule type="expression" priority="207" aboveAverage="0" equalAverage="0" bottom="0" percent="0" rank="0" text="" dxfId="6268">
      <formula>$B$308&lt;1</formula>
    </cfRule>
  </conditionalFormatting>
  <conditionalFormatting sqref="B307:H307">
    <cfRule type="expression" priority="208" aboveAverage="0" equalAverage="0" bottom="0" percent="0" rank="0" text="" dxfId="6269">
      <formula>$B$307&lt;1</formula>
    </cfRule>
  </conditionalFormatting>
  <conditionalFormatting sqref="B306:H306">
    <cfRule type="expression" priority="209" aboveAverage="0" equalAverage="0" bottom="0" percent="0" rank="0" text="" dxfId="6270">
      <formula>$B$306&lt;1</formula>
    </cfRule>
  </conditionalFormatting>
  <conditionalFormatting sqref="B305:H305">
    <cfRule type="expression" priority="210" aboveAverage="0" equalAverage="0" bottom="0" percent="0" rank="0" text="" dxfId="6271">
      <formula>$B$305&lt;1</formula>
    </cfRule>
  </conditionalFormatting>
  <conditionalFormatting sqref="B304:H304">
    <cfRule type="expression" priority="211" aboveAverage="0" equalAverage="0" bottom="0" percent="0" rank="0" text="" dxfId="6272">
      <formula>$B$304&lt;1</formula>
    </cfRule>
  </conditionalFormatting>
  <conditionalFormatting sqref="B303:H303">
    <cfRule type="expression" priority="212" aboveAverage="0" equalAverage="0" bottom="0" percent="0" rank="0" text="" dxfId="6273">
      <formula>$B$303&lt;1</formula>
    </cfRule>
  </conditionalFormatting>
  <conditionalFormatting sqref="B302:H302">
    <cfRule type="expression" priority="213" aboveAverage="0" equalAverage="0" bottom="0" percent="0" rank="0" text="" dxfId="6274">
      <formula>$B$302&lt;1</formula>
    </cfRule>
  </conditionalFormatting>
  <conditionalFormatting sqref="B301:H301">
    <cfRule type="expression" priority="214" aboveAverage="0" equalAverage="0" bottom="0" percent="0" rank="0" text="" dxfId="6275">
      <formula>$B$301&lt;1</formula>
    </cfRule>
  </conditionalFormatting>
  <conditionalFormatting sqref="B300:H300">
    <cfRule type="expression" priority="215" aboveAverage="0" equalAverage="0" bottom="0" percent="0" rank="0" text="" dxfId="6276">
      <formula>$B$300&lt;1</formula>
    </cfRule>
  </conditionalFormatting>
  <conditionalFormatting sqref="B299:H299">
    <cfRule type="expression" priority="216" aboveAverage="0" equalAverage="0" bottom="0" percent="0" rank="0" text="" dxfId="6277">
      <formula>$B$299&lt;1</formula>
    </cfRule>
  </conditionalFormatting>
  <conditionalFormatting sqref="B298:H298">
    <cfRule type="expression" priority="217" aboveAverage="0" equalAverage="0" bottom="0" percent="0" rank="0" text="" dxfId="6278">
      <formula>$B$298&lt;1</formula>
    </cfRule>
  </conditionalFormatting>
  <conditionalFormatting sqref="B297:H297">
    <cfRule type="expression" priority="218" aboveAverage="0" equalAverage="0" bottom="0" percent="0" rank="0" text="" dxfId="6279">
      <formula>$B$297&lt;1</formula>
    </cfRule>
  </conditionalFormatting>
  <conditionalFormatting sqref="B296:H296">
    <cfRule type="expression" priority="219" aboveAverage="0" equalAverage="0" bottom="0" percent="0" rank="0" text="" dxfId="6280">
      <formula>$B$296&lt;1</formula>
    </cfRule>
  </conditionalFormatting>
  <conditionalFormatting sqref="B295:H295">
    <cfRule type="expression" priority="220" aboveAverage="0" equalAverage="0" bottom="0" percent="0" rank="0" text="" dxfId="6281">
      <formula>$B$295&lt;1</formula>
    </cfRule>
  </conditionalFormatting>
  <conditionalFormatting sqref="B294:H294">
    <cfRule type="expression" priority="221" aboveAverage="0" equalAverage="0" bottom="0" percent="0" rank="0" text="" dxfId="6282">
      <formula>$B$294&lt;1</formula>
    </cfRule>
  </conditionalFormatting>
  <conditionalFormatting sqref="B293:H293">
    <cfRule type="expression" priority="222" aboveAverage="0" equalAverage="0" bottom="0" percent="0" rank="0" text="" dxfId="6283">
      <formula>$B$293&lt;1</formula>
    </cfRule>
  </conditionalFormatting>
  <conditionalFormatting sqref="B292:H292">
    <cfRule type="expression" priority="223" aboveAverage="0" equalAverage="0" bottom="0" percent="0" rank="0" text="" dxfId="6284">
      <formula>$B$292&lt;1</formula>
    </cfRule>
  </conditionalFormatting>
  <conditionalFormatting sqref="B291:H291">
    <cfRule type="expression" priority="224" aboveAverage="0" equalAverage="0" bottom="0" percent="0" rank="0" text="" dxfId="6285">
      <formula>$B$291&lt;1</formula>
    </cfRule>
  </conditionalFormatting>
  <conditionalFormatting sqref="B290:H290">
    <cfRule type="expression" priority="225" aboveAverage="0" equalAverage="0" bottom="0" percent="0" rank="0" text="" dxfId="6286">
      <formula>$B$290&lt;1</formula>
    </cfRule>
  </conditionalFormatting>
  <conditionalFormatting sqref="B289:H289">
    <cfRule type="expression" priority="226" aboveAverage="0" equalAverage="0" bottom="0" percent="0" rank="0" text="" dxfId="6287">
      <formula>$B$289&lt;1</formula>
    </cfRule>
  </conditionalFormatting>
  <conditionalFormatting sqref="B288:H288">
    <cfRule type="expression" priority="227" aboveAverage="0" equalAverage="0" bottom="0" percent="0" rank="0" text="" dxfId="6288">
      <formula>$B$288&lt;1</formula>
    </cfRule>
  </conditionalFormatting>
  <conditionalFormatting sqref="B287:H287">
    <cfRule type="expression" priority="228" aboveAverage="0" equalAverage="0" bottom="0" percent="0" rank="0" text="" dxfId="6289">
      <formula>$B$287&lt;1</formula>
    </cfRule>
  </conditionalFormatting>
  <conditionalFormatting sqref="B286:H286">
    <cfRule type="expression" priority="229" aboveAverage="0" equalAverage="0" bottom="0" percent="0" rank="0" text="" dxfId="6290">
      <formula>$B$286&lt;1</formula>
    </cfRule>
  </conditionalFormatting>
  <conditionalFormatting sqref="B285:H285">
    <cfRule type="expression" priority="230" aboveAverage="0" equalAverage="0" bottom="0" percent="0" rank="0" text="" dxfId="6291">
      <formula>$B$285&lt;1</formula>
    </cfRule>
  </conditionalFormatting>
  <conditionalFormatting sqref="B284:H284">
    <cfRule type="expression" priority="231" aboveAverage="0" equalAverage="0" bottom="0" percent="0" rank="0" text="" dxfId="6292">
      <formula>$B$284&lt;1</formula>
    </cfRule>
  </conditionalFormatting>
  <conditionalFormatting sqref="B283:H283">
    <cfRule type="expression" priority="232" aboveAverage="0" equalAverage="0" bottom="0" percent="0" rank="0" text="" dxfId="6293">
      <formula>$B$283&lt;1</formula>
    </cfRule>
  </conditionalFormatting>
  <conditionalFormatting sqref="B282:H282">
    <cfRule type="expression" priority="233" aboveAverage="0" equalAverage="0" bottom="0" percent="0" rank="0" text="" dxfId="6294">
      <formula>$B$282&lt;1</formula>
    </cfRule>
  </conditionalFormatting>
  <conditionalFormatting sqref="B281:H281">
    <cfRule type="expression" priority="234" aboveAverage="0" equalAverage="0" bottom="0" percent="0" rank="0" text="" dxfId="6295">
      <formula>$B$281&lt;1</formula>
    </cfRule>
  </conditionalFormatting>
  <conditionalFormatting sqref="B280:H280">
    <cfRule type="expression" priority="235" aboveAverage="0" equalAverage="0" bottom="0" percent="0" rank="0" text="" dxfId="6296">
      <formula>$B$280&lt;1</formula>
    </cfRule>
  </conditionalFormatting>
  <conditionalFormatting sqref="B279:H279">
    <cfRule type="expression" priority="236" aboveAverage="0" equalAverage="0" bottom="0" percent="0" rank="0" text="" dxfId="6297">
      <formula>$B$279&lt;1</formula>
    </cfRule>
  </conditionalFormatting>
  <conditionalFormatting sqref="B278:H278">
    <cfRule type="expression" priority="237" aboveAverage="0" equalAverage="0" bottom="0" percent="0" rank="0" text="" dxfId="6298">
      <formula>$B$278&lt;1</formula>
    </cfRule>
  </conditionalFormatting>
  <conditionalFormatting sqref="B277:H277">
    <cfRule type="expression" priority="238" aboveAverage="0" equalAverage="0" bottom="0" percent="0" rank="0" text="" dxfId="6299">
      <formula>$B$277&lt;1</formula>
    </cfRule>
  </conditionalFormatting>
  <conditionalFormatting sqref="B276:H276">
    <cfRule type="expression" priority="239" aboveAverage="0" equalAverage="0" bottom="0" percent="0" rank="0" text="" dxfId="6300">
      <formula>$B$276&lt;1</formula>
    </cfRule>
  </conditionalFormatting>
  <conditionalFormatting sqref="B275:H275">
    <cfRule type="expression" priority="240" aboveAverage="0" equalAverage="0" bottom="0" percent="0" rank="0" text="" dxfId="6301">
      <formula>$B$275&lt;1</formula>
    </cfRule>
  </conditionalFormatting>
  <conditionalFormatting sqref="B274:H274">
    <cfRule type="expression" priority="241" aboveAverage="0" equalAverage="0" bottom="0" percent="0" rank="0" text="" dxfId="6302">
      <formula>$B$274&lt;1</formula>
    </cfRule>
  </conditionalFormatting>
  <conditionalFormatting sqref="B273:H273">
    <cfRule type="expression" priority="242" aboveAverage="0" equalAverage="0" bottom="0" percent="0" rank="0" text="" dxfId="6303">
      <formula>$B$273&lt;1</formula>
    </cfRule>
  </conditionalFormatting>
  <conditionalFormatting sqref="B272:H272">
    <cfRule type="expression" priority="243" aboveAverage="0" equalAverage="0" bottom="0" percent="0" rank="0" text="" dxfId="6304">
      <formula>$B$272&lt;1</formula>
    </cfRule>
  </conditionalFormatting>
  <conditionalFormatting sqref="B271:H271">
    <cfRule type="expression" priority="244" aboveAverage="0" equalAverage="0" bottom="0" percent="0" rank="0" text="" dxfId="6305">
      <formula>$B$271&lt;1</formula>
    </cfRule>
  </conditionalFormatting>
  <conditionalFormatting sqref="B270:H270">
    <cfRule type="expression" priority="245" aboveAverage="0" equalAverage="0" bottom="0" percent="0" rank="0" text="" dxfId="6306">
      <formula>$B$270&lt;1</formula>
    </cfRule>
  </conditionalFormatting>
  <conditionalFormatting sqref="B269:H269">
    <cfRule type="expression" priority="246" aboveAverage="0" equalAverage="0" bottom="0" percent="0" rank="0" text="" dxfId="6307">
      <formula>$B$269&lt;1</formula>
    </cfRule>
  </conditionalFormatting>
  <conditionalFormatting sqref="B268:H268">
    <cfRule type="expression" priority="247" aboveAverage="0" equalAverage="0" bottom="0" percent="0" rank="0" text="" dxfId="6308">
      <formula>$B$268&lt;1</formula>
    </cfRule>
  </conditionalFormatting>
  <conditionalFormatting sqref="B265:H265">
    <cfRule type="expression" priority="248" aboveAverage="0" equalAverage="0" bottom="0" percent="0" rank="0" text="" dxfId="6309">
      <formula>$B$265&lt;1</formula>
    </cfRule>
  </conditionalFormatting>
  <conditionalFormatting sqref="B264:H264">
    <cfRule type="expression" priority="249" aboveAverage="0" equalAverage="0" bottom="0" percent="0" rank="0" text="" dxfId="6310">
      <formula>$B$264&lt;1</formula>
    </cfRule>
  </conditionalFormatting>
  <conditionalFormatting sqref="B263:H263">
    <cfRule type="expression" priority="250" aboveAverage="0" equalAverage="0" bottom="0" percent="0" rank="0" text="" dxfId="6311">
      <formula>$B$263&lt;1</formula>
    </cfRule>
  </conditionalFormatting>
  <conditionalFormatting sqref="B262:H262">
    <cfRule type="expression" priority="251" aboveAverage="0" equalAverage="0" bottom="0" percent="0" rank="0" text="" dxfId="6312">
      <formula>$B$262&lt;1</formula>
    </cfRule>
  </conditionalFormatting>
  <conditionalFormatting sqref="B261:H261">
    <cfRule type="expression" priority="252" aboveAverage="0" equalAverage="0" bottom="0" percent="0" rank="0" text="" dxfId="6313">
      <formula>$B$261&lt;1</formula>
    </cfRule>
  </conditionalFormatting>
  <conditionalFormatting sqref="B260:H260">
    <cfRule type="expression" priority="253" aboveAverage="0" equalAverage="0" bottom="0" percent="0" rank="0" text="" dxfId="6314">
      <formula>$B$260&lt;1</formula>
    </cfRule>
  </conditionalFormatting>
  <conditionalFormatting sqref="B259:H259">
    <cfRule type="expression" priority="254" aboveAverage="0" equalAverage="0" bottom="0" percent="0" rank="0" text="" dxfId="6315">
      <formula>$B$259&lt;1</formula>
    </cfRule>
  </conditionalFormatting>
  <conditionalFormatting sqref="B258:H258">
    <cfRule type="expression" priority="255" aboveAverage="0" equalAverage="0" bottom="0" percent="0" rank="0" text="" dxfId="6316">
      <formula>$B$258&lt;1</formula>
    </cfRule>
  </conditionalFormatting>
  <conditionalFormatting sqref="B257:H257">
    <cfRule type="expression" priority="256" aboveAverage="0" equalAverage="0" bottom="0" percent="0" rank="0" text="" dxfId="6317">
      <formula>$B$257&lt;1</formula>
    </cfRule>
  </conditionalFormatting>
  <conditionalFormatting sqref="B256:H256">
    <cfRule type="expression" priority="257" aboveAverage="0" equalAverage="0" bottom="0" percent="0" rank="0" text="" dxfId="6318">
      <formula>$B$256&lt;1</formula>
    </cfRule>
  </conditionalFormatting>
  <conditionalFormatting sqref="B255:H255">
    <cfRule type="expression" priority="258" aboveAverage="0" equalAverage="0" bottom="0" percent="0" rank="0" text="" dxfId="6319">
      <formula>$B$255&lt;1</formula>
    </cfRule>
  </conditionalFormatting>
  <conditionalFormatting sqref="B254:H254">
    <cfRule type="expression" priority="259" aboveAverage="0" equalAverage="0" bottom="0" percent="0" rank="0" text="" dxfId="6320">
      <formula>$B$254&lt;1</formula>
    </cfRule>
  </conditionalFormatting>
  <conditionalFormatting sqref="B253:H253">
    <cfRule type="expression" priority="260" aboveAverage="0" equalAverage="0" bottom="0" percent="0" rank="0" text="" dxfId="6321">
      <formula>$B$253&lt;1</formula>
    </cfRule>
  </conditionalFormatting>
  <conditionalFormatting sqref="B252:H252">
    <cfRule type="expression" priority="261" aboveAverage="0" equalAverage="0" bottom="0" percent="0" rank="0" text="" dxfId="6322">
      <formula>$B$252&lt;1</formula>
    </cfRule>
  </conditionalFormatting>
  <conditionalFormatting sqref="B251:H251">
    <cfRule type="expression" priority="262" aboveAverage="0" equalAverage="0" bottom="0" percent="0" rank="0" text="" dxfId="6323">
      <formula>$B$251&lt;1</formula>
    </cfRule>
  </conditionalFormatting>
  <conditionalFormatting sqref="B250:H250">
    <cfRule type="expression" priority="263" aboveAverage="0" equalAverage="0" bottom="0" percent="0" rank="0" text="" dxfId="6324">
      <formula>$B$250&lt;1</formula>
    </cfRule>
  </conditionalFormatting>
  <conditionalFormatting sqref="B249:H249">
    <cfRule type="expression" priority="264" aboveAverage="0" equalAverage="0" bottom="0" percent="0" rank="0" text="" dxfId="6325">
      <formula>$B$249&lt;1</formula>
    </cfRule>
  </conditionalFormatting>
  <conditionalFormatting sqref="B248:H248">
    <cfRule type="expression" priority="265" aboveAverage="0" equalAverage="0" bottom="0" percent="0" rank="0" text="" dxfId="6326">
      <formula>$B$248&lt;1</formula>
    </cfRule>
  </conditionalFormatting>
  <conditionalFormatting sqref="B247:H247">
    <cfRule type="expression" priority="266" aboveAverage="0" equalAverage="0" bottom="0" percent="0" rank="0" text="" dxfId="6327">
      <formula>$B$247&lt;1</formula>
    </cfRule>
  </conditionalFormatting>
  <conditionalFormatting sqref="B246:H246">
    <cfRule type="expression" priority="267" aboveAverage="0" equalAverage="0" bottom="0" percent="0" rank="0" text="" dxfId="6328">
      <formula>$B$246&lt;1</formula>
    </cfRule>
  </conditionalFormatting>
  <conditionalFormatting sqref="B245:H245">
    <cfRule type="expression" priority="268" aboveAverage="0" equalAverage="0" bottom="0" percent="0" rank="0" text="" dxfId="6329">
      <formula>$B$245&lt;1</formula>
    </cfRule>
  </conditionalFormatting>
  <conditionalFormatting sqref="B244:H244">
    <cfRule type="expression" priority="269" aboveAverage="0" equalAverage="0" bottom="0" percent="0" rank="0" text="" dxfId="6330">
      <formula>$B$244&lt;1</formula>
    </cfRule>
  </conditionalFormatting>
  <conditionalFormatting sqref="B243:H243">
    <cfRule type="expression" priority="270" aboveAverage="0" equalAverage="0" bottom="0" percent="0" rank="0" text="" dxfId="6331">
      <formula>$B$243&lt;1</formula>
    </cfRule>
  </conditionalFormatting>
  <conditionalFormatting sqref="B242:H242">
    <cfRule type="expression" priority="271" aboveAverage="0" equalAverage="0" bottom="0" percent="0" rank="0" text="" dxfId="6332">
      <formula>$B$242&lt;1</formula>
    </cfRule>
  </conditionalFormatting>
  <conditionalFormatting sqref="B241:H241">
    <cfRule type="expression" priority="272" aboveAverage="0" equalAverage="0" bottom="0" percent="0" rank="0" text="" dxfId="6333">
      <formula>$B$241&lt;1</formula>
    </cfRule>
  </conditionalFormatting>
  <conditionalFormatting sqref="B240:H240">
    <cfRule type="expression" priority="273" aboveAverage="0" equalAverage="0" bottom="0" percent="0" rank="0" text="" dxfId="6334">
      <formula>$B$240&lt;1</formula>
    </cfRule>
  </conditionalFormatting>
  <conditionalFormatting sqref="B239:H239">
    <cfRule type="expression" priority="274" aboveAverage="0" equalAverage="0" bottom="0" percent="0" rank="0" text="" dxfId="6335">
      <formula>$B$239&lt;1</formula>
    </cfRule>
  </conditionalFormatting>
  <conditionalFormatting sqref="B238:H238">
    <cfRule type="expression" priority="275" aboveAverage="0" equalAverage="0" bottom="0" percent="0" rank="0" text="" dxfId="6336">
      <formula>$B$238&lt;1</formula>
    </cfRule>
  </conditionalFormatting>
  <conditionalFormatting sqref="B233:H233">
    <cfRule type="expression" priority="276" aboveAverage="0" equalAverage="0" bottom="0" percent="0" rank="0" text="" dxfId="6337">
      <formula>$B$233&lt;1</formula>
    </cfRule>
  </conditionalFormatting>
  <conditionalFormatting sqref="B232:H232">
    <cfRule type="expression" priority="277" aboveAverage="0" equalAverage="0" bottom="0" percent="0" rank="0" text="" dxfId="6338">
      <formula>$B$232&lt;1</formula>
    </cfRule>
  </conditionalFormatting>
  <conditionalFormatting sqref="B231:H231">
    <cfRule type="expression" priority="278" aboveAverage="0" equalAverage="0" bottom="0" percent="0" rank="0" text="" dxfId="6339">
      <formula>$B$231&lt;1</formula>
    </cfRule>
  </conditionalFormatting>
  <conditionalFormatting sqref="B230:H230">
    <cfRule type="expression" priority="279" aboveAverage="0" equalAverage="0" bottom="0" percent="0" rank="0" text="" dxfId="6340">
      <formula>$B$230&lt;1</formula>
    </cfRule>
  </conditionalFormatting>
  <conditionalFormatting sqref="B229:H229">
    <cfRule type="expression" priority="280" aboveAverage="0" equalAverage="0" bottom="0" percent="0" rank="0" text="" dxfId="6341">
      <formula>$B$229&lt;1</formula>
    </cfRule>
  </conditionalFormatting>
  <conditionalFormatting sqref="B228:H228">
    <cfRule type="expression" priority="281" aboveAverage="0" equalAverage="0" bottom="0" percent="0" rank="0" text="" dxfId="6342">
      <formula>$B$228&lt;1</formula>
    </cfRule>
  </conditionalFormatting>
  <conditionalFormatting sqref="B227:H227">
    <cfRule type="expression" priority="282" aboveAverage="0" equalAverage="0" bottom="0" percent="0" rank="0" text="" dxfId="6343">
      <formula>$B$227&lt;1</formula>
    </cfRule>
  </conditionalFormatting>
  <conditionalFormatting sqref="B226:H226">
    <cfRule type="expression" priority="283" aboveAverage="0" equalAverage="0" bottom="0" percent="0" rank="0" text="" dxfId="6344">
      <formula>$B$226&lt;1</formula>
    </cfRule>
  </conditionalFormatting>
  <conditionalFormatting sqref="B225:H225">
    <cfRule type="expression" priority="284" aboveAverage="0" equalAverage="0" bottom="0" percent="0" rank="0" text="" dxfId="6345">
      <formula>$B$225&lt;1</formula>
    </cfRule>
  </conditionalFormatting>
  <conditionalFormatting sqref="B224:H224">
    <cfRule type="expression" priority="285" aboveAverage="0" equalAverage="0" bottom="0" percent="0" rank="0" text="" dxfId="6346">
      <formula>$B$224&lt;1</formula>
    </cfRule>
  </conditionalFormatting>
  <conditionalFormatting sqref="B223:H223">
    <cfRule type="expression" priority="286" aboveAverage="0" equalAverage="0" bottom="0" percent="0" rank="0" text="" dxfId="6347">
      <formula>$B$223&lt;1</formula>
    </cfRule>
  </conditionalFormatting>
  <conditionalFormatting sqref="B222:H222">
    <cfRule type="expression" priority="287" aboveAverage="0" equalAverage="0" bottom="0" percent="0" rank="0" text="" dxfId="6348">
      <formula>$B$222&lt;1</formula>
    </cfRule>
  </conditionalFormatting>
  <conditionalFormatting sqref="B221:H221">
    <cfRule type="expression" priority="288" aboveAverage="0" equalAverage="0" bottom="0" percent="0" rank="0" text="" dxfId="6349">
      <formula>$B$221&lt;1</formula>
    </cfRule>
  </conditionalFormatting>
  <conditionalFormatting sqref="B220:H220">
    <cfRule type="expression" priority="289" aboveAverage="0" equalAverage="0" bottom="0" percent="0" rank="0" text="" dxfId="6350">
      <formula>$B$220&lt;1</formula>
    </cfRule>
  </conditionalFormatting>
  <conditionalFormatting sqref="B219:H219">
    <cfRule type="expression" priority="290" aboveAverage="0" equalAverage="0" bottom="0" percent="0" rank="0" text="" dxfId="6351">
      <formula>$B$219&lt;1</formula>
    </cfRule>
  </conditionalFormatting>
  <conditionalFormatting sqref="B218:H218">
    <cfRule type="expression" priority="291" aboveAverage="0" equalAverage="0" bottom="0" percent="0" rank="0" text="" dxfId="6352">
      <formula>$B$218&lt;1</formula>
    </cfRule>
  </conditionalFormatting>
  <conditionalFormatting sqref="B217:H217">
    <cfRule type="expression" priority="292" aboveAverage="0" equalAverage="0" bottom="0" percent="0" rank="0" text="" dxfId="6353">
      <formula>$B$217&lt;1</formula>
    </cfRule>
  </conditionalFormatting>
  <conditionalFormatting sqref="B216:H216">
    <cfRule type="expression" priority="293" aboveAverage="0" equalAverage="0" bottom="0" percent="0" rank="0" text="" dxfId="6354">
      <formula>$B$216&lt;1</formula>
    </cfRule>
  </conditionalFormatting>
  <conditionalFormatting sqref="B215:H215">
    <cfRule type="expression" priority="294" aboveAverage="0" equalAverage="0" bottom="0" percent="0" rank="0" text="" dxfId="6355">
      <formula>$B$215&lt;1</formula>
    </cfRule>
  </conditionalFormatting>
  <conditionalFormatting sqref="B214:H214">
    <cfRule type="expression" priority="295" aboveAverage="0" equalAverage="0" bottom="0" percent="0" rank="0" text="" dxfId="6356">
      <formula>$B$214&lt;1</formula>
    </cfRule>
  </conditionalFormatting>
  <conditionalFormatting sqref="B213:H213">
    <cfRule type="expression" priority="296" aboveAverage="0" equalAverage="0" bottom="0" percent="0" rank="0" text="" dxfId="6357">
      <formula>$B$213&lt;1</formula>
    </cfRule>
  </conditionalFormatting>
  <conditionalFormatting sqref="B212:H212">
    <cfRule type="expression" priority="297" aboveAverage="0" equalAverage="0" bottom="0" percent="0" rank="0" text="" dxfId="6358">
      <formula>$B$212&lt;1</formula>
    </cfRule>
  </conditionalFormatting>
  <conditionalFormatting sqref="B211:H211">
    <cfRule type="expression" priority="298" aboveAverage="0" equalAverage="0" bottom="0" percent="0" rank="0" text="" dxfId="6359">
      <formula>$B$211&lt;1</formula>
    </cfRule>
  </conditionalFormatting>
  <conditionalFormatting sqref="B210:H210">
    <cfRule type="expression" priority="299" aboveAverage="0" equalAverage="0" bottom="0" percent="0" rank="0" text="" dxfId="6360">
      <formula>$B$210&lt;1</formula>
    </cfRule>
  </conditionalFormatting>
  <conditionalFormatting sqref="B209:H209">
    <cfRule type="expression" priority="300" aboveAverage="0" equalAverage="0" bottom="0" percent="0" rank="0" text="" dxfId="6361">
      <formula>$B$209&lt;1</formula>
    </cfRule>
  </conditionalFormatting>
  <conditionalFormatting sqref="B208:H208">
    <cfRule type="expression" priority="301" aboveAverage="0" equalAverage="0" bottom="0" percent="0" rank="0" text="" dxfId="6362">
      <formula>$B$208&lt;1</formula>
    </cfRule>
  </conditionalFormatting>
  <conditionalFormatting sqref="B207:H207">
    <cfRule type="expression" priority="302" aboveAverage="0" equalAverage="0" bottom="0" percent="0" rank="0" text="" dxfId="6363">
      <formula>$B$207&lt;1</formula>
    </cfRule>
  </conditionalFormatting>
  <conditionalFormatting sqref="B206:H206">
    <cfRule type="expression" priority="303" aboveAverage="0" equalAverage="0" bottom="0" percent="0" rank="0" text="" dxfId="6364">
      <formula>$B$206&lt;1</formula>
    </cfRule>
  </conditionalFormatting>
  <conditionalFormatting sqref="B205:H205">
    <cfRule type="expression" priority="304" aboveAverage="0" equalAverage="0" bottom="0" percent="0" rank="0" text="" dxfId="6365">
      <formula>$B$205&lt;1</formula>
    </cfRule>
  </conditionalFormatting>
  <conditionalFormatting sqref="B204:H204">
    <cfRule type="expression" priority="305" aboveAverage="0" equalAverage="0" bottom="0" percent="0" rank="0" text="" dxfId="6366">
      <formula>$B$204&lt;1</formula>
    </cfRule>
  </conditionalFormatting>
  <conditionalFormatting sqref="B203:H203">
    <cfRule type="expression" priority="306" aboveAverage="0" equalAverage="0" bottom="0" percent="0" rank="0" text="" dxfId="6367">
      <formula>$B$203&lt;1</formula>
    </cfRule>
  </conditionalFormatting>
  <conditionalFormatting sqref="B202:H202">
    <cfRule type="expression" priority="307" aboveAverage="0" equalAverage="0" bottom="0" percent="0" rank="0" text="" dxfId="6368">
      <formula>$B$202&lt;1</formula>
    </cfRule>
  </conditionalFormatting>
  <conditionalFormatting sqref="B201:H201">
    <cfRule type="expression" priority="308" aboveAverage="0" equalAverage="0" bottom="0" percent="0" rank="0" text="" dxfId="6369">
      <formula>$B$201&lt;1</formula>
    </cfRule>
  </conditionalFormatting>
  <conditionalFormatting sqref="B200:H200">
    <cfRule type="expression" priority="309" aboveAverage="0" equalAverage="0" bottom="0" percent="0" rank="0" text="" dxfId="6370">
      <formula>$B$200&lt;1</formula>
    </cfRule>
  </conditionalFormatting>
  <conditionalFormatting sqref="B197:H197">
    <cfRule type="expression" priority="310" aboveAverage="0" equalAverage="0" bottom="0" percent="0" rank="0" text="" dxfId="6371">
      <formula>$B$197&lt;1</formula>
    </cfRule>
  </conditionalFormatting>
  <conditionalFormatting sqref="B196:H196">
    <cfRule type="expression" priority="311" aboveAverage="0" equalAverage="0" bottom="0" percent="0" rank="0" text="" dxfId="6372">
      <formula>$B$196&lt;1</formula>
    </cfRule>
  </conditionalFormatting>
  <conditionalFormatting sqref="B195:H195">
    <cfRule type="expression" priority="312" aboveAverage="0" equalAverage="0" bottom="0" percent="0" rank="0" text="" dxfId="6373">
      <formula>$B$195&lt;1</formula>
    </cfRule>
  </conditionalFormatting>
  <conditionalFormatting sqref="B194:H194">
    <cfRule type="expression" priority="313" aboveAverage="0" equalAverage="0" bottom="0" percent="0" rank="0" text="" dxfId="6374">
      <formula>$B$194&lt;1</formula>
    </cfRule>
  </conditionalFormatting>
  <conditionalFormatting sqref="B193:H193">
    <cfRule type="expression" priority="314" aboveAverage="0" equalAverage="0" bottom="0" percent="0" rank="0" text="" dxfId="6375">
      <formula>$B$193&lt;1</formula>
    </cfRule>
  </conditionalFormatting>
  <conditionalFormatting sqref="B192:H192">
    <cfRule type="expression" priority="315" aboveAverage="0" equalAverage="0" bottom="0" percent="0" rank="0" text="" dxfId="6376">
      <formula>$B$192&lt;1</formula>
    </cfRule>
  </conditionalFormatting>
  <conditionalFormatting sqref="B191:H191">
    <cfRule type="expression" priority="316" aboveAverage="0" equalAverage="0" bottom="0" percent="0" rank="0" text="" dxfId="6377">
      <formula>$B$191&lt;1</formula>
    </cfRule>
  </conditionalFormatting>
  <conditionalFormatting sqref="B190:H190">
    <cfRule type="expression" priority="317" aboveAverage="0" equalAverage="0" bottom="0" percent="0" rank="0" text="" dxfId="6378">
      <formula>$B$190&lt;1</formula>
    </cfRule>
  </conditionalFormatting>
  <conditionalFormatting sqref="B189:H189">
    <cfRule type="expression" priority="318" aboveAverage="0" equalAverage="0" bottom="0" percent="0" rank="0" text="" dxfId="6379">
      <formula>$B$189&lt;1</formula>
    </cfRule>
  </conditionalFormatting>
  <conditionalFormatting sqref="B188:H188">
    <cfRule type="expression" priority="319" aboveAverage="0" equalAverage="0" bottom="0" percent="0" rank="0" text="" dxfId="6380">
      <formula>$B$188&lt;1</formula>
    </cfRule>
  </conditionalFormatting>
  <conditionalFormatting sqref="B187:H187">
    <cfRule type="expression" priority="320" aboveAverage="0" equalAverage="0" bottom="0" percent="0" rank="0" text="" dxfId="6381">
      <formula>$B$187&lt;1</formula>
    </cfRule>
  </conditionalFormatting>
  <conditionalFormatting sqref="B186:H186">
    <cfRule type="expression" priority="321" aboveAverage="0" equalAverage="0" bottom="0" percent="0" rank="0" text="" dxfId="6382">
      <formula>$B$186&lt;1</formula>
    </cfRule>
  </conditionalFormatting>
  <conditionalFormatting sqref="B185:H185">
    <cfRule type="expression" priority="322" aboveAverage="0" equalAverage="0" bottom="0" percent="0" rank="0" text="" dxfId="6383">
      <formula>$B$185&lt;1</formula>
    </cfRule>
  </conditionalFormatting>
  <conditionalFormatting sqref="B180:H180">
    <cfRule type="expression" priority="323" aboveAverage="0" equalAverage="0" bottom="0" percent="0" rank="0" text="" dxfId="6384">
      <formula>$B$180&lt;1</formula>
    </cfRule>
  </conditionalFormatting>
  <conditionalFormatting sqref="B179:H179">
    <cfRule type="expression" priority="324" aboveAverage="0" equalAverage="0" bottom="0" percent="0" rank="0" text="" dxfId="6385">
      <formula>$B$179&lt;1</formula>
    </cfRule>
  </conditionalFormatting>
  <conditionalFormatting sqref="B178:H178">
    <cfRule type="expression" priority="325" aboveAverage="0" equalAverage="0" bottom="0" percent="0" rank="0" text="" dxfId="6386">
      <formula>$B$178&lt;1</formula>
    </cfRule>
  </conditionalFormatting>
  <conditionalFormatting sqref="B177:H177">
    <cfRule type="expression" priority="326" aboveAverage="0" equalAverage="0" bottom="0" percent="0" rank="0" text="" dxfId="6387">
      <formula>$B$177&lt;1</formula>
    </cfRule>
  </conditionalFormatting>
  <conditionalFormatting sqref="B176:H176">
    <cfRule type="expression" priority="327" aboveAverage="0" equalAverage="0" bottom="0" percent="0" rank="0" text="" dxfId="6388">
      <formula>$B$176&lt;1</formula>
    </cfRule>
  </conditionalFormatting>
  <conditionalFormatting sqref="B175:H175">
    <cfRule type="expression" priority="328" aboveAverage="0" equalAverage="0" bottom="0" percent="0" rank="0" text="" dxfId="6389">
      <formula>$B$175&lt;1</formula>
    </cfRule>
  </conditionalFormatting>
  <conditionalFormatting sqref="B174:H174">
    <cfRule type="expression" priority="329" aboveAverage="0" equalAverage="0" bottom="0" percent="0" rank="0" text="" dxfId="6390">
      <formula>$B$174&lt;1</formula>
    </cfRule>
  </conditionalFormatting>
  <conditionalFormatting sqref="B173:H173">
    <cfRule type="expression" priority="330" aboveAverage="0" equalAverage="0" bottom="0" percent="0" rank="0" text="" dxfId="6391">
      <formula>$B$173&lt;1</formula>
    </cfRule>
  </conditionalFormatting>
  <conditionalFormatting sqref="B172:H172">
    <cfRule type="expression" priority="331" aboveAverage="0" equalAverage="0" bottom="0" percent="0" rank="0" text="" dxfId="6392">
      <formula>$B$172&lt;1</formula>
    </cfRule>
  </conditionalFormatting>
  <conditionalFormatting sqref="B171:H171">
    <cfRule type="expression" priority="332" aboveAverage="0" equalAverage="0" bottom="0" percent="0" rank="0" text="" dxfId="6393">
      <formula>$B$171&lt;1</formula>
    </cfRule>
  </conditionalFormatting>
  <conditionalFormatting sqref="B170:H170">
    <cfRule type="expression" priority="333" aboveAverage="0" equalAverage="0" bottom="0" percent="0" rank="0" text="" dxfId="6394">
      <formula>$B$170&lt;1</formula>
    </cfRule>
  </conditionalFormatting>
  <conditionalFormatting sqref="B169:H169">
    <cfRule type="expression" priority="334" aboveAverage="0" equalAverage="0" bottom="0" percent="0" rank="0" text="" dxfId="6395">
      <formula>$B$169&lt;1</formula>
    </cfRule>
  </conditionalFormatting>
  <conditionalFormatting sqref="B168:H168">
    <cfRule type="expression" priority="335" aboveAverage="0" equalAverage="0" bottom="0" percent="0" rank="0" text="" dxfId="6396">
      <formula>$B$168&lt;1</formula>
    </cfRule>
  </conditionalFormatting>
  <conditionalFormatting sqref="B167:H167">
    <cfRule type="expression" priority="336" aboveAverage="0" equalAverage="0" bottom="0" percent="0" rank="0" text="" dxfId="6397">
      <formula>$B$167&lt;1</formula>
    </cfRule>
  </conditionalFormatting>
  <conditionalFormatting sqref="B166:H166">
    <cfRule type="expression" priority="337" aboveAverage="0" equalAverage="0" bottom="0" percent="0" rank="0" text="" dxfId="6398">
      <formula>$B$166&lt;1</formula>
    </cfRule>
  </conditionalFormatting>
  <conditionalFormatting sqref="B165:H165">
    <cfRule type="expression" priority="338" aboveAverage="0" equalAverage="0" bottom="0" percent="0" rank="0" text="" dxfId="6399">
      <formula>$B$165&lt;1</formula>
    </cfRule>
  </conditionalFormatting>
  <conditionalFormatting sqref="B164:H164">
    <cfRule type="expression" priority="339" aboveAverage="0" equalAverage="0" bottom="0" percent="0" rank="0" text="" dxfId="6400">
      <formula>$B$164&lt;1</formula>
    </cfRule>
  </conditionalFormatting>
  <conditionalFormatting sqref="B163:H163">
    <cfRule type="expression" priority="340" aboveAverage="0" equalAverage="0" bottom="0" percent="0" rank="0" text="" dxfId="6401">
      <formula>$B$163&lt;1</formula>
    </cfRule>
  </conditionalFormatting>
  <conditionalFormatting sqref="B162:H162">
    <cfRule type="expression" priority="341" aboveAverage="0" equalAverage="0" bottom="0" percent="0" rank="0" text="" dxfId="6402">
      <formula>$B$162&lt;1</formula>
    </cfRule>
  </conditionalFormatting>
  <conditionalFormatting sqref="B161:H161">
    <cfRule type="expression" priority="342" aboveAverage="0" equalAverage="0" bottom="0" percent="0" rank="0" text="" dxfId="6403">
      <formula>$B$161&lt;1</formula>
    </cfRule>
  </conditionalFormatting>
  <conditionalFormatting sqref="B160:H160">
    <cfRule type="expression" priority="343" aboveAverage="0" equalAverage="0" bottom="0" percent="0" rank="0" text="" dxfId="6404">
      <formula>$B$160&lt;1</formula>
    </cfRule>
  </conditionalFormatting>
  <conditionalFormatting sqref="B159:H159">
    <cfRule type="expression" priority="344" aboveAverage="0" equalAverage="0" bottom="0" percent="0" rank="0" text="" dxfId="6405">
      <formula>$B$159&lt;1</formula>
    </cfRule>
  </conditionalFormatting>
  <conditionalFormatting sqref="B158:H158">
    <cfRule type="expression" priority="345" aboveAverage="0" equalAverage="0" bottom="0" percent="0" rank="0" text="" dxfId="6406">
      <formula>$B$158&lt;1</formula>
    </cfRule>
  </conditionalFormatting>
  <conditionalFormatting sqref="B157:H157">
    <cfRule type="expression" priority="346" aboveAverage="0" equalAverage="0" bottom="0" percent="0" rank="0" text="" dxfId="6407">
      <formula>$B$157&lt;1</formula>
    </cfRule>
  </conditionalFormatting>
  <conditionalFormatting sqref="B156:H156">
    <cfRule type="expression" priority="347" aboveAverage="0" equalAverage="0" bottom="0" percent="0" rank="0" text="" dxfId="6408">
      <formula>$B$156&lt;1</formula>
    </cfRule>
  </conditionalFormatting>
  <conditionalFormatting sqref="B155:H155">
    <cfRule type="expression" priority="348" aboveAverage="0" equalAverage="0" bottom="0" percent="0" rank="0" text="" dxfId="6409">
      <formula>$B$155&lt;1</formula>
    </cfRule>
  </conditionalFormatting>
  <conditionalFormatting sqref="B154:H154">
    <cfRule type="expression" priority="349" aboveAverage="0" equalAverage="0" bottom="0" percent="0" rank="0" text="" dxfId="6410">
      <formula>$B$154&lt;1</formula>
    </cfRule>
  </conditionalFormatting>
  <conditionalFormatting sqref="B153:H153">
    <cfRule type="expression" priority="350" aboveAverage="0" equalAverage="0" bottom="0" percent="0" rank="0" text="" dxfId="6411">
      <formula>$B$153&lt;1</formula>
    </cfRule>
  </conditionalFormatting>
  <conditionalFormatting sqref="B152:H152">
    <cfRule type="expression" priority="351" aboveAverage="0" equalAverage="0" bottom="0" percent="0" rank="0" text="" dxfId="6412">
      <formula>$B$152&lt;1</formula>
    </cfRule>
  </conditionalFormatting>
  <conditionalFormatting sqref="B151:H151">
    <cfRule type="expression" priority="352" aboveAverage="0" equalAverage="0" bottom="0" percent="0" rank="0" text="" dxfId="6413">
      <formula>$B$151&lt;1</formula>
    </cfRule>
  </conditionalFormatting>
  <conditionalFormatting sqref="B150:H150">
    <cfRule type="expression" priority="353" aboveAverage="0" equalAverage="0" bottom="0" percent="0" rank="0" text="" dxfId="6414">
      <formula>$B$150&lt;1</formula>
    </cfRule>
  </conditionalFormatting>
  <conditionalFormatting sqref="B149:H149">
    <cfRule type="expression" priority="354" aboveAverage="0" equalAverage="0" bottom="0" percent="0" rank="0" text="" dxfId="6415">
      <formula>$B$149&lt;1</formula>
    </cfRule>
  </conditionalFormatting>
  <conditionalFormatting sqref="B148:H148">
    <cfRule type="expression" priority="355" aboveAverage="0" equalAverage="0" bottom="0" percent="0" rank="0" text="" dxfId="6416">
      <formula>$B$148&lt;1</formula>
    </cfRule>
  </conditionalFormatting>
  <conditionalFormatting sqref="B147:H147">
    <cfRule type="expression" priority="356" aboveAverage="0" equalAverage="0" bottom="0" percent="0" rank="0" text="" dxfId="6417">
      <formula>$B$147&lt;1</formula>
    </cfRule>
  </conditionalFormatting>
  <conditionalFormatting sqref="B146:H146">
    <cfRule type="expression" priority="357" aboveAverage="0" equalAverage="0" bottom="0" percent="0" rank="0" text="" dxfId="6418">
      <formula>$B$146&lt;1</formula>
    </cfRule>
  </conditionalFormatting>
  <conditionalFormatting sqref="B145:H145">
    <cfRule type="expression" priority="358" aboveAverage="0" equalAverage="0" bottom="0" percent="0" rank="0" text="" dxfId="6419">
      <formula>$B$145&lt;1</formula>
    </cfRule>
  </conditionalFormatting>
  <conditionalFormatting sqref="B144:H144">
    <cfRule type="expression" priority="359" aboveAverage="0" equalAverage="0" bottom="0" percent="0" rank="0" text="" dxfId="6420">
      <formula>$B$144&lt;1</formula>
    </cfRule>
  </conditionalFormatting>
  <conditionalFormatting sqref="B143:H143">
    <cfRule type="expression" priority="360" aboveAverage="0" equalAverage="0" bottom="0" percent="0" rank="0" text="" dxfId="6421">
      <formula>$B$143&lt;1</formula>
    </cfRule>
  </conditionalFormatting>
  <conditionalFormatting sqref="B142:H142">
    <cfRule type="expression" priority="361" aboveAverage="0" equalAverage="0" bottom="0" percent="0" rank="0" text="" dxfId="6422">
      <formula>$B$142&lt;1</formula>
    </cfRule>
  </conditionalFormatting>
  <conditionalFormatting sqref="B141:H141">
    <cfRule type="expression" priority="362" aboveAverage="0" equalAverage="0" bottom="0" percent="0" rank="0" text="" dxfId="6423">
      <formula>$B$141&lt;1</formula>
    </cfRule>
  </conditionalFormatting>
  <conditionalFormatting sqref="B140:H140">
    <cfRule type="expression" priority="363" aboveAverage="0" equalAverage="0" bottom="0" percent="0" rank="0" text="" dxfId="6424">
      <formula>$B$140&lt;1</formula>
    </cfRule>
  </conditionalFormatting>
  <conditionalFormatting sqref="B139:H139">
    <cfRule type="expression" priority="364" aboveAverage="0" equalAverage="0" bottom="0" percent="0" rank="0" text="" dxfId="6425">
      <formula>$B$139&lt;1</formula>
    </cfRule>
  </conditionalFormatting>
  <conditionalFormatting sqref="B138:H138">
    <cfRule type="expression" priority="365" aboveAverage="0" equalAverage="0" bottom="0" percent="0" rank="0" text="" dxfId="6426">
      <formula>$B$138&lt;1</formula>
    </cfRule>
  </conditionalFormatting>
  <conditionalFormatting sqref="B137:H137">
    <cfRule type="expression" priority="366" aboveAverage="0" equalAverage="0" bottom="0" percent="0" rank="0" text="" dxfId="6427">
      <formula>$B$137&lt;1</formula>
    </cfRule>
  </conditionalFormatting>
  <conditionalFormatting sqref="B136:H136">
    <cfRule type="expression" priority="367" aboveAverage="0" equalAverage="0" bottom="0" percent="0" rank="0" text="" dxfId="6428">
      <formula>$B$136&lt;1</formula>
    </cfRule>
  </conditionalFormatting>
  <conditionalFormatting sqref="B135:H135">
    <cfRule type="expression" priority="368" aboveAverage="0" equalAverage="0" bottom="0" percent="0" rank="0" text="" dxfId="6429">
      <formula>$B$135&lt;1</formula>
    </cfRule>
  </conditionalFormatting>
  <conditionalFormatting sqref="B134:H134">
    <cfRule type="expression" priority="369" aboveAverage="0" equalAverage="0" bottom="0" percent="0" rank="0" text="" dxfId="6430">
      <formula>$B$134&lt;1</formula>
    </cfRule>
  </conditionalFormatting>
  <conditionalFormatting sqref="B133:H133">
    <cfRule type="expression" priority="370" aboveAverage="0" equalAverage="0" bottom="0" percent="0" rank="0" text="" dxfId="6431">
      <formula>$B$133&lt;1</formula>
    </cfRule>
  </conditionalFormatting>
  <conditionalFormatting sqref="B132:H132">
    <cfRule type="expression" priority="371" aboveAverage="0" equalAverage="0" bottom="0" percent="0" rank="0" text="" dxfId="6432">
      <formula>$B$132&lt;1</formula>
    </cfRule>
  </conditionalFormatting>
  <conditionalFormatting sqref="B131:H131">
    <cfRule type="expression" priority="372" aboveAverage="0" equalAverage="0" bottom="0" percent="0" rank="0" text="" dxfId="6433">
      <formula>$B$131&lt;1</formula>
    </cfRule>
  </conditionalFormatting>
  <conditionalFormatting sqref="B130:H130">
    <cfRule type="expression" priority="373" aboveAverage="0" equalAverage="0" bottom="0" percent="0" rank="0" text="" dxfId="6434">
      <formula>$B$130&lt;1</formula>
    </cfRule>
  </conditionalFormatting>
  <conditionalFormatting sqref="B129:H129">
    <cfRule type="expression" priority="374" aboveAverage="0" equalAverage="0" bottom="0" percent="0" rank="0" text="" dxfId="6435">
      <formula>$B$129&lt;1</formula>
    </cfRule>
  </conditionalFormatting>
  <conditionalFormatting sqref="B128:H128">
    <cfRule type="expression" priority="375" aboveAverage="0" equalAverage="0" bottom="0" percent="0" rank="0" text="" dxfId="6436">
      <formula>$B$128&lt;1</formula>
    </cfRule>
  </conditionalFormatting>
  <conditionalFormatting sqref="B127:H127">
    <cfRule type="expression" priority="376" aboveAverage="0" equalAverage="0" bottom="0" percent="0" rank="0" text="" dxfId="6437">
      <formula>$B$127&lt;1</formula>
    </cfRule>
  </conditionalFormatting>
  <conditionalFormatting sqref="B126:H126">
    <cfRule type="expression" priority="377" aboveAverage="0" equalAverage="0" bottom="0" percent="0" rank="0" text="" dxfId="6438">
      <formula>$B$126&lt;1</formula>
    </cfRule>
  </conditionalFormatting>
  <conditionalFormatting sqref="B125:H125">
    <cfRule type="expression" priority="378" aboveAverage="0" equalAverage="0" bottom="0" percent="0" rank="0" text="" dxfId="6439">
      <formula>$B$125&lt;1</formula>
    </cfRule>
  </conditionalFormatting>
  <conditionalFormatting sqref="B124:H124">
    <cfRule type="expression" priority="379" aboveAverage="0" equalAverage="0" bottom="0" percent="0" rank="0" text="" dxfId="6440">
      <formula>$B$124&lt;1</formula>
    </cfRule>
  </conditionalFormatting>
  <conditionalFormatting sqref="B123:H123">
    <cfRule type="expression" priority="380" aboveAverage="0" equalAverage="0" bottom="0" percent="0" rank="0" text="" dxfId="6441">
      <formula>$B$123&lt;1</formula>
    </cfRule>
  </conditionalFormatting>
  <conditionalFormatting sqref="B122:H122">
    <cfRule type="expression" priority="381" aboveAverage="0" equalAverage="0" bottom="0" percent="0" rank="0" text="" dxfId="6442">
      <formula>$B$122&lt;1</formula>
    </cfRule>
  </conditionalFormatting>
  <conditionalFormatting sqref="B121:H121">
    <cfRule type="expression" priority="382" aboveAverage="0" equalAverage="0" bottom="0" percent="0" rank="0" text="" dxfId="6443">
      <formula>$B$121&lt;1</formula>
    </cfRule>
  </conditionalFormatting>
  <conditionalFormatting sqref="B120:H120">
    <cfRule type="expression" priority="383" aboveAverage="0" equalAverage="0" bottom="0" percent="0" rank="0" text="" dxfId="6444">
      <formula>$B$120&lt;1</formula>
    </cfRule>
  </conditionalFormatting>
  <conditionalFormatting sqref="B119:H119">
    <cfRule type="expression" priority="384" aboveAverage="0" equalAverage="0" bottom="0" percent="0" rank="0" text="" dxfId="6445">
      <formula>$B$119&lt;1</formula>
    </cfRule>
  </conditionalFormatting>
  <conditionalFormatting sqref="B118:H118">
    <cfRule type="expression" priority="385" aboveAverage="0" equalAverage="0" bottom="0" percent="0" rank="0" text="" dxfId="6446">
      <formula>$B$118&lt;1</formula>
    </cfRule>
  </conditionalFormatting>
  <conditionalFormatting sqref="B117:H117">
    <cfRule type="expression" priority="386" aboveAverage="0" equalAverage="0" bottom="0" percent="0" rank="0" text="" dxfId="6447">
      <formula>$B$117&lt;1</formula>
    </cfRule>
  </conditionalFormatting>
  <conditionalFormatting sqref="B116:H116">
    <cfRule type="expression" priority="387" aboveAverage="0" equalAverage="0" bottom="0" percent="0" rank="0" text="" dxfId="6448">
      <formula>$B$116&lt;1</formula>
    </cfRule>
  </conditionalFormatting>
  <conditionalFormatting sqref="B115:H115">
    <cfRule type="expression" priority="388" aboveAverage="0" equalAverage="0" bottom="0" percent="0" rank="0" text="" dxfId="6449">
      <formula>$B$115&lt;1</formula>
    </cfRule>
  </conditionalFormatting>
  <conditionalFormatting sqref="B114:H114">
    <cfRule type="expression" priority="389" aboveAverage="0" equalAverage="0" bottom="0" percent="0" rank="0" text="" dxfId="6450">
      <formula>$B$114&lt;1</formula>
    </cfRule>
  </conditionalFormatting>
  <conditionalFormatting sqref="B113:H113">
    <cfRule type="expression" priority="390" aboveAverage="0" equalAverage="0" bottom="0" percent="0" rank="0" text="" dxfId="6451">
      <formula>$B$113&lt;1</formula>
    </cfRule>
  </conditionalFormatting>
  <conditionalFormatting sqref="B112:H112">
    <cfRule type="expression" priority="391" aboveAverage="0" equalAverage="0" bottom="0" percent="0" rank="0" text="" dxfId="6452">
      <formula>$B$112&lt;1</formula>
    </cfRule>
  </conditionalFormatting>
  <conditionalFormatting sqref="B111:H111">
    <cfRule type="expression" priority="392" aboveAverage="0" equalAverage="0" bottom="0" percent="0" rank="0" text="" dxfId="6453">
      <formula>$B$111&lt;1</formula>
    </cfRule>
  </conditionalFormatting>
  <conditionalFormatting sqref="B110:H110">
    <cfRule type="expression" priority="393" aboveAverage="0" equalAverage="0" bottom="0" percent="0" rank="0" text="" dxfId="6454">
      <formula>$B$110&lt;1</formula>
    </cfRule>
  </conditionalFormatting>
  <conditionalFormatting sqref="B109:H109">
    <cfRule type="expression" priority="394" aboveAverage="0" equalAverage="0" bottom="0" percent="0" rank="0" text="" dxfId="6455">
      <formula>$B$109&lt;1</formula>
    </cfRule>
  </conditionalFormatting>
  <conditionalFormatting sqref="B108:H108">
    <cfRule type="expression" priority="395" aboveAverage="0" equalAverage="0" bottom="0" percent="0" rank="0" text="" dxfId="6456">
      <formula>$B$108&lt;1</formula>
    </cfRule>
  </conditionalFormatting>
  <conditionalFormatting sqref="B107:H107">
    <cfRule type="expression" priority="396" aboveAverage="0" equalAverage="0" bottom="0" percent="0" rank="0" text="" dxfId="6457">
      <formula>$B$107&lt;1</formula>
    </cfRule>
  </conditionalFormatting>
  <conditionalFormatting sqref="B106:H106">
    <cfRule type="expression" priority="397" aboveAverage="0" equalAverage="0" bottom="0" percent="0" rank="0" text="" dxfId="6458">
      <formula>$B$106&lt;1</formula>
    </cfRule>
  </conditionalFormatting>
  <conditionalFormatting sqref="B105:H105">
    <cfRule type="expression" priority="398" aboveAverage="0" equalAverage="0" bottom="0" percent="0" rank="0" text="" dxfId="6459">
      <formula>$B$105&lt;1</formula>
    </cfRule>
  </conditionalFormatting>
  <conditionalFormatting sqref="B104:H104">
    <cfRule type="expression" priority="399" aboveAverage="0" equalAverage="0" bottom="0" percent="0" rank="0" text="" dxfId="6460">
      <formula>$B$104&lt;1</formula>
    </cfRule>
  </conditionalFormatting>
  <conditionalFormatting sqref="B103:H103">
    <cfRule type="expression" priority="400" aboveAverage="0" equalAverage="0" bottom="0" percent="0" rank="0" text="" dxfId="6461">
      <formula>$B$103&lt;1</formula>
    </cfRule>
  </conditionalFormatting>
  <conditionalFormatting sqref="B102:H102">
    <cfRule type="expression" priority="401" aboveAverage="0" equalAverage="0" bottom="0" percent="0" rank="0" text="" dxfId="6462">
      <formula>$B$102&lt;1</formula>
    </cfRule>
  </conditionalFormatting>
  <conditionalFormatting sqref="B101:H101">
    <cfRule type="expression" priority="402" aboveAverage="0" equalAverage="0" bottom="0" percent="0" rank="0" text="" dxfId="6463">
      <formula>$B$101&lt;1</formula>
    </cfRule>
  </conditionalFormatting>
  <conditionalFormatting sqref="B100:H100">
    <cfRule type="expression" priority="403" aboveAverage="0" equalAverage="0" bottom="0" percent="0" rank="0" text="" dxfId="6464">
      <formula>$B$100&lt;1</formula>
    </cfRule>
  </conditionalFormatting>
  <conditionalFormatting sqref="B99:H99">
    <cfRule type="expression" priority="404" aboveAverage="0" equalAverage="0" bottom="0" percent="0" rank="0" text="" dxfId="6465">
      <formula>$B$99&lt;1</formula>
    </cfRule>
  </conditionalFormatting>
  <conditionalFormatting sqref="B98:H98">
    <cfRule type="expression" priority="405" aboveAverage="0" equalAverage="0" bottom="0" percent="0" rank="0" text="" dxfId="6466">
      <formula>$B$98&lt;1</formula>
    </cfRule>
  </conditionalFormatting>
  <conditionalFormatting sqref="B97:H97">
    <cfRule type="expression" priority="406" aboveAverage="0" equalAverage="0" bottom="0" percent="0" rank="0" text="" dxfId="6467">
      <formula>$B$97&lt;1</formula>
    </cfRule>
  </conditionalFormatting>
  <conditionalFormatting sqref="B96:H96">
    <cfRule type="expression" priority="407" aboveAverage="0" equalAverage="0" bottom="0" percent="0" rank="0" text="" dxfId="6468">
      <formula>$B$96&lt;1</formula>
    </cfRule>
  </conditionalFormatting>
  <conditionalFormatting sqref="B95:H95">
    <cfRule type="expression" priority="408" aboveAverage="0" equalAverage="0" bottom="0" percent="0" rank="0" text="" dxfId="6469">
      <formula>$B$95&lt;1</formula>
    </cfRule>
  </conditionalFormatting>
  <conditionalFormatting sqref="B94:H94">
    <cfRule type="expression" priority="409" aboveAverage="0" equalAverage="0" bottom="0" percent="0" rank="0" text="" dxfId="6470">
      <formula>$B$94&lt;1</formula>
    </cfRule>
  </conditionalFormatting>
  <conditionalFormatting sqref="B93:H93">
    <cfRule type="expression" priority="410" aboveAverage="0" equalAverage="0" bottom="0" percent="0" rank="0" text="" dxfId="6471">
      <formula>$B$93&lt;1</formula>
    </cfRule>
  </conditionalFormatting>
  <conditionalFormatting sqref="B92:H92">
    <cfRule type="expression" priority="411" aboveAverage="0" equalAverage="0" bottom="0" percent="0" rank="0" text="" dxfId="6472">
      <formula>$B$92&lt;1</formula>
    </cfRule>
  </conditionalFormatting>
  <conditionalFormatting sqref="B91:H91">
    <cfRule type="expression" priority="412" aboveAverage="0" equalAverage="0" bottom="0" percent="0" rank="0" text="" dxfId="6473">
      <formula>$B$91&lt;1</formula>
    </cfRule>
  </conditionalFormatting>
  <conditionalFormatting sqref="B90:H90">
    <cfRule type="expression" priority="413" aboveAverage="0" equalAverage="0" bottom="0" percent="0" rank="0" text="" dxfId="6474">
      <formula>$B$90&lt;1</formula>
    </cfRule>
  </conditionalFormatting>
  <conditionalFormatting sqref="B89:H89">
    <cfRule type="expression" priority="414" aboveAverage="0" equalAverage="0" bottom="0" percent="0" rank="0" text="" dxfId="6475">
      <formula>$B$89&lt;1</formula>
    </cfRule>
  </conditionalFormatting>
  <conditionalFormatting sqref="B88:H88">
    <cfRule type="expression" priority="415" aboveAverage="0" equalAverage="0" bottom="0" percent="0" rank="0" text="" dxfId="6476">
      <formula>$B$88&lt;1</formula>
    </cfRule>
  </conditionalFormatting>
  <conditionalFormatting sqref="B87:H87">
    <cfRule type="expression" priority="416" aboveAverage="0" equalAverage="0" bottom="0" percent="0" rank="0" text="" dxfId="6477">
      <formula>$B$87&lt;1</formula>
    </cfRule>
  </conditionalFormatting>
  <conditionalFormatting sqref="B86:H86">
    <cfRule type="expression" priority="417" aboveAverage="0" equalAverage="0" bottom="0" percent="0" rank="0" text="" dxfId="6478">
      <formula>$B$86&lt;1</formula>
    </cfRule>
  </conditionalFormatting>
  <conditionalFormatting sqref="B85:H85">
    <cfRule type="expression" priority="418" aboveAverage="0" equalAverage="0" bottom="0" percent="0" rank="0" text="" dxfId="6479">
      <formula>$B$85&lt;1</formula>
    </cfRule>
  </conditionalFormatting>
  <conditionalFormatting sqref="B82:H82">
    <cfRule type="expression" priority="419" aboveAverage="0" equalAverage="0" bottom="0" percent="0" rank="0" text="" dxfId="6480">
      <formula>$B$82&lt;1</formula>
    </cfRule>
  </conditionalFormatting>
  <conditionalFormatting sqref="B81:H81">
    <cfRule type="expression" priority="420" aboveAverage="0" equalAverage="0" bottom="0" percent="0" rank="0" text="" dxfId="6481">
      <formula>$B$81&lt;1</formula>
    </cfRule>
  </conditionalFormatting>
  <conditionalFormatting sqref="B80:H80">
    <cfRule type="expression" priority="421" aboveAverage="0" equalAverage="0" bottom="0" percent="0" rank="0" text="" dxfId="6482">
      <formula>$B$80&lt;1</formula>
    </cfRule>
  </conditionalFormatting>
  <conditionalFormatting sqref="B79:H79">
    <cfRule type="expression" priority="422" aboveAverage="0" equalAverage="0" bottom="0" percent="0" rank="0" text="" dxfId="6483">
      <formula>$B$79&lt;1</formula>
    </cfRule>
  </conditionalFormatting>
  <conditionalFormatting sqref="B78:H78">
    <cfRule type="expression" priority="423" aboveAverage="0" equalAverage="0" bottom="0" percent="0" rank="0" text="" dxfId="6484">
      <formula>$B$78&lt;1</formula>
    </cfRule>
  </conditionalFormatting>
  <conditionalFormatting sqref="B77:H77">
    <cfRule type="expression" priority="424" aboveAverage="0" equalAverage="0" bottom="0" percent="0" rank="0" text="" dxfId="6485">
      <formula>$B$77&lt;1</formula>
    </cfRule>
  </conditionalFormatting>
  <conditionalFormatting sqref="B76:H76">
    <cfRule type="expression" priority="425" aboveAverage="0" equalAverage="0" bottom="0" percent="0" rank="0" text="" dxfId="6486">
      <formula>$B$76&lt;1</formula>
    </cfRule>
  </conditionalFormatting>
  <conditionalFormatting sqref="B75:H75">
    <cfRule type="expression" priority="426" aboveAverage="0" equalAverage="0" bottom="0" percent="0" rank="0" text="" dxfId="6487">
      <formula>$B$75&lt;1</formula>
    </cfRule>
  </conditionalFormatting>
  <conditionalFormatting sqref="B74:H74">
    <cfRule type="expression" priority="427" aboveAverage="0" equalAverage="0" bottom="0" percent="0" rank="0" text="" dxfId="6488">
      <formula>$B$74&lt;1</formula>
    </cfRule>
  </conditionalFormatting>
  <conditionalFormatting sqref="B73:H73">
    <cfRule type="expression" priority="428" aboveAverage="0" equalAverage="0" bottom="0" percent="0" rank="0" text="" dxfId="6489">
      <formula>$B$73&lt;1</formula>
    </cfRule>
  </conditionalFormatting>
  <conditionalFormatting sqref="B72:H72">
    <cfRule type="expression" priority="429" aboveAverage="0" equalAverage="0" bottom="0" percent="0" rank="0" text="" dxfId="6490">
      <formula>$B$72&lt;1</formula>
    </cfRule>
  </conditionalFormatting>
  <conditionalFormatting sqref="B71:H71">
    <cfRule type="expression" priority="430" aboveAverage="0" equalAverage="0" bottom="0" percent="0" rank="0" text="" dxfId="6491">
      <formula>$B$71&lt;1</formula>
    </cfRule>
  </conditionalFormatting>
  <conditionalFormatting sqref="B70:H70">
    <cfRule type="expression" priority="431" aboveAverage="0" equalAverage="0" bottom="0" percent="0" rank="0" text="" dxfId="6492">
      <formula>$B$70&lt;1</formula>
    </cfRule>
  </conditionalFormatting>
  <conditionalFormatting sqref="B69:H69">
    <cfRule type="expression" priority="432" aboveAverage="0" equalAverage="0" bottom="0" percent="0" rank="0" text="" dxfId="6493">
      <formula>$B$69&lt;1</formula>
    </cfRule>
  </conditionalFormatting>
  <conditionalFormatting sqref="B68:H68">
    <cfRule type="expression" priority="433" aboveAverage="0" equalAverage="0" bottom="0" percent="0" rank="0" text="" dxfId="6494">
      <formula>$B$68&lt;1</formula>
    </cfRule>
  </conditionalFormatting>
  <conditionalFormatting sqref="B67:H67">
    <cfRule type="expression" priority="434" aboveAverage="0" equalAverage="0" bottom="0" percent="0" rank="0" text="" dxfId="6495">
      <formula>$B$67&lt;1</formula>
    </cfRule>
  </conditionalFormatting>
  <conditionalFormatting sqref="B66:H66">
    <cfRule type="expression" priority="435" aboveAverage="0" equalAverage="0" bottom="0" percent="0" rank="0" text="" dxfId="6496">
      <formula>$B$66&lt;1</formula>
    </cfRule>
  </conditionalFormatting>
  <conditionalFormatting sqref="B65:H65">
    <cfRule type="expression" priority="436" aboveAverage="0" equalAverage="0" bottom="0" percent="0" rank="0" text="" dxfId="6497">
      <formula>$B$65&lt;1</formula>
    </cfRule>
  </conditionalFormatting>
  <conditionalFormatting sqref="B64:H64">
    <cfRule type="expression" priority="437" aboveAverage="0" equalAverage="0" bottom="0" percent="0" rank="0" text="" dxfId="6498">
      <formula>$B$64&lt;1</formula>
    </cfRule>
  </conditionalFormatting>
  <conditionalFormatting sqref="B63:H63">
    <cfRule type="expression" priority="438" aboveAverage="0" equalAverage="0" bottom="0" percent="0" rank="0" text="" dxfId="6499">
      <formula>$B$63&lt;1</formula>
    </cfRule>
  </conditionalFormatting>
  <conditionalFormatting sqref="B58:H58">
    <cfRule type="expression" priority="439" aboveAverage="0" equalAverage="0" bottom="0" percent="0" rank="0" text="" dxfId="6500">
      <formula>$B$58&lt;1</formula>
    </cfRule>
  </conditionalFormatting>
  <conditionalFormatting sqref="B57:H57">
    <cfRule type="expression" priority="440" aboveAverage="0" equalAverage="0" bottom="0" percent="0" rank="0" text="" dxfId="6501">
      <formula>$B$57&lt;1</formula>
    </cfRule>
  </conditionalFormatting>
  <conditionalFormatting sqref="B56:H56">
    <cfRule type="expression" priority="441" aboveAverage="0" equalAverage="0" bottom="0" percent="0" rank="0" text="" dxfId="6502">
      <formula>$B$56&lt;1</formula>
    </cfRule>
  </conditionalFormatting>
  <conditionalFormatting sqref="B55:H55">
    <cfRule type="expression" priority="442" aboveAverage="0" equalAverage="0" bottom="0" percent="0" rank="0" text="" dxfId="6503">
      <formula>$B$55&lt;1</formula>
    </cfRule>
  </conditionalFormatting>
  <conditionalFormatting sqref="B54:H54">
    <cfRule type="expression" priority="443" aboveAverage="0" equalAverage="0" bottom="0" percent="0" rank="0" text="" dxfId="6504">
      <formula>$B$54&lt;1</formula>
    </cfRule>
  </conditionalFormatting>
  <conditionalFormatting sqref="B53:H53">
    <cfRule type="expression" priority="444" aboveAverage="0" equalAverage="0" bottom="0" percent="0" rank="0" text="" dxfId="6505">
      <formula>$B$53&lt;1</formula>
    </cfRule>
  </conditionalFormatting>
  <conditionalFormatting sqref="B52:H52">
    <cfRule type="expression" priority="445" aboveAverage="0" equalAverage="0" bottom="0" percent="0" rank="0" text="" dxfId="6506">
      <formula>$B$52&lt;1</formula>
    </cfRule>
  </conditionalFormatting>
  <conditionalFormatting sqref="B51:H51">
    <cfRule type="expression" priority="446" aboveAverage="0" equalAverage="0" bottom="0" percent="0" rank="0" text="" dxfId="6507">
      <formula>$B$51&lt;1</formula>
    </cfRule>
  </conditionalFormatting>
  <conditionalFormatting sqref="B50:H50">
    <cfRule type="expression" priority="447" aboveAverage="0" equalAverage="0" bottom="0" percent="0" rank="0" text="" dxfId="6508">
      <formula>$B$50&lt;1</formula>
    </cfRule>
  </conditionalFormatting>
  <conditionalFormatting sqref="B49:H49">
    <cfRule type="expression" priority="448" aboveAverage="0" equalAverage="0" bottom="0" percent="0" rank="0" text="" dxfId="6509">
      <formula>$B$49&lt;1</formula>
    </cfRule>
  </conditionalFormatting>
  <conditionalFormatting sqref="B48:H48">
    <cfRule type="expression" priority="449" aboveAverage="0" equalAverage="0" bottom="0" percent="0" rank="0" text="" dxfId="6510">
      <formula>$B$48&lt;1</formula>
    </cfRule>
  </conditionalFormatting>
  <conditionalFormatting sqref="B47:H47">
    <cfRule type="expression" priority="450" aboveAverage="0" equalAverage="0" bottom="0" percent="0" rank="0" text="" dxfId="6511">
      <formula>$B$47&lt;1</formula>
    </cfRule>
  </conditionalFormatting>
  <conditionalFormatting sqref="B46:H46">
    <cfRule type="expression" priority="451" aboveAverage="0" equalAverage="0" bottom="0" percent="0" rank="0" text="" dxfId="6512">
      <formula>$B$46&lt;1</formula>
    </cfRule>
  </conditionalFormatting>
  <conditionalFormatting sqref="B45:H45">
    <cfRule type="expression" priority="452" aboveAverage="0" equalAverage="0" bottom="0" percent="0" rank="0" text="" dxfId="6513">
      <formula>$B$45&lt;1</formula>
    </cfRule>
  </conditionalFormatting>
  <conditionalFormatting sqref="B44:H44">
    <cfRule type="expression" priority="453" aboveAverage="0" equalAverage="0" bottom="0" percent="0" rank="0" text="" dxfId="6514">
      <formula>$B$44&lt;1</formula>
    </cfRule>
  </conditionalFormatting>
  <conditionalFormatting sqref="B43:H43">
    <cfRule type="expression" priority="454" aboveAverage="0" equalAverage="0" bottom="0" percent="0" rank="0" text="" dxfId="6515">
      <formula>$B$43&lt;1</formula>
    </cfRule>
  </conditionalFormatting>
  <conditionalFormatting sqref="B42:H42">
    <cfRule type="expression" priority="455" aboveAverage="0" equalAverage="0" bottom="0" percent="0" rank="0" text="" dxfId="6516">
      <formula>$B$42&lt;1</formula>
    </cfRule>
  </conditionalFormatting>
  <conditionalFormatting sqref="B41:H41">
    <cfRule type="expression" priority="456" aboveAverage="0" equalAverage="0" bottom="0" percent="0" rank="0" text="" dxfId="6517">
      <formula>$B$41&lt;1</formula>
    </cfRule>
  </conditionalFormatting>
  <conditionalFormatting sqref="B40:H40">
    <cfRule type="expression" priority="457" aboveAverage="0" equalAverage="0" bottom="0" percent="0" rank="0" text="" dxfId="6518">
      <formula>$B$40&lt;1</formula>
    </cfRule>
  </conditionalFormatting>
  <conditionalFormatting sqref="B39:H39">
    <cfRule type="expression" priority="458" aboveAverage="0" equalAverage="0" bottom="0" percent="0" rank="0" text="" dxfId="6519">
      <formula>$B$39&lt;1</formula>
    </cfRule>
  </conditionalFormatting>
  <conditionalFormatting sqref="B38:H38">
    <cfRule type="expression" priority="459" aboveAverage="0" equalAverage="0" bottom="0" percent="0" rank="0" text="" dxfId="6520">
      <formula>$B$38&lt;1</formula>
    </cfRule>
  </conditionalFormatting>
  <conditionalFormatting sqref="B37:H37">
    <cfRule type="expression" priority="460" aboveAverage="0" equalAverage="0" bottom="0" percent="0" rank="0" text="" dxfId="6521">
      <formula>$B$37&lt;1</formula>
    </cfRule>
  </conditionalFormatting>
  <conditionalFormatting sqref="B36:H36">
    <cfRule type="expression" priority="461" aboveAverage="0" equalAverage="0" bottom="0" percent="0" rank="0" text="" dxfId="6522">
      <formula>$B$36&lt;1</formula>
    </cfRule>
  </conditionalFormatting>
  <conditionalFormatting sqref="B35:H35">
    <cfRule type="expression" priority="462" aboveAverage="0" equalAverage="0" bottom="0" percent="0" rank="0" text="" dxfId="6523">
      <formula>$B$35&lt;1</formula>
    </cfRule>
  </conditionalFormatting>
  <conditionalFormatting sqref="B34:H34">
    <cfRule type="expression" priority="463" aboveAverage="0" equalAverage="0" bottom="0" percent="0" rank="0" text="" dxfId="6524">
      <formula>$B$34&lt;1</formula>
    </cfRule>
  </conditionalFormatting>
  <conditionalFormatting sqref="B33:H33">
    <cfRule type="expression" priority="464" aboveAverage="0" equalAverage="0" bottom="0" percent="0" rank="0" text="" dxfId="6525">
      <formula>$B$33&lt;1</formula>
    </cfRule>
  </conditionalFormatting>
  <conditionalFormatting sqref="B32:H32">
    <cfRule type="expression" priority="465" aboveAverage="0" equalAverage="0" bottom="0" percent="0" rank="0" text="" dxfId="6526">
      <formula>$B$32&lt;1</formula>
    </cfRule>
  </conditionalFormatting>
  <conditionalFormatting sqref="B31:H31">
    <cfRule type="expression" priority="466" aboveAverage="0" equalAverage="0" bottom="0" percent="0" rank="0" text="" dxfId="6527">
      <formula>$B$31&lt;1</formula>
    </cfRule>
  </conditionalFormatting>
  <conditionalFormatting sqref="B30:H30">
    <cfRule type="expression" priority="467" aboveAverage="0" equalAverage="0" bottom="0" percent="0" rank="0" text="" dxfId="6528">
      <formula>$B$30&lt;1</formula>
    </cfRule>
  </conditionalFormatting>
  <conditionalFormatting sqref="B29:H29">
    <cfRule type="expression" priority="468" aboveAverage="0" equalAverage="0" bottom="0" percent="0" rank="0" text="" dxfId="6529">
      <formula>$B$29&lt;1</formula>
    </cfRule>
  </conditionalFormatting>
  <conditionalFormatting sqref="B28:H28">
    <cfRule type="expression" priority="469" aboveAverage="0" equalAverage="0" bottom="0" percent="0" rank="0" text="" dxfId="6530">
      <formula>$B$28&lt;1</formula>
    </cfRule>
  </conditionalFormatting>
  <conditionalFormatting sqref="B27:H27">
    <cfRule type="expression" priority="470" aboveAverage="0" equalAverage="0" bottom="0" percent="0" rank="0" text="" dxfId="6531">
      <formula>$B$27&lt;1</formula>
    </cfRule>
  </conditionalFormatting>
  <conditionalFormatting sqref="B26:H26">
    <cfRule type="expression" priority="471" aboveAverage="0" equalAverage="0" bottom="0" percent="0" rank="0" text="" dxfId="6532">
      <formula>$B$26&lt;1</formula>
    </cfRule>
  </conditionalFormatting>
  <conditionalFormatting sqref="B25:H25">
    <cfRule type="expression" priority="472" aboveAverage="0" equalAverage="0" bottom="0" percent="0" rank="0" text="" dxfId="6533">
      <formula>$B$25&lt;1</formula>
    </cfRule>
  </conditionalFormatting>
  <conditionalFormatting sqref="B24:H24">
    <cfRule type="expression" priority="473" aboveAverage="0" equalAverage="0" bottom="0" percent="0" rank="0" text="" dxfId="6534">
      <formula>$B$24&lt;1</formula>
    </cfRule>
  </conditionalFormatting>
  <conditionalFormatting sqref="B23:H23">
    <cfRule type="expression" priority="474" aboveAverage="0" equalAverage="0" bottom="0" percent="0" rank="0" text="" dxfId="6535">
      <formula>$B$23&lt;1</formula>
    </cfRule>
  </conditionalFormatting>
  <conditionalFormatting sqref="B20:H20">
    <cfRule type="expression" priority="475" aboveAverage="0" equalAverage="0" bottom="0" percent="0" rank="0" text="" dxfId="6536">
      <formula>$B$20&lt;1</formula>
    </cfRule>
  </conditionalFormatting>
  <conditionalFormatting sqref="B19:H19">
    <cfRule type="expression" priority="476" aboveAverage="0" equalAverage="0" bottom="0" percent="0" rank="0" text="" dxfId="6537">
      <formula>$B$19&lt;1</formula>
    </cfRule>
  </conditionalFormatting>
  <conditionalFormatting sqref="B18:H18">
    <cfRule type="expression" priority="477" aboveAverage="0" equalAverage="0" bottom="0" percent="0" rank="0" text="" dxfId="6538">
      <formula>$B$18&lt;1</formula>
    </cfRule>
  </conditionalFormatting>
  <conditionalFormatting sqref="B17:H17">
    <cfRule type="expression" priority="478" aboveAverage="0" equalAverage="0" bottom="0" percent="0" rank="0" text="" dxfId="6539">
      <formula>$B$17&lt;1</formula>
    </cfRule>
  </conditionalFormatting>
  <conditionalFormatting sqref="B16:H16">
    <cfRule type="expression" priority="479" aboveAverage="0" equalAverage="0" bottom="0" percent="0" rank="0" text="" dxfId="6540">
      <formula>$B$16&lt;1</formula>
    </cfRule>
  </conditionalFormatting>
  <conditionalFormatting sqref="B15:H15">
    <cfRule type="expression" priority="480" aboveAverage="0" equalAverage="0" bottom="0" percent="0" rank="0" text="" dxfId="6541">
      <formula>$B$15&lt;1</formula>
    </cfRule>
  </conditionalFormatting>
  <conditionalFormatting sqref="B14:H14">
    <cfRule type="expression" priority="481" aboveAverage="0" equalAverage="0" bottom="0" percent="0" rank="0" text="" dxfId="6542">
      <formula>$B$14&lt;1</formula>
    </cfRule>
  </conditionalFormatting>
  <conditionalFormatting sqref="B13:H13">
    <cfRule type="expression" priority="482" aboveAverage="0" equalAverage="0" bottom="0" percent="0" rank="0" text="" dxfId="6543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9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Замер!$D$221&amp;" (Помещение 11)"</f>
        <v>Помещение_11 (Помещение 11)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Замер!$D$227</f>
        <v>0</v>
      </c>
      <c r="F5" s="590" t="s">
        <v>254</v>
      </c>
      <c r="G5" s="590"/>
      <c r="H5" s="591" t="n">
        <f aca="false">Замер!$D$223</f>
        <v>0</v>
      </c>
      <c r="L5" s="61" t="n">
        <f aca="false">$E$5-SUM(Замер!$I$231:$I$237)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Замер!$D$226</f>
        <v>0</v>
      </c>
      <c r="F6" s="590" t="s">
        <v>259</v>
      </c>
      <c r="G6" s="590"/>
      <c r="H6" s="591" t="n">
        <f aca="false">Замер!$D$224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Замер!$D$228</f>
        <v>0</v>
      </c>
      <c r="F7" s="590" t="s">
        <v>261</v>
      </c>
      <c r="G7" s="590"/>
      <c r="H7" s="592" t="n">
        <f aca="false">Замер!$D$225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Замер!$D$232+Замер!$D$233</f>
        <v>0</v>
      </c>
      <c r="F8" s="590" t="s">
        <v>1097</v>
      </c>
      <c r="G8" s="590"/>
      <c r="H8" s="593" t="n">
        <f aca="false">Замер!$D$230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Замер!$D$229</f>
        <v>0</v>
      </c>
      <c r="F9" s="590" t="s">
        <v>1099</v>
      </c>
      <c r="G9" s="590"/>
      <c r="H9" s="594" t="n">
        <f aca="false">Замер!$D$231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Замер!$D$237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622" t="s">
        <v>49</v>
      </c>
      <c r="D83" s="622"/>
      <c r="E83" s="622"/>
      <c r="F83" s="622"/>
      <c r="G83" s="623" t="n">
        <f aca="false">SUMIF(B63:B82,"&gt;0",H63:H82)</f>
        <v>0</v>
      </c>
      <c r="H83" s="623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663" t="s">
        <v>50</v>
      </c>
      <c r="D84" s="664"/>
      <c r="E84" s="665" t="s">
        <v>340</v>
      </c>
      <c r="F84" s="666" t="s">
        <v>341</v>
      </c>
      <c r="G84" s="666" t="s">
        <v>342</v>
      </c>
      <c r="H84" s="66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Замер!$D$234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Замер!$D$234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Замер!$D$234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Замер!$D$234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Замер!$D$234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Замер!$D$234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Замер!$D$237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622" t="s">
        <v>498</v>
      </c>
      <c r="D198" s="622"/>
      <c r="E198" s="622"/>
      <c r="F198" s="622"/>
      <c r="G198" s="623" t="n">
        <f aca="false">SUMIF(B185:B197,"&gt;0",H185:H197)</f>
        <v>0</v>
      </c>
      <c r="H198" s="623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l65fzE2Cce5aVuxHv2IRpnYUQ3jk+nRss7a70kcuQYEYCqXl6axEEzwGdqFaAdxNXURDB8ItgpE+nat1KQd84A==" saltValue="rYcdjSXdwYXjwqN3DK55cw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6544">
      <formula>$B$528&lt;1</formula>
    </cfRule>
  </conditionalFormatting>
  <conditionalFormatting sqref="B527:H527">
    <cfRule type="expression" priority="3" aboveAverage="0" equalAverage="0" bottom="0" percent="0" rank="0" text="" dxfId="6545">
      <formula>$B$527&lt;1</formula>
    </cfRule>
  </conditionalFormatting>
  <conditionalFormatting sqref="B526:H526">
    <cfRule type="expression" priority="4" aboveAverage="0" equalAverage="0" bottom="0" percent="0" rank="0" text="" dxfId="6546">
      <formula>$B$526&lt;1</formula>
    </cfRule>
  </conditionalFormatting>
  <conditionalFormatting sqref="B525:H525">
    <cfRule type="expression" priority="5" aboveAverage="0" equalAverage="0" bottom="0" percent="0" rank="0" text="" dxfId="6547">
      <formula>$B$525&lt;1</formula>
    </cfRule>
  </conditionalFormatting>
  <conditionalFormatting sqref="B524:H524">
    <cfRule type="expression" priority="6" aboveAverage="0" equalAverage="0" bottom="0" percent="0" rank="0" text="" dxfId="6548">
      <formula>$B$524&lt;1</formula>
    </cfRule>
  </conditionalFormatting>
  <conditionalFormatting sqref="B523:H523">
    <cfRule type="expression" priority="7" aboveAverage="0" equalAverage="0" bottom="0" percent="0" rank="0" text="" dxfId="6549">
      <formula>$B$523&lt;1</formula>
    </cfRule>
  </conditionalFormatting>
  <conditionalFormatting sqref="B522:H522">
    <cfRule type="expression" priority="8" aboveAverage="0" equalAverage="0" bottom="0" percent="0" rank="0" text="" dxfId="6550">
      <formula>$B$522&lt;1</formula>
    </cfRule>
  </conditionalFormatting>
  <conditionalFormatting sqref="B521:H521">
    <cfRule type="expression" priority="9" aboveAverage="0" equalAverage="0" bottom="0" percent="0" rank="0" text="" dxfId="6551">
      <formula>$B$521&lt;1</formula>
    </cfRule>
  </conditionalFormatting>
  <conditionalFormatting sqref="B520:H520">
    <cfRule type="expression" priority="10" aboveAverage="0" equalAverage="0" bottom="0" percent="0" rank="0" text="" dxfId="6552">
      <formula>$B$520&lt;1</formula>
    </cfRule>
  </conditionalFormatting>
  <conditionalFormatting sqref="B519:H519">
    <cfRule type="expression" priority="11" aboveAverage="0" equalAverage="0" bottom="0" percent="0" rank="0" text="" dxfId="6553">
      <formula>$B$519&lt;1</formula>
    </cfRule>
  </conditionalFormatting>
  <conditionalFormatting sqref="B518:H518">
    <cfRule type="expression" priority="12" aboveAverage="0" equalAverage="0" bottom="0" percent="0" rank="0" text="" dxfId="6554">
      <formula>$B$518&lt;1</formula>
    </cfRule>
  </conditionalFormatting>
  <conditionalFormatting sqref="B514:H514">
    <cfRule type="expression" priority="13" aboveAverage="0" equalAverage="0" bottom="0" percent="0" rank="0" text="" dxfId="6555">
      <formula>$B$514&lt;1</formula>
    </cfRule>
  </conditionalFormatting>
  <conditionalFormatting sqref="B513:H513">
    <cfRule type="expression" priority="14" aboveAverage="0" equalAverage="0" bottom="0" percent="0" rank="0" text="" dxfId="6556">
      <formula>$B$513&lt;1</formula>
    </cfRule>
  </conditionalFormatting>
  <conditionalFormatting sqref="B512:H512">
    <cfRule type="expression" priority="15" aboveAverage="0" equalAverage="0" bottom="0" percent="0" rank="0" text="" dxfId="6557">
      <formula>$B$512&lt;1</formula>
    </cfRule>
  </conditionalFormatting>
  <conditionalFormatting sqref="B511:H511">
    <cfRule type="expression" priority="16" aboveAverage="0" equalAverage="0" bottom="0" percent="0" rank="0" text="" dxfId="6558">
      <formula>$B$511&lt;1</formula>
    </cfRule>
  </conditionalFormatting>
  <conditionalFormatting sqref="B510:H510">
    <cfRule type="expression" priority="17" aboveAverage="0" equalAverage="0" bottom="0" percent="0" rank="0" text="" dxfId="6559">
      <formula>$B$510&lt;1</formula>
    </cfRule>
  </conditionalFormatting>
  <conditionalFormatting sqref="B509:H509">
    <cfRule type="expression" priority="18" aboveAverage="0" equalAverage="0" bottom="0" percent="0" rank="0" text="" dxfId="6560">
      <formula>$B$509&lt;1</formula>
    </cfRule>
  </conditionalFormatting>
  <conditionalFormatting sqref="B508:H508">
    <cfRule type="expression" priority="19" aboveAverage="0" equalAverage="0" bottom="0" percent="0" rank="0" text="" dxfId="6561">
      <formula>$B$508&lt;1</formula>
    </cfRule>
  </conditionalFormatting>
  <conditionalFormatting sqref="B507:H507">
    <cfRule type="expression" priority="20" aboveAverage="0" equalAverage="0" bottom="0" percent="0" rank="0" text="" dxfId="6562">
      <formula>$B$507&lt;1</formula>
    </cfRule>
  </conditionalFormatting>
  <conditionalFormatting sqref="B506:H506">
    <cfRule type="expression" priority="21" aboveAverage="0" equalAverage="0" bottom="0" percent="0" rank="0" text="" dxfId="6563">
      <formula>$B$506&lt;1</formula>
    </cfRule>
  </conditionalFormatting>
  <conditionalFormatting sqref="B505:H505">
    <cfRule type="expression" priority="22" aboveAverage="0" equalAverage="0" bottom="0" percent="0" rank="0" text="" dxfId="6564">
      <formula>$B$505&lt;1</formula>
    </cfRule>
  </conditionalFormatting>
  <conditionalFormatting sqref="B504:H504">
    <cfRule type="expression" priority="23" aboveAverage="0" equalAverage="0" bottom="0" percent="0" rank="0" text="" dxfId="6565">
      <formula>$B$504&lt;1</formula>
    </cfRule>
  </conditionalFormatting>
  <conditionalFormatting sqref="B503:H503">
    <cfRule type="expression" priority="24" aboveAverage="0" equalAverage="0" bottom="0" percent="0" rank="0" text="" dxfId="6566">
      <formula>$B$503&lt;1</formula>
    </cfRule>
  </conditionalFormatting>
  <conditionalFormatting sqref="B502:H502">
    <cfRule type="expression" priority="25" aboveAverage="0" equalAverage="0" bottom="0" percent="0" rank="0" text="" dxfId="6567">
      <formula>$B$502&lt;1</formula>
    </cfRule>
  </conditionalFormatting>
  <conditionalFormatting sqref="B501:H501">
    <cfRule type="expression" priority="26" aboveAverage="0" equalAverage="0" bottom="0" percent="0" rank="0" text="" dxfId="6568">
      <formula>$B$501&lt;1</formula>
    </cfRule>
  </conditionalFormatting>
  <conditionalFormatting sqref="B500:H500">
    <cfRule type="expression" priority="27" aboveAverage="0" equalAverage="0" bottom="0" percent="0" rank="0" text="" dxfId="6569">
      <formula>$B$500&lt;1</formula>
    </cfRule>
  </conditionalFormatting>
  <conditionalFormatting sqref="B499:H499">
    <cfRule type="expression" priority="28" aboveAverage="0" equalAverage="0" bottom="0" percent="0" rank="0" text="" dxfId="6570">
      <formula>$B$499&lt;1</formula>
    </cfRule>
  </conditionalFormatting>
  <conditionalFormatting sqref="B498:H498">
    <cfRule type="expression" priority="29" aboveAverage="0" equalAverage="0" bottom="0" percent="0" rank="0" text="" dxfId="6571">
      <formula>$B$498&lt;1</formula>
    </cfRule>
  </conditionalFormatting>
  <conditionalFormatting sqref="B497:H497">
    <cfRule type="expression" priority="30" aboveAverage="0" equalAverage="0" bottom="0" percent="0" rank="0" text="" dxfId="6572">
      <formula>$B$497&lt;1</formula>
    </cfRule>
  </conditionalFormatting>
  <conditionalFormatting sqref="B496:H496">
    <cfRule type="expression" priority="31" aboveAverage="0" equalAverage="0" bottom="0" percent="0" rank="0" text="" dxfId="6573">
      <formula>$B$496&lt;1</formula>
    </cfRule>
  </conditionalFormatting>
  <conditionalFormatting sqref="B495:H495">
    <cfRule type="expression" priority="32" aboveAverage="0" equalAverage="0" bottom="0" percent="0" rank="0" text="" dxfId="6574">
      <formula>$B$495&lt;1</formula>
    </cfRule>
  </conditionalFormatting>
  <conditionalFormatting sqref="B494:H494">
    <cfRule type="expression" priority="33" aboveAverage="0" equalAverage="0" bottom="0" percent="0" rank="0" text="" dxfId="6575">
      <formula>$B$494&lt;1</formula>
    </cfRule>
  </conditionalFormatting>
  <conditionalFormatting sqref="B493:H493">
    <cfRule type="expression" priority="34" aboveAverage="0" equalAverage="0" bottom="0" percent="0" rank="0" text="" dxfId="6576">
      <formula>$B$493&lt;1</formula>
    </cfRule>
  </conditionalFormatting>
  <conditionalFormatting sqref="B492:H492">
    <cfRule type="expression" priority="35" aboveAverage="0" equalAverage="0" bottom="0" percent="0" rank="0" text="" dxfId="6577">
      <formula>$B$492&lt;1</formula>
    </cfRule>
  </conditionalFormatting>
  <conditionalFormatting sqref="B491:H491">
    <cfRule type="expression" priority="36" aboveAverage="0" equalAverage="0" bottom="0" percent="0" rank="0" text="" dxfId="6578">
      <formula>$B$491&lt;1</formula>
    </cfRule>
  </conditionalFormatting>
  <conditionalFormatting sqref="B490:H490">
    <cfRule type="expression" priority="37" aboveAverage="0" equalAverage="0" bottom="0" percent="0" rank="0" text="" dxfId="6579">
      <formula>$B$490&lt;1</formula>
    </cfRule>
  </conditionalFormatting>
  <conditionalFormatting sqref="B489:H489">
    <cfRule type="expression" priority="38" aboveAverage="0" equalAverage="0" bottom="0" percent="0" rank="0" text="" dxfId="6580">
      <formula>$B$489&lt;1</formula>
    </cfRule>
  </conditionalFormatting>
  <conditionalFormatting sqref="B488:H488">
    <cfRule type="expression" priority="39" aboveAverage="0" equalAverage="0" bottom="0" percent="0" rank="0" text="" dxfId="6581">
      <formula>$B$488&lt;1</formula>
    </cfRule>
  </conditionalFormatting>
  <conditionalFormatting sqref="B487:H487">
    <cfRule type="expression" priority="40" aboveAverage="0" equalAverage="0" bottom="0" percent="0" rank="0" text="" dxfId="6582">
      <formula>$B$487&lt;1</formula>
    </cfRule>
  </conditionalFormatting>
  <conditionalFormatting sqref="B486:H486">
    <cfRule type="expression" priority="41" aboveAverage="0" equalAverage="0" bottom="0" percent="0" rank="0" text="" dxfId="6583">
      <formula>$B$486&lt;1</formula>
    </cfRule>
  </conditionalFormatting>
  <conditionalFormatting sqref="B485:H485">
    <cfRule type="expression" priority="42" aboveAverage="0" equalAverage="0" bottom="0" percent="0" rank="0" text="" dxfId="6584">
      <formula>$B$485&lt;1</formula>
    </cfRule>
  </conditionalFormatting>
  <conditionalFormatting sqref="B484:H484">
    <cfRule type="expression" priority="43" aboveAverage="0" equalAverage="0" bottom="0" percent="0" rank="0" text="" dxfId="6585">
      <formula>$B$484&lt;1</formula>
    </cfRule>
  </conditionalFormatting>
  <conditionalFormatting sqref="B483:H483">
    <cfRule type="expression" priority="44" aboveAverage="0" equalAverage="0" bottom="0" percent="0" rank="0" text="" dxfId="6586">
      <formula>$B$483&lt;1</formula>
    </cfRule>
  </conditionalFormatting>
  <conditionalFormatting sqref="B482:H482">
    <cfRule type="expression" priority="45" aboveAverage="0" equalAverage="0" bottom="0" percent="0" rank="0" text="" dxfId="6587">
      <formula>$B$482&lt;1</formula>
    </cfRule>
  </conditionalFormatting>
  <conditionalFormatting sqref="B481:H481">
    <cfRule type="expression" priority="46" aboveAverage="0" equalAverage="0" bottom="0" percent="0" rank="0" text="" dxfId="6588">
      <formula>$B$481&lt;1</formula>
    </cfRule>
  </conditionalFormatting>
  <conditionalFormatting sqref="B478:H478">
    <cfRule type="expression" priority="47" aboveAverage="0" equalAverage="0" bottom="0" percent="0" rank="0" text="" dxfId="6589">
      <formula>$B$478&lt;1</formula>
    </cfRule>
  </conditionalFormatting>
  <conditionalFormatting sqref="B477:H477">
    <cfRule type="expression" priority="48" aboveAverage="0" equalAverage="0" bottom="0" percent="0" rank="0" text="" dxfId="6590">
      <formula>$B$477&lt;1</formula>
    </cfRule>
  </conditionalFormatting>
  <conditionalFormatting sqref="B476:H476">
    <cfRule type="expression" priority="49" aboveAverage="0" equalAverage="0" bottom="0" percent="0" rank="0" text="" dxfId="6591">
      <formula>$B$476&lt;1</formula>
    </cfRule>
  </conditionalFormatting>
  <conditionalFormatting sqref="B471:H471">
    <cfRule type="expression" priority="50" aboveAverage="0" equalAverage="0" bottom="0" percent="0" rank="0" text="" dxfId="6592">
      <formula>$B$471&lt;1</formula>
    </cfRule>
  </conditionalFormatting>
  <conditionalFormatting sqref="B470:H470">
    <cfRule type="expression" priority="51" aboveAverage="0" equalAverage="0" bottom="0" percent="0" rank="0" text="" dxfId="6593">
      <formula>$B$470&lt;1</formula>
    </cfRule>
  </conditionalFormatting>
  <conditionalFormatting sqref="B469:H469">
    <cfRule type="expression" priority="52" aboveAverage="0" equalAverage="0" bottom="0" percent="0" rank="0" text="" dxfId="6594">
      <formula>$B$469&lt;1</formula>
    </cfRule>
  </conditionalFormatting>
  <conditionalFormatting sqref="B468:H468">
    <cfRule type="expression" priority="53" aboveAverage="0" equalAverage="0" bottom="0" percent="0" rank="0" text="" dxfId="6595">
      <formula>$B$468&lt;1</formula>
    </cfRule>
  </conditionalFormatting>
  <conditionalFormatting sqref="B467:H467">
    <cfRule type="expression" priority="54" aboveAverage="0" equalAverage="0" bottom="0" percent="0" rank="0" text="" dxfId="6596">
      <formula>$B$467&lt;1</formula>
    </cfRule>
  </conditionalFormatting>
  <conditionalFormatting sqref="B466:H466">
    <cfRule type="expression" priority="55" aboveAverage="0" equalAverage="0" bottom="0" percent="0" rank="0" text="" dxfId="6597">
      <formula>$B$466&lt;1</formula>
    </cfRule>
  </conditionalFormatting>
  <conditionalFormatting sqref="B465:H465">
    <cfRule type="expression" priority="56" aboveAverage="0" equalAverage="0" bottom="0" percent="0" rank="0" text="" dxfId="6598">
      <formula>$B$465&lt;1</formula>
    </cfRule>
  </conditionalFormatting>
  <conditionalFormatting sqref="B464:H464">
    <cfRule type="expression" priority="57" aboveAverage="0" equalAverage="0" bottom="0" percent="0" rank="0" text="" dxfId="6599">
      <formula>$B$464&lt;1</formula>
    </cfRule>
  </conditionalFormatting>
  <conditionalFormatting sqref="B463:H463">
    <cfRule type="expression" priority="58" aboveAverage="0" equalAverage="0" bottom="0" percent="0" rank="0" text="" dxfId="6600">
      <formula>$B$463&lt;1</formula>
    </cfRule>
  </conditionalFormatting>
  <conditionalFormatting sqref="B462:H462">
    <cfRule type="expression" priority="59" aboveAverage="0" equalAverage="0" bottom="0" percent="0" rank="0" text="" dxfId="6601">
      <formula>$B$462&lt;1</formula>
    </cfRule>
  </conditionalFormatting>
  <conditionalFormatting sqref="B461:H461">
    <cfRule type="expression" priority="60" aboveAverage="0" equalAverage="0" bottom="0" percent="0" rank="0" text="" dxfId="6602">
      <formula>$B$461&lt;1</formula>
    </cfRule>
  </conditionalFormatting>
  <conditionalFormatting sqref="B460:H460">
    <cfRule type="expression" priority="61" aboveAverage="0" equalAverage="0" bottom="0" percent="0" rank="0" text="" dxfId="6603">
      <formula>$B$460&lt;1</formula>
    </cfRule>
  </conditionalFormatting>
  <conditionalFormatting sqref="B459:H459">
    <cfRule type="expression" priority="62" aboveAverage="0" equalAverage="0" bottom="0" percent="0" rank="0" text="" dxfId="6604">
      <formula>$B$459&lt;1</formula>
    </cfRule>
  </conditionalFormatting>
  <conditionalFormatting sqref="B458:H458">
    <cfRule type="expression" priority="63" aboveAverage="0" equalAverage="0" bottom="0" percent="0" rank="0" text="" dxfId="6605">
      <formula>$B$458&lt;1</formula>
    </cfRule>
  </conditionalFormatting>
  <conditionalFormatting sqref="B457:H457">
    <cfRule type="expression" priority="64" aboveAverage="0" equalAverage="0" bottom="0" percent="0" rank="0" text="" dxfId="6606">
      <formula>$B$457&lt;1</formula>
    </cfRule>
  </conditionalFormatting>
  <conditionalFormatting sqref="B456:H456">
    <cfRule type="expression" priority="65" aboveAverage="0" equalAverage="0" bottom="0" percent="0" rank="0" text="" dxfId="6607">
      <formula>$B$456&lt;1</formula>
    </cfRule>
  </conditionalFormatting>
  <conditionalFormatting sqref="B455:H455">
    <cfRule type="expression" priority="66" aboveAverage="0" equalAverage="0" bottom="0" percent="0" rank="0" text="" dxfId="6608">
      <formula>$B$455&lt;1</formula>
    </cfRule>
  </conditionalFormatting>
  <conditionalFormatting sqref="B454:H454">
    <cfRule type="expression" priority="67" aboveAverage="0" equalAverage="0" bottom="0" percent="0" rank="0" text="" dxfId="6609">
      <formula>$B$454&lt;1</formula>
    </cfRule>
  </conditionalFormatting>
  <conditionalFormatting sqref="B453:H453">
    <cfRule type="expression" priority="68" aboveAverage="0" equalAverage="0" bottom="0" percent="0" rank="0" text="" dxfId="6610">
      <formula>$B$453&lt;1</formula>
    </cfRule>
  </conditionalFormatting>
  <conditionalFormatting sqref="B452:H452">
    <cfRule type="expression" priority="69" aboveAverage="0" equalAverage="0" bottom="0" percent="0" rank="0" text="" dxfId="6611">
      <formula>$B$452&lt;1</formula>
    </cfRule>
  </conditionalFormatting>
  <conditionalFormatting sqref="B451:H451">
    <cfRule type="expression" priority="70" aboveAverage="0" equalAverage="0" bottom="0" percent="0" rank="0" text="" dxfId="6612">
      <formula>$B$451&lt;1</formula>
    </cfRule>
  </conditionalFormatting>
  <conditionalFormatting sqref="B450:H450">
    <cfRule type="expression" priority="71" aboveAverage="0" equalAverage="0" bottom="0" percent="0" rank="0" text="" dxfId="6613">
      <formula>$B$450&lt;1</formula>
    </cfRule>
  </conditionalFormatting>
  <conditionalFormatting sqref="B449:H449">
    <cfRule type="expression" priority="72" aboveAverage="0" equalAverage="0" bottom="0" percent="0" rank="0" text="" dxfId="6614">
      <formula>$B$449&lt;1</formula>
    </cfRule>
  </conditionalFormatting>
  <conditionalFormatting sqref="B448:H448">
    <cfRule type="expression" priority="73" aboveAverage="0" equalAverage="0" bottom="0" percent="0" rank="0" text="" dxfId="6615">
      <formula>$B$448&lt;1</formula>
    </cfRule>
  </conditionalFormatting>
  <conditionalFormatting sqref="B447:H447">
    <cfRule type="expression" priority="74" aboveAverage="0" equalAverage="0" bottom="0" percent="0" rank="0" text="" dxfId="6616">
      <formula>$B$447&lt;1</formula>
    </cfRule>
  </conditionalFormatting>
  <conditionalFormatting sqref="B446:H446">
    <cfRule type="expression" priority="75" aboveAverage="0" equalAverage="0" bottom="0" percent="0" rank="0" text="" dxfId="6617">
      <formula>$B$446&lt;1</formula>
    </cfRule>
  </conditionalFormatting>
  <conditionalFormatting sqref="B445:H445">
    <cfRule type="expression" priority="76" aboveAverage="0" equalAverage="0" bottom="0" percent="0" rank="0" text="" dxfId="6618">
      <formula>$B$445&lt;1</formula>
    </cfRule>
  </conditionalFormatting>
  <conditionalFormatting sqref="B444:H444">
    <cfRule type="expression" priority="77" aboveAverage="0" equalAverage="0" bottom="0" percent="0" rank="0" text="" dxfId="6619">
      <formula>$B$444&lt;1</formula>
    </cfRule>
  </conditionalFormatting>
  <conditionalFormatting sqref="B443:H443">
    <cfRule type="expression" priority="78" aboveAverage="0" equalAverage="0" bottom="0" percent="0" rank="0" text="" dxfId="6620">
      <formula>$B$443&lt;1</formula>
    </cfRule>
  </conditionalFormatting>
  <conditionalFormatting sqref="B442:H442">
    <cfRule type="expression" priority="79" aboveAverage="0" equalAverage="0" bottom="0" percent="0" rank="0" text="" dxfId="6621">
      <formula>$B$442&lt;1</formula>
    </cfRule>
  </conditionalFormatting>
  <conditionalFormatting sqref="B441:H441">
    <cfRule type="expression" priority="80" aboveAverage="0" equalAverage="0" bottom="0" percent="0" rank="0" text="" dxfId="6622">
      <formula>$B$441&lt;1</formula>
    </cfRule>
  </conditionalFormatting>
  <conditionalFormatting sqref="B440:H440">
    <cfRule type="expression" priority="81" aboveAverage="0" equalAverage="0" bottom="0" percent="0" rank="0" text="" dxfId="6623">
      <formula>$B$440&lt;1</formula>
    </cfRule>
  </conditionalFormatting>
  <conditionalFormatting sqref="B439:H439">
    <cfRule type="expression" priority="82" aboveAverage="0" equalAverage="0" bottom="0" percent="0" rank="0" text="" dxfId="6624">
      <formula>$B$439&lt;1</formula>
    </cfRule>
  </conditionalFormatting>
  <conditionalFormatting sqref="B438:H438">
    <cfRule type="expression" priority="83" aboveAverage="0" equalAverage="0" bottom="0" percent="0" rank="0" text="" dxfId="6625">
      <formula>$B$438&lt;1</formula>
    </cfRule>
  </conditionalFormatting>
  <conditionalFormatting sqref="B437:H437">
    <cfRule type="expression" priority="84" aboveAverage="0" equalAverage="0" bottom="0" percent="0" rank="0" text="" dxfId="6626">
      <formula>$B$437&lt;1</formula>
    </cfRule>
  </conditionalFormatting>
  <conditionalFormatting sqref="B436:H436">
    <cfRule type="expression" priority="85" aboveAverage="0" equalAverage="0" bottom="0" percent="0" rank="0" text="" dxfId="6627">
      <formula>$B$436&lt;1</formula>
    </cfRule>
  </conditionalFormatting>
  <conditionalFormatting sqref="B435:H435">
    <cfRule type="expression" priority="86" aboveAverage="0" equalAverage="0" bottom="0" percent="0" rank="0" text="" dxfId="6628">
      <formula>$B$435&lt;1</formula>
    </cfRule>
  </conditionalFormatting>
  <conditionalFormatting sqref="B434:H434">
    <cfRule type="expression" priority="87" aboveAverage="0" equalAverage="0" bottom="0" percent="0" rank="0" text="" dxfId="6629">
      <formula>$B$434&lt;1</formula>
    </cfRule>
  </conditionalFormatting>
  <conditionalFormatting sqref="B433:H433">
    <cfRule type="expression" priority="88" aboveAverage="0" equalAverage="0" bottom="0" percent="0" rank="0" text="" dxfId="6630">
      <formula>$B$433&lt;1</formula>
    </cfRule>
  </conditionalFormatting>
  <conditionalFormatting sqref="B432:H432">
    <cfRule type="expression" priority="89" aboveAverage="0" equalAverage="0" bottom="0" percent="0" rank="0" text="" dxfId="6631">
      <formula>$B$432&lt;1</formula>
    </cfRule>
  </conditionalFormatting>
  <conditionalFormatting sqref="B431:H431">
    <cfRule type="expression" priority="90" aboveAverage="0" equalAverage="0" bottom="0" percent="0" rank="0" text="" dxfId="6632">
      <formula>$B$431&lt;1</formula>
    </cfRule>
  </conditionalFormatting>
  <conditionalFormatting sqref="B430:H430">
    <cfRule type="expression" priority="91" aboveAverage="0" equalAverage="0" bottom="0" percent="0" rank="0" text="" dxfId="6633">
      <formula>$B$430&lt;1</formula>
    </cfRule>
  </conditionalFormatting>
  <conditionalFormatting sqref="B429:H429">
    <cfRule type="expression" priority="92" aboveAverage="0" equalAverage="0" bottom="0" percent="0" rank="0" text="" dxfId="6634">
      <formula>$B$429&lt;1</formula>
    </cfRule>
  </conditionalFormatting>
  <conditionalFormatting sqref="B428:H428">
    <cfRule type="expression" priority="93" aboveAverage="0" equalAverage="0" bottom="0" percent="0" rank="0" text="" dxfId="6635">
      <formula>$B$428&lt;1</formula>
    </cfRule>
  </conditionalFormatting>
  <conditionalFormatting sqref="B427:H427">
    <cfRule type="expression" priority="94" aboveAverage="0" equalAverage="0" bottom="0" percent="0" rank="0" text="" dxfId="6636">
      <formula>$B$427&lt;1</formula>
    </cfRule>
  </conditionalFormatting>
  <conditionalFormatting sqref="B426:H426">
    <cfRule type="expression" priority="95" aboveAverage="0" equalAverage="0" bottom="0" percent="0" rank="0" text="" dxfId="6637">
      <formula>$B$426&lt;1</formula>
    </cfRule>
  </conditionalFormatting>
  <conditionalFormatting sqref="B425:H425">
    <cfRule type="expression" priority="96" aboveAverage="0" equalAverage="0" bottom="0" percent="0" rank="0" text="" dxfId="6638">
      <formula>$B$425&lt;1</formula>
    </cfRule>
  </conditionalFormatting>
  <conditionalFormatting sqref="B424:H424">
    <cfRule type="expression" priority="97" aboveAverage="0" equalAverage="0" bottom="0" percent="0" rank="0" text="" dxfId="6639">
      <formula>$B$424&lt;1</formula>
    </cfRule>
  </conditionalFormatting>
  <conditionalFormatting sqref="B423:H423">
    <cfRule type="expression" priority="98" aboveAverage="0" equalAverage="0" bottom="0" percent="0" rank="0" text="" dxfId="6640">
      <formula>$B$423&lt;1</formula>
    </cfRule>
  </conditionalFormatting>
  <conditionalFormatting sqref="B422:H422">
    <cfRule type="expression" priority="99" aboveAverage="0" equalAverage="0" bottom="0" percent="0" rank="0" text="" dxfId="6641">
      <formula>$B$422&lt;1</formula>
    </cfRule>
  </conditionalFormatting>
  <conditionalFormatting sqref="B421:H421">
    <cfRule type="expression" priority="100" aboveAverage="0" equalAverage="0" bottom="0" percent="0" rank="0" text="" dxfId="6642">
      <formula>$B$421&lt;1</formula>
    </cfRule>
  </conditionalFormatting>
  <conditionalFormatting sqref="B420:H420">
    <cfRule type="expression" priority="101" aboveAverage="0" equalAverage="0" bottom="0" percent="0" rank="0" text="" dxfId="6643">
      <formula>$B$420&lt;1</formula>
    </cfRule>
  </conditionalFormatting>
  <conditionalFormatting sqref="B419:H419">
    <cfRule type="expression" priority="102" aboveAverage="0" equalAverage="0" bottom="0" percent="0" rank="0" text="" dxfId="6644">
      <formula>$B$419&lt;1</formula>
    </cfRule>
  </conditionalFormatting>
  <conditionalFormatting sqref="B418:H418">
    <cfRule type="expression" priority="103" aboveAverage="0" equalAverage="0" bottom="0" percent="0" rank="0" text="" dxfId="6645">
      <formula>$B$418&lt;1</formula>
    </cfRule>
  </conditionalFormatting>
  <conditionalFormatting sqref="B417:H417">
    <cfRule type="expression" priority="104" aboveAverage="0" equalAverage="0" bottom="0" percent="0" rank="0" text="" dxfId="6646">
      <formula>$B$417&lt;1</formula>
    </cfRule>
  </conditionalFormatting>
  <conditionalFormatting sqref="B416:H416">
    <cfRule type="expression" priority="105" aboveAverage="0" equalAverage="0" bottom="0" percent="0" rank="0" text="" dxfId="6647">
      <formula>$B$416&lt;1</formula>
    </cfRule>
  </conditionalFormatting>
  <conditionalFormatting sqref="B415:H415">
    <cfRule type="expression" priority="106" aboveAverage="0" equalAverage="0" bottom="0" percent="0" rank="0" text="" dxfId="6648">
      <formula>$B$415&lt;1</formula>
    </cfRule>
  </conditionalFormatting>
  <conditionalFormatting sqref="B414:H414">
    <cfRule type="expression" priority="107" aboveAverage="0" equalAverage="0" bottom="0" percent="0" rank="0" text="" dxfId="6649">
      <formula>$B$414&lt;1</formula>
    </cfRule>
  </conditionalFormatting>
  <conditionalFormatting sqref="B413:H413">
    <cfRule type="expression" priority="108" aboveAverage="0" equalAverage="0" bottom="0" percent="0" rank="0" text="" dxfId="6650">
      <formula>$B$413&lt;1</formula>
    </cfRule>
  </conditionalFormatting>
  <conditionalFormatting sqref="B412:H412">
    <cfRule type="expression" priority="109" aboveAverage="0" equalAverage="0" bottom="0" percent="0" rank="0" text="" dxfId="6651">
      <formula>$B$412&lt;1</formula>
    </cfRule>
  </conditionalFormatting>
  <conditionalFormatting sqref="B411:H411">
    <cfRule type="expression" priority="110" aboveAverage="0" equalAverage="0" bottom="0" percent="0" rank="0" text="" dxfId="6652">
      <formula>$B$411&lt;1</formula>
    </cfRule>
  </conditionalFormatting>
  <conditionalFormatting sqref="B410:H410">
    <cfRule type="expression" priority="111" aboveAverage="0" equalAverage="0" bottom="0" percent="0" rank="0" text="" dxfId="6653">
      <formula>$B$410&lt;1</formula>
    </cfRule>
  </conditionalFormatting>
  <conditionalFormatting sqref="B409:H409">
    <cfRule type="expression" priority="112" aboveAverage="0" equalAverage="0" bottom="0" percent="0" rank="0" text="" dxfId="6654">
      <formula>$B$409&lt;1</formula>
    </cfRule>
  </conditionalFormatting>
  <conditionalFormatting sqref="B408:H408">
    <cfRule type="expression" priority="113" aboveAverage="0" equalAverage="0" bottom="0" percent="0" rank="0" text="" dxfId="6655">
      <formula>$B$408&lt;1</formula>
    </cfRule>
  </conditionalFormatting>
  <conditionalFormatting sqref="B407:H407">
    <cfRule type="expression" priority="114" aboveAverage="0" equalAverage="0" bottom="0" percent="0" rank="0" text="" dxfId="6656">
      <formula>$B$407&lt;1</formula>
    </cfRule>
  </conditionalFormatting>
  <conditionalFormatting sqref="B406:H406">
    <cfRule type="expression" priority="115" aboveAverage="0" equalAverage="0" bottom="0" percent="0" rank="0" text="" dxfId="6657">
      <formula>$B$406&lt;1</formula>
    </cfRule>
  </conditionalFormatting>
  <conditionalFormatting sqref="B405:H405">
    <cfRule type="expression" priority="116" aboveAverage="0" equalAverage="0" bottom="0" percent="0" rank="0" text="" dxfId="6658">
      <formula>$B$405&lt;1</formula>
    </cfRule>
  </conditionalFormatting>
  <conditionalFormatting sqref="B404:H404">
    <cfRule type="expression" priority="117" aboveAverage="0" equalAverage="0" bottom="0" percent="0" rank="0" text="" dxfId="6659">
      <formula>$B$404&lt;1</formula>
    </cfRule>
  </conditionalFormatting>
  <conditionalFormatting sqref="B403:H403">
    <cfRule type="expression" priority="118" aboveAverage="0" equalAverage="0" bottom="0" percent="0" rank="0" text="" dxfId="6660">
      <formula>$B$403&lt;1</formula>
    </cfRule>
  </conditionalFormatting>
  <conditionalFormatting sqref="B402:H402">
    <cfRule type="expression" priority="119" aboveAverage="0" equalAverage="0" bottom="0" percent="0" rank="0" text="" dxfId="6661">
      <formula>$B$402&lt;1</formula>
    </cfRule>
  </conditionalFormatting>
  <conditionalFormatting sqref="B401:H401">
    <cfRule type="expression" priority="120" aboveAverage="0" equalAverage="0" bottom="0" percent="0" rank="0" text="" dxfId="6662">
      <formula>$B$401&lt;1</formula>
    </cfRule>
  </conditionalFormatting>
  <conditionalFormatting sqref="B400:H400">
    <cfRule type="expression" priority="121" aboveAverage="0" equalAverage="0" bottom="0" percent="0" rank="0" text="" dxfId="6663">
      <formula>$B$400&lt;1</formula>
    </cfRule>
  </conditionalFormatting>
  <conditionalFormatting sqref="B399:H399">
    <cfRule type="expression" priority="122" aboveAverage="0" equalAverage="0" bottom="0" percent="0" rank="0" text="" dxfId="6664">
      <formula>$B$399&lt;1</formula>
    </cfRule>
  </conditionalFormatting>
  <conditionalFormatting sqref="B398:H398">
    <cfRule type="expression" priority="123" aboveAverage="0" equalAverage="0" bottom="0" percent="0" rank="0" text="" dxfId="6665">
      <formula>$B$398&lt;1</formula>
    </cfRule>
  </conditionalFormatting>
  <conditionalFormatting sqref="B397:H397">
    <cfRule type="expression" priority="124" aboveAverage="0" equalAverage="0" bottom="0" percent="0" rank="0" text="" dxfId="6666">
      <formula>$B$397&lt;1</formula>
    </cfRule>
  </conditionalFormatting>
  <conditionalFormatting sqref="B396:H396">
    <cfRule type="expression" priority="125" aboveAverage="0" equalAverage="0" bottom="0" percent="0" rank="0" text="" dxfId="6667">
      <formula>$B$396&lt;1</formula>
    </cfRule>
  </conditionalFormatting>
  <conditionalFormatting sqref="B395:H395">
    <cfRule type="expression" priority="126" aboveAverage="0" equalAverage="0" bottom="0" percent="0" rank="0" text="" dxfId="6668">
      <formula>$B$395&lt;1</formula>
    </cfRule>
  </conditionalFormatting>
  <conditionalFormatting sqref="B394:H394">
    <cfRule type="expression" priority="127" aboveAverage="0" equalAverage="0" bottom="0" percent="0" rank="0" text="" dxfId="6669">
      <formula>$B$394&lt;1</formula>
    </cfRule>
  </conditionalFormatting>
  <conditionalFormatting sqref="B393:H393">
    <cfRule type="expression" priority="128" aboveAverage="0" equalAverage="0" bottom="0" percent="0" rank="0" text="" dxfId="6670">
      <formula>$B$393&lt;1</formula>
    </cfRule>
  </conditionalFormatting>
  <conditionalFormatting sqref="B392:H392">
    <cfRule type="expression" priority="129" aboveAverage="0" equalAverage="0" bottom="0" percent="0" rank="0" text="" dxfId="6671">
      <formula>$B$392&lt;1</formula>
    </cfRule>
  </conditionalFormatting>
  <conditionalFormatting sqref="B391:H391">
    <cfRule type="expression" priority="130" aboveAverage="0" equalAverage="0" bottom="0" percent="0" rank="0" text="" dxfId="6672">
      <formula>$B$391&lt;1</formula>
    </cfRule>
  </conditionalFormatting>
  <conditionalFormatting sqref="B390:H390">
    <cfRule type="expression" priority="131" aboveAverage="0" equalAverage="0" bottom="0" percent="0" rank="0" text="" dxfId="6673">
      <formula>$B$390&lt;1</formula>
    </cfRule>
  </conditionalFormatting>
  <conditionalFormatting sqref="B389:H389">
    <cfRule type="expression" priority="132" aboveAverage="0" equalAverage="0" bottom="0" percent="0" rank="0" text="" dxfId="6674">
      <formula>$B$389&lt;1</formula>
    </cfRule>
  </conditionalFormatting>
  <conditionalFormatting sqref="B388:H388">
    <cfRule type="expression" priority="133" aboveAverage="0" equalAverage="0" bottom="0" percent="0" rank="0" text="" dxfId="6675">
      <formula>$B$388&lt;1</formula>
    </cfRule>
  </conditionalFormatting>
  <conditionalFormatting sqref="B387:H387">
    <cfRule type="expression" priority="134" aboveAverage="0" equalAverage="0" bottom="0" percent="0" rank="0" text="" dxfId="6676">
      <formula>$B$387&lt;1</formula>
    </cfRule>
  </conditionalFormatting>
  <conditionalFormatting sqref="B386:H386">
    <cfRule type="expression" priority="135" aboveAverage="0" equalAverage="0" bottom="0" percent="0" rank="0" text="" dxfId="6677">
      <formula>$B$386&lt;1</formula>
    </cfRule>
  </conditionalFormatting>
  <conditionalFormatting sqref="B385:H385">
    <cfRule type="expression" priority="136" aboveAverage="0" equalAverage="0" bottom="0" percent="0" rank="0" text="" dxfId="6678">
      <formula>$B$385&lt;1</formula>
    </cfRule>
  </conditionalFormatting>
  <conditionalFormatting sqref="B384:H384">
    <cfRule type="expression" priority="137" aboveAverage="0" equalAverage="0" bottom="0" percent="0" rank="0" text="" dxfId="6679">
      <formula>$B$384&lt;1</formula>
    </cfRule>
  </conditionalFormatting>
  <conditionalFormatting sqref="B383:H383">
    <cfRule type="expression" priority="138" aboveAverage="0" equalAverage="0" bottom="0" percent="0" rank="0" text="" dxfId="6680">
      <formula>$B$383&lt;1</formula>
    </cfRule>
  </conditionalFormatting>
  <conditionalFormatting sqref="B382:H382">
    <cfRule type="expression" priority="139" aboveAverage="0" equalAverage="0" bottom="0" percent="0" rank="0" text="" dxfId="6681">
      <formula>$B$382&lt;1</formula>
    </cfRule>
  </conditionalFormatting>
  <conditionalFormatting sqref="B381:H381">
    <cfRule type="expression" priority="140" aboveAverage="0" equalAverage="0" bottom="0" percent="0" rank="0" text="" dxfId="6682">
      <formula>$B$381&lt;1</formula>
    </cfRule>
  </conditionalFormatting>
  <conditionalFormatting sqref="B380:H380">
    <cfRule type="expression" priority="141" aboveAverage="0" equalAverage="0" bottom="0" percent="0" rank="0" text="" dxfId="6683">
      <formula>$B$380&lt;1</formula>
    </cfRule>
  </conditionalFormatting>
  <conditionalFormatting sqref="B379:H379">
    <cfRule type="expression" priority="142" aboveAverage="0" equalAverage="0" bottom="0" percent="0" rank="0" text="" dxfId="6684">
      <formula>$B$379&lt;1</formula>
    </cfRule>
  </conditionalFormatting>
  <conditionalFormatting sqref="B378:H378">
    <cfRule type="expression" priority="143" aboveAverage="0" equalAverage="0" bottom="0" percent="0" rank="0" text="" dxfId="6685">
      <formula>$B$378&lt;1</formula>
    </cfRule>
  </conditionalFormatting>
  <conditionalFormatting sqref="B377:H377">
    <cfRule type="expression" priority="144" aboveAverage="0" equalAverage="0" bottom="0" percent="0" rank="0" text="" dxfId="6686">
      <formula>$B$377&lt;1</formula>
    </cfRule>
  </conditionalFormatting>
  <conditionalFormatting sqref="B376:H376">
    <cfRule type="expression" priority="145" aboveAverage="0" equalAverage="0" bottom="0" percent="0" rank="0" text="" dxfId="6687">
      <formula>$B$376&lt;1</formula>
    </cfRule>
  </conditionalFormatting>
  <conditionalFormatting sqref="B375:H375">
    <cfRule type="expression" priority="146" aboveAverage="0" equalAverage="0" bottom="0" percent="0" rank="0" text="" dxfId="6688">
      <formula>$B$375&lt;1</formula>
    </cfRule>
  </conditionalFormatting>
  <conditionalFormatting sqref="B374:H374">
    <cfRule type="expression" priority="147" aboveAverage="0" equalAverage="0" bottom="0" percent="0" rank="0" text="" dxfId="6689">
      <formula>$B$374&lt;1</formula>
    </cfRule>
  </conditionalFormatting>
  <conditionalFormatting sqref="B373:H373">
    <cfRule type="expression" priority="148" aboveAverage="0" equalAverage="0" bottom="0" percent="0" rank="0" text="" dxfId="6690">
      <formula>$B$373&lt;1</formula>
    </cfRule>
  </conditionalFormatting>
  <conditionalFormatting sqref="B372:H372">
    <cfRule type="expression" priority="149" aboveAverage="0" equalAverage="0" bottom="0" percent="0" rank="0" text="" dxfId="6691">
      <formula>$B$372&lt;1</formula>
    </cfRule>
  </conditionalFormatting>
  <conditionalFormatting sqref="B371:H371">
    <cfRule type="expression" priority="150" aboveAverage="0" equalAverage="0" bottom="0" percent="0" rank="0" text="" dxfId="6692">
      <formula>$B$371&lt;1</formula>
    </cfRule>
  </conditionalFormatting>
  <conditionalFormatting sqref="B370:H370">
    <cfRule type="expression" priority="151" aboveAverage="0" equalAverage="0" bottom="0" percent="0" rank="0" text="" dxfId="6693">
      <formula>$B$370&lt;1</formula>
    </cfRule>
  </conditionalFormatting>
  <conditionalFormatting sqref="B369:H369">
    <cfRule type="expression" priority="152" aboveAverage="0" equalAverage="0" bottom="0" percent="0" rank="0" text="" dxfId="6694">
      <formula>$B$369&lt;1</formula>
    </cfRule>
  </conditionalFormatting>
  <conditionalFormatting sqref="B368:H368">
    <cfRule type="expression" priority="153" aboveAverage="0" equalAverage="0" bottom="0" percent="0" rank="0" text="" dxfId="6695">
      <formula>$B$368&lt;1</formula>
    </cfRule>
  </conditionalFormatting>
  <conditionalFormatting sqref="B367:H367">
    <cfRule type="expression" priority="154" aboveAverage="0" equalAverage="0" bottom="0" percent="0" rank="0" text="" dxfId="6696">
      <formula>$B$367&lt;1</formula>
    </cfRule>
  </conditionalFormatting>
  <conditionalFormatting sqref="B366:H366">
    <cfRule type="expression" priority="155" aboveAverage="0" equalAverage="0" bottom="0" percent="0" rank="0" text="" dxfId="6697">
      <formula>$B$366&lt;1</formula>
    </cfRule>
  </conditionalFormatting>
  <conditionalFormatting sqref="B365:H365">
    <cfRule type="expression" priority="156" aboveAverage="0" equalAverage="0" bottom="0" percent="0" rank="0" text="" dxfId="6698">
      <formula>$B$365&lt;1</formula>
    </cfRule>
  </conditionalFormatting>
  <conditionalFormatting sqref="B364:H364">
    <cfRule type="expression" priority="157" aboveAverage="0" equalAverage="0" bottom="0" percent="0" rank="0" text="" dxfId="6699">
      <formula>$B$364&lt;1</formula>
    </cfRule>
  </conditionalFormatting>
  <conditionalFormatting sqref="B363:H363">
    <cfRule type="expression" priority="158" aboveAverage="0" equalAverage="0" bottom="0" percent="0" rank="0" text="" dxfId="6700">
      <formula>$B$363&lt;1</formula>
    </cfRule>
  </conditionalFormatting>
  <conditionalFormatting sqref="B362:H362">
    <cfRule type="expression" priority="159" aboveAverage="0" equalAverage="0" bottom="0" percent="0" rank="0" text="" dxfId="6701">
      <formula>$B$362&lt;1</formula>
    </cfRule>
  </conditionalFormatting>
  <conditionalFormatting sqref="B359:H359">
    <cfRule type="expression" priority="160" aboveAverage="0" equalAverage="0" bottom="0" percent="0" rank="0" text="" dxfId="6702">
      <formula>$B$359&lt;1</formula>
    </cfRule>
  </conditionalFormatting>
  <conditionalFormatting sqref="B358:H358">
    <cfRule type="expression" priority="161" aboveAverage="0" equalAverage="0" bottom="0" percent="0" rank="0" text="" dxfId="6703">
      <formula>$B$358&lt;1</formula>
    </cfRule>
  </conditionalFormatting>
  <conditionalFormatting sqref="B357:H357">
    <cfRule type="expression" priority="162" aboveAverage="0" equalAverage="0" bottom="0" percent="0" rank="0" text="" dxfId="6704">
      <formula>$B$357&lt;1</formula>
    </cfRule>
  </conditionalFormatting>
  <conditionalFormatting sqref="B356:H356">
    <cfRule type="expression" priority="163" aboveAverage="0" equalAverage="0" bottom="0" percent="0" rank="0" text="" dxfId="6705">
      <formula>$B$356&lt;1</formula>
    </cfRule>
  </conditionalFormatting>
  <conditionalFormatting sqref="B355:H355">
    <cfRule type="expression" priority="164" aboveAverage="0" equalAverage="0" bottom="0" percent="0" rank="0" text="" dxfId="6706">
      <formula>$B$355&lt;1</formula>
    </cfRule>
  </conditionalFormatting>
  <conditionalFormatting sqref="B354:H354">
    <cfRule type="expression" priority="165" aboveAverage="0" equalAverage="0" bottom="0" percent="0" rank="0" text="" dxfId="6707">
      <formula>$B$354&lt;1</formula>
    </cfRule>
  </conditionalFormatting>
  <conditionalFormatting sqref="B353:H353">
    <cfRule type="expression" priority="166" aboveAverage="0" equalAverage="0" bottom="0" percent="0" rank="0" text="" dxfId="6708">
      <formula>$B$353&lt;1</formula>
    </cfRule>
  </conditionalFormatting>
  <conditionalFormatting sqref="B352:H352">
    <cfRule type="expression" priority="167" aboveAverage="0" equalAverage="0" bottom="0" percent="0" rank="0" text="" dxfId="6709">
      <formula>$B$352&lt;1</formula>
    </cfRule>
  </conditionalFormatting>
  <conditionalFormatting sqref="B351:H351">
    <cfRule type="expression" priority="168" aboveAverage="0" equalAverage="0" bottom="0" percent="0" rank="0" text="" dxfId="6710">
      <formula>$B$351&lt;1</formula>
    </cfRule>
  </conditionalFormatting>
  <conditionalFormatting sqref="B350:H350">
    <cfRule type="expression" priority="169" aboveAverage="0" equalAverage="0" bottom="0" percent="0" rank="0" text="" dxfId="6711">
      <formula>$B$350&lt;1</formula>
    </cfRule>
  </conditionalFormatting>
  <conditionalFormatting sqref="B349:H349">
    <cfRule type="expression" priority="170" aboveAverage="0" equalAverage="0" bottom="0" percent="0" rank="0" text="" dxfId="6712">
      <formula>$B$349&lt;1</formula>
    </cfRule>
  </conditionalFormatting>
  <conditionalFormatting sqref="B348:H348">
    <cfRule type="expression" priority="171" aboveAverage="0" equalAverage="0" bottom="0" percent="0" rank="0" text="" dxfId="6713">
      <formula>$B$348&lt;1</formula>
    </cfRule>
  </conditionalFormatting>
  <conditionalFormatting sqref="B343:H343">
    <cfRule type="expression" priority="172" aboveAverage="0" equalAverage="0" bottom="0" percent="0" rank="0" text="" dxfId="6714">
      <formula>$B$343&lt;1</formula>
    </cfRule>
  </conditionalFormatting>
  <conditionalFormatting sqref="B342:H342">
    <cfRule type="expression" priority="173" aboveAverage="0" equalAverage="0" bottom="0" percent="0" rank="0" text="" dxfId="6715">
      <formula>$B$342&lt;1</formula>
    </cfRule>
  </conditionalFormatting>
  <conditionalFormatting sqref="B341:H341">
    <cfRule type="expression" priority="174" aboveAverage="0" equalAverage="0" bottom="0" percent="0" rank="0" text="" dxfId="6716">
      <formula>$B$341&lt;1</formula>
    </cfRule>
  </conditionalFormatting>
  <conditionalFormatting sqref="B340:H340">
    <cfRule type="expression" priority="175" aboveAverage="0" equalAverage="0" bottom="0" percent="0" rank="0" text="" dxfId="6717">
      <formula>$B$340&lt;1</formula>
    </cfRule>
  </conditionalFormatting>
  <conditionalFormatting sqref="B339:H339">
    <cfRule type="expression" priority="176" aboveAverage="0" equalAverage="0" bottom="0" percent="0" rank="0" text="" dxfId="6718">
      <formula>$B$339&lt;1</formula>
    </cfRule>
  </conditionalFormatting>
  <conditionalFormatting sqref="B338:H338">
    <cfRule type="expression" priority="177" aboveAverage="0" equalAverage="0" bottom="0" percent="0" rank="0" text="" dxfId="6719">
      <formula>$B$338&lt;1</formula>
    </cfRule>
  </conditionalFormatting>
  <conditionalFormatting sqref="B337:H337">
    <cfRule type="expression" priority="178" aboveAverage="0" equalAverage="0" bottom="0" percent="0" rank="0" text="" dxfId="6720">
      <formula>$B$337&lt;1</formula>
    </cfRule>
  </conditionalFormatting>
  <conditionalFormatting sqref="B336:H336">
    <cfRule type="expression" priority="179" aboveAverage="0" equalAverage="0" bottom="0" percent="0" rank="0" text="" dxfId="6721">
      <formula>$B$336&lt;1</formula>
    </cfRule>
  </conditionalFormatting>
  <conditionalFormatting sqref="B335:H335">
    <cfRule type="expression" priority="180" aboveAverage="0" equalAverage="0" bottom="0" percent="0" rank="0" text="" dxfId="6722">
      <formula>$B$335&lt;1</formula>
    </cfRule>
  </conditionalFormatting>
  <conditionalFormatting sqref="B334:H334">
    <cfRule type="expression" priority="181" aboveAverage="0" equalAverage="0" bottom="0" percent="0" rank="0" text="" dxfId="6723">
      <formula>$B$334&lt;1</formula>
    </cfRule>
  </conditionalFormatting>
  <conditionalFormatting sqref="B333:H333">
    <cfRule type="expression" priority="182" aboveAverage="0" equalAverage="0" bottom="0" percent="0" rank="0" text="" dxfId="6724">
      <formula>$B$333&lt;1</formula>
    </cfRule>
  </conditionalFormatting>
  <conditionalFormatting sqref="B332:H332">
    <cfRule type="expression" priority="183" aboveAverage="0" equalAverage="0" bottom="0" percent="0" rank="0" text="" dxfId="6725">
      <formula>$B$332&lt;1</formula>
    </cfRule>
  </conditionalFormatting>
  <conditionalFormatting sqref="B331:H331">
    <cfRule type="expression" priority="184" aboveAverage="0" equalAverage="0" bottom="0" percent="0" rank="0" text="" dxfId="6726">
      <formula>$B$331&lt;1</formula>
    </cfRule>
  </conditionalFormatting>
  <conditionalFormatting sqref="B330:H330">
    <cfRule type="expression" priority="185" aboveAverage="0" equalAverage="0" bottom="0" percent="0" rank="0" text="" dxfId="6727">
      <formula>$B$330&lt;1</formula>
    </cfRule>
  </conditionalFormatting>
  <conditionalFormatting sqref="B329:H329">
    <cfRule type="expression" priority="186" aboveAverage="0" equalAverage="0" bottom="0" percent="0" rank="0" text="" dxfId="6728">
      <formula>$B$329&lt;1</formula>
    </cfRule>
  </conditionalFormatting>
  <conditionalFormatting sqref="B328:H328">
    <cfRule type="expression" priority="187" aboveAverage="0" equalAverage="0" bottom="0" percent="0" rank="0" text="" dxfId="6729">
      <formula>$B$328&lt;1</formula>
    </cfRule>
  </conditionalFormatting>
  <conditionalFormatting sqref="B327:H327">
    <cfRule type="expression" priority="188" aboveAverage="0" equalAverage="0" bottom="0" percent="0" rank="0" text="" dxfId="6730">
      <formula>$B$327&lt;1</formula>
    </cfRule>
  </conditionalFormatting>
  <conditionalFormatting sqref="B326:H326">
    <cfRule type="expression" priority="189" aboveAverage="0" equalAverage="0" bottom="0" percent="0" rank="0" text="" dxfId="6731">
      <formula>$B$326&lt;1</formula>
    </cfRule>
  </conditionalFormatting>
  <conditionalFormatting sqref="B325:H325">
    <cfRule type="expression" priority="190" aboveAverage="0" equalAverage="0" bottom="0" percent="0" rank="0" text="" dxfId="6732">
      <formula>$B$325&lt;1</formula>
    </cfRule>
  </conditionalFormatting>
  <conditionalFormatting sqref="B324:H324">
    <cfRule type="expression" priority="191" aboveAverage="0" equalAverage="0" bottom="0" percent="0" rank="0" text="" dxfId="6733">
      <formula>$B$324&lt;1</formula>
    </cfRule>
  </conditionalFormatting>
  <conditionalFormatting sqref="B323:H323">
    <cfRule type="expression" priority="192" aboveAverage="0" equalAverage="0" bottom="0" percent="0" rank="0" text="" dxfId="6734">
      <formula>$B$323&lt;1</formula>
    </cfRule>
  </conditionalFormatting>
  <conditionalFormatting sqref="B322:H322">
    <cfRule type="expression" priority="193" aboveAverage="0" equalAverage="0" bottom="0" percent="0" rank="0" text="" dxfId="6735">
      <formula>$B$322&lt;1</formula>
    </cfRule>
  </conditionalFormatting>
  <conditionalFormatting sqref="B321:H321">
    <cfRule type="expression" priority="194" aboveAverage="0" equalAverage="0" bottom="0" percent="0" rank="0" text="" dxfId="6736">
      <formula>$B$321&lt;1</formula>
    </cfRule>
  </conditionalFormatting>
  <conditionalFormatting sqref="B320:H320">
    <cfRule type="expression" priority="195" aboveAverage="0" equalAverage="0" bottom="0" percent="0" rank="0" text="" dxfId="6737">
      <formula>$B$320&lt;1</formula>
    </cfRule>
  </conditionalFormatting>
  <conditionalFormatting sqref="B319:H319">
    <cfRule type="expression" priority="196" aboveAverage="0" equalAverage="0" bottom="0" percent="0" rank="0" text="" dxfId="6738">
      <formula>$B$319&lt;1</formula>
    </cfRule>
  </conditionalFormatting>
  <conditionalFormatting sqref="B318:H318">
    <cfRule type="expression" priority="197" aboveAverage="0" equalAverage="0" bottom="0" percent="0" rank="0" text="" dxfId="6739">
      <formula>$B$318&lt;1</formula>
    </cfRule>
  </conditionalFormatting>
  <conditionalFormatting sqref="B317:H317">
    <cfRule type="expression" priority="198" aboveAverage="0" equalAverage="0" bottom="0" percent="0" rank="0" text="" dxfId="6740">
      <formula>$B$317&lt;1</formula>
    </cfRule>
  </conditionalFormatting>
  <conditionalFormatting sqref="B316:H316">
    <cfRule type="expression" priority="199" aboveAverage="0" equalAverage="0" bottom="0" percent="0" rank="0" text="" dxfId="6741">
      <formula>$B$316&lt;1</formula>
    </cfRule>
  </conditionalFormatting>
  <conditionalFormatting sqref="B315:H315">
    <cfRule type="expression" priority="200" aboveAverage="0" equalAverage="0" bottom="0" percent="0" rank="0" text="" dxfId="6742">
      <formula>$B$315&lt;1</formula>
    </cfRule>
  </conditionalFormatting>
  <conditionalFormatting sqref="B314:H314">
    <cfRule type="expression" priority="201" aboveAverage="0" equalAverage="0" bottom="0" percent="0" rank="0" text="" dxfId="6743">
      <formula>$B$314&lt;1</formula>
    </cfRule>
  </conditionalFormatting>
  <conditionalFormatting sqref="B313:H313">
    <cfRule type="expression" priority="202" aboveAverage="0" equalAverage="0" bottom="0" percent="0" rank="0" text="" dxfId="6744">
      <formula>$B$313&lt;1</formula>
    </cfRule>
  </conditionalFormatting>
  <conditionalFormatting sqref="B312:H312">
    <cfRule type="expression" priority="203" aboveAverage="0" equalAverage="0" bottom="0" percent="0" rank="0" text="" dxfId="6745">
      <formula>$B$312&lt;1</formula>
    </cfRule>
  </conditionalFormatting>
  <conditionalFormatting sqref="B311:H311">
    <cfRule type="expression" priority="204" aboveAverage="0" equalAverage="0" bottom="0" percent="0" rank="0" text="" dxfId="6746">
      <formula>$B$311&lt;1</formula>
    </cfRule>
  </conditionalFormatting>
  <conditionalFormatting sqref="B310:H310">
    <cfRule type="expression" priority="205" aboveAverage="0" equalAverage="0" bottom="0" percent="0" rank="0" text="" dxfId="6747">
      <formula>$B$310&lt;1</formula>
    </cfRule>
  </conditionalFormatting>
  <conditionalFormatting sqref="B309:H309">
    <cfRule type="expression" priority="206" aboveAverage="0" equalAverage="0" bottom="0" percent="0" rank="0" text="" dxfId="6748">
      <formula>$B$309&lt;1</formula>
    </cfRule>
  </conditionalFormatting>
  <conditionalFormatting sqref="B308:H308">
    <cfRule type="expression" priority="207" aboveAverage="0" equalAverage="0" bottom="0" percent="0" rank="0" text="" dxfId="6749">
      <formula>$B$308&lt;1</formula>
    </cfRule>
  </conditionalFormatting>
  <conditionalFormatting sqref="B307:H307">
    <cfRule type="expression" priority="208" aboveAverage="0" equalAverage="0" bottom="0" percent="0" rank="0" text="" dxfId="6750">
      <formula>$B$307&lt;1</formula>
    </cfRule>
  </conditionalFormatting>
  <conditionalFormatting sqref="B306:H306">
    <cfRule type="expression" priority="209" aboveAverage="0" equalAverage="0" bottom="0" percent="0" rank="0" text="" dxfId="6751">
      <formula>$B$306&lt;1</formula>
    </cfRule>
  </conditionalFormatting>
  <conditionalFormatting sqref="B305:H305">
    <cfRule type="expression" priority="210" aboveAverage="0" equalAverage="0" bottom="0" percent="0" rank="0" text="" dxfId="6752">
      <formula>$B$305&lt;1</formula>
    </cfRule>
  </conditionalFormatting>
  <conditionalFormatting sqref="B304:H304">
    <cfRule type="expression" priority="211" aboveAverage="0" equalAverage="0" bottom="0" percent="0" rank="0" text="" dxfId="6753">
      <formula>$B$304&lt;1</formula>
    </cfRule>
  </conditionalFormatting>
  <conditionalFormatting sqref="B303:H303">
    <cfRule type="expression" priority="212" aboveAverage="0" equalAverage="0" bottom="0" percent="0" rank="0" text="" dxfId="6754">
      <formula>$B$303&lt;1</formula>
    </cfRule>
  </conditionalFormatting>
  <conditionalFormatting sqref="B302:H302">
    <cfRule type="expression" priority="213" aboveAverage="0" equalAverage="0" bottom="0" percent="0" rank="0" text="" dxfId="6755">
      <formula>$B$302&lt;1</formula>
    </cfRule>
  </conditionalFormatting>
  <conditionalFormatting sqref="B301:H301">
    <cfRule type="expression" priority="214" aboveAverage="0" equalAverage="0" bottom="0" percent="0" rank="0" text="" dxfId="6756">
      <formula>$B$301&lt;1</formula>
    </cfRule>
  </conditionalFormatting>
  <conditionalFormatting sqref="B300:H300">
    <cfRule type="expression" priority="215" aboveAverage="0" equalAverage="0" bottom="0" percent="0" rank="0" text="" dxfId="6757">
      <formula>$B$300&lt;1</formula>
    </cfRule>
  </conditionalFormatting>
  <conditionalFormatting sqref="B299:H299">
    <cfRule type="expression" priority="216" aboveAverage="0" equalAverage="0" bottom="0" percent="0" rank="0" text="" dxfId="6758">
      <formula>$B$299&lt;1</formula>
    </cfRule>
  </conditionalFormatting>
  <conditionalFormatting sqref="B298:H298">
    <cfRule type="expression" priority="217" aboveAverage="0" equalAverage="0" bottom="0" percent="0" rank="0" text="" dxfId="6759">
      <formula>$B$298&lt;1</formula>
    </cfRule>
  </conditionalFormatting>
  <conditionalFormatting sqref="B297:H297">
    <cfRule type="expression" priority="218" aboveAverage="0" equalAverage="0" bottom="0" percent="0" rank="0" text="" dxfId="6760">
      <formula>$B$297&lt;1</formula>
    </cfRule>
  </conditionalFormatting>
  <conditionalFormatting sqref="B296:H296">
    <cfRule type="expression" priority="219" aboveAverage="0" equalAverage="0" bottom="0" percent="0" rank="0" text="" dxfId="6761">
      <formula>$B$296&lt;1</formula>
    </cfRule>
  </conditionalFormatting>
  <conditionalFormatting sqref="B295:H295">
    <cfRule type="expression" priority="220" aboveAverage="0" equalAverage="0" bottom="0" percent="0" rank="0" text="" dxfId="6762">
      <formula>$B$295&lt;1</formula>
    </cfRule>
  </conditionalFormatting>
  <conditionalFormatting sqref="B294:H294">
    <cfRule type="expression" priority="221" aboveAverage="0" equalAverage="0" bottom="0" percent="0" rank="0" text="" dxfId="6763">
      <formula>$B$294&lt;1</formula>
    </cfRule>
  </conditionalFormatting>
  <conditionalFormatting sqref="B293:H293">
    <cfRule type="expression" priority="222" aboveAverage="0" equalAverage="0" bottom="0" percent="0" rank="0" text="" dxfId="6764">
      <formula>$B$293&lt;1</formula>
    </cfRule>
  </conditionalFormatting>
  <conditionalFormatting sqref="B292:H292">
    <cfRule type="expression" priority="223" aboveAverage="0" equalAverage="0" bottom="0" percent="0" rank="0" text="" dxfId="6765">
      <formula>$B$292&lt;1</formula>
    </cfRule>
  </conditionalFormatting>
  <conditionalFormatting sqref="B291:H291">
    <cfRule type="expression" priority="224" aboveAverage="0" equalAverage="0" bottom="0" percent="0" rank="0" text="" dxfId="6766">
      <formula>$B$291&lt;1</formula>
    </cfRule>
  </conditionalFormatting>
  <conditionalFormatting sqref="B290:H290">
    <cfRule type="expression" priority="225" aboveAverage="0" equalAverage="0" bottom="0" percent="0" rank="0" text="" dxfId="6767">
      <formula>$B$290&lt;1</formula>
    </cfRule>
  </conditionalFormatting>
  <conditionalFormatting sqref="B289:H289">
    <cfRule type="expression" priority="226" aboveAverage="0" equalAverage="0" bottom="0" percent="0" rank="0" text="" dxfId="6768">
      <formula>$B$289&lt;1</formula>
    </cfRule>
  </conditionalFormatting>
  <conditionalFormatting sqref="B288:H288">
    <cfRule type="expression" priority="227" aboveAverage="0" equalAverage="0" bottom="0" percent="0" rank="0" text="" dxfId="6769">
      <formula>$B$288&lt;1</formula>
    </cfRule>
  </conditionalFormatting>
  <conditionalFormatting sqref="B287:H287">
    <cfRule type="expression" priority="228" aboveAverage="0" equalAverage="0" bottom="0" percent="0" rank="0" text="" dxfId="6770">
      <formula>$B$287&lt;1</formula>
    </cfRule>
  </conditionalFormatting>
  <conditionalFormatting sqref="B286:H286">
    <cfRule type="expression" priority="229" aboveAverage="0" equalAverage="0" bottom="0" percent="0" rank="0" text="" dxfId="6771">
      <formula>$B$286&lt;1</formula>
    </cfRule>
  </conditionalFormatting>
  <conditionalFormatting sqref="B285:H285">
    <cfRule type="expression" priority="230" aboveAverage="0" equalAverage="0" bottom="0" percent="0" rank="0" text="" dxfId="6772">
      <formula>$B$285&lt;1</formula>
    </cfRule>
  </conditionalFormatting>
  <conditionalFormatting sqref="B284:H284">
    <cfRule type="expression" priority="231" aboveAverage="0" equalAverage="0" bottom="0" percent="0" rank="0" text="" dxfId="6773">
      <formula>$B$284&lt;1</formula>
    </cfRule>
  </conditionalFormatting>
  <conditionalFormatting sqref="B283:H283">
    <cfRule type="expression" priority="232" aboveAverage="0" equalAverage="0" bottom="0" percent="0" rank="0" text="" dxfId="6774">
      <formula>$B$283&lt;1</formula>
    </cfRule>
  </conditionalFormatting>
  <conditionalFormatting sqref="B282:H282">
    <cfRule type="expression" priority="233" aboveAverage="0" equalAverage="0" bottom="0" percent="0" rank="0" text="" dxfId="6775">
      <formula>$B$282&lt;1</formula>
    </cfRule>
  </conditionalFormatting>
  <conditionalFormatting sqref="B281:H281">
    <cfRule type="expression" priority="234" aboveAverage="0" equalAverage="0" bottom="0" percent="0" rank="0" text="" dxfId="6776">
      <formula>$B$281&lt;1</formula>
    </cfRule>
  </conditionalFormatting>
  <conditionalFormatting sqref="B280:H280">
    <cfRule type="expression" priority="235" aboveAverage="0" equalAverage="0" bottom="0" percent="0" rank="0" text="" dxfId="6777">
      <formula>$B$280&lt;1</formula>
    </cfRule>
  </conditionalFormatting>
  <conditionalFormatting sqref="B279:H279">
    <cfRule type="expression" priority="236" aboveAverage="0" equalAverage="0" bottom="0" percent="0" rank="0" text="" dxfId="6778">
      <formula>$B$279&lt;1</formula>
    </cfRule>
  </conditionalFormatting>
  <conditionalFormatting sqref="B278:H278">
    <cfRule type="expression" priority="237" aboveAverage="0" equalAverage="0" bottom="0" percent="0" rank="0" text="" dxfId="6779">
      <formula>$B$278&lt;1</formula>
    </cfRule>
  </conditionalFormatting>
  <conditionalFormatting sqref="B277:H277">
    <cfRule type="expression" priority="238" aboveAverage="0" equalAverage="0" bottom="0" percent="0" rank="0" text="" dxfId="6780">
      <formula>$B$277&lt;1</formula>
    </cfRule>
  </conditionalFormatting>
  <conditionalFormatting sqref="B276:H276">
    <cfRule type="expression" priority="239" aboveAverage="0" equalAverage="0" bottom="0" percent="0" rank="0" text="" dxfId="6781">
      <formula>$B$276&lt;1</formula>
    </cfRule>
  </conditionalFormatting>
  <conditionalFormatting sqref="B275:H275">
    <cfRule type="expression" priority="240" aboveAverage="0" equalAverage="0" bottom="0" percent="0" rank="0" text="" dxfId="6782">
      <formula>$B$275&lt;1</formula>
    </cfRule>
  </conditionalFormatting>
  <conditionalFormatting sqref="B274:H274">
    <cfRule type="expression" priority="241" aboveAverage="0" equalAverage="0" bottom="0" percent="0" rank="0" text="" dxfId="6783">
      <formula>$B$274&lt;1</formula>
    </cfRule>
  </conditionalFormatting>
  <conditionalFormatting sqref="B273:H273">
    <cfRule type="expression" priority="242" aboveAverage="0" equalAverage="0" bottom="0" percent="0" rank="0" text="" dxfId="6784">
      <formula>$B$273&lt;1</formula>
    </cfRule>
  </conditionalFormatting>
  <conditionalFormatting sqref="B272:H272">
    <cfRule type="expression" priority="243" aboveAverage="0" equalAverage="0" bottom="0" percent="0" rank="0" text="" dxfId="6785">
      <formula>$B$272&lt;1</formula>
    </cfRule>
  </conditionalFormatting>
  <conditionalFormatting sqref="B271:H271">
    <cfRule type="expression" priority="244" aboveAverage="0" equalAverage="0" bottom="0" percent="0" rank="0" text="" dxfId="6786">
      <formula>$B$271&lt;1</formula>
    </cfRule>
  </conditionalFormatting>
  <conditionalFormatting sqref="B270:H270">
    <cfRule type="expression" priority="245" aboveAverage="0" equalAverage="0" bottom="0" percent="0" rank="0" text="" dxfId="6787">
      <formula>$B$270&lt;1</formula>
    </cfRule>
  </conditionalFormatting>
  <conditionalFormatting sqref="B269:H269">
    <cfRule type="expression" priority="246" aboveAverage="0" equalAverage="0" bottom="0" percent="0" rank="0" text="" dxfId="6788">
      <formula>$B$269&lt;1</formula>
    </cfRule>
  </conditionalFormatting>
  <conditionalFormatting sqref="B268:H268">
    <cfRule type="expression" priority="247" aboveAverage="0" equalAverage="0" bottom="0" percent="0" rank="0" text="" dxfId="6789">
      <formula>$B$268&lt;1</formula>
    </cfRule>
  </conditionalFormatting>
  <conditionalFormatting sqref="B265:H265">
    <cfRule type="expression" priority="248" aboveAverage="0" equalAverage="0" bottom="0" percent="0" rank="0" text="" dxfId="6790">
      <formula>$B$265&lt;1</formula>
    </cfRule>
  </conditionalFormatting>
  <conditionalFormatting sqref="B264:H264">
    <cfRule type="expression" priority="249" aboveAverage="0" equalAverage="0" bottom="0" percent="0" rank="0" text="" dxfId="6791">
      <formula>$B$264&lt;1</formula>
    </cfRule>
  </conditionalFormatting>
  <conditionalFormatting sqref="B263:H263">
    <cfRule type="expression" priority="250" aboveAverage="0" equalAverage="0" bottom="0" percent="0" rank="0" text="" dxfId="6792">
      <formula>$B$263&lt;1</formula>
    </cfRule>
  </conditionalFormatting>
  <conditionalFormatting sqref="B262:H262">
    <cfRule type="expression" priority="251" aboveAverage="0" equalAverage="0" bottom="0" percent="0" rank="0" text="" dxfId="6793">
      <formula>$B$262&lt;1</formula>
    </cfRule>
  </conditionalFormatting>
  <conditionalFormatting sqref="B261:H261">
    <cfRule type="expression" priority="252" aboveAverage="0" equalAverage="0" bottom="0" percent="0" rank="0" text="" dxfId="6794">
      <formula>$B$261&lt;1</formula>
    </cfRule>
  </conditionalFormatting>
  <conditionalFormatting sqref="B260:H260">
    <cfRule type="expression" priority="253" aboveAverage="0" equalAverage="0" bottom="0" percent="0" rank="0" text="" dxfId="6795">
      <formula>$B$260&lt;1</formula>
    </cfRule>
  </conditionalFormatting>
  <conditionalFormatting sqref="B259:H259">
    <cfRule type="expression" priority="254" aboveAverage="0" equalAverage="0" bottom="0" percent="0" rank="0" text="" dxfId="6796">
      <formula>$B$259&lt;1</formula>
    </cfRule>
  </conditionalFormatting>
  <conditionalFormatting sqref="B258:H258">
    <cfRule type="expression" priority="255" aboveAverage="0" equalAverage="0" bottom="0" percent="0" rank="0" text="" dxfId="6797">
      <formula>$B$258&lt;1</formula>
    </cfRule>
  </conditionalFormatting>
  <conditionalFormatting sqref="B257:H257">
    <cfRule type="expression" priority="256" aboveAverage="0" equalAverage="0" bottom="0" percent="0" rank="0" text="" dxfId="6798">
      <formula>$B$257&lt;1</formula>
    </cfRule>
  </conditionalFormatting>
  <conditionalFormatting sqref="B256:H256">
    <cfRule type="expression" priority="257" aboveAverage="0" equalAverage="0" bottom="0" percent="0" rank="0" text="" dxfId="6799">
      <formula>$B$256&lt;1</formula>
    </cfRule>
  </conditionalFormatting>
  <conditionalFormatting sqref="B255:H255">
    <cfRule type="expression" priority="258" aboveAverage="0" equalAverage="0" bottom="0" percent="0" rank="0" text="" dxfId="6800">
      <formula>$B$255&lt;1</formula>
    </cfRule>
  </conditionalFormatting>
  <conditionalFormatting sqref="B254:H254">
    <cfRule type="expression" priority="259" aboveAverage="0" equalAverage="0" bottom="0" percent="0" rank="0" text="" dxfId="6801">
      <formula>$B$254&lt;1</formula>
    </cfRule>
  </conditionalFormatting>
  <conditionalFormatting sqref="B253:H253">
    <cfRule type="expression" priority="260" aboveAverage="0" equalAverage="0" bottom="0" percent="0" rank="0" text="" dxfId="6802">
      <formula>$B$253&lt;1</formula>
    </cfRule>
  </conditionalFormatting>
  <conditionalFormatting sqref="B252:H252">
    <cfRule type="expression" priority="261" aboveAverage="0" equalAverage="0" bottom="0" percent="0" rank="0" text="" dxfId="6803">
      <formula>$B$252&lt;1</formula>
    </cfRule>
  </conditionalFormatting>
  <conditionalFormatting sqref="B251:H251">
    <cfRule type="expression" priority="262" aboveAverage="0" equalAverage="0" bottom="0" percent="0" rank="0" text="" dxfId="6804">
      <formula>$B$251&lt;1</formula>
    </cfRule>
  </conditionalFormatting>
  <conditionalFormatting sqref="B250:H250">
    <cfRule type="expression" priority="263" aboveAverage="0" equalAverage="0" bottom="0" percent="0" rank="0" text="" dxfId="6805">
      <formula>$B$250&lt;1</formula>
    </cfRule>
  </conditionalFormatting>
  <conditionalFormatting sqref="B249:H249">
    <cfRule type="expression" priority="264" aboveAverage="0" equalAverage="0" bottom="0" percent="0" rank="0" text="" dxfId="6806">
      <formula>$B$249&lt;1</formula>
    </cfRule>
  </conditionalFormatting>
  <conditionalFormatting sqref="B248:H248">
    <cfRule type="expression" priority="265" aboveAverage="0" equalAverage="0" bottom="0" percent="0" rank="0" text="" dxfId="6807">
      <formula>$B$248&lt;1</formula>
    </cfRule>
  </conditionalFormatting>
  <conditionalFormatting sqref="B247:H247">
    <cfRule type="expression" priority="266" aboveAverage="0" equalAverage="0" bottom="0" percent="0" rank="0" text="" dxfId="6808">
      <formula>$B$247&lt;1</formula>
    </cfRule>
  </conditionalFormatting>
  <conditionalFormatting sqref="B246:H246">
    <cfRule type="expression" priority="267" aboveAverage="0" equalAverage="0" bottom="0" percent="0" rank="0" text="" dxfId="6809">
      <formula>$B$246&lt;1</formula>
    </cfRule>
  </conditionalFormatting>
  <conditionalFormatting sqref="B245:H245">
    <cfRule type="expression" priority="268" aboveAverage="0" equalAverage="0" bottom="0" percent="0" rank="0" text="" dxfId="6810">
      <formula>$B$245&lt;1</formula>
    </cfRule>
  </conditionalFormatting>
  <conditionalFormatting sqref="B244:H244">
    <cfRule type="expression" priority="269" aboveAverage="0" equalAverage="0" bottom="0" percent="0" rank="0" text="" dxfId="6811">
      <formula>$B$244&lt;1</formula>
    </cfRule>
  </conditionalFormatting>
  <conditionalFormatting sqref="B243:H243">
    <cfRule type="expression" priority="270" aboveAverage="0" equalAverage="0" bottom="0" percent="0" rank="0" text="" dxfId="6812">
      <formula>$B$243&lt;1</formula>
    </cfRule>
  </conditionalFormatting>
  <conditionalFormatting sqref="B242:H242">
    <cfRule type="expression" priority="271" aboveAverage="0" equalAverage="0" bottom="0" percent="0" rank="0" text="" dxfId="6813">
      <formula>$B$242&lt;1</formula>
    </cfRule>
  </conditionalFormatting>
  <conditionalFormatting sqref="B241:H241">
    <cfRule type="expression" priority="272" aboveAverage="0" equalAverage="0" bottom="0" percent="0" rank="0" text="" dxfId="6814">
      <formula>$B$241&lt;1</formula>
    </cfRule>
  </conditionalFormatting>
  <conditionalFormatting sqref="B240:H240">
    <cfRule type="expression" priority="273" aboveAverage="0" equalAverage="0" bottom="0" percent="0" rank="0" text="" dxfId="6815">
      <formula>$B$240&lt;1</formula>
    </cfRule>
  </conditionalFormatting>
  <conditionalFormatting sqref="B239:H239">
    <cfRule type="expression" priority="274" aboveAverage="0" equalAverage="0" bottom="0" percent="0" rank="0" text="" dxfId="6816">
      <formula>$B$239&lt;1</formula>
    </cfRule>
  </conditionalFormatting>
  <conditionalFormatting sqref="B238:H238">
    <cfRule type="expression" priority="275" aboveAverage="0" equalAverage="0" bottom="0" percent="0" rank="0" text="" dxfId="6817">
      <formula>$B$238&lt;1</formula>
    </cfRule>
  </conditionalFormatting>
  <conditionalFormatting sqref="B233:H233">
    <cfRule type="expression" priority="276" aboveAverage="0" equalAverage="0" bottom="0" percent="0" rank="0" text="" dxfId="6818">
      <formula>$B$233&lt;1</formula>
    </cfRule>
  </conditionalFormatting>
  <conditionalFormatting sqref="B232:H232">
    <cfRule type="expression" priority="277" aboveAverage="0" equalAverage="0" bottom="0" percent="0" rank="0" text="" dxfId="6819">
      <formula>$B$232&lt;1</formula>
    </cfRule>
  </conditionalFormatting>
  <conditionalFormatting sqref="B231:H231">
    <cfRule type="expression" priority="278" aboveAverage="0" equalAverage="0" bottom="0" percent="0" rank="0" text="" dxfId="6820">
      <formula>$B$231&lt;1</formula>
    </cfRule>
  </conditionalFormatting>
  <conditionalFormatting sqref="B230:H230">
    <cfRule type="expression" priority="279" aboveAverage="0" equalAverage="0" bottom="0" percent="0" rank="0" text="" dxfId="6821">
      <formula>$B$230&lt;1</formula>
    </cfRule>
  </conditionalFormatting>
  <conditionalFormatting sqref="B229:H229">
    <cfRule type="expression" priority="280" aboveAverage="0" equalAverage="0" bottom="0" percent="0" rank="0" text="" dxfId="6822">
      <formula>$B$229&lt;1</formula>
    </cfRule>
  </conditionalFormatting>
  <conditionalFormatting sqref="B228:H228">
    <cfRule type="expression" priority="281" aboveAverage="0" equalAverage="0" bottom="0" percent="0" rank="0" text="" dxfId="6823">
      <formula>$B$228&lt;1</formula>
    </cfRule>
  </conditionalFormatting>
  <conditionalFormatting sqref="B227:H227">
    <cfRule type="expression" priority="282" aboveAverage="0" equalAverage="0" bottom="0" percent="0" rank="0" text="" dxfId="6824">
      <formula>$B$227&lt;1</formula>
    </cfRule>
  </conditionalFormatting>
  <conditionalFormatting sqref="B226:H226">
    <cfRule type="expression" priority="283" aboveAverage="0" equalAverage="0" bottom="0" percent="0" rank="0" text="" dxfId="6825">
      <formula>$B$226&lt;1</formula>
    </cfRule>
  </conditionalFormatting>
  <conditionalFormatting sqref="B225:H225">
    <cfRule type="expression" priority="284" aboveAverage="0" equalAverage="0" bottom="0" percent="0" rank="0" text="" dxfId="6826">
      <formula>$B$225&lt;1</formula>
    </cfRule>
  </conditionalFormatting>
  <conditionalFormatting sqref="B224:H224">
    <cfRule type="expression" priority="285" aboveAverage="0" equalAverage="0" bottom="0" percent="0" rank="0" text="" dxfId="6827">
      <formula>$B$224&lt;1</formula>
    </cfRule>
  </conditionalFormatting>
  <conditionalFormatting sqref="B223:H223">
    <cfRule type="expression" priority="286" aboveAverage="0" equalAverage="0" bottom="0" percent="0" rank="0" text="" dxfId="6828">
      <formula>$B$223&lt;1</formula>
    </cfRule>
  </conditionalFormatting>
  <conditionalFormatting sqref="B222:H222">
    <cfRule type="expression" priority="287" aboveAverage="0" equalAverage="0" bottom="0" percent="0" rank="0" text="" dxfId="6829">
      <formula>$B$222&lt;1</formula>
    </cfRule>
  </conditionalFormatting>
  <conditionalFormatting sqref="B221:H221">
    <cfRule type="expression" priority="288" aboveAverage="0" equalAverage="0" bottom="0" percent="0" rank="0" text="" dxfId="6830">
      <formula>$B$221&lt;1</formula>
    </cfRule>
  </conditionalFormatting>
  <conditionalFormatting sqref="B220:H220">
    <cfRule type="expression" priority="289" aboveAverage="0" equalAverage="0" bottom="0" percent="0" rank="0" text="" dxfId="6831">
      <formula>$B$220&lt;1</formula>
    </cfRule>
  </conditionalFormatting>
  <conditionalFormatting sqref="B219:H219">
    <cfRule type="expression" priority="290" aboveAverage="0" equalAverage="0" bottom="0" percent="0" rank="0" text="" dxfId="6832">
      <formula>$B$219&lt;1</formula>
    </cfRule>
  </conditionalFormatting>
  <conditionalFormatting sqref="B218:H218">
    <cfRule type="expression" priority="291" aboveAverage="0" equalAverage="0" bottom="0" percent="0" rank="0" text="" dxfId="6833">
      <formula>$B$218&lt;1</formula>
    </cfRule>
  </conditionalFormatting>
  <conditionalFormatting sqref="B217:H217">
    <cfRule type="expression" priority="292" aboveAverage="0" equalAverage="0" bottom="0" percent="0" rank="0" text="" dxfId="6834">
      <formula>$B$217&lt;1</formula>
    </cfRule>
  </conditionalFormatting>
  <conditionalFormatting sqref="B216:H216">
    <cfRule type="expression" priority="293" aboveAverage="0" equalAverage="0" bottom="0" percent="0" rank="0" text="" dxfId="6835">
      <formula>$B$216&lt;1</formula>
    </cfRule>
  </conditionalFormatting>
  <conditionalFormatting sqref="B215:H215">
    <cfRule type="expression" priority="294" aboveAverage="0" equalAverage="0" bottom="0" percent="0" rank="0" text="" dxfId="6836">
      <formula>$B$215&lt;1</formula>
    </cfRule>
  </conditionalFormatting>
  <conditionalFormatting sqref="B214:H214">
    <cfRule type="expression" priority="295" aboveAverage="0" equalAverage="0" bottom="0" percent="0" rank="0" text="" dxfId="6837">
      <formula>$B$214&lt;1</formula>
    </cfRule>
  </conditionalFormatting>
  <conditionalFormatting sqref="B213:H213">
    <cfRule type="expression" priority="296" aboveAverage="0" equalAverage="0" bottom="0" percent="0" rank="0" text="" dxfId="6838">
      <formula>$B$213&lt;1</formula>
    </cfRule>
  </conditionalFormatting>
  <conditionalFormatting sqref="B212:H212">
    <cfRule type="expression" priority="297" aboveAverage="0" equalAverage="0" bottom="0" percent="0" rank="0" text="" dxfId="6839">
      <formula>$B$212&lt;1</formula>
    </cfRule>
  </conditionalFormatting>
  <conditionalFormatting sqref="B211:H211">
    <cfRule type="expression" priority="298" aboveAverage="0" equalAverage="0" bottom="0" percent="0" rank="0" text="" dxfId="6840">
      <formula>$B$211&lt;1</formula>
    </cfRule>
  </conditionalFormatting>
  <conditionalFormatting sqref="B210:H210">
    <cfRule type="expression" priority="299" aboveAverage="0" equalAverage="0" bottom="0" percent="0" rank="0" text="" dxfId="6841">
      <formula>$B$210&lt;1</formula>
    </cfRule>
  </conditionalFormatting>
  <conditionalFormatting sqref="B209:H209">
    <cfRule type="expression" priority="300" aboveAverage="0" equalAverage="0" bottom="0" percent="0" rank="0" text="" dxfId="6842">
      <formula>$B$209&lt;1</formula>
    </cfRule>
  </conditionalFormatting>
  <conditionalFormatting sqref="B208:H208">
    <cfRule type="expression" priority="301" aboveAverage="0" equalAverage="0" bottom="0" percent="0" rank="0" text="" dxfId="6843">
      <formula>$B$208&lt;1</formula>
    </cfRule>
  </conditionalFormatting>
  <conditionalFormatting sqref="B207:H207">
    <cfRule type="expression" priority="302" aboveAverage="0" equalAverage="0" bottom="0" percent="0" rank="0" text="" dxfId="6844">
      <formula>$B$207&lt;1</formula>
    </cfRule>
  </conditionalFormatting>
  <conditionalFormatting sqref="B206:H206">
    <cfRule type="expression" priority="303" aboveAverage="0" equalAverage="0" bottom="0" percent="0" rank="0" text="" dxfId="6845">
      <formula>$B$206&lt;1</formula>
    </cfRule>
  </conditionalFormatting>
  <conditionalFormatting sqref="B205:H205">
    <cfRule type="expression" priority="304" aboveAverage="0" equalAverage="0" bottom="0" percent="0" rank="0" text="" dxfId="6846">
      <formula>$B$205&lt;1</formula>
    </cfRule>
  </conditionalFormatting>
  <conditionalFormatting sqref="B204:H204">
    <cfRule type="expression" priority="305" aboveAverage="0" equalAverage="0" bottom="0" percent="0" rank="0" text="" dxfId="6847">
      <formula>$B$204&lt;1</formula>
    </cfRule>
  </conditionalFormatting>
  <conditionalFormatting sqref="B203:H203">
    <cfRule type="expression" priority="306" aboveAverage="0" equalAverage="0" bottom="0" percent="0" rank="0" text="" dxfId="6848">
      <formula>$B$203&lt;1</formula>
    </cfRule>
  </conditionalFormatting>
  <conditionalFormatting sqref="B202:H202">
    <cfRule type="expression" priority="307" aboveAverage="0" equalAverage="0" bottom="0" percent="0" rank="0" text="" dxfId="6849">
      <formula>$B$202&lt;1</formula>
    </cfRule>
  </conditionalFormatting>
  <conditionalFormatting sqref="B201:H201">
    <cfRule type="expression" priority="308" aboveAverage="0" equalAverage="0" bottom="0" percent="0" rank="0" text="" dxfId="6850">
      <formula>$B$201&lt;1</formula>
    </cfRule>
  </conditionalFormatting>
  <conditionalFormatting sqref="B200:H200">
    <cfRule type="expression" priority="309" aboveAverage="0" equalAverage="0" bottom="0" percent="0" rank="0" text="" dxfId="6851">
      <formula>$B$200&lt;1</formula>
    </cfRule>
  </conditionalFormatting>
  <conditionalFormatting sqref="B197:H197">
    <cfRule type="expression" priority="310" aboveAverage="0" equalAverage="0" bottom="0" percent="0" rank="0" text="" dxfId="6852">
      <formula>$B$197&lt;1</formula>
    </cfRule>
  </conditionalFormatting>
  <conditionalFormatting sqref="B196:H196">
    <cfRule type="expression" priority="311" aboveAverage="0" equalAverage="0" bottom="0" percent="0" rank="0" text="" dxfId="6853">
      <formula>$B$196&lt;1</formula>
    </cfRule>
  </conditionalFormatting>
  <conditionalFormatting sqref="B195:H195">
    <cfRule type="expression" priority="312" aboveAverage="0" equalAverage="0" bottom="0" percent="0" rank="0" text="" dxfId="6854">
      <formula>$B$195&lt;1</formula>
    </cfRule>
  </conditionalFormatting>
  <conditionalFormatting sqref="B194:H194">
    <cfRule type="expression" priority="313" aboveAverage="0" equalAverage="0" bottom="0" percent="0" rank="0" text="" dxfId="6855">
      <formula>$B$194&lt;1</formula>
    </cfRule>
  </conditionalFormatting>
  <conditionalFormatting sqref="B193:H193">
    <cfRule type="expression" priority="314" aboveAverage="0" equalAverage="0" bottom="0" percent="0" rank="0" text="" dxfId="6856">
      <formula>$B$193&lt;1</formula>
    </cfRule>
  </conditionalFormatting>
  <conditionalFormatting sqref="B192:H192">
    <cfRule type="expression" priority="315" aboveAverage="0" equalAverage="0" bottom="0" percent="0" rank="0" text="" dxfId="6857">
      <formula>$B$192&lt;1</formula>
    </cfRule>
  </conditionalFormatting>
  <conditionalFormatting sqref="B191:H191">
    <cfRule type="expression" priority="316" aboveAverage="0" equalAverage="0" bottom="0" percent="0" rank="0" text="" dxfId="6858">
      <formula>$B$191&lt;1</formula>
    </cfRule>
  </conditionalFormatting>
  <conditionalFormatting sqref="B190:H190">
    <cfRule type="expression" priority="317" aboveAverage="0" equalAverage="0" bottom="0" percent="0" rank="0" text="" dxfId="6859">
      <formula>$B$190&lt;1</formula>
    </cfRule>
  </conditionalFormatting>
  <conditionalFormatting sqref="B189:H189">
    <cfRule type="expression" priority="318" aboveAverage="0" equalAverage="0" bottom="0" percent="0" rank="0" text="" dxfId="6860">
      <formula>$B$189&lt;1</formula>
    </cfRule>
  </conditionalFormatting>
  <conditionalFormatting sqref="B188:H188">
    <cfRule type="expression" priority="319" aboveAverage="0" equalAverage="0" bottom="0" percent="0" rank="0" text="" dxfId="6861">
      <formula>$B$188&lt;1</formula>
    </cfRule>
  </conditionalFormatting>
  <conditionalFormatting sqref="B187:H187">
    <cfRule type="expression" priority="320" aboveAverage="0" equalAverage="0" bottom="0" percent="0" rank="0" text="" dxfId="6862">
      <formula>$B$187&lt;1</formula>
    </cfRule>
  </conditionalFormatting>
  <conditionalFormatting sqref="B186:H186">
    <cfRule type="expression" priority="321" aboveAverage="0" equalAverage="0" bottom="0" percent="0" rank="0" text="" dxfId="6863">
      <formula>$B$186&lt;1</formula>
    </cfRule>
  </conditionalFormatting>
  <conditionalFormatting sqref="B185:H185">
    <cfRule type="expression" priority="322" aboveAverage="0" equalAverage="0" bottom="0" percent="0" rank="0" text="" dxfId="6864">
      <formula>$B$185&lt;1</formula>
    </cfRule>
  </conditionalFormatting>
  <conditionalFormatting sqref="B180:H180">
    <cfRule type="expression" priority="323" aboveAverage="0" equalAverage="0" bottom="0" percent="0" rank="0" text="" dxfId="6865">
      <formula>$B$180&lt;1</formula>
    </cfRule>
  </conditionalFormatting>
  <conditionalFormatting sqref="B179:H179">
    <cfRule type="expression" priority="324" aboveAverage="0" equalAverage="0" bottom="0" percent="0" rank="0" text="" dxfId="6866">
      <formula>$B$179&lt;1</formula>
    </cfRule>
  </conditionalFormatting>
  <conditionalFormatting sqref="B178:H178">
    <cfRule type="expression" priority="325" aboveAverage="0" equalAverage="0" bottom="0" percent="0" rank="0" text="" dxfId="6867">
      <formula>$B$178&lt;1</formula>
    </cfRule>
  </conditionalFormatting>
  <conditionalFormatting sqref="B177:H177">
    <cfRule type="expression" priority="326" aboveAverage="0" equalAverage="0" bottom="0" percent="0" rank="0" text="" dxfId="6868">
      <formula>$B$177&lt;1</formula>
    </cfRule>
  </conditionalFormatting>
  <conditionalFormatting sqref="B176:H176">
    <cfRule type="expression" priority="327" aboveAverage="0" equalAverage="0" bottom="0" percent="0" rank="0" text="" dxfId="6869">
      <formula>$B$176&lt;1</formula>
    </cfRule>
  </conditionalFormatting>
  <conditionalFormatting sqref="B175:H175">
    <cfRule type="expression" priority="328" aboveAverage="0" equalAverage="0" bottom="0" percent="0" rank="0" text="" dxfId="6870">
      <formula>$B$175&lt;1</formula>
    </cfRule>
  </conditionalFormatting>
  <conditionalFormatting sqref="B174:H174">
    <cfRule type="expression" priority="329" aboveAverage="0" equalAverage="0" bottom="0" percent="0" rank="0" text="" dxfId="6871">
      <formula>$B$174&lt;1</formula>
    </cfRule>
  </conditionalFormatting>
  <conditionalFormatting sqref="B173:H173">
    <cfRule type="expression" priority="330" aboveAverage="0" equalAverage="0" bottom="0" percent="0" rank="0" text="" dxfId="6872">
      <formula>$B$173&lt;1</formula>
    </cfRule>
  </conditionalFormatting>
  <conditionalFormatting sqref="B172:H172">
    <cfRule type="expression" priority="331" aboveAverage="0" equalAverage="0" bottom="0" percent="0" rank="0" text="" dxfId="6873">
      <formula>$B$172&lt;1</formula>
    </cfRule>
  </conditionalFormatting>
  <conditionalFormatting sqref="B171:H171">
    <cfRule type="expression" priority="332" aboveAverage="0" equalAverage="0" bottom="0" percent="0" rank="0" text="" dxfId="6874">
      <formula>$B$171&lt;1</formula>
    </cfRule>
  </conditionalFormatting>
  <conditionalFormatting sqref="B170:H170">
    <cfRule type="expression" priority="333" aboveAverage="0" equalAverage="0" bottom="0" percent="0" rank="0" text="" dxfId="6875">
      <formula>$B$170&lt;1</formula>
    </cfRule>
  </conditionalFormatting>
  <conditionalFormatting sqref="B169:H169">
    <cfRule type="expression" priority="334" aboveAverage="0" equalAverage="0" bottom="0" percent="0" rank="0" text="" dxfId="6876">
      <formula>$B$169&lt;1</formula>
    </cfRule>
  </conditionalFormatting>
  <conditionalFormatting sqref="B168:H168">
    <cfRule type="expression" priority="335" aboveAverage="0" equalAverage="0" bottom="0" percent="0" rank="0" text="" dxfId="6877">
      <formula>$B$168&lt;1</formula>
    </cfRule>
  </conditionalFormatting>
  <conditionalFormatting sqref="B167:H167">
    <cfRule type="expression" priority="336" aboveAverage="0" equalAverage="0" bottom="0" percent="0" rank="0" text="" dxfId="6878">
      <formula>$B$167&lt;1</formula>
    </cfRule>
  </conditionalFormatting>
  <conditionalFormatting sqref="B166:H166">
    <cfRule type="expression" priority="337" aboveAverage="0" equalAverage="0" bottom="0" percent="0" rank="0" text="" dxfId="6879">
      <formula>$B$166&lt;1</formula>
    </cfRule>
  </conditionalFormatting>
  <conditionalFormatting sqref="B165:H165">
    <cfRule type="expression" priority="338" aboveAverage="0" equalAverage="0" bottom="0" percent="0" rank="0" text="" dxfId="6880">
      <formula>$B$165&lt;1</formula>
    </cfRule>
  </conditionalFormatting>
  <conditionalFormatting sqref="B164:H164">
    <cfRule type="expression" priority="339" aboveAverage="0" equalAverage="0" bottom="0" percent="0" rank="0" text="" dxfId="6881">
      <formula>$B$164&lt;1</formula>
    </cfRule>
  </conditionalFormatting>
  <conditionalFormatting sqref="B163:H163">
    <cfRule type="expression" priority="340" aboveAverage="0" equalAverage="0" bottom="0" percent="0" rank="0" text="" dxfId="6882">
      <formula>$B$163&lt;1</formula>
    </cfRule>
  </conditionalFormatting>
  <conditionalFormatting sqref="B162:H162">
    <cfRule type="expression" priority="341" aboveAverage="0" equalAverage="0" bottom="0" percent="0" rank="0" text="" dxfId="6883">
      <formula>$B$162&lt;1</formula>
    </cfRule>
  </conditionalFormatting>
  <conditionalFormatting sqref="B161:H161">
    <cfRule type="expression" priority="342" aboveAverage="0" equalAverage="0" bottom="0" percent="0" rank="0" text="" dxfId="6884">
      <formula>$B$161&lt;1</formula>
    </cfRule>
  </conditionalFormatting>
  <conditionalFormatting sqref="B160:H160">
    <cfRule type="expression" priority="343" aboveAverage="0" equalAverage="0" bottom="0" percent="0" rank="0" text="" dxfId="6885">
      <formula>$B$160&lt;1</formula>
    </cfRule>
  </conditionalFormatting>
  <conditionalFormatting sqref="B159:H159">
    <cfRule type="expression" priority="344" aboveAverage="0" equalAverage="0" bottom="0" percent="0" rank="0" text="" dxfId="6886">
      <formula>$B$159&lt;1</formula>
    </cfRule>
  </conditionalFormatting>
  <conditionalFormatting sqref="B158:H158">
    <cfRule type="expression" priority="345" aboveAverage="0" equalAverage="0" bottom="0" percent="0" rank="0" text="" dxfId="6887">
      <formula>$B$158&lt;1</formula>
    </cfRule>
  </conditionalFormatting>
  <conditionalFormatting sqref="B157:H157">
    <cfRule type="expression" priority="346" aboveAverage="0" equalAverage="0" bottom="0" percent="0" rank="0" text="" dxfId="6888">
      <formula>$B$157&lt;1</formula>
    </cfRule>
  </conditionalFormatting>
  <conditionalFormatting sqref="B156:H156">
    <cfRule type="expression" priority="347" aboveAverage="0" equalAverage="0" bottom="0" percent="0" rank="0" text="" dxfId="6889">
      <formula>$B$156&lt;1</formula>
    </cfRule>
  </conditionalFormatting>
  <conditionalFormatting sqref="B155:H155">
    <cfRule type="expression" priority="348" aboveAverage="0" equalAverage="0" bottom="0" percent="0" rank="0" text="" dxfId="6890">
      <formula>$B$155&lt;1</formula>
    </cfRule>
  </conditionalFormatting>
  <conditionalFormatting sqref="B154:H154">
    <cfRule type="expression" priority="349" aboveAverage="0" equalAverage="0" bottom="0" percent="0" rank="0" text="" dxfId="6891">
      <formula>$B$154&lt;1</formula>
    </cfRule>
  </conditionalFormatting>
  <conditionalFormatting sqref="B153:H153">
    <cfRule type="expression" priority="350" aboveAverage="0" equalAverage="0" bottom="0" percent="0" rank="0" text="" dxfId="6892">
      <formula>$B$153&lt;1</formula>
    </cfRule>
  </conditionalFormatting>
  <conditionalFormatting sqref="B152:H152">
    <cfRule type="expression" priority="351" aboveAverage="0" equalAverage="0" bottom="0" percent="0" rank="0" text="" dxfId="6893">
      <formula>$B$152&lt;1</formula>
    </cfRule>
  </conditionalFormatting>
  <conditionalFormatting sqref="B151:H151">
    <cfRule type="expression" priority="352" aboveAverage="0" equalAverage="0" bottom="0" percent="0" rank="0" text="" dxfId="6894">
      <formula>$B$151&lt;1</formula>
    </cfRule>
  </conditionalFormatting>
  <conditionalFormatting sqref="B150:H150">
    <cfRule type="expression" priority="353" aboveAverage="0" equalAverage="0" bottom="0" percent="0" rank="0" text="" dxfId="6895">
      <formula>$B$150&lt;1</formula>
    </cfRule>
  </conditionalFormatting>
  <conditionalFormatting sqref="B149:H149">
    <cfRule type="expression" priority="354" aboveAverage="0" equalAverage="0" bottom="0" percent="0" rank="0" text="" dxfId="6896">
      <formula>$B$149&lt;1</formula>
    </cfRule>
  </conditionalFormatting>
  <conditionalFormatting sqref="B148:H148">
    <cfRule type="expression" priority="355" aboveAverage="0" equalAverage="0" bottom="0" percent="0" rank="0" text="" dxfId="6897">
      <formula>$B$148&lt;1</formula>
    </cfRule>
  </conditionalFormatting>
  <conditionalFormatting sqref="B147:H147">
    <cfRule type="expression" priority="356" aboveAverage="0" equalAverage="0" bottom="0" percent="0" rank="0" text="" dxfId="6898">
      <formula>$B$147&lt;1</formula>
    </cfRule>
  </conditionalFormatting>
  <conditionalFormatting sqref="B146:H146">
    <cfRule type="expression" priority="357" aboveAverage="0" equalAverage="0" bottom="0" percent="0" rank="0" text="" dxfId="6899">
      <formula>$B$146&lt;1</formula>
    </cfRule>
  </conditionalFormatting>
  <conditionalFormatting sqref="B145:H145">
    <cfRule type="expression" priority="358" aboveAverage="0" equalAverage="0" bottom="0" percent="0" rank="0" text="" dxfId="6900">
      <formula>$B$145&lt;1</formula>
    </cfRule>
  </conditionalFormatting>
  <conditionalFormatting sqref="B144:H144">
    <cfRule type="expression" priority="359" aboveAverage="0" equalAverage="0" bottom="0" percent="0" rank="0" text="" dxfId="6901">
      <formula>$B$144&lt;1</formula>
    </cfRule>
  </conditionalFormatting>
  <conditionalFormatting sqref="B143:H143">
    <cfRule type="expression" priority="360" aboveAverage="0" equalAverage="0" bottom="0" percent="0" rank="0" text="" dxfId="6902">
      <formula>$B$143&lt;1</formula>
    </cfRule>
  </conditionalFormatting>
  <conditionalFormatting sqref="B142:H142">
    <cfRule type="expression" priority="361" aboveAverage="0" equalAverage="0" bottom="0" percent="0" rank="0" text="" dxfId="6903">
      <formula>$B$142&lt;1</formula>
    </cfRule>
  </conditionalFormatting>
  <conditionalFormatting sqref="B141:H141">
    <cfRule type="expression" priority="362" aboveAverage="0" equalAverage="0" bottom="0" percent="0" rank="0" text="" dxfId="6904">
      <formula>$B$141&lt;1</formula>
    </cfRule>
  </conditionalFormatting>
  <conditionalFormatting sqref="B140:H140">
    <cfRule type="expression" priority="363" aboveAverage="0" equalAverage="0" bottom="0" percent="0" rank="0" text="" dxfId="6905">
      <formula>$B$140&lt;1</formula>
    </cfRule>
  </conditionalFormatting>
  <conditionalFormatting sqref="B139:H139">
    <cfRule type="expression" priority="364" aboveAverage="0" equalAverage="0" bottom="0" percent="0" rank="0" text="" dxfId="6906">
      <formula>$B$139&lt;1</formula>
    </cfRule>
  </conditionalFormatting>
  <conditionalFormatting sqref="B138:H138">
    <cfRule type="expression" priority="365" aboveAverage="0" equalAverage="0" bottom="0" percent="0" rank="0" text="" dxfId="6907">
      <formula>$B$138&lt;1</formula>
    </cfRule>
  </conditionalFormatting>
  <conditionalFormatting sqref="B137:H137">
    <cfRule type="expression" priority="366" aboveAverage="0" equalAverage="0" bottom="0" percent="0" rank="0" text="" dxfId="6908">
      <formula>$B$137&lt;1</formula>
    </cfRule>
  </conditionalFormatting>
  <conditionalFormatting sqref="B136:H136">
    <cfRule type="expression" priority="367" aboveAverage="0" equalAverage="0" bottom="0" percent="0" rank="0" text="" dxfId="6909">
      <formula>$B$136&lt;1</formula>
    </cfRule>
  </conditionalFormatting>
  <conditionalFormatting sqref="B135:H135">
    <cfRule type="expression" priority="368" aboveAverage="0" equalAverage="0" bottom="0" percent="0" rank="0" text="" dxfId="6910">
      <formula>$B$135&lt;1</formula>
    </cfRule>
  </conditionalFormatting>
  <conditionalFormatting sqref="B134:H134">
    <cfRule type="expression" priority="369" aboveAverage="0" equalAverage="0" bottom="0" percent="0" rank="0" text="" dxfId="6911">
      <formula>$B$134&lt;1</formula>
    </cfRule>
  </conditionalFormatting>
  <conditionalFormatting sqref="B133:H133">
    <cfRule type="expression" priority="370" aboveAverage="0" equalAverage="0" bottom="0" percent="0" rank="0" text="" dxfId="6912">
      <formula>$B$133&lt;1</formula>
    </cfRule>
  </conditionalFormatting>
  <conditionalFormatting sqref="B132:H132">
    <cfRule type="expression" priority="371" aboveAverage="0" equalAverage="0" bottom="0" percent="0" rank="0" text="" dxfId="6913">
      <formula>$B$132&lt;1</formula>
    </cfRule>
  </conditionalFormatting>
  <conditionalFormatting sqref="B131:H131">
    <cfRule type="expression" priority="372" aboveAverage="0" equalAverage="0" bottom="0" percent="0" rank="0" text="" dxfId="6914">
      <formula>$B$131&lt;1</formula>
    </cfRule>
  </conditionalFormatting>
  <conditionalFormatting sqref="B130:H130">
    <cfRule type="expression" priority="373" aboveAverage="0" equalAverage="0" bottom="0" percent="0" rank="0" text="" dxfId="6915">
      <formula>$B$130&lt;1</formula>
    </cfRule>
  </conditionalFormatting>
  <conditionalFormatting sqref="B129:H129">
    <cfRule type="expression" priority="374" aboveAverage="0" equalAverage="0" bottom="0" percent="0" rank="0" text="" dxfId="6916">
      <formula>$B$129&lt;1</formula>
    </cfRule>
  </conditionalFormatting>
  <conditionalFormatting sqref="B128:H128">
    <cfRule type="expression" priority="375" aboveAverage="0" equalAverage="0" bottom="0" percent="0" rank="0" text="" dxfId="6917">
      <formula>$B$128&lt;1</formula>
    </cfRule>
  </conditionalFormatting>
  <conditionalFormatting sqref="B127:H127">
    <cfRule type="expression" priority="376" aboveAverage="0" equalAverage="0" bottom="0" percent="0" rank="0" text="" dxfId="6918">
      <formula>$B$127&lt;1</formula>
    </cfRule>
  </conditionalFormatting>
  <conditionalFormatting sqref="B126:H126">
    <cfRule type="expression" priority="377" aboveAverage="0" equalAverage="0" bottom="0" percent="0" rank="0" text="" dxfId="6919">
      <formula>$B$126&lt;1</formula>
    </cfRule>
  </conditionalFormatting>
  <conditionalFormatting sqref="B125:H125">
    <cfRule type="expression" priority="378" aboveAverage="0" equalAverage="0" bottom="0" percent="0" rank="0" text="" dxfId="6920">
      <formula>$B$125&lt;1</formula>
    </cfRule>
  </conditionalFormatting>
  <conditionalFormatting sqref="B124:H124">
    <cfRule type="expression" priority="379" aboveAverage="0" equalAverage="0" bottom="0" percent="0" rank="0" text="" dxfId="6921">
      <formula>$B$124&lt;1</formula>
    </cfRule>
  </conditionalFormatting>
  <conditionalFormatting sqref="B123:H123">
    <cfRule type="expression" priority="380" aboveAverage="0" equalAverage="0" bottom="0" percent="0" rank="0" text="" dxfId="6922">
      <formula>$B$123&lt;1</formula>
    </cfRule>
  </conditionalFormatting>
  <conditionalFormatting sqref="B122:H122">
    <cfRule type="expression" priority="381" aboveAverage="0" equalAverage="0" bottom="0" percent="0" rank="0" text="" dxfId="6923">
      <formula>$B$122&lt;1</formula>
    </cfRule>
  </conditionalFormatting>
  <conditionalFormatting sqref="B121:H121">
    <cfRule type="expression" priority="382" aboveAverage="0" equalAverage="0" bottom="0" percent="0" rank="0" text="" dxfId="6924">
      <formula>$B$121&lt;1</formula>
    </cfRule>
  </conditionalFormatting>
  <conditionalFormatting sqref="B120:H120">
    <cfRule type="expression" priority="383" aboveAverage="0" equalAverage="0" bottom="0" percent="0" rank="0" text="" dxfId="6925">
      <formula>$B$120&lt;1</formula>
    </cfRule>
  </conditionalFormatting>
  <conditionalFormatting sqref="B119:H119">
    <cfRule type="expression" priority="384" aboveAverage="0" equalAverage="0" bottom="0" percent="0" rank="0" text="" dxfId="6926">
      <formula>$B$119&lt;1</formula>
    </cfRule>
  </conditionalFormatting>
  <conditionalFormatting sqref="B118:H118">
    <cfRule type="expression" priority="385" aboveAverage="0" equalAverage="0" bottom="0" percent="0" rank="0" text="" dxfId="6927">
      <formula>$B$118&lt;1</formula>
    </cfRule>
  </conditionalFormatting>
  <conditionalFormatting sqref="B117:H117">
    <cfRule type="expression" priority="386" aboveAverage="0" equalAverage="0" bottom="0" percent="0" rank="0" text="" dxfId="6928">
      <formula>$B$117&lt;1</formula>
    </cfRule>
  </conditionalFormatting>
  <conditionalFormatting sqref="B116:H116">
    <cfRule type="expression" priority="387" aboveAverage="0" equalAverage="0" bottom="0" percent="0" rank="0" text="" dxfId="6929">
      <formula>$B$116&lt;1</formula>
    </cfRule>
  </conditionalFormatting>
  <conditionalFormatting sqref="B115:H115">
    <cfRule type="expression" priority="388" aboveAverage="0" equalAverage="0" bottom="0" percent="0" rank="0" text="" dxfId="6930">
      <formula>$B$115&lt;1</formula>
    </cfRule>
  </conditionalFormatting>
  <conditionalFormatting sqref="B114:H114">
    <cfRule type="expression" priority="389" aboveAverage="0" equalAverage="0" bottom="0" percent="0" rank="0" text="" dxfId="6931">
      <formula>$B$114&lt;1</formula>
    </cfRule>
  </conditionalFormatting>
  <conditionalFormatting sqref="B113:H113">
    <cfRule type="expression" priority="390" aboveAverage="0" equalAverage="0" bottom="0" percent="0" rank="0" text="" dxfId="6932">
      <formula>$B$113&lt;1</formula>
    </cfRule>
  </conditionalFormatting>
  <conditionalFormatting sqref="B112:H112">
    <cfRule type="expression" priority="391" aboveAverage="0" equalAverage="0" bottom="0" percent="0" rank="0" text="" dxfId="6933">
      <formula>$B$112&lt;1</formula>
    </cfRule>
  </conditionalFormatting>
  <conditionalFormatting sqref="B111:H111">
    <cfRule type="expression" priority="392" aboveAverage="0" equalAverage="0" bottom="0" percent="0" rank="0" text="" dxfId="6934">
      <formula>$B$111&lt;1</formula>
    </cfRule>
  </conditionalFormatting>
  <conditionalFormatting sqref="B110:H110">
    <cfRule type="expression" priority="393" aboveAverage="0" equalAverage="0" bottom="0" percent="0" rank="0" text="" dxfId="6935">
      <formula>$B$110&lt;1</formula>
    </cfRule>
  </conditionalFormatting>
  <conditionalFormatting sqref="B109:H109">
    <cfRule type="expression" priority="394" aboveAverage="0" equalAverage="0" bottom="0" percent="0" rank="0" text="" dxfId="6936">
      <formula>$B$109&lt;1</formula>
    </cfRule>
  </conditionalFormatting>
  <conditionalFormatting sqref="B108:H108">
    <cfRule type="expression" priority="395" aboveAverage="0" equalAverage="0" bottom="0" percent="0" rank="0" text="" dxfId="6937">
      <formula>$B$108&lt;1</formula>
    </cfRule>
  </conditionalFormatting>
  <conditionalFormatting sqref="B107:H107">
    <cfRule type="expression" priority="396" aboveAverage="0" equalAverage="0" bottom="0" percent="0" rank="0" text="" dxfId="6938">
      <formula>$B$107&lt;1</formula>
    </cfRule>
  </conditionalFormatting>
  <conditionalFormatting sqref="B106:H106">
    <cfRule type="expression" priority="397" aboveAverage="0" equalAverage="0" bottom="0" percent="0" rank="0" text="" dxfId="6939">
      <formula>$B$106&lt;1</formula>
    </cfRule>
  </conditionalFormatting>
  <conditionalFormatting sqref="B105:H105">
    <cfRule type="expression" priority="398" aboveAverage="0" equalAverage="0" bottom="0" percent="0" rank="0" text="" dxfId="6940">
      <formula>$B$105&lt;1</formula>
    </cfRule>
  </conditionalFormatting>
  <conditionalFormatting sqref="B104:H104">
    <cfRule type="expression" priority="399" aboveAverage="0" equalAverage="0" bottom="0" percent="0" rank="0" text="" dxfId="6941">
      <formula>$B$104&lt;1</formula>
    </cfRule>
  </conditionalFormatting>
  <conditionalFormatting sqref="B103:H103">
    <cfRule type="expression" priority="400" aboveAverage="0" equalAverage="0" bottom="0" percent="0" rank="0" text="" dxfId="6942">
      <formula>$B$103&lt;1</formula>
    </cfRule>
  </conditionalFormatting>
  <conditionalFormatting sqref="B102:H102">
    <cfRule type="expression" priority="401" aboveAverage="0" equalAverage="0" bottom="0" percent="0" rank="0" text="" dxfId="6943">
      <formula>$B$102&lt;1</formula>
    </cfRule>
  </conditionalFormatting>
  <conditionalFormatting sqref="B101:H101">
    <cfRule type="expression" priority="402" aboveAverage="0" equalAverage="0" bottom="0" percent="0" rank="0" text="" dxfId="6944">
      <formula>$B$101&lt;1</formula>
    </cfRule>
  </conditionalFormatting>
  <conditionalFormatting sqref="B100:H100">
    <cfRule type="expression" priority="403" aboveAverage="0" equalAverage="0" bottom="0" percent="0" rank="0" text="" dxfId="6945">
      <formula>$B$100&lt;1</formula>
    </cfRule>
  </conditionalFormatting>
  <conditionalFormatting sqref="B99:H99">
    <cfRule type="expression" priority="404" aboveAverage="0" equalAverage="0" bottom="0" percent="0" rank="0" text="" dxfId="6946">
      <formula>$B$99&lt;1</formula>
    </cfRule>
  </conditionalFormatting>
  <conditionalFormatting sqref="B98:H98">
    <cfRule type="expression" priority="405" aboveAverage="0" equalAverage="0" bottom="0" percent="0" rank="0" text="" dxfId="6947">
      <formula>$B$98&lt;1</formula>
    </cfRule>
  </conditionalFormatting>
  <conditionalFormatting sqref="B97:H97">
    <cfRule type="expression" priority="406" aboveAverage="0" equalAverage="0" bottom="0" percent="0" rank="0" text="" dxfId="6948">
      <formula>$B$97&lt;1</formula>
    </cfRule>
  </conditionalFormatting>
  <conditionalFormatting sqref="B96:H96">
    <cfRule type="expression" priority="407" aboveAverage="0" equalAverage="0" bottom="0" percent="0" rank="0" text="" dxfId="6949">
      <formula>$B$96&lt;1</formula>
    </cfRule>
  </conditionalFormatting>
  <conditionalFormatting sqref="B95:H95">
    <cfRule type="expression" priority="408" aboveAverage="0" equalAverage="0" bottom="0" percent="0" rank="0" text="" dxfId="6950">
      <formula>$B$95&lt;1</formula>
    </cfRule>
  </conditionalFormatting>
  <conditionalFormatting sqref="B94:H94">
    <cfRule type="expression" priority="409" aboveAverage="0" equalAverage="0" bottom="0" percent="0" rank="0" text="" dxfId="6951">
      <formula>$B$94&lt;1</formula>
    </cfRule>
  </conditionalFormatting>
  <conditionalFormatting sqref="B93:H93">
    <cfRule type="expression" priority="410" aboveAverage="0" equalAverage="0" bottom="0" percent="0" rank="0" text="" dxfId="6952">
      <formula>$B$93&lt;1</formula>
    </cfRule>
  </conditionalFormatting>
  <conditionalFormatting sqref="B92:H92">
    <cfRule type="expression" priority="411" aboveAverage="0" equalAverage="0" bottom="0" percent="0" rank="0" text="" dxfId="6953">
      <formula>$B$92&lt;1</formula>
    </cfRule>
  </conditionalFormatting>
  <conditionalFormatting sqref="B91:H91">
    <cfRule type="expression" priority="412" aboveAverage="0" equalAverage="0" bottom="0" percent="0" rank="0" text="" dxfId="6954">
      <formula>$B$91&lt;1</formula>
    </cfRule>
  </conditionalFormatting>
  <conditionalFormatting sqref="B90:H90">
    <cfRule type="expression" priority="413" aboveAverage="0" equalAverage="0" bottom="0" percent="0" rank="0" text="" dxfId="6955">
      <formula>$B$90&lt;1</formula>
    </cfRule>
  </conditionalFormatting>
  <conditionalFormatting sqref="B89:H89">
    <cfRule type="expression" priority="414" aboveAverage="0" equalAverage="0" bottom="0" percent="0" rank="0" text="" dxfId="6956">
      <formula>$B$89&lt;1</formula>
    </cfRule>
  </conditionalFormatting>
  <conditionalFormatting sqref="B88:H88">
    <cfRule type="expression" priority="415" aboveAverage="0" equalAverage="0" bottom="0" percent="0" rank="0" text="" dxfId="6957">
      <formula>$B$88&lt;1</formula>
    </cfRule>
  </conditionalFormatting>
  <conditionalFormatting sqref="B87:H87">
    <cfRule type="expression" priority="416" aboveAverage="0" equalAverage="0" bottom="0" percent="0" rank="0" text="" dxfId="6958">
      <formula>$B$87&lt;1</formula>
    </cfRule>
  </conditionalFormatting>
  <conditionalFormatting sqref="B86:H86">
    <cfRule type="expression" priority="417" aboveAverage="0" equalAverage="0" bottom="0" percent="0" rank="0" text="" dxfId="6959">
      <formula>$B$86&lt;1</formula>
    </cfRule>
  </conditionalFormatting>
  <conditionalFormatting sqref="B85:H85">
    <cfRule type="expression" priority="418" aboveAverage="0" equalAverage="0" bottom="0" percent="0" rank="0" text="" dxfId="6960">
      <formula>$B$85&lt;1</formula>
    </cfRule>
  </conditionalFormatting>
  <conditionalFormatting sqref="B82:H82">
    <cfRule type="expression" priority="419" aboveAverage="0" equalAverage="0" bottom="0" percent="0" rank="0" text="" dxfId="6961">
      <formula>$B$82&lt;1</formula>
    </cfRule>
  </conditionalFormatting>
  <conditionalFormatting sqref="B81:H81">
    <cfRule type="expression" priority="420" aboveAverage="0" equalAverage="0" bottom="0" percent="0" rank="0" text="" dxfId="6962">
      <formula>$B$81&lt;1</formula>
    </cfRule>
  </conditionalFormatting>
  <conditionalFormatting sqref="B80:H80">
    <cfRule type="expression" priority="421" aboveAverage="0" equalAverage="0" bottom="0" percent="0" rank="0" text="" dxfId="6963">
      <formula>$B$80&lt;1</formula>
    </cfRule>
  </conditionalFormatting>
  <conditionalFormatting sqref="B79:H79">
    <cfRule type="expression" priority="422" aboveAverage="0" equalAverage="0" bottom="0" percent="0" rank="0" text="" dxfId="6964">
      <formula>$B$79&lt;1</formula>
    </cfRule>
  </conditionalFormatting>
  <conditionalFormatting sqref="B78:H78">
    <cfRule type="expression" priority="423" aboveAverage="0" equalAverage="0" bottom="0" percent="0" rank="0" text="" dxfId="6965">
      <formula>$B$78&lt;1</formula>
    </cfRule>
  </conditionalFormatting>
  <conditionalFormatting sqref="B77:H77">
    <cfRule type="expression" priority="424" aboveAverage="0" equalAverage="0" bottom="0" percent="0" rank="0" text="" dxfId="6966">
      <formula>$B$77&lt;1</formula>
    </cfRule>
  </conditionalFormatting>
  <conditionalFormatting sqref="B76:H76">
    <cfRule type="expression" priority="425" aboveAverage="0" equalAverage="0" bottom="0" percent="0" rank="0" text="" dxfId="6967">
      <formula>$B$76&lt;1</formula>
    </cfRule>
  </conditionalFormatting>
  <conditionalFormatting sqref="B75:H75">
    <cfRule type="expression" priority="426" aboveAverage="0" equalAverage="0" bottom="0" percent="0" rank="0" text="" dxfId="6968">
      <formula>$B$75&lt;1</formula>
    </cfRule>
  </conditionalFormatting>
  <conditionalFormatting sqref="B74:H74">
    <cfRule type="expression" priority="427" aboveAverage="0" equalAverage="0" bottom="0" percent="0" rank="0" text="" dxfId="6969">
      <formula>$B$74&lt;1</formula>
    </cfRule>
  </conditionalFormatting>
  <conditionalFormatting sqref="B73:H73">
    <cfRule type="expression" priority="428" aboveAverage="0" equalAverage="0" bottom="0" percent="0" rank="0" text="" dxfId="6970">
      <formula>$B$73&lt;1</formula>
    </cfRule>
  </conditionalFormatting>
  <conditionalFormatting sqref="B72:H72">
    <cfRule type="expression" priority="429" aboveAverage="0" equalAverage="0" bottom="0" percent="0" rank="0" text="" dxfId="6971">
      <formula>$B$72&lt;1</formula>
    </cfRule>
  </conditionalFormatting>
  <conditionalFormatting sqref="B71:H71">
    <cfRule type="expression" priority="430" aboveAverage="0" equalAverage="0" bottom="0" percent="0" rank="0" text="" dxfId="6972">
      <formula>$B$71&lt;1</formula>
    </cfRule>
  </conditionalFormatting>
  <conditionalFormatting sqref="B70:H70">
    <cfRule type="expression" priority="431" aboveAverage="0" equalAverage="0" bottom="0" percent="0" rank="0" text="" dxfId="6973">
      <formula>$B$70&lt;1</formula>
    </cfRule>
  </conditionalFormatting>
  <conditionalFormatting sqref="B69:H69">
    <cfRule type="expression" priority="432" aboveAverage="0" equalAverage="0" bottom="0" percent="0" rank="0" text="" dxfId="6974">
      <formula>$B$69&lt;1</formula>
    </cfRule>
  </conditionalFormatting>
  <conditionalFormatting sqref="B68:H68">
    <cfRule type="expression" priority="433" aboveAverage="0" equalAverage="0" bottom="0" percent="0" rank="0" text="" dxfId="6975">
      <formula>$B$68&lt;1</formula>
    </cfRule>
  </conditionalFormatting>
  <conditionalFormatting sqref="B67:H67">
    <cfRule type="expression" priority="434" aboveAverage="0" equalAverage="0" bottom="0" percent="0" rank="0" text="" dxfId="6976">
      <formula>$B$67&lt;1</formula>
    </cfRule>
  </conditionalFormatting>
  <conditionalFormatting sqref="B66:H66">
    <cfRule type="expression" priority="435" aboveAverage="0" equalAverage="0" bottom="0" percent="0" rank="0" text="" dxfId="6977">
      <formula>$B$66&lt;1</formula>
    </cfRule>
  </conditionalFormatting>
  <conditionalFormatting sqref="B65:H65">
    <cfRule type="expression" priority="436" aboveAverage="0" equalAverage="0" bottom="0" percent="0" rank="0" text="" dxfId="6978">
      <formula>$B$65&lt;1</formula>
    </cfRule>
  </conditionalFormatting>
  <conditionalFormatting sqref="B64:H64">
    <cfRule type="expression" priority="437" aboveAverage="0" equalAverage="0" bottom="0" percent="0" rank="0" text="" dxfId="6979">
      <formula>$B$64&lt;1</formula>
    </cfRule>
  </conditionalFormatting>
  <conditionalFormatting sqref="B63:H63">
    <cfRule type="expression" priority="438" aboveAverage="0" equalAverage="0" bottom="0" percent="0" rank="0" text="" dxfId="6980">
      <formula>$B$63&lt;1</formula>
    </cfRule>
  </conditionalFormatting>
  <conditionalFormatting sqref="B58:H58">
    <cfRule type="expression" priority="439" aboveAverage="0" equalAverage="0" bottom="0" percent="0" rank="0" text="" dxfId="6981">
      <formula>$B$58&lt;1</formula>
    </cfRule>
  </conditionalFormatting>
  <conditionalFormatting sqref="B57:H57">
    <cfRule type="expression" priority="440" aboveAverage="0" equalAverage="0" bottom="0" percent="0" rank="0" text="" dxfId="6982">
      <formula>$B$57&lt;1</formula>
    </cfRule>
  </conditionalFormatting>
  <conditionalFormatting sqref="B56:H56">
    <cfRule type="expression" priority="441" aboveAverage="0" equalAverage="0" bottom="0" percent="0" rank="0" text="" dxfId="6983">
      <formula>$B$56&lt;1</formula>
    </cfRule>
  </conditionalFormatting>
  <conditionalFormatting sqref="B55:H55">
    <cfRule type="expression" priority="442" aboveAverage="0" equalAverage="0" bottom="0" percent="0" rank="0" text="" dxfId="6984">
      <formula>$B$55&lt;1</formula>
    </cfRule>
  </conditionalFormatting>
  <conditionalFormatting sqref="B54:H54">
    <cfRule type="expression" priority="443" aboveAverage="0" equalAverage="0" bottom="0" percent="0" rank="0" text="" dxfId="6985">
      <formula>$B$54&lt;1</formula>
    </cfRule>
  </conditionalFormatting>
  <conditionalFormatting sqref="B53:H53">
    <cfRule type="expression" priority="444" aboveAverage="0" equalAverage="0" bottom="0" percent="0" rank="0" text="" dxfId="6986">
      <formula>$B$53&lt;1</formula>
    </cfRule>
  </conditionalFormatting>
  <conditionalFormatting sqref="B52:H52">
    <cfRule type="expression" priority="445" aboveAverage="0" equalAverage="0" bottom="0" percent="0" rank="0" text="" dxfId="6987">
      <formula>$B$52&lt;1</formula>
    </cfRule>
  </conditionalFormatting>
  <conditionalFormatting sqref="B51:H51">
    <cfRule type="expression" priority="446" aboveAverage="0" equalAverage="0" bottom="0" percent="0" rank="0" text="" dxfId="6988">
      <formula>$B$51&lt;1</formula>
    </cfRule>
  </conditionalFormatting>
  <conditionalFormatting sqref="B50:H50">
    <cfRule type="expression" priority="447" aboveAverage="0" equalAverage="0" bottom="0" percent="0" rank="0" text="" dxfId="6989">
      <formula>$B$50&lt;1</formula>
    </cfRule>
  </conditionalFormatting>
  <conditionalFormatting sqref="B49:H49">
    <cfRule type="expression" priority="448" aboveAverage="0" equalAverage="0" bottom="0" percent="0" rank="0" text="" dxfId="6990">
      <formula>$B$49&lt;1</formula>
    </cfRule>
  </conditionalFormatting>
  <conditionalFormatting sqref="B48:H48">
    <cfRule type="expression" priority="449" aboveAverage="0" equalAverage="0" bottom="0" percent="0" rank="0" text="" dxfId="6991">
      <formula>$B$48&lt;1</formula>
    </cfRule>
  </conditionalFormatting>
  <conditionalFormatting sqref="B47:H47">
    <cfRule type="expression" priority="450" aboveAverage="0" equalAverage="0" bottom="0" percent="0" rank="0" text="" dxfId="6992">
      <formula>$B$47&lt;1</formula>
    </cfRule>
  </conditionalFormatting>
  <conditionalFormatting sqref="B46:H46">
    <cfRule type="expression" priority="451" aboveAverage="0" equalAverage="0" bottom="0" percent="0" rank="0" text="" dxfId="6993">
      <formula>$B$46&lt;1</formula>
    </cfRule>
  </conditionalFormatting>
  <conditionalFormatting sqref="B45:H45">
    <cfRule type="expression" priority="452" aboveAverage="0" equalAverage="0" bottom="0" percent="0" rank="0" text="" dxfId="6994">
      <formula>$B$45&lt;1</formula>
    </cfRule>
  </conditionalFormatting>
  <conditionalFormatting sqref="B44:H44">
    <cfRule type="expression" priority="453" aboveAverage="0" equalAverage="0" bottom="0" percent="0" rank="0" text="" dxfId="6995">
      <formula>$B$44&lt;1</formula>
    </cfRule>
  </conditionalFormatting>
  <conditionalFormatting sqref="B43:H43">
    <cfRule type="expression" priority="454" aboveAverage="0" equalAverage="0" bottom="0" percent="0" rank="0" text="" dxfId="6996">
      <formula>$B$43&lt;1</formula>
    </cfRule>
  </conditionalFormatting>
  <conditionalFormatting sqref="B42:H42">
    <cfRule type="expression" priority="455" aboveAverage="0" equalAverage="0" bottom="0" percent="0" rank="0" text="" dxfId="6997">
      <formula>$B$42&lt;1</formula>
    </cfRule>
  </conditionalFormatting>
  <conditionalFormatting sqref="B41:H41">
    <cfRule type="expression" priority="456" aboveAverage="0" equalAverage="0" bottom="0" percent="0" rank="0" text="" dxfId="6998">
      <formula>$B$41&lt;1</formula>
    </cfRule>
  </conditionalFormatting>
  <conditionalFormatting sqref="B40:H40">
    <cfRule type="expression" priority="457" aboveAverage="0" equalAverage="0" bottom="0" percent="0" rank="0" text="" dxfId="6999">
      <formula>$B$40&lt;1</formula>
    </cfRule>
  </conditionalFormatting>
  <conditionalFormatting sqref="B39:H39">
    <cfRule type="expression" priority="458" aboveAverage="0" equalAverage="0" bottom="0" percent="0" rank="0" text="" dxfId="7000">
      <formula>$B$39&lt;1</formula>
    </cfRule>
  </conditionalFormatting>
  <conditionalFormatting sqref="B38:H38">
    <cfRule type="expression" priority="459" aboveAverage="0" equalAverage="0" bottom="0" percent="0" rank="0" text="" dxfId="7001">
      <formula>$B$38&lt;1</formula>
    </cfRule>
  </conditionalFormatting>
  <conditionalFormatting sqref="B37:H37">
    <cfRule type="expression" priority="460" aboveAverage="0" equalAverage="0" bottom="0" percent="0" rank="0" text="" dxfId="7002">
      <formula>$B$37&lt;1</formula>
    </cfRule>
  </conditionalFormatting>
  <conditionalFormatting sqref="B36:H36">
    <cfRule type="expression" priority="461" aboveAverage="0" equalAverage="0" bottom="0" percent="0" rank="0" text="" dxfId="7003">
      <formula>$B$36&lt;1</formula>
    </cfRule>
  </conditionalFormatting>
  <conditionalFormatting sqref="B35:H35">
    <cfRule type="expression" priority="462" aboveAverage="0" equalAverage="0" bottom="0" percent="0" rank="0" text="" dxfId="7004">
      <formula>$B$35&lt;1</formula>
    </cfRule>
  </conditionalFormatting>
  <conditionalFormatting sqref="B34:H34">
    <cfRule type="expression" priority="463" aboveAverage="0" equalAverage="0" bottom="0" percent="0" rank="0" text="" dxfId="7005">
      <formula>$B$34&lt;1</formula>
    </cfRule>
  </conditionalFormatting>
  <conditionalFormatting sqref="B33:H33">
    <cfRule type="expression" priority="464" aboveAverage="0" equalAverage="0" bottom="0" percent="0" rank="0" text="" dxfId="7006">
      <formula>$B$33&lt;1</formula>
    </cfRule>
  </conditionalFormatting>
  <conditionalFormatting sqref="B32:H32">
    <cfRule type="expression" priority="465" aboveAverage="0" equalAverage="0" bottom="0" percent="0" rank="0" text="" dxfId="7007">
      <formula>$B$32&lt;1</formula>
    </cfRule>
  </conditionalFormatting>
  <conditionalFormatting sqref="B31:H31">
    <cfRule type="expression" priority="466" aboveAverage="0" equalAverage="0" bottom="0" percent="0" rank="0" text="" dxfId="7008">
      <formula>$B$31&lt;1</formula>
    </cfRule>
  </conditionalFormatting>
  <conditionalFormatting sqref="B30:H30">
    <cfRule type="expression" priority="467" aboveAverage="0" equalAverage="0" bottom="0" percent="0" rank="0" text="" dxfId="7009">
      <formula>$B$30&lt;1</formula>
    </cfRule>
  </conditionalFormatting>
  <conditionalFormatting sqref="B29:H29">
    <cfRule type="expression" priority="468" aboveAverage="0" equalAverage="0" bottom="0" percent="0" rank="0" text="" dxfId="7010">
      <formula>$B$29&lt;1</formula>
    </cfRule>
  </conditionalFormatting>
  <conditionalFormatting sqref="B28:H28">
    <cfRule type="expression" priority="469" aboveAverage="0" equalAverage="0" bottom="0" percent="0" rank="0" text="" dxfId="7011">
      <formula>$B$28&lt;1</formula>
    </cfRule>
  </conditionalFormatting>
  <conditionalFormatting sqref="B27:H27">
    <cfRule type="expression" priority="470" aboveAverage="0" equalAverage="0" bottom="0" percent="0" rank="0" text="" dxfId="7012">
      <formula>$B$27&lt;1</formula>
    </cfRule>
  </conditionalFormatting>
  <conditionalFormatting sqref="B26:H26">
    <cfRule type="expression" priority="471" aboveAverage="0" equalAverage="0" bottom="0" percent="0" rank="0" text="" dxfId="7013">
      <formula>$B$26&lt;1</formula>
    </cfRule>
  </conditionalFormatting>
  <conditionalFormatting sqref="B25:H25">
    <cfRule type="expression" priority="472" aboveAverage="0" equalAverage="0" bottom="0" percent="0" rank="0" text="" dxfId="7014">
      <formula>$B$25&lt;1</formula>
    </cfRule>
  </conditionalFormatting>
  <conditionalFormatting sqref="B24:H24">
    <cfRule type="expression" priority="473" aboveAverage="0" equalAverage="0" bottom="0" percent="0" rank="0" text="" dxfId="7015">
      <formula>$B$24&lt;1</formula>
    </cfRule>
  </conditionalFormatting>
  <conditionalFormatting sqref="B23:H23">
    <cfRule type="expression" priority="474" aboveAverage="0" equalAverage="0" bottom="0" percent="0" rank="0" text="" dxfId="7016">
      <formula>$B$23&lt;1</formula>
    </cfRule>
  </conditionalFormatting>
  <conditionalFormatting sqref="B20:H20">
    <cfRule type="expression" priority="475" aboveAverage="0" equalAverage="0" bottom="0" percent="0" rank="0" text="" dxfId="7017">
      <formula>$B$20&lt;1</formula>
    </cfRule>
  </conditionalFormatting>
  <conditionalFormatting sqref="B19:H19">
    <cfRule type="expression" priority="476" aboveAverage="0" equalAverage="0" bottom="0" percent="0" rank="0" text="" dxfId="7018">
      <formula>$B$19&lt;1</formula>
    </cfRule>
  </conditionalFormatting>
  <conditionalFormatting sqref="B18:H18">
    <cfRule type="expression" priority="477" aboveAverage="0" equalAverage="0" bottom="0" percent="0" rank="0" text="" dxfId="7019">
      <formula>$B$18&lt;1</formula>
    </cfRule>
  </conditionalFormatting>
  <conditionalFormatting sqref="B17:H17">
    <cfRule type="expression" priority="478" aboveAverage="0" equalAverage="0" bottom="0" percent="0" rank="0" text="" dxfId="7020">
      <formula>$B$17&lt;1</formula>
    </cfRule>
  </conditionalFormatting>
  <conditionalFormatting sqref="B16:H16">
    <cfRule type="expression" priority="479" aboveAverage="0" equalAverage="0" bottom="0" percent="0" rank="0" text="" dxfId="7021">
      <formula>$B$16&lt;1</formula>
    </cfRule>
  </conditionalFormatting>
  <conditionalFormatting sqref="B15:H15">
    <cfRule type="expression" priority="480" aboveAverage="0" equalAverage="0" bottom="0" percent="0" rank="0" text="" dxfId="7022">
      <formula>$B$15&lt;1</formula>
    </cfRule>
  </conditionalFormatting>
  <conditionalFormatting sqref="B14:H14">
    <cfRule type="expression" priority="481" aboveAverage="0" equalAverage="0" bottom="0" percent="0" rank="0" text="" dxfId="7023">
      <formula>$B$14&lt;1</formula>
    </cfRule>
  </conditionalFormatting>
  <conditionalFormatting sqref="B13:H13">
    <cfRule type="expression" priority="482" aboveAverage="0" equalAverage="0" bottom="0" percent="0" rank="0" text="" dxfId="7024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10.44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Замер!$D$241&amp;" (Помещение 12)"</f>
        <v>Помещение_12 (Помещение 12)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Замер!$D$247</f>
        <v>0</v>
      </c>
      <c r="F5" s="590" t="s">
        <v>254</v>
      </c>
      <c r="G5" s="590"/>
      <c r="H5" s="591" t="n">
        <f aca="false">Замер!$D$243</f>
        <v>0</v>
      </c>
      <c r="L5" s="61" t="n">
        <f aca="false">$E$5-SUM(Замер!$I$251:$I$257)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Замер!$D$246</f>
        <v>0</v>
      </c>
      <c r="F6" s="590" t="s">
        <v>259</v>
      </c>
      <c r="G6" s="590"/>
      <c r="H6" s="591" t="n">
        <f aca="false">Замер!$D$244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Замер!$D$248</f>
        <v>0</v>
      </c>
      <c r="F7" s="590" t="s">
        <v>261</v>
      </c>
      <c r="G7" s="590"/>
      <c r="H7" s="592" t="n">
        <f aca="false">Замер!$D$245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Замер!$D$252+Замер!$D$253</f>
        <v>0</v>
      </c>
      <c r="F8" s="590" t="s">
        <v>1097</v>
      </c>
      <c r="G8" s="590"/>
      <c r="H8" s="593" t="n">
        <f aca="false">Замер!$D$250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Замер!$D$249</f>
        <v>0</v>
      </c>
      <c r="F9" s="590" t="s">
        <v>1099</v>
      </c>
      <c r="G9" s="590"/>
      <c r="H9" s="594" t="n">
        <f aca="false">Замер!$D$251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622" t="s">
        <v>43</v>
      </c>
      <c r="D59" s="622"/>
      <c r="E59" s="622"/>
      <c r="F59" s="622"/>
      <c r="G59" s="623" t="n">
        <f aca="false">SUMIF(B23:B58,"&gt;0",H23:H58)</f>
        <v>0</v>
      </c>
      <c r="H59" s="623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647" t="s">
        <v>44</v>
      </c>
      <c r="D60" s="647"/>
      <c r="E60" s="647"/>
      <c r="F60" s="647"/>
      <c r="G60" s="648" t="n">
        <f aca="false">G21+G59</f>
        <v>0</v>
      </c>
      <c r="H60" s="648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651" t="s">
        <v>383</v>
      </c>
      <c r="D61" s="651"/>
      <c r="E61" s="651"/>
      <c r="F61" s="651"/>
      <c r="G61" s="651"/>
      <c r="H61" s="651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663" t="s">
        <v>46</v>
      </c>
      <c r="D62" s="664"/>
      <c r="E62" s="665" t="s">
        <v>340</v>
      </c>
      <c r="F62" s="666" t="s">
        <v>341</v>
      </c>
      <c r="G62" s="666" t="s">
        <v>342</v>
      </c>
      <c r="H62" s="66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Замер!$D$257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622" t="s">
        <v>49</v>
      </c>
      <c r="D83" s="622"/>
      <c r="E83" s="622"/>
      <c r="F83" s="622"/>
      <c r="G83" s="623" t="n">
        <f aca="false">SUMIF(B63:B82,"&gt;0",H63:H82)</f>
        <v>0</v>
      </c>
      <c r="H83" s="623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663" t="s">
        <v>50</v>
      </c>
      <c r="D84" s="664"/>
      <c r="E84" s="665" t="s">
        <v>340</v>
      </c>
      <c r="F84" s="666" t="s">
        <v>341</v>
      </c>
      <c r="G84" s="666" t="s">
        <v>342</v>
      </c>
      <c r="H84" s="66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Замер!$D$254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Замер!$D$254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Замер!$D$254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Замер!$D$254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Замер!$D$254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Замер!$D$254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Замер!$D$257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622" t="s">
        <v>498</v>
      </c>
      <c r="D198" s="622"/>
      <c r="E198" s="622"/>
      <c r="F198" s="622"/>
      <c r="G198" s="623" t="n">
        <f aca="false">SUMIF(B185:B197,"&gt;0",H185:H197)</f>
        <v>0</v>
      </c>
      <c r="H198" s="623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658" t="s">
        <v>86</v>
      </c>
      <c r="D199" s="659"/>
      <c r="E199" s="660" t="s">
        <v>340</v>
      </c>
      <c r="F199" s="661" t="s">
        <v>341</v>
      </c>
      <c r="G199" s="661" t="s">
        <v>342</v>
      </c>
      <c r="H199" s="662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622" t="s">
        <v>116</v>
      </c>
      <c r="D266" s="622"/>
      <c r="E266" s="622"/>
      <c r="F266" s="622"/>
      <c r="G266" s="652" t="n">
        <f aca="false">SUMIF(B238:B265,"&gt;0",H238:H265)</f>
        <v>0</v>
      </c>
      <c r="H266" s="652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663" t="s">
        <v>117</v>
      </c>
      <c r="D267" s="664"/>
      <c r="E267" s="665" t="s">
        <v>340</v>
      </c>
      <c r="F267" s="666" t="s">
        <v>341</v>
      </c>
      <c r="G267" s="666" t="s">
        <v>342</v>
      </c>
      <c r="H267" s="66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622" t="s">
        <v>168</v>
      </c>
      <c r="D344" s="622"/>
      <c r="E344" s="622"/>
      <c r="F344" s="622"/>
      <c r="G344" s="652" t="n">
        <f aca="false">SUMIF(B268:B343,"&gt;0",H268:H343)</f>
        <v>0</v>
      </c>
      <c r="H344" s="652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647" t="s">
        <v>169</v>
      </c>
      <c r="D345" s="647"/>
      <c r="E345" s="647"/>
      <c r="F345" s="647"/>
      <c r="G345" s="648" t="n">
        <f aca="false">G266+G344</f>
        <v>0</v>
      </c>
      <c r="H345" s="648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651" t="s">
        <v>602</v>
      </c>
      <c r="D346" s="651"/>
      <c r="E346" s="651"/>
      <c r="F346" s="651"/>
      <c r="G346" s="651"/>
      <c r="H346" s="651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663" t="s">
        <v>603</v>
      </c>
      <c r="D347" s="664"/>
      <c r="E347" s="665" t="s">
        <v>340</v>
      </c>
      <c r="F347" s="666" t="s">
        <v>341</v>
      </c>
      <c r="G347" s="666" t="s">
        <v>342</v>
      </c>
      <c r="H347" s="66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0eGJWOM7mugFHmOuhbURpoVXiCcZhrRxHbNzHtVYJchUrrj77RZHel7tHz3qay2A4i9d1c9anHYe1uy25XOghQ==" saltValue="aAfAoaT/pwSjG426eSnj+w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7025">
      <formula>$B$528&lt;1</formula>
    </cfRule>
  </conditionalFormatting>
  <conditionalFormatting sqref="B527:H527">
    <cfRule type="expression" priority="3" aboveAverage="0" equalAverage="0" bottom="0" percent="0" rank="0" text="" dxfId="7026">
      <formula>$B$527&lt;1</formula>
    </cfRule>
  </conditionalFormatting>
  <conditionalFormatting sqref="B526:H526">
    <cfRule type="expression" priority="4" aboveAverage="0" equalAverage="0" bottom="0" percent="0" rank="0" text="" dxfId="7027">
      <formula>$B$526&lt;1</formula>
    </cfRule>
  </conditionalFormatting>
  <conditionalFormatting sqref="B525:H525">
    <cfRule type="expression" priority="5" aboveAverage="0" equalAverage="0" bottom="0" percent="0" rank="0" text="" dxfId="7028">
      <formula>$B$525&lt;1</formula>
    </cfRule>
  </conditionalFormatting>
  <conditionalFormatting sqref="B524:H524">
    <cfRule type="expression" priority="6" aboveAverage="0" equalAverage="0" bottom="0" percent="0" rank="0" text="" dxfId="7029">
      <formula>$B$524&lt;1</formula>
    </cfRule>
  </conditionalFormatting>
  <conditionalFormatting sqref="B523:H523">
    <cfRule type="expression" priority="7" aboveAverage="0" equalAverage="0" bottom="0" percent="0" rank="0" text="" dxfId="7030">
      <formula>$B$523&lt;1</formula>
    </cfRule>
  </conditionalFormatting>
  <conditionalFormatting sqref="B522:H522">
    <cfRule type="expression" priority="8" aboveAverage="0" equalAverage="0" bottom="0" percent="0" rank="0" text="" dxfId="7031">
      <formula>$B$522&lt;1</formula>
    </cfRule>
  </conditionalFormatting>
  <conditionalFormatting sqref="B521:H521">
    <cfRule type="expression" priority="9" aboveAverage="0" equalAverage="0" bottom="0" percent="0" rank="0" text="" dxfId="7032">
      <formula>$B$521&lt;1</formula>
    </cfRule>
  </conditionalFormatting>
  <conditionalFormatting sqref="B520:H520">
    <cfRule type="expression" priority="10" aboveAverage="0" equalAverage="0" bottom="0" percent="0" rank="0" text="" dxfId="7033">
      <formula>$B$520&lt;1</formula>
    </cfRule>
  </conditionalFormatting>
  <conditionalFormatting sqref="B519:H519">
    <cfRule type="expression" priority="11" aboveAverage="0" equalAverage="0" bottom="0" percent="0" rank="0" text="" dxfId="7034">
      <formula>$B$519&lt;1</formula>
    </cfRule>
  </conditionalFormatting>
  <conditionalFormatting sqref="B518:H518">
    <cfRule type="expression" priority="12" aboveAverage="0" equalAverage="0" bottom="0" percent="0" rank="0" text="" dxfId="7035">
      <formula>$B$518&lt;1</formula>
    </cfRule>
  </conditionalFormatting>
  <conditionalFormatting sqref="B514:H514">
    <cfRule type="expression" priority="13" aboveAverage="0" equalAverage="0" bottom="0" percent="0" rank="0" text="" dxfId="7036">
      <formula>$B$514&lt;1</formula>
    </cfRule>
  </conditionalFormatting>
  <conditionalFormatting sqref="B513:H513">
    <cfRule type="expression" priority="14" aboveAverage="0" equalAverage="0" bottom="0" percent="0" rank="0" text="" dxfId="7037">
      <formula>$B$513&lt;1</formula>
    </cfRule>
  </conditionalFormatting>
  <conditionalFormatting sqref="B512:H512">
    <cfRule type="expression" priority="15" aboveAverage="0" equalAverage="0" bottom="0" percent="0" rank="0" text="" dxfId="7038">
      <formula>$B$512&lt;1</formula>
    </cfRule>
  </conditionalFormatting>
  <conditionalFormatting sqref="B511:H511">
    <cfRule type="expression" priority="16" aboveAverage="0" equalAverage="0" bottom="0" percent="0" rank="0" text="" dxfId="7039">
      <formula>$B$511&lt;1</formula>
    </cfRule>
  </conditionalFormatting>
  <conditionalFormatting sqref="B510:H510">
    <cfRule type="expression" priority="17" aboveAverage="0" equalAverage="0" bottom="0" percent="0" rank="0" text="" dxfId="7040">
      <formula>$B$510&lt;1</formula>
    </cfRule>
  </conditionalFormatting>
  <conditionalFormatting sqref="B509:H509">
    <cfRule type="expression" priority="18" aboveAverage="0" equalAverage="0" bottom="0" percent="0" rank="0" text="" dxfId="7041">
      <formula>$B$509&lt;1</formula>
    </cfRule>
  </conditionalFormatting>
  <conditionalFormatting sqref="B508:H508">
    <cfRule type="expression" priority="19" aboveAverage="0" equalAverage="0" bottom="0" percent="0" rank="0" text="" dxfId="7042">
      <formula>$B$508&lt;1</formula>
    </cfRule>
  </conditionalFormatting>
  <conditionalFormatting sqref="B507:H507">
    <cfRule type="expression" priority="20" aboveAverage="0" equalAverage="0" bottom="0" percent="0" rank="0" text="" dxfId="7043">
      <formula>$B$507&lt;1</formula>
    </cfRule>
  </conditionalFormatting>
  <conditionalFormatting sqref="B506:H506">
    <cfRule type="expression" priority="21" aboveAverage="0" equalAverage="0" bottom="0" percent="0" rank="0" text="" dxfId="7044">
      <formula>$B$506&lt;1</formula>
    </cfRule>
  </conditionalFormatting>
  <conditionalFormatting sqref="B505:H505">
    <cfRule type="expression" priority="22" aboveAverage="0" equalAverage="0" bottom="0" percent="0" rank="0" text="" dxfId="7045">
      <formula>$B$505&lt;1</formula>
    </cfRule>
  </conditionalFormatting>
  <conditionalFormatting sqref="B504:H504">
    <cfRule type="expression" priority="23" aboveAverage="0" equalAverage="0" bottom="0" percent="0" rank="0" text="" dxfId="7046">
      <formula>$B$504&lt;1</formula>
    </cfRule>
  </conditionalFormatting>
  <conditionalFormatting sqref="B503:H503">
    <cfRule type="expression" priority="24" aboveAverage="0" equalAverage="0" bottom="0" percent="0" rank="0" text="" dxfId="7047">
      <formula>$B$503&lt;1</formula>
    </cfRule>
  </conditionalFormatting>
  <conditionalFormatting sqref="B502:H502">
    <cfRule type="expression" priority="25" aboveAverage="0" equalAverage="0" bottom="0" percent="0" rank="0" text="" dxfId="7048">
      <formula>$B$502&lt;1</formula>
    </cfRule>
  </conditionalFormatting>
  <conditionalFormatting sqref="B501:H501">
    <cfRule type="expression" priority="26" aboveAverage="0" equalAverage="0" bottom="0" percent="0" rank="0" text="" dxfId="7049">
      <formula>$B$501&lt;1</formula>
    </cfRule>
  </conditionalFormatting>
  <conditionalFormatting sqref="B500:H500">
    <cfRule type="expression" priority="27" aboveAverage="0" equalAverage="0" bottom="0" percent="0" rank="0" text="" dxfId="7050">
      <formula>$B$500&lt;1</formula>
    </cfRule>
  </conditionalFormatting>
  <conditionalFormatting sqref="B499:H499">
    <cfRule type="expression" priority="28" aboveAverage="0" equalAverage="0" bottom="0" percent="0" rank="0" text="" dxfId="7051">
      <formula>$B$499&lt;1</formula>
    </cfRule>
  </conditionalFormatting>
  <conditionalFormatting sqref="B498:H498">
    <cfRule type="expression" priority="29" aboveAverage="0" equalAverage="0" bottom="0" percent="0" rank="0" text="" dxfId="7052">
      <formula>$B$498&lt;1</formula>
    </cfRule>
  </conditionalFormatting>
  <conditionalFormatting sqref="B497:H497">
    <cfRule type="expression" priority="30" aboveAverage="0" equalAverage="0" bottom="0" percent="0" rank="0" text="" dxfId="7053">
      <formula>$B$497&lt;1</formula>
    </cfRule>
  </conditionalFormatting>
  <conditionalFormatting sqref="B496:H496">
    <cfRule type="expression" priority="31" aboveAverage="0" equalAverage="0" bottom="0" percent="0" rank="0" text="" dxfId="7054">
      <formula>$B$496&lt;1</formula>
    </cfRule>
  </conditionalFormatting>
  <conditionalFormatting sqref="B495:H495">
    <cfRule type="expression" priority="32" aboveAverage="0" equalAverage="0" bottom="0" percent="0" rank="0" text="" dxfId="7055">
      <formula>$B$495&lt;1</formula>
    </cfRule>
  </conditionalFormatting>
  <conditionalFormatting sqref="B494:H494">
    <cfRule type="expression" priority="33" aboveAverage="0" equalAverage="0" bottom="0" percent="0" rank="0" text="" dxfId="7056">
      <formula>$B$494&lt;1</formula>
    </cfRule>
  </conditionalFormatting>
  <conditionalFormatting sqref="B493:H493">
    <cfRule type="expression" priority="34" aboveAverage="0" equalAverage="0" bottom="0" percent="0" rank="0" text="" dxfId="7057">
      <formula>$B$493&lt;1</formula>
    </cfRule>
  </conditionalFormatting>
  <conditionalFormatting sqref="B492:H492">
    <cfRule type="expression" priority="35" aboveAverage="0" equalAverage="0" bottom="0" percent="0" rank="0" text="" dxfId="7058">
      <formula>$B$492&lt;1</formula>
    </cfRule>
  </conditionalFormatting>
  <conditionalFormatting sqref="B491:H491">
    <cfRule type="expression" priority="36" aboveAverage="0" equalAverage="0" bottom="0" percent="0" rank="0" text="" dxfId="7059">
      <formula>$B$491&lt;1</formula>
    </cfRule>
  </conditionalFormatting>
  <conditionalFormatting sqref="B490:H490">
    <cfRule type="expression" priority="37" aboveAverage="0" equalAverage="0" bottom="0" percent="0" rank="0" text="" dxfId="7060">
      <formula>$B$490&lt;1</formula>
    </cfRule>
  </conditionalFormatting>
  <conditionalFormatting sqref="B489:H489">
    <cfRule type="expression" priority="38" aboveAverage="0" equalAverage="0" bottom="0" percent="0" rank="0" text="" dxfId="7061">
      <formula>$B$489&lt;1</formula>
    </cfRule>
  </conditionalFormatting>
  <conditionalFormatting sqref="B488:H488">
    <cfRule type="expression" priority="39" aboveAverage="0" equalAverage="0" bottom="0" percent="0" rank="0" text="" dxfId="7062">
      <formula>$B$488&lt;1</formula>
    </cfRule>
  </conditionalFormatting>
  <conditionalFormatting sqref="B487:H487">
    <cfRule type="expression" priority="40" aboveAverage="0" equalAverage="0" bottom="0" percent="0" rank="0" text="" dxfId="7063">
      <formula>$B$487&lt;1</formula>
    </cfRule>
  </conditionalFormatting>
  <conditionalFormatting sqref="B486:H486">
    <cfRule type="expression" priority="41" aboveAverage="0" equalAverage="0" bottom="0" percent="0" rank="0" text="" dxfId="7064">
      <formula>$B$486&lt;1</formula>
    </cfRule>
  </conditionalFormatting>
  <conditionalFormatting sqref="B485:H485">
    <cfRule type="expression" priority="42" aboveAverage="0" equalAverage="0" bottom="0" percent="0" rank="0" text="" dxfId="7065">
      <formula>$B$485&lt;1</formula>
    </cfRule>
  </conditionalFormatting>
  <conditionalFormatting sqref="B484:H484">
    <cfRule type="expression" priority="43" aboveAverage="0" equalAverage="0" bottom="0" percent="0" rank="0" text="" dxfId="7066">
      <formula>$B$484&lt;1</formula>
    </cfRule>
  </conditionalFormatting>
  <conditionalFormatting sqref="B483:H483">
    <cfRule type="expression" priority="44" aboveAverage="0" equalAverage="0" bottom="0" percent="0" rank="0" text="" dxfId="7067">
      <formula>$B$483&lt;1</formula>
    </cfRule>
  </conditionalFormatting>
  <conditionalFormatting sqref="B482:H482">
    <cfRule type="expression" priority="45" aboveAverage="0" equalAverage="0" bottom="0" percent="0" rank="0" text="" dxfId="7068">
      <formula>$B$482&lt;1</formula>
    </cfRule>
  </conditionalFormatting>
  <conditionalFormatting sqref="B481:H481">
    <cfRule type="expression" priority="46" aboveAverage="0" equalAverage="0" bottom="0" percent="0" rank="0" text="" dxfId="7069">
      <formula>$B$481&lt;1</formula>
    </cfRule>
  </conditionalFormatting>
  <conditionalFormatting sqref="B478:H478">
    <cfRule type="expression" priority="47" aboveAverage="0" equalAverage="0" bottom="0" percent="0" rank="0" text="" dxfId="7070">
      <formula>$B$478&lt;1</formula>
    </cfRule>
  </conditionalFormatting>
  <conditionalFormatting sqref="B477:H477">
    <cfRule type="expression" priority="48" aboveAverage="0" equalAverage="0" bottom="0" percent="0" rank="0" text="" dxfId="7071">
      <formula>$B$477&lt;1</formula>
    </cfRule>
  </conditionalFormatting>
  <conditionalFormatting sqref="B476:H476">
    <cfRule type="expression" priority="49" aboveAverage="0" equalAverage="0" bottom="0" percent="0" rank="0" text="" dxfId="7072">
      <formula>$B$476&lt;1</formula>
    </cfRule>
  </conditionalFormatting>
  <conditionalFormatting sqref="B471:H471">
    <cfRule type="expression" priority="50" aboveAverage="0" equalAverage="0" bottom="0" percent="0" rank="0" text="" dxfId="7073">
      <formula>$B$471&lt;1</formula>
    </cfRule>
  </conditionalFormatting>
  <conditionalFormatting sqref="B470:H470">
    <cfRule type="expression" priority="51" aboveAverage="0" equalAverage="0" bottom="0" percent="0" rank="0" text="" dxfId="7074">
      <formula>$B$470&lt;1</formula>
    </cfRule>
  </conditionalFormatting>
  <conditionalFormatting sqref="B469:H469">
    <cfRule type="expression" priority="52" aboveAverage="0" equalAverage="0" bottom="0" percent="0" rank="0" text="" dxfId="7075">
      <formula>$B$469&lt;1</formula>
    </cfRule>
  </conditionalFormatting>
  <conditionalFormatting sqref="B468:H468">
    <cfRule type="expression" priority="53" aboveAverage="0" equalAverage="0" bottom="0" percent="0" rank="0" text="" dxfId="7076">
      <formula>$B$468&lt;1</formula>
    </cfRule>
  </conditionalFormatting>
  <conditionalFormatting sqref="B467:H467">
    <cfRule type="expression" priority="54" aboveAverage="0" equalAverage="0" bottom="0" percent="0" rank="0" text="" dxfId="7077">
      <formula>$B$467&lt;1</formula>
    </cfRule>
  </conditionalFormatting>
  <conditionalFormatting sqref="B466:H466">
    <cfRule type="expression" priority="55" aboveAverage="0" equalAverage="0" bottom="0" percent="0" rank="0" text="" dxfId="7078">
      <formula>$B$466&lt;1</formula>
    </cfRule>
  </conditionalFormatting>
  <conditionalFormatting sqref="B465:H465">
    <cfRule type="expression" priority="56" aboveAverage="0" equalAverage="0" bottom="0" percent="0" rank="0" text="" dxfId="7079">
      <formula>$B$465&lt;1</formula>
    </cfRule>
  </conditionalFormatting>
  <conditionalFormatting sqref="B464:H464">
    <cfRule type="expression" priority="57" aboveAverage="0" equalAverage="0" bottom="0" percent="0" rank="0" text="" dxfId="7080">
      <formula>$B$464&lt;1</formula>
    </cfRule>
  </conditionalFormatting>
  <conditionalFormatting sqref="B463:H463">
    <cfRule type="expression" priority="58" aboveAverage="0" equalAverage="0" bottom="0" percent="0" rank="0" text="" dxfId="7081">
      <formula>$B$463&lt;1</formula>
    </cfRule>
  </conditionalFormatting>
  <conditionalFormatting sqref="B462:H462">
    <cfRule type="expression" priority="59" aboveAverage="0" equalAverage="0" bottom="0" percent="0" rank="0" text="" dxfId="7082">
      <formula>$B$462&lt;1</formula>
    </cfRule>
  </conditionalFormatting>
  <conditionalFormatting sqref="B461:H461">
    <cfRule type="expression" priority="60" aboveAverage="0" equalAverage="0" bottom="0" percent="0" rank="0" text="" dxfId="7083">
      <formula>$B$461&lt;1</formula>
    </cfRule>
  </conditionalFormatting>
  <conditionalFormatting sqref="B460:H460">
    <cfRule type="expression" priority="61" aboveAverage="0" equalAverage="0" bottom="0" percent="0" rank="0" text="" dxfId="7084">
      <formula>$B$460&lt;1</formula>
    </cfRule>
  </conditionalFormatting>
  <conditionalFormatting sqref="B459:H459">
    <cfRule type="expression" priority="62" aboveAverage="0" equalAverage="0" bottom="0" percent="0" rank="0" text="" dxfId="7085">
      <formula>$B$459&lt;1</formula>
    </cfRule>
  </conditionalFormatting>
  <conditionalFormatting sqref="B458:H458">
    <cfRule type="expression" priority="63" aboveAverage="0" equalAverage="0" bottom="0" percent="0" rank="0" text="" dxfId="7086">
      <formula>$B$458&lt;1</formula>
    </cfRule>
  </conditionalFormatting>
  <conditionalFormatting sqref="B457:H457">
    <cfRule type="expression" priority="64" aboveAverage="0" equalAverage="0" bottom="0" percent="0" rank="0" text="" dxfId="7087">
      <formula>$B$457&lt;1</formula>
    </cfRule>
  </conditionalFormatting>
  <conditionalFormatting sqref="B456:H456">
    <cfRule type="expression" priority="65" aboveAverage="0" equalAverage="0" bottom="0" percent="0" rank="0" text="" dxfId="7088">
      <formula>$B$456&lt;1</formula>
    </cfRule>
  </conditionalFormatting>
  <conditionalFormatting sqref="B455:H455">
    <cfRule type="expression" priority="66" aboveAverage="0" equalAverage="0" bottom="0" percent="0" rank="0" text="" dxfId="7089">
      <formula>$B$455&lt;1</formula>
    </cfRule>
  </conditionalFormatting>
  <conditionalFormatting sqref="B454:H454">
    <cfRule type="expression" priority="67" aboveAverage="0" equalAverage="0" bottom="0" percent="0" rank="0" text="" dxfId="7090">
      <formula>$B$454&lt;1</formula>
    </cfRule>
  </conditionalFormatting>
  <conditionalFormatting sqref="B453:H453">
    <cfRule type="expression" priority="68" aboveAverage="0" equalAverage="0" bottom="0" percent="0" rank="0" text="" dxfId="7091">
      <formula>$B$453&lt;1</formula>
    </cfRule>
  </conditionalFormatting>
  <conditionalFormatting sqref="B452:H452">
    <cfRule type="expression" priority="69" aboveAverage="0" equalAverage="0" bottom="0" percent="0" rank="0" text="" dxfId="7092">
      <formula>$B$452&lt;1</formula>
    </cfRule>
  </conditionalFormatting>
  <conditionalFormatting sqref="B451:H451">
    <cfRule type="expression" priority="70" aboveAverage="0" equalAverage="0" bottom="0" percent="0" rank="0" text="" dxfId="7093">
      <formula>$B$451&lt;1</formula>
    </cfRule>
  </conditionalFormatting>
  <conditionalFormatting sqref="B450:H450">
    <cfRule type="expression" priority="71" aboveAverage="0" equalAverage="0" bottom="0" percent="0" rank="0" text="" dxfId="7094">
      <formula>$B$450&lt;1</formula>
    </cfRule>
  </conditionalFormatting>
  <conditionalFormatting sqref="B449:H449">
    <cfRule type="expression" priority="72" aboveAverage="0" equalAverage="0" bottom="0" percent="0" rank="0" text="" dxfId="7095">
      <formula>$B$449&lt;1</formula>
    </cfRule>
  </conditionalFormatting>
  <conditionalFormatting sqref="B448:H448">
    <cfRule type="expression" priority="73" aboveAverage="0" equalAverage="0" bottom="0" percent="0" rank="0" text="" dxfId="7096">
      <formula>$B$448&lt;1</formula>
    </cfRule>
  </conditionalFormatting>
  <conditionalFormatting sqref="B447:H447">
    <cfRule type="expression" priority="74" aboveAverage="0" equalAverage="0" bottom="0" percent="0" rank="0" text="" dxfId="7097">
      <formula>$B$447&lt;1</formula>
    </cfRule>
  </conditionalFormatting>
  <conditionalFormatting sqref="B446:H446">
    <cfRule type="expression" priority="75" aboveAverage="0" equalAverage="0" bottom="0" percent="0" rank="0" text="" dxfId="7098">
      <formula>$B$446&lt;1</formula>
    </cfRule>
  </conditionalFormatting>
  <conditionalFormatting sqref="B445:H445">
    <cfRule type="expression" priority="76" aboveAverage="0" equalAverage="0" bottom="0" percent="0" rank="0" text="" dxfId="7099">
      <formula>$B$445&lt;1</formula>
    </cfRule>
  </conditionalFormatting>
  <conditionalFormatting sqref="B444:H444">
    <cfRule type="expression" priority="77" aboveAverage="0" equalAverage="0" bottom="0" percent="0" rank="0" text="" dxfId="7100">
      <formula>$B$444&lt;1</formula>
    </cfRule>
  </conditionalFormatting>
  <conditionalFormatting sqref="B443:H443">
    <cfRule type="expression" priority="78" aboveAverage="0" equalAverage="0" bottom="0" percent="0" rank="0" text="" dxfId="7101">
      <formula>$B$443&lt;1</formula>
    </cfRule>
  </conditionalFormatting>
  <conditionalFormatting sqref="B442:H442">
    <cfRule type="expression" priority="79" aboveAverage="0" equalAverage="0" bottom="0" percent="0" rank="0" text="" dxfId="7102">
      <formula>$B$442&lt;1</formula>
    </cfRule>
  </conditionalFormatting>
  <conditionalFormatting sqref="B441:H441">
    <cfRule type="expression" priority="80" aboveAverage="0" equalAverage="0" bottom="0" percent="0" rank="0" text="" dxfId="7103">
      <formula>$B$441&lt;1</formula>
    </cfRule>
  </conditionalFormatting>
  <conditionalFormatting sqref="B440:H440">
    <cfRule type="expression" priority="81" aboveAverage="0" equalAverage="0" bottom="0" percent="0" rank="0" text="" dxfId="7104">
      <formula>$B$440&lt;1</formula>
    </cfRule>
  </conditionalFormatting>
  <conditionalFormatting sqref="B439:H439">
    <cfRule type="expression" priority="82" aboveAverage="0" equalAverage="0" bottom="0" percent="0" rank="0" text="" dxfId="7105">
      <formula>$B$439&lt;1</formula>
    </cfRule>
  </conditionalFormatting>
  <conditionalFormatting sqref="B438:H438">
    <cfRule type="expression" priority="83" aboveAverage="0" equalAverage="0" bottom="0" percent="0" rank="0" text="" dxfId="7106">
      <formula>$B$438&lt;1</formula>
    </cfRule>
  </conditionalFormatting>
  <conditionalFormatting sqref="B437:H437">
    <cfRule type="expression" priority="84" aboveAverage="0" equalAverage="0" bottom="0" percent="0" rank="0" text="" dxfId="7107">
      <formula>$B$437&lt;1</formula>
    </cfRule>
  </conditionalFormatting>
  <conditionalFormatting sqref="B436:H436">
    <cfRule type="expression" priority="85" aboveAverage="0" equalAverage="0" bottom="0" percent="0" rank="0" text="" dxfId="7108">
      <formula>$B$436&lt;1</formula>
    </cfRule>
  </conditionalFormatting>
  <conditionalFormatting sqref="B435:H435">
    <cfRule type="expression" priority="86" aboveAverage="0" equalAverage="0" bottom="0" percent="0" rank="0" text="" dxfId="7109">
      <formula>$B$435&lt;1</formula>
    </cfRule>
  </conditionalFormatting>
  <conditionalFormatting sqref="B434:H434">
    <cfRule type="expression" priority="87" aboveAverage="0" equalAverage="0" bottom="0" percent="0" rank="0" text="" dxfId="7110">
      <formula>$B$434&lt;1</formula>
    </cfRule>
  </conditionalFormatting>
  <conditionalFormatting sqref="B433:H433">
    <cfRule type="expression" priority="88" aboveAverage="0" equalAverage="0" bottom="0" percent="0" rank="0" text="" dxfId="7111">
      <formula>$B$433&lt;1</formula>
    </cfRule>
  </conditionalFormatting>
  <conditionalFormatting sqref="B432:H432">
    <cfRule type="expression" priority="89" aboveAverage="0" equalAverage="0" bottom="0" percent="0" rank="0" text="" dxfId="7112">
      <formula>$B$432&lt;1</formula>
    </cfRule>
  </conditionalFormatting>
  <conditionalFormatting sqref="B431:H431">
    <cfRule type="expression" priority="90" aboveAverage="0" equalAverage="0" bottom="0" percent="0" rank="0" text="" dxfId="7113">
      <formula>$B$431&lt;1</formula>
    </cfRule>
  </conditionalFormatting>
  <conditionalFormatting sqref="B430:H430">
    <cfRule type="expression" priority="91" aboveAverage="0" equalAverage="0" bottom="0" percent="0" rank="0" text="" dxfId="7114">
      <formula>$B$430&lt;1</formula>
    </cfRule>
  </conditionalFormatting>
  <conditionalFormatting sqref="B429:H429">
    <cfRule type="expression" priority="92" aboveAverage="0" equalAverage="0" bottom="0" percent="0" rank="0" text="" dxfId="7115">
      <formula>$B$429&lt;1</formula>
    </cfRule>
  </conditionalFormatting>
  <conditionalFormatting sqref="B428:H428">
    <cfRule type="expression" priority="93" aboveAverage="0" equalAverage="0" bottom="0" percent="0" rank="0" text="" dxfId="7116">
      <formula>$B$428&lt;1</formula>
    </cfRule>
  </conditionalFormatting>
  <conditionalFormatting sqref="B427:H427">
    <cfRule type="expression" priority="94" aboveAverage="0" equalAverage="0" bottom="0" percent="0" rank="0" text="" dxfId="7117">
      <formula>$B$427&lt;1</formula>
    </cfRule>
  </conditionalFormatting>
  <conditionalFormatting sqref="B426:H426">
    <cfRule type="expression" priority="95" aboveAverage="0" equalAverage="0" bottom="0" percent="0" rank="0" text="" dxfId="7118">
      <formula>$B$426&lt;1</formula>
    </cfRule>
  </conditionalFormatting>
  <conditionalFormatting sqref="B425:H425">
    <cfRule type="expression" priority="96" aboveAverage="0" equalAverage="0" bottom="0" percent="0" rank="0" text="" dxfId="7119">
      <formula>$B$425&lt;1</formula>
    </cfRule>
  </conditionalFormatting>
  <conditionalFormatting sqref="B424:H424">
    <cfRule type="expression" priority="97" aboveAverage="0" equalAverage="0" bottom="0" percent="0" rank="0" text="" dxfId="7120">
      <formula>$B$424&lt;1</formula>
    </cfRule>
  </conditionalFormatting>
  <conditionalFormatting sqref="B423:H423">
    <cfRule type="expression" priority="98" aboveAverage="0" equalAverage="0" bottom="0" percent="0" rank="0" text="" dxfId="7121">
      <formula>$B$423&lt;1</formula>
    </cfRule>
  </conditionalFormatting>
  <conditionalFormatting sqref="B422:H422">
    <cfRule type="expression" priority="99" aboveAverage="0" equalAverage="0" bottom="0" percent="0" rank="0" text="" dxfId="7122">
      <formula>$B$422&lt;1</formula>
    </cfRule>
  </conditionalFormatting>
  <conditionalFormatting sqref="B421:H421">
    <cfRule type="expression" priority="100" aboveAverage="0" equalAverage="0" bottom="0" percent="0" rank="0" text="" dxfId="7123">
      <formula>$B$421&lt;1</formula>
    </cfRule>
  </conditionalFormatting>
  <conditionalFormatting sqref="B420:H420">
    <cfRule type="expression" priority="101" aboveAverage="0" equalAverage="0" bottom="0" percent="0" rank="0" text="" dxfId="7124">
      <formula>$B$420&lt;1</formula>
    </cfRule>
  </conditionalFormatting>
  <conditionalFormatting sqref="B419:H419">
    <cfRule type="expression" priority="102" aboveAverage="0" equalAverage="0" bottom="0" percent="0" rank="0" text="" dxfId="7125">
      <formula>$B$419&lt;1</formula>
    </cfRule>
  </conditionalFormatting>
  <conditionalFormatting sqref="B418:H418">
    <cfRule type="expression" priority="103" aboveAverage="0" equalAverage="0" bottom="0" percent="0" rank="0" text="" dxfId="7126">
      <formula>$B$418&lt;1</formula>
    </cfRule>
  </conditionalFormatting>
  <conditionalFormatting sqref="B417:H417">
    <cfRule type="expression" priority="104" aboveAverage="0" equalAverage="0" bottom="0" percent="0" rank="0" text="" dxfId="7127">
      <formula>$B$417&lt;1</formula>
    </cfRule>
  </conditionalFormatting>
  <conditionalFormatting sqref="B416:H416">
    <cfRule type="expression" priority="105" aboveAverage="0" equalAverage="0" bottom="0" percent="0" rank="0" text="" dxfId="7128">
      <formula>$B$416&lt;1</formula>
    </cfRule>
  </conditionalFormatting>
  <conditionalFormatting sqref="B415:H415">
    <cfRule type="expression" priority="106" aboveAverage="0" equalAverage="0" bottom="0" percent="0" rank="0" text="" dxfId="7129">
      <formula>$B$415&lt;1</formula>
    </cfRule>
  </conditionalFormatting>
  <conditionalFormatting sqref="B414:H414">
    <cfRule type="expression" priority="107" aboveAverage="0" equalAverage="0" bottom="0" percent="0" rank="0" text="" dxfId="7130">
      <formula>$B$414&lt;1</formula>
    </cfRule>
  </conditionalFormatting>
  <conditionalFormatting sqref="B413:H413">
    <cfRule type="expression" priority="108" aboveAverage="0" equalAverage="0" bottom="0" percent="0" rank="0" text="" dxfId="7131">
      <formula>$B$413&lt;1</formula>
    </cfRule>
  </conditionalFormatting>
  <conditionalFormatting sqref="B412:H412">
    <cfRule type="expression" priority="109" aboveAverage="0" equalAverage="0" bottom="0" percent="0" rank="0" text="" dxfId="7132">
      <formula>$B$412&lt;1</formula>
    </cfRule>
  </conditionalFormatting>
  <conditionalFormatting sqref="B411:H411">
    <cfRule type="expression" priority="110" aboveAverage="0" equalAverage="0" bottom="0" percent="0" rank="0" text="" dxfId="7133">
      <formula>$B$411&lt;1</formula>
    </cfRule>
  </conditionalFormatting>
  <conditionalFormatting sqref="B410:H410">
    <cfRule type="expression" priority="111" aboveAverage="0" equalAverage="0" bottom="0" percent="0" rank="0" text="" dxfId="7134">
      <formula>$B$410&lt;1</formula>
    </cfRule>
  </conditionalFormatting>
  <conditionalFormatting sqref="B409:H409">
    <cfRule type="expression" priority="112" aboveAverage="0" equalAverage="0" bottom="0" percent="0" rank="0" text="" dxfId="7135">
      <formula>$B$409&lt;1</formula>
    </cfRule>
  </conditionalFormatting>
  <conditionalFormatting sqref="B408:H408">
    <cfRule type="expression" priority="113" aboveAverage="0" equalAverage="0" bottom="0" percent="0" rank="0" text="" dxfId="7136">
      <formula>$B$408&lt;1</formula>
    </cfRule>
  </conditionalFormatting>
  <conditionalFormatting sqref="B407:H407">
    <cfRule type="expression" priority="114" aboveAverage="0" equalAverage="0" bottom="0" percent="0" rank="0" text="" dxfId="7137">
      <formula>$B$407&lt;1</formula>
    </cfRule>
  </conditionalFormatting>
  <conditionalFormatting sqref="B406:H406">
    <cfRule type="expression" priority="115" aboveAverage="0" equalAverage="0" bottom="0" percent="0" rank="0" text="" dxfId="7138">
      <formula>$B$406&lt;1</formula>
    </cfRule>
  </conditionalFormatting>
  <conditionalFormatting sqref="B405:H405">
    <cfRule type="expression" priority="116" aboveAverage="0" equalAverage="0" bottom="0" percent="0" rank="0" text="" dxfId="7139">
      <formula>$B$405&lt;1</formula>
    </cfRule>
  </conditionalFormatting>
  <conditionalFormatting sqref="B404:H404">
    <cfRule type="expression" priority="117" aboveAverage="0" equalAverage="0" bottom="0" percent="0" rank="0" text="" dxfId="7140">
      <formula>$B$404&lt;1</formula>
    </cfRule>
  </conditionalFormatting>
  <conditionalFormatting sqref="B403:H403">
    <cfRule type="expression" priority="118" aboveAverage="0" equalAverage="0" bottom="0" percent="0" rank="0" text="" dxfId="7141">
      <formula>$B$403&lt;1</formula>
    </cfRule>
  </conditionalFormatting>
  <conditionalFormatting sqref="B402:H402">
    <cfRule type="expression" priority="119" aboveAverage="0" equalAverage="0" bottom="0" percent="0" rank="0" text="" dxfId="7142">
      <formula>$B$402&lt;1</formula>
    </cfRule>
  </conditionalFormatting>
  <conditionalFormatting sqref="B401:H401">
    <cfRule type="expression" priority="120" aboveAverage="0" equalAverage="0" bottom="0" percent="0" rank="0" text="" dxfId="7143">
      <formula>$B$401&lt;1</formula>
    </cfRule>
  </conditionalFormatting>
  <conditionalFormatting sqref="B400:H400">
    <cfRule type="expression" priority="121" aboveAverage="0" equalAverage="0" bottom="0" percent="0" rank="0" text="" dxfId="7144">
      <formula>$B$400&lt;1</formula>
    </cfRule>
  </conditionalFormatting>
  <conditionalFormatting sqref="B399:H399">
    <cfRule type="expression" priority="122" aboveAverage="0" equalAverage="0" bottom="0" percent="0" rank="0" text="" dxfId="7145">
      <formula>$B$399&lt;1</formula>
    </cfRule>
  </conditionalFormatting>
  <conditionalFormatting sqref="B398:H398">
    <cfRule type="expression" priority="123" aboveAverage="0" equalAverage="0" bottom="0" percent="0" rank="0" text="" dxfId="7146">
      <formula>$B$398&lt;1</formula>
    </cfRule>
  </conditionalFormatting>
  <conditionalFormatting sqref="B397:H397">
    <cfRule type="expression" priority="124" aboveAverage="0" equalAverage="0" bottom="0" percent="0" rank="0" text="" dxfId="7147">
      <formula>$B$397&lt;1</formula>
    </cfRule>
  </conditionalFormatting>
  <conditionalFormatting sqref="B396:H396">
    <cfRule type="expression" priority="125" aboveAverage="0" equalAverage="0" bottom="0" percent="0" rank="0" text="" dxfId="7148">
      <formula>$B$396&lt;1</formula>
    </cfRule>
  </conditionalFormatting>
  <conditionalFormatting sqref="B395:H395">
    <cfRule type="expression" priority="126" aboveAverage="0" equalAverage="0" bottom="0" percent="0" rank="0" text="" dxfId="7149">
      <formula>$B$395&lt;1</formula>
    </cfRule>
  </conditionalFormatting>
  <conditionalFormatting sqref="B394:H394">
    <cfRule type="expression" priority="127" aboveAverage="0" equalAverage="0" bottom="0" percent="0" rank="0" text="" dxfId="7150">
      <formula>$B$394&lt;1</formula>
    </cfRule>
  </conditionalFormatting>
  <conditionalFormatting sqref="B393:H393">
    <cfRule type="expression" priority="128" aboveAverage="0" equalAverage="0" bottom="0" percent="0" rank="0" text="" dxfId="7151">
      <formula>$B$393&lt;1</formula>
    </cfRule>
  </conditionalFormatting>
  <conditionalFormatting sqref="B392:H392">
    <cfRule type="expression" priority="129" aboveAverage="0" equalAverage="0" bottom="0" percent="0" rank="0" text="" dxfId="7152">
      <formula>$B$392&lt;1</formula>
    </cfRule>
  </conditionalFormatting>
  <conditionalFormatting sqref="B391:H391">
    <cfRule type="expression" priority="130" aboveAverage="0" equalAverage="0" bottom="0" percent="0" rank="0" text="" dxfId="7153">
      <formula>$B$391&lt;1</formula>
    </cfRule>
  </conditionalFormatting>
  <conditionalFormatting sqref="B390:H390">
    <cfRule type="expression" priority="131" aboveAverage="0" equalAverage="0" bottom="0" percent="0" rank="0" text="" dxfId="7154">
      <formula>$B$390&lt;1</formula>
    </cfRule>
  </conditionalFormatting>
  <conditionalFormatting sqref="B389:H389">
    <cfRule type="expression" priority="132" aboveAverage="0" equalAverage="0" bottom="0" percent="0" rank="0" text="" dxfId="7155">
      <formula>$B$389&lt;1</formula>
    </cfRule>
  </conditionalFormatting>
  <conditionalFormatting sqref="B388:H388">
    <cfRule type="expression" priority="133" aboveAverage="0" equalAverage="0" bottom="0" percent="0" rank="0" text="" dxfId="7156">
      <formula>$B$388&lt;1</formula>
    </cfRule>
  </conditionalFormatting>
  <conditionalFormatting sqref="B387:H387">
    <cfRule type="expression" priority="134" aboveAverage="0" equalAverage="0" bottom="0" percent="0" rank="0" text="" dxfId="7157">
      <formula>$B$387&lt;1</formula>
    </cfRule>
  </conditionalFormatting>
  <conditionalFormatting sqref="B386:H386">
    <cfRule type="expression" priority="135" aboveAverage="0" equalAverage="0" bottom="0" percent="0" rank="0" text="" dxfId="7158">
      <formula>$B$386&lt;1</formula>
    </cfRule>
  </conditionalFormatting>
  <conditionalFormatting sqref="B385:H385">
    <cfRule type="expression" priority="136" aboveAverage="0" equalAverage="0" bottom="0" percent="0" rank="0" text="" dxfId="7159">
      <formula>$B$385&lt;1</formula>
    </cfRule>
  </conditionalFormatting>
  <conditionalFormatting sqref="B384:H384">
    <cfRule type="expression" priority="137" aboveAverage="0" equalAverage="0" bottom="0" percent="0" rank="0" text="" dxfId="7160">
      <formula>$B$384&lt;1</formula>
    </cfRule>
  </conditionalFormatting>
  <conditionalFormatting sqref="B383:H383">
    <cfRule type="expression" priority="138" aboveAverage="0" equalAverage="0" bottom="0" percent="0" rank="0" text="" dxfId="7161">
      <formula>$B$383&lt;1</formula>
    </cfRule>
  </conditionalFormatting>
  <conditionalFormatting sqref="B382:H382">
    <cfRule type="expression" priority="139" aboveAverage="0" equalAverage="0" bottom="0" percent="0" rank="0" text="" dxfId="7162">
      <formula>$B$382&lt;1</formula>
    </cfRule>
  </conditionalFormatting>
  <conditionalFormatting sqref="B381:H381">
    <cfRule type="expression" priority="140" aboveAverage="0" equalAverage="0" bottom="0" percent="0" rank="0" text="" dxfId="7163">
      <formula>$B$381&lt;1</formula>
    </cfRule>
  </conditionalFormatting>
  <conditionalFormatting sqref="B380:H380">
    <cfRule type="expression" priority="141" aboveAverage="0" equalAverage="0" bottom="0" percent="0" rank="0" text="" dxfId="7164">
      <formula>$B$380&lt;1</formula>
    </cfRule>
  </conditionalFormatting>
  <conditionalFormatting sqref="B379:H379">
    <cfRule type="expression" priority="142" aboveAverage="0" equalAverage="0" bottom="0" percent="0" rank="0" text="" dxfId="7165">
      <formula>$B$379&lt;1</formula>
    </cfRule>
  </conditionalFormatting>
  <conditionalFormatting sqref="B378:H378">
    <cfRule type="expression" priority="143" aboveAverage="0" equalAverage="0" bottom="0" percent="0" rank="0" text="" dxfId="7166">
      <formula>$B$378&lt;1</formula>
    </cfRule>
  </conditionalFormatting>
  <conditionalFormatting sqref="B377:H377">
    <cfRule type="expression" priority="144" aboveAverage="0" equalAverage="0" bottom="0" percent="0" rank="0" text="" dxfId="7167">
      <formula>$B$377&lt;1</formula>
    </cfRule>
  </conditionalFormatting>
  <conditionalFormatting sqref="B376:H376">
    <cfRule type="expression" priority="145" aboveAverage="0" equalAverage="0" bottom="0" percent="0" rank="0" text="" dxfId="7168">
      <formula>$B$376&lt;1</formula>
    </cfRule>
  </conditionalFormatting>
  <conditionalFormatting sqref="B375:H375">
    <cfRule type="expression" priority="146" aboveAverage="0" equalAverage="0" bottom="0" percent="0" rank="0" text="" dxfId="7169">
      <formula>$B$375&lt;1</formula>
    </cfRule>
  </conditionalFormatting>
  <conditionalFormatting sqref="B374:H374">
    <cfRule type="expression" priority="147" aboveAverage="0" equalAverage="0" bottom="0" percent="0" rank="0" text="" dxfId="7170">
      <formula>$B$374&lt;1</formula>
    </cfRule>
  </conditionalFormatting>
  <conditionalFormatting sqref="B373:H373">
    <cfRule type="expression" priority="148" aboveAverage="0" equalAverage="0" bottom="0" percent="0" rank="0" text="" dxfId="7171">
      <formula>$B$373&lt;1</formula>
    </cfRule>
  </conditionalFormatting>
  <conditionalFormatting sqref="B372:H372">
    <cfRule type="expression" priority="149" aboveAverage="0" equalAverage="0" bottom="0" percent="0" rank="0" text="" dxfId="7172">
      <formula>$B$372&lt;1</formula>
    </cfRule>
  </conditionalFormatting>
  <conditionalFormatting sqref="B371:H371">
    <cfRule type="expression" priority="150" aboveAverage="0" equalAverage="0" bottom="0" percent="0" rank="0" text="" dxfId="7173">
      <formula>$B$371&lt;1</formula>
    </cfRule>
  </conditionalFormatting>
  <conditionalFormatting sqref="B370:H370">
    <cfRule type="expression" priority="151" aboveAverage="0" equalAverage="0" bottom="0" percent="0" rank="0" text="" dxfId="7174">
      <formula>$B$370&lt;1</formula>
    </cfRule>
  </conditionalFormatting>
  <conditionalFormatting sqref="B369:H369">
    <cfRule type="expression" priority="152" aboveAverage="0" equalAverage="0" bottom="0" percent="0" rank="0" text="" dxfId="7175">
      <formula>$B$369&lt;1</formula>
    </cfRule>
  </conditionalFormatting>
  <conditionalFormatting sqref="B368:H368">
    <cfRule type="expression" priority="153" aboveAverage="0" equalAverage="0" bottom="0" percent="0" rank="0" text="" dxfId="7176">
      <formula>$B$368&lt;1</formula>
    </cfRule>
  </conditionalFormatting>
  <conditionalFormatting sqref="B367:H367">
    <cfRule type="expression" priority="154" aboveAverage="0" equalAverage="0" bottom="0" percent="0" rank="0" text="" dxfId="7177">
      <formula>$B$367&lt;1</formula>
    </cfRule>
  </conditionalFormatting>
  <conditionalFormatting sqref="B366:H366">
    <cfRule type="expression" priority="155" aboveAverage="0" equalAverage="0" bottom="0" percent="0" rank="0" text="" dxfId="7178">
      <formula>$B$366&lt;1</formula>
    </cfRule>
  </conditionalFormatting>
  <conditionalFormatting sqref="B365:H365">
    <cfRule type="expression" priority="156" aboveAverage="0" equalAverage="0" bottom="0" percent="0" rank="0" text="" dxfId="7179">
      <formula>$B$365&lt;1</formula>
    </cfRule>
  </conditionalFormatting>
  <conditionalFormatting sqref="B364:H364">
    <cfRule type="expression" priority="157" aboveAverage="0" equalAverage="0" bottom="0" percent="0" rank="0" text="" dxfId="7180">
      <formula>$B$364&lt;1</formula>
    </cfRule>
  </conditionalFormatting>
  <conditionalFormatting sqref="B363:H363">
    <cfRule type="expression" priority="158" aboveAverage="0" equalAverage="0" bottom="0" percent="0" rank="0" text="" dxfId="7181">
      <formula>$B$363&lt;1</formula>
    </cfRule>
  </conditionalFormatting>
  <conditionalFormatting sqref="B362:H362">
    <cfRule type="expression" priority="159" aboveAverage="0" equalAverage="0" bottom="0" percent="0" rank="0" text="" dxfId="7182">
      <formula>$B$362&lt;1</formula>
    </cfRule>
  </conditionalFormatting>
  <conditionalFormatting sqref="B359:H359">
    <cfRule type="expression" priority="160" aboveAverage="0" equalAverage="0" bottom="0" percent="0" rank="0" text="" dxfId="7183">
      <formula>$B$359&lt;1</formula>
    </cfRule>
  </conditionalFormatting>
  <conditionalFormatting sqref="B358:H358">
    <cfRule type="expression" priority="161" aboveAverage="0" equalAverage="0" bottom="0" percent="0" rank="0" text="" dxfId="7184">
      <formula>$B$358&lt;1</formula>
    </cfRule>
  </conditionalFormatting>
  <conditionalFormatting sqref="B357:H357">
    <cfRule type="expression" priority="162" aboveAverage="0" equalAverage="0" bottom="0" percent="0" rank="0" text="" dxfId="7185">
      <formula>$B$357&lt;1</formula>
    </cfRule>
  </conditionalFormatting>
  <conditionalFormatting sqref="B356:H356">
    <cfRule type="expression" priority="163" aboveAverage="0" equalAverage="0" bottom="0" percent="0" rank="0" text="" dxfId="7186">
      <formula>$B$356&lt;1</formula>
    </cfRule>
  </conditionalFormatting>
  <conditionalFormatting sqref="B355:H355">
    <cfRule type="expression" priority="164" aboveAverage="0" equalAverage="0" bottom="0" percent="0" rank="0" text="" dxfId="7187">
      <formula>$B$355&lt;1</formula>
    </cfRule>
  </conditionalFormatting>
  <conditionalFormatting sqref="B354:H354">
    <cfRule type="expression" priority="165" aboveAverage="0" equalAverage="0" bottom="0" percent="0" rank="0" text="" dxfId="7188">
      <formula>$B$354&lt;1</formula>
    </cfRule>
  </conditionalFormatting>
  <conditionalFormatting sqref="B353:H353">
    <cfRule type="expression" priority="166" aboveAverage="0" equalAverage="0" bottom="0" percent="0" rank="0" text="" dxfId="7189">
      <formula>$B$353&lt;1</formula>
    </cfRule>
  </conditionalFormatting>
  <conditionalFormatting sqref="B352:H352">
    <cfRule type="expression" priority="167" aboveAverage="0" equalAverage="0" bottom="0" percent="0" rank="0" text="" dxfId="7190">
      <formula>$B$352&lt;1</formula>
    </cfRule>
  </conditionalFormatting>
  <conditionalFormatting sqref="B351:H351">
    <cfRule type="expression" priority="168" aboveAverage="0" equalAverage="0" bottom="0" percent="0" rank="0" text="" dxfId="7191">
      <formula>$B$351&lt;1</formula>
    </cfRule>
  </conditionalFormatting>
  <conditionalFormatting sqref="B350:H350">
    <cfRule type="expression" priority="169" aboveAverage="0" equalAverage="0" bottom="0" percent="0" rank="0" text="" dxfId="7192">
      <formula>$B$350&lt;1</formula>
    </cfRule>
  </conditionalFormatting>
  <conditionalFormatting sqref="B349:H349">
    <cfRule type="expression" priority="170" aboveAverage="0" equalAverage="0" bottom="0" percent="0" rank="0" text="" dxfId="7193">
      <formula>$B$349&lt;1</formula>
    </cfRule>
  </conditionalFormatting>
  <conditionalFormatting sqref="B348:H348">
    <cfRule type="expression" priority="171" aboveAverage="0" equalAverage="0" bottom="0" percent="0" rank="0" text="" dxfId="7194">
      <formula>$B$348&lt;1</formula>
    </cfRule>
  </conditionalFormatting>
  <conditionalFormatting sqref="B343:H343">
    <cfRule type="expression" priority="172" aboveAverage="0" equalAverage="0" bottom="0" percent="0" rank="0" text="" dxfId="7195">
      <formula>$B$343&lt;1</formula>
    </cfRule>
  </conditionalFormatting>
  <conditionalFormatting sqref="B342:H342">
    <cfRule type="expression" priority="173" aboveAverage="0" equalAverage="0" bottom="0" percent="0" rank="0" text="" dxfId="7196">
      <formula>$B$342&lt;1</formula>
    </cfRule>
  </conditionalFormatting>
  <conditionalFormatting sqref="B341:H341">
    <cfRule type="expression" priority="174" aboveAverage="0" equalAverage="0" bottom="0" percent="0" rank="0" text="" dxfId="7197">
      <formula>$B$341&lt;1</formula>
    </cfRule>
  </conditionalFormatting>
  <conditionalFormatting sqref="B340:H340">
    <cfRule type="expression" priority="175" aboveAverage="0" equalAverage="0" bottom="0" percent="0" rank="0" text="" dxfId="7198">
      <formula>$B$340&lt;1</formula>
    </cfRule>
  </conditionalFormatting>
  <conditionalFormatting sqref="B339:H339">
    <cfRule type="expression" priority="176" aboveAverage="0" equalAverage="0" bottom="0" percent="0" rank="0" text="" dxfId="7199">
      <formula>$B$339&lt;1</formula>
    </cfRule>
  </conditionalFormatting>
  <conditionalFormatting sqref="B338:H338">
    <cfRule type="expression" priority="177" aboveAverage="0" equalAverage="0" bottom="0" percent="0" rank="0" text="" dxfId="7200">
      <formula>$B$338&lt;1</formula>
    </cfRule>
  </conditionalFormatting>
  <conditionalFormatting sqref="B337:H337">
    <cfRule type="expression" priority="178" aboveAverage="0" equalAverage="0" bottom="0" percent="0" rank="0" text="" dxfId="7201">
      <formula>$B$337&lt;1</formula>
    </cfRule>
  </conditionalFormatting>
  <conditionalFormatting sqref="B336:H336">
    <cfRule type="expression" priority="179" aboveAverage="0" equalAverage="0" bottom="0" percent="0" rank="0" text="" dxfId="7202">
      <formula>$B$336&lt;1</formula>
    </cfRule>
  </conditionalFormatting>
  <conditionalFormatting sqref="B335:H335">
    <cfRule type="expression" priority="180" aboveAverage="0" equalAverage="0" bottom="0" percent="0" rank="0" text="" dxfId="7203">
      <formula>$B$335&lt;1</formula>
    </cfRule>
  </conditionalFormatting>
  <conditionalFormatting sqref="B334:H334">
    <cfRule type="expression" priority="181" aboveAverage="0" equalAverage="0" bottom="0" percent="0" rank="0" text="" dxfId="7204">
      <formula>$B$334&lt;1</formula>
    </cfRule>
  </conditionalFormatting>
  <conditionalFormatting sqref="B333:H333">
    <cfRule type="expression" priority="182" aboveAverage="0" equalAverage="0" bottom="0" percent="0" rank="0" text="" dxfId="7205">
      <formula>$B$333&lt;1</formula>
    </cfRule>
  </conditionalFormatting>
  <conditionalFormatting sqref="B332:H332">
    <cfRule type="expression" priority="183" aboveAverage="0" equalAverage="0" bottom="0" percent="0" rank="0" text="" dxfId="7206">
      <formula>$B$332&lt;1</formula>
    </cfRule>
  </conditionalFormatting>
  <conditionalFormatting sqref="B331:H331">
    <cfRule type="expression" priority="184" aboveAverage="0" equalAverage="0" bottom="0" percent="0" rank="0" text="" dxfId="7207">
      <formula>$B$331&lt;1</formula>
    </cfRule>
  </conditionalFormatting>
  <conditionalFormatting sqref="B330:H330">
    <cfRule type="expression" priority="185" aboveAverage="0" equalAverage="0" bottom="0" percent="0" rank="0" text="" dxfId="7208">
      <formula>$B$330&lt;1</formula>
    </cfRule>
  </conditionalFormatting>
  <conditionalFormatting sqref="B329:H329">
    <cfRule type="expression" priority="186" aboveAverage="0" equalAverage="0" bottom="0" percent="0" rank="0" text="" dxfId="7209">
      <formula>$B$329&lt;1</formula>
    </cfRule>
  </conditionalFormatting>
  <conditionalFormatting sqref="B328:H328">
    <cfRule type="expression" priority="187" aboveAverage="0" equalAverage="0" bottom="0" percent="0" rank="0" text="" dxfId="7210">
      <formula>$B$328&lt;1</formula>
    </cfRule>
  </conditionalFormatting>
  <conditionalFormatting sqref="B327:H327">
    <cfRule type="expression" priority="188" aboveAverage="0" equalAverage="0" bottom="0" percent="0" rank="0" text="" dxfId="7211">
      <formula>$B$327&lt;1</formula>
    </cfRule>
  </conditionalFormatting>
  <conditionalFormatting sqref="B326:H326">
    <cfRule type="expression" priority="189" aboveAverage="0" equalAverage="0" bottom="0" percent="0" rank="0" text="" dxfId="7212">
      <formula>$B$326&lt;1</formula>
    </cfRule>
  </conditionalFormatting>
  <conditionalFormatting sqref="B325:H325">
    <cfRule type="expression" priority="190" aboveAverage="0" equalAverage="0" bottom="0" percent="0" rank="0" text="" dxfId="7213">
      <formula>$B$325&lt;1</formula>
    </cfRule>
  </conditionalFormatting>
  <conditionalFormatting sqref="B324:H324">
    <cfRule type="expression" priority="191" aboveAverage="0" equalAverage="0" bottom="0" percent="0" rank="0" text="" dxfId="7214">
      <formula>$B$324&lt;1</formula>
    </cfRule>
  </conditionalFormatting>
  <conditionalFormatting sqref="B323:H323">
    <cfRule type="expression" priority="192" aboveAverage="0" equalAverage="0" bottom="0" percent="0" rank="0" text="" dxfId="7215">
      <formula>$B$323&lt;1</formula>
    </cfRule>
  </conditionalFormatting>
  <conditionalFormatting sqref="B322:H322">
    <cfRule type="expression" priority="193" aboveAverage="0" equalAverage="0" bottom="0" percent="0" rank="0" text="" dxfId="7216">
      <formula>$B$322&lt;1</formula>
    </cfRule>
  </conditionalFormatting>
  <conditionalFormatting sqref="B321:H321">
    <cfRule type="expression" priority="194" aboveAverage="0" equalAverage="0" bottom="0" percent="0" rank="0" text="" dxfId="7217">
      <formula>$B$321&lt;1</formula>
    </cfRule>
  </conditionalFormatting>
  <conditionalFormatting sqref="B320:H320">
    <cfRule type="expression" priority="195" aboveAverage="0" equalAverage="0" bottom="0" percent="0" rank="0" text="" dxfId="7218">
      <formula>$B$320&lt;1</formula>
    </cfRule>
  </conditionalFormatting>
  <conditionalFormatting sqref="B319:H319">
    <cfRule type="expression" priority="196" aboveAverage="0" equalAverage="0" bottom="0" percent="0" rank="0" text="" dxfId="7219">
      <formula>$B$319&lt;1</formula>
    </cfRule>
  </conditionalFormatting>
  <conditionalFormatting sqref="B318:H318">
    <cfRule type="expression" priority="197" aboveAverage="0" equalAverage="0" bottom="0" percent="0" rank="0" text="" dxfId="7220">
      <formula>$B$318&lt;1</formula>
    </cfRule>
  </conditionalFormatting>
  <conditionalFormatting sqref="B317:H317">
    <cfRule type="expression" priority="198" aboveAverage="0" equalAverage="0" bottom="0" percent="0" rank="0" text="" dxfId="7221">
      <formula>$B$317&lt;1</formula>
    </cfRule>
  </conditionalFormatting>
  <conditionalFormatting sqref="B316:H316">
    <cfRule type="expression" priority="199" aboveAverage="0" equalAverage="0" bottom="0" percent="0" rank="0" text="" dxfId="7222">
      <formula>$B$316&lt;1</formula>
    </cfRule>
  </conditionalFormatting>
  <conditionalFormatting sqref="B315:H315">
    <cfRule type="expression" priority="200" aboveAverage="0" equalAverage="0" bottom="0" percent="0" rank="0" text="" dxfId="7223">
      <formula>$B$315&lt;1</formula>
    </cfRule>
  </conditionalFormatting>
  <conditionalFormatting sqref="B314:H314">
    <cfRule type="expression" priority="201" aboveAverage="0" equalAverage="0" bottom="0" percent="0" rank="0" text="" dxfId="7224">
      <formula>$B$314&lt;1</formula>
    </cfRule>
  </conditionalFormatting>
  <conditionalFormatting sqref="B313:H313">
    <cfRule type="expression" priority="202" aboveAverage="0" equalAverage="0" bottom="0" percent="0" rank="0" text="" dxfId="7225">
      <formula>$B$313&lt;1</formula>
    </cfRule>
  </conditionalFormatting>
  <conditionalFormatting sqref="B312:H312">
    <cfRule type="expression" priority="203" aboveAverage="0" equalAverage="0" bottom="0" percent="0" rank="0" text="" dxfId="7226">
      <formula>$B$312&lt;1</formula>
    </cfRule>
  </conditionalFormatting>
  <conditionalFormatting sqref="B311:H311">
    <cfRule type="expression" priority="204" aboveAverage="0" equalAverage="0" bottom="0" percent="0" rank="0" text="" dxfId="7227">
      <formula>$B$311&lt;1</formula>
    </cfRule>
  </conditionalFormatting>
  <conditionalFormatting sqref="B310:H310">
    <cfRule type="expression" priority="205" aboveAverage="0" equalAverage="0" bottom="0" percent="0" rank="0" text="" dxfId="7228">
      <formula>$B$310&lt;1</formula>
    </cfRule>
  </conditionalFormatting>
  <conditionalFormatting sqref="B309:H309">
    <cfRule type="expression" priority="206" aboveAverage="0" equalAverage="0" bottom="0" percent="0" rank="0" text="" dxfId="7229">
      <formula>$B$309&lt;1</formula>
    </cfRule>
  </conditionalFormatting>
  <conditionalFormatting sqref="B308:H308">
    <cfRule type="expression" priority="207" aboveAverage="0" equalAverage="0" bottom="0" percent="0" rank="0" text="" dxfId="7230">
      <formula>$B$308&lt;1</formula>
    </cfRule>
  </conditionalFormatting>
  <conditionalFormatting sqref="B307:H307">
    <cfRule type="expression" priority="208" aboveAverage="0" equalAverage="0" bottom="0" percent="0" rank="0" text="" dxfId="7231">
      <formula>$B$307&lt;1</formula>
    </cfRule>
  </conditionalFormatting>
  <conditionalFormatting sqref="B306:H306">
    <cfRule type="expression" priority="209" aboveAverage="0" equalAverage="0" bottom="0" percent="0" rank="0" text="" dxfId="7232">
      <formula>$B$306&lt;1</formula>
    </cfRule>
  </conditionalFormatting>
  <conditionalFormatting sqref="B305:H305">
    <cfRule type="expression" priority="210" aboveAverage="0" equalAverage="0" bottom="0" percent="0" rank="0" text="" dxfId="7233">
      <formula>$B$305&lt;1</formula>
    </cfRule>
  </conditionalFormatting>
  <conditionalFormatting sqref="B304:H304">
    <cfRule type="expression" priority="211" aboveAverage="0" equalAverage="0" bottom="0" percent="0" rank="0" text="" dxfId="7234">
      <formula>$B$304&lt;1</formula>
    </cfRule>
  </conditionalFormatting>
  <conditionalFormatting sqref="B303:H303">
    <cfRule type="expression" priority="212" aboveAverage="0" equalAverage="0" bottom="0" percent="0" rank="0" text="" dxfId="7235">
      <formula>$B$303&lt;1</formula>
    </cfRule>
  </conditionalFormatting>
  <conditionalFormatting sqref="B302:H302">
    <cfRule type="expression" priority="213" aboveAverage="0" equalAverage="0" bottom="0" percent="0" rank="0" text="" dxfId="7236">
      <formula>$B$302&lt;1</formula>
    </cfRule>
  </conditionalFormatting>
  <conditionalFormatting sqref="B301:H301">
    <cfRule type="expression" priority="214" aboveAverage="0" equalAverage="0" bottom="0" percent="0" rank="0" text="" dxfId="7237">
      <formula>$B$301&lt;1</formula>
    </cfRule>
  </conditionalFormatting>
  <conditionalFormatting sqref="B300:H300">
    <cfRule type="expression" priority="215" aboveAverage="0" equalAverage="0" bottom="0" percent="0" rank="0" text="" dxfId="7238">
      <formula>$B$300&lt;1</formula>
    </cfRule>
  </conditionalFormatting>
  <conditionalFormatting sqref="B299:H299">
    <cfRule type="expression" priority="216" aboveAverage="0" equalAverage="0" bottom="0" percent="0" rank="0" text="" dxfId="7239">
      <formula>$B$299&lt;1</formula>
    </cfRule>
  </conditionalFormatting>
  <conditionalFormatting sqref="B298:H298">
    <cfRule type="expression" priority="217" aboveAverage="0" equalAverage="0" bottom="0" percent="0" rank="0" text="" dxfId="7240">
      <formula>$B$298&lt;1</formula>
    </cfRule>
  </conditionalFormatting>
  <conditionalFormatting sqref="B297:H297">
    <cfRule type="expression" priority="218" aboveAverage="0" equalAverage="0" bottom="0" percent="0" rank="0" text="" dxfId="7241">
      <formula>$B$297&lt;1</formula>
    </cfRule>
  </conditionalFormatting>
  <conditionalFormatting sqref="B296:H296">
    <cfRule type="expression" priority="219" aboveAverage="0" equalAverage="0" bottom="0" percent="0" rank="0" text="" dxfId="7242">
      <formula>$B$296&lt;1</formula>
    </cfRule>
  </conditionalFormatting>
  <conditionalFormatting sqref="B295:H295">
    <cfRule type="expression" priority="220" aboveAverage="0" equalAverage="0" bottom="0" percent="0" rank="0" text="" dxfId="7243">
      <formula>$B$295&lt;1</formula>
    </cfRule>
  </conditionalFormatting>
  <conditionalFormatting sqref="B294:H294">
    <cfRule type="expression" priority="221" aboveAverage="0" equalAverage="0" bottom="0" percent="0" rank="0" text="" dxfId="7244">
      <formula>$B$294&lt;1</formula>
    </cfRule>
  </conditionalFormatting>
  <conditionalFormatting sqref="B293:H293">
    <cfRule type="expression" priority="222" aboveAverage="0" equalAverage="0" bottom="0" percent="0" rank="0" text="" dxfId="7245">
      <formula>$B$293&lt;1</formula>
    </cfRule>
  </conditionalFormatting>
  <conditionalFormatting sqref="B292:H292">
    <cfRule type="expression" priority="223" aboveAverage="0" equalAverage="0" bottom="0" percent="0" rank="0" text="" dxfId="7246">
      <formula>$B$292&lt;1</formula>
    </cfRule>
  </conditionalFormatting>
  <conditionalFormatting sqref="B291:H291">
    <cfRule type="expression" priority="224" aboveAverage="0" equalAverage="0" bottom="0" percent="0" rank="0" text="" dxfId="7247">
      <formula>$B$291&lt;1</formula>
    </cfRule>
  </conditionalFormatting>
  <conditionalFormatting sqref="B290:H290">
    <cfRule type="expression" priority="225" aboveAverage="0" equalAverage="0" bottom="0" percent="0" rank="0" text="" dxfId="7248">
      <formula>$B$290&lt;1</formula>
    </cfRule>
  </conditionalFormatting>
  <conditionalFormatting sqref="B289:H289">
    <cfRule type="expression" priority="226" aboveAverage="0" equalAverage="0" bottom="0" percent="0" rank="0" text="" dxfId="7249">
      <formula>$B$289&lt;1</formula>
    </cfRule>
  </conditionalFormatting>
  <conditionalFormatting sqref="B288:H288">
    <cfRule type="expression" priority="227" aboveAverage="0" equalAverage="0" bottom="0" percent="0" rank="0" text="" dxfId="7250">
      <formula>$B$288&lt;1</formula>
    </cfRule>
  </conditionalFormatting>
  <conditionalFormatting sqref="B287:H287">
    <cfRule type="expression" priority="228" aboveAverage="0" equalAverage="0" bottom="0" percent="0" rank="0" text="" dxfId="7251">
      <formula>$B$287&lt;1</formula>
    </cfRule>
  </conditionalFormatting>
  <conditionalFormatting sqref="B286:H286">
    <cfRule type="expression" priority="229" aboveAverage="0" equalAverage="0" bottom="0" percent="0" rank="0" text="" dxfId="7252">
      <formula>$B$286&lt;1</formula>
    </cfRule>
  </conditionalFormatting>
  <conditionalFormatting sqref="B285:H285">
    <cfRule type="expression" priority="230" aboveAverage="0" equalAverage="0" bottom="0" percent="0" rank="0" text="" dxfId="7253">
      <formula>$B$285&lt;1</formula>
    </cfRule>
  </conditionalFormatting>
  <conditionalFormatting sqref="B284:H284">
    <cfRule type="expression" priority="231" aboveAverage="0" equalAverage="0" bottom="0" percent="0" rank="0" text="" dxfId="7254">
      <formula>$B$284&lt;1</formula>
    </cfRule>
  </conditionalFormatting>
  <conditionalFormatting sqref="B283:H283">
    <cfRule type="expression" priority="232" aboveAverage="0" equalAverage="0" bottom="0" percent="0" rank="0" text="" dxfId="7255">
      <formula>$B$283&lt;1</formula>
    </cfRule>
  </conditionalFormatting>
  <conditionalFormatting sqref="B282:H282">
    <cfRule type="expression" priority="233" aboveAverage="0" equalAverage="0" bottom="0" percent="0" rank="0" text="" dxfId="7256">
      <formula>$B$282&lt;1</formula>
    </cfRule>
  </conditionalFormatting>
  <conditionalFormatting sqref="B281:H281">
    <cfRule type="expression" priority="234" aboveAverage="0" equalAverage="0" bottom="0" percent="0" rank="0" text="" dxfId="7257">
      <formula>$B$281&lt;1</formula>
    </cfRule>
  </conditionalFormatting>
  <conditionalFormatting sqref="B280:H280">
    <cfRule type="expression" priority="235" aboveAverage="0" equalAverage="0" bottom="0" percent="0" rank="0" text="" dxfId="7258">
      <formula>$B$280&lt;1</formula>
    </cfRule>
  </conditionalFormatting>
  <conditionalFormatting sqref="B279:H279">
    <cfRule type="expression" priority="236" aboveAverage="0" equalAverage="0" bottom="0" percent="0" rank="0" text="" dxfId="7259">
      <formula>$B$279&lt;1</formula>
    </cfRule>
  </conditionalFormatting>
  <conditionalFormatting sqref="B278:H278">
    <cfRule type="expression" priority="237" aboveAverage="0" equalAverage="0" bottom="0" percent="0" rank="0" text="" dxfId="7260">
      <formula>$B$278&lt;1</formula>
    </cfRule>
  </conditionalFormatting>
  <conditionalFormatting sqref="B277:H277">
    <cfRule type="expression" priority="238" aboveAverage="0" equalAverage="0" bottom="0" percent="0" rank="0" text="" dxfId="7261">
      <formula>$B$277&lt;1</formula>
    </cfRule>
  </conditionalFormatting>
  <conditionalFormatting sqref="B276:H276">
    <cfRule type="expression" priority="239" aboveAverage="0" equalAverage="0" bottom="0" percent="0" rank="0" text="" dxfId="7262">
      <formula>$B$276&lt;1</formula>
    </cfRule>
  </conditionalFormatting>
  <conditionalFormatting sqref="B275:H275">
    <cfRule type="expression" priority="240" aboveAverage="0" equalAverage="0" bottom="0" percent="0" rank="0" text="" dxfId="7263">
      <formula>$B$275&lt;1</formula>
    </cfRule>
  </conditionalFormatting>
  <conditionalFormatting sqref="B274:H274">
    <cfRule type="expression" priority="241" aboveAverage="0" equalAverage="0" bottom="0" percent="0" rank="0" text="" dxfId="7264">
      <formula>$B$274&lt;1</formula>
    </cfRule>
  </conditionalFormatting>
  <conditionalFormatting sqref="B273:H273">
    <cfRule type="expression" priority="242" aboveAverage="0" equalAverage="0" bottom="0" percent="0" rank="0" text="" dxfId="7265">
      <formula>$B$273&lt;1</formula>
    </cfRule>
  </conditionalFormatting>
  <conditionalFormatting sqref="B272:H272">
    <cfRule type="expression" priority="243" aboveAverage="0" equalAverage="0" bottom="0" percent="0" rank="0" text="" dxfId="7266">
      <formula>$B$272&lt;1</formula>
    </cfRule>
  </conditionalFormatting>
  <conditionalFormatting sqref="B271:H271">
    <cfRule type="expression" priority="244" aboveAverage="0" equalAverage="0" bottom="0" percent="0" rank="0" text="" dxfId="7267">
      <formula>$B$271&lt;1</formula>
    </cfRule>
  </conditionalFormatting>
  <conditionalFormatting sqref="B270:H270">
    <cfRule type="expression" priority="245" aboveAverage="0" equalAverage="0" bottom="0" percent="0" rank="0" text="" dxfId="7268">
      <formula>$B$270&lt;1</formula>
    </cfRule>
  </conditionalFormatting>
  <conditionalFormatting sqref="B269:H269">
    <cfRule type="expression" priority="246" aboveAverage="0" equalAverage="0" bottom="0" percent="0" rank="0" text="" dxfId="7269">
      <formula>$B$269&lt;1</formula>
    </cfRule>
  </conditionalFormatting>
  <conditionalFormatting sqref="B268:H268">
    <cfRule type="expression" priority="247" aboveAverage="0" equalAverage="0" bottom="0" percent="0" rank="0" text="" dxfId="7270">
      <formula>$B$268&lt;1</formula>
    </cfRule>
  </conditionalFormatting>
  <conditionalFormatting sqref="B265:H265">
    <cfRule type="expression" priority="248" aboveAverage="0" equalAverage="0" bottom="0" percent="0" rank="0" text="" dxfId="7271">
      <formula>$B$265&lt;1</formula>
    </cfRule>
  </conditionalFormatting>
  <conditionalFormatting sqref="B264:H264">
    <cfRule type="expression" priority="249" aboveAverage="0" equalAverage="0" bottom="0" percent="0" rank="0" text="" dxfId="7272">
      <formula>$B$264&lt;1</formula>
    </cfRule>
  </conditionalFormatting>
  <conditionalFormatting sqref="B263:H263">
    <cfRule type="expression" priority="250" aboveAverage="0" equalAverage="0" bottom="0" percent="0" rank="0" text="" dxfId="7273">
      <formula>$B$263&lt;1</formula>
    </cfRule>
  </conditionalFormatting>
  <conditionalFormatting sqref="B262:H262">
    <cfRule type="expression" priority="251" aboveAverage="0" equalAverage="0" bottom="0" percent="0" rank="0" text="" dxfId="7274">
      <formula>$B$262&lt;1</formula>
    </cfRule>
  </conditionalFormatting>
  <conditionalFormatting sqref="B261:H261">
    <cfRule type="expression" priority="252" aboveAverage="0" equalAverage="0" bottom="0" percent="0" rank="0" text="" dxfId="7275">
      <formula>$B$261&lt;1</formula>
    </cfRule>
  </conditionalFormatting>
  <conditionalFormatting sqref="B260:H260">
    <cfRule type="expression" priority="253" aboveAverage="0" equalAverage="0" bottom="0" percent="0" rank="0" text="" dxfId="7276">
      <formula>$B$260&lt;1</formula>
    </cfRule>
  </conditionalFormatting>
  <conditionalFormatting sqref="B259:H259">
    <cfRule type="expression" priority="254" aboveAverage="0" equalAverage="0" bottom="0" percent="0" rank="0" text="" dxfId="7277">
      <formula>$B$259&lt;1</formula>
    </cfRule>
  </conditionalFormatting>
  <conditionalFormatting sqref="B258:H258">
    <cfRule type="expression" priority="255" aboveAverage="0" equalAverage="0" bottom="0" percent="0" rank="0" text="" dxfId="7278">
      <formula>$B$258&lt;1</formula>
    </cfRule>
  </conditionalFormatting>
  <conditionalFormatting sqref="B257:H257">
    <cfRule type="expression" priority="256" aboveAverage="0" equalAverage="0" bottom="0" percent="0" rank="0" text="" dxfId="7279">
      <formula>$B$257&lt;1</formula>
    </cfRule>
  </conditionalFormatting>
  <conditionalFormatting sqref="B256:H256">
    <cfRule type="expression" priority="257" aboveAverage="0" equalAverage="0" bottom="0" percent="0" rank="0" text="" dxfId="7280">
      <formula>$B$256&lt;1</formula>
    </cfRule>
  </conditionalFormatting>
  <conditionalFormatting sqref="B255:H255">
    <cfRule type="expression" priority="258" aboveAverage="0" equalAverage="0" bottom="0" percent="0" rank="0" text="" dxfId="7281">
      <formula>$B$255&lt;1</formula>
    </cfRule>
  </conditionalFormatting>
  <conditionalFormatting sqref="B254:H254">
    <cfRule type="expression" priority="259" aboveAverage="0" equalAverage="0" bottom="0" percent="0" rank="0" text="" dxfId="7282">
      <formula>$B$254&lt;1</formula>
    </cfRule>
  </conditionalFormatting>
  <conditionalFormatting sqref="B253:H253">
    <cfRule type="expression" priority="260" aboveAverage="0" equalAverage="0" bottom="0" percent="0" rank="0" text="" dxfId="7283">
      <formula>$B$253&lt;1</formula>
    </cfRule>
  </conditionalFormatting>
  <conditionalFormatting sqref="B252:H252">
    <cfRule type="expression" priority="261" aboveAverage="0" equalAverage="0" bottom="0" percent="0" rank="0" text="" dxfId="7284">
      <formula>$B$252&lt;1</formula>
    </cfRule>
  </conditionalFormatting>
  <conditionalFormatting sqref="B251:H251">
    <cfRule type="expression" priority="262" aboveAverage="0" equalAverage="0" bottom="0" percent="0" rank="0" text="" dxfId="7285">
      <formula>$B$251&lt;1</formula>
    </cfRule>
  </conditionalFormatting>
  <conditionalFormatting sqref="B250:H250">
    <cfRule type="expression" priority="263" aboveAverage="0" equalAverage="0" bottom="0" percent="0" rank="0" text="" dxfId="7286">
      <formula>$B$250&lt;1</formula>
    </cfRule>
  </conditionalFormatting>
  <conditionalFormatting sqref="B249:H249">
    <cfRule type="expression" priority="264" aboveAverage="0" equalAverage="0" bottom="0" percent="0" rank="0" text="" dxfId="7287">
      <formula>$B$249&lt;1</formula>
    </cfRule>
  </conditionalFormatting>
  <conditionalFormatting sqref="B248:H248">
    <cfRule type="expression" priority="265" aboveAverage="0" equalAverage="0" bottom="0" percent="0" rank="0" text="" dxfId="7288">
      <formula>$B$248&lt;1</formula>
    </cfRule>
  </conditionalFormatting>
  <conditionalFormatting sqref="B247:H247">
    <cfRule type="expression" priority="266" aboveAverage="0" equalAverage="0" bottom="0" percent="0" rank="0" text="" dxfId="7289">
      <formula>$B$247&lt;1</formula>
    </cfRule>
  </conditionalFormatting>
  <conditionalFormatting sqref="B246:H246">
    <cfRule type="expression" priority="267" aboveAverage="0" equalAverage="0" bottom="0" percent="0" rank="0" text="" dxfId="7290">
      <formula>$B$246&lt;1</formula>
    </cfRule>
  </conditionalFormatting>
  <conditionalFormatting sqref="B245:H245">
    <cfRule type="expression" priority="268" aboveAverage="0" equalAverage="0" bottom="0" percent="0" rank="0" text="" dxfId="7291">
      <formula>$B$245&lt;1</formula>
    </cfRule>
  </conditionalFormatting>
  <conditionalFormatting sqref="B244:H244">
    <cfRule type="expression" priority="269" aboveAverage="0" equalAverage="0" bottom="0" percent="0" rank="0" text="" dxfId="7292">
      <formula>$B$244&lt;1</formula>
    </cfRule>
  </conditionalFormatting>
  <conditionalFormatting sqref="B243:H243">
    <cfRule type="expression" priority="270" aboveAverage="0" equalAverage="0" bottom="0" percent="0" rank="0" text="" dxfId="7293">
      <formula>$B$243&lt;1</formula>
    </cfRule>
  </conditionalFormatting>
  <conditionalFormatting sqref="B242:H242">
    <cfRule type="expression" priority="271" aboveAverage="0" equalAverage="0" bottom="0" percent="0" rank="0" text="" dxfId="7294">
      <formula>$B$242&lt;1</formula>
    </cfRule>
  </conditionalFormatting>
  <conditionalFormatting sqref="B241:H241">
    <cfRule type="expression" priority="272" aboveAverage="0" equalAverage="0" bottom="0" percent="0" rank="0" text="" dxfId="7295">
      <formula>$B$241&lt;1</formula>
    </cfRule>
  </conditionalFormatting>
  <conditionalFormatting sqref="B240:H240">
    <cfRule type="expression" priority="273" aboveAverage="0" equalAverage="0" bottom="0" percent="0" rank="0" text="" dxfId="7296">
      <formula>$B$240&lt;1</formula>
    </cfRule>
  </conditionalFormatting>
  <conditionalFormatting sqref="B239:H239">
    <cfRule type="expression" priority="274" aboveAverage="0" equalAverage="0" bottom="0" percent="0" rank="0" text="" dxfId="7297">
      <formula>$B$239&lt;1</formula>
    </cfRule>
  </conditionalFormatting>
  <conditionalFormatting sqref="B238:H238">
    <cfRule type="expression" priority="275" aboveAverage="0" equalAverage="0" bottom="0" percent="0" rank="0" text="" dxfId="7298">
      <formula>$B$238&lt;1</formula>
    </cfRule>
  </conditionalFormatting>
  <conditionalFormatting sqref="B233:H233">
    <cfRule type="expression" priority="276" aboveAverage="0" equalAverage="0" bottom="0" percent="0" rank="0" text="" dxfId="7299">
      <formula>$B$233&lt;1</formula>
    </cfRule>
  </conditionalFormatting>
  <conditionalFormatting sqref="B232:H232">
    <cfRule type="expression" priority="277" aboveAverage="0" equalAverage="0" bottom="0" percent="0" rank="0" text="" dxfId="7300">
      <formula>$B$232&lt;1</formula>
    </cfRule>
  </conditionalFormatting>
  <conditionalFormatting sqref="B231:H231">
    <cfRule type="expression" priority="278" aboveAverage="0" equalAverage="0" bottom="0" percent="0" rank="0" text="" dxfId="7301">
      <formula>$B$231&lt;1</formula>
    </cfRule>
  </conditionalFormatting>
  <conditionalFormatting sqref="B230:H230">
    <cfRule type="expression" priority="279" aboveAverage="0" equalAverage="0" bottom="0" percent="0" rank="0" text="" dxfId="7302">
      <formula>$B$230&lt;1</formula>
    </cfRule>
  </conditionalFormatting>
  <conditionalFormatting sqref="B229:H229">
    <cfRule type="expression" priority="280" aboveAverage="0" equalAverage="0" bottom="0" percent="0" rank="0" text="" dxfId="7303">
      <formula>$B$229&lt;1</formula>
    </cfRule>
  </conditionalFormatting>
  <conditionalFormatting sqref="B228:H228">
    <cfRule type="expression" priority="281" aboveAverage="0" equalAverage="0" bottom="0" percent="0" rank="0" text="" dxfId="7304">
      <formula>$B$228&lt;1</formula>
    </cfRule>
  </conditionalFormatting>
  <conditionalFormatting sqref="B227:H227">
    <cfRule type="expression" priority="282" aboveAverage="0" equalAverage="0" bottom="0" percent="0" rank="0" text="" dxfId="7305">
      <formula>$B$227&lt;1</formula>
    </cfRule>
  </conditionalFormatting>
  <conditionalFormatting sqref="B226:H226">
    <cfRule type="expression" priority="283" aboveAverage="0" equalAverage="0" bottom="0" percent="0" rank="0" text="" dxfId="7306">
      <formula>$B$226&lt;1</formula>
    </cfRule>
  </conditionalFormatting>
  <conditionalFormatting sqref="B225:H225">
    <cfRule type="expression" priority="284" aboveAverage="0" equalAverage="0" bottom="0" percent="0" rank="0" text="" dxfId="7307">
      <formula>$B$225&lt;1</formula>
    </cfRule>
  </conditionalFormatting>
  <conditionalFormatting sqref="B224:H224">
    <cfRule type="expression" priority="285" aboveAverage="0" equalAverage="0" bottom="0" percent="0" rank="0" text="" dxfId="7308">
      <formula>$B$224&lt;1</formula>
    </cfRule>
  </conditionalFormatting>
  <conditionalFormatting sqref="B223:H223">
    <cfRule type="expression" priority="286" aboveAverage="0" equalAverage="0" bottom="0" percent="0" rank="0" text="" dxfId="7309">
      <formula>$B$223&lt;1</formula>
    </cfRule>
  </conditionalFormatting>
  <conditionalFormatting sqref="B222:H222">
    <cfRule type="expression" priority="287" aboveAverage="0" equalAverage="0" bottom="0" percent="0" rank="0" text="" dxfId="7310">
      <formula>$B$222&lt;1</formula>
    </cfRule>
  </conditionalFormatting>
  <conditionalFormatting sqref="B221:H221">
    <cfRule type="expression" priority="288" aboveAverage="0" equalAverage="0" bottom="0" percent="0" rank="0" text="" dxfId="7311">
      <formula>$B$221&lt;1</formula>
    </cfRule>
  </conditionalFormatting>
  <conditionalFormatting sqref="B220:H220">
    <cfRule type="expression" priority="289" aboveAverage="0" equalAverage="0" bottom="0" percent="0" rank="0" text="" dxfId="7312">
      <formula>$B$220&lt;1</formula>
    </cfRule>
  </conditionalFormatting>
  <conditionalFormatting sqref="B219:H219">
    <cfRule type="expression" priority="290" aboveAverage="0" equalAverage="0" bottom="0" percent="0" rank="0" text="" dxfId="7313">
      <formula>$B$219&lt;1</formula>
    </cfRule>
  </conditionalFormatting>
  <conditionalFormatting sqref="B218:H218">
    <cfRule type="expression" priority="291" aboveAverage="0" equalAverage="0" bottom="0" percent="0" rank="0" text="" dxfId="7314">
      <formula>$B$218&lt;1</formula>
    </cfRule>
  </conditionalFormatting>
  <conditionalFormatting sqref="B217:H217">
    <cfRule type="expression" priority="292" aboveAverage="0" equalAverage="0" bottom="0" percent="0" rank="0" text="" dxfId="7315">
      <formula>$B$217&lt;1</formula>
    </cfRule>
  </conditionalFormatting>
  <conditionalFormatting sqref="B216:H216">
    <cfRule type="expression" priority="293" aboveAverage="0" equalAverage="0" bottom="0" percent="0" rank="0" text="" dxfId="7316">
      <formula>$B$216&lt;1</formula>
    </cfRule>
  </conditionalFormatting>
  <conditionalFormatting sqref="B215:H215">
    <cfRule type="expression" priority="294" aboveAverage="0" equalAverage="0" bottom="0" percent="0" rank="0" text="" dxfId="7317">
      <formula>$B$215&lt;1</formula>
    </cfRule>
  </conditionalFormatting>
  <conditionalFormatting sqref="B214:H214">
    <cfRule type="expression" priority="295" aboveAverage="0" equalAverage="0" bottom="0" percent="0" rank="0" text="" dxfId="7318">
      <formula>$B$214&lt;1</formula>
    </cfRule>
  </conditionalFormatting>
  <conditionalFormatting sqref="B213:H213">
    <cfRule type="expression" priority="296" aboveAverage="0" equalAverage="0" bottom="0" percent="0" rank="0" text="" dxfId="7319">
      <formula>$B$213&lt;1</formula>
    </cfRule>
  </conditionalFormatting>
  <conditionalFormatting sqref="B212:H212">
    <cfRule type="expression" priority="297" aboveAverage="0" equalAverage="0" bottom="0" percent="0" rank="0" text="" dxfId="7320">
      <formula>$B$212&lt;1</formula>
    </cfRule>
  </conditionalFormatting>
  <conditionalFormatting sqref="B211:H211">
    <cfRule type="expression" priority="298" aboveAverage="0" equalAverage="0" bottom="0" percent="0" rank="0" text="" dxfId="7321">
      <formula>$B$211&lt;1</formula>
    </cfRule>
  </conditionalFormatting>
  <conditionalFormatting sqref="B210:H210">
    <cfRule type="expression" priority="299" aboveAverage="0" equalAverage="0" bottom="0" percent="0" rank="0" text="" dxfId="7322">
      <formula>$B$210&lt;1</formula>
    </cfRule>
  </conditionalFormatting>
  <conditionalFormatting sqref="B209:H209">
    <cfRule type="expression" priority="300" aboveAverage="0" equalAverage="0" bottom="0" percent="0" rank="0" text="" dxfId="7323">
      <formula>$B$209&lt;1</formula>
    </cfRule>
  </conditionalFormatting>
  <conditionalFormatting sqref="B208:H208">
    <cfRule type="expression" priority="301" aboveAverage="0" equalAverage="0" bottom="0" percent="0" rank="0" text="" dxfId="7324">
      <formula>$B$208&lt;1</formula>
    </cfRule>
  </conditionalFormatting>
  <conditionalFormatting sqref="B207:H207">
    <cfRule type="expression" priority="302" aboveAverage="0" equalAverage="0" bottom="0" percent="0" rank="0" text="" dxfId="7325">
      <formula>$B$207&lt;1</formula>
    </cfRule>
  </conditionalFormatting>
  <conditionalFormatting sqref="B206:H206">
    <cfRule type="expression" priority="303" aboveAverage="0" equalAverage="0" bottom="0" percent="0" rank="0" text="" dxfId="7326">
      <formula>$B$206&lt;1</formula>
    </cfRule>
  </conditionalFormatting>
  <conditionalFormatting sqref="B205:H205">
    <cfRule type="expression" priority="304" aboveAverage="0" equalAverage="0" bottom="0" percent="0" rank="0" text="" dxfId="7327">
      <formula>$B$205&lt;1</formula>
    </cfRule>
  </conditionalFormatting>
  <conditionalFormatting sqref="B204:H204">
    <cfRule type="expression" priority="305" aboveAverage="0" equalAverage="0" bottom="0" percent="0" rank="0" text="" dxfId="7328">
      <formula>$B$204&lt;1</formula>
    </cfRule>
  </conditionalFormatting>
  <conditionalFormatting sqref="B203:H203">
    <cfRule type="expression" priority="306" aboveAverage="0" equalAverage="0" bottom="0" percent="0" rank="0" text="" dxfId="7329">
      <formula>$B$203&lt;1</formula>
    </cfRule>
  </conditionalFormatting>
  <conditionalFormatting sqref="B202:H202">
    <cfRule type="expression" priority="307" aboveAverage="0" equalAverage="0" bottom="0" percent="0" rank="0" text="" dxfId="7330">
      <formula>$B$202&lt;1</formula>
    </cfRule>
  </conditionalFormatting>
  <conditionalFormatting sqref="B201:H201">
    <cfRule type="expression" priority="308" aboveAverage="0" equalAverage="0" bottom="0" percent="0" rank="0" text="" dxfId="7331">
      <formula>$B$201&lt;1</formula>
    </cfRule>
  </conditionalFormatting>
  <conditionalFormatting sqref="B200:H200">
    <cfRule type="expression" priority="309" aboveAverage="0" equalAverage="0" bottom="0" percent="0" rank="0" text="" dxfId="7332">
      <formula>$B$200&lt;1</formula>
    </cfRule>
  </conditionalFormatting>
  <conditionalFormatting sqref="B197:H197">
    <cfRule type="expression" priority="310" aboveAverage="0" equalAverage="0" bottom="0" percent="0" rank="0" text="" dxfId="7333">
      <formula>$B$197&lt;1</formula>
    </cfRule>
  </conditionalFormatting>
  <conditionalFormatting sqref="B196:H196">
    <cfRule type="expression" priority="311" aboveAverage="0" equalAverage="0" bottom="0" percent="0" rank="0" text="" dxfId="7334">
      <formula>$B$196&lt;1</formula>
    </cfRule>
  </conditionalFormatting>
  <conditionalFormatting sqref="B195:H195">
    <cfRule type="expression" priority="312" aboveAverage="0" equalAverage="0" bottom="0" percent="0" rank="0" text="" dxfId="7335">
      <formula>$B$195&lt;1</formula>
    </cfRule>
  </conditionalFormatting>
  <conditionalFormatting sqref="B194:H194">
    <cfRule type="expression" priority="313" aboveAverage="0" equalAverage="0" bottom="0" percent="0" rank="0" text="" dxfId="7336">
      <formula>$B$194&lt;1</formula>
    </cfRule>
  </conditionalFormatting>
  <conditionalFormatting sqref="B193:H193">
    <cfRule type="expression" priority="314" aboveAverage="0" equalAverage="0" bottom="0" percent="0" rank="0" text="" dxfId="7337">
      <formula>$B$193&lt;1</formula>
    </cfRule>
  </conditionalFormatting>
  <conditionalFormatting sqref="B192:H192">
    <cfRule type="expression" priority="315" aboveAverage="0" equalAverage="0" bottom="0" percent="0" rank="0" text="" dxfId="7338">
      <formula>$B$192&lt;1</formula>
    </cfRule>
  </conditionalFormatting>
  <conditionalFormatting sqref="B191:H191">
    <cfRule type="expression" priority="316" aboveAverage="0" equalAverage="0" bottom="0" percent="0" rank="0" text="" dxfId="7339">
      <formula>$B$191&lt;1</formula>
    </cfRule>
  </conditionalFormatting>
  <conditionalFormatting sqref="B190:H190">
    <cfRule type="expression" priority="317" aboveAverage="0" equalAverage="0" bottom="0" percent="0" rank="0" text="" dxfId="7340">
      <formula>$B$190&lt;1</formula>
    </cfRule>
  </conditionalFormatting>
  <conditionalFormatting sqref="B189:H189">
    <cfRule type="expression" priority="318" aboveAverage="0" equalAverage="0" bottom="0" percent="0" rank="0" text="" dxfId="7341">
      <formula>$B$189&lt;1</formula>
    </cfRule>
  </conditionalFormatting>
  <conditionalFormatting sqref="B188:H188">
    <cfRule type="expression" priority="319" aboveAverage="0" equalAverage="0" bottom="0" percent="0" rank="0" text="" dxfId="7342">
      <formula>$B$188&lt;1</formula>
    </cfRule>
  </conditionalFormatting>
  <conditionalFormatting sqref="B187:H187">
    <cfRule type="expression" priority="320" aboveAverage="0" equalAverage="0" bottom="0" percent="0" rank="0" text="" dxfId="7343">
      <formula>$B$187&lt;1</formula>
    </cfRule>
  </conditionalFormatting>
  <conditionalFormatting sqref="B186:H186">
    <cfRule type="expression" priority="321" aboveAverage="0" equalAverage="0" bottom="0" percent="0" rank="0" text="" dxfId="7344">
      <formula>$B$186&lt;1</formula>
    </cfRule>
  </conditionalFormatting>
  <conditionalFormatting sqref="B185:H185">
    <cfRule type="expression" priority="322" aboveAverage="0" equalAverage="0" bottom="0" percent="0" rank="0" text="" dxfId="7345">
      <formula>$B$185&lt;1</formula>
    </cfRule>
  </conditionalFormatting>
  <conditionalFormatting sqref="B180:H180">
    <cfRule type="expression" priority="323" aboveAverage="0" equalAverage="0" bottom="0" percent="0" rank="0" text="" dxfId="7346">
      <formula>$B$180&lt;1</formula>
    </cfRule>
  </conditionalFormatting>
  <conditionalFormatting sqref="B179:H179">
    <cfRule type="expression" priority="324" aboveAverage="0" equalAverage="0" bottom="0" percent="0" rank="0" text="" dxfId="7347">
      <formula>$B$179&lt;1</formula>
    </cfRule>
  </conditionalFormatting>
  <conditionalFormatting sqref="B178:H178">
    <cfRule type="expression" priority="325" aboveAverage="0" equalAverage="0" bottom="0" percent="0" rank="0" text="" dxfId="7348">
      <formula>$B$178&lt;1</formula>
    </cfRule>
  </conditionalFormatting>
  <conditionalFormatting sqref="B177:H177">
    <cfRule type="expression" priority="326" aboveAverage="0" equalAverage="0" bottom="0" percent="0" rank="0" text="" dxfId="7349">
      <formula>$B$177&lt;1</formula>
    </cfRule>
  </conditionalFormatting>
  <conditionalFormatting sqref="B176:H176">
    <cfRule type="expression" priority="327" aboveAverage="0" equalAverage="0" bottom="0" percent="0" rank="0" text="" dxfId="7350">
      <formula>$B$176&lt;1</formula>
    </cfRule>
  </conditionalFormatting>
  <conditionalFormatting sqref="B175:H175">
    <cfRule type="expression" priority="328" aboveAverage="0" equalAverage="0" bottom="0" percent="0" rank="0" text="" dxfId="7351">
      <formula>$B$175&lt;1</formula>
    </cfRule>
  </conditionalFormatting>
  <conditionalFormatting sqref="B174:H174">
    <cfRule type="expression" priority="329" aboveAverage="0" equalAverage="0" bottom="0" percent="0" rank="0" text="" dxfId="7352">
      <formula>$B$174&lt;1</formula>
    </cfRule>
  </conditionalFormatting>
  <conditionalFormatting sqref="B173:H173">
    <cfRule type="expression" priority="330" aboveAverage="0" equalAverage="0" bottom="0" percent="0" rank="0" text="" dxfId="7353">
      <formula>$B$173&lt;1</formula>
    </cfRule>
  </conditionalFormatting>
  <conditionalFormatting sqref="B172:H172">
    <cfRule type="expression" priority="331" aboveAverage="0" equalAverage="0" bottom="0" percent="0" rank="0" text="" dxfId="7354">
      <formula>$B$172&lt;1</formula>
    </cfRule>
  </conditionalFormatting>
  <conditionalFormatting sqref="B171:H171">
    <cfRule type="expression" priority="332" aboveAverage="0" equalAverage="0" bottom="0" percent="0" rank="0" text="" dxfId="7355">
      <formula>$B$171&lt;1</formula>
    </cfRule>
  </conditionalFormatting>
  <conditionalFormatting sqref="B170:H170">
    <cfRule type="expression" priority="333" aboveAverage="0" equalAverage="0" bottom="0" percent="0" rank="0" text="" dxfId="7356">
      <formula>$B$170&lt;1</formula>
    </cfRule>
  </conditionalFormatting>
  <conditionalFormatting sqref="B169:H169">
    <cfRule type="expression" priority="334" aboveAverage="0" equalAverage="0" bottom="0" percent="0" rank="0" text="" dxfId="7357">
      <formula>$B$169&lt;1</formula>
    </cfRule>
  </conditionalFormatting>
  <conditionalFormatting sqref="B168:H168">
    <cfRule type="expression" priority="335" aboveAverage="0" equalAverage="0" bottom="0" percent="0" rank="0" text="" dxfId="7358">
      <formula>$B$168&lt;1</formula>
    </cfRule>
  </conditionalFormatting>
  <conditionalFormatting sqref="B167:H167">
    <cfRule type="expression" priority="336" aboveAverage="0" equalAverage="0" bottom="0" percent="0" rank="0" text="" dxfId="7359">
      <formula>$B$167&lt;1</formula>
    </cfRule>
  </conditionalFormatting>
  <conditionalFormatting sqref="B166:H166">
    <cfRule type="expression" priority="337" aboveAverage="0" equalAverage="0" bottom="0" percent="0" rank="0" text="" dxfId="7360">
      <formula>$B$166&lt;1</formula>
    </cfRule>
  </conditionalFormatting>
  <conditionalFormatting sqref="B165:H165">
    <cfRule type="expression" priority="338" aboveAverage="0" equalAverage="0" bottom="0" percent="0" rank="0" text="" dxfId="7361">
      <formula>$B$165&lt;1</formula>
    </cfRule>
  </conditionalFormatting>
  <conditionalFormatting sqref="B164:H164">
    <cfRule type="expression" priority="339" aboveAverage="0" equalAverage="0" bottom="0" percent="0" rank="0" text="" dxfId="7362">
      <formula>$B$164&lt;1</formula>
    </cfRule>
  </conditionalFormatting>
  <conditionalFormatting sqref="B163:H163">
    <cfRule type="expression" priority="340" aboveAverage="0" equalAverage="0" bottom="0" percent="0" rank="0" text="" dxfId="7363">
      <formula>$B$163&lt;1</formula>
    </cfRule>
  </conditionalFormatting>
  <conditionalFormatting sqref="B162:H162">
    <cfRule type="expression" priority="341" aboveAverage="0" equalAverage="0" bottom="0" percent="0" rank="0" text="" dxfId="7364">
      <formula>$B$162&lt;1</formula>
    </cfRule>
  </conditionalFormatting>
  <conditionalFormatting sqref="B161:H161">
    <cfRule type="expression" priority="342" aboveAverage="0" equalAverage="0" bottom="0" percent="0" rank="0" text="" dxfId="7365">
      <formula>$B$161&lt;1</formula>
    </cfRule>
  </conditionalFormatting>
  <conditionalFormatting sqref="B160:H160">
    <cfRule type="expression" priority="343" aboveAverage="0" equalAverage="0" bottom="0" percent="0" rank="0" text="" dxfId="7366">
      <formula>$B$160&lt;1</formula>
    </cfRule>
  </conditionalFormatting>
  <conditionalFormatting sqref="B159:H159">
    <cfRule type="expression" priority="344" aboveAverage="0" equalAverage="0" bottom="0" percent="0" rank="0" text="" dxfId="7367">
      <formula>$B$159&lt;1</formula>
    </cfRule>
  </conditionalFormatting>
  <conditionalFormatting sqref="B158:H158">
    <cfRule type="expression" priority="345" aboveAverage="0" equalAverage="0" bottom="0" percent="0" rank="0" text="" dxfId="7368">
      <formula>$B$158&lt;1</formula>
    </cfRule>
  </conditionalFormatting>
  <conditionalFormatting sqref="B157:H157">
    <cfRule type="expression" priority="346" aboveAverage="0" equalAverage="0" bottom="0" percent="0" rank="0" text="" dxfId="7369">
      <formula>$B$157&lt;1</formula>
    </cfRule>
  </conditionalFormatting>
  <conditionalFormatting sqref="B156:H156">
    <cfRule type="expression" priority="347" aboveAverage="0" equalAverage="0" bottom="0" percent="0" rank="0" text="" dxfId="7370">
      <formula>$B$156&lt;1</formula>
    </cfRule>
  </conditionalFormatting>
  <conditionalFormatting sqref="B155:H155">
    <cfRule type="expression" priority="348" aboveAverage="0" equalAverage="0" bottom="0" percent="0" rank="0" text="" dxfId="7371">
      <formula>$B$155&lt;1</formula>
    </cfRule>
  </conditionalFormatting>
  <conditionalFormatting sqref="B154:H154">
    <cfRule type="expression" priority="349" aboveAverage="0" equalAverage="0" bottom="0" percent="0" rank="0" text="" dxfId="7372">
      <formula>$B$154&lt;1</formula>
    </cfRule>
  </conditionalFormatting>
  <conditionalFormatting sqref="B153:H153">
    <cfRule type="expression" priority="350" aboveAverage="0" equalAverage="0" bottom="0" percent="0" rank="0" text="" dxfId="7373">
      <formula>$B$153&lt;1</formula>
    </cfRule>
  </conditionalFormatting>
  <conditionalFormatting sqref="B152:H152">
    <cfRule type="expression" priority="351" aboveAverage="0" equalAverage="0" bottom="0" percent="0" rank="0" text="" dxfId="7374">
      <formula>$B$152&lt;1</formula>
    </cfRule>
  </conditionalFormatting>
  <conditionalFormatting sqref="B151:H151">
    <cfRule type="expression" priority="352" aboveAverage="0" equalAverage="0" bottom="0" percent="0" rank="0" text="" dxfId="7375">
      <formula>$B$151&lt;1</formula>
    </cfRule>
  </conditionalFormatting>
  <conditionalFormatting sqref="B150:H150">
    <cfRule type="expression" priority="353" aboveAverage="0" equalAverage="0" bottom="0" percent="0" rank="0" text="" dxfId="7376">
      <formula>$B$150&lt;1</formula>
    </cfRule>
  </conditionalFormatting>
  <conditionalFormatting sqref="B149:H149">
    <cfRule type="expression" priority="354" aboveAverage="0" equalAverage="0" bottom="0" percent="0" rank="0" text="" dxfId="7377">
      <formula>$B$149&lt;1</formula>
    </cfRule>
  </conditionalFormatting>
  <conditionalFormatting sqref="B148:H148">
    <cfRule type="expression" priority="355" aboveAverage="0" equalAverage="0" bottom="0" percent="0" rank="0" text="" dxfId="7378">
      <formula>$B$148&lt;1</formula>
    </cfRule>
  </conditionalFormatting>
  <conditionalFormatting sqref="B147:H147">
    <cfRule type="expression" priority="356" aboveAverage="0" equalAverage="0" bottom="0" percent="0" rank="0" text="" dxfId="7379">
      <formula>$B$147&lt;1</formula>
    </cfRule>
  </conditionalFormatting>
  <conditionalFormatting sqref="B146:H146">
    <cfRule type="expression" priority="357" aboveAverage="0" equalAverage="0" bottom="0" percent="0" rank="0" text="" dxfId="7380">
      <formula>$B$146&lt;1</formula>
    </cfRule>
  </conditionalFormatting>
  <conditionalFormatting sqref="B145:H145">
    <cfRule type="expression" priority="358" aboveAverage="0" equalAverage="0" bottom="0" percent="0" rank="0" text="" dxfId="7381">
      <formula>$B$145&lt;1</formula>
    </cfRule>
  </conditionalFormatting>
  <conditionalFormatting sqref="B144:H144">
    <cfRule type="expression" priority="359" aboveAverage="0" equalAverage="0" bottom="0" percent="0" rank="0" text="" dxfId="7382">
      <formula>$B$144&lt;1</formula>
    </cfRule>
  </conditionalFormatting>
  <conditionalFormatting sqref="B143:H143">
    <cfRule type="expression" priority="360" aboveAverage="0" equalAverage="0" bottom="0" percent="0" rank="0" text="" dxfId="7383">
      <formula>$B$143&lt;1</formula>
    </cfRule>
  </conditionalFormatting>
  <conditionalFormatting sqref="B142:H142">
    <cfRule type="expression" priority="361" aboveAverage="0" equalAverage="0" bottom="0" percent="0" rank="0" text="" dxfId="7384">
      <formula>$B$142&lt;1</formula>
    </cfRule>
  </conditionalFormatting>
  <conditionalFormatting sqref="B141:H141">
    <cfRule type="expression" priority="362" aboveAverage="0" equalAverage="0" bottom="0" percent="0" rank="0" text="" dxfId="7385">
      <formula>$B$141&lt;1</formula>
    </cfRule>
  </conditionalFormatting>
  <conditionalFormatting sqref="B140:H140">
    <cfRule type="expression" priority="363" aboveAverage="0" equalAverage="0" bottom="0" percent="0" rank="0" text="" dxfId="7386">
      <formula>$B$140&lt;1</formula>
    </cfRule>
  </conditionalFormatting>
  <conditionalFormatting sqref="B139:H139">
    <cfRule type="expression" priority="364" aboveAverage="0" equalAverage="0" bottom="0" percent="0" rank="0" text="" dxfId="7387">
      <formula>$B$139&lt;1</formula>
    </cfRule>
  </conditionalFormatting>
  <conditionalFormatting sqref="B138:H138">
    <cfRule type="expression" priority="365" aboveAverage="0" equalAverage="0" bottom="0" percent="0" rank="0" text="" dxfId="7388">
      <formula>$B$138&lt;1</formula>
    </cfRule>
  </conditionalFormatting>
  <conditionalFormatting sqref="B137:H137">
    <cfRule type="expression" priority="366" aboveAverage="0" equalAverage="0" bottom="0" percent="0" rank="0" text="" dxfId="7389">
      <formula>$B$137&lt;1</formula>
    </cfRule>
  </conditionalFormatting>
  <conditionalFormatting sqref="B136:H136">
    <cfRule type="expression" priority="367" aboveAverage="0" equalAverage="0" bottom="0" percent="0" rank="0" text="" dxfId="7390">
      <formula>$B$136&lt;1</formula>
    </cfRule>
  </conditionalFormatting>
  <conditionalFormatting sqref="B135:H135">
    <cfRule type="expression" priority="368" aboveAverage="0" equalAverage="0" bottom="0" percent="0" rank="0" text="" dxfId="7391">
      <formula>$B$135&lt;1</formula>
    </cfRule>
  </conditionalFormatting>
  <conditionalFormatting sqref="B134:H134">
    <cfRule type="expression" priority="369" aboveAverage="0" equalAverage="0" bottom="0" percent="0" rank="0" text="" dxfId="7392">
      <formula>$B$134&lt;1</formula>
    </cfRule>
  </conditionalFormatting>
  <conditionalFormatting sqref="B133:H133">
    <cfRule type="expression" priority="370" aboveAverage="0" equalAverage="0" bottom="0" percent="0" rank="0" text="" dxfId="7393">
      <formula>$B$133&lt;1</formula>
    </cfRule>
  </conditionalFormatting>
  <conditionalFormatting sqref="B132:H132">
    <cfRule type="expression" priority="371" aboveAverage="0" equalAverage="0" bottom="0" percent="0" rank="0" text="" dxfId="7394">
      <formula>$B$132&lt;1</formula>
    </cfRule>
  </conditionalFormatting>
  <conditionalFormatting sqref="B131:H131">
    <cfRule type="expression" priority="372" aboveAverage="0" equalAverage="0" bottom="0" percent="0" rank="0" text="" dxfId="7395">
      <formula>$B$131&lt;1</formula>
    </cfRule>
  </conditionalFormatting>
  <conditionalFormatting sqref="B130:H130">
    <cfRule type="expression" priority="373" aboveAverage="0" equalAverage="0" bottom="0" percent="0" rank="0" text="" dxfId="7396">
      <formula>$B$130&lt;1</formula>
    </cfRule>
  </conditionalFormatting>
  <conditionalFormatting sqref="B129:H129">
    <cfRule type="expression" priority="374" aboveAverage="0" equalAverage="0" bottom="0" percent="0" rank="0" text="" dxfId="7397">
      <formula>$B$129&lt;1</formula>
    </cfRule>
  </conditionalFormatting>
  <conditionalFormatting sqref="B128:H128">
    <cfRule type="expression" priority="375" aboveAverage="0" equalAverage="0" bottom="0" percent="0" rank="0" text="" dxfId="7398">
      <formula>$B$128&lt;1</formula>
    </cfRule>
  </conditionalFormatting>
  <conditionalFormatting sqref="B127:H127">
    <cfRule type="expression" priority="376" aboveAverage="0" equalAverage="0" bottom="0" percent="0" rank="0" text="" dxfId="7399">
      <formula>$B$127&lt;1</formula>
    </cfRule>
  </conditionalFormatting>
  <conditionalFormatting sqref="B126:H126">
    <cfRule type="expression" priority="377" aboveAverage="0" equalAverage="0" bottom="0" percent="0" rank="0" text="" dxfId="7400">
      <formula>$B$126&lt;1</formula>
    </cfRule>
  </conditionalFormatting>
  <conditionalFormatting sqref="B125:H125">
    <cfRule type="expression" priority="378" aboveAverage="0" equalAverage="0" bottom="0" percent="0" rank="0" text="" dxfId="7401">
      <formula>$B$125&lt;1</formula>
    </cfRule>
  </conditionalFormatting>
  <conditionalFormatting sqref="B124:H124">
    <cfRule type="expression" priority="379" aboveAverage="0" equalAverage="0" bottom="0" percent="0" rank="0" text="" dxfId="7402">
      <formula>$B$124&lt;1</formula>
    </cfRule>
  </conditionalFormatting>
  <conditionalFormatting sqref="B123:H123">
    <cfRule type="expression" priority="380" aboveAverage="0" equalAverage="0" bottom="0" percent="0" rank="0" text="" dxfId="7403">
      <formula>$B$123&lt;1</formula>
    </cfRule>
  </conditionalFormatting>
  <conditionalFormatting sqref="B122:H122">
    <cfRule type="expression" priority="381" aboveAverage="0" equalAverage="0" bottom="0" percent="0" rank="0" text="" dxfId="7404">
      <formula>$B$122&lt;1</formula>
    </cfRule>
  </conditionalFormatting>
  <conditionalFormatting sqref="B121:H121">
    <cfRule type="expression" priority="382" aboveAverage="0" equalAverage="0" bottom="0" percent="0" rank="0" text="" dxfId="7405">
      <formula>$B$121&lt;1</formula>
    </cfRule>
  </conditionalFormatting>
  <conditionalFormatting sqref="B120:H120">
    <cfRule type="expression" priority="383" aboveAverage="0" equalAverage="0" bottom="0" percent="0" rank="0" text="" dxfId="7406">
      <formula>$B$120&lt;1</formula>
    </cfRule>
  </conditionalFormatting>
  <conditionalFormatting sqref="B119:H119">
    <cfRule type="expression" priority="384" aboveAverage="0" equalAverage="0" bottom="0" percent="0" rank="0" text="" dxfId="7407">
      <formula>$B$119&lt;1</formula>
    </cfRule>
  </conditionalFormatting>
  <conditionalFormatting sqref="B118:H118">
    <cfRule type="expression" priority="385" aboveAverage="0" equalAverage="0" bottom="0" percent="0" rank="0" text="" dxfId="7408">
      <formula>$B$118&lt;1</formula>
    </cfRule>
  </conditionalFormatting>
  <conditionalFormatting sqref="B117:H117">
    <cfRule type="expression" priority="386" aboveAverage="0" equalAverage="0" bottom="0" percent="0" rank="0" text="" dxfId="7409">
      <formula>$B$117&lt;1</formula>
    </cfRule>
  </conditionalFormatting>
  <conditionalFormatting sqref="B116:H116">
    <cfRule type="expression" priority="387" aboveAverage="0" equalAverage="0" bottom="0" percent="0" rank="0" text="" dxfId="7410">
      <formula>$B$116&lt;1</formula>
    </cfRule>
  </conditionalFormatting>
  <conditionalFormatting sqref="B115:H115">
    <cfRule type="expression" priority="388" aboveAverage="0" equalAverage="0" bottom="0" percent="0" rank="0" text="" dxfId="7411">
      <formula>$B$115&lt;1</formula>
    </cfRule>
  </conditionalFormatting>
  <conditionalFormatting sqref="B114:H114">
    <cfRule type="expression" priority="389" aboveAverage="0" equalAverage="0" bottom="0" percent="0" rank="0" text="" dxfId="7412">
      <formula>$B$114&lt;1</formula>
    </cfRule>
  </conditionalFormatting>
  <conditionalFormatting sqref="B113:H113">
    <cfRule type="expression" priority="390" aboveAverage="0" equalAverage="0" bottom="0" percent="0" rank="0" text="" dxfId="7413">
      <formula>$B$113&lt;1</formula>
    </cfRule>
  </conditionalFormatting>
  <conditionalFormatting sqref="B112:H112">
    <cfRule type="expression" priority="391" aboveAverage="0" equalAverage="0" bottom="0" percent="0" rank="0" text="" dxfId="7414">
      <formula>$B$112&lt;1</formula>
    </cfRule>
  </conditionalFormatting>
  <conditionalFormatting sqref="B111:H111">
    <cfRule type="expression" priority="392" aboveAverage="0" equalAverage="0" bottom="0" percent="0" rank="0" text="" dxfId="7415">
      <formula>$B$111&lt;1</formula>
    </cfRule>
  </conditionalFormatting>
  <conditionalFormatting sqref="B110:H110">
    <cfRule type="expression" priority="393" aboveAverage="0" equalAverage="0" bottom="0" percent="0" rank="0" text="" dxfId="7416">
      <formula>$B$110&lt;1</formula>
    </cfRule>
  </conditionalFormatting>
  <conditionalFormatting sqref="B109:H109">
    <cfRule type="expression" priority="394" aboveAverage="0" equalAverage="0" bottom="0" percent="0" rank="0" text="" dxfId="7417">
      <formula>$B$109&lt;1</formula>
    </cfRule>
  </conditionalFormatting>
  <conditionalFormatting sqref="B108:H108">
    <cfRule type="expression" priority="395" aboveAverage="0" equalAverage="0" bottom="0" percent="0" rank="0" text="" dxfId="7418">
      <formula>$B$108&lt;1</formula>
    </cfRule>
  </conditionalFormatting>
  <conditionalFormatting sqref="B107:H107">
    <cfRule type="expression" priority="396" aboveAverage="0" equalAverage="0" bottom="0" percent="0" rank="0" text="" dxfId="7419">
      <formula>$B$107&lt;1</formula>
    </cfRule>
  </conditionalFormatting>
  <conditionalFormatting sqref="B106:H106">
    <cfRule type="expression" priority="397" aboveAverage="0" equalAverage="0" bottom="0" percent="0" rank="0" text="" dxfId="7420">
      <formula>$B$106&lt;1</formula>
    </cfRule>
  </conditionalFormatting>
  <conditionalFormatting sqref="B105:H105">
    <cfRule type="expression" priority="398" aboveAverage="0" equalAverage="0" bottom="0" percent="0" rank="0" text="" dxfId="7421">
      <formula>$B$105&lt;1</formula>
    </cfRule>
  </conditionalFormatting>
  <conditionalFormatting sqref="B104:H104">
    <cfRule type="expression" priority="399" aboveAverage="0" equalAverage="0" bottom="0" percent="0" rank="0" text="" dxfId="7422">
      <formula>$B$104&lt;1</formula>
    </cfRule>
  </conditionalFormatting>
  <conditionalFormatting sqref="B103:H103">
    <cfRule type="expression" priority="400" aboveAverage="0" equalAverage="0" bottom="0" percent="0" rank="0" text="" dxfId="7423">
      <formula>$B$103&lt;1</formula>
    </cfRule>
  </conditionalFormatting>
  <conditionalFormatting sqref="B102:H102">
    <cfRule type="expression" priority="401" aboveAverage="0" equalAverage="0" bottom="0" percent="0" rank="0" text="" dxfId="7424">
      <formula>$B$102&lt;1</formula>
    </cfRule>
  </conditionalFormatting>
  <conditionalFormatting sqref="B101:H101">
    <cfRule type="expression" priority="402" aboveAverage="0" equalAverage="0" bottom="0" percent="0" rank="0" text="" dxfId="7425">
      <formula>$B$101&lt;1</formula>
    </cfRule>
  </conditionalFormatting>
  <conditionalFormatting sqref="B100:H100">
    <cfRule type="expression" priority="403" aboveAverage="0" equalAverage="0" bottom="0" percent="0" rank="0" text="" dxfId="7426">
      <formula>$B$100&lt;1</formula>
    </cfRule>
  </conditionalFormatting>
  <conditionalFormatting sqref="B99:H99">
    <cfRule type="expression" priority="404" aboveAverage="0" equalAverage="0" bottom="0" percent="0" rank="0" text="" dxfId="7427">
      <formula>$B$99&lt;1</formula>
    </cfRule>
  </conditionalFormatting>
  <conditionalFormatting sqref="B98:H98">
    <cfRule type="expression" priority="405" aboveAverage="0" equalAverage="0" bottom="0" percent="0" rank="0" text="" dxfId="7428">
      <formula>$B$98&lt;1</formula>
    </cfRule>
  </conditionalFormatting>
  <conditionalFormatting sqref="B97:H97">
    <cfRule type="expression" priority="406" aboveAverage="0" equalAverage="0" bottom="0" percent="0" rank="0" text="" dxfId="7429">
      <formula>$B$97&lt;1</formula>
    </cfRule>
  </conditionalFormatting>
  <conditionalFormatting sqref="B96:H96">
    <cfRule type="expression" priority="407" aboveAverage="0" equalAverage="0" bottom="0" percent="0" rank="0" text="" dxfId="7430">
      <formula>$B$96&lt;1</formula>
    </cfRule>
  </conditionalFormatting>
  <conditionalFormatting sqref="B95:H95">
    <cfRule type="expression" priority="408" aboveAverage="0" equalAverage="0" bottom="0" percent="0" rank="0" text="" dxfId="7431">
      <formula>$B$95&lt;1</formula>
    </cfRule>
  </conditionalFormatting>
  <conditionalFormatting sqref="B94:H94">
    <cfRule type="expression" priority="409" aboveAverage="0" equalAverage="0" bottom="0" percent="0" rank="0" text="" dxfId="7432">
      <formula>$B$94&lt;1</formula>
    </cfRule>
  </conditionalFormatting>
  <conditionalFormatting sqref="B93:H93">
    <cfRule type="expression" priority="410" aboveAverage="0" equalAverage="0" bottom="0" percent="0" rank="0" text="" dxfId="7433">
      <formula>$B$93&lt;1</formula>
    </cfRule>
  </conditionalFormatting>
  <conditionalFormatting sqref="B92:H92">
    <cfRule type="expression" priority="411" aboveAverage="0" equalAverage="0" bottom="0" percent="0" rank="0" text="" dxfId="7434">
      <formula>$B$92&lt;1</formula>
    </cfRule>
  </conditionalFormatting>
  <conditionalFormatting sqref="B91:H91">
    <cfRule type="expression" priority="412" aboveAverage="0" equalAverage="0" bottom="0" percent="0" rank="0" text="" dxfId="7435">
      <formula>$B$91&lt;1</formula>
    </cfRule>
  </conditionalFormatting>
  <conditionalFormatting sqref="B90:H90">
    <cfRule type="expression" priority="413" aboveAverage="0" equalAverage="0" bottom="0" percent="0" rank="0" text="" dxfId="7436">
      <formula>$B$90&lt;1</formula>
    </cfRule>
  </conditionalFormatting>
  <conditionalFormatting sqref="B89:H89">
    <cfRule type="expression" priority="414" aboveAverage="0" equalAverage="0" bottom="0" percent="0" rank="0" text="" dxfId="7437">
      <formula>$B$89&lt;1</formula>
    </cfRule>
  </conditionalFormatting>
  <conditionalFormatting sqref="B88:H88">
    <cfRule type="expression" priority="415" aboveAverage="0" equalAverage="0" bottom="0" percent="0" rank="0" text="" dxfId="7438">
      <formula>$B$88&lt;1</formula>
    </cfRule>
  </conditionalFormatting>
  <conditionalFormatting sqref="B87:H87">
    <cfRule type="expression" priority="416" aboveAverage="0" equalAverage="0" bottom="0" percent="0" rank="0" text="" dxfId="7439">
      <formula>$B$87&lt;1</formula>
    </cfRule>
  </conditionalFormatting>
  <conditionalFormatting sqref="B86:H86">
    <cfRule type="expression" priority="417" aboveAverage="0" equalAverage="0" bottom="0" percent="0" rank="0" text="" dxfId="7440">
      <formula>$B$86&lt;1</formula>
    </cfRule>
  </conditionalFormatting>
  <conditionalFormatting sqref="B85:H85">
    <cfRule type="expression" priority="418" aboveAverage="0" equalAverage="0" bottom="0" percent="0" rank="0" text="" dxfId="7441">
      <formula>$B$85&lt;1</formula>
    </cfRule>
  </conditionalFormatting>
  <conditionalFormatting sqref="B82:H82">
    <cfRule type="expression" priority="419" aboveAverage="0" equalAverage="0" bottom="0" percent="0" rank="0" text="" dxfId="7442">
      <formula>$B$82&lt;1</formula>
    </cfRule>
  </conditionalFormatting>
  <conditionalFormatting sqref="B81:H81">
    <cfRule type="expression" priority="420" aboveAverage="0" equalAverage="0" bottom="0" percent="0" rank="0" text="" dxfId="7443">
      <formula>$B$81&lt;1</formula>
    </cfRule>
  </conditionalFormatting>
  <conditionalFormatting sqref="B80:H80">
    <cfRule type="expression" priority="421" aboveAverage="0" equalAverage="0" bottom="0" percent="0" rank="0" text="" dxfId="7444">
      <formula>$B$80&lt;1</formula>
    </cfRule>
  </conditionalFormatting>
  <conditionalFormatting sqref="B79:H79">
    <cfRule type="expression" priority="422" aboveAverage="0" equalAverage="0" bottom="0" percent="0" rank="0" text="" dxfId="7445">
      <formula>$B$79&lt;1</formula>
    </cfRule>
  </conditionalFormatting>
  <conditionalFormatting sqref="B78:H78">
    <cfRule type="expression" priority="423" aboveAverage="0" equalAverage="0" bottom="0" percent="0" rank="0" text="" dxfId="7446">
      <formula>$B$78&lt;1</formula>
    </cfRule>
  </conditionalFormatting>
  <conditionalFormatting sqref="B77:H77">
    <cfRule type="expression" priority="424" aboveAverage="0" equalAverage="0" bottom="0" percent="0" rank="0" text="" dxfId="7447">
      <formula>$B$77&lt;1</formula>
    </cfRule>
  </conditionalFormatting>
  <conditionalFormatting sqref="B76:H76">
    <cfRule type="expression" priority="425" aboveAverage="0" equalAverage="0" bottom="0" percent="0" rank="0" text="" dxfId="7448">
      <formula>$B$76&lt;1</formula>
    </cfRule>
  </conditionalFormatting>
  <conditionalFormatting sqref="B75:H75">
    <cfRule type="expression" priority="426" aboveAverage="0" equalAverage="0" bottom="0" percent="0" rank="0" text="" dxfId="7449">
      <formula>$B$75&lt;1</formula>
    </cfRule>
  </conditionalFormatting>
  <conditionalFormatting sqref="B74:H74">
    <cfRule type="expression" priority="427" aboveAverage="0" equalAverage="0" bottom="0" percent="0" rank="0" text="" dxfId="7450">
      <formula>$B$74&lt;1</formula>
    </cfRule>
  </conditionalFormatting>
  <conditionalFormatting sqref="B73:H73">
    <cfRule type="expression" priority="428" aboveAverage="0" equalAverage="0" bottom="0" percent="0" rank="0" text="" dxfId="7451">
      <formula>$B$73&lt;1</formula>
    </cfRule>
  </conditionalFormatting>
  <conditionalFormatting sqref="B72:H72">
    <cfRule type="expression" priority="429" aboveAverage="0" equalAverage="0" bottom="0" percent="0" rank="0" text="" dxfId="7452">
      <formula>$B$72&lt;1</formula>
    </cfRule>
  </conditionalFormatting>
  <conditionalFormatting sqref="B71:H71">
    <cfRule type="expression" priority="430" aboveAverage="0" equalAverage="0" bottom="0" percent="0" rank="0" text="" dxfId="7453">
      <formula>$B$71&lt;1</formula>
    </cfRule>
  </conditionalFormatting>
  <conditionalFormatting sqref="B70:H70">
    <cfRule type="expression" priority="431" aboveAverage="0" equalAverage="0" bottom="0" percent="0" rank="0" text="" dxfId="7454">
      <formula>$B$70&lt;1</formula>
    </cfRule>
  </conditionalFormatting>
  <conditionalFormatting sqref="B69:H69">
    <cfRule type="expression" priority="432" aboveAverage="0" equalAverage="0" bottom="0" percent="0" rank="0" text="" dxfId="7455">
      <formula>$B$69&lt;1</formula>
    </cfRule>
  </conditionalFormatting>
  <conditionalFormatting sqref="B68:H68">
    <cfRule type="expression" priority="433" aboveAverage="0" equalAverage="0" bottom="0" percent="0" rank="0" text="" dxfId="7456">
      <formula>$B$68&lt;1</formula>
    </cfRule>
  </conditionalFormatting>
  <conditionalFormatting sqref="B67:H67">
    <cfRule type="expression" priority="434" aboveAverage="0" equalAverage="0" bottom="0" percent="0" rank="0" text="" dxfId="7457">
      <formula>$B$67&lt;1</formula>
    </cfRule>
  </conditionalFormatting>
  <conditionalFormatting sqref="B66:H66">
    <cfRule type="expression" priority="435" aboveAverage="0" equalAverage="0" bottom="0" percent="0" rank="0" text="" dxfId="7458">
      <formula>$B$66&lt;1</formula>
    </cfRule>
  </conditionalFormatting>
  <conditionalFormatting sqref="B65:H65">
    <cfRule type="expression" priority="436" aboveAverage="0" equalAverage="0" bottom="0" percent="0" rank="0" text="" dxfId="7459">
      <formula>$B$65&lt;1</formula>
    </cfRule>
  </conditionalFormatting>
  <conditionalFormatting sqref="B64:H64">
    <cfRule type="expression" priority="437" aboveAverage="0" equalAverage="0" bottom="0" percent="0" rank="0" text="" dxfId="7460">
      <formula>$B$64&lt;1</formula>
    </cfRule>
  </conditionalFormatting>
  <conditionalFormatting sqref="B63:H63">
    <cfRule type="expression" priority="438" aboveAverage="0" equalAverage="0" bottom="0" percent="0" rank="0" text="" dxfId="7461">
      <formula>$B$63&lt;1</formula>
    </cfRule>
  </conditionalFormatting>
  <conditionalFormatting sqref="B58:H58">
    <cfRule type="expression" priority="439" aboveAverage="0" equalAverage="0" bottom="0" percent="0" rank="0" text="" dxfId="7462">
      <formula>$B$58&lt;1</formula>
    </cfRule>
  </conditionalFormatting>
  <conditionalFormatting sqref="B57:H57">
    <cfRule type="expression" priority="440" aboveAverage="0" equalAverage="0" bottom="0" percent="0" rank="0" text="" dxfId="7463">
      <formula>$B$57&lt;1</formula>
    </cfRule>
  </conditionalFormatting>
  <conditionalFormatting sqref="B56:H56">
    <cfRule type="expression" priority="441" aboveAverage="0" equalAverage="0" bottom="0" percent="0" rank="0" text="" dxfId="7464">
      <formula>$B$56&lt;1</formula>
    </cfRule>
  </conditionalFormatting>
  <conditionalFormatting sqref="B55:H55">
    <cfRule type="expression" priority="442" aboveAverage="0" equalAverage="0" bottom="0" percent="0" rank="0" text="" dxfId="7465">
      <formula>$B$55&lt;1</formula>
    </cfRule>
  </conditionalFormatting>
  <conditionalFormatting sqref="B54:H54">
    <cfRule type="expression" priority="443" aboveAverage="0" equalAverage="0" bottom="0" percent="0" rank="0" text="" dxfId="7466">
      <formula>$B$54&lt;1</formula>
    </cfRule>
  </conditionalFormatting>
  <conditionalFormatting sqref="B53:H53">
    <cfRule type="expression" priority="444" aboveAverage="0" equalAverage="0" bottom="0" percent="0" rank="0" text="" dxfId="7467">
      <formula>$B$53&lt;1</formula>
    </cfRule>
  </conditionalFormatting>
  <conditionalFormatting sqref="B52:H52">
    <cfRule type="expression" priority="445" aboveAverage="0" equalAverage="0" bottom="0" percent="0" rank="0" text="" dxfId="7468">
      <formula>$B$52&lt;1</formula>
    </cfRule>
  </conditionalFormatting>
  <conditionalFormatting sqref="B51:H51">
    <cfRule type="expression" priority="446" aboveAverage="0" equalAverage="0" bottom="0" percent="0" rank="0" text="" dxfId="7469">
      <formula>$B$51&lt;1</formula>
    </cfRule>
  </conditionalFormatting>
  <conditionalFormatting sqref="B50:H50">
    <cfRule type="expression" priority="447" aboveAverage="0" equalAverage="0" bottom="0" percent="0" rank="0" text="" dxfId="7470">
      <formula>$B$50&lt;1</formula>
    </cfRule>
  </conditionalFormatting>
  <conditionalFormatting sqref="B49:H49">
    <cfRule type="expression" priority="448" aboveAverage="0" equalAverage="0" bottom="0" percent="0" rank="0" text="" dxfId="7471">
      <formula>$B$49&lt;1</formula>
    </cfRule>
  </conditionalFormatting>
  <conditionalFormatting sqref="B48:H48">
    <cfRule type="expression" priority="449" aboveAverage="0" equalAverage="0" bottom="0" percent="0" rank="0" text="" dxfId="7472">
      <formula>$B$48&lt;1</formula>
    </cfRule>
  </conditionalFormatting>
  <conditionalFormatting sqref="B47:H47">
    <cfRule type="expression" priority="450" aboveAverage="0" equalAverage="0" bottom="0" percent="0" rank="0" text="" dxfId="7473">
      <formula>$B$47&lt;1</formula>
    </cfRule>
  </conditionalFormatting>
  <conditionalFormatting sqref="B46:H46">
    <cfRule type="expression" priority="451" aboveAverage="0" equalAverage="0" bottom="0" percent="0" rank="0" text="" dxfId="7474">
      <formula>$B$46&lt;1</formula>
    </cfRule>
  </conditionalFormatting>
  <conditionalFormatting sqref="B45:H45">
    <cfRule type="expression" priority="452" aboveAverage="0" equalAverage="0" bottom="0" percent="0" rank="0" text="" dxfId="7475">
      <formula>$B$45&lt;1</formula>
    </cfRule>
  </conditionalFormatting>
  <conditionalFormatting sqref="B44:H44">
    <cfRule type="expression" priority="453" aboveAverage="0" equalAverage="0" bottom="0" percent="0" rank="0" text="" dxfId="7476">
      <formula>$B$44&lt;1</formula>
    </cfRule>
  </conditionalFormatting>
  <conditionalFormatting sqref="B43:H43">
    <cfRule type="expression" priority="454" aboveAverage="0" equalAverage="0" bottom="0" percent="0" rank="0" text="" dxfId="7477">
      <formula>$B$43&lt;1</formula>
    </cfRule>
  </conditionalFormatting>
  <conditionalFormatting sqref="B42:H42">
    <cfRule type="expression" priority="455" aboveAverage="0" equalAverage="0" bottom="0" percent="0" rank="0" text="" dxfId="7478">
      <formula>$B$42&lt;1</formula>
    </cfRule>
  </conditionalFormatting>
  <conditionalFormatting sqref="B41:H41">
    <cfRule type="expression" priority="456" aboveAverage="0" equalAverage="0" bottom="0" percent="0" rank="0" text="" dxfId="7479">
      <formula>$B$41&lt;1</formula>
    </cfRule>
  </conditionalFormatting>
  <conditionalFormatting sqref="B40:H40">
    <cfRule type="expression" priority="457" aboveAverage="0" equalAverage="0" bottom="0" percent="0" rank="0" text="" dxfId="7480">
      <formula>$B$40&lt;1</formula>
    </cfRule>
  </conditionalFormatting>
  <conditionalFormatting sqref="B39:H39">
    <cfRule type="expression" priority="458" aboveAverage="0" equalAverage="0" bottom="0" percent="0" rank="0" text="" dxfId="7481">
      <formula>$B$39&lt;1</formula>
    </cfRule>
  </conditionalFormatting>
  <conditionalFormatting sqref="B38:H38">
    <cfRule type="expression" priority="459" aboveAverage="0" equalAverage="0" bottom="0" percent="0" rank="0" text="" dxfId="7482">
      <formula>$B$38&lt;1</formula>
    </cfRule>
  </conditionalFormatting>
  <conditionalFormatting sqref="B37:H37">
    <cfRule type="expression" priority="460" aboveAverage="0" equalAverage="0" bottom="0" percent="0" rank="0" text="" dxfId="7483">
      <formula>$B$37&lt;1</formula>
    </cfRule>
  </conditionalFormatting>
  <conditionalFormatting sqref="B36:H36">
    <cfRule type="expression" priority="461" aboveAverage="0" equalAverage="0" bottom="0" percent="0" rank="0" text="" dxfId="7484">
      <formula>$B$36&lt;1</formula>
    </cfRule>
  </conditionalFormatting>
  <conditionalFormatting sqref="B35:H35">
    <cfRule type="expression" priority="462" aboveAverage="0" equalAverage="0" bottom="0" percent="0" rank="0" text="" dxfId="7485">
      <formula>$B$35&lt;1</formula>
    </cfRule>
  </conditionalFormatting>
  <conditionalFormatting sqref="B34:H34">
    <cfRule type="expression" priority="463" aboveAverage="0" equalAverage="0" bottom="0" percent="0" rank="0" text="" dxfId="7486">
      <formula>$B$34&lt;1</formula>
    </cfRule>
  </conditionalFormatting>
  <conditionalFormatting sqref="B33:H33">
    <cfRule type="expression" priority="464" aboveAverage="0" equalAverage="0" bottom="0" percent="0" rank="0" text="" dxfId="7487">
      <formula>$B$33&lt;1</formula>
    </cfRule>
  </conditionalFormatting>
  <conditionalFormatting sqref="B32:H32">
    <cfRule type="expression" priority="465" aboveAverage="0" equalAverage="0" bottom="0" percent="0" rank="0" text="" dxfId="7488">
      <formula>$B$32&lt;1</formula>
    </cfRule>
  </conditionalFormatting>
  <conditionalFormatting sqref="B31:H31">
    <cfRule type="expression" priority="466" aboveAverage="0" equalAverage="0" bottom="0" percent="0" rank="0" text="" dxfId="7489">
      <formula>$B$31&lt;1</formula>
    </cfRule>
  </conditionalFormatting>
  <conditionalFormatting sqref="B30:H30">
    <cfRule type="expression" priority="467" aboveAverage="0" equalAverage="0" bottom="0" percent="0" rank="0" text="" dxfId="7490">
      <formula>$B$30&lt;1</formula>
    </cfRule>
  </conditionalFormatting>
  <conditionalFormatting sqref="B29:H29">
    <cfRule type="expression" priority="468" aboveAverage="0" equalAverage="0" bottom="0" percent="0" rank="0" text="" dxfId="7491">
      <formula>$B$29&lt;1</formula>
    </cfRule>
  </conditionalFormatting>
  <conditionalFormatting sqref="B28:H28">
    <cfRule type="expression" priority="469" aboveAverage="0" equalAverage="0" bottom="0" percent="0" rank="0" text="" dxfId="7492">
      <formula>$B$28&lt;1</formula>
    </cfRule>
  </conditionalFormatting>
  <conditionalFormatting sqref="B27:H27">
    <cfRule type="expression" priority="470" aboveAverage="0" equalAverage="0" bottom="0" percent="0" rank="0" text="" dxfId="7493">
      <formula>$B$27&lt;1</formula>
    </cfRule>
  </conditionalFormatting>
  <conditionalFormatting sqref="B26:H26">
    <cfRule type="expression" priority="471" aboveAverage="0" equalAverage="0" bottom="0" percent="0" rank="0" text="" dxfId="7494">
      <formula>$B$26&lt;1</formula>
    </cfRule>
  </conditionalFormatting>
  <conditionalFormatting sqref="B25:H25">
    <cfRule type="expression" priority="472" aboveAverage="0" equalAverage="0" bottom="0" percent="0" rank="0" text="" dxfId="7495">
      <formula>$B$25&lt;1</formula>
    </cfRule>
  </conditionalFormatting>
  <conditionalFormatting sqref="B24:H24">
    <cfRule type="expression" priority="473" aboveAverage="0" equalAverage="0" bottom="0" percent="0" rank="0" text="" dxfId="7496">
      <formula>$B$24&lt;1</formula>
    </cfRule>
  </conditionalFormatting>
  <conditionalFormatting sqref="B23:H23">
    <cfRule type="expression" priority="474" aboveAverage="0" equalAverage="0" bottom="0" percent="0" rank="0" text="" dxfId="7497">
      <formula>$B$23&lt;1</formula>
    </cfRule>
  </conditionalFormatting>
  <conditionalFormatting sqref="B20:H20">
    <cfRule type="expression" priority="475" aboveAverage="0" equalAverage="0" bottom="0" percent="0" rank="0" text="" dxfId="7498">
      <formula>$B$20&lt;1</formula>
    </cfRule>
  </conditionalFormatting>
  <conditionalFormatting sqref="B19:H19">
    <cfRule type="expression" priority="476" aboveAverage="0" equalAverage="0" bottom="0" percent="0" rank="0" text="" dxfId="7499">
      <formula>$B$19&lt;1</formula>
    </cfRule>
  </conditionalFormatting>
  <conditionalFormatting sqref="B18:H18">
    <cfRule type="expression" priority="477" aboveAverage="0" equalAverage="0" bottom="0" percent="0" rank="0" text="" dxfId="7500">
      <formula>$B$18&lt;1</formula>
    </cfRule>
  </conditionalFormatting>
  <conditionalFormatting sqref="B17:H17">
    <cfRule type="expression" priority="478" aboveAverage="0" equalAverage="0" bottom="0" percent="0" rank="0" text="" dxfId="7501">
      <formula>$B$17&lt;1</formula>
    </cfRule>
  </conditionalFormatting>
  <conditionalFormatting sqref="B16:H16">
    <cfRule type="expression" priority="479" aboveAverage="0" equalAverage="0" bottom="0" percent="0" rank="0" text="" dxfId="7502">
      <formula>$B$16&lt;1</formula>
    </cfRule>
  </conditionalFormatting>
  <conditionalFormatting sqref="B15:H15">
    <cfRule type="expression" priority="480" aboveAverage="0" equalAverage="0" bottom="0" percent="0" rank="0" text="" dxfId="7503">
      <formula>$B$15&lt;1</formula>
    </cfRule>
  </conditionalFormatting>
  <conditionalFormatting sqref="B14:H14">
    <cfRule type="expression" priority="481" aboveAverage="0" equalAverage="0" bottom="0" percent="0" rank="0" text="" dxfId="7504">
      <formula>$B$14&lt;1</formula>
    </cfRule>
  </conditionalFormatting>
  <conditionalFormatting sqref="B13:H13">
    <cfRule type="expression" priority="482" aboveAverage="0" equalAverage="0" bottom="0" percent="0" rank="0" text="" dxfId="7505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9.33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Замер!$D$261&amp;" (Помещение 13)"</f>
        <v>Помещение_13 (Помещение 13)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Замер!$D$267</f>
        <v>0</v>
      </c>
      <c r="F5" s="590" t="s">
        <v>254</v>
      </c>
      <c r="G5" s="590"/>
      <c r="H5" s="591" t="n">
        <f aca="false">Замер!$D$263</f>
        <v>0</v>
      </c>
      <c r="L5" s="61" t="n">
        <f aca="false">$E$5-SUM(Замер!$I$271:$I$277)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Замер!$D$266</f>
        <v>0</v>
      </c>
      <c r="F6" s="590" t="s">
        <v>259</v>
      </c>
      <c r="G6" s="590"/>
      <c r="H6" s="591" t="n">
        <f aca="false">Замер!$D$264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Замер!$D$268</f>
        <v>0</v>
      </c>
      <c r="F7" s="590" t="s">
        <v>261</v>
      </c>
      <c r="G7" s="590"/>
      <c r="H7" s="592" t="n">
        <f aca="false">Замер!$D$265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Замер!$D$272+Замер!$D$273</f>
        <v>0</v>
      </c>
      <c r="F8" s="590" t="s">
        <v>1097</v>
      </c>
      <c r="G8" s="590"/>
      <c r="H8" s="593" t="n">
        <f aca="false">Замер!$D$270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Замер!$D$269</f>
        <v>0</v>
      </c>
      <c r="F9" s="590" t="s">
        <v>1099</v>
      </c>
      <c r="G9" s="590"/>
      <c r="H9" s="594" t="n">
        <f aca="false">Замер!$D$271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622" t="s">
        <v>43</v>
      </c>
      <c r="D59" s="622"/>
      <c r="E59" s="622"/>
      <c r="F59" s="622"/>
      <c r="G59" s="623" t="n">
        <f aca="false">SUMIF(B23:B58,"&gt;0",H23:H58)</f>
        <v>0</v>
      </c>
      <c r="H59" s="623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647" t="s">
        <v>44</v>
      </c>
      <c r="D60" s="647"/>
      <c r="E60" s="647"/>
      <c r="F60" s="647"/>
      <c r="G60" s="648" t="n">
        <f aca="false">G21+G59</f>
        <v>0</v>
      </c>
      <c r="H60" s="648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651" t="s">
        <v>383</v>
      </c>
      <c r="D61" s="651"/>
      <c r="E61" s="651"/>
      <c r="F61" s="651"/>
      <c r="G61" s="651"/>
      <c r="H61" s="651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Замер!$D$277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Замер!$D$274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Замер!$D$274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Замер!$D$274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Замер!$D$274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Замер!$D$274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Замер!$D$274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Замер!$D$277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647" t="s">
        <v>757</v>
      </c>
      <c r="D529" s="647"/>
      <c r="E529" s="647"/>
      <c r="F529" s="647"/>
      <c r="G529" s="668" t="n">
        <f aca="false">SUMIF(B518:B528,"&gt;0",H518:H528)</f>
        <v>0</v>
      </c>
      <c r="H529" s="668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Xwmb0eht0tTSo04kHclqPVtwXD2DGfi46AZom02E1BwvrzzjeQmNF1YM8qXtb0qtug/VstlIIXhaNTZobX+ojw==" saltValue="B7t1VaIo8qBohkwhh5f8fA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7506">
      <formula>$B$528&lt;1</formula>
    </cfRule>
  </conditionalFormatting>
  <conditionalFormatting sqref="B527:H527">
    <cfRule type="expression" priority="3" aboveAverage="0" equalAverage="0" bottom="0" percent="0" rank="0" text="" dxfId="7507">
      <formula>$B$527&lt;1</formula>
    </cfRule>
  </conditionalFormatting>
  <conditionalFormatting sqref="B526:H526">
    <cfRule type="expression" priority="4" aboveAverage="0" equalAverage="0" bottom="0" percent="0" rank="0" text="" dxfId="7508">
      <formula>$B$526&lt;1</formula>
    </cfRule>
  </conditionalFormatting>
  <conditionalFormatting sqref="B525:H525">
    <cfRule type="expression" priority="5" aboveAverage="0" equalAverage="0" bottom="0" percent="0" rank="0" text="" dxfId="7509">
      <formula>$B$525&lt;1</formula>
    </cfRule>
  </conditionalFormatting>
  <conditionalFormatting sqref="B524:H524">
    <cfRule type="expression" priority="6" aboveAverage="0" equalAverage="0" bottom="0" percent="0" rank="0" text="" dxfId="7510">
      <formula>$B$524&lt;1</formula>
    </cfRule>
  </conditionalFormatting>
  <conditionalFormatting sqref="B523:H523">
    <cfRule type="expression" priority="7" aboveAverage="0" equalAverage="0" bottom="0" percent="0" rank="0" text="" dxfId="7511">
      <formula>$B$523&lt;1</formula>
    </cfRule>
  </conditionalFormatting>
  <conditionalFormatting sqref="B522:H522">
    <cfRule type="expression" priority="8" aboveAverage="0" equalAverage="0" bottom="0" percent="0" rank="0" text="" dxfId="7512">
      <formula>$B$522&lt;1</formula>
    </cfRule>
  </conditionalFormatting>
  <conditionalFormatting sqref="B521:H521">
    <cfRule type="expression" priority="9" aboveAverage="0" equalAverage="0" bottom="0" percent="0" rank="0" text="" dxfId="7513">
      <formula>$B$521&lt;1</formula>
    </cfRule>
  </conditionalFormatting>
  <conditionalFormatting sqref="B520:H520">
    <cfRule type="expression" priority="10" aboveAverage="0" equalAverage="0" bottom="0" percent="0" rank="0" text="" dxfId="7514">
      <formula>$B$520&lt;1</formula>
    </cfRule>
  </conditionalFormatting>
  <conditionalFormatting sqref="B519:H519">
    <cfRule type="expression" priority="11" aboveAverage="0" equalAverage="0" bottom="0" percent="0" rank="0" text="" dxfId="7515">
      <formula>$B$519&lt;1</formula>
    </cfRule>
  </conditionalFormatting>
  <conditionalFormatting sqref="B518:H518">
    <cfRule type="expression" priority="12" aboveAverage="0" equalAverage="0" bottom="0" percent="0" rank="0" text="" dxfId="7516">
      <formula>$B$518&lt;1</formula>
    </cfRule>
  </conditionalFormatting>
  <conditionalFormatting sqref="B514:H514">
    <cfRule type="expression" priority="13" aboveAverage="0" equalAverage="0" bottom="0" percent="0" rank="0" text="" dxfId="7517">
      <formula>$B$514&lt;1</formula>
    </cfRule>
  </conditionalFormatting>
  <conditionalFormatting sqref="B513:H513">
    <cfRule type="expression" priority="14" aboveAverage="0" equalAverage="0" bottom="0" percent="0" rank="0" text="" dxfId="7518">
      <formula>$B$513&lt;1</formula>
    </cfRule>
  </conditionalFormatting>
  <conditionalFormatting sqref="B512:H512">
    <cfRule type="expression" priority="15" aboveAverage="0" equalAverage="0" bottom="0" percent="0" rank="0" text="" dxfId="7519">
      <formula>$B$512&lt;1</formula>
    </cfRule>
  </conditionalFormatting>
  <conditionalFormatting sqref="B511:H511">
    <cfRule type="expression" priority="16" aboveAverage="0" equalAverage="0" bottom="0" percent="0" rank="0" text="" dxfId="7520">
      <formula>$B$511&lt;1</formula>
    </cfRule>
  </conditionalFormatting>
  <conditionalFormatting sqref="B510:H510">
    <cfRule type="expression" priority="17" aboveAverage="0" equalAverage="0" bottom="0" percent="0" rank="0" text="" dxfId="7521">
      <formula>$B$510&lt;1</formula>
    </cfRule>
  </conditionalFormatting>
  <conditionalFormatting sqref="B509:H509">
    <cfRule type="expression" priority="18" aboveAverage="0" equalAverage="0" bottom="0" percent="0" rank="0" text="" dxfId="7522">
      <formula>$B$509&lt;1</formula>
    </cfRule>
  </conditionalFormatting>
  <conditionalFormatting sqref="B508:H508">
    <cfRule type="expression" priority="19" aboveAverage="0" equalAverage="0" bottom="0" percent="0" rank="0" text="" dxfId="7523">
      <formula>$B$508&lt;1</formula>
    </cfRule>
  </conditionalFormatting>
  <conditionalFormatting sqref="B507:H507">
    <cfRule type="expression" priority="20" aboveAverage="0" equalAverage="0" bottom="0" percent="0" rank="0" text="" dxfId="7524">
      <formula>$B$507&lt;1</formula>
    </cfRule>
  </conditionalFormatting>
  <conditionalFormatting sqref="B506:H506">
    <cfRule type="expression" priority="21" aboveAverage="0" equalAverage="0" bottom="0" percent="0" rank="0" text="" dxfId="7525">
      <formula>$B$506&lt;1</formula>
    </cfRule>
  </conditionalFormatting>
  <conditionalFormatting sqref="B505:H505">
    <cfRule type="expression" priority="22" aboveAverage="0" equalAverage="0" bottom="0" percent="0" rank="0" text="" dxfId="7526">
      <formula>$B$505&lt;1</formula>
    </cfRule>
  </conditionalFormatting>
  <conditionalFormatting sqref="B504:H504">
    <cfRule type="expression" priority="23" aboveAverage="0" equalAverage="0" bottom="0" percent="0" rank="0" text="" dxfId="7527">
      <formula>$B$504&lt;1</formula>
    </cfRule>
  </conditionalFormatting>
  <conditionalFormatting sqref="B503:H503">
    <cfRule type="expression" priority="24" aboveAverage="0" equalAverage="0" bottom="0" percent="0" rank="0" text="" dxfId="7528">
      <formula>$B$503&lt;1</formula>
    </cfRule>
  </conditionalFormatting>
  <conditionalFormatting sqref="B502:H502">
    <cfRule type="expression" priority="25" aboveAverage="0" equalAverage="0" bottom="0" percent="0" rank="0" text="" dxfId="7529">
      <formula>$B$502&lt;1</formula>
    </cfRule>
  </conditionalFormatting>
  <conditionalFormatting sqref="B501:H501">
    <cfRule type="expression" priority="26" aboveAverage="0" equalAverage="0" bottom="0" percent="0" rank="0" text="" dxfId="7530">
      <formula>$B$501&lt;1</formula>
    </cfRule>
  </conditionalFormatting>
  <conditionalFormatting sqref="B500:H500">
    <cfRule type="expression" priority="27" aboveAverage="0" equalAverage="0" bottom="0" percent="0" rank="0" text="" dxfId="7531">
      <formula>$B$500&lt;1</formula>
    </cfRule>
  </conditionalFormatting>
  <conditionalFormatting sqref="B499:H499">
    <cfRule type="expression" priority="28" aboveAverage="0" equalAverage="0" bottom="0" percent="0" rank="0" text="" dxfId="7532">
      <formula>$B$499&lt;1</formula>
    </cfRule>
  </conditionalFormatting>
  <conditionalFormatting sqref="B498:H498">
    <cfRule type="expression" priority="29" aboveAverage="0" equalAverage="0" bottom="0" percent="0" rank="0" text="" dxfId="7533">
      <formula>$B$498&lt;1</formula>
    </cfRule>
  </conditionalFormatting>
  <conditionalFormatting sqref="B497:H497">
    <cfRule type="expression" priority="30" aboveAverage="0" equalAverage="0" bottom="0" percent="0" rank="0" text="" dxfId="7534">
      <formula>$B$497&lt;1</formula>
    </cfRule>
  </conditionalFormatting>
  <conditionalFormatting sqref="B496:H496">
    <cfRule type="expression" priority="31" aboveAverage="0" equalAverage="0" bottom="0" percent="0" rank="0" text="" dxfId="7535">
      <formula>$B$496&lt;1</formula>
    </cfRule>
  </conditionalFormatting>
  <conditionalFormatting sqref="B495:H495">
    <cfRule type="expression" priority="32" aboveAverage="0" equalAverage="0" bottom="0" percent="0" rank="0" text="" dxfId="7536">
      <formula>$B$495&lt;1</formula>
    </cfRule>
  </conditionalFormatting>
  <conditionalFormatting sqref="B494:H494">
    <cfRule type="expression" priority="33" aboveAverage="0" equalAverage="0" bottom="0" percent="0" rank="0" text="" dxfId="7537">
      <formula>$B$494&lt;1</formula>
    </cfRule>
  </conditionalFormatting>
  <conditionalFormatting sqref="B493:H493">
    <cfRule type="expression" priority="34" aboveAverage="0" equalAverage="0" bottom="0" percent="0" rank="0" text="" dxfId="7538">
      <formula>$B$493&lt;1</formula>
    </cfRule>
  </conditionalFormatting>
  <conditionalFormatting sqref="B492:H492">
    <cfRule type="expression" priority="35" aboveAverage="0" equalAverage="0" bottom="0" percent="0" rank="0" text="" dxfId="7539">
      <formula>$B$492&lt;1</formula>
    </cfRule>
  </conditionalFormatting>
  <conditionalFormatting sqref="B491:H491">
    <cfRule type="expression" priority="36" aboveAverage="0" equalAverage="0" bottom="0" percent="0" rank="0" text="" dxfId="7540">
      <formula>$B$491&lt;1</formula>
    </cfRule>
  </conditionalFormatting>
  <conditionalFormatting sqref="B490:H490">
    <cfRule type="expression" priority="37" aboveAverage="0" equalAverage="0" bottom="0" percent="0" rank="0" text="" dxfId="7541">
      <formula>$B$490&lt;1</formula>
    </cfRule>
  </conditionalFormatting>
  <conditionalFormatting sqref="B489:H489">
    <cfRule type="expression" priority="38" aboveAverage="0" equalAverage="0" bottom="0" percent="0" rank="0" text="" dxfId="7542">
      <formula>$B$489&lt;1</formula>
    </cfRule>
  </conditionalFormatting>
  <conditionalFormatting sqref="B488:H488">
    <cfRule type="expression" priority="39" aboveAverage="0" equalAverage="0" bottom="0" percent="0" rank="0" text="" dxfId="7543">
      <formula>$B$488&lt;1</formula>
    </cfRule>
  </conditionalFormatting>
  <conditionalFormatting sqref="B487:H487">
    <cfRule type="expression" priority="40" aboveAverage="0" equalAverage="0" bottom="0" percent="0" rank="0" text="" dxfId="7544">
      <formula>$B$487&lt;1</formula>
    </cfRule>
  </conditionalFormatting>
  <conditionalFormatting sqref="B486:H486">
    <cfRule type="expression" priority="41" aboveAverage="0" equalAverage="0" bottom="0" percent="0" rank="0" text="" dxfId="7545">
      <formula>$B$486&lt;1</formula>
    </cfRule>
  </conditionalFormatting>
  <conditionalFormatting sqref="B485:H485">
    <cfRule type="expression" priority="42" aboveAverage="0" equalAverage="0" bottom="0" percent="0" rank="0" text="" dxfId="7546">
      <formula>$B$485&lt;1</formula>
    </cfRule>
  </conditionalFormatting>
  <conditionalFormatting sqref="B484:H484">
    <cfRule type="expression" priority="43" aboveAverage="0" equalAverage="0" bottom="0" percent="0" rank="0" text="" dxfId="7547">
      <formula>$B$484&lt;1</formula>
    </cfRule>
  </conditionalFormatting>
  <conditionalFormatting sqref="B483:H483">
    <cfRule type="expression" priority="44" aboveAverage="0" equalAverage="0" bottom="0" percent="0" rank="0" text="" dxfId="7548">
      <formula>$B$483&lt;1</formula>
    </cfRule>
  </conditionalFormatting>
  <conditionalFormatting sqref="B482:H482">
    <cfRule type="expression" priority="45" aboveAverage="0" equalAverage="0" bottom="0" percent="0" rank="0" text="" dxfId="7549">
      <formula>$B$482&lt;1</formula>
    </cfRule>
  </conditionalFormatting>
  <conditionalFormatting sqref="B481:H481">
    <cfRule type="expression" priority="46" aboveAverage="0" equalAverage="0" bottom="0" percent="0" rank="0" text="" dxfId="7550">
      <formula>$B$481&lt;1</formula>
    </cfRule>
  </conditionalFormatting>
  <conditionalFormatting sqref="B478:H478">
    <cfRule type="expression" priority="47" aboveAverage="0" equalAverage="0" bottom="0" percent="0" rank="0" text="" dxfId="7551">
      <formula>$B$478&lt;1</formula>
    </cfRule>
  </conditionalFormatting>
  <conditionalFormatting sqref="B477:H477">
    <cfRule type="expression" priority="48" aboveAverage="0" equalAverage="0" bottom="0" percent="0" rank="0" text="" dxfId="7552">
      <formula>$B$477&lt;1</formula>
    </cfRule>
  </conditionalFormatting>
  <conditionalFormatting sqref="B476:H476">
    <cfRule type="expression" priority="49" aboveAverage="0" equalAverage="0" bottom="0" percent="0" rank="0" text="" dxfId="7553">
      <formula>$B$476&lt;1</formula>
    </cfRule>
  </conditionalFormatting>
  <conditionalFormatting sqref="B471:H471">
    <cfRule type="expression" priority="50" aboveAverage="0" equalAverage="0" bottom="0" percent="0" rank="0" text="" dxfId="7554">
      <formula>$B$471&lt;1</formula>
    </cfRule>
  </conditionalFormatting>
  <conditionalFormatting sqref="B470:H470">
    <cfRule type="expression" priority="51" aboveAverage="0" equalAverage="0" bottom="0" percent="0" rank="0" text="" dxfId="7555">
      <formula>$B$470&lt;1</formula>
    </cfRule>
  </conditionalFormatting>
  <conditionalFormatting sqref="B469:H469">
    <cfRule type="expression" priority="52" aboveAverage="0" equalAverage="0" bottom="0" percent="0" rank="0" text="" dxfId="7556">
      <formula>$B$469&lt;1</formula>
    </cfRule>
  </conditionalFormatting>
  <conditionalFormatting sqref="B468:H468">
    <cfRule type="expression" priority="53" aboveAverage="0" equalAverage="0" bottom="0" percent="0" rank="0" text="" dxfId="7557">
      <formula>$B$468&lt;1</formula>
    </cfRule>
  </conditionalFormatting>
  <conditionalFormatting sqref="B467:H467">
    <cfRule type="expression" priority="54" aboveAverage="0" equalAverage="0" bottom="0" percent="0" rank="0" text="" dxfId="7558">
      <formula>$B$467&lt;1</formula>
    </cfRule>
  </conditionalFormatting>
  <conditionalFormatting sqref="B466:H466">
    <cfRule type="expression" priority="55" aboveAverage="0" equalAverage="0" bottom="0" percent="0" rank="0" text="" dxfId="7559">
      <formula>$B$466&lt;1</formula>
    </cfRule>
  </conditionalFormatting>
  <conditionalFormatting sqref="B465:H465">
    <cfRule type="expression" priority="56" aboveAverage="0" equalAverage="0" bottom="0" percent="0" rank="0" text="" dxfId="7560">
      <formula>$B$465&lt;1</formula>
    </cfRule>
  </conditionalFormatting>
  <conditionalFormatting sqref="B464:H464">
    <cfRule type="expression" priority="57" aboveAverage="0" equalAverage="0" bottom="0" percent="0" rank="0" text="" dxfId="7561">
      <formula>$B$464&lt;1</formula>
    </cfRule>
  </conditionalFormatting>
  <conditionalFormatting sqref="B463:H463">
    <cfRule type="expression" priority="58" aboveAverage="0" equalAverage="0" bottom="0" percent="0" rank="0" text="" dxfId="7562">
      <formula>$B$463&lt;1</formula>
    </cfRule>
  </conditionalFormatting>
  <conditionalFormatting sqref="B462:H462">
    <cfRule type="expression" priority="59" aboveAverage="0" equalAverage="0" bottom="0" percent="0" rank="0" text="" dxfId="7563">
      <formula>$B$462&lt;1</formula>
    </cfRule>
  </conditionalFormatting>
  <conditionalFormatting sqref="B461:H461">
    <cfRule type="expression" priority="60" aboveAverage="0" equalAverage="0" bottom="0" percent="0" rank="0" text="" dxfId="7564">
      <formula>$B$461&lt;1</formula>
    </cfRule>
  </conditionalFormatting>
  <conditionalFormatting sqref="B460:H460">
    <cfRule type="expression" priority="61" aboveAverage="0" equalAverage="0" bottom="0" percent="0" rank="0" text="" dxfId="7565">
      <formula>$B$460&lt;1</formula>
    </cfRule>
  </conditionalFormatting>
  <conditionalFormatting sqref="B459:H459">
    <cfRule type="expression" priority="62" aboveAverage="0" equalAverage="0" bottom="0" percent="0" rank="0" text="" dxfId="7566">
      <formula>$B$459&lt;1</formula>
    </cfRule>
  </conditionalFormatting>
  <conditionalFormatting sqref="B458:H458">
    <cfRule type="expression" priority="63" aboveAverage="0" equalAverage="0" bottom="0" percent="0" rank="0" text="" dxfId="7567">
      <formula>$B$458&lt;1</formula>
    </cfRule>
  </conditionalFormatting>
  <conditionalFormatting sqref="B457:H457">
    <cfRule type="expression" priority="64" aboveAverage="0" equalAverage="0" bottom="0" percent="0" rank="0" text="" dxfId="7568">
      <formula>$B$457&lt;1</formula>
    </cfRule>
  </conditionalFormatting>
  <conditionalFormatting sqref="B456:H456">
    <cfRule type="expression" priority="65" aboveAverage="0" equalAverage="0" bottom="0" percent="0" rank="0" text="" dxfId="7569">
      <formula>$B$456&lt;1</formula>
    </cfRule>
  </conditionalFormatting>
  <conditionalFormatting sqref="B455:H455">
    <cfRule type="expression" priority="66" aboveAverage="0" equalAverage="0" bottom="0" percent="0" rank="0" text="" dxfId="7570">
      <formula>$B$455&lt;1</formula>
    </cfRule>
  </conditionalFormatting>
  <conditionalFormatting sqref="B454:H454">
    <cfRule type="expression" priority="67" aboveAverage="0" equalAverage="0" bottom="0" percent="0" rank="0" text="" dxfId="7571">
      <formula>$B$454&lt;1</formula>
    </cfRule>
  </conditionalFormatting>
  <conditionalFormatting sqref="B453:H453">
    <cfRule type="expression" priority="68" aboveAverage="0" equalAverage="0" bottom="0" percent="0" rank="0" text="" dxfId="7572">
      <formula>$B$453&lt;1</formula>
    </cfRule>
  </conditionalFormatting>
  <conditionalFormatting sqref="B452:H452">
    <cfRule type="expression" priority="69" aboveAverage="0" equalAverage="0" bottom="0" percent="0" rank="0" text="" dxfId="7573">
      <formula>$B$452&lt;1</formula>
    </cfRule>
  </conditionalFormatting>
  <conditionalFormatting sqref="B451:H451">
    <cfRule type="expression" priority="70" aboveAverage="0" equalAverage="0" bottom="0" percent="0" rank="0" text="" dxfId="7574">
      <formula>$B$451&lt;1</formula>
    </cfRule>
  </conditionalFormatting>
  <conditionalFormatting sqref="B450:H450">
    <cfRule type="expression" priority="71" aboveAverage="0" equalAverage="0" bottom="0" percent="0" rank="0" text="" dxfId="7575">
      <formula>$B$450&lt;1</formula>
    </cfRule>
  </conditionalFormatting>
  <conditionalFormatting sqref="B449:H449">
    <cfRule type="expression" priority="72" aboveAverage="0" equalAverage="0" bottom="0" percent="0" rank="0" text="" dxfId="7576">
      <formula>$B$449&lt;1</formula>
    </cfRule>
  </conditionalFormatting>
  <conditionalFormatting sqref="B448:H448">
    <cfRule type="expression" priority="73" aboveAverage="0" equalAverage="0" bottom="0" percent="0" rank="0" text="" dxfId="7577">
      <formula>$B$448&lt;1</formula>
    </cfRule>
  </conditionalFormatting>
  <conditionalFormatting sqref="B447:H447">
    <cfRule type="expression" priority="74" aboveAverage="0" equalAverage="0" bottom="0" percent="0" rank="0" text="" dxfId="7578">
      <formula>$B$447&lt;1</formula>
    </cfRule>
  </conditionalFormatting>
  <conditionalFormatting sqref="B446:H446">
    <cfRule type="expression" priority="75" aboveAverage="0" equalAverage="0" bottom="0" percent="0" rank="0" text="" dxfId="7579">
      <formula>$B$446&lt;1</formula>
    </cfRule>
  </conditionalFormatting>
  <conditionalFormatting sqref="B445:H445">
    <cfRule type="expression" priority="76" aboveAverage="0" equalAverage="0" bottom="0" percent="0" rank="0" text="" dxfId="7580">
      <formula>$B$445&lt;1</formula>
    </cfRule>
  </conditionalFormatting>
  <conditionalFormatting sqref="B444:H444">
    <cfRule type="expression" priority="77" aboveAverage="0" equalAverage="0" bottom="0" percent="0" rank="0" text="" dxfId="7581">
      <formula>$B$444&lt;1</formula>
    </cfRule>
  </conditionalFormatting>
  <conditionalFormatting sqref="B443:H443">
    <cfRule type="expression" priority="78" aboveAverage="0" equalAverage="0" bottom="0" percent="0" rank="0" text="" dxfId="7582">
      <formula>$B$443&lt;1</formula>
    </cfRule>
  </conditionalFormatting>
  <conditionalFormatting sqref="B442:H442">
    <cfRule type="expression" priority="79" aboveAverage="0" equalAverage="0" bottom="0" percent="0" rank="0" text="" dxfId="7583">
      <formula>$B$442&lt;1</formula>
    </cfRule>
  </conditionalFormatting>
  <conditionalFormatting sqref="B441:H441">
    <cfRule type="expression" priority="80" aboveAverage="0" equalAverage="0" bottom="0" percent="0" rank="0" text="" dxfId="7584">
      <formula>$B$441&lt;1</formula>
    </cfRule>
  </conditionalFormatting>
  <conditionalFormatting sqref="B440:H440">
    <cfRule type="expression" priority="81" aboveAverage="0" equalAverage="0" bottom="0" percent="0" rank="0" text="" dxfId="7585">
      <formula>$B$440&lt;1</formula>
    </cfRule>
  </conditionalFormatting>
  <conditionalFormatting sqref="B439:H439">
    <cfRule type="expression" priority="82" aboveAverage="0" equalAverage="0" bottom="0" percent="0" rank="0" text="" dxfId="7586">
      <formula>$B$439&lt;1</formula>
    </cfRule>
  </conditionalFormatting>
  <conditionalFormatting sqref="B438:H438">
    <cfRule type="expression" priority="83" aboveAverage="0" equalAverage="0" bottom="0" percent="0" rank="0" text="" dxfId="7587">
      <formula>$B$438&lt;1</formula>
    </cfRule>
  </conditionalFormatting>
  <conditionalFormatting sqref="B437:H437">
    <cfRule type="expression" priority="84" aboveAverage="0" equalAverage="0" bottom="0" percent="0" rank="0" text="" dxfId="7588">
      <formula>$B$437&lt;1</formula>
    </cfRule>
  </conditionalFormatting>
  <conditionalFormatting sqref="B436:H436">
    <cfRule type="expression" priority="85" aboveAverage="0" equalAverage="0" bottom="0" percent="0" rank="0" text="" dxfId="7589">
      <formula>$B$436&lt;1</formula>
    </cfRule>
  </conditionalFormatting>
  <conditionalFormatting sqref="B435:H435">
    <cfRule type="expression" priority="86" aboveAverage="0" equalAverage="0" bottom="0" percent="0" rank="0" text="" dxfId="7590">
      <formula>$B$435&lt;1</formula>
    </cfRule>
  </conditionalFormatting>
  <conditionalFormatting sqref="B434:H434">
    <cfRule type="expression" priority="87" aboveAverage="0" equalAverage="0" bottom="0" percent="0" rank="0" text="" dxfId="7591">
      <formula>$B$434&lt;1</formula>
    </cfRule>
  </conditionalFormatting>
  <conditionalFormatting sqref="B433:H433">
    <cfRule type="expression" priority="88" aboveAverage="0" equalAverage="0" bottom="0" percent="0" rank="0" text="" dxfId="7592">
      <formula>$B$433&lt;1</formula>
    </cfRule>
  </conditionalFormatting>
  <conditionalFormatting sqref="B432:H432">
    <cfRule type="expression" priority="89" aboveAverage="0" equalAverage="0" bottom="0" percent="0" rank="0" text="" dxfId="7593">
      <formula>$B$432&lt;1</formula>
    </cfRule>
  </conditionalFormatting>
  <conditionalFormatting sqref="B431:H431">
    <cfRule type="expression" priority="90" aboveAverage="0" equalAverage="0" bottom="0" percent="0" rank="0" text="" dxfId="7594">
      <formula>$B$431&lt;1</formula>
    </cfRule>
  </conditionalFormatting>
  <conditionalFormatting sqref="B430:H430">
    <cfRule type="expression" priority="91" aboveAverage="0" equalAverage="0" bottom="0" percent="0" rank="0" text="" dxfId="7595">
      <formula>$B$430&lt;1</formula>
    </cfRule>
  </conditionalFormatting>
  <conditionalFormatting sqref="B429:H429">
    <cfRule type="expression" priority="92" aboveAverage="0" equalAverage="0" bottom="0" percent="0" rank="0" text="" dxfId="7596">
      <formula>$B$429&lt;1</formula>
    </cfRule>
  </conditionalFormatting>
  <conditionalFormatting sqref="B428:H428">
    <cfRule type="expression" priority="93" aboveAverage="0" equalAverage="0" bottom="0" percent="0" rank="0" text="" dxfId="7597">
      <formula>$B$428&lt;1</formula>
    </cfRule>
  </conditionalFormatting>
  <conditionalFormatting sqref="B427:H427">
    <cfRule type="expression" priority="94" aboveAverage="0" equalAverage="0" bottom="0" percent="0" rank="0" text="" dxfId="7598">
      <formula>$B$427&lt;1</formula>
    </cfRule>
  </conditionalFormatting>
  <conditionalFormatting sqref="B426:H426">
    <cfRule type="expression" priority="95" aboveAverage="0" equalAverage="0" bottom="0" percent="0" rank="0" text="" dxfId="7599">
      <formula>$B$426&lt;1</formula>
    </cfRule>
  </conditionalFormatting>
  <conditionalFormatting sqref="B425:H425">
    <cfRule type="expression" priority="96" aboveAverage="0" equalAverage="0" bottom="0" percent="0" rank="0" text="" dxfId="7600">
      <formula>$B$425&lt;1</formula>
    </cfRule>
  </conditionalFormatting>
  <conditionalFormatting sqref="B424:H424">
    <cfRule type="expression" priority="97" aboveAverage="0" equalAverage="0" bottom="0" percent="0" rank="0" text="" dxfId="7601">
      <formula>$B$424&lt;1</formula>
    </cfRule>
  </conditionalFormatting>
  <conditionalFormatting sqref="B423:H423">
    <cfRule type="expression" priority="98" aboveAverage="0" equalAverage="0" bottom="0" percent="0" rank="0" text="" dxfId="7602">
      <formula>$B$423&lt;1</formula>
    </cfRule>
  </conditionalFormatting>
  <conditionalFormatting sqref="B422:H422">
    <cfRule type="expression" priority="99" aboveAverage="0" equalAverage="0" bottom="0" percent="0" rank="0" text="" dxfId="7603">
      <formula>$B$422&lt;1</formula>
    </cfRule>
  </conditionalFormatting>
  <conditionalFormatting sqref="B421:H421">
    <cfRule type="expression" priority="100" aboveAverage="0" equalAverage="0" bottom="0" percent="0" rank="0" text="" dxfId="7604">
      <formula>$B$421&lt;1</formula>
    </cfRule>
  </conditionalFormatting>
  <conditionalFormatting sqref="B420:H420">
    <cfRule type="expression" priority="101" aboveAverage="0" equalAverage="0" bottom="0" percent="0" rank="0" text="" dxfId="7605">
      <formula>$B$420&lt;1</formula>
    </cfRule>
  </conditionalFormatting>
  <conditionalFormatting sqref="B419:H419">
    <cfRule type="expression" priority="102" aboveAverage="0" equalAverage="0" bottom="0" percent="0" rank="0" text="" dxfId="7606">
      <formula>$B$419&lt;1</formula>
    </cfRule>
  </conditionalFormatting>
  <conditionalFormatting sqref="B418:H418">
    <cfRule type="expression" priority="103" aboveAverage="0" equalAverage="0" bottom="0" percent="0" rank="0" text="" dxfId="7607">
      <formula>$B$418&lt;1</formula>
    </cfRule>
  </conditionalFormatting>
  <conditionalFormatting sqref="B417:H417">
    <cfRule type="expression" priority="104" aboveAverage="0" equalAverage="0" bottom="0" percent="0" rank="0" text="" dxfId="7608">
      <formula>$B$417&lt;1</formula>
    </cfRule>
  </conditionalFormatting>
  <conditionalFormatting sqref="B416:H416">
    <cfRule type="expression" priority="105" aboveAverage="0" equalAverage="0" bottom="0" percent="0" rank="0" text="" dxfId="7609">
      <formula>$B$416&lt;1</formula>
    </cfRule>
  </conditionalFormatting>
  <conditionalFormatting sqref="B415:H415">
    <cfRule type="expression" priority="106" aboveAverage="0" equalAverage="0" bottom="0" percent="0" rank="0" text="" dxfId="7610">
      <formula>$B$415&lt;1</formula>
    </cfRule>
  </conditionalFormatting>
  <conditionalFormatting sqref="B414:H414">
    <cfRule type="expression" priority="107" aboveAverage="0" equalAverage="0" bottom="0" percent="0" rank="0" text="" dxfId="7611">
      <formula>$B$414&lt;1</formula>
    </cfRule>
  </conditionalFormatting>
  <conditionalFormatting sqref="B413:H413">
    <cfRule type="expression" priority="108" aboveAverage="0" equalAverage="0" bottom="0" percent="0" rank="0" text="" dxfId="7612">
      <formula>$B$413&lt;1</formula>
    </cfRule>
  </conditionalFormatting>
  <conditionalFormatting sqref="B412:H412">
    <cfRule type="expression" priority="109" aboveAverage="0" equalAverage="0" bottom="0" percent="0" rank="0" text="" dxfId="7613">
      <formula>$B$412&lt;1</formula>
    </cfRule>
  </conditionalFormatting>
  <conditionalFormatting sqref="B411:H411">
    <cfRule type="expression" priority="110" aboveAverage="0" equalAverage="0" bottom="0" percent="0" rank="0" text="" dxfId="7614">
      <formula>$B$411&lt;1</formula>
    </cfRule>
  </conditionalFormatting>
  <conditionalFormatting sqref="B410:H410">
    <cfRule type="expression" priority="111" aboveAverage="0" equalAverage="0" bottom="0" percent="0" rank="0" text="" dxfId="7615">
      <formula>$B$410&lt;1</formula>
    </cfRule>
  </conditionalFormatting>
  <conditionalFormatting sqref="B409:H409">
    <cfRule type="expression" priority="112" aboveAverage="0" equalAverage="0" bottom="0" percent="0" rank="0" text="" dxfId="7616">
      <formula>$B$409&lt;1</formula>
    </cfRule>
  </conditionalFormatting>
  <conditionalFormatting sqref="B408:H408">
    <cfRule type="expression" priority="113" aboveAverage="0" equalAverage="0" bottom="0" percent="0" rank="0" text="" dxfId="7617">
      <formula>$B$408&lt;1</formula>
    </cfRule>
  </conditionalFormatting>
  <conditionalFormatting sqref="B407:H407">
    <cfRule type="expression" priority="114" aboveAverage="0" equalAverage="0" bottom="0" percent="0" rank="0" text="" dxfId="7618">
      <formula>$B$407&lt;1</formula>
    </cfRule>
  </conditionalFormatting>
  <conditionalFormatting sqref="B406:H406">
    <cfRule type="expression" priority="115" aboveAverage="0" equalAverage="0" bottom="0" percent="0" rank="0" text="" dxfId="7619">
      <formula>$B$406&lt;1</formula>
    </cfRule>
  </conditionalFormatting>
  <conditionalFormatting sqref="B405:H405">
    <cfRule type="expression" priority="116" aboveAverage="0" equalAverage="0" bottom="0" percent="0" rank="0" text="" dxfId="7620">
      <formula>$B$405&lt;1</formula>
    </cfRule>
  </conditionalFormatting>
  <conditionalFormatting sqref="B404:H404">
    <cfRule type="expression" priority="117" aboveAverage="0" equalAverage="0" bottom="0" percent="0" rank="0" text="" dxfId="7621">
      <formula>$B$404&lt;1</formula>
    </cfRule>
  </conditionalFormatting>
  <conditionalFormatting sqref="B403:H403">
    <cfRule type="expression" priority="118" aboveAverage="0" equalAverage="0" bottom="0" percent="0" rank="0" text="" dxfId="7622">
      <formula>$B$403&lt;1</formula>
    </cfRule>
  </conditionalFormatting>
  <conditionalFormatting sqref="B402:H402">
    <cfRule type="expression" priority="119" aboveAverage="0" equalAverage="0" bottom="0" percent="0" rank="0" text="" dxfId="7623">
      <formula>$B$402&lt;1</formula>
    </cfRule>
  </conditionalFormatting>
  <conditionalFormatting sqref="B401:H401">
    <cfRule type="expression" priority="120" aboveAverage="0" equalAverage="0" bottom="0" percent="0" rank="0" text="" dxfId="7624">
      <formula>$B$401&lt;1</formula>
    </cfRule>
  </conditionalFormatting>
  <conditionalFormatting sqref="B400:H400">
    <cfRule type="expression" priority="121" aboveAverage="0" equalAverage="0" bottom="0" percent="0" rank="0" text="" dxfId="7625">
      <formula>$B$400&lt;1</formula>
    </cfRule>
  </conditionalFormatting>
  <conditionalFormatting sqref="B399:H399">
    <cfRule type="expression" priority="122" aboveAverage="0" equalAverage="0" bottom="0" percent="0" rank="0" text="" dxfId="7626">
      <formula>$B$399&lt;1</formula>
    </cfRule>
  </conditionalFormatting>
  <conditionalFormatting sqref="B398:H398">
    <cfRule type="expression" priority="123" aboveAverage="0" equalAverage="0" bottom="0" percent="0" rank="0" text="" dxfId="7627">
      <formula>$B$398&lt;1</formula>
    </cfRule>
  </conditionalFormatting>
  <conditionalFormatting sqref="B397:H397">
    <cfRule type="expression" priority="124" aboveAverage="0" equalAverage="0" bottom="0" percent="0" rank="0" text="" dxfId="7628">
      <formula>$B$397&lt;1</formula>
    </cfRule>
  </conditionalFormatting>
  <conditionalFormatting sqref="B396:H396">
    <cfRule type="expression" priority="125" aboveAverage="0" equalAverage="0" bottom="0" percent="0" rank="0" text="" dxfId="7629">
      <formula>$B$396&lt;1</formula>
    </cfRule>
  </conditionalFormatting>
  <conditionalFormatting sqref="B395:H395">
    <cfRule type="expression" priority="126" aboveAverage="0" equalAverage="0" bottom="0" percent="0" rank="0" text="" dxfId="7630">
      <formula>$B$395&lt;1</formula>
    </cfRule>
  </conditionalFormatting>
  <conditionalFormatting sqref="B394:H394">
    <cfRule type="expression" priority="127" aboveAverage="0" equalAverage="0" bottom="0" percent="0" rank="0" text="" dxfId="7631">
      <formula>$B$394&lt;1</formula>
    </cfRule>
  </conditionalFormatting>
  <conditionalFormatting sqref="B393:H393">
    <cfRule type="expression" priority="128" aboveAverage="0" equalAverage="0" bottom="0" percent="0" rank="0" text="" dxfId="7632">
      <formula>$B$393&lt;1</formula>
    </cfRule>
  </conditionalFormatting>
  <conditionalFormatting sqref="B392:H392">
    <cfRule type="expression" priority="129" aboveAverage="0" equalAverage="0" bottom="0" percent="0" rank="0" text="" dxfId="7633">
      <formula>$B$392&lt;1</formula>
    </cfRule>
  </conditionalFormatting>
  <conditionalFormatting sqref="B391:H391">
    <cfRule type="expression" priority="130" aboveAverage="0" equalAverage="0" bottom="0" percent="0" rank="0" text="" dxfId="7634">
      <formula>$B$391&lt;1</formula>
    </cfRule>
  </conditionalFormatting>
  <conditionalFormatting sqref="B390:H390">
    <cfRule type="expression" priority="131" aboveAverage="0" equalAverage="0" bottom="0" percent="0" rank="0" text="" dxfId="7635">
      <formula>$B$390&lt;1</formula>
    </cfRule>
  </conditionalFormatting>
  <conditionalFormatting sqref="B389:H389">
    <cfRule type="expression" priority="132" aboveAverage="0" equalAverage="0" bottom="0" percent="0" rank="0" text="" dxfId="7636">
      <formula>$B$389&lt;1</formula>
    </cfRule>
  </conditionalFormatting>
  <conditionalFormatting sqref="B388:H388">
    <cfRule type="expression" priority="133" aboveAverage="0" equalAverage="0" bottom="0" percent="0" rank="0" text="" dxfId="7637">
      <formula>$B$388&lt;1</formula>
    </cfRule>
  </conditionalFormatting>
  <conditionalFormatting sqref="B387:H387">
    <cfRule type="expression" priority="134" aboveAverage="0" equalAverage="0" bottom="0" percent="0" rank="0" text="" dxfId="7638">
      <formula>$B$387&lt;1</formula>
    </cfRule>
  </conditionalFormatting>
  <conditionalFormatting sqref="B386:H386">
    <cfRule type="expression" priority="135" aboveAverage="0" equalAverage="0" bottom="0" percent="0" rank="0" text="" dxfId="7639">
      <formula>$B$386&lt;1</formula>
    </cfRule>
  </conditionalFormatting>
  <conditionalFormatting sqref="B385:H385">
    <cfRule type="expression" priority="136" aboveAverage="0" equalAverage="0" bottom="0" percent="0" rank="0" text="" dxfId="7640">
      <formula>$B$385&lt;1</formula>
    </cfRule>
  </conditionalFormatting>
  <conditionalFormatting sqref="B384:H384">
    <cfRule type="expression" priority="137" aboveAverage="0" equalAverage="0" bottom="0" percent="0" rank="0" text="" dxfId="7641">
      <formula>$B$384&lt;1</formula>
    </cfRule>
  </conditionalFormatting>
  <conditionalFormatting sqref="B383:H383">
    <cfRule type="expression" priority="138" aboveAverage="0" equalAverage="0" bottom="0" percent="0" rank="0" text="" dxfId="7642">
      <formula>$B$383&lt;1</formula>
    </cfRule>
  </conditionalFormatting>
  <conditionalFormatting sqref="B382:H382">
    <cfRule type="expression" priority="139" aboveAverage="0" equalAverage="0" bottom="0" percent="0" rank="0" text="" dxfId="7643">
      <formula>$B$382&lt;1</formula>
    </cfRule>
  </conditionalFormatting>
  <conditionalFormatting sqref="B381:H381">
    <cfRule type="expression" priority="140" aboveAverage="0" equalAverage="0" bottom="0" percent="0" rank="0" text="" dxfId="7644">
      <formula>$B$381&lt;1</formula>
    </cfRule>
  </conditionalFormatting>
  <conditionalFormatting sqref="B380:H380">
    <cfRule type="expression" priority="141" aboveAverage="0" equalAverage="0" bottom="0" percent="0" rank="0" text="" dxfId="7645">
      <formula>$B$380&lt;1</formula>
    </cfRule>
  </conditionalFormatting>
  <conditionalFormatting sqref="B379:H379">
    <cfRule type="expression" priority="142" aboveAverage="0" equalAverage="0" bottom="0" percent="0" rank="0" text="" dxfId="7646">
      <formula>$B$379&lt;1</formula>
    </cfRule>
  </conditionalFormatting>
  <conditionalFormatting sqref="B378:H378">
    <cfRule type="expression" priority="143" aboveAverage="0" equalAverage="0" bottom="0" percent="0" rank="0" text="" dxfId="7647">
      <formula>$B$378&lt;1</formula>
    </cfRule>
  </conditionalFormatting>
  <conditionalFormatting sqref="B377:H377">
    <cfRule type="expression" priority="144" aboveAverage="0" equalAverage="0" bottom="0" percent="0" rank="0" text="" dxfId="7648">
      <formula>$B$377&lt;1</formula>
    </cfRule>
  </conditionalFormatting>
  <conditionalFormatting sqref="B376:H376">
    <cfRule type="expression" priority="145" aboveAverage="0" equalAverage="0" bottom="0" percent="0" rank="0" text="" dxfId="7649">
      <formula>$B$376&lt;1</formula>
    </cfRule>
  </conditionalFormatting>
  <conditionalFormatting sqref="B375:H375">
    <cfRule type="expression" priority="146" aboveAverage="0" equalAverage="0" bottom="0" percent="0" rank="0" text="" dxfId="7650">
      <formula>$B$375&lt;1</formula>
    </cfRule>
  </conditionalFormatting>
  <conditionalFormatting sqref="B374:H374">
    <cfRule type="expression" priority="147" aboveAverage="0" equalAverage="0" bottom="0" percent="0" rank="0" text="" dxfId="7651">
      <formula>$B$374&lt;1</formula>
    </cfRule>
  </conditionalFormatting>
  <conditionalFormatting sqref="B373:H373">
    <cfRule type="expression" priority="148" aboveAverage="0" equalAverage="0" bottom="0" percent="0" rank="0" text="" dxfId="7652">
      <formula>$B$373&lt;1</formula>
    </cfRule>
  </conditionalFormatting>
  <conditionalFormatting sqref="B372:H372">
    <cfRule type="expression" priority="149" aboveAverage="0" equalAverage="0" bottom="0" percent="0" rank="0" text="" dxfId="7653">
      <formula>$B$372&lt;1</formula>
    </cfRule>
  </conditionalFormatting>
  <conditionalFormatting sqref="B371:H371">
    <cfRule type="expression" priority="150" aboveAverage="0" equalAverage="0" bottom="0" percent="0" rank="0" text="" dxfId="7654">
      <formula>$B$371&lt;1</formula>
    </cfRule>
  </conditionalFormatting>
  <conditionalFormatting sqref="B370:H370">
    <cfRule type="expression" priority="151" aboveAverage="0" equalAverage="0" bottom="0" percent="0" rank="0" text="" dxfId="7655">
      <formula>$B$370&lt;1</formula>
    </cfRule>
  </conditionalFormatting>
  <conditionalFormatting sqref="B369:H369">
    <cfRule type="expression" priority="152" aboveAverage="0" equalAverage="0" bottom="0" percent="0" rank="0" text="" dxfId="7656">
      <formula>$B$369&lt;1</formula>
    </cfRule>
  </conditionalFormatting>
  <conditionalFormatting sqref="B368:H368">
    <cfRule type="expression" priority="153" aboveAverage="0" equalAverage="0" bottom="0" percent="0" rank="0" text="" dxfId="7657">
      <formula>$B$368&lt;1</formula>
    </cfRule>
  </conditionalFormatting>
  <conditionalFormatting sqref="B367:H367">
    <cfRule type="expression" priority="154" aboveAverage="0" equalAverage="0" bottom="0" percent="0" rank="0" text="" dxfId="7658">
      <formula>$B$367&lt;1</formula>
    </cfRule>
  </conditionalFormatting>
  <conditionalFormatting sqref="B366:H366">
    <cfRule type="expression" priority="155" aboveAverage="0" equalAverage="0" bottom="0" percent="0" rank="0" text="" dxfId="7659">
      <formula>$B$366&lt;1</formula>
    </cfRule>
  </conditionalFormatting>
  <conditionalFormatting sqref="B365:H365">
    <cfRule type="expression" priority="156" aboveAverage="0" equalAverage="0" bottom="0" percent="0" rank="0" text="" dxfId="7660">
      <formula>$B$365&lt;1</formula>
    </cfRule>
  </conditionalFormatting>
  <conditionalFormatting sqref="B364:H364">
    <cfRule type="expression" priority="157" aboveAverage="0" equalAverage="0" bottom="0" percent="0" rank="0" text="" dxfId="7661">
      <formula>$B$364&lt;1</formula>
    </cfRule>
  </conditionalFormatting>
  <conditionalFormatting sqref="B363:H363">
    <cfRule type="expression" priority="158" aboveAverage="0" equalAverage="0" bottom="0" percent="0" rank="0" text="" dxfId="7662">
      <formula>$B$363&lt;1</formula>
    </cfRule>
  </conditionalFormatting>
  <conditionalFormatting sqref="B362:H362">
    <cfRule type="expression" priority="159" aboveAverage="0" equalAverage="0" bottom="0" percent="0" rank="0" text="" dxfId="7663">
      <formula>$B$362&lt;1</formula>
    </cfRule>
  </conditionalFormatting>
  <conditionalFormatting sqref="B359:H359">
    <cfRule type="expression" priority="160" aboveAverage="0" equalAverage="0" bottom="0" percent="0" rank="0" text="" dxfId="7664">
      <formula>$B$359&lt;1</formula>
    </cfRule>
  </conditionalFormatting>
  <conditionalFormatting sqref="B358:H358">
    <cfRule type="expression" priority="161" aboveAverage="0" equalAverage="0" bottom="0" percent="0" rank="0" text="" dxfId="7665">
      <formula>$B$358&lt;1</formula>
    </cfRule>
  </conditionalFormatting>
  <conditionalFormatting sqref="B357:H357">
    <cfRule type="expression" priority="162" aboveAverage="0" equalAverage="0" bottom="0" percent="0" rank="0" text="" dxfId="7666">
      <formula>$B$357&lt;1</formula>
    </cfRule>
  </conditionalFormatting>
  <conditionalFormatting sqref="B356:H356">
    <cfRule type="expression" priority="163" aboveAverage="0" equalAverage="0" bottom="0" percent="0" rank="0" text="" dxfId="7667">
      <formula>$B$356&lt;1</formula>
    </cfRule>
  </conditionalFormatting>
  <conditionalFormatting sqref="B355:H355">
    <cfRule type="expression" priority="164" aboveAverage="0" equalAverage="0" bottom="0" percent="0" rank="0" text="" dxfId="7668">
      <formula>$B$355&lt;1</formula>
    </cfRule>
  </conditionalFormatting>
  <conditionalFormatting sqref="B354:H354">
    <cfRule type="expression" priority="165" aboveAverage="0" equalAverage="0" bottom="0" percent="0" rank="0" text="" dxfId="7669">
      <formula>$B$354&lt;1</formula>
    </cfRule>
  </conditionalFormatting>
  <conditionalFormatting sqref="B353:H353">
    <cfRule type="expression" priority="166" aboveAverage="0" equalAverage="0" bottom="0" percent="0" rank="0" text="" dxfId="7670">
      <formula>$B$353&lt;1</formula>
    </cfRule>
  </conditionalFormatting>
  <conditionalFormatting sqref="B352:H352">
    <cfRule type="expression" priority="167" aboveAverage="0" equalAverage="0" bottom="0" percent="0" rank="0" text="" dxfId="7671">
      <formula>$B$352&lt;1</formula>
    </cfRule>
  </conditionalFormatting>
  <conditionalFormatting sqref="B351:H351">
    <cfRule type="expression" priority="168" aboveAverage="0" equalAverage="0" bottom="0" percent="0" rank="0" text="" dxfId="7672">
      <formula>$B$351&lt;1</formula>
    </cfRule>
  </conditionalFormatting>
  <conditionalFormatting sqref="B350:H350">
    <cfRule type="expression" priority="169" aboveAverage="0" equalAverage="0" bottom="0" percent="0" rank="0" text="" dxfId="7673">
      <formula>$B$350&lt;1</formula>
    </cfRule>
  </conditionalFormatting>
  <conditionalFormatting sqref="B349:H349">
    <cfRule type="expression" priority="170" aboveAverage="0" equalAverage="0" bottom="0" percent="0" rank="0" text="" dxfId="7674">
      <formula>$B$349&lt;1</formula>
    </cfRule>
  </conditionalFormatting>
  <conditionalFormatting sqref="B348:H348">
    <cfRule type="expression" priority="171" aboveAverage="0" equalAverage="0" bottom="0" percent="0" rank="0" text="" dxfId="7675">
      <formula>$B$348&lt;1</formula>
    </cfRule>
  </conditionalFormatting>
  <conditionalFormatting sqref="B343:H343">
    <cfRule type="expression" priority="172" aboveAverage="0" equalAverage="0" bottom="0" percent="0" rank="0" text="" dxfId="7676">
      <formula>$B$343&lt;1</formula>
    </cfRule>
  </conditionalFormatting>
  <conditionalFormatting sqref="B342:H342">
    <cfRule type="expression" priority="173" aboveAverage="0" equalAverage="0" bottom="0" percent="0" rank="0" text="" dxfId="7677">
      <formula>$B$342&lt;1</formula>
    </cfRule>
  </conditionalFormatting>
  <conditionalFormatting sqref="B341:H341">
    <cfRule type="expression" priority="174" aboveAverage="0" equalAverage="0" bottom="0" percent="0" rank="0" text="" dxfId="7678">
      <formula>$B$341&lt;1</formula>
    </cfRule>
  </conditionalFormatting>
  <conditionalFormatting sqref="B340:H340">
    <cfRule type="expression" priority="175" aboveAverage="0" equalAverage="0" bottom="0" percent="0" rank="0" text="" dxfId="7679">
      <formula>$B$340&lt;1</formula>
    </cfRule>
  </conditionalFormatting>
  <conditionalFormatting sqref="B339:H339">
    <cfRule type="expression" priority="176" aboveAverage="0" equalAverage="0" bottom="0" percent="0" rank="0" text="" dxfId="7680">
      <formula>$B$339&lt;1</formula>
    </cfRule>
  </conditionalFormatting>
  <conditionalFormatting sqref="B338:H338">
    <cfRule type="expression" priority="177" aboveAverage="0" equalAverage="0" bottom="0" percent="0" rank="0" text="" dxfId="7681">
      <formula>$B$338&lt;1</formula>
    </cfRule>
  </conditionalFormatting>
  <conditionalFormatting sqref="B337:H337">
    <cfRule type="expression" priority="178" aboveAverage="0" equalAverage="0" bottom="0" percent="0" rank="0" text="" dxfId="7682">
      <formula>$B$337&lt;1</formula>
    </cfRule>
  </conditionalFormatting>
  <conditionalFormatting sqref="B336:H336">
    <cfRule type="expression" priority="179" aboveAverage="0" equalAverage="0" bottom="0" percent="0" rank="0" text="" dxfId="7683">
      <formula>$B$336&lt;1</formula>
    </cfRule>
  </conditionalFormatting>
  <conditionalFormatting sqref="B335:H335">
    <cfRule type="expression" priority="180" aboveAverage="0" equalAverage="0" bottom="0" percent="0" rank="0" text="" dxfId="7684">
      <formula>$B$335&lt;1</formula>
    </cfRule>
  </conditionalFormatting>
  <conditionalFormatting sqref="B334:H334">
    <cfRule type="expression" priority="181" aboveAverage="0" equalAverage="0" bottom="0" percent="0" rank="0" text="" dxfId="7685">
      <formula>$B$334&lt;1</formula>
    </cfRule>
  </conditionalFormatting>
  <conditionalFormatting sqref="B333:H333">
    <cfRule type="expression" priority="182" aboveAverage="0" equalAverage="0" bottom="0" percent="0" rank="0" text="" dxfId="7686">
      <formula>$B$333&lt;1</formula>
    </cfRule>
  </conditionalFormatting>
  <conditionalFormatting sqref="B332:H332">
    <cfRule type="expression" priority="183" aboveAverage="0" equalAverage="0" bottom="0" percent="0" rank="0" text="" dxfId="7687">
      <formula>$B$332&lt;1</formula>
    </cfRule>
  </conditionalFormatting>
  <conditionalFormatting sqref="B331:H331">
    <cfRule type="expression" priority="184" aboveAverage="0" equalAverage="0" bottom="0" percent="0" rank="0" text="" dxfId="7688">
      <formula>$B$331&lt;1</formula>
    </cfRule>
  </conditionalFormatting>
  <conditionalFormatting sqref="B330:H330">
    <cfRule type="expression" priority="185" aboveAverage="0" equalAverage="0" bottom="0" percent="0" rank="0" text="" dxfId="7689">
      <formula>$B$330&lt;1</formula>
    </cfRule>
  </conditionalFormatting>
  <conditionalFormatting sqref="B329:H329">
    <cfRule type="expression" priority="186" aboveAverage="0" equalAverage="0" bottom="0" percent="0" rank="0" text="" dxfId="7690">
      <formula>$B$329&lt;1</formula>
    </cfRule>
  </conditionalFormatting>
  <conditionalFormatting sqref="B328:H328">
    <cfRule type="expression" priority="187" aboveAverage="0" equalAverage="0" bottom="0" percent="0" rank="0" text="" dxfId="7691">
      <formula>$B$328&lt;1</formula>
    </cfRule>
  </conditionalFormatting>
  <conditionalFormatting sqref="B327:H327">
    <cfRule type="expression" priority="188" aboveAverage="0" equalAverage="0" bottom="0" percent="0" rank="0" text="" dxfId="7692">
      <formula>$B$327&lt;1</formula>
    </cfRule>
  </conditionalFormatting>
  <conditionalFormatting sqref="B326:H326">
    <cfRule type="expression" priority="189" aboveAverage="0" equalAverage="0" bottom="0" percent="0" rank="0" text="" dxfId="7693">
      <formula>$B$326&lt;1</formula>
    </cfRule>
  </conditionalFormatting>
  <conditionalFormatting sqref="B325:H325">
    <cfRule type="expression" priority="190" aboveAverage="0" equalAverage="0" bottom="0" percent="0" rank="0" text="" dxfId="7694">
      <formula>$B$325&lt;1</formula>
    </cfRule>
  </conditionalFormatting>
  <conditionalFormatting sqref="B324:H324">
    <cfRule type="expression" priority="191" aboveAverage="0" equalAverage="0" bottom="0" percent="0" rank="0" text="" dxfId="7695">
      <formula>$B$324&lt;1</formula>
    </cfRule>
  </conditionalFormatting>
  <conditionalFormatting sqref="B323:H323">
    <cfRule type="expression" priority="192" aboveAverage="0" equalAverage="0" bottom="0" percent="0" rank="0" text="" dxfId="7696">
      <formula>$B$323&lt;1</formula>
    </cfRule>
  </conditionalFormatting>
  <conditionalFormatting sqref="B322:H322">
    <cfRule type="expression" priority="193" aboveAverage="0" equalAverage="0" bottom="0" percent="0" rank="0" text="" dxfId="7697">
      <formula>$B$322&lt;1</formula>
    </cfRule>
  </conditionalFormatting>
  <conditionalFormatting sqref="B321:H321">
    <cfRule type="expression" priority="194" aboveAverage="0" equalAverage="0" bottom="0" percent="0" rank="0" text="" dxfId="7698">
      <formula>$B$321&lt;1</formula>
    </cfRule>
  </conditionalFormatting>
  <conditionalFormatting sqref="B320:H320">
    <cfRule type="expression" priority="195" aboveAverage="0" equalAverage="0" bottom="0" percent="0" rank="0" text="" dxfId="7699">
      <formula>$B$320&lt;1</formula>
    </cfRule>
  </conditionalFormatting>
  <conditionalFormatting sqref="B319:H319">
    <cfRule type="expression" priority="196" aboveAverage="0" equalAverage="0" bottom="0" percent="0" rank="0" text="" dxfId="7700">
      <formula>$B$319&lt;1</formula>
    </cfRule>
  </conditionalFormatting>
  <conditionalFormatting sqref="B318:H318">
    <cfRule type="expression" priority="197" aboveAverage="0" equalAverage="0" bottom="0" percent="0" rank="0" text="" dxfId="7701">
      <formula>$B$318&lt;1</formula>
    </cfRule>
  </conditionalFormatting>
  <conditionalFormatting sqref="B317:H317">
    <cfRule type="expression" priority="198" aboveAverage="0" equalAverage="0" bottom="0" percent="0" rank="0" text="" dxfId="7702">
      <formula>$B$317&lt;1</formula>
    </cfRule>
  </conditionalFormatting>
  <conditionalFormatting sqref="B316:H316">
    <cfRule type="expression" priority="199" aboveAverage="0" equalAverage="0" bottom="0" percent="0" rank="0" text="" dxfId="7703">
      <formula>$B$316&lt;1</formula>
    </cfRule>
  </conditionalFormatting>
  <conditionalFormatting sqref="B315:H315">
    <cfRule type="expression" priority="200" aboveAverage="0" equalAverage="0" bottom="0" percent="0" rank="0" text="" dxfId="7704">
      <formula>$B$315&lt;1</formula>
    </cfRule>
  </conditionalFormatting>
  <conditionalFormatting sqref="B314:H314">
    <cfRule type="expression" priority="201" aboveAverage="0" equalAverage="0" bottom="0" percent="0" rank="0" text="" dxfId="7705">
      <formula>$B$314&lt;1</formula>
    </cfRule>
  </conditionalFormatting>
  <conditionalFormatting sqref="B313:H313">
    <cfRule type="expression" priority="202" aboveAverage="0" equalAverage="0" bottom="0" percent="0" rank="0" text="" dxfId="7706">
      <formula>$B$313&lt;1</formula>
    </cfRule>
  </conditionalFormatting>
  <conditionalFormatting sqref="B312:H312">
    <cfRule type="expression" priority="203" aboveAverage="0" equalAverage="0" bottom="0" percent="0" rank="0" text="" dxfId="7707">
      <formula>$B$312&lt;1</formula>
    </cfRule>
  </conditionalFormatting>
  <conditionalFormatting sqref="B311:H311">
    <cfRule type="expression" priority="204" aboveAverage="0" equalAverage="0" bottom="0" percent="0" rank="0" text="" dxfId="7708">
      <formula>$B$311&lt;1</formula>
    </cfRule>
  </conditionalFormatting>
  <conditionalFormatting sqref="B310:H310">
    <cfRule type="expression" priority="205" aboveAverage="0" equalAverage="0" bottom="0" percent="0" rank="0" text="" dxfId="7709">
      <formula>$B$310&lt;1</formula>
    </cfRule>
  </conditionalFormatting>
  <conditionalFormatting sqref="B309:H309">
    <cfRule type="expression" priority="206" aboveAverage="0" equalAverage="0" bottom="0" percent="0" rank="0" text="" dxfId="7710">
      <formula>$B$309&lt;1</formula>
    </cfRule>
  </conditionalFormatting>
  <conditionalFormatting sqref="B308:H308">
    <cfRule type="expression" priority="207" aboveAverage="0" equalAverage="0" bottom="0" percent="0" rank="0" text="" dxfId="7711">
      <formula>$B$308&lt;1</formula>
    </cfRule>
  </conditionalFormatting>
  <conditionalFormatting sqref="B307:H307">
    <cfRule type="expression" priority="208" aboveAverage="0" equalAverage="0" bottom="0" percent="0" rank="0" text="" dxfId="7712">
      <formula>$B$307&lt;1</formula>
    </cfRule>
  </conditionalFormatting>
  <conditionalFormatting sqref="B306:H306">
    <cfRule type="expression" priority="209" aboveAverage="0" equalAverage="0" bottom="0" percent="0" rank="0" text="" dxfId="7713">
      <formula>$B$306&lt;1</formula>
    </cfRule>
  </conditionalFormatting>
  <conditionalFormatting sqref="B305:H305">
    <cfRule type="expression" priority="210" aboveAverage="0" equalAverage="0" bottom="0" percent="0" rank="0" text="" dxfId="7714">
      <formula>$B$305&lt;1</formula>
    </cfRule>
  </conditionalFormatting>
  <conditionalFormatting sqref="B304:H304">
    <cfRule type="expression" priority="211" aboveAverage="0" equalAverage="0" bottom="0" percent="0" rank="0" text="" dxfId="7715">
      <formula>$B$304&lt;1</formula>
    </cfRule>
  </conditionalFormatting>
  <conditionalFormatting sqref="B303:H303">
    <cfRule type="expression" priority="212" aboveAverage="0" equalAverage="0" bottom="0" percent="0" rank="0" text="" dxfId="7716">
      <formula>$B$303&lt;1</formula>
    </cfRule>
  </conditionalFormatting>
  <conditionalFormatting sqref="B302:H302">
    <cfRule type="expression" priority="213" aboveAverage="0" equalAverage="0" bottom="0" percent="0" rank="0" text="" dxfId="7717">
      <formula>$B$302&lt;1</formula>
    </cfRule>
  </conditionalFormatting>
  <conditionalFormatting sqref="B301:H301">
    <cfRule type="expression" priority="214" aboveAverage="0" equalAverage="0" bottom="0" percent="0" rank="0" text="" dxfId="7718">
      <formula>$B$301&lt;1</formula>
    </cfRule>
  </conditionalFormatting>
  <conditionalFormatting sqref="B300:H300">
    <cfRule type="expression" priority="215" aboveAverage="0" equalAverage="0" bottom="0" percent="0" rank="0" text="" dxfId="7719">
      <formula>$B$300&lt;1</formula>
    </cfRule>
  </conditionalFormatting>
  <conditionalFormatting sqref="B299:H299">
    <cfRule type="expression" priority="216" aboveAverage="0" equalAverage="0" bottom="0" percent="0" rank="0" text="" dxfId="7720">
      <formula>$B$299&lt;1</formula>
    </cfRule>
  </conditionalFormatting>
  <conditionalFormatting sqref="B298:H298">
    <cfRule type="expression" priority="217" aboveAverage="0" equalAverage="0" bottom="0" percent="0" rank="0" text="" dxfId="7721">
      <formula>$B$298&lt;1</formula>
    </cfRule>
  </conditionalFormatting>
  <conditionalFormatting sqref="B297:H297">
    <cfRule type="expression" priority="218" aboveAverage="0" equalAverage="0" bottom="0" percent="0" rank="0" text="" dxfId="7722">
      <formula>$B$297&lt;1</formula>
    </cfRule>
  </conditionalFormatting>
  <conditionalFormatting sqref="B296:H296">
    <cfRule type="expression" priority="219" aboveAverage="0" equalAverage="0" bottom="0" percent="0" rank="0" text="" dxfId="7723">
      <formula>$B$296&lt;1</formula>
    </cfRule>
  </conditionalFormatting>
  <conditionalFormatting sqref="B295:H295">
    <cfRule type="expression" priority="220" aboveAverage="0" equalAverage="0" bottom="0" percent="0" rank="0" text="" dxfId="7724">
      <formula>$B$295&lt;1</formula>
    </cfRule>
  </conditionalFormatting>
  <conditionalFormatting sqref="B294:H294">
    <cfRule type="expression" priority="221" aboveAverage="0" equalAverage="0" bottom="0" percent="0" rank="0" text="" dxfId="7725">
      <formula>$B$294&lt;1</formula>
    </cfRule>
  </conditionalFormatting>
  <conditionalFormatting sqref="B293:H293">
    <cfRule type="expression" priority="222" aboveAverage="0" equalAverage="0" bottom="0" percent="0" rank="0" text="" dxfId="7726">
      <formula>$B$293&lt;1</formula>
    </cfRule>
  </conditionalFormatting>
  <conditionalFormatting sqref="B292:H292">
    <cfRule type="expression" priority="223" aboveAverage="0" equalAverage="0" bottom="0" percent="0" rank="0" text="" dxfId="7727">
      <formula>$B$292&lt;1</formula>
    </cfRule>
  </conditionalFormatting>
  <conditionalFormatting sqref="B291:H291">
    <cfRule type="expression" priority="224" aboveAverage="0" equalAverage="0" bottom="0" percent="0" rank="0" text="" dxfId="7728">
      <formula>$B$291&lt;1</formula>
    </cfRule>
  </conditionalFormatting>
  <conditionalFormatting sqref="B290:H290">
    <cfRule type="expression" priority="225" aboveAverage="0" equalAverage="0" bottom="0" percent="0" rank="0" text="" dxfId="7729">
      <formula>$B$290&lt;1</formula>
    </cfRule>
  </conditionalFormatting>
  <conditionalFormatting sqref="B289:H289">
    <cfRule type="expression" priority="226" aboveAverage="0" equalAverage="0" bottom="0" percent="0" rank="0" text="" dxfId="7730">
      <formula>$B$289&lt;1</formula>
    </cfRule>
  </conditionalFormatting>
  <conditionalFormatting sqref="B288:H288">
    <cfRule type="expression" priority="227" aboveAverage="0" equalAverage="0" bottom="0" percent="0" rank="0" text="" dxfId="7731">
      <formula>$B$288&lt;1</formula>
    </cfRule>
  </conditionalFormatting>
  <conditionalFormatting sqref="B287:H287">
    <cfRule type="expression" priority="228" aboveAverage="0" equalAverage="0" bottom="0" percent="0" rank="0" text="" dxfId="7732">
      <formula>$B$287&lt;1</formula>
    </cfRule>
  </conditionalFormatting>
  <conditionalFormatting sqref="B286:H286">
    <cfRule type="expression" priority="229" aboveAverage="0" equalAverage="0" bottom="0" percent="0" rank="0" text="" dxfId="7733">
      <formula>$B$286&lt;1</formula>
    </cfRule>
  </conditionalFormatting>
  <conditionalFormatting sqref="B285:H285">
    <cfRule type="expression" priority="230" aboveAverage="0" equalAverage="0" bottom="0" percent="0" rank="0" text="" dxfId="7734">
      <formula>$B$285&lt;1</formula>
    </cfRule>
  </conditionalFormatting>
  <conditionalFormatting sqref="B284:H284">
    <cfRule type="expression" priority="231" aboveAverage="0" equalAverage="0" bottom="0" percent="0" rank="0" text="" dxfId="7735">
      <formula>$B$284&lt;1</formula>
    </cfRule>
  </conditionalFormatting>
  <conditionalFormatting sqref="B283:H283">
    <cfRule type="expression" priority="232" aboveAverage="0" equalAverage="0" bottom="0" percent="0" rank="0" text="" dxfId="7736">
      <formula>$B$283&lt;1</formula>
    </cfRule>
  </conditionalFormatting>
  <conditionalFormatting sqref="B282:H282">
    <cfRule type="expression" priority="233" aboveAverage="0" equalAverage="0" bottom="0" percent="0" rank="0" text="" dxfId="7737">
      <formula>$B$282&lt;1</formula>
    </cfRule>
  </conditionalFormatting>
  <conditionalFormatting sqref="B281:H281">
    <cfRule type="expression" priority="234" aboveAverage="0" equalAverage="0" bottom="0" percent="0" rank="0" text="" dxfId="7738">
      <formula>$B$281&lt;1</formula>
    </cfRule>
  </conditionalFormatting>
  <conditionalFormatting sqref="B280:H280">
    <cfRule type="expression" priority="235" aboveAverage="0" equalAverage="0" bottom="0" percent="0" rank="0" text="" dxfId="7739">
      <formula>$B$280&lt;1</formula>
    </cfRule>
  </conditionalFormatting>
  <conditionalFormatting sqref="B279:H279">
    <cfRule type="expression" priority="236" aboveAverage="0" equalAverage="0" bottom="0" percent="0" rank="0" text="" dxfId="7740">
      <formula>$B$279&lt;1</formula>
    </cfRule>
  </conditionalFormatting>
  <conditionalFormatting sqref="B278:H278">
    <cfRule type="expression" priority="237" aboveAverage="0" equalAverage="0" bottom="0" percent="0" rank="0" text="" dxfId="7741">
      <formula>$B$278&lt;1</formula>
    </cfRule>
  </conditionalFormatting>
  <conditionalFormatting sqref="B277:H277">
    <cfRule type="expression" priority="238" aboveAverage="0" equalAverage="0" bottom="0" percent="0" rank="0" text="" dxfId="7742">
      <formula>$B$277&lt;1</formula>
    </cfRule>
  </conditionalFormatting>
  <conditionalFormatting sqref="B276:H276">
    <cfRule type="expression" priority="239" aboveAverage="0" equalAverage="0" bottom="0" percent="0" rank="0" text="" dxfId="7743">
      <formula>$B$276&lt;1</formula>
    </cfRule>
  </conditionalFormatting>
  <conditionalFormatting sqref="B275:H275">
    <cfRule type="expression" priority="240" aboveAverage="0" equalAverage="0" bottom="0" percent="0" rank="0" text="" dxfId="7744">
      <formula>$B$275&lt;1</formula>
    </cfRule>
  </conditionalFormatting>
  <conditionalFormatting sqref="B274:H274">
    <cfRule type="expression" priority="241" aboveAverage="0" equalAverage="0" bottom="0" percent="0" rank="0" text="" dxfId="7745">
      <formula>$B$274&lt;1</formula>
    </cfRule>
  </conditionalFormatting>
  <conditionalFormatting sqref="B273:H273">
    <cfRule type="expression" priority="242" aboveAverage="0" equalAverage="0" bottom="0" percent="0" rank="0" text="" dxfId="7746">
      <formula>$B$273&lt;1</formula>
    </cfRule>
  </conditionalFormatting>
  <conditionalFormatting sqref="B272:H272">
    <cfRule type="expression" priority="243" aboveAverage="0" equalAverage="0" bottom="0" percent="0" rank="0" text="" dxfId="7747">
      <formula>$B$272&lt;1</formula>
    </cfRule>
  </conditionalFormatting>
  <conditionalFormatting sqref="B271:H271">
    <cfRule type="expression" priority="244" aboveAverage="0" equalAverage="0" bottom="0" percent="0" rank="0" text="" dxfId="7748">
      <formula>$B$271&lt;1</formula>
    </cfRule>
  </conditionalFormatting>
  <conditionalFormatting sqref="B270:H270">
    <cfRule type="expression" priority="245" aboveAverage="0" equalAverage="0" bottom="0" percent="0" rank="0" text="" dxfId="7749">
      <formula>$B$270&lt;1</formula>
    </cfRule>
  </conditionalFormatting>
  <conditionalFormatting sqref="B269:H269">
    <cfRule type="expression" priority="246" aboveAverage="0" equalAverage="0" bottom="0" percent="0" rank="0" text="" dxfId="7750">
      <formula>$B$269&lt;1</formula>
    </cfRule>
  </conditionalFormatting>
  <conditionalFormatting sqref="B268:H268">
    <cfRule type="expression" priority="247" aboveAverage="0" equalAverage="0" bottom="0" percent="0" rank="0" text="" dxfId="7751">
      <formula>$B$268&lt;1</formula>
    </cfRule>
  </conditionalFormatting>
  <conditionalFormatting sqref="B265:H265">
    <cfRule type="expression" priority="248" aboveAverage="0" equalAverage="0" bottom="0" percent="0" rank="0" text="" dxfId="7752">
      <formula>$B$265&lt;1</formula>
    </cfRule>
  </conditionalFormatting>
  <conditionalFormatting sqref="B264:H264">
    <cfRule type="expression" priority="249" aboveAverage="0" equalAverage="0" bottom="0" percent="0" rank="0" text="" dxfId="7753">
      <formula>$B$264&lt;1</formula>
    </cfRule>
  </conditionalFormatting>
  <conditionalFormatting sqref="B263:H263">
    <cfRule type="expression" priority="250" aboveAverage="0" equalAverage="0" bottom="0" percent="0" rank="0" text="" dxfId="7754">
      <formula>$B$263&lt;1</formula>
    </cfRule>
  </conditionalFormatting>
  <conditionalFormatting sqref="B262:H262">
    <cfRule type="expression" priority="251" aboveAverage="0" equalAverage="0" bottom="0" percent="0" rank="0" text="" dxfId="7755">
      <formula>$B$262&lt;1</formula>
    </cfRule>
  </conditionalFormatting>
  <conditionalFormatting sqref="B261:H261">
    <cfRule type="expression" priority="252" aboveAverage="0" equalAverage="0" bottom="0" percent="0" rank="0" text="" dxfId="7756">
      <formula>$B$261&lt;1</formula>
    </cfRule>
  </conditionalFormatting>
  <conditionalFormatting sqref="B260:H260">
    <cfRule type="expression" priority="253" aboveAverage="0" equalAverage="0" bottom="0" percent="0" rank="0" text="" dxfId="7757">
      <formula>$B$260&lt;1</formula>
    </cfRule>
  </conditionalFormatting>
  <conditionalFormatting sqref="B259:H259">
    <cfRule type="expression" priority="254" aboveAverage="0" equalAverage="0" bottom="0" percent="0" rank="0" text="" dxfId="7758">
      <formula>$B$259&lt;1</formula>
    </cfRule>
  </conditionalFormatting>
  <conditionalFormatting sqref="B258:H258">
    <cfRule type="expression" priority="255" aboveAverage="0" equalAverage="0" bottom="0" percent="0" rank="0" text="" dxfId="7759">
      <formula>$B$258&lt;1</formula>
    </cfRule>
  </conditionalFormatting>
  <conditionalFormatting sqref="B257:H257">
    <cfRule type="expression" priority="256" aboveAverage="0" equalAverage="0" bottom="0" percent="0" rank="0" text="" dxfId="7760">
      <formula>$B$257&lt;1</formula>
    </cfRule>
  </conditionalFormatting>
  <conditionalFormatting sqref="B256:H256">
    <cfRule type="expression" priority="257" aboveAverage="0" equalAverage="0" bottom="0" percent="0" rank="0" text="" dxfId="7761">
      <formula>$B$256&lt;1</formula>
    </cfRule>
  </conditionalFormatting>
  <conditionalFormatting sqref="B255:H255">
    <cfRule type="expression" priority="258" aboveAverage="0" equalAverage="0" bottom="0" percent="0" rank="0" text="" dxfId="7762">
      <formula>$B$255&lt;1</formula>
    </cfRule>
  </conditionalFormatting>
  <conditionalFormatting sqref="B254:H254">
    <cfRule type="expression" priority="259" aboveAverage="0" equalAverage="0" bottom="0" percent="0" rank="0" text="" dxfId="7763">
      <formula>$B$254&lt;1</formula>
    </cfRule>
  </conditionalFormatting>
  <conditionalFormatting sqref="B253:H253">
    <cfRule type="expression" priority="260" aboveAverage="0" equalAverage="0" bottom="0" percent="0" rank="0" text="" dxfId="7764">
      <formula>$B$253&lt;1</formula>
    </cfRule>
  </conditionalFormatting>
  <conditionalFormatting sqref="B252:H252">
    <cfRule type="expression" priority="261" aboveAverage="0" equalAverage="0" bottom="0" percent="0" rank="0" text="" dxfId="7765">
      <formula>$B$252&lt;1</formula>
    </cfRule>
  </conditionalFormatting>
  <conditionalFormatting sqref="B251:H251">
    <cfRule type="expression" priority="262" aboveAverage="0" equalAverage="0" bottom="0" percent="0" rank="0" text="" dxfId="7766">
      <formula>$B$251&lt;1</formula>
    </cfRule>
  </conditionalFormatting>
  <conditionalFormatting sqref="B250:H250">
    <cfRule type="expression" priority="263" aboveAverage="0" equalAverage="0" bottom="0" percent="0" rank="0" text="" dxfId="7767">
      <formula>$B$250&lt;1</formula>
    </cfRule>
  </conditionalFormatting>
  <conditionalFormatting sqref="B249:H249">
    <cfRule type="expression" priority="264" aboveAverage="0" equalAverage="0" bottom="0" percent="0" rank="0" text="" dxfId="7768">
      <formula>$B$249&lt;1</formula>
    </cfRule>
  </conditionalFormatting>
  <conditionalFormatting sqref="B248:H248">
    <cfRule type="expression" priority="265" aboveAverage="0" equalAverage="0" bottom="0" percent="0" rank="0" text="" dxfId="7769">
      <formula>$B$248&lt;1</formula>
    </cfRule>
  </conditionalFormatting>
  <conditionalFormatting sqref="B247:H247">
    <cfRule type="expression" priority="266" aboveAverage="0" equalAverage="0" bottom="0" percent="0" rank="0" text="" dxfId="7770">
      <formula>$B$247&lt;1</formula>
    </cfRule>
  </conditionalFormatting>
  <conditionalFormatting sqref="B246:H246">
    <cfRule type="expression" priority="267" aboveAverage="0" equalAverage="0" bottom="0" percent="0" rank="0" text="" dxfId="7771">
      <formula>$B$246&lt;1</formula>
    </cfRule>
  </conditionalFormatting>
  <conditionalFormatting sqref="B245:H245">
    <cfRule type="expression" priority="268" aboveAverage="0" equalAverage="0" bottom="0" percent="0" rank="0" text="" dxfId="7772">
      <formula>$B$245&lt;1</formula>
    </cfRule>
  </conditionalFormatting>
  <conditionalFormatting sqref="B244:H244">
    <cfRule type="expression" priority="269" aboveAverage="0" equalAverage="0" bottom="0" percent="0" rank="0" text="" dxfId="7773">
      <formula>$B$244&lt;1</formula>
    </cfRule>
  </conditionalFormatting>
  <conditionalFormatting sqref="B243:H243">
    <cfRule type="expression" priority="270" aboveAverage="0" equalAverage="0" bottom="0" percent="0" rank="0" text="" dxfId="7774">
      <formula>$B$243&lt;1</formula>
    </cfRule>
  </conditionalFormatting>
  <conditionalFormatting sqref="B242:H242">
    <cfRule type="expression" priority="271" aboveAverage="0" equalAverage="0" bottom="0" percent="0" rank="0" text="" dxfId="7775">
      <formula>$B$242&lt;1</formula>
    </cfRule>
  </conditionalFormatting>
  <conditionalFormatting sqref="B241:H241">
    <cfRule type="expression" priority="272" aboveAverage="0" equalAverage="0" bottom="0" percent="0" rank="0" text="" dxfId="7776">
      <formula>$B$241&lt;1</formula>
    </cfRule>
  </conditionalFormatting>
  <conditionalFormatting sqref="B240:H240">
    <cfRule type="expression" priority="273" aboveAverage="0" equalAverage="0" bottom="0" percent="0" rank="0" text="" dxfId="7777">
      <formula>$B$240&lt;1</formula>
    </cfRule>
  </conditionalFormatting>
  <conditionalFormatting sqref="B239:H239">
    <cfRule type="expression" priority="274" aboveAverage="0" equalAverage="0" bottom="0" percent="0" rank="0" text="" dxfId="7778">
      <formula>$B$239&lt;1</formula>
    </cfRule>
  </conditionalFormatting>
  <conditionalFormatting sqref="B238:H238">
    <cfRule type="expression" priority="275" aboveAverage="0" equalAverage="0" bottom="0" percent="0" rank="0" text="" dxfId="7779">
      <formula>$B$238&lt;1</formula>
    </cfRule>
  </conditionalFormatting>
  <conditionalFormatting sqref="B233:H233">
    <cfRule type="expression" priority="276" aboveAverage="0" equalAverage="0" bottom="0" percent="0" rank="0" text="" dxfId="7780">
      <formula>$B$233&lt;1</formula>
    </cfRule>
  </conditionalFormatting>
  <conditionalFormatting sqref="B232:H232">
    <cfRule type="expression" priority="277" aboveAverage="0" equalAverage="0" bottom="0" percent="0" rank="0" text="" dxfId="7781">
      <formula>$B$232&lt;1</formula>
    </cfRule>
  </conditionalFormatting>
  <conditionalFormatting sqref="B231:H231">
    <cfRule type="expression" priority="278" aboveAverage="0" equalAverage="0" bottom="0" percent="0" rank="0" text="" dxfId="7782">
      <formula>$B$231&lt;1</formula>
    </cfRule>
  </conditionalFormatting>
  <conditionalFormatting sqref="B230:H230">
    <cfRule type="expression" priority="279" aboveAverage="0" equalAverage="0" bottom="0" percent="0" rank="0" text="" dxfId="7783">
      <formula>$B$230&lt;1</formula>
    </cfRule>
  </conditionalFormatting>
  <conditionalFormatting sqref="B229:H229">
    <cfRule type="expression" priority="280" aboveAverage="0" equalAverage="0" bottom="0" percent="0" rank="0" text="" dxfId="7784">
      <formula>$B$229&lt;1</formula>
    </cfRule>
  </conditionalFormatting>
  <conditionalFormatting sqref="B228:H228">
    <cfRule type="expression" priority="281" aboveAverage="0" equalAverage="0" bottom="0" percent="0" rank="0" text="" dxfId="7785">
      <formula>$B$228&lt;1</formula>
    </cfRule>
  </conditionalFormatting>
  <conditionalFormatting sqref="B227:H227">
    <cfRule type="expression" priority="282" aboveAverage="0" equalAverage="0" bottom="0" percent="0" rank="0" text="" dxfId="7786">
      <formula>$B$227&lt;1</formula>
    </cfRule>
  </conditionalFormatting>
  <conditionalFormatting sqref="B226:H226">
    <cfRule type="expression" priority="283" aboveAverage="0" equalAverage="0" bottom="0" percent="0" rank="0" text="" dxfId="7787">
      <formula>$B$226&lt;1</formula>
    </cfRule>
  </conditionalFormatting>
  <conditionalFormatting sqref="B225:H225">
    <cfRule type="expression" priority="284" aboveAverage="0" equalAverage="0" bottom="0" percent="0" rank="0" text="" dxfId="7788">
      <formula>$B$225&lt;1</formula>
    </cfRule>
  </conditionalFormatting>
  <conditionalFormatting sqref="B224:H224">
    <cfRule type="expression" priority="285" aboveAverage="0" equalAverage="0" bottom="0" percent="0" rank="0" text="" dxfId="7789">
      <formula>$B$224&lt;1</formula>
    </cfRule>
  </conditionalFormatting>
  <conditionalFormatting sqref="B223:H223">
    <cfRule type="expression" priority="286" aboveAverage="0" equalAverage="0" bottom="0" percent="0" rank="0" text="" dxfId="7790">
      <formula>$B$223&lt;1</formula>
    </cfRule>
  </conditionalFormatting>
  <conditionalFormatting sqref="B222:H222">
    <cfRule type="expression" priority="287" aboveAverage="0" equalAverage="0" bottom="0" percent="0" rank="0" text="" dxfId="7791">
      <formula>$B$222&lt;1</formula>
    </cfRule>
  </conditionalFormatting>
  <conditionalFormatting sqref="B221:H221">
    <cfRule type="expression" priority="288" aboveAverage="0" equalAverage="0" bottom="0" percent="0" rank="0" text="" dxfId="7792">
      <formula>$B$221&lt;1</formula>
    </cfRule>
  </conditionalFormatting>
  <conditionalFormatting sqref="B220:H220">
    <cfRule type="expression" priority="289" aboveAverage="0" equalAverage="0" bottom="0" percent="0" rank="0" text="" dxfId="7793">
      <formula>$B$220&lt;1</formula>
    </cfRule>
  </conditionalFormatting>
  <conditionalFormatting sqref="B219:H219">
    <cfRule type="expression" priority="290" aboveAverage="0" equalAverage="0" bottom="0" percent="0" rank="0" text="" dxfId="7794">
      <formula>$B$219&lt;1</formula>
    </cfRule>
  </conditionalFormatting>
  <conditionalFormatting sqref="B218:H218">
    <cfRule type="expression" priority="291" aboveAverage="0" equalAverage="0" bottom="0" percent="0" rank="0" text="" dxfId="7795">
      <formula>$B$218&lt;1</formula>
    </cfRule>
  </conditionalFormatting>
  <conditionalFormatting sqref="B217:H217">
    <cfRule type="expression" priority="292" aboveAverage="0" equalAverage="0" bottom="0" percent="0" rank="0" text="" dxfId="7796">
      <formula>$B$217&lt;1</formula>
    </cfRule>
  </conditionalFormatting>
  <conditionalFormatting sqref="B216:H216">
    <cfRule type="expression" priority="293" aboveAverage="0" equalAverage="0" bottom="0" percent="0" rank="0" text="" dxfId="7797">
      <formula>$B$216&lt;1</formula>
    </cfRule>
  </conditionalFormatting>
  <conditionalFormatting sqref="B215:H215">
    <cfRule type="expression" priority="294" aboveAverage="0" equalAverage="0" bottom="0" percent="0" rank="0" text="" dxfId="7798">
      <formula>$B$215&lt;1</formula>
    </cfRule>
  </conditionalFormatting>
  <conditionalFormatting sqref="B214:H214">
    <cfRule type="expression" priority="295" aboveAverage="0" equalAverage="0" bottom="0" percent="0" rank="0" text="" dxfId="7799">
      <formula>$B$214&lt;1</formula>
    </cfRule>
  </conditionalFormatting>
  <conditionalFormatting sqref="B213:H213">
    <cfRule type="expression" priority="296" aboveAverage="0" equalAverage="0" bottom="0" percent="0" rank="0" text="" dxfId="7800">
      <formula>$B$213&lt;1</formula>
    </cfRule>
  </conditionalFormatting>
  <conditionalFormatting sqref="B212:H212">
    <cfRule type="expression" priority="297" aboveAverage="0" equalAverage="0" bottom="0" percent="0" rank="0" text="" dxfId="7801">
      <formula>$B$212&lt;1</formula>
    </cfRule>
  </conditionalFormatting>
  <conditionalFormatting sqref="B211:H211">
    <cfRule type="expression" priority="298" aboveAverage="0" equalAverage="0" bottom="0" percent="0" rank="0" text="" dxfId="7802">
      <formula>$B$211&lt;1</formula>
    </cfRule>
  </conditionalFormatting>
  <conditionalFormatting sqref="B210:H210">
    <cfRule type="expression" priority="299" aboveAverage="0" equalAverage="0" bottom="0" percent="0" rank="0" text="" dxfId="7803">
      <formula>$B$210&lt;1</formula>
    </cfRule>
  </conditionalFormatting>
  <conditionalFormatting sqref="B209:H209">
    <cfRule type="expression" priority="300" aboveAverage="0" equalAverage="0" bottom="0" percent="0" rank="0" text="" dxfId="7804">
      <formula>$B$209&lt;1</formula>
    </cfRule>
  </conditionalFormatting>
  <conditionalFormatting sqref="B208:H208">
    <cfRule type="expression" priority="301" aboveAverage="0" equalAverage="0" bottom="0" percent="0" rank="0" text="" dxfId="7805">
      <formula>$B$208&lt;1</formula>
    </cfRule>
  </conditionalFormatting>
  <conditionalFormatting sqref="B207:H207">
    <cfRule type="expression" priority="302" aboveAverage="0" equalAverage="0" bottom="0" percent="0" rank="0" text="" dxfId="7806">
      <formula>$B$207&lt;1</formula>
    </cfRule>
  </conditionalFormatting>
  <conditionalFormatting sqref="B206:H206">
    <cfRule type="expression" priority="303" aboveAverage="0" equalAverage="0" bottom="0" percent="0" rank="0" text="" dxfId="7807">
      <formula>$B$206&lt;1</formula>
    </cfRule>
  </conditionalFormatting>
  <conditionalFormatting sqref="B205:H205">
    <cfRule type="expression" priority="304" aboveAverage="0" equalAverage="0" bottom="0" percent="0" rank="0" text="" dxfId="7808">
      <formula>$B$205&lt;1</formula>
    </cfRule>
  </conditionalFormatting>
  <conditionalFormatting sqref="B204:H204">
    <cfRule type="expression" priority="305" aboveAverage="0" equalAverage="0" bottom="0" percent="0" rank="0" text="" dxfId="7809">
      <formula>$B$204&lt;1</formula>
    </cfRule>
  </conditionalFormatting>
  <conditionalFormatting sqref="B203:H203">
    <cfRule type="expression" priority="306" aboveAverage="0" equalAverage="0" bottom="0" percent="0" rank="0" text="" dxfId="7810">
      <formula>$B$203&lt;1</formula>
    </cfRule>
  </conditionalFormatting>
  <conditionalFormatting sqref="B202:H202">
    <cfRule type="expression" priority="307" aboveAverage="0" equalAverage="0" bottom="0" percent="0" rank="0" text="" dxfId="7811">
      <formula>$B$202&lt;1</formula>
    </cfRule>
  </conditionalFormatting>
  <conditionalFormatting sqref="B201:H201">
    <cfRule type="expression" priority="308" aboveAverage="0" equalAverage="0" bottom="0" percent="0" rank="0" text="" dxfId="7812">
      <formula>$B$201&lt;1</formula>
    </cfRule>
  </conditionalFormatting>
  <conditionalFormatting sqref="B200:H200">
    <cfRule type="expression" priority="309" aboveAverage="0" equalAverage="0" bottom="0" percent="0" rank="0" text="" dxfId="7813">
      <formula>$B$200&lt;1</formula>
    </cfRule>
  </conditionalFormatting>
  <conditionalFormatting sqref="B197:H197">
    <cfRule type="expression" priority="310" aboveAverage="0" equalAverage="0" bottom="0" percent="0" rank="0" text="" dxfId="7814">
      <formula>$B$197&lt;1</formula>
    </cfRule>
  </conditionalFormatting>
  <conditionalFormatting sqref="B196:H196">
    <cfRule type="expression" priority="311" aboveAverage="0" equalAverage="0" bottom="0" percent="0" rank="0" text="" dxfId="7815">
      <formula>$B$196&lt;1</formula>
    </cfRule>
  </conditionalFormatting>
  <conditionalFormatting sqref="B195:H195">
    <cfRule type="expression" priority="312" aboveAverage="0" equalAverage="0" bottom="0" percent="0" rank="0" text="" dxfId="7816">
      <formula>$B$195&lt;1</formula>
    </cfRule>
  </conditionalFormatting>
  <conditionalFormatting sqref="B194:H194">
    <cfRule type="expression" priority="313" aboveAverage="0" equalAverage="0" bottom="0" percent="0" rank="0" text="" dxfId="7817">
      <formula>$B$194&lt;1</formula>
    </cfRule>
  </conditionalFormatting>
  <conditionalFormatting sqref="B193:H193">
    <cfRule type="expression" priority="314" aboveAverage="0" equalAverage="0" bottom="0" percent="0" rank="0" text="" dxfId="7818">
      <formula>$B$193&lt;1</formula>
    </cfRule>
  </conditionalFormatting>
  <conditionalFormatting sqref="B192:H192">
    <cfRule type="expression" priority="315" aboveAverage="0" equalAverage="0" bottom="0" percent="0" rank="0" text="" dxfId="7819">
      <formula>$B$192&lt;1</formula>
    </cfRule>
  </conditionalFormatting>
  <conditionalFormatting sqref="B191:H191">
    <cfRule type="expression" priority="316" aboveAverage="0" equalAverage="0" bottom="0" percent="0" rank="0" text="" dxfId="7820">
      <formula>$B$191&lt;1</formula>
    </cfRule>
  </conditionalFormatting>
  <conditionalFormatting sqref="B190:H190">
    <cfRule type="expression" priority="317" aboveAverage="0" equalAverage="0" bottom="0" percent="0" rank="0" text="" dxfId="7821">
      <formula>$B$190&lt;1</formula>
    </cfRule>
  </conditionalFormatting>
  <conditionalFormatting sqref="B189:H189">
    <cfRule type="expression" priority="318" aboveAverage="0" equalAverage="0" bottom="0" percent="0" rank="0" text="" dxfId="7822">
      <formula>$B$189&lt;1</formula>
    </cfRule>
  </conditionalFormatting>
  <conditionalFormatting sqref="B188:H188">
    <cfRule type="expression" priority="319" aboveAverage="0" equalAverage="0" bottom="0" percent="0" rank="0" text="" dxfId="7823">
      <formula>$B$188&lt;1</formula>
    </cfRule>
  </conditionalFormatting>
  <conditionalFormatting sqref="B187:H187">
    <cfRule type="expression" priority="320" aboveAverage="0" equalAverage="0" bottom="0" percent="0" rank="0" text="" dxfId="7824">
      <formula>$B$187&lt;1</formula>
    </cfRule>
  </conditionalFormatting>
  <conditionalFormatting sqref="B186:H186">
    <cfRule type="expression" priority="321" aboveAverage="0" equalAverage="0" bottom="0" percent="0" rank="0" text="" dxfId="7825">
      <formula>$B$186&lt;1</formula>
    </cfRule>
  </conditionalFormatting>
  <conditionalFormatting sqref="B185:H185">
    <cfRule type="expression" priority="322" aboveAverage="0" equalAverage="0" bottom="0" percent="0" rank="0" text="" dxfId="7826">
      <formula>$B$185&lt;1</formula>
    </cfRule>
  </conditionalFormatting>
  <conditionalFormatting sqref="B180:H180">
    <cfRule type="expression" priority="323" aboveAverage="0" equalAverage="0" bottom="0" percent="0" rank="0" text="" dxfId="7827">
      <formula>$B$180&lt;1</formula>
    </cfRule>
  </conditionalFormatting>
  <conditionalFormatting sqref="B179:H179">
    <cfRule type="expression" priority="324" aboveAverage="0" equalAverage="0" bottom="0" percent="0" rank="0" text="" dxfId="7828">
      <formula>$B$179&lt;1</formula>
    </cfRule>
  </conditionalFormatting>
  <conditionalFormatting sqref="B178:H178">
    <cfRule type="expression" priority="325" aboveAverage="0" equalAverage="0" bottom="0" percent="0" rank="0" text="" dxfId="7829">
      <formula>$B$178&lt;1</formula>
    </cfRule>
  </conditionalFormatting>
  <conditionalFormatting sqref="B177:H177">
    <cfRule type="expression" priority="326" aboveAverage="0" equalAverage="0" bottom="0" percent="0" rank="0" text="" dxfId="7830">
      <formula>$B$177&lt;1</formula>
    </cfRule>
  </conditionalFormatting>
  <conditionalFormatting sqref="B176:H176">
    <cfRule type="expression" priority="327" aboveAverage="0" equalAverage="0" bottom="0" percent="0" rank="0" text="" dxfId="7831">
      <formula>$B$176&lt;1</formula>
    </cfRule>
  </conditionalFormatting>
  <conditionalFormatting sqref="B175:H175">
    <cfRule type="expression" priority="328" aboveAverage="0" equalAverage="0" bottom="0" percent="0" rank="0" text="" dxfId="7832">
      <formula>$B$175&lt;1</formula>
    </cfRule>
  </conditionalFormatting>
  <conditionalFormatting sqref="B174:H174">
    <cfRule type="expression" priority="329" aboveAverage="0" equalAverage="0" bottom="0" percent="0" rank="0" text="" dxfId="7833">
      <formula>$B$174&lt;1</formula>
    </cfRule>
  </conditionalFormatting>
  <conditionalFormatting sqref="B173:H173">
    <cfRule type="expression" priority="330" aboveAverage="0" equalAverage="0" bottom="0" percent="0" rank="0" text="" dxfId="7834">
      <formula>$B$173&lt;1</formula>
    </cfRule>
  </conditionalFormatting>
  <conditionalFormatting sqref="B172:H172">
    <cfRule type="expression" priority="331" aboveAverage="0" equalAverage="0" bottom="0" percent="0" rank="0" text="" dxfId="7835">
      <formula>$B$172&lt;1</formula>
    </cfRule>
  </conditionalFormatting>
  <conditionalFormatting sqref="B171:H171">
    <cfRule type="expression" priority="332" aboveAverage="0" equalAverage="0" bottom="0" percent="0" rank="0" text="" dxfId="7836">
      <formula>$B$171&lt;1</formula>
    </cfRule>
  </conditionalFormatting>
  <conditionalFormatting sqref="B170:H170">
    <cfRule type="expression" priority="333" aboveAverage="0" equalAverage="0" bottom="0" percent="0" rank="0" text="" dxfId="7837">
      <formula>$B$170&lt;1</formula>
    </cfRule>
  </conditionalFormatting>
  <conditionalFormatting sqref="B169:H169">
    <cfRule type="expression" priority="334" aboveAverage="0" equalAverage="0" bottom="0" percent="0" rank="0" text="" dxfId="7838">
      <formula>$B$169&lt;1</formula>
    </cfRule>
  </conditionalFormatting>
  <conditionalFormatting sqref="B168:H168">
    <cfRule type="expression" priority="335" aboveAverage="0" equalAverage="0" bottom="0" percent="0" rank="0" text="" dxfId="7839">
      <formula>$B$168&lt;1</formula>
    </cfRule>
  </conditionalFormatting>
  <conditionalFormatting sqref="B167:H167">
    <cfRule type="expression" priority="336" aboveAverage="0" equalAverage="0" bottom="0" percent="0" rank="0" text="" dxfId="7840">
      <formula>$B$167&lt;1</formula>
    </cfRule>
  </conditionalFormatting>
  <conditionalFormatting sqref="B166:H166">
    <cfRule type="expression" priority="337" aboveAverage="0" equalAverage="0" bottom="0" percent="0" rank="0" text="" dxfId="7841">
      <formula>$B$166&lt;1</formula>
    </cfRule>
  </conditionalFormatting>
  <conditionalFormatting sqref="B165:H165">
    <cfRule type="expression" priority="338" aboveAverage="0" equalAverage="0" bottom="0" percent="0" rank="0" text="" dxfId="7842">
      <formula>$B$165&lt;1</formula>
    </cfRule>
  </conditionalFormatting>
  <conditionalFormatting sqref="B164:H164">
    <cfRule type="expression" priority="339" aboveAverage="0" equalAverage="0" bottom="0" percent="0" rank="0" text="" dxfId="7843">
      <formula>$B$164&lt;1</formula>
    </cfRule>
  </conditionalFormatting>
  <conditionalFormatting sqref="B163:H163">
    <cfRule type="expression" priority="340" aboveAverage="0" equalAverage="0" bottom="0" percent="0" rank="0" text="" dxfId="7844">
      <formula>$B$163&lt;1</formula>
    </cfRule>
  </conditionalFormatting>
  <conditionalFormatting sqref="B162:H162">
    <cfRule type="expression" priority="341" aboveAverage="0" equalAverage="0" bottom="0" percent="0" rank="0" text="" dxfId="7845">
      <formula>$B$162&lt;1</formula>
    </cfRule>
  </conditionalFormatting>
  <conditionalFormatting sqref="B161:H161">
    <cfRule type="expression" priority="342" aboveAverage="0" equalAverage="0" bottom="0" percent="0" rank="0" text="" dxfId="7846">
      <formula>$B$161&lt;1</formula>
    </cfRule>
  </conditionalFormatting>
  <conditionalFormatting sqref="B160:H160">
    <cfRule type="expression" priority="343" aboveAverage="0" equalAverage="0" bottom="0" percent="0" rank="0" text="" dxfId="7847">
      <formula>$B$160&lt;1</formula>
    </cfRule>
  </conditionalFormatting>
  <conditionalFormatting sqref="B159:H159">
    <cfRule type="expression" priority="344" aboveAverage="0" equalAverage="0" bottom="0" percent="0" rank="0" text="" dxfId="7848">
      <formula>$B$159&lt;1</formula>
    </cfRule>
  </conditionalFormatting>
  <conditionalFormatting sqref="B158:H158">
    <cfRule type="expression" priority="345" aboveAverage="0" equalAverage="0" bottom="0" percent="0" rank="0" text="" dxfId="7849">
      <formula>$B$158&lt;1</formula>
    </cfRule>
  </conditionalFormatting>
  <conditionalFormatting sqref="B157:H157">
    <cfRule type="expression" priority="346" aboveAverage="0" equalAverage="0" bottom="0" percent="0" rank="0" text="" dxfId="7850">
      <formula>$B$157&lt;1</formula>
    </cfRule>
  </conditionalFormatting>
  <conditionalFormatting sqref="B156:H156">
    <cfRule type="expression" priority="347" aboveAverage="0" equalAverage="0" bottom="0" percent="0" rank="0" text="" dxfId="7851">
      <formula>$B$156&lt;1</formula>
    </cfRule>
  </conditionalFormatting>
  <conditionalFormatting sqref="B155:H155">
    <cfRule type="expression" priority="348" aboveAverage="0" equalAverage="0" bottom="0" percent="0" rank="0" text="" dxfId="7852">
      <formula>$B$155&lt;1</formula>
    </cfRule>
  </conditionalFormatting>
  <conditionalFormatting sqref="B154:H154">
    <cfRule type="expression" priority="349" aboveAverage="0" equalAverage="0" bottom="0" percent="0" rank="0" text="" dxfId="7853">
      <formula>$B$154&lt;1</formula>
    </cfRule>
  </conditionalFormatting>
  <conditionalFormatting sqref="B153:H153">
    <cfRule type="expression" priority="350" aboveAverage="0" equalAverage="0" bottom="0" percent="0" rank="0" text="" dxfId="7854">
      <formula>$B$153&lt;1</formula>
    </cfRule>
  </conditionalFormatting>
  <conditionalFormatting sqref="B152:H152">
    <cfRule type="expression" priority="351" aboveAverage="0" equalAverage="0" bottom="0" percent="0" rank="0" text="" dxfId="7855">
      <formula>$B$152&lt;1</formula>
    </cfRule>
  </conditionalFormatting>
  <conditionalFormatting sqref="B151:H151">
    <cfRule type="expression" priority="352" aboveAverage="0" equalAverage="0" bottom="0" percent="0" rank="0" text="" dxfId="7856">
      <formula>$B$151&lt;1</formula>
    </cfRule>
  </conditionalFormatting>
  <conditionalFormatting sqref="B150:H150">
    <cfRule type="expression" priority="353" aboveAverage="0" equalAverage="0" bottom="0" percent="0" rank="0" text="" dxfId="7857">
      <formula>$B$150&lt;1</formula>
    </cfRule>
  </conditionalFormatting>
  <conditionalFormatting sqref="B149:H149">
    <cfRule type="expression" priority="354" aboveAverage="0" equalAverage="0" bottom="0" percent="0" rank="0" text="" dxfId="7858">
      <formula>$B$149&lt;1</formula>
    </cfRule>
  </conditionalFormatting>
  <conditionalFormatting sqref="B148:H148">
    <cfRule type="expression" priority="355" aboveAverage="0" equalAverage="0" bottom="0" percent="0" rank="0" text="" dxfId="7859">
      <formula>$B$148&lt;1</formula>
    </cfRule>
  </conditionalFormatting>
  <conditionalFormatting sqref="B147:H147">
    <cfRule type="expression" priority="356" aboveAverage="0" equalAverage="0" bottom="0" percent="0" rank="0" text="" dxfId="7860">
      <formula>$B$147&lt;1</formula>
    </cfRule>
  </conditionalFormatting>
  <conditionalFormatting sqref="B146:H146">
    <cfRule type="expression" priority="357" aboveAverage="0" equalAverage="0" bottom="0" percent="0" rank="0" text="" dxfId="7861">
      <formula>$B$146&lt;1</formula>
    </cfRule>
  </conditionalFormatting>
  <conditionalFormatting sqref="B145:H145">
    <cfRule type="expression" priority="358" aboveAverage="0" equalAverage="0" bottom="0" percent="0" rank="0" text="" dxfId="7862">
      <formula>$B$145&lt;1</formula>
    </cfRule>
  </conditionalFormatting>
  <conditionalFormatting sqref="B144:H144">
    <cfRule type="expression" priority="359" aboveAverage="0" equalAverage="0" bottom="0" percent="0" rank="0" text="" dxfId="7863">
      <formula>$B$144&lt;1</formula>
    </cfRule>
  </conditionalFormatting>
  <conditionalFormatting sqref="B143:H143">
    <cfRule type="expression" priority="360" aboveAverage="0" equalAverage="0" bottom="0" percent="0" rank="0" text="" dxfId="7864">
      <formula>$B$143&lt;1</formula>
    </cfRule>
  </conditionalFormatting>
  <conditionalFormatting sqref="B142:H142">
    <cfRule type="expression" priority="361" aboveAverage="0" equalAverage="0" bottom="0" percent="0" rank="0" text="" dxfId="7865">
      <formula>$B$142&lt;1</formula>
    </cfRule>
  </conditionalFormatting>
  <conditionalFormatting sqref="B141:H141">
    <cfRule type="expression" priority="362" aboveAverage="0" equalAverage="0" bottom="0" percent="0" rank="0" text="" dxfId="7866">
      <formula>$B$141&lt;1</formula>
    </cfRule>
  </conditionalFormatting>
  <conditionalFormatting sqref="B140:H140">
    <cfRule type="expression" priority="363" aboveAverage="0" equalAverage="0" bottom="0" percent="0" rank="0" text="" dxfId="7867">
      <formula>$B$140&lt;1</formula>
    </cfRule>
  </conditionalFormatting>
  <conditionalFormatting sqref="B139:H139">
    <cfRule type="expression" priority="364" aboveAverage="0" equalAverage="0" bottom="0" percent="0" rank="0" text="" dxfId="7868">
      <formula>$B$139&lt;1</formula>
    </cfRule>
  </conditionalFormatting>
  <conditionalFormatting sqref="B138:H138">
    <cfRule type="expression" priority="365" aboveAverage="0" equalAverage="0" bottom="0" percent="0" rank="0" text="" dxfId="7869">
      <formula>$B$138&lt;1</formula>
    </cfRule>
  </conditionalFormatting>
  <conditionalFormatting sqref="B137:H137">
    <cfRule type="expression" priority="366" aboveAverage="0" equalAverage="0" bottom="0" percent="0" rank="0" text="" dxfId="7870">
      <formula>$B$137&lt;1</formula>
    </cfRule>
  </conditionalFormatting>
  <conditionalFormatting sqref="B136:H136">
    <cfRule type="expression" priority="367" aboveAverage="0" equalAverage="0" bottom="0" percent="0" rank="0" text="" dxfId="7871">
      <formula>$B$136&lt;1</formula>
    </cfRule>
  </conditionalFormatting>
  <conditionalFormatting sqref="B135:H135">
    <cfRule type="expression" priority="368" aboveAverage="0" equalAverage="0" bottom="0" percent="0" rank="0" text="" dxfId="7872">
      <formula>$B$135&lt;1</formula>
    </cfRule>
  </conditionalFormatting>
  <conditionalFormatting sqref="B134:H134">
    <cfRule type="expression" priority="369" aboveAverage="0" equalAverage="0" bottom="0" percent="0" rank="0" text="" dxfId="7873">
      <formula>$B$134&lt;1</formula>
    </cfRule>
  </conditionalFormatting>
  <conditionalFormatting sqref="B133:H133">
    <cfRule type="expression" priority="370" aboveAverage="0" equalAverage="0" bottom="0" percent="0" rank="0" text="" dxfId="7874">
      <formula>$B$133&lt;1</formula>
    </cfRule>
  </conditionalFormatting>
  <conditionalFormatting sqref="B132:H132">
    <cfRule type="expression" priority="371" aboveAverage="0" equalAverage="0" bottom="0" percent="0" rank="0" text="" dxfId="7875">
      <formula>$B$132&lt;1</formula>
    </cfRule>
  </conditionalFormatting>
  <conditionalFormatting sqref="B131:H131">
    <cfRule type="expression" priority="372" aboveAverage="0" equalAverage="0" bottom="0" percent="0" rank="0" text="" dxfId="7876">
      <formula>$B$131&lt;1</formula>
    </cfRule>
  </conditionalFormatting>
  <conditionalFormatting sqref="B130:H130">
    <cfRule type="expression" priority="373" aboveAverage="0" equalAverage="0" bottom="0" percent="0" rank="0" text="" dxfId="7877">
      <formula>$B$130&lt;1</formula>
    </cfRule>
  </conditionalFormatting>
  <conditionalFormatting sqref="B129:H129">
    <cfRule type="expression" priority="374" aboveAverage="0" equalAverage="0" bottom="0" percent="0" rank="0" text="" dxfId="7878">
      <formula>$B$129&lt;1</formula>
    </cfRule>
  </conditionalFormatting>
  <conditionalFormatting sqref="B128:H128">
    <cfRule type="expression" priority="375" aboveAverage="0" equalAverage="0" bottom="0" percent="0" rank="0" text="" dxfId="7879">
      <formula>$B$128&lt;1</formula>
    </cfRule>
  </conditionalFormatting>
  <conditionalFormatting sqref="B127:H127">
    <cfRule type="expression" priority="376" aboveAverage="0" equalAverage="0" bottom="0" percent="0" rank="0" text="" dxfId="7880">
      <formula>$B$127&lt;1</formula>
    </cfRule>
  </conditionalFormatting>
  <conditionalFormatting sqref="B126:H126">
    <cfRule type="expression" priority="377" aboveAverage="0" equalAverage="0" bottom="0" percent="0" rank="0" text="" dxfId="7881">
      <formula>$B$126&lt;1</formula>
    </cfRule>
  </conditionalFormatting>
  <conditionalFormatting sqref="B125:H125">
    <cfRule type="expression" priority="378" aboveAverage="0" equalAverage="0" bottom="0" percent="0" rank="0" text="" dxfId="7882">
      <formula>$B$125&lt;1</formula>
    </cfRule>
  </conditionalFormatting>
  <conditionalFormatting sqref="B124:H124">
    <cfRule type="expression" priority="379" aboveAverage="0" equalAverage="0" bottom="0" percent="0" rank="0" text="" dxfId="7883">
      <formula>$B$124&lt;1</formula>
    </cfRule>
  </conditionalFormatting>
  <conditionalFormatting sqref="B123:H123">
    <cfRule type="expression" priority="380" aboveAverage="0" equalAverage="0" bottom="0" percent="0" rank="0" text="" dxfId="7884">
      <formula>$B$123&lt;1</formula>
    </cfRule>
  </conditionalFormatting>
  <conditionalFormatting sqref="B122:H122">
    <cfRule type="expression" priority="381" aboveAverage="0" equalAverage="0" bottom="0" percent="0" rank="0" text="" dxfId="7885">
      <formula>$B$122&lt;1</formula>
    </cfRule>
  </conditionalFormatting>
  <conditionalFormatting sqref="B121:H121">
    <cfRule type="expression" priority="382" aboveAverage="0" equalAverage="0" bottom="0" percent="0" rank="0" text="" dxfId="7886">
      <formula>$B$121&lt;1</formula>
    </cfRule>
  </conditionalFormatting>
  <conditionalFormatting sqref="B120:H120">
    <cfRule type="expression" priority="383" aboveAverage="0" equalAverage="0" bottom="0" percent="0" rank="0" text="" dxfId="7887">
      <formula>$B$120&lt;1</formula>
    </cfRule>
  </conditionalFormatting>
  <conditionalFormatting sqref="B119:H119">
    <cfRule type="expression" priority="384" aboveAverage="0" equalAverage="0" bottom="0" percent="0" rank="0" text="" dxfId="7888">
      <formula>$B$119&lt;1</formula>
    </cfRule>
  </conditionalFormatting>
  <conditionalFormatting sqref="B118:H118">
    <cfRule type="expression" priority="385" aboveAverage="0" equalAverage="0" bottom="0" percent="0" rank="0" text="" dxfId="7889">
      <formula>$B$118&lt;1</formula>
    </cfRule>
  </conditionalFormatting>
  <conditionalFormatting sqref="B117:H117">
    <cfRule type="expression" priority="386" aboveAverage="0" equalAverage="0" bottom="0" percent="0" rank="0" text="" dxfId="7890">
      <formula>$B$117&lt;1</formula>
    </cfRule>
  </conditionalFormatting>
  <conditionalFormatting sqref="B116:H116">
    <cfRule type="expression" priority="387" aboveAverage="0" equalAverage="0" bottom="0" percent="0" rank="0" text="" dxfId="7891">
      <formula>$B$116&lt;1</formula>
    </cfRule>
  </conditionalFormatting>
  <conditionalFormatting sqref="B115:H115">
    <cfRule type="expression" priority="388" aboveAverage="0" equalAverage="0" bottom="0" percent="0" rank="0" text="" dxfId="7892">
      <formula>$B$115&lt;1</formula>
    </cfRule>
  </conditionalFormatting>
  <conditionalFormatting sqref="B114:H114">
    <cfRule type="expression" priority="389" aboveAverage="0" equalAverage="0" bottom="0" percent="0" rank="0" text="" dxfId="7893">
      <formula>$B$114&lt;1</formula>
    </cfRule>
  </conditionalFormatting>
  <conditionalFormatting sqref="B113:H113">
    <cfRule type="expression" priority="390" aboveAverage="0" equalAverage="0" bottom="0" percent="0" rank="0" text="" dxfId="7894">
      <formula>$B$113&lt;1</formula>
    </cfRule>
  </conditionalFormatting>
  <conditionalFormatting sqref="B112:H112">
    <cfRule type="expression" priority="391" aboveAverage="0" equalAverage="0" bottom="0" percent="0" rank="0" text="" dxfId="7895">
      <formula>$B$112&lt;1</formula>
    </cfRule>
  </conditionalFormatting>
  <conditionalFormatting sqref="B111:H111">
    <cfRule type="expression" priority="392" aboveAverage="0" equalAverage="0" bottom="0" percent="0" rank="0" text="" dxfId="7896">
      <formula>$B$111&lt;1</formula>
    </cfRule>
  </conditionalFormatting>
  <conditionalFormatting sqref="B110:H110">
    <cfRule type="expression" priority="393" aboveAverage="0" equalAverage="0" bottom="0" percent="0" rank="0" text="" dxfId="7897">
      <formula>$B$110&lt;1</formula>
    </cfRule>
  </conditionalFormatting>
  <conditionalFormatting sqref="B109:H109">
    <cfRule type="expression" priority="394" aboveAverage="0" equalAverage="0" bottom="0" percent="0" rank="0" text="" dxfId="7898">
      <formula>$B$109&lt;1</formula>
    </cfRule>
  </conditionalFormatting>
  <conditionalFormatting sqref="B108:H108">
    <cfRule type="expression" priority="395" aboveAverage="0" equalAverage="0" bottom="0" percent="0" rank="0" text="" dxfId="7899">
      <formula>$B$108&lt;1</formula>
    </cfRule>
  </conditionalFormatting>
  <conditionalFormatting sqref="B107:H107">
    <cfRule type="expression" priority="396" aboveAverage="0" equalAverage="0" bottom="0" percent="0" rank="0" text="" dxfId="7900">
      <formula>$B$107&lt;1</formula>
    </cfRule>
  </conditionalFormatting>
  <conditionalFormatting sqref="B106:H106">
    <cfRule type="expression" priority="397" aboveAverage="0" equalAverage="0" bottom="0" percent="0" rank="0" text="" dxfId="7901">
      <formula>$B$106&lt;1</formula>
    </cfRule>
  </conditionalFormatting>
  <conditionalFormatting sqref="B105:H105">
    <cfRule type="expression" priority="398" aboveAverage="0" equalAverage="0" bottom="0" percent="0" rank="0" text="" dxfId="7902">
      <formula>$B$105&lt;1</formula>
    </cfRule>
  </conditionalFormatting>
  <conditionalFormatting sqref="B104:H104">
    <cfRule type="expression" priority="399" aboveAverage="0" equalAverage="0" bottom="0" percent="0" rank="0" text="" dxfId="7903">
      <formula>$B$104&lt;1</formula>
    </cfRule>
  </conditionalFormatting>
  <conditionalFormatting sqref="B103:H103">
    <cfRule type="expression" priority="400" aboveAverage="0" equalAverage="0" bottom="0" percent="0" rank="0" text="" dxfId="7904">
      <formula>$B$103&lt;1</formula>
    </cfRule>
  </conditionalFormatting>
  <conditionalFormatting sqref="B102:H102">
    <cfRule type="expression" priority="401" aboveAverage="0" equalAverage="0" bottom="0" percent="0" rank="0" text="" dxfId="7905">
      <formula>$B$102&lt;1</formula>
    </cfRule>
  </conditionalFormatting>
  <conditionalFormatting sqref="B101:H101">
    <cfRule type="expression" priority="402" aboveAverage="0" equalAverage="0" bottom="0" percent="0" rank="0" text="" dxfId="7906">
      <formula>$B$101&lt;1</formula>
    </cfRule>
  </conditionalFormatting>
  <conditionalFormatting sqref="B100:H100">
    <cfRule type="expression" priority="403" aboveAverage="0" equalAverage="0" bottom="0" percent="0" rank="0" text="" dxfId="7907">
      <formula>$B$100&lt;1</formula>
    </cfRule>
  </conditionalFormatting>
  <conditionalFormatting sqref="B99:H99">
    <cfRule type="expression" priority="404" aboveAverage="0" equalAverage="0" bottom="0" percent="0" rank="0" text="" dxfId="7908">
      <formula>$B$99&lt;1</formula>
    </cfRule>
  </conditionalFormatting>
  <conditionalFormatting sqref="B98:H98">
    <cfRule type="expression" priority="405" aboveAverage="0" equalAverage="0" bottom="0" percent="0" rank="0" text="" dxfId="7909">
      <formula>$B$98&lt;1</formula>
    </cfRule>
  </conditionalFormatting>
  <conditionalFormatting sqref="B97:H97">
    <cfRule type="expression" priority="406" aboveAverage="0" equalAverage="0" bottom="0" percent="0" rank="0" text="" dxfId="7910">
      <formula>$B$97&lt;1</formula>
    </cfRule>
  </conditionalFormatting>
  <conditionalFormatting sqref="B96:H96">
    <cfRule type="expression" priority="407" aboveAverage="0" equalAverage="0" bottom="0" percent="0" rank="0" text="" dxfId="7911">
      <formula>$B$96&lt;1</formula>
    </cfRule>
  </conditionalFormatting>
  <conditionalFormatting sqref="B95:H95">
    <cfRule type="expression" priority="408" aboveAverage="0" equalAverage="0" bottom="0" percent="0" rank="0" text="" dxfId="7912">
      <formula>$B$95&lt;1</formula>
    </cfRule>
  </conditionalFormatting>
  <conditionalFormatting sqref="B94:H94">
    <cfRule type="expression" priority="409" aboveAverage="0" equalAverage="0" bottom="0" percent="0" rank="0" text="" dxfId="7913">
      <formula>$B$94&lt;1</formula>
    </cfRule>
  </conditionalFormatting>
  <conditionalFormatting sqref="B93:H93">
    <cfRule type="expression" priority="410" aboveAverage="0" equalAverage="0" bottom="0" percent="0" rank="0" text="" dxfId="7914">
      <formula>$B$93&lt;1</formula>
    </cfRule>
  </conditionalFormatting>
  <conditionalFormatting sqref="B92:H92">
    <cfRule type="expression" priority="411" aboveAverage="0" equalAverage="0" bottom="0" percent="0" rank="0" text="" dxfId="7915">
      <formula>$B$92&lt;1</formula>
    </cfRule>
  </conditionalFormatting>
  <conditionalFormatting sqref="B91:H91">
    <cfRule type="expression" priority="412" aboveAverage="0" equalAverage="0" bottom="0" percent="0" rank="0" text="" dxfId="7916">
      <formula>$B$91&lt;1</formula>
    </cfRule>
  </conditionalFormatting>
  <conditionalFormatting sqref="B90:H90">
    <cfRule type="expression" priority="413" aboveAverage="0" equalAverage="0" bottom="0" percent="0" rank="0" text="" dxfId="7917">
      <formula>$B$90&lt;1</formula>
    </cfRule>
  </conditionalFormatting>
  <conditionalFormatting sqref="B89:H89">
    <cfRule type="expression" priority="414" aboveAverage="0" equalAverage="0" bottom="0" percent="0" rank="0" text="" dxfId="7918">
      <formula>$B$89&lt;1</formula>
    </cfRule>
  </conditionalFormatting>
  <conditionalFormatting sqref="B88:H88">
    <cfRule type="expression" priority="415" aboveAverage="0" equalAverage="0" bottom="0" percent="0" rank="0" text="" dxfId="7919">
      <formula>$B$88&lt;1</formula>
    </cfRule>
  </conditionalFormatting>
  <conditionalFormatting sqref="B87:H87">
    <cfRule type="expression" priority="416" aboveAverage="0" equalAverage="0" bottom="0" percent="0" rank="0" text="" dxfId="7920">
      <formula>$B$87&lt;1</formula>
    </cfRule>
  </conditionalFormatting>
  <conditionalFormatting sqref="B86:H86">
    <cfRule type="expression" priority="417" aboveAverage="0" equalAverage="0" bottom="0" percent="0" rank="0" text="" dxfId="7921">
      <formula>$B$86&lt;1</formula>
    </cfRule>
  </conditionalFormatting>
  <conditionalFormatting sqref="B85:H85">
    <cfRule type="expression" priority="418" aboveAverage="0" equalAverage="0" bottom="0" percent="0" rank="0" text="" dxfId="7922">
      <formula>$B$85&lt;1</formula>
    </cfRule>
  </conditionalFormatting>
  <conditionalFormatting sqref="B82:H82">
    <cfRule type="expression" priority="419" aboveAverage="0" equalAverage="0" bottom="0" percent="0" rank="0" text="" dxfId="7923">
      <formula>$B$82&lt;1</formula>
    </cfRule>
  </conditionalFormatting>
  <conditionalFormatting sqref="B81:H81">
    <cfRule type="expression" priority="420" aboveAverage="0" equalAverage="0" bottom="0" percent="0" rank="0" text="" dxfId="7924">
      <formula>$B$81&lt;1</formula>
    </cfRule>
  </conditionalFormatting>
  <conditionalFormatting sqref="B80:H80">
    <cfRule type="expression" priority="421" aboveAverage="0" equalAverage="0" bottom="0" percent="0" rank="0" text="" dxfId="7925">
      <formula>$B$80&lt;1</formula>
    </cfRule>
  </conditionalFormatting>
  <conditionalFormatting sqref="B79:H79">
    <cfRule type="expression" priority="422" aboveAverage="0" equalAverage="0" bottom="0" percent="0" rank="0" text="" dxfId="7926">
      <formula>$B$79&lt;1</formula>
    </cfRule>
  </conditionalFormatting>
  <conditionalFormatting sqref="B78:H78">
    <cfRule type="expression" priority="423" aboveAverage="0" equalAverage="0" bottom="0" percent="0" rank="0" text="" dxfId="7927">
      <formula>$B$78&lt;1</formula>
    </cfRule>
  </conditionalFormatting>
  <conditionalFormatting sqref="B77:H77">
    <cfRule type="expression" priority="424" aboveAverage="0" equalAverage="0" bottom="0" percent="0" rank="0" text="" dxfId="7928">
      <formula>$B$77&lt;1</formula>
    </cfRule>
  </conditionalFormatting>
  <conditionalFormatting sqref="B76:H76">
    <cfRule type="expression" priority="425" aboveAverage="0" equalAverage="0" bottom="0" percent="0" rank="0" text="" dxfId="7929">
      <formula>$B$76&lt;1</formula>
    </cfRule>
  </conditionalFormatting>
  <conditionalFormatting sqref="B75:H75">
    <cfRule type="expression" priority="426" aboveAverage="0" equalAverage="0" bottom="0" percent="0" rank="0" text="" dxfId="7930">
      <formula>$B$75&lt;1</formula>
    </cfRule>
  </conditionalFormatting>
  <conditionalFormatting sqref="B74:H74">
    <cfRule type="expression" priority="427" aboveAverage="0" equalAverage="0" bottom="0" percent="0" rank="0" text="" dxfId="7931">
      <formula>$B$74&lt;1</formula>
    </cfRule>
  </conditionalFormatting>
  <conditionalFormatting sqref="B73:H73">
    <cfRule type="expression" priority="428" aboveAverage="0" equalAverage="0" bottom="0" percent="0" rank="0" text="" dxfId="7932">
      <formula>$B$73&lt;1</formula>
    </cfRule>
  </conditionalFormatting>
  <conditionalFormatting sqref="B72:H72">
    <cfRule type="expression" priority="429" aboveAverage="0" equalAverage="0" bottom="0" percent="0" rank="0" text="" dxfId="7933">
      <formula>$B$72&lt;1</formula>
    </cfRule>
  </conditionalFormatting>
  <conditionalFormatting sqref="B71:H71">
    <cfRule type="expression" priority="430" aboveAverage="0" equalAverage="0" bottom="0" percent="0" rank="0" text="" dxfId="7934">
      <formula>$B$71&lt;1</formula>
    </cfRule>
  </conditionalFormatting>
  <conditionalFormatting sqref="B70:H70">
    <cfRule type="expression" priority="431" aboveAverage="0" equalAverage="0" bottom="0" percent="0" rank="0" text="" dxfId="7935">
      <formula>$B$70&lt;1</formula>
    </cfRule>
  </conditionalFormatting>
  <conditionalFormatting sqref="B69:H69">
    <cfRule type="expression" priority="432" aboveAverage="0" equalAverage="0" bottom="0" percent="0" rank="0" text="" dxfId="7936">
      <formula>$B$69&lt;1</formula>
    </cfRule>
  </conditionalFormatting>
  <conditionalFormatting sqref="B68:H68">
    <cfRule type="expression" priority="433" aboveAverage="0" equalAverage="0" bottom="0" percent="0" rank="0" text="" dxfId="7937">
      <formula>$B$68&lt;1</formula>
    </cfRule>
  </conditionalFormatting>
  <conditionalFormatting sqref="B67:H67">
    <cfRule type="expression" priority="434" aboveAverage="0" equalAverage="0" bottom="0" percent="0" rank="0" text="" dxfId="7938">
      <formula>$B$67&lt;1</formula>
    </cfRule>
  </conditionalFormatting>
  <conditionalFormatting sqref="B66:H66">
    <cfRule type="expression" priority="435" aboveAverage="0" equalAverage="0" bottom="0" percent="0" rank="0" text="" dxfId="7939">
      <formula>$B$66&lt;1</formula>
    </cfRule>
  </conditionalFormatting>
  <conditionalFormatting sqref="B65:H65">
    <cfRule type="expression" priority="436" aboveAverage="0" equalAverage="0" bottom="0" percent="0" rank="0" text="" dxfId="7940">
      <formula>$B$65&lt;1</formula>
    </cfRule>
  </conditionalFormatting>
  <conditionalFormatting sqref="B64:H64">
    <cfRule type="expression" priority="437" aboveAverage="0" equalAverage="0" bottom="0" percent="0" rank="0" text="" dxfId="7941">
      <formula>$B$64&lt;1</formula>
    </cfRule>
  </conditionalFormatting>
  <conditionalFormatting sqref="B63:H63">
    <cfRule type="expression" priority="438" aboveAverage="0" equalAverage="0" bottom="0" percent="0" rank="0" text="" dxfId="7942">
      <formula>$B$63&lt;1</formula>
    </cfRule>
  </conditionalFormatting>
  <conditionalFormatting sqref="B58:H58">
    <cfRule type="expression" priority="439" aboveAverage="0" equalAverage="0" bottom="0" percent="0" rank="0" text="" dxfId="7943">
      <formula>$B$58&lt;1</formula>
    </cfRule>
  </conditionalFormatting>
  <conditionalFormatting sqref="B57:H57">
    <cfRule type="expression" priority="440" aboveAverage="0" equalAverage="0" bottom="0" percent="0" rank="0" text="" dxfId="7944">
      <formula>$B$57&lt;1</formula>
    </cfRule>
  </conditionalFormatting>
  <conditionalFormatting sqref="B56:H56">
    <cfRule type="expression" priority="441" aboveAverage="0" equalAverage="0" bottom="0" percent="0" rank="0" text="" dxfId="7945">
      <formula>$B$56&lt;1</formula>
    </cfRule>
  </conditionalFormatting>
  <conditionalFormatting sqref="B55:H55">
    <cfRule type="expression" priority="442" aboveAverage="0" equalAverage="0" bottom="0" percent="0" rank="0" text="" dxfId="7946">
      <formula>$B$55&lt;1</formula>
    </cfRule>
  </conditionalFormatting>
  <conditionalFormatting sqref="B54:H54">
    <cfRule type="expression" priority="443" aboveAverage="0" equalAverage="0" bottom="0" percent="0" rank="0" text="" dxfId="7947">
      <formula>$B$54&lt;1</formula>
    </cfRule>
  </conditionalFormatting>
  <conditionalFormatting sqref="B53:H53">
    <cfRule type="expression" priority="444" aboveAverage="0" equalAverage="0" bottom="0" percent="0" rank="0" text="" dxfId="7948">
      <formula>$B$53&lt;1</formula>
    </cfRule>
  </conditionalFormatting>
  <conditionalFormatting sqref="B52:H52">
    <cfRule type="expression" priority="445" aboveAverage="0" equalAverage="0" bottom="0" percent="0" rank="0" text="" dxfId="7949">
      <formula>$B$52&lt;1</formula>
    </cfRule>
  </conditionalFormatting>
  <conditionalFormatting sqref="B51:H51">
    <cfRule type="expression" priority="446" aboveAverage="0" equalAverage="0" bottom="0" percent="0" rank="0" text="" dxfId="7950">
      <formula>$B$51&lt;1</formula>
    </cfRule>
  </conditionalFormatting>
  <conditionalFormatting sqref="B50:H50">
    <cfRule type="expression" priority="447" aboveAverage="0" equalAverage="0" bottom="0" percent="0" rank="0" text="" dxfId="7951">
      <formula>$B$50&lt;1</formula>
    </cfRule>
  </conditionalFormatting>
  <conditionalFormatting sqref="B49:H49">
    <cfRule type="expression" priority="448" aboveAverage="0" equalAverage="0" bottom="0" percent="0" rank="0" text="" dxfId="7952">
      <formula>$B$49&lt;1</formula>
    </cfRule>
  </conditionalFormatting>
  <conditionalFormatting sqref="B48:H48">
    <cfRule type="expression" priority="449" aboveAverage="0" equalAverage="0" bottom="0" percent="0" rank="0" text="" dxfId="7953">
      <formula>$B$48&lt;1</formula>
    </cfRule>
  </conditionalFormatting>
  <conditionalFormatting sqref="B47:H47">
    <cfRule type="expression" priority="450" aboveAverage="0" equalAverage="0" bottom="0" percent="0" rank="0" text="" dxfId="7954">
      <formula>$B$47&lt;1</formula>
    </cfRule>
  </conditionalFormatting>
  <conditionalFormatting sqref="B46:H46">
    <cfRule type="expression" priority="451" aboveAverage="0" equalAverage="0" bottom="0" percent="0" rank="0" text="" dxfId="7955">
      <formula>$B$46&lt;1</formula>
    </cfRule>
  </conditionalFormatting>
  <conditionalFormatting sqref="B45:H45">
    <cfRule type="expression" priority="452" aboveAverage="0" equalAverage="0" bottom="0" percent="0" rank="0" text="" dxfId="7956">
      <formula>$B$45&lt;1</formula>
    </cfRule>
  </conditionalFormatting>
  <conditionalFormatting sqref="B44:H44">
    <cfRule type="expression" priority="453" aboveAverage="0" equalAverage="0" bottom="0" percent="0" rank="0" text="" dxfId="7957">
      <formula>$B$44&lt;1</formula>
    </cfRule>
  </conditionalFormatting>
  <conditionalFormatting sqref="B43:H43">
    <cfRule type="expression" priority="454" aboveAverage="0" equalAverage="0" bottom="0" percent="0" rank="0" text="" dxfId="7958">
      <formula>$B$43&lt;1</formula>
    </cfRule>
  </conditionalFormatting>
  <conditionalFormatting sqref="B42:H42">
    <cfRule type="expression" priority="455" aboveAverage="0" equalAverage="0" bottom="0" percent="0" rank="0" text="" dxfId="7959">
      <formula>$B$42&lt;1</formula>
    </cfRule>
  </conditionalFormatting>
  <conditionalFormatting sqref="B41:H41">
    <cfRule type="expression" priority="456" aboveAverage="0" equalAverage="0" bottom="0" percent="0" rank="0" text="" dxfId="7960">
      <formula>$B$41&lt;1</formula>
    </cfRule>
  </conditionalFormatting>
  <conditionalFormatting sqref="B40:H40">
    <cfRule type="expression" priority="457" aboveAverage="0" equalAverage="0" bottom="0" percent="0" rank="0" text="" dxfId="7961">
      <formula>$B$40&lt;1</formula>
    </cfRule>
  </conditionalFormatting>
  <conditionalFormatting sqref="B39:H39">
    <cfRule type="expression" priority="458" aboveAverage="0" equalAverage="0" bottom="0" percent="0" rank="0" text="" dxfId="7962">
      <formula>$B$39&lt;1</formula>
    </cfRule>
  </conditionalFormatting>
  <conditionalFormatting sqref="B38:H38">
    <cfRule type="expression" priority="459" aboveAverage="0" equalAverage="0" bottom="0" percent="0" rank="0" text="" dxfId="7963">
      <formula>$B$38&lt;1</formula>
    </cfRule>
  </conditionalFormatting>
  <conditionalFormatting sqref="B37:H37">
    <cfRule type="expression" priority="460" aboveAverage="0" equalAverage="0" bottom="0" percent="0" rank="0" text="" dxfId="7964">
      <formula>$B$37&lt;1</formula>
    </cfRule>
  </conditionalFormatting>
  <conditionalFormatting sqref="B36:H36">
    <cfRule type="expression" priority="461" aboveAverage="0" equalAverage="0" bottom="0" percent="0" rank="0" text="" dxfId="7965">
      <formula>$B$36&lt;1</formula>
    </cfRule>
  </conditionalFormatting>
  <conditionalFormatting sqref="B35:H35">
    <cfRule type="expression" priority="462" aboveAverage="0" equalAverage="0" bottom="0" percent="0" rank="0" text="" dxfId="7966">
      <formula>$B$35&lt;1</formula>
    </cfRule>
  </conditionalFormatting>
  <conditionalFormatting sqref="B34:H34">
    <cfRule type="expression" priority="463" aboveAverage="0" equalAverage="0" bottom="0" percent="0" rank="0" text="" dxfId="7967">
      <formula>$B$34&lt;1</formula>
    </cfRule>
  </conditionalFormatting>
  <conditionalFormatting sqref="B33:H33">
    <cfRule type="expression" priority="464" aboveAverage="0" equalAverage="0" bottom="0" percent="0" rank="0" text="" dxfId="7968">
      <formula>$B$33&lt;1</formula>
    </cfRule>
  </conditionalFormatting>
  <conditionalFormatting sqref="B32:H32">
    <cfRule type="expression" priority="465" aboveAverage="0" equalAverage="0" bottom="0" percent="0" rank="0" text="" dxfId="7969">
      <formula>$B$32&lt;1</formula>
    </cfRule>
  </conditionalFormatting>
  <conditionalFormatting sqref="B31:H31">
    <cfRule type="expression" priority="466" aboveAverage="0" equalAverage="0" bottom="0" percent="0" rank="0" text="" dxfId="7970">
      <formula>$B$31&lt;1</formula>
    </cfRule>
  </conditionalFormatting>
  <conditionalFormatting sqref="B30:H30">
    <cfRule type="expression" priority="467" aboveAverage="0" equalAverage="0" bottom="0" percent="0" rank="0" text="" dxfId="7971">
      <formula>$B$30&lt;1</formula>
    </cfRule>
  </conditionalFormatting>
  <conditionalFormatting sqref="B29:H29">
    <cfRule type="expression" priority="468" aboveAverage="0" equalAverage="0" bottom="0" percent="0" rank="0" text="" dxfId="7972">
      <formula>$B$29&lt;1</formula>
    </cfRule>
  </conditionalFormatting>
  <conditionalFormatting sqref="B28:H28">
    <cfRule type="expression" priority="469" aboveAverage="0" equalAverage="0" bottom="0" percent="0" rank="0" text="" dxfId="7973">
      <formula>$B$28&lt;1</formula>
    </cfRule>
  </conditionalFormatting>
  <conditionalFormatting sqref="B27:H27">
    <cfRule type="expression" priority="470" aboveAverage="0" equalAverage="0" bottom="0" percent="0" rank="0" text="" dxfId="7974">
      <formula>$B$27&lt;1</formula>
    </cfRule>
  </conditionalFormatting>
  <conditionalFormatting sqref="B26:H26">
    <cfRule type="expression" priority="471" aboveAverage="0" equalAverage="0" bottom="0" percent="0" rank="0" text="" dxfId="7975">
      <formula>$B$26&lt;1</formula>
    </cfRule>
  </conditionalFormatting>
  <conditionalFormatting sqref="B25:H25">
    <cfRule type="expression" priority="472" aboveAverage="0" equalAverage="0" bottom="0" percent="0" rank="0" text="" dxfId="7976">
      <formula>$B$25&lt;1</formula>
    </cfRule>
  </conditionalFormatting>
  <conditionalFormatting sqref="B24:H24">
    <cfRule type="expression" priority="473" aboveAverage="0" equalAverage="0" bottom="0" percent="0" rank="0" text="" dxfId="7977">
      <formula>$B$24&lt;1</formula>
    </cfRule>
  </conditionalFormatting>
  <conditionalFormatting sqref="B23:H23">
    <cfRule type="expression" priority="474" aboveAverage="0" equalAverage="0" bottom="0" percent="0" rank="0" text="" dxfId="7978">
      <formula>$B$23&lt;1</formula>
    </cfRule>
  </conditionalFormatting>
  <conditionalFormatting sqref="B20:H20">
    <cfRule type="expression" priority="475" aboveAverage="0" equalAverage="0" bottom="0" percent="0" rank="0" text="" dxfId="7979">
      <formula>$B$20&lt;1</formula>
    </cfRule>
  </conditionalFormatting>
  <conditionalFormatting sqref="B19:H19">
    <cfRule type="expression" priority="476" aboveAverage="0" equalAverage="0" bottom="0" percent="0" rank="0" text="" dxfId="7980">
      <formula>$B$19&lt;1</formula>
    </cfRule>
  </conditionalFormatting>
  <conditionalFormatting sqref="B18:H18">
    <cfRule type="expression" priority="477" aboveAverage="0" equalAverage="0" bottom="0" percent="0" rank="0" text="" dxfId="7981">
      <formula>$B$18&lt;1</formula>
    </cfRule>
  </conditionalFormatting>
  <conditionalFormatting sqref="B17:H17">
    <cfRule type="expression" priority="478" aboveAverage="0" equalAverage="0" bottom="0" percent="0" rank="0" text="" dxfId="7982">
      <formula>$B$17&lt;1</formula>
    </cfRule>
  </conditionalFormatting>
  <conditionalFormatting sqref="B16:H16">
    <cfRule type="expression" priority="479" aboveAverage="0" equalAverage="0" bottom="0" percent="0" rank="0" text="" dxfId="7983">
      <formula>$B$16&lt;1</formula>
    </cfRule>
  </conditionalFormatting>
  <conditionalFormatting sqref="B15:H15">
    <cfRule type="expression" priority="480" aboveAverage="0" equalAverage="0" bottom="0" percent="0" rank="0" text="" dxfId="7984">
      <formula>$B$15&lt;1</formula>
    </cfRule>
  </conditionalFormatting>
  <conditionalFormatting sqref="B14:H14">
    <cfRule type="expression" priority="481" aboveAverage="0" equalAverage="0" bottom="0" percent="0" rank="0" text="" dxfId="7985">
      <formula>$B$14&lt;1</formula>
    </cfRule>
  </conditionalFormatting>
  <conditionalFormatting sqref="B13:H13">
    <cfRule type="expression" priority="482" aboveAverage="0" equalAverage="0" bottom="0" percent="0" rank="0" text="" dxfId="7986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66" colorId="64" zoomScale="100" zoomScaleNormal="100" zoomScalePageLayoutView="100" workbookViewId="0">
      <selection pane="topLeft" activeCell="D185" activeCellId="0" sqref="D185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9.67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true" hidden="false" outlineLevel="0" max="15" min="15" style="31" width="8.44"/>
    <col collapsed="false" customWidth="false" hidden="false" outlineLevel="0" max="16384" min="16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Замер!$D$281&amp;" (Помещение 14)"</f>
        <v>Помещение_14 (Помещение 14)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Замер!$D$287</f>
        <v>0</v>
      </c>
      <c r="F5" s="590" t="s">
        <v>254</v>
      </c>
      <c r="G5" s="590"/>
      <c r="H5" s="591" t="n">
        <f aca="false">Замер!$D$283</f>
        <v>0</v>
      </c>
      <c r="L5" s="61" t="n">
        <f aca="false">$E$5-SUM(Замер!$I$291:$I$297)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Замер!$D$286</f>
        <v>0</v>
      </c>
      <c r="F6" s="590" t="s">
        <v>259</v>
      </c>
      <c r="G6" s="590"/>
      <c r="H6" s="591" t="n">
        <f aca="false">Замер!$D$284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Замер!$D$288</f>
        <v>0</v>
      </c>
      <c r="F7" s="590" t="s">
        <v>261</v>
      </c>
      <c r="G7" s="590"/>
      <c r="H7" s="592" t="n">
        <f aca="false">Замер!$D$285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Замер!$D$292+Замер!$D$293</f>
        <v>0</v>
      </c>
      <c r="F8" s="590" t="s">
        <v>1097</v>
      </c>
      <c r="G8" s="590"/>
      <c r="H8" s="593" t="n">
        <f aca="false">Замер!$D$290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Замер!$D$289</f>
        <v>0</v>
      </c>
      <c r="F9" s="590" t="s">
        <v>1099</v>
      </c>
      <c r="G9" s="590"/>
      <c r="H9" s="594" t="n">
        <f aca="false">Замер!$D$291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622" t="s">
        <v>43</v>
      </c>
      <c r="D59" s="622"/>
      <c r="E59" s="622"/>
      <c r="F59" s="622"/>
      <c r="G59" s="623" t="n">
        <f aca="false">SUMIF(B23:B58,"&gt;0",H23:H58)</f>
        <v>0</v>
      </c>
      <c r="H59" s="623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Замер!$D$297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Замер!$D$294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Замер!$D$294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Замер!$D$294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Замер!$D$294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Замер!$D$294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Замер!$D$294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Замер!$D$297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622" t="s">
        <v>498</v>
      </c>
      <c r="D198" s="622"/>
      <c r="E198" s="622"/>
      <c r="F198" s="622"/>
      <c r="G198" s="623" t="n">
        <f aca="false">SUMIF(B185:B197,"&gt;0",H185:H197)</f>
        <v>0</v>
      </c>
      <c r="H198" s="623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647" t="s">
        <v>757</v>
      </c>
      <c r="D529" s="647"/>
      <c r="E529" s="647"/>
      <c r="F529" s="647"/>
      <c r="G529" s="668" t="n">
        <f aca="false">SUMIF(B518:B528,"&gt;0",H518:H528)</f>
        <v>0</v>
      </c>
      <c r="H529" s="668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2/4nms+dn4xOVLEyJ8RIfwlRaAS0Q0y7eKiU+XEIFSL/jbIwzHVRESdT7b7u8+e9dbPTUnZDTAM+r2MMG3JCww==" saltValue="1NFmkwQhl1p15gIHmpK+SQ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7987">
      <formula>$B$528&lt;1</formula>
    </cfRule>
  </conditionalFormatting>
  <conditionalFormatting sqref="B527:H527">
    <cfRule type="expression" priority="3" aboveAverage="0" equalAverage="0" bottom="0" percent="0" rank="0" text="" dxfId="7988">
      <formula>$B$527&lt;1</formula>
    </cfRule>
  </conditionalFormatting>
  <conditionalFormatting sqref="B526:H526">
    <cfRule type="expression" priority="4" aboveAverage="0" equalAverage="0" bottom="0" percent="0" rank="0" text="" dxfId="7989">
      <formula>$B$526&lt;1</formula>
    </cfRule>
  </conditionalFormatting>
  <conditionalFormatting sqref="B525:H525">
    <cfRule type="expression" priority="5" aboveAverage="0" equalAverage="0" bottom="0" percent="0" rank="0" text="" dxfId="7990">
      <formula>$B$525&lt;1</formula>
    </cfRule>
  </conditionalFormatting>
  <conditionalFormatting sqref="B524:H524">
    <cfRule type="expression" priority="6" aboveAverage="0" equalAverage="0" bottom="0" percent="0" rank="0" text="" dxfId="7991">
      <formula>$B$524&lt;1</formula>
    </cfRule>
  </conditionalFormatting>
  <conditionalFormatting sqref="B523:H523">
    <cfRule type="expression" priority="7" aboveAverage="0" equalAverage="0" bottom="0" percent="0" rank="0" text="" dxfId="7992">
      <formula>$B$523&lt;1</formula>
    </cfRule>
  </conditionalFormatting>
  <conditionalFormatting sqref="B522:H522">
    <cfRule type="expression" priority="8" aboveAverage="0" equalAverage="0" bottom="0" percent="0" rank="0" text="" dxfId="7993">
      <formula>$B$522&lt;1</formula>
    </cfRule>
  </conditionalFormatting>
  <conditionalFormatting sqref="B521:H521">
    <cfRule type="expression" priority="9" aboveAverage="0" equalAverage="0" bottom="0" percent="0" rank="0" text="" dxfId="7994">
      <formula>$B$521&lt;1</formula>
    </cfRule>
  </conditionalFormatting>
  <conditionalFormatting sqref="B520:H520">
    <cfRule type="expression" priority="10" aboveAverage="0" equalAverage="0" bottom="0" percent="0" rank="0" text="" dxfId="7995">
      <formula>$B$520&lt;1</formula>
    </cfRule>
  </conditionalFormatting>
  <conditionalFormatting sqref="B519:H519">
    <cfRule type="expression" priority="11" aboveAverage="0" equalAverage="0" bottom="0" percent="0" rank="0" text="" dxfId="7996">
      <formula>$B$519&lt;1</formula>
    </cfRule>
  </conditionalFormatting>
  <conditionalFormatting sqref="B518:H518">
    <cfRule type="expression" priority="12" aboveAverage="0" equalAverage="0" bottom="0" percent="0" rank="0" text="" dxfId="7997">
      <formula>$B$518&lt;1</formula>
    </cfRule>
  </conditionalFormatting>
  <conditionalFormatting sqref="B514:H514">
    <cfRule type="expression" priority="13" aboveAverage="0" equalAverage="0" bottom="0" percent="0" rank="0" text="" dxfId="7998">
      <formula>$B$514&lt;1</formula>
    </cfRule>
  </conditionalFormatting>
  <conditionalFormatting sqref="B513:H513">
    <cfRule type="expression" priority="14" aboveAverage="0" equalAverage="0" bottom="0" percent="0" rank="0" text="" dxfId="7999">
      <formula>$B$513&lt;1</formula>
    </cfRule>
  </conditionalFormatting>
  <conditionalFormatting sqref="B512:H512">
    <cfRule type="expression" priority="15" aboveAverage="0" equalAverage="0" bottom="0" percent="0" rank="0" text="" dxfId="8000">
      <formula>$B$512&lt;1</formula>
    </cfRule>
  </conditionalFormatting>
  <conditionalFormatting sqref="B511:H511">
    <cfRule type="expression" priority="16" aboveAverage="0" equalAverage="0" bottom="0" percent="0" rank="0" text="" dxfId="8001">
      <formula>$B$511&lt;1</formula>
    </cfRule>
  </conditionalFormatting>
  <conditionalFormatting sqref="B510:H510">
    <cfRule type="expression" priority="17" aboveAverage="0" equalAverage="0" bottom="0" percent="0" rank="0" text="" dxfId="8002">
      <formula>$B$510&lt;1</formula>
    </cfRule>
  </conditionalFormatting>
  <conditionalFormatting sqref="B509:H509">
    <cfRule type="expression" priority="18" aboveAverage="0" equalAverage="0" bottom="0" percent="0" rank="0" text="" dxfId="8003">
      <formula>$B$509&lt;1</formula>
    </cfRule>
  </conditionalFormatting>
  <conditionalFormatting sqref="B508:H508">
    <cfRule type="expression" priority="19" aboveAverage="0" equalAverage="0" bottom="0" percent="0" rank="0" text="" dxfId="8004">
      <formula>$B$508&lt;1</formula>
    </cfRule>
  </conditionalFormatting>
  <conditionalFormatting sqref="B507:H507">
    <cfRule type="expression" priority="20" aboveAverage="0" equalAverage="0" bottom="0" percent="0" rank="0" text="" dxfId="8005">
      <formula>$B$507&lt;1</formula>
    </cfRule>
  </conditionalFormatting>
  <conditionalFormatting sqref="B506:H506">
    <cfRule type="expression" priority="21" aboveAverage="0" equalAverage="0" bottom="0" percent="0" rank="0" text="" dxfId="8006">
      <formula>$B$506&lt;1</formula>
    </cfRule>
  </conditionalFormatting>
  <conditionalFormatting sqref="B505:H505">
    <cfRule type="expression" priority="22" aboveAverage="0" equalAverage="0" bottom="0" percent="0" rank="0" text="" dxfId="8007">
      <formula>$B$505&lt;1</formula>
    </cfRule>
  </conditionalFormatting>
  <conditionalFormatting sqref="B504:H504">
    <cfRule type="expression" priority="23" aboveAverage="0" equalAverage="0" bottom="0" percent="0" rank="0" text="" dxfId="8008">
      <formula>$B$504&lt;1</formula>
    </cfRule>
  </conditionalFormatting>
  <conditionalFormatting sqref="B503:H503">
    <cfRule type="expression" priority="24" aboveAverage="0" equalAverage="0" bottom="0" percent="0" rank="0" text="" dxfId="8009">
      <formula>$B$503&lt;1</formula>
    </cfRule>
  </conditionalFormatting>
  <conditionalFormatting sqref="B502:H502">
    <cfRule type="expression" priority="25" aboveAverage="0" equalAverage="0" bottom="0" percent="0" rank="0" text="" dxfId="8010">
      <formula>$B$502&lt;1</formula>
    </cfRule>
  </conditionalFormatting>
  <conditionalFormatting sqref="B501:H501">
    <cfRule type="expression" priority="26" aboveAverage="0" equalAverage="0" bottom="0" percent="0" rank="0" text="" dxfId="8011">
      <formula>$B$501&lt;1</formula>
    </cfRule>
  </conditionalFormatting>
  <conditionalFormatting sqref="B500:H500">
    <cfRule type="expression" priority="27" aboveAverage="0" equalAverage="0" bottom="0" percent="0" rank="0" text="" dxfId="8012">
      <formula>$B$500&lt;1</formula>
    </cfRule>
  </conditionalFormatting>
  <conditionalFormatting sqref="B499:H499">
    <cfRule type="expression" priority="28" aboveAverage="0" equalAverage="0" bottom="0" percent="0" rank="0" text="" dxfId="8013">
      <formula>$B$499&lt;1</formula>
    </cfRule>
  </conditionalFormatting>
  <conditionalFormatting sqref="B498:H498">
    <cfRule type="expression" priority="29" aboveAverage="0" equalAverage="0" bottom="0" percent="0" rank="0" text="" dxfId="8014">
      <formula>$B$498&lt;1</formula>
    </cfRule>
  </conditionalFormatting>
  <conditionalFormatting sqref="B497:H497">
    <cfRule type="expression" priority="30" aboveAverage="0" equalAverage="0" bottom="0" percent="0" rank="0" text="" dxfId="8015">
      <formula>$B$497&lt;1</formula>
    </cfRule>
  </conditionalFormatting>
  <conditionalFormatting sqref="B496:H496">
    <cfRule type="expression" priority="31" aboveAverage="0" equalAverage="0" bottom="0" percent="0" rank="0" text="" dxfId="8016">
      <formula>$B$496&lt;1</formula>
    </cfRule>
  </conditionalFormatting>
  <conditionalFormatting sqref="B495:H495">
    <cfRule type="expression" priority="32" aboveAverage="0" equalAverage="0" bottom="0" percent="0" rank="0" text="" dxfId="8017">
      <formula>$B$495&lt;1</formula>
    </cfRule>
  </conditionalFormatting>
  <conditionalFormatting sqref="B494:H494">
    <cfRule type="expression" priority="33" aboveAverage="0" equalAverage="0" bottom="0" percent="0" rank="0" text="" dxfId="8018">
      <formula>$B$494&lt;1</formula>
    </cfRule>
  </conditionalFormatting>
  <conditionalFormatting sqref="B493:H493">
    <cfRule type="expression" priority="34" aboveAverage="0" equalAverage="0" bottom="0" percent="0" rank="0" text="" dxfId="8019">
      <formula>$B$493&lt;1</formula>
    </cfRule>
  </conditionalFormatting>
  <conditionalFormatting sqref="B492:H492">
    <cfRule type="expression" priority="35" aboveAverage="0" equalAverage="0" bottom="0" percent="0" rank="0" text="" dxfId="8020">
      <formula>$B$492&lt;1</formula>
    </cfRule>
  </conditionalFormatting>
  <conditionalFormatting sqref="B491:H491">
    <cfRule type="expression" priority="36" aboveAverage="0" equalAverage="0" bottom="0" percent="0" rank="0" text="" dxfId="8021">
      <formula>$B$491&lt;1</formula>
    </cfRule>
  </conditionalFormatting>
  <conditionalFormatting sqref="B490:H490">
    <cfRule type="expression" priority="37" aboveAverage="0" equalAverage="0" bottom="0" percent="0" rank="0" text="" dxfId="8022">
      <formula>$B$490&lt;1</formula>
    </cfRule>
  </conditionalFormatting>
  <conditionalFormatting sqref="B489:H489">
    <cfRule type="expression" priority="38" aboveAverage="0" equalAverage="0" bottom="0" percent="0" rank="0" text="" dxfId="8023">
      <formula>$B$489&lt;1</formula>
    </cfRule>
  </conditionalFormatting>
  <conditionalFormatting sqref="B488:H488">
    <cfRule type="expression" priority="39" aboveAverage="0" equalAverage="0" bottom="0" percent="0" rank="0" text="" dxfId="8024">
      <formula>$B$488&lt;1</formula>
    </cfRule>
  </conditionalFormatting>
  <conditionalFormatting sqref="B487:H487">
    <cfRule type="expression" priority="40" aboveAverage="0" equalAverage="0" bottom="0" percent="0" rank="0" text="" dxfId="8025">
      <formula>$B$487&lt;1</formula>
    </cfRule>
  </conditionalFormatting>
  <conditionalFormatting sqref="B486:H486">
    <cfRule type="expression" priority="41" aboveAverage="0" equalAverage="0" bottom="0" percent="0" rank="0" text="" dxfId="8026">
      <formula>$B$486&lt;1</formula>
    </cfRule>
  </conditionalFormatting>
  <conditionalFormatting sqref="B485:H485">
    <cfRule type="expression" priority="42" aboveAverage="0" equalAverage="0" bottom="0" percent="0" rank="0" text="" dxfId="8027">
      <formula>$B$485&lt;1</formula>
    </cfRule>
  </conditionalFormatting>
  <conditionalFormatting sqref="B484:H484">
    <cfRule type="expression" priority="43" aboveAverage="0" equalAverage="0" bottom="0" percent="0" rank="0" text="" dxfId="8028">
      <formula>$B$484&lt;1</formula>
    </cfRule>
  </conditionalFormatting>
  <conditionalFormatting sqref="B483:H483">
    <cfRule type="expression" priority="44" aboveAverage="0" equalAverage="0" bottom="0" percent="0" rank="0" text="" dxfId="8029">
      <formula>$B$483&lt;1</formula>
    </cfRule>
  </conditionalFormatting>
  <conditionalFormatting sqref="B482:H482">
    <cfRule type="expression" priority="45" aboveAverage="0" equalAverage="0" bottom="0" percent="0" rank="0" text="" dxfId="8030">
      <formula>$B$482&lt;1</formula>
    </cfRule>
  </conditionalFormatting>
  <conditionalFormatting sqref="B481:H481">
    <cfRule type="expression" priority="46" aboveAverage="0" equalAverage="0" bottom="0" percent="0" rank="0" text="" dxfId="8031">
      <formula>$B$481&lt;1</formula>
    </cfRule>
  </conditionalFormatting>
  <conditionalFormatting sqref="B478:H478">
    <cfRule type="expression" priority="47" aboveAverage="0" equalAverage="0" bottom="0" percent="0" rank="0" text="" dxfId="8032">
      <formula>$B$478&lt;1</formula>
    </cfRule>
  </conditionalFormatting>
  <conditionalFormatting sqref="B477:H477">
    <cfRule type="expression" priority="48" aboveAverage="0" equalAverage="0" bottom="0" percent="0" rank="0" text="" dxfId="8033">
      <formula>$B$477&lt;1</formula>
    </cfRule>
  </conditionalFormatting>
  <conditionalFormatting sqref="B476:H476">
    <cfRule type="expression" priority="49" aboveAverage="0" equalAverage="0" bottom="0" percent="0" rank="0" text="" dxfId="8034">
      <formula>$B$476&lt;1</formula>
    </cfRule>
  </conditionalFormatting>
  <conditionalFormatting sqref="B471:H471">
    <cfRule type="expression" priority="50" aboveAverage="0" equalAverage="0" bottom="0" percent="0" rank="0" text="" dxfId="8035">
      <formula>$B$471&lt;1</formula>
    </cfRule>
  </conditionalFormatting>
  <conditionalFormatting sqref="B470:H470">
    <cfRule type="expression" priority="51" aboveAverage="0" equalAverage="0" bottom="0" percent="0" rank="0" text="" dxfId="8036">
      <formula>$B$470&lt;1</formula>
    </cfRule>
  </conditionalFormatting>
  <conditionalFormatting sqref="B469:H469">
    <cfRule type="expression" priority="52" aboveAverage="0" equalAverage="0" bottom="0" percent="0" rank="0" text="" dxfId="8037">
      <formula>$B$469&lt;1</formula>
    </cfRule>
  </conditionalFormatting>
  <conditionalFormatting sqref="B468:H468">
    <cfRule type="expression" priority="53" aboveAverage="0" equalAverage="0" bottom="0" percent="0" rank="0" text="" dxfId="8038">
      <formula>$B$468&lt;1</formula>
    </cfRule>
  </conditionalFormatting>
  <conditionalFormatting sqref="B467:H467">
    <cfRule type="expression" priority="54" aboveAverage="0" equalAverage="0" bottom="0" percent="0" rank="0" text="" dxfId="8039">
      <formula>$B$467&lt;1</formula>
    </cfRule>
  </conditionalFormatting>
  <conditionalFormatting sqref="B466:H466">
    <cfRule type="expression" priority="55" aboveAverage="0" equalAverage="0" bottom="0" percent="0" rank="0" text="" dxfId="8040">
      <formula>$B$466&lt;1</formula>
    </cfRule>
  </conditionalFormatting>
  <conditionalFormatting sqref="B465:H465">
    <cfRule type="expression" priority="56" aboveAverage="0" equalAverage="0" bottom="0" percent="0" rank="0" text="" dxfId="8041">
      <formula>$B$465&lt;1</formula>
    </cfRule>
  </conditionalFormatting>
  <conditionalFormatting sqref="B464:H464">
    <cfRule type="expression" priority="57" aboveAverage="0" equalAverage="0" bottom="0" percent="0" rank="0" text="" dxfId="8042">
      <formula>$B$464&lt;1</formula>
    </cfRule>
  </conditionalFormatting>
  <conditionalFormatting sqref="B463:H463">
    <cfRule type="expression" priority="58" aboveAverage="0" equalAverage="0" bottom="0" percent="0" rank="0" text="" dxfId="8043">
      <formula>$B$463&lt;1</formula>
    </cfRule>
  </conditionalFormatting>
  <conditionalFormatting sqref="B462:H462">
    <cfRule type="expression" priority="59" aboveAverage="0" equalAverage="0" bottom="0" percent="0" rank="0" text="" dxfId="8044">
      <formula>$B$462&lt;1</formula>
    </cfRule>
  </conditionalFormatting>
  <conditionalFormatting sqref="B461:H461">
    <cfRule type="expression" priority="60" aboveAverage="0" equalAverage="0" bottom="0" percent="0" rank="0" text="" dxfId="8045">
      <formula>$B$461&lt;1</formula>
    </cfRule>
  </conditionalFormatting>
  <conditionalFormatting sqref="B460:H460">
    <cfRule type="expression" priority="61" aboveAverage="0" equalAverage="0" bottom="0" percent="0" rank="0" text="" dxfId="8046">
      <formula>$B$460&lt;1</formula>
    </cfRule>
  </conditionalFormatting>
  <conditionalFormatting sqref="B459:H459">
    <cfRule type="expression" priority="62" aboveAverage="0" equalAverage="0" bottom="0" percent="0" rank="0" text="" dxfId="8047">
      <formula>$B$459&lt;1</formula>
    </cfRule>
  </conditionalFormatting>
  <conditionalFormatting sqref="B458:H458">
    <cfRule type="expression" priority="63" aboveAverage="0" equalAverage="0" bottom="0" percent="0" rank="0" text="" dxfId="8048">
      <formula>$B$458&lt;1</formula>
    </cfRule>
  </conditionalFormatting>
  <conditionalFormatting sqref="B457:H457">
    <cfRule type="expression" priority="64" aboveAverage="0" equalAverage="0" bottom="0" percent="0" rank="0" text="" dxfId="8049">
      <formula>$B$457&lt;1</formula>
    </cfRule>
  </conditionalFormatting>
  <conditionalFormatting sqref="B456:H456">
    <cfRule type="expression" priority="65" aboveAverage="0" equalAverage="0" bottom="0" percent="0" rank="0" text="" dxfId="8050">
      <formula>$B$456&lt;1</formula>
    </cfRule>
  </conditionalFormatting>
  <conditionalFormatting sqref="B455:H455">
    <cfRule type="expression" priority="66" aboveAverage="0" equalAverage="0" bottom="0" percent="0" rank="0" text="" dxfId="8051">
      <formula>$B$455&lt;1</formula>
    </cfRule>
  </conditionalFormatting>
  <conditionalFormatting sqref="B454:H454">
    <cfRule type="expression" priority="67" aboveAverage="0" equalAverage="0" bottom="0" percent="0" rank="0" text="" dxfId="8052">
      <formula>$B$454&lt;1</formula>
    </cfRule>
  </conditionalFormatting>
  <conditionalFormatting sqref="B453:H453">
    <cfRule type="expression" priority="68" aboveAverage="0" equalAverage="0" bottom="0" percent="0" rank="0" text="" dxfId="8053">
      <formula>$B$453&lt;1</formula>
    </cfRule>
  </conditionalFormatting>
  <conditionalFormatting sqref="B452:H452">
    <cfRule type="expression" priority="69" aboveAverage="0" equalAverage="0" bottom="0" percent="0" rank="0" text="" dxfId="8054">
      <formula>$B$452&lt;1</formula>
    </cfRule>
  </conditionalFormatting>
  <conditionalFormatting sqref="B451:H451">
    <cfRule type="expression" priority="70" aboveAverage="0" equalAverage="0" bottom="0" percent="0" rank="0" text="" dxfId="8055">
      <formula>$B$451&lt;1</formula>
    </cfRule>
  </conditionalFormatting>
  <conditionalFormatting sqref="B450:H450">
    <cfRule type="expression" priority="71" aboveAverage="0" equalAverage="0" bottom="0" percent="0" rank="0" text="" dxfId="8056">
      <formula>$B$450&lt;1</formula>
    </cfRule>
  </conditionalFormatting>
  <conditionalFormatting sqref="B449:H449">
    <cfRule type="expression" priority="72" aboveAverage="0" equalAverage="0" bottom="0" percent="0" rank="0" text="" dxfId="8057">
      <formula>$B$449&lt;1</formula>
    </cfRule>
  </conditionalFormatting>
  <conditionalFormatting sqref="B448:H448">
    <cfRule type="expression" priority="73" aboveAverage="0" equalAverage="0" bottom="0" percent="0" rank="0" text="" dxfId="8058">
      <formula>$B$448&lt;1</formula>
    </cfRule>
  </conditionalFormatting>
  <conditionalFormatting sqref="B447:H447">
    <cfRule type="expression" priority="74" aboveAverage="0" equalAverage="0" bottom="0" percent="0" rank="0" text="" dxfId="8059">
      <formula>$B$447&lt;1</formula>
    </cfRule>
  </conditionalFormatting>
  <conditionalFormatting sqref="B446:H446">
    <cfRule type="expression" priority="75" aboveAverage="0" equalAverage="0" bottom="0" percent="0" rank="0" text="" dxfId="8060">
      <formula>$B$446&lt;1</formula>
    </cfRule>
  </conditionalFormatting>
  <conditionalFormatting sqref="B445:H445">
    <cfRule type="expression" priority="76" aboveAverage="0" equalAverage="0" bottom="0" percent="0" rank="0" text="" dxfId="8061">
      <formula>$B$445&lt;1</formula>
    </cfRule>
  </conditionalFormatting>
  <conditionalFormatting sqref="B444:H444">
    <cfRule type="expression" priority="77" aboveAverage="0" equalAverage="0" bottom="0" percent="0" rank="0" text="" dxfId="8062">
      <formula>$B$444&lt;1</formula>
    </cfRule>
  </conditionalFormatting>
  <conditionalFormatting sqref="B443:H443">
    <cfRule type="expression" priority="78" aboveAverage="0" equalAverage="0" bottom="0" percent="0" rank="0" text="" dxfId="8063">
      <formula>$B$443&lt;1</formula>
    </cfRule>
  </conditionalFormatting>
  <conditionalFormatting sqref="B442:H442">
    <cfRule type="expression" priority="79" aboveAverage="0" equalAverage="0" bottom="0" percent="0" rank="0" text="" dxfId="8064">
      <formula>$B$442&lt;1</formula>
    </cfRule>
  </conditionalFormatting>
  <conditionalFormatting sqref="B441:H441">
    <cfRule type="expression" priority="80" aboveAverage="0" equalAverage="0" bottom="0" percent="0" rank="0" text="" dxfId="8065">
      <formula>$B$441&lt;1</formula>
    </cfRule>
  </conditionalFormatting>
  <conditionalFormatting sqref="B440:H440">
    <cfRule type="expression" priority="81" aboveAverage="0" equalAverage="0" bottom="0" percent="0" rank="0" text="" dxfId="8066">
      <formula>$B$440&lt;1</formula>
    </cfRule>
  </conditionalFormatting>
  <conditionalFormatting sqref="B439:H439">
    <cfRule type="expression" priority="82" aboveAverage="0" equalAverage="0" bottom="0" percent="0" rank="0" text="" dxfId="8067">
      <formula>$B$439&lt;1</formula>
    </cfRule>
  </conditionalFormatting>
  <conditionalFormatting sqref="B438:H438">
    <cfRule type="expression" priority="83" aboveAverage="0" equalAverage="0" bottom="0" percent="0" rank="0" text="" dxfId="8068">
      <formula>$B$438&lt;1</formula>
    </cfRule>
  </conditionalFormatting>
  <conditionalFormatting sqref="B437:H437">
    <cfRule type="expression" priority="84" aboveAverage="0" equalAverage="0" bottom="0" percent="0" rank="0" text="" dxfId="8069">
      <formula>$B$437&lt;1</formula>
    </cfRule>
  </conditionalFormatting>
  <conditionalFormatting sqref="B436:H436">
    <cfRule type="expression" priority="85" aboveAverage="0" equalAverage="0" bottom="0" percent="0" rank="0" text="" dxfId="8070">
      <formula>$B$436&lt;1</formula>
    </cfRule>
  </conditionalFormatting>
  <conditionalFormatting sqref="B435:H435">
    <cfRule type="expression" priority="86" aboveAverage="0" equalAverage="0" bottom="0" percent="0" rank="0" text="" dxfId="8071">
      <formula>$B$435&lt;1</formula>
    </cfRule>
  </conditionalFormatting>
  <conditionalFormatting sqref="B434:H434">
    <cfRule type="expression" priority="87" aboveAverage="0" equalAverage="0" bottom="0" percent="0" rank="0" text="" dxfId="8072">
      <formula>$B$434&lt;1</formula>
    </cfRule>
  </conditionalFormatting>
  <conditionalFormatting sqref="B433:H433">
    <cfRule type="expression" priority="88" aboveAverage="0" equalAverage="0" bottom="0" percent="0" rank="0" text="" dxfId="8073">
      <formula>$B$433&lt;1</formula>
    </cfRule>
  </conditionalFormatting>
  <conditionalFormatting sqref="B432:H432">
    <cfRule type="expression" priority="89" aboveAverage="0" equalAverage="0" bottom="0" percent="0" rank="0" text="" dxfId="8074">
      <formula>$B$432&lt;1</formula>
    </cfRule>
  </conditionalFormatting>
  <conditionalFormatting sqref="B431:H431">
    <cfRule type="expression" priority="90" aboveAverage="0" equalAverage="0" bottom="0" percent="0" rank="0" text="" dxfId="8075">
      <formula>$B$431&lt;1</formula>
    </cfRule>
  </conditionalFormatting>
  <conditionalFormatting sqref="B430:H430">
    <cfRule type="expression" priority="91" aboveAverage="0" equalAverage="0" bottom="0" percent="0" rank="0" text="" dxfId="8076">
      <formula>$B$430&lt;1</formula>
    </cfRule>
  </conditionalFormatting>
  <conditionalFormatting sqref="B429:H429">
    <cfRule type="expression" priority="92" aboveAverage="0" equalAverage="0" bottom="0" percent="0" rank="0" text="" dxfId="8077">
      <formula>$B$429&lt;1</formula>
    </cfRule>
  </conditionalFormatting>
  <conditionalFormatting sqref="B428:H428">
    <cfRule type="expression" priority="93" aboveAverage="0" equalAverage="0" bottom="0" percent="0" rank="0" text="" dxfId="8078">
      <formula>$B$428&lt;1</formula>
    </cfRule>
  </conditionalFormatting>
  <conditionalFormatting sqref="B427:H427">
    <cfRule type="expression" priority="94" aboveAverage="0" equalAverage="0" bottom="0" percent="0" rank="0" text="" dxfId="8079">
      <formula>$B$427&lt;1</formula>
    </cfRule>
  </conditionalFormatting>
  <conditionalFormatting sqref="B426:H426">
    <cfRule type="expression" priority="95" aboveAverage="0" equalAverage="0" bottom="0" percent="0" rank="0" text="" dxfId="8080">
      <formula>$B$426&lt;1</formula>
    </cfRule>
  </conditionalFormatting>
  <conditionalFormatting sqref="B425:H425">
    <cfRule type="expression" priority="96" aboveAverage="0" equalAverage="0" bottom="0" percent="0" rank="0" text="" dxfId="8081">
      <formula>$B$425&lt;1</formula>
    </cfRule>
  </conditionalFormatting>
  <conditionalFormatting sqref="B424:H424">
    <cfRule type="expression" priority="97" aboveAverage="0" equalAverage="0" bottom="0" percent="0" rank="0" text="" dxfId="8082">
      <formula>$B$424&lt;1</formula>
    </cfRule>
  </conditionalFormatting>
  <conditionalFormatting sqref="B423:H423">
    <cfRule type="expression" priority="98" aboveAverage="0" equalAverage="0" bottom="0" percent="0" rank="0" text="" dxfId="8083">
      <formula>$B$423&lt;1</formula>
    </cfRule>
  </conditionalFormatting>
  <conditionalFormatting sqref="B422:H422">
    <cfRule type="expression" priority="99" aboveAverage="0" equalAverage="0" bottom="0" percent="0" rank="0" text="" dxfId="8084">
      <formula>$B$422&lt;1</formula>
    </cfRule>
  </conditionalFormatting>
  <conditionalFormatting sqref="B421:H421">
    <cfRule type="expression" priority="100" aboveAverage="0" equalAverage="0" bottom="0" percent="0" rank="0" text="" dxfId="8085">
      <formula>$B$421&lt;1</formula>
    </cfRule>
  </conditionalFormatting>
  <conditionalFormatting sqref="B420:H420">
    <cfRule type="expression" priority="101" aboveAverage="0" equalAverage="0" bottom="0" percent="0" rank="0" text="" dxfId="8086">
      <formula>$B$420&lt;1</formula>
    </cfRule>
  </conditionalFormatting>
  <conditionalFormatting sqref="B419:H419">
    <cfRule type="expression" priority="102" aboveAverage="0" equalAverage="0" bottom="0" percent="0" rank="0" text="" dxfId="8087">
      <formula>$B$419&lt;1</formula>
    </cfRule>
  </conditionalFormatting>
  <conditionalFormatting sqref="B418:H418">
    <cfRule type="expression" priority="103" aboveAverage="0" equalAverage="0" bottom="0" percent="0" rank="0" text="" dxfId="8088">
      <formula>$B$418&lt;1</formula>
    </cfRule>
  </conditionalFormatting>
  <conditionalFormatting sqref="B417:H417">
    <cfRule type="expression" priority="104" aboveAverage="0" equalAverage="0" bottom="0" percent="0" rank="0" text="" dxfId="8089">
      <formula>$B$417&lt;1</formula>
    </cfRule>
  </conditionalFormatting>
  <conditionalFormatting sqref="B416:H416">
    <cfRule type="expression" priority="105" aboveAverage="0" equalAverage="0" bottom="0" percent="0" rank="0" text="" dxfId="8090">
      <formula>$B$416&lt;1</formula>
    </cfRule>
  </conditionalFormatting>
  <conditionalFormatting sqref="B415:H415">
    <cfRule type="expression" priority="106" aboveAverage="0" equalAverage="0" bottom="0" percent="0" rank="0" text="" dxfId="8091">
      <formula>$B$415&lt;1</formula>
    </cfRule>
  </conditionalFormatting>
  <conditionalFormatting sqref="B414:H414">
    <cfRule type="expression" priority="107" aboveAverage="0" equalAverage="0" bottom="0" percent="0" rank="0" text="" dxfId="8092">
      <formula>$B$414&lt;1</formula>
    </cfRule>
  </conditionalFormatting>
  <conditionalFormatting sqref="B413:H413">
    <cfRule type="expression" priority="108" aboveAverage="0" equalAverage="0" bottom="0" percent="0" rank="0" text="" dxfId="8093">
      <formula>$B$413&lt;1</formula>
    </cfRule>
  </conditionalFormatting>
  <conditionalFormatting sqref="B412:H412">
    <cfRule type="expression" priority="109" aboveAverage="0" equalAverage="0" bottom="0" percent="0" rank="0" text="" dxfId="8094">
      <formula>$B$412&lt;1</formula>
    </cfRule>
  </conditionalFormatting>
  <conditionalFormatting sqref="B411:H411">
    <cfRule type="expression" priority="110" aboveAverage="0" equalAverage="0" bottom="0" percent="0" rank="0" text="" dxfId="8095">
      <formula>$B$411&lt;1</formula>
    </cfRule>
  </conditionalFormatting>
  <conditionalFormatting sqref="B410:H410">
    <cfRule type="expression" priority="111" aboveAverage="0" equalAverage="0" bottom="0" percent="0" rank="0" text="" dxfId="8096">
      <formula>$B$410&lt;1</formula>
    </cfRule>
  </conditionalFormatting>
  <conditionalFormatting sqref="B409:H409">
    <cfRule type="expression" priority="112" aboveAverage="0" equalAverage="0" bottom="0" percent="0" rank="0" text="" dxfId="8097">
      <formula>$B$409&lt;1</formula>
    </cfRule>
  </conditionalFormatting>
  <conditionalFormatting sqref="B408:H408">
    <cfRule type="expression" priority="113" aboveAverage="0" equalAverage="0" bottom="0" percent="0" rank="0" text="" dxfId="8098">
      <formula>$B$408&lt;1</formula>
    </cfRule>
  </conditionalFormatting>
  <conditionalFormatting sqref="B407:H407">
    <cfRule type="expression" priority="114" aboveAverage="0" equalAverage="0" bottom="0" percent="0" rank="0" text="" dxfId="8099">
      <formula>$B$407&lt;1</formula>
    </cfRule>
  </conditionalFormatting>
  <conditionalFormatting sqref="B406:H406">
    <cfRule type="expression" priority="115" aboveAverage="0" equalAverage="0" bottom="0" percent="0" rank="0" text="" dxfId="8100">
      <formula>$B$406&lt;1</formula>
    </cfRule>
  </conditionalFormatting>
  <conditionalFormatting sqref="B405:H405">
    <cfRule type="expression" priority="116" aboveAverage="0" equalAverage="0" bottom="0" percent="0" rank="0" text="" dxfId="8101">
      <formula>$B$405&lt;1</formula>
    </cfRule>
  </conditionalFormatting>
  <conditionalFormatting sqref="B404:H404">
    <cfRule type="expression" priority="117" aboveAverage="0" equalAverage="0" bottom="0" percent="0" rank="0" text="" dxfId="8102">
      <formula>$B$404&lt;1</formula>
    </cfRule>
  </conditionalFormatting>
  <conditionalFormatting sqref="B403:H403">
    <cfRule type="expression" priority="118" aboveAverage="0" equalAverage="0" bottom="0" percent="0" rank="0" text="" dxfId="8103">
      <formula>$B$403&lt;1</formula>
    </cfRule>
  </conditionalFormatting>
  <conditionalFormatting sqref="B402:H402">
    <cfRule type="expression" priority="119" aboveAverage="0" equalAverage="0" bottom="0" percent="0" rank="0" text="" dxfId="8104">
      <formula>$B$402&lt;1</formula>
    </cfRule>
  </conditionalFormatting>
  <conditionalFormatting sqref="B401:H401">
    <cfRule type="expression" priority="120" aboveAverage="0" equalAverage="0" bottom="0" percent="0" rank="0" text="" dxfId="8105">
      <formula>$B$401&lt;1</formula>
    </cfRule>
  </conditionalFormatting>
  <conditionalFormatting sqref="B400:H400">
    <cfRule type="expression" priority="121" aboveAverage="0" equalAverage="0" bottom="0" percent="0" rank="0" text="" dxfId="8106">
      <formula>$B$400&lt;1</formula>
    </cfRule>
  </conditionalFormatting>
  <conditionalFormatting sqref="B399:H399">
    <cfRule type="expression" priority="122" aboveAverage="0" equalAverage="0" bottom="0" percent="0" rank="0" text="" dxfId="8107">
      <formula>$B$399&lt;1</formula>
    </cfRule>
  </conditionalFormatting>
  <conditionalFormatting sqref="B398:H398">
    <cfRule type="expression" priority="123" aboveAverage="0" equalAverage="0" bottom="0" percent="0" rank="0" text="" dxfId="8108">
      <formula>$B$398&lt;1</formula>
    </cfRule>
  </conditionalFormatting>
  <conditionalFormatting sqref="B397:H397">
    <cfRule type="expression" priority="124" aboveAverage="0" equalAverage="0" bottom="0" percent="0" rank="0" text="" dxfId="8109">
      <formula>$B$397&lt;1</formula>
    </cfRule>
  </conditionalFormatting>
  <conditionalFormatting sqref="B396:H396">
    <cfRule type="expression" priority="125" aboveAverage="0" equalAverage="0" bottom="0" percent="0" rank="0" text="" dxfId="8110">
      <formula>$B$396&lt;1</formula>
    </cfRule>
  </conditionalFormatting>
  <conditionalFormatting sqref="B395:H395">
    <cfRule type="expression" priority="126" aboveAverage="0" equalAverage="0" bottom="0" percent="0" rank="0" text="" dxfId="8111">
      <formula>$B$395&lt;1</formula>
    </cfRule>
  </conditionalFormatting>
  <conditionalFormatting sqref="B394:H394">
    <cfRule type="expression" priority="127" aboveAverage="0" equalAverage="0" bottom="0" percent="0" rank="0" text="" dxfId="8112">
      <formula>$B$394&lt;1</formula>
    </cfRule>
  </conditionalFormatting>
  <conditionalFormatting sqref="B393:H393">
    <cfRule type="expression" priority="128" aboveAverage="0" equalAverage="0" bottom="0" percent="0" rank="0" text="" dxfId="8113">
      <formula>$B$393&lt;1</formula>
    </cfRule>
  </conditionalFormatting>
  <conditionalFormatting sqref="B392:H392">
    <cfRule type="expression" priority="129" aboveAverage="0" equalAverage="0" bottom="0" percent="0" rank="0" text="" dxfId="8114">
      <formula>$B$392&lt;1</formula>
    </cfRule>
  </conditionalFormatting>
  <conditionalFormatting sqref="B391:H391">
    <cfRule type="expression" priority="130" aboveAverage="0" equalAverage="0" bottom="0" percent="0" rank="0" text="" dxfId="8115">
      <formula>$B$391&lt;1</formula>
    </cfRule>
  </conditionalFormatting>
  <conditionalFormatting sqref="B390:H390">
    <cfRule type="expression" priority="131" aboveAverage="0" equalAverage="0" bottom="0" percent="0" rank="0" text="" dxfId="8116">
      <formula>$B$390&lt;1</formula>
    </cfRule>
  </conditionalFormatting>
  <conditionalFormatting sqref="B389:H389">
    <cfRule type="expression" priority="132" aboveAverage="0" equalAverage="0" bottom="0" percent="0" rank="0" text="" dxfId="8117">
      <formula>$B$389&lt;1</formula>
    </cfRule>
  </conditionalFormatting>
  <conditionalFormatting sqref="B388:H388">
    <cfRule type="expression" priority="133" aboveAverage="0" equalAverage="0" bottom="0" percent="0" rank="0" text="" dxfId="8118">
      <formula>$B$388&lt;1</formula>
    </cfRule>
  </conditionalFormatting>
  <conditionalFormatting sqref="B387:H387">
    <cfRule type="expression" priority="134" aboveAverage="0" equalAverage="0" bottom="0" percent="0" rank="0" text="" dxfId="8119">
      <formula>$B$387&lt;1</formula>
    </cfRule>
  </conditionalFormatting>
  <conditionalFormatting sqref="B386:H386">
    <cfRule type="expression" priority="135" aboveAverage="0" equalAverage="0" bottom="0" percent="0" rank="0" text="" dxfId="8120">
      <formula>$B$386&lt;1</formula>
    </cfRule>
  </conditionalFormatting>
  <conditionalFormatting sqref="B385:H385">
    <cfRule type="expression" priority="136" aboveAverage="0" equalAverage="0" bottom="0" percent="0" rank="0" text="" dxfId="8121">
      <formula>$B$385&lt;1</formula>
    </cfRule>
  </conditionalFormatting>
  <conditionalFormatting sqref="B384:H384">
    <cfRule type="expression" priority="137" aboveAverage="0" equalAverage="0" bottom="0" percent="0" rank="0" text="" dxfId="8122">
      <formula>$B$384&lt;1</formula>
    </cfRule>
  </conditionalFormatting>
  <conditionalFormatting sqref="B383:H383">
    <cfRule type="expression" priority="138" aboveAverage="0" equalAverage="0" bottom="0" percent="0" rank="0" text="" dxfId="8123">
      <formula>$B$383&lt;1</formula>
    </cfRule>
  </conditionalFormatting>
  <conditionalFormatting sqref="B382:H382">
    <cfRule type="expression" priority="139" aboveAverage="0" equalAverage="0" bottom="0" percent="0" rank="0" text="" dxfId="8124">
      <formula>$B$382&lt;1</formula>
    </cfRule>
  </conditionalFormatting>
  <conditionalFormatting sqref="B381:H381">
    <cfRule type="expression" priority="140" aboveAverage="0" equalAverage="0" bottom="0" percent="0" rank="0" text="" dxfId="8125">
      <formula>$B$381&lt;1</formula>
    </cfRule>
  </conditionalFormatting>
  <conditionalFormatting sqref="B380:H380">
    <cfRule type="expression" priority="141" aboveAverage="0" equalAverage="0" bottom="0" percent="0" rank="0" text="" dxfId="8126">
      <formula>$B$380&lt;1</formula>
    </cfRule>
  </conditionalFormatting>
  <conditionalFormatting sqref="B379:H379">
    <cfRule type="expression" priority="142" aboveAverage="0" equalAverage="0" bottom="0" percent="0" rank="0" text="" dxfId="8127">
      <formula>$B$379&lt;1</formula>
    </cfRule>
  </conditionalFormatting>
  <conditionalFormatting sqref="B378:H378">
    <cfRule type="expression" priority="143" aboveAverage="0" equalAverage="0" bottom="0" percent="0" rank="0" text="" dxfId="8128">
      <formula>$B$378&lt;1</formula>
    </cfRule>
  </conditionalFormatting>
  <conditionalFormatting sqref="B377:H377">
    <cfRule type="expression" priority="144" aboveAverage="0" equalAverage="0" bottom="0" percent="0" rank="0" text="" dxfId="8129">
      <formula>$B$377&lt;1</formula>
    </cfRule>
  </conditionalFormatting>
  <conditionalFormatting sqref="B376:H376">
    <cfRule type="expression" priority="145" aboveAverage="0" equalAverage="0" bottom="0" percent="0" rank="0" text="" dxfId="8130">
      <formula>$B$376&lt;1</formula>
    </cfRule>
  </conditionalFormatting>
  <conditionalFormatting sqref="B375:H375">
    <cfRule type="expression" priority="146" aboveAverage="0" equalAverage="0" bottom="0" percent="0" rank="0" text="" dxfId="8131">
      <formula>$B$375&lt;1</formula>
    </cfRule>
  </conditionalFormatting>
  <conditionalFormatting sqref="B374:H374">
    <cfRule type="expression" priority="147" aboveAverage="0" equalAverage="0" bottom="0" percent="0" rank="0" text="" dxfId="8132">
      <formula>$B$374&lt;1</formula>
    </cfRule>
  </conditionalFormatting>
  <conditionalFormatting sqref="B373:H373">
    <cfRule type="expression" priority="148" aboveAverage="0" equalAverage="0" bottom="0" percent="0" rank="0" text="" dxfId="8133">
      <formula>$B$373&lt;1</formula>
    </cfRule>
  </conditionalFormatting>
  <conditionalFormatting sqref="B372:H372">
    <cfRule type="expression" priority="149" aboveAverage="0" equalAverage="0" bottom="0" percent="0" rank="0" text="" dxfId="8134">
      <formula>$B$372&lt;1</formula>
    </cfRule>
  </conditionalFormatting>
  <conditionalFormatting sqref="B371:H371">
    <cfRule type="expression" priority="150" aboveAverage="0" equalAverage="0" bottom="0" percent="0" rank="0" text="" dxfId="8135">
      <formula>$B$371&lt;1</formula>
    </cfRule>
  </conditionalFormatting>
  <conditionalFormatting sqref="B370:H370">
    <cfRule type="expression" priority="151" aboveAverage="0" equalAverage="0" bottom="0" percent="0" rank="0" text="" dxfId="8136">
      <formula>$B$370&lt;1</formula>
    </cfRule>
  </conditionalFormatting>
  <conditionalFormatting sqref="B369:H369">
    <cfRule type="expression" priority="152" aboveAverage="0" equalAverage="0" bottom="0" percent="0" rank="0" text="" dxfId="8137">
      <formula>$B$369&lt;1</formula>
    </cfRule>
  </conditionalFormatting>
  <conditionalFormatting sqref="B368:H368">
    <cfRule type="expression" priority="153" aboveAverage="0" equalAverage="0" bottom="0" percent="0" rank="0" text="" dxfId="8138">
      <formula>$B$368&lt;1</formula>
    </cfRule>
  </conditionalFormatting>
  <conditionalFormatting sqref="B367:H367">
    <cfRule type="expression" priority="154" aboveAverage="0" equalAverage="0" bottom="0" percent="0" rank="0" text="" dxfId="8139">
      <formula>$B$367&lt;1</formula>
    </cfRule>
  </conditionalFormatting>
  <conditionalFormatting sqref="B366:H366">
    <cfRule type="expression" priority="155" aboveAverage="0" equalAverage="0" bottom="0" percent="0" rank="0" text="" dxfId="8140">
      <formula>$B$366&lt;1</formula>
    </cfRule>
  </conditionalFormatting>
  <conditionalFormatting sqref="B365:H365">
    <cfRule type="expression" priority="156" aboveAverage="0" equalAverage="0" bottom="0" percent="0" rank="0" text="" dxfId="8141">
      <formula>$B$365&lt;1</formula>
    </cfRule>
  </conditionalFormatting>
  <conditionalFormatting sqref="B364:H364">
    <cfRule type="expression" priority="157" aboveAverage="0" equalAverage="0" bottom="0" percent="0" rank="0" text="" dxfId="8142">
      <formula>$B$364&lt;1</formula>
    </cfRule>
  </conditionalFormatting>
  <conditionalFormatting sqref="B363:H363">
    <cfRule type="expression" priority="158" aboveAverage="0" equalAverage="0" bottom="0" percent="0" rank="0" text="" dxfId="8143">
      <formula>$B$363&lt;1</formula>
    </cfRule>
  </conditionalFormatting>
  <conditionalFormatting sqref="B362:H362">
    <cfRule type="expression" priority="159" aboveAverage="0" equalAverage="0" bottom="0" percent="0" rank="0" text="" dxfId="8144">
      <formula>$B$362&lt;1</formula>
    </cfRule>
  </conditionalFormatting>
  <conditionalFormatting sqref="B359:H359">
    <cfRule type="expression" priority="160" aboveAverage="0" equalAverage="0" bottom="0" percent="0" rank="0" text="" dxfId="8145">
      <formula>$B$359&lt;1</formula>
    </cfRule>
  </conditionalFormatting>
  <conditionalFormatting sqref="B358:H358">
    <cfRule type="expression" priority="161" aboveAverage="0" equalAverage="0" bottom="0" percent="0" rank="0" text="" dxfId="8146">
      <formula>$B$358&lt;1</formula>
    </cfRule>
  </conditionalFormatting>
  <conditionalFormatting sqref="B357:H357">
    <cfRule type="expression" priority="162" aboveAverage="0" equalAverage="0" bottom="0" percent="0" rank="0" text="" dxfId="8147">
      <formula>$B$357&lt;1</formula>
    </cfRule>
  </conditionalFormatting>
  <conditionalFormatting sqref="B356:H356">
    <cfRule type="expression" priority="163" aboveAverage="0" equalAverage="0" bottom="0" percent="0" rank="0" text="" dxfId="8148">
      <formula>$B$356&lt;1</formula>
    </cfRule>
  </conditionalFormatting>
  <conditionalFormatting sqref="B355:H355">
    <cfRule type="expression" priority="164" aboveAverage="0" equalAverage="0" bottom="0" percent="0" rank="0" text="" dxfId="8149">
      <formula>$B$355&lt;1</formula>
    </cfRule>
  </conditionalFormatting>
  <conditionalFormatting sqref="B354:H354">
    <cfRule type="expression" priority="165" aboveAverage="0" equalAverage="0" bottom="0" percent="0" rank="0" text="" dxfId="8150">
      <formula>$B$354&lt;1</formula>
    </cfRule>
  </conditionalFormatting>
  <conditionalFormatting sqref="B353:H353">
    <cfRule type="expression" priority="166" aboveAverage="0" equalAverage="0" bottom="0" percent="0" rank="0" text="" dxfId="8151">
      <formula>$B$353&lt;1</formula>
    </cfRule>
  </conditionalFormatting>
  <conditionalFormatting sqref="B352:H352">
    <cfRule type="expression" priority="167" aboveAverage="0" equalAverage="0" bottom="0" percent="0" rank="0" text="" dxfId="8152">
      <formula>$B$352&lt;1</formula>
    </cfRule>
  </conditionalFormatting>
  <conditionalFormatting sqref="B351:H351">
    <cfRule type="expression" priority="168" aboveAverage="0" equalAverage="0" bottom="0" percent="0" rank="0" text="" dxfId="8153">
      <formula>$B$351&lt;1</formula>
    </cfRule>
  </conditionalFormatting>
  <conditionalFormatting sqref="B350:H350">
    <cfRule type="expression" priority="169" aboveAverage="0" equalAverage="0" bottom="0" percent="0" rank="0" text="" dxfId="8154">
      <formula>$B$350&lt;1</formula>
    </cfRule>
  </conditionalFormatting>
  <conditionalFormatting sqref="B349:H349">
    <cfRule type="expression" priority="170" aboveAverage="0" equalAverage="0" bottom="0" percent="0" rank="0" text="" dxfId="8155">
      <formula>$B$349&lt;1</formula>
    </cfRule>
  </conditionalFormatting>
  <conditionalFormatting sqref="B348:H348">
    <cfRule type="expression" priority="171" aboveAverage="0" equalAverage="0" bottom="0" percent="0" rank="0" text="" dxfId="8156">
      <formula>$B$348&lt;1</formula>
    </cfRule>
  </conditionalFormatting>
  <conditionalFormatting sqref="B343:H343">
    <cfRule type="expression" priority="172" aboveAverage="0" equalAverage="0" bottom="0" percent="0" rank="0" text="" dxfId="8157">
      <formula>$B$343&lt;1</formula>
    </cfRule>
  </conditionalFormatting>
  <conditionalFormatting sqref="B342:H342">
    <cfRule type="expression" priority="173" aboveAverage="0" equalAverage="0" bottom="0" percent="0" rank="0" text="" dxfId="8158">
      <formula>$B$342&lt;1</formula>
    </cfRule>
  </conditionalFormatting>
  <conditionalFormatting sqref="B341:H341">
    <cfRule type="expression" priority="174" aboveAverage="0" equalAverage="0" bottom="0" percent="0" rank="0" text="" dxfId="8159">
      <formula>$B$341&lt;1</formula>
    </cfRule>
  </conditionalFormatting>
  <conditionalFormatting sqref="B340:H340">
    <cfRule type="expression" priority="175" aboveAverage="0" equalAverage="0" bottom="0" percent="0" rank="0" text="" dxfId="8160">
      <formula>$B$340&lt;1</formula>
    </cfRule>
  </conditionalFormatting>
  <conditionalFormatting sqref="B339:H339">
    <cfRule type="expression" priority="176" aboveAverage="0" equalAverage="0" bottom="0" percent="0" rank="0" text="" dxfId="8161">
      <formula>$B$339&lt;1</formula>
    </cfRule>
  </conditionalFormatting>
  <conditionalFormatting sqref="B338:H338">
    <cfRule type="expression" priority="177" aboveAverage="0" equalAverage="0" bottom="0" percent="0" rank="0" text="" dxfId="8162">
      <formula>$B$338&lt;1</formula>
    </cfRule>
  </conditionalFormatting>
  <conditionalFormatting sqref="B337:H337">
    <cfRule type="expression" priority="178" aboveAverage="0" equalAverage="0" bottom="0" percent="0" rank="0" text="" dxfId="8163">
      <formula>$B$337&lt;1</formula>
    </cfRule>
  </conditionalFormatting>
  <conditionalFormatting sqref="B336:H336">
    <cfRule type="expression" priority="179" aboveAverage="0" equalAverage="0" bottom="0" percent="0" rank="0" text="" dxfId="8164">
      <formula>$B$336&lt;1</formula>
    </cfRule>
  </conditionalFormatting>
  <conditionalFormatting sqref="B335:H335">
    <cfRule type="expression" priority="180" aboveAverage="0" equalAverage="0" bottom="0" percent="0" rank="0" text="" dxfId="8165">
      <formula>$B$335&lt;1</formula>
    </cfRule>
  </conditionalFormatting>
  <conditionalFormatting sqref="B334:H334">
    <cfRule type="expression" priority="181" aboveAverage="0" equalAverage="0" bottom="0" percent="0" rank="0" text="" dxfId="8166">
      <formula>$B$334&lt;1</formula>
    </cfRule>
  </conditionalFormatting>
  <conditionalFormatting sqref="B333:H333">
    <cfRule type="expression" priority="182" aboveAverage="0" equalAverage="0" bottom="0" percent="0" rank="0" text="" dxfId="8167">
      <formula>$B$333&lt;1</formula>
    </cfRule>
  </conditionalFormatting>
  <conditionalFormatting sqref="B332:H332">
    <cfRule type="expression" priority="183" aboveAverage="0" equalAverage="0" bottom="0" percent="0" rank="0" text="" dxfId="8168">
      <formula>$B$332&lt;1</formula>
    </cfRule>
  </conditionalFormatting>
  <conditionalFormatting sqref="B331:H331">
    <cfRule type="expression" priority="184" aboveAverage="0" equalAverage="0" bottom="0" percent="0" rank="0" text="" dxfId="8169">
      <formula>$B$331&lt;1</formula>
    </cfRule>
  </conditionalFormatting>
  <conditionalFormatting sqref="B330:H330">
    <cfRule type="expression" priority="185" aboveAverage="0" equalAverage="0" bottom="0" percent="0" rank="0" text="" dxfId="8170">
      <formula>$B$330&lt;1</formula>
    </cfRule>
  </conditionalFormatting>
  <conditionalFormatting sqref="B329:H329">
    <cfRule type="expression" priority="186" aboveAverage="0" equalAverage="0" bottom="0" percent="0" rank="0" text="" dxfId="8171">
      <formula>$B$329&lt;1</formula>
    </cfRule>
  </conditionalFormatting>
  <conditionalFormatting sqref="B328:H328">
    <cfRule type="expression" priority="187" aboveAverage="0" equalAverage="0" bottom="0" percent="0" rank="0" text="" dxfId="8172">
      <formula>$B$328&lt;1</formula>
    </cfRule>
  </conditionalFormatting>
  <conditionalFormatting sqref="B327:H327">
    <cfRule type="expression" priority="188" aboveAverage="0" equalAverage="0" bottom="0" percent="0" rank="0" text="" dxfId="8173">
      <formula>$B$327&lt;1</formula>
    </cfRule>
  </conditionalFormatting>
  <conditionalFormatting sqref="B326:H326">
    <cfRule type="expression" priority="189" aboveAverage="0" equalAverage="0" bottom="0" percent="0" rank="0" text="" dxfId="8174">
      <formula>$B$326&lt;1</formula>
    </cfRule>
  </conditionalFormatting>
  <conditionalFormatting sqref="B325:H325">
    <cfRule type="expression" priority="190" aboveAverage="0" equalAverage="0" bottom="0" percent="0" rank="0" text="" dxfId="8175">
      <formula>$B$325&lt;1</formula>
    </cfRule>
  </conditionalFormatting>
  <conditionalFormatting sqref="B324:H324">
    <cfRule type="expression" priority="191" aboveAverage="0" equalAverage="0" bottom="0" percent="0" rank="0" text="" dxfId="8176">
      <formula>$B$324&lt;1</formula>
    </cfRule>
  </conditionalFormatting>
  <conditionalFormatting sqref="B323:H323">
    <cfRule type="expression" priority="192" aboveAverage="0" equalAverage="0" bottom="0" percent="0" rank="0" text="" dxfId="8177">
      <formula>$B$323&lt;1</formula>
    </cfRule>
  </conditionalFormatting>
  <conditionalFormatting sqref="B322:H322">
    <cfRule type="expression" priority="193" aboveAverage="0" equalAverage="0" bottom="0" percent="0" rank="0" text="" dxfId="8178">
      <formula>$B$322&lt;1</formula>
    </cfRule>
  </conditionalFormatting>
  <conditionalFormatting sqref="B321:H321">
    <cfRule type="expression" priority="194" aboveAverage="0" equalAverage="0" bottom="0" percent="0" rank="0" text="" dxfId="8179">
      <formula>$B$321&lt;1</formula>
    </cfRule>
  </conditionalFormatting>
  <conditionalFormatting sqref="B320:H320">
    <cfRule type="expression" priority="195" aboveAverage="0" equalAverage="0" bottom="0" percent="0" rank="0" text="" dxfId="8180">
      <formula>$B$320&lt;1</formula>
    </cfRule>
  </conditionalFormatting>
  <conditionalFormatting sqref="B319:H319">
    <cfRule type="expression" priority="196" aboveAverage="0" equalAverage="0" bottom="0" percent="0" rank="0" text="" dxfId="8181">
      <formula>$B$319&lt;1</formula>
    </cfRule>
  </conditionalFormatting>
  <conditionalFormatting sqref="B318:H318">
    <cfRule type="expression" priority="197" aboveAverage="0" equalAverage="0" bottom="0" percent="0" rank="0" text="" dxfId="8182">
      <formula>$B$318&lt;1</formula>
    </cfRule>
  </conditionalFormatting>
  <conditionalFormatting sqref="B317:H317">
    <cfRule type="expression" priority="198" aboveAverage="0" equalAverage="0" bottom="0" percent="0" rank="0" text="" dxfId="8183">
      <formula>$B$317&lt;1</formula>
    </cfRule>
  </conditionalFormatting>
  <conditionalFormatting sqref="B316:H316">
    <cfRule type="expression" priority="199" aboveAverage="0" equalAverage="0" bottom="0" percent="0" rank="0" text="" dxfId="8184">
      <formula>$B$316&lt;1</formula>
    </cfRule>
  </conditionalFormatting>
  <conditionalFormatting sqref="B315:H315">
    <cfRule type="expression" priority="200" aboveAverage="0" equalAverage="0" bottom="0" percent="0" rank="0" text="" dxfId="8185">
      <formula>$B$315&lt;1</formula>
    </cfRule>
  </conditionalFormatting>
  <conditionalFormatting sqref="B314:H314">
    <cfRule type="expression" priority="201" aboveAverage="0" equalAverage="0" bottom="0" percent="0" rank="0" text="" dxfId="8186">
      <formula>$B$314&lt;1</formula>
    </cfRule>
  </conditionalFormatting>
  <conditionalFormatting sqref="B313:H313">
    <cfRule type="expression" priority="202" aboveAverage="0" equalAverage="0" bottom="0" percent="0" rank="0" text="" dxfId="8187">
      <formula>$B$313&lt;1</formula>
    </cfRule>
  </conditionalFormatting>
  <conditionalFormatting sqref="B312:H312">
    <cfRule type="expression" priority="203" aboveAverage="0" equalAverage="0" bottom="0" percent="0" rank="0" text="" dxfId="8188">
      <formula>$B$312&lt;1</formula>
    </cfRule>
  </conditionalFormatting>
  <conditionalFormatting sqref="B311:H311">
    <cfRule type="expression" priority="204" aboveAverage="0" equalAverage="0" bottom="0" percent="0" rank="0" text="" dxfId="8189">
      <formula>$B$311&lt;1</formula>
    </cfRule>
  </conditionalFormatting>
  <conditionalFormatting sqref="B310:H310">
    <cfRule type="expression" priority="205" aboveAverage="0" equalAverage="0" bottom="0" percent="0" rank="0" text="" dxfId="8190">
      <formula>$B$310&lt;1</formula>
    </cfRule>
  </conditionalFormatting>
  <conditionalFormatting sqref="B309:H309">
    <cfRule type="expression" priority="206" aboveAverage="0" equalAverage="0" bottom="0" percent="0" rank="0" text="" dxfId="8191">
      <formula>$B$309&lt;1</formula>
    </cfRule>
  </conditionalFormatting>
  <conditionalFormatting sqref="B308:H308">
    <cfRule type="expression" priority="207" aboveAverage="0" equalAverage="0" bottom="0" percent="0" rank="0" text="" dxfId="8192">
      <formula>$B$308&lt;1</formula>
    </cfRule>
  </conditionalFormatting>
  <conditionalFormatting sqref="B307:H307">
    <cfRule type="expression" priority="208" aboveAverage="0" equalAverage="0" bottom="0" percent="0" rank="0" text="" dxfId="8193">
      <formula>$B$307&lt;1</formula>
    </cfRule>
  </conditionalFormatting>
  <conditionalFormatting sqref="B306:H306">
    <cfRule type="expression" priority="209" aboveAverage="0" equalAverage="0" bottom="0" percent="0" rank="0" text="" dxfId="8194">
      <formula>$B$306&lt;1</formula>
    </cfRule>
  </conditionalFormatting>
  <conditionalFormatting sqref="B305:H305">
    <cfRule type="expression" priority="210" aboveAverage="0" equalAverage="0" bottom="0" percent="0" rank="0" text="" dxfId="8195">
      <formula>$B$305&lt;1</formula>
    </cfRule>
  </conditionalFormatting>
  <conditionalFormatting sqref="B304:H304">
    <cfRule type="expression" priority="211" aboveAverage="0" equalAverage="0" bottom="0" percent="0" rank="0" text="" dxfId="8196">
      <formula>$B$304&lt;1</formula>
    </cfRule>
  </conditionalFormatting>
  <conditionalFormatting sqref="B303:H303">
    <cfRule type="expression" priority="212" aboveAverage="0" equalAverage="0" bottom="0" percent="0" rank="0" text="" dxfId="8197">
      <formula>$B$303&lt;1</formula>
    </cfRule>
  </conditionalFormatting>
  <conditionalFormatting sqref="B302:H302">
    <cfRule type="expression" priority="213" aboveAverage="0" equalAverage="0" bottom="0" percent="0" rank="0" text="" dxfId="8198">
      <formula>$B$302&lt;1</formula>
    </cfRule>
  </conditionalFormatting>
  <conditionalFormatting sqref="B301:H301">
    <cfRule type="expression" priority="214" aboveAverage="0" equalAverage="0" bottom="0" percent="0" rank="0" text="" dxfId="8199">
      <formula>$B$301&lt;1</formula>
    </cfRule>
  </conditionalFormatting>
  <conditionalFormatting sqref="B300:H300">
    <cfRule type="expression" priority="215" aboveAverage="0" equalAverage="0" bottom="0" percent="0" rank="0" text="" dxfId="8200">
      <formula>$B$300&lt;1</formula>
    </cfRule>
  </conditionalFormatting>
  <conditionalFormatting sqref="B299:H299">
    <cfRule type="expression" priority="216" aboveAverage="0" equalAverage="0" bottom="0" percent="0" rank="0" text="" dxfId="8201">
      <formula>$B$299&lt;1</formula>
    </cfRule>
  </conditionalFormatting>
  <conditionalFormatting sqref="B298:H298">
    <cfRule type="expression" priority="217" aboveAverage="0" equalAverage="0" bottom="0" percent="0" rank="0" text="" dxfId="8202">
      <formula>$B$298&lt;1</formula>
    </cfRule>
  </conditionalFormatting>
  <conditionalFormatting sqref="B297:H297">
    <cfRule type="expression" priority="218" aboveAverage="0" equalAverage="0" bottom="0" percent="0" rank="0" text="" dxfId="8203">
      <formula>$B$297&lt;1</formula>
    </cfRule>
  </conditionalFormatting>
  <conditionalFormatting sqref="B296:H296">
    <cfRule type="expression" priority="219" aboveAverage="0" equalAverage="0" bottom="0" percent="0" rank="0" text="" dxfId="8204">
      <formula>$B$296&lt;1</formula>
    </cfRule>
  </conditionalFormatting>
  <conditionalFormatting sqref="B295:H295">
    <cfRule type="expression" priority="220" aboveAverage="0" equalAverage="0" bottom="0" percent="0" rank="0" text="" dxfId="8205">
      <formula>$B$295&lt;1</formula>
    </cfRule>
  </conditionalFormatting>
  <conditionalFormatting sqref="B294:H294">
    <cfRule type="expression" priority="221" aboveAverage="0" equalAverage="0" bottom="0" percent="0" rank="0" text="" dxfId="8206">
      <formula>$B$294&lt;1</formula>
    </cfRule>
  </conditionalFormatting>
  <conditionalFormatting sqref="B293:H293">
    <cfRule type="expression" priority="222" aboveAverage="0" equalAverage="0" bottom="0" percent="0" rank="0" text="" dxfId="8207">
      <formula>$B$293&lt;1</formula>
    </cfRule>
  </conditionalFormatting>
  <conditionalFormatting sqref="B292:H292">
    <cfRule type="expression" priority="223" aboveAverage="0" equalAverage="0" bottom="0" percent="0" rank="0" text="" dxfId="8208">
      <formula>$B$292&lt;1</formula>
    </cfRule>
  </conditionalFormatting>
  <conditionalFormatting sqref="B291:H291">
    <cfRule type="expression" priority="224" aboveAverage="0" equalAverage="0" bottom="0" percent="0" rank="0" text="" dxfId="8209">
      <formula>$B$291&lt;1</formula>
    </cfRule>
  </conditionalFormatting>
  <conditionalFormatting sqref="B290:H290">
    <cfRule type="expression" priority="225" aboveAverage="0" equalAverage="0" bottom="0" percent="0" rank="0" text="" dxfId="8210">
      <formula>$B$290&lt;1</formula>
    </cfRule>
  </conditionalFormatting>
  <conditionalFormatting sqref="B289:H289">
    <cfRule type="expression" priority="226" aboveAverage="0" equalAverage="0" bottom="0" percent="0" rank="0" text="" dxfId="8211">
      <formula>$B$289&lt;1</formula>
    </cfRule>
  </conditionalFormatting>
  <conditionalFormatting sqref="B288:H288">
    <cfRule type="expression" priority="227" aboveAverage="0" equalAverage="0" bottom="0" percent="0" rank="0" text="" dxfId="8212">
      <formula>$B$288&lt;1</formula>
    </cfRule>
  </conditionalFormatting>
  <conditionalFormatting sqref="B287:H287">
    <cfRule type="expression" priority="228" aboveAverage="0" equalAverage="0" bottom="0" percent="0" rank="0" text="" dxfId="8213">
      <formula>$B$287&lt;1</formula>
    </cfRule>
  </conditionalFormatting>
  <conditionalFormatting sqref="B286:H286">
    <cfRule type="expression" priority="229" aboveAverage="0" equalAverage="0" bottom="0" percent="0" rank="0" text="" dxfId="8214">
      <formula>$B$286&lt;1</formula>
    </cfRule>
  </conditionalFormatting>
  <conditionalFormatting sqref="B285:H285">
    <cfRule type="expression" priority="230" aboveAverage="0" equalAverage="0" bottom="0" percent="0" rank="0" text="" dxfId="8215">
      <formula>$B$285&lt;1</formula>
    </cfRule>
  </conditionalFormatting>
  <conditionalFormatting sqref="B284:H284">
    <cfRule type="expression" priority="231" aboveAverage="0" equalAverage="0" bottom="0" percent="0" rank="0" text="" dxfId="8216">
      <formula>$B$284&lt;1</formula>
    </cfRule>
  </conditionalFormatting>
  <conditionalFormatting sqref="B283:H283">
    <cfRule type="expression" priority="232" aboveAverage="0" equalAverage="0" bottom="0" percent="0" rank="0" text="" dxfId="8217">
      <formula>$B$283&lt;1</formula>
    </cfRule>
  </conditionalFormatting>
  <conditionalFormatting sqref="B282:H282">
    <cfRule type="expression" priority="233" aboveAverage="0" equalAverage="0" bottom="0" percent="0" rank="0" text="" dxfId="8218">
      <formula>$B$282&lt;1</formula>
    </cfRule>
  </conditionalFormatting>
  <conditionalFormatting sqref="B281:H281">
    <cfRule type="expression" priority="234" aboveAverage="0" equalAverage="0" bottom="0" percent="0" rank="0" text="" dxfId="8219">
      <formula>$B$281&lt;1</formula>
    </cfRule>
  </conditionalFormatting>
  <conditionalFormatting sqref="B280:H280">
    <cfRule type="expression" priority="235" aboveAverage="0" equalAverage="0" bottom="0" percent="0" rank="0" text="" dxfId="8220">
      <formula>$B$280&lt;1</formula>
    </cfRule>
  </conditionalFormatting>
  <conditionalFormatting sqref="B279:H279">
    <cfRule type="expression" priority="236" aboveAverage="0" equalAverage="0" bottom="0" percent="0" rank="0" text="" dxfId="8221">
      <formula>$B$279&lt;1</formula>
    </cfRule>
  </conditionalFormatting>
  <conditionalFormatting sqref="B278:H278">
    <cfRule type="expression" priority="237" aboveAverage="0" equalAverage="0" bottom="0" percent="0" rank="0" text="" dxfId="8222">
      <formula>$B$278&lt;1</formula>
    </cfRule>
  </conditionalFormatting>
  <conditionalFormatting sqref="B277:H277">
    <cfRule type="expression" priority="238" aboveAverage="0" equalAverage="0" bottom="0" percent="0" rank="0" text="" dxfId="8223">
      <formula>$B$277&lt;1</formula>
    </cfRule>
  </conditionalFormatting>
  <conditionalFormatting sqref="B276:H276">
    <cfRule type="expression" priority="239" aboveAverage="0" equalAverage="0" bottom="0" percent="0" rank="0" text="" dxfId="8224">
      <formula>$B$276&lt;1</formula>
    </cfRule>
  </conditionalFormatting>
  <conditionalFormatting sqref="B275:H275">
    <cfRule type="expression" priority="240" aboveAverage="0" equalAverage="0" bottom="0" percent="0" rank="0" text="" dxfId="8225">
      <formula>$B$275&lt;1</formula>
    </cfRule>
  </conditionalFormatting>
  <conditionalFormatting sqref="B274:H274">
    <cfRule type="expression" priority="241" aboveAverage="0" equalAverage="0" bottom="0" percent="0" rank="0" text="" dxfId="8226">
      <formula>$B$274&lt;1</formula>
    </cfRule>
  </conditionalFormatting>
  <conditionalFormatting sqref="B273:H273">
    <cfRule type="expression" priority="242" aboveAverage="0" equalAverage="0" bottom="0" percent="0" rank="0" text="" dxfId="8227">
      <formula>$B$273&lt;1</formula>
    </cfRule>
  </conditionalFormatting>
  <conditionalFormatting sqref="B272:H272">
    <cfRule type="expression" priority="243" aboveAverage="0" equalAverage="0" bottom="0" percent="0" rank="0" text="" dxfId="8228">
      <formula>$B$272&lt;1</formula>
    </cfRule>
  </conditionalFormatting>
  <conditionalFormatting sqref="B271:H271">
    <cfRule type="expression" priority="244" aboveAverage="0" equalAverage="0" bottom="0" percent="0" rank="0" text="" dxfId="8229">
      <formula>$B$271&lt;1</formula>
    </cfRule>
  </conditionalFormatting>
  <conditionalFormatting sqref="B270:H270">
    <cfRule type="expression" priority="245" aboveAverage="0" equalAverage="0" bottom="0" percent="0" rank="0" text="" dxfId="8230">
      <formula>$B$270&lt;1</formula>
    </cfRule>
  </conditionalFormatting>
  <conditionalFormatting sqref="B269:H269">
    <cfRule type="expression" priority="246" aboveAverage="0" equalAverage="0" bottom="0" percent="0" rank="0" text="" dxfId="8231">
      <formula>$B$269&lt;1</formula>
    </cfRule>
  </conditionalFormatting>
  <conditionalFormatting sqref="B268:H268">
    <cfRule type="expression" priority="247" aboveAverage="0" equalAverage="0" bottom="0" percent="0" rank="0" text="" dxfId="8232">
      <formula>$B$268&lt;1</formula>
    </cfRule>
  </conditionalFormatting>
  <conditionalFormatting sqref="B265:H265">
    <cfRule type="expression" priority="248" aboveAverage="0" equalAverage="0" bottom="0" percent="0" rank="0" text="" dxfId="8233">
      <formula>$B$265&lt;1</formula>
    </cfRule>
  </conditionalFormatting>
  <conditionalFormatting sqref="B264:H264">
    <cfRule type="expression" priority="249" aboveAverage="0" equalAverage="0" bottom="0" percent="0" rank="0" text="" dxfId="8234">
      <formula>$B$264&lt;1</formula>
    </cfRule>
  </conditionalFormatting>
  <conditionalFormatting sqref="B263:H263">
    <cfRule type="expression" priority="250" aboveAverage="0" equalAverage="0" bottom="0" percent="0" rank="0" text="" dxfId="8235">
      <formula>$B$263&lt;1</formula>
    </cfRule>
  </conditionalFormatting>
  <conditionalFormatting sqref="B262:H262">
    <cfRule type="expression" priority="251" aboveAverage="0" equalAverage="0" bottom="0" percent="0" rank="0" text="" dxfId="8236">
      <formula>$B$262&lt;1</formula>
    </cfRule>
  </conditionalFormatting>
  <conditionalFormatting sqref="B261:H261">
    <cfRule type="expression" priority="252" aboveAverage="0" equalAverage="0" bottom="0" percent="0" rank="0" text="" dxfId="8237">
      <formula>$B$261&lt;1</formula>
    </cfRule>
  </conditionalFormatting>
  <conditionalFormatting sqref="B260:H260">
    <cfRule type="expression" priority="253" aboveAverage="0" equalAverage="0" bottom="0" percent="0" rank="0" text="" dxfId="8238">
      <formula>$B$260&lt;1</formula>
    </cfRule>
  </conditionalFormatting>
  <conditionalFormatting sqref="B259:H259">
    <cfRule type="expression" priority="254" aboveAverage="0" equalAverage="0" bottom="0" percent="0" rank="0" text="" dxfId="8239">
      <formula>$B$259&lt;1</formula>
    </cfRule>
  </conditionalFormatting>
  <conditionalFormatting sqref="B258:H258">
    <cfRule type="expression" priority="255" aboveAverage="0" equalAverage="0" bottom="0" percent="0" rank="0" text="" dxfId="8240">
      <formula>$B$258&lt;1</formula>
    </cfRule>
  </conditionalFormatting>
  <conditionalFormatting sqref="B257:H257">
    <cfRule type="expression" priority="256" aboveAverage="0" equalAverage="0" bottom="0" percent="0" rank="0" text="" dxfId="8241">
      <formula>$B$257&lt;1</formula>
    </cfRule>
  </conditionalFormatting>
  <conditionalFormatting sqref="B256:H256">
    <cfRule type="expression" priority="257" aboveAverage="0" equalAverage="0" bottom="0" percent="0" rank="0" text="" dxfId="8242">
      <formula>$B$256&lt;1</formula>
    </cfRule>
  </conditionalFormatting>
  <conditionalFormatting sqref="B255:H255">
    <cfRule type="expression" priority="258" aboveAverage="0" equalAverage="0" bottom="0" percent="0" rank="0" text="" dxfId="8243">
      <formula>$B$255&lt;1</formula>
    </cfRule>
  </conditionalFormatting>
  <conditionalFormatting sqref="B254:H254">
    <cfRule type="expression" priority="259" aboveAverage="0" equalAverage="0" bottom="0" percent="0" rank="0" text="" dxfId="8244">
      <formula>$B$254&lt;1</formula>
    </cfRule>
  </conditionalFormatting>
  <conditionalFormatting sqref="B253:H253">
    <cfRule type="expression" priority="260" aboveAverage="0" equalAverage="0" bottom="0" percent="0" rank="0" text="" dxfId="8245">
      <formula>$B$253&lt;1</formula>
    </cfRule>
  </conditionalFormatting>
  <conditionalFormatting sqref="B252:H252">
    <cfRule type="expression" priority="261" aboveAverage="0" equalAverage="0" bottom="0" percent="0" rank="0" text="" dxfId="8246">
      <formula>$B$252&lt;1</formula>
    </cfRule>
  </conditionalFormatting>
  <conditionalFormatting sqref="B251:H251">
    <cfRule type="expression" priority="262" aboveAverage="0" equalAverage="0" bottom="0" percent="0" rank="0" text="" dxfId="8247">
      <formula>$B$251&lt;1</formula>
    </cfRule>
  </conditionalFormatting>
  <conditionalFormatting sqref="B250:H250">
    <cfRule type="expression" priority="263" aboveAverage="0" equalAverage="0" bottom="0" percent="0" rank="0" text="" dxfId="8248">
      <formula>$B$250&lt;1</formula>
    </cfRule>
  </conditionalFormatting>
  <conditionalFormatting sqref="B249:H249">
    <cfRule type="expression" priority="264" aboveAverage="0" equalAverage="0" bottom="0" percent="0" rank="0" text="" dxfId="8249">
      <formula>$B$249&lt;1</formula>
    </cfRule>
  </conditionalFormatting>
  <conditionalFormatting sqref="B248:H248">
    <cfRule type="expression" priority="265" aboveAverage="0" equalAverage="0" bottom="0" percent="0" rank="0" text="" dxfId="8250">
      <formula>$B$248&lt;1</formula>
    </cfRule>
  </conditionalFormatting>
  <conditionalFormatting sqref="B247:H247">
    <cfRule type="expression" priority="266" aboveAverage="0" equalAverage="0" bottom="0" percent="0" rank="0" text="" dxfId="8251">
      <formula>$B$247&lt;1</formula>
    </cfRule>
  </conditionalFormatting>
  <conditionalFormatting sqref="B246:H246">
    <cfRule type="expression" priority="267" aboveAverage="0" equalAverage="0" bottom="0" percent="0" rank="0" text="" dxfId="8252">
      <formula>$B$246&lt;1</formula>
    </cfRule>
  </conditionalFormatting>
  <conditionalFormatting sqref="B245:H245">
    <cfRule type="expression" priority="268" aboveAverage="0" equalAverage="0" bottom="0" percent="0" rank="0" text="" dxfId="8253">
      <formula>$B$245&lt;1</formula>
    </cfRule>
  </conditionalFormatting>
  <conditionalFormatting sqref="B244:H244">
    <cfRule type="expression" priority="269" aboveAverage="0" equalAverage="0" bottom="0" percent="0" rank="0" text="" dxfId="8254">
      <formula>$B$244&lt;1</formula>
    </cfRule>
  </conditionalFormatting>
  <conditionalFormatting sqref="B243:H243">
    <cfRule type="expression" priority="270" aboveAverage="0" equalAverage="0" bottom="0" percent="0" rank="0" text="" dxfId="8255">
      <formula>$B$243&lt;1</formula>
    </cfRule>
  </conditionalFormatting>
  <conditionalFormatting sqref="B242:H242">
    <cfRule type="expression" priority="271" aboveAverage="0" equalAverage="0" bottom="0" percent="0" rank="0" text="" dxfId="8256">
      <formula>$B$242&lt;1</formula>
    </cfRule>
  </conditionalFormatting>
  <conditionalFormatting sqref="B241:H241">
    <cfRule type="expression" priority="272" aboveAverage="0" equalAverage="0" bottom="0" percent="0" rank="0" text="" dxfId="8257">
      <formula>$B$241&lt;1</formula>
    </cfRule>
  </conditionalFormatting>
  <conditionalFormatting sqref="B240:H240">
    <cfRule type="expression" priority="273" aboveAverage="0" equalAverage="0" bottom="0" percent="0" rank="0" text="" dxfId="8258">
      <formula>$B$240&lt;1</formula>
    </cfRule>
  </conditionalFormatting>
  <conditionalFormatting sqref="B239:H239">
    <cfRule type="expression" priority="274" aboveAverage="0" equalAverage="0" bottom="0" percent="0" rank="0" text="" dxfId="8259">
      <formula>$B$239&lt;1</formula>
    </cfRule>
  </conditionalFormatting>
  <conditionalFormatting sqref="B238:H238">
    <cfRule type="expression" priority="275" aboveAverage="0" equalAverage="0" bottom="0" percent="0" rank="0" text="" dxfId="8260">
      <formula>$B$238&lt;1</formula>
    </cfRule>
  </conditionalFormatting>
  <conditionalFormatting sqref="B233:H233">
    <cfRule type="expression" priority="276" aboveAverage="0" equalAverage="0" bottom="0" percent="0" rank="0" text="" dxfId="8261">
      <formula>$B$233&lt;1</formula>
    </cfRule>
  </conditionalFormatting>
  <conditionalFormatting sqref="B232:H232">
    <cfRule type="expression" priority="277" aboveAverage="0" equalAverage="0" bottom="0" percent="0" rank="0" text="" dxfId="8262">
      <formula>$B$232&lt;1</formula>
    </cfRule>
  </conditionalFormatting>
  <conditionalFormatting sqref="B231:H231">
    <cfRule type="expression" priority="278" aboveAverage="0" equalAverage="0" bottom="0" percent="0" rank="0" text="" dxfId="8263">
      <formula>$B$231&lt;1</formula>
    </cfRule>
  </conditionalFormatting>
  <conditionalFormatting sqref="B230:H230">
    <cfRule type="expression" priority="279" aboveAverage="0" equalAverage="0" bottom="0" percent="0" rank="0" text="" dxfId="8264">
      <formula>$B$230&lt;1</formula>
    </cfRule>
  </conditionalFormatting>
  <conditionalFormatting sqref="B229:H229">
    <cfRule type="expression" priority="280" aboveAverage="0" equalAverage="0" bottom="0" percent="0" rank="0" text="" dxfId="8265">
      <formula>$B$229&lt;1</formula>
    </cfRule>
  </conditionalFormatting>
  <conditionalFormatting sqref="B228:H228">
    <cfRule type="expression" priority="281" aboveAverage="0" equalAverage="0" bottom="0" percent="0" rank="0" text="" dxfId="8266">
      <formula>$B$228&lt;1</formula>
    </cfRule>
  </conditionalFormatting>
  <conditionalFormatting sqref="B227:H227">
    <cfRule type="expression" priority="282" aboveAverage="0" equalAverage="0" bottom="0" percent="0" rank="0" text="" dxfId="8267">
      <formula>$B$227&lt;1</formula>
    </cfRule>
  </conditionalFormatting>
  <conditionalFormatting sqref="B226:H226">
    <cfRule type="expression" priority="283" aboveAverage="0" equalAverage="0" bottom="0" percent="0" rank="0" text="" dxfId="8268">
      <formula>$B$226&lt;1</formula>
    </cfRule>
  </conditionalFormatting>
  <conditionalFormatting sqref="B225:H225">
    <cfRule type="expression" priority="284" aboveAverage="0" equalAverage="0" bottom="0" percent="0" rank="0" text="" dxfId="8269">
      <formula>$B$225&lt;1</formula>
    </cfRule>
  </conditionalFormatting>
  <conditionalFormatting sqref="B224:H224">
    <cfRule type="expression" priority="285" aboveAverage="0" equalAverage="0" bottom="0" percent="0" rank="0" text="" dxfId="8270">
      <formula>$B$224&lt;1</formula>
    </cfRule>
  </conditionalFormatting>
  <conditionalFormatting sqref="B223:H223">
    <cfRule type="expression" priority="286" aboveAverage="0" equalAverage="0" bottom="0" percent="0" rank="0" text="" dxfId="8271">
      <formula>$B$223&lt;1</formula>
    </cfRule>
  </conditionalFormatting>
  <conditionalFormatting sqref="B222:H222">
    <cfRule type="expression" priority="287" aboveAverage="0" equalAverage="0" bottom="0" percent="0" rank="0" text="" dxfId="8272">
      <formula>$B$222&lt;1</formula>
    </cfRule>
  </conditionalFormatting>
  <conditionalFormatting sqref="B221:H221">
    <cfRule type="expression" priority="288" aboveAverage="0" equalAverage="0" bottom="0" percent="0" rank="0" text="" dxfId="8273">
      <formula>$B$221&lt;1</formula>
    </cfRule>
  </conditionalFormatting>
  <conditionalFormatting sqref="B220:H220">
    <cfRule type="expression" priority="289" aboveAverage="0" equalAverage="0" bottom="0" percent="0" rank="0" text="" dxfId="8274">
      <formula>$B$220&lt;1</formula>
    </cfRule>
  </conditionalFormatting>
  <conditionalFormatting sqref="B219:H219">
    <cfRule type="expression" priority="290" aboveAverage="0" equalAverage="0" bottom="0" percent="0" rank="0" text="" dxfId="8275">
      <formula>$B$219&lt;1</formula>
    </cfRule>
  </conditionalFormatting>
  <conditionalFormatting sqref="B218:H218">
    <cfRule type="expression" priority="291" aboveAverage="0" equalAverage="0" bottom="0" percent="0" rank="0" text="" dxfId="8276">
      <formula>$B$218&lt;1</formula>
    </cfRule>
  </conditionalFormatting>
  <conditionalFormatting sqref="B217:H217">
    <cfRule type="expression" priority="292" aboveAverage="0" equalAverage="0" bottom="0" percent="0" rank="0" text="" dxfId="8277">
      <formula>$B$217&lt;1</formula>
    </cfRule>
  </conditionalFormatting>
  <conditionalFormatting sqref="B216:H216">
    <cfRule type="expression" priority="293" aboveAverage="0" equalAverage="0" bottom="0" percent="0" rank="0" text="" dxfId="8278">
      <formula>$B$216&lt;1</formula>
    </cfRule>
  </conditionalFormatting>
  <conditionalFormatting sqref="B215:H215">
    <cfRule type="expression" priority="294" aboveAverage="0" equalAverage="0" bottom="0" percent="0" rank="0" text="" dxfId="8279">
      <formula>$B$215&lt;1</formula>
    </cfRule>
  </conditionalFormatting>
  <conditionalFormatting sqref="B214:H214">
    <cfRule type="expression" priority="295" aboveAverage="0" equalAverage="0" bottom="0" percent="0" rank="0" text="" dxfId="8280">
      <formula>$B$214&lt;1</formula>
    </cfRule>
  </conditionalFormatting>
  <conditionalFormatting sqref="B213:H213">
    <cfRule type="expression" priority="296" aboveAverage="0" equalAverage="0" bottom="0" percent="0" rank="0" text="" dxfId="8281">
      <formula>$B$213&lt;1</formula>
    </cfRule>
  </conditionalFormatting>
  <conditionalFormatting sqref="B212:H212">
    <cfRule type="expression" priority="297" aboveAverage="0" equalAverage="0" bottom="0" percent="0" rank="0" text="" dxfId="8282">
      <formula>$B$212&lt;1</formula>
    </cfRule>
  </conditionalFormatting>
  <conditionalFormatting sqref="B211:H211">
    <cfRule type="expression" priority="298" aboveAverage="0" equalAverage="0" bottom="0" percent="0" rank="0" text="" dxfId="8283">
      <formula>$B$211&lt;1</formula>
    </cfRule>
  </conditionalFormatting>
  <conditionalFormatting sqref="B210:H210">
    <cfRule type="expression" priority="299" aboveAverage="0" equalAverage="0" bottom="0" percent="0" rank="0" text="" dxfId="8284">
      <formula>$B$210&lt;1</formula>
    </cfRule>
  </conditionalFormatting>
  <conditionalFormatting sqref="B209:H209">
    <cfRule type="expression" priority="300" aboveAverage="0" equalAverage="0" bottom="0" percent="0" rank="0" text="" dxfId="8285">
      <formula>$B$209&lt;1</formula>
    </cfRule>
  </conditionalFormatting>
  <conditionalFormatting sqref="B208:H208">
    <cfRule type="expression" priority="301" aboveAverage="0" equalAverage="0" bottom="0" percent="0" rank="0" text="" dxfId="8286">
      <formula>$B$208&lt;1</formula>
    </cfRule>
  </conditionalFormatting>
  <conditionalFormatting sqref="B207:H207">
    <cfRule type="expression" priority="302" aboveAverage="0" equalAverage="0" bottom="0" percent="0" rank="0" text="" dxfId="8287">
      <formula>$B$207&lt;1</formula>
    </cfRule>
  </conditionalFormatting>
  <conditionalFormatting sqref="B206:H206">
    <cfRule type="expression" priority="303" aboveAverage="0" equalAverage="0" bottom="0" percent="0" rank="0" text="" dxfId="8288">
      <formula>$B$206&lt;1</formula>
    </cfRule>
  </conditionalFormatting>
  <conditionalFormatting sqref="B205:H205">
    <cfRule type="expression" priority="304" aboveAverage="0" equalAverage="0" bottom="0" percent="0" rank="0" text="" dxfId="8289">
      <formula>$B$205&lt;1</formula>
    </cfRule>
  </conditionalFormatting>
  <conditionalFormatting sqref="B204:H204">
    <cfRule type="expression" priority="305" aboveAverage="0" equalAverage="0" bottom="0" percent="0" rank="0" text="" dxfId="8290">
      <formula>$B$204&lt;1</formula>
    </cfRule>
  </conditionalFormatting>
  <conditionalFormatting sqref="B203:H203">
    <cfRule type="expression" priority="306" aboveAverage="0" equalAverage="0" bottom="0" percent="0" rank="0" text="" dxfId="8291">
      <formula>$B$203&lt;1</formula>
    </cfRule>
  </conditionalFormatting>
  <conditionalFormatting sqref="B202:H202">
    <cfRule type="expression" priority="307" aboveAverage="0" equalAverage="0" bottom="0" percent="0" rank="0" text="" dxfId="8292">
      <formula>$B$202&lt;1</formula>
    </cfRule>
  </conditionalFormatting>
  <conditionalFormatting sqref="B201:H201">
    <cfRule type="expression" priority="308" aboveAverage="0" equalAverage="0" bottom="0" percent="0" rank="0" text="" dxfId="8293">
      <formula>$B$201&lt;1</formula>
    </cfRule>
  </conditionalFormatting>
  <conditionalFormatting sqref="B200:H200">
    <cfRule type="expression" priority="309" aboveAverage="0" equalAverage="0" bottom="0" percent="0" rank="0" text="" dxfId="8294">
      <formula>$B$200&lt;1</formula>
    </cfRule>
  </conditionalFormatting>
  <conditionalFormatting sqref="B197:H197">
    <cfRule type="expression" priority="310" aboveAverage="0" equalAverage="0" bottom="0" percent="0" rank="0" text="" dxfId="8295">
      <formula>$B$197&lt;1</formula>
    </cfRule>
  </conditionalFormatting>
  <conditionalFormatting sqref="B196:H196">
    <cfRule type="expression" priority="311" aboveAverage="0" equalAverage="0" bottom="0" percent="0" rank="0" text="" dxfId="8296">
      <formula>$B$196&lt;1</formula>
    </cfRule>
  </conditionalFormatting>
  <conditionalFormatting sqref="B195:H195">
    <cfRule type="expression" priority="312" aboveAverage="0" equalAverage="0" bottom="0" percent="0" rank="0" text="" dxfId="8297">
      <formula>$B$195&lt;1</formula>
    </cfRule>
  </conditionalFormatting>
  <conditionalFormatting sqref="B194:H194">
    <cfRule type="expression" priority="313" aboveAverage="0" equalAverage="0" bottom="0" percent="0" rank="0" text="" dxfId="8298">
      <formula>$B$194&lt;1</formula>
    </cfRule>
  </conditionalFormatting>
  <conditionalFormatting sqref="B193:H193">
    <cfRule type="expression" priority="314" aboveAverage="0" equalAverage="0" bottom="0" percent="0" rank="0" text="" dxfId="8299">
      <formula>$B$193&lt;1</formula>
    </cfRule>
  </conditionalFormatting>
  <conditionalFormatting sqref="B192:H192">
    <cfRule type="expression" priority="315" aboveAverage="0" equalAverage="0" bottom="0" percent="0" rank="0" text="" dxfId="8300">
      <formula>$B$192&lt;1</formula>
    </cfRule>
  </conditionalFormatting>
  <conditionalFormatting sqref="B191:H191">
    <cfRule type="expression" priority="316" aboveAverage="0" equalAverage="0" bottom="0" percent="0" rank="0" text="" dxfId="8301">
      <formula>$B$191&lt;1</formula>
    </cfRule>
  </conditionalFormatting>
  <conditionalFormatting sqref="B190:H190">
    <cfRule type="expression" priority="317" aboveAverage="0" equalAverage="0" bottom="0" percent="0" rank="0" text="" dxfId="8302">
      <formula>$B$190&lt;1</formula>
    </cfRule>
  </conditionalFormatting>
  <conditionalFormatting sqref="B189:H189">
    <cfRule type="expression" priority="318" aboveAverage="0" equalAverage="0" bottom="0" percent="0" rank="0" text="" dxfId="8303">
      <formula>$B$189&lt;1</formula>
    </cfRule>
  </conditionalFormatting>
  <conditionalFormatting sqref="B188:H188">
    <cfRule type="expression" priority="319" aboveAverage="0" equalAverage="0" bottom="0" percent="0" rank="0" text="" dxfId="8304">
      <formula>$B$188&lt;1</formula>
    </cfRule>
  </conditionalFormatting>
  <conditionalFormatting sqref="B187:H187">
    <cfRule type="expression" priority="320" aboveAverage="0" equalAverage="0" bottom="0" percent="0" rank="0" text="" dxfId="8305">
      <formula>$B$187&lt;1</formula>
    </cfRule>
  </conditionalFormatting>
  <conditionalFormatting sqref="B186:H186">
    <cfRule type="expression" priority="321" aboveAverage="0" equalAverage="0" bottom="0" percent="0" rank="0" text="" dxfId="8306">
      <formula>$B$186&lt;1</formula>
    </cfRule>
  </conditionalFormatting>
  <conditionalFormatting sqref="B185:H185">
    <cfRule type="expression" priority="322" aboveAverage="0" equalAverage="0" bottom="0" percent="0" rank="0" text="" dxfId="8307">
      <formula>$B$185&lt;1</formula>
    </cfRule>
  </conditionalFormatting>
  <conditionalFormatting sqref="B180:H180">
    <cfRule type="expression" priority="323" aboveAverage="0" equalAverage="0" bottom="0" percent="0" rank="0" text="" dxfId="8308">
      <formula>$B$180&lt;1</formula>
    </cfRule>
  </conditionalFormatting>
  <conditionalFormatting sqref="B179:H179">
    <cfRule type="expression" priority="324" aboveAverage="0" equalAverage="0" bottom="0" percent="0" rank="0" text="" dxfId="8309">
      <formula>$B$179&lt;1</formula>
    </cfRule>
  </conditionalFormatting>
  <conditionalFormatting sqref="B178:H178">
    <cfRule type="expression" priority="325" aboveAverage="0" equalAverage="0" bottom="0" percent="0" rank="0" text="" dxfId="8310">
      <formula>$B$178&lt;1</formula>
    </cfRule>
  </conditionalFormatting>
  <conditionalFormatting sqref="B177:H177">
    <cfRule type="expression" priority="326" aboveAverage="0" equalAverage="0" bottom="0" percent="0" rank="0" text="" dxfId="8311">
      <formula>$B$177&lt;1</formula>
    </cfRule>
  </conditionalFormatting>
  <conditionalFormatting sqref="B176:H176">
    <cfRule type="expression" priority="327" aboveAverage="0" equalAverage="0" bottom="0" percent="0" rank="0" text="" dxfId="8312">
      <formula>$B$176&lt;1</formula>
    </cfRule>
  </conditionalFormatting>
  <conditionalFormatting sqref="B175:H175">
    <cfRule type="expression" priority="328" aboveAverage="0" equalAverage="0" bottom="0" percent="0" rank="0" text="" dxfId="8313">
      <formula>$B$175&lt;1</formula>
    </cfRule>
  </conditionalFormatting>
  <conditionalFormatting sqref="B174:H174">
    <cfRule type="expression" priority="329" aboveAverage="0" equalAverage="0" bottom="0" percent="0" rank="0" text="" dxfId="8314">
      <formula>$B$174&lt;1</formula>
    </cfRule>
  </conditionalFormatting>
  <conditionalFormatting sqref="B173:H173">
    <cfRule type="expression" priority="330" aboveAverage="0" equalAverage="0" bottom="0" percent="0" rank="0" text="" dxfId="8315">
      <formula>$B$173&lt;1</formula>
    </cfRule>
  </conditionalFormatting>
  <conditionalFormatting sqref="B172:H172">
    <cfRule type="expression" priority="331" aboveAverage="0" equalAverage="0" bottom="0" percent="0" rank="0" text="" dxfId="8316">
      <formula>$B$172&lt;1</formula>
    </cfRule>
  </conditionalFormatting>
  <conditionalFormatting sqref="B171:H171">
    <cfRule type="expression" priority="332" aboveAverage="0" equalAverage="0" bottom="0" percent="0" rank="0" text="" dxfId="8317">
      <formula>$B$171&lt;1</formula>
    </cfRule>
  </conditionalFormatting>
  <conditionalFormatting sqref="B170:H170">
    <cfRule type="expression" priority="333" aboveAverage="0" equalAverage="0" bottom="0" percent="0" rank="0" text="" dxfId="8318">
      <formula>$B$170&lt;1</formula>
    </cfRule>
  </conditionalFormatting>
  <conditionalFormatting sqref="B169:H169">
    <cfRule type="expression" priority="334" aboveAverage="0" equalAverage="0" bottom="0" percent="0" rank="0" text="" dxfId="8319">
      <formula>$B$169&lt;1</formula>
    </cfRule>
  </conditionalFormatting>
  <conditionalFormatting sqref="B168:H168">
    <cfRule type="expression" priority="335" aboveAverage="0" equalAverage="0" bottom="0" percent="0" rank="0" text="" dxfId="8320">
      <formula>$B$168&lt;1</formula>
    </cfRule>
  </conditionalFormatting>
  <conditionalFormatting sqref="B167:H167">
    <cfRule type="expression" priority="336" aboveAverage="0" equalAverage="0" bottom="0" percent="0" rank="0" text="" dxfId="8321">
      <formula>$B$167&lt;1</formula>
    </cfRule>
  </conditionalFormatting>
  <conditionalFormatting sqref="B166:H166">
    <cfRule type="expression" priority="337" aboveAverage="0" equalAverage="0" bottom="0" percent="0" rank="0" text="" dxfId="8322">
      <formula>$B$166&lt;1</formula>
    </cfRule>
  </conditionalFormatting>
  <conditionalFormatting sqref="B165:H165">
    <cfRule type="expression" priority="338" aboveAverage="0" equalAverage="0" bottom="0" percent="0" rank="0" text="" dxfId="8323">
      <formula>$B$165&lt;1</formula>
    </cfRule>
  </conditionalFormatting>
  <conditionalFormatting sqref="B164:H164">
    <cfRule type="expression" priority="339" aboveAverage="0" equalAverage="0" bottom="0" percent="0" rank="0" text="" dxfId="8324">
      <formula>$B$164&lt;1</formula>
    </cfRule>
  </conditionalFormatting>
  <conditionalFormatting sqref="B163:H163">
    <cfRule type="expression" priority="340" aboveAverage="0" equalAverage="0" bottom="0" percent="0" rank="0" text="" dxfId="8325">
      <formula>$B$163&lt;1</formula>
    </cfRule>
  </conditionalFormatting>
  <conditionalFormatting sqref="B162:H162">
    <cfRule type="expression" priority="341" aboveAverage="0" equalAverage="0" bottom="0" percent="0" rank="0" text="" dxfId="8326">
      <formula>$B$162&lt;1</formula>
    </cfRule>
  </conditionalFormatting>
  <conditionalFormatting sqref="B161:H161">
    <cfRule type="expression" priority="342" aboveAverage="0" equalAverage="0" bottom="0" percent="0" rank="0" text="" dxfId="8327">
      <formula>$B$161&lt;1</formula>
    </cfRule>
  </conditionalFormatting>
  <conditionalFormatting sqref="B160:H160">
    <cfRule type="expression" priority="343" aboveAverage="0" equalAverage="0" bottom="0" percent="0" rank="0" text="" dxfId="8328">
      <formula>$B$160&lt;1</formula>
    </cfRule>
  </conditionalFormatting>
  <conditionalFormatting sqref="B159:H159">
    <cfRule type="expression" priority="344" aboveAverage="0" equalAverage="0" bottom="0" percent="0" rank="0" text="" dxfId="8329">
      <formula>$B$159&lt;1</formula>
    </cfRule>
  </conditionalFormatting>
  <conditionalFormatting sqref="B158:H158">
    <cfRule type="expression" priority="345" aboveAverage="0" equalAverage="0" bottom="0" percent="0" rank="0" text="" dxfId="8330">
      <formula>$B$158&lt;1</formula>
    </cfRule>
  </conditionalFormatting>
  <conditionalFormatting sqref="B157:H157">
    <cfRule type="expression" priority="346" aboveAverage="0" equalAverage="0" bottom="0" percent="0" rank="0" text="" dxfId="8331">
      <formula>$B$157&lt;1</formula>
    </cfRule>
  </conditionalFormatting>
  <conditionalFormatting sqref="B156:H156">
    <cfRule type="expression" priority="347" aboveAverage="0" equalAverage="0" bottom="0" percent="0" rank="0" text="" dxfId="8332">
      <formula>$B$156&lt;1</formula>
    </cfRule>
  </conditionalFormatting>
  <conditionalFormatting sqref="B155:H155">
    <cfRule type="expression" priority="348" aboveAverage="0" equalAverage="0" bottom="0" percent="0" rank="0" text="" dxfId="8333">
      <formula>$B$155&lt;1</formula>
    </cfRule>
  </conditionalFormatting>
  <conditionalFormatting sqref="B154:H154">
    <cfRule type="expression" priority="349" aboveAverage="0" equalAverage="0" bottom="0" percent="0" rank="0" text="" dxfId="8334">
      <formula>$B$154&lt;1</formula>
    </cfRule>
  </conditionalFormatting>
  <conditionalFormatting sqref="B153:H153">
    <cfRule type="expression" priority="350" aboveAverage="0" equalAverage="0" bottom="0" percent="0" rank="0" text="" dxfId="8335">
      <formula>$B$153&lt;1</formula>
    </cfRule>
  </conditionalFormatting>
  <conditionalFormatting sqref="B152:H152">
    <cfRule type="expression" priority="351" aboveAverage="0" equalAverage="0" bottom="0" percent="0" rank="0" text="" dxfId="8336">
      <formula>$B$152&lt;1</formula>
    </cfRule>
  </conditionalFormatting>
  <conditionalFormatting sqref="B151:H151">
    <cfRule type="expression" priority="352" aboveAverage="0" equalAverage="0" bottom="0" percent="0" rank="0" text="" dxfId="8337">
      <formula>$B$151&lt;1</formula>
    </cfRule>
  </conditionalFormatting>
  <conditionalFormatting sqref="B150:H150">
    <cfRule type="expression" priority="353" aboveAverage="0" equalAverage="0" bottom="0" percent="0" rank="0" text="" dxfId="8338">
      <formula>$B$150&lt;1</formula>
    </cfRule>
  </conditionalFormatting>
  <conditionalFormatting sqref="B149:H149">
    <cfRule type="expression" priority="354" aboveAverage="0" equalAverage="0" bottom="0" percent="0" rank="0" text="" dxfId="8339">
      <formula>$B$149&lt;1</formula>
    </cfRule>
  </conditionalFormatting>
  <conditionalFormatting sqref="B148:H148">
    <cfRule type="expression" priority="355" aboveAverage="0" equalAverage="0" bottom="0" percent="0" rank="0" text="" dxfId="8340">
      <formula>$B$148&lt;1</formula>
    </cfRule>
  </conditionalFormatting>
  <conditionalFormatting sqref="B147:H147">
    <cfRule type="expression" priority="356" aboveAverage="0" equalAverage="0" bottom="0" percent="0" rank="0" text="" dxfId="8341">
      <formula>$B$147&lt;1</formula>
    </cfRule>
  </conditionalFormatting>
  <conditionalFormatting sqref="B146:H146">
    <cfRule type="expression" priority="357" aboveAverage="0" equalAverage="0" bottom="0" percent="0" rank="0" text="" dxfId="8342">
      <formula>$B$146&lt;1</formula>
    </cfRule>
  </conditionalFormatting>
  <conditionalFormatting sqref="B145:H145">
    <cfRule type="expression" priority="358" aboveAverage="0" equalAverage="0" bottom="0" percent="0" rank="0" text="" dxfId="8343">
      <formula>$B$145&lt;1</formula>
    </cfRule>
  </conditionalFormatting>
  <conditionalFormatting sqref="B144:H144">
    <cfRule type="expression" priority="359" aboveAverage="0" equalAverage="0" bottom="0" percent="0" rank="0" text="" dxfId="8344">
      <formula>$B$144&lt;1</formula>
    </cfRule>
  </conditionalFormatting>
  <conditionalFormatting sqref="B143:H143">
    <cfRule type="expression" priority="360" aboveAverage="0" equalAverage="0" bottom="0" percent="0" rank="0" text="" dxfId="8345">
      <formula>$B$143&lt;1</formula>
    </cfRule>
  </conditionalFormatting>
  <conditionalFormatting sqref="B142:H142">
    <cfRule type="expression" priority="361" aboveAverage="0" equalAverage="0" bottom="0" percent="0" rank="0" text="" dxfId="8346">
      <formula>$B$142&lt;1</formula>
    </cfRule>
  </conditionalFormatting>
  <conditionalFormatting sqref="B141:H141">
    <cfRule type="expression" priority="362" aboveAverage="0" equalAverage="0" bottom="0" percent="0" rank="0" text="" dxfId="8347">
      <formula>$B$141&lt;1</formula>
    </cfRule>
  </conditionalFormatting>
  <conditionalFormatting sqref="B140:H140">
    <cfRule type="expression" priority="363" aboveAverage="0" equalAverage="0" bottom="0" percent="0" rank="0" text="" dxfId="8348">
      <formula>$B$140&lt;1</formula>
    </cfRule>
  </conditionalFormatting>
  <conditionalFormatting sqref="B139:H139">
    <cfRule type="expression" priority="364" aboveAverage="0" equalAverage="0" bottom="0" percent="0" rank="0" text="" dxfId="8349">
      <formula>$B$139&lt;1</formula>
    </cfRule>
  </conditionalFormatting>
  <conditionalFormatting sqref="B138:H138">
    <cfRule type="expression" priority="365" aboveAverage="0" equalAverage="0" bottom="0" percent="0" rank="0" text="" dxfId="8350">
      <formula>$B$138&lt;1</formula>
    </cfRule>
  </conditionalFormatting>
  <conditionalFormatting sqref="B137:H137">
    <cfRule type="expression" priority="366" aboveAverage="0" equalAverage="0" bottom="0" percent="0" rank="0" text="" dxfId="8351">
      <formula>$B$137&lt;1</formula>
    </cfRule>
  </conditionalFormatting>
  <conditionalFormatting sqref="B136:H136">
    <cfRule type="expression" priority="367" aboveAverage="0" equalAverage="0" bottom="0" percent="0" rank="0" text="" dxfId="8352">
      <formula>$B$136&lt;1</formula>
    </cfRule>
  </conditionalFormatting>
  <conditionalFormatting sqref="B135:H135">
    <cfRule type="expression" priority="368" aboveAverage="0" equalAverage="0" bottom="0" percent="0" rank="0" text="" dxfId="8353">
      <formula>$B$135&lt;1</formula>
    </cfRule>
  </conditionalFormatting>
  <conditionalFormatting sqref="B134:H134">
    <cfRule type="expression" priority="369" aboveAverage="0" equalAverage="0" bottom="0" percent="0" rank="0" text="" dxfId="8354">
      <formula>$B$134&lt;1</formula>
    </cfRule>
  </conditionalFormatting>
  <conditionalFormatting sqref="B133:H133">
    <cfRule type="expression" priority="370" aboveAverage="0" equalAverage="0" bottom="0" percent="0" rank="0" text="" dxfId="8355">
      <formula>$B$133&lt;1</formula>
    </cfRule>
  </conditionalFormatting>
  <conditionalFormatting sqref="B132:H132">
    <cfRule type="expression" priority="371" aboveAverage="0" equalAverage="0" bottom="0" percent="0" rank="0" text="" dxfId="8356">
      <formula>$B$132&lt;1</formula>
    </cfRule>
  </conditionalFormatting>
  <conditionalFormatting sqref="B131:H131">
    <cfRule type="expression" priority="372" aboveAverage="0" equalAverage="0" bottom="0" percent="0" rank="0" text="" dxfId="8357">
      <formula>$B$131&lt;1</formula>
    </cfRule>
  </conditionalFormatting>
  <conditionalFormatting sqref="B130:H130">
    <cfRule type="expression" priority="373" aboveAverage="0" equalAverage="0" bottom="0" percent="0" rank="0" text="" dxfId="8358">
      <formula>$B$130&lt;1</formula>
    </cfRule>
  </conditionalFormatting>
  <conditionalFormatting sqref="B129:H129">
    <cfRule type="expression" priority="374" aboveAverage="0" equalAverage="0" bottom="0" percent="0" rank="0" text="" dxfId="8359">
      <formula>$B$129&lt;1</formula>
    </cfRule>
  </conditionalFormatting>
  <conditionalFormatting sqref="B128:H128">
    <cfRule type="expression" priority="375" aboveAverage="0" equalAverage="0" bottom="0" percent="0" rank="0" text="" dxfId="8360">
      <formula>$B$128&lt;1</formula>
    </cfRule>
  </conditionalFormatting>
  <conditionalFormatting sqref="B127:H127">
    <cfRule type="expression" priority="376" aboveAverage="0" equalAverage="0" bottom="0" percent="0" rank="0" text="" dxfId="8361">
      <formula>$B$127&lt;1</formula>
    </cfRule>
  </conditionalFormatting>
  <conditionalFormatting sqref="B126:H126">
    <cfRule type="expression" priority="377" aboveAverage="0" equalAverage="0" bottom="0" percent="0" rank="0" text="" dxfId="8362">
      <formula>$B$126&lt;1</formula>
    </cfRule>
  </conditionalFormatting>
  <conditionalFormatting sqref="B125:H125">
    <cfRule type="expression" priority="378" aboveAverage="0" equalAverage="0" bottom="0" percent="0" rank="0" text="" dxfId="8363">
      <formula>$B$125&lt;1</formula>
    </cfRule>
  </conditionalFormatting>
  <conditionalFormatting sqref="B124:H124">
    <cfRule type="expression" priority="379" aboveAverage="0" equalAverage="0" bottom="0" percent="0" rank="0" text="" dxfId="8364">
      <formula>$B$124&lt;1</formula>
    </cfRule>
  </conditionalFormatting>
  <conditionalFormatting sqref="B123:H123">
    <cfRule type="expression" priority="380" aboveAverage="0" equalAverage="0" bottom="0" percent="0" rank="0" text="" dxfId="8365">
      <formula>$B$123&lt;1</formula>
    </cfRule>
  </conditionalFormatting>
  <conditionalFormatting sqref="B122:H122">
    <cfRule type="expression" priority="381" aboveAverage="0" equalAverage="0" bottom="0" percent="0" rank="0" text="" dxfId="8366">
      <formula>$B$122&lt;1</formula>
    </cfRule>
  </conditionalFormatting>
  <conditionalFormatting sqref="B121:H121">
    <cfRule type="expression" priority="382" aboveAverage="0" equalAverage="0" bottom="0" percent="0" rank="0" text="" dxfId="8367">
      <formula>$B$121&lt;1</formula>
    </cfRule>
  </conditionalFormatting>
  <conditionalFormatting sqref="B120:H120">
    <cfRule type="expression" priority="383" aboveAverage="0" equalAverage="0" bottom="0" percent="0" rank="0" text="" dxfId="8368">
      <formula>$B$120&lt;1</formula>
    </cfRule>
  </conditionalFormatting>
  <conditionalFormatting sqref="B119:H119">
    <cfRule type="expression" priority="384" aboveAverage="0" equalAverage="0" bottom="0" percent="0" rank="0" text="" dxfId="8369">
      <formula>$B$119&lt;1</formula>
    </cfRule>
  </conditionalFormatting>
  <conditionalFormatting sqref="B118:H118">
    <cfRule type="expression" priority="385" aboveAverage="0" equalAverage="0" bottom="0" percent="0" rank="0" text="" dxfId="8370">
      <formula>$B$118&lt;1</formula>
    </cfRule>
  </conditionalFormatting>
  <conditionalFormatting sqref="B117:H117">
    <cfRule type="expression" priority="386" aboveAverage="0" equalAverage="0" bottom="0" percent="0" rank="0" text="" dxfId="8371">
      <formula>$B$117&lt;1</formula>
    </cfRule>
  </conditionalFormatting>
  <conditionalFormatting sqref="B116:H116">
    <cfRule type="expression" priority="387" aboveAverage="0" equalAverage="0" bottom="0" percent="0" rank="0" text="" dxfId="8372">
      <formula>$B$116&lt;1</formula>
    </cfRule>
  </conditionalFormatting>
  <conditionalFormatting sqref="B115:H115">
    <cfRule type="expression" priority="388" aboveAverage="0" equalAverage="0" bottom="0" percent="0" rank="0" text="" dxfId="8373">
      <formula>$B$115&lt;1</formula>
    </cfRule>
  </conditionalFormatting>
  <conditionalFormatting sqref="B114:H114">
    <cfRule type="expression" priority="389" aboveAverage="0" equalAverage="0" bottom="0" percent="0" rank="0" text="" dxfId="8374">
      <formula>$B$114&lt;1</formula>
    </cfRule>
  </conditionalFormatting>
  <conditionalFormatting sqref="B113:H113">
    <cfRule type="expression" priority="390" aboveAverage="0" equalAverage="0" bottom="0" percent="0" rank="0" text="" dxfId="8375">
      <formula>$B$113&lt;1</formula>
    </cfRule>
  </conditionalFormatting>
  <conditionalFormatting sqref="B112:H112">
    <cfRule type="expression" priority="391" aboveAverage="0" equalAverage="0" bottom="0" percent="0" rank="0" text="" dxfId="8376">
      <formula>$B$112&lt;1</formula>
    </cfRule>
  </conditionalFormatting>
  <conditionalFormatting sqref="B111:H111">
    <cfRule type="expression" priority="392" aboveAverage="0" equalAverage="0" bottom="0" percent="0" rank="0" text="" dxfId="8377">
      <formula>$B$111&lt;1</formula>
    </cfRule>
  </conditionalFormatting>
  <conditionalFormatting sqref="B110:H110">
    <cfRule type="expression" priority="393" aboveAverage="0" equalAverage="0" bottom="0" percent="0" rank="0" text="" dxfId="8378">
      <formula>$B$110&lt;1</formula>
    </cfRule>
  </conditionalFormatting>
  <conditionalFormatting sqref="B109:H109">
    <cfRule type="expression" priority="394" aboveAverage="0" equalAverage="0" bottom="0" percent="0" rank="0" text="" dxfId="8379">
      <formula>$B$109&lt;1</formula>
    </cfRule>
  </conditionalFormatting>
  <conditionalFormatting sqref="B108:H108">
    <cfRule type="expression" priority="395" aboveAverage="0" equalAverage="0" bottom="0" percent="0" rank="0" text="" dxfId="8380">
      <formula>$B$108&lt;1</formula>
    </cfRule>
  </conditionalFormatting>
  <conditionalFormatting sqref="B107:H107">
    <cfRule type="expression" priority="396" aboveAverage="0" equalAverage="0" bottom="0" percent="0" rank="0" text="" dxfId="8381">
      <formula>$B$107&lt;1</formula>
    </cfRule>
  </conditionalFormatting>
  <conditionalFormatting sqref="B106:H106">
    <cfRule type="expression" priority="397" aboveAverage="0" equalAverage="0" bottom="0" percent="0" rank="0" text="" dxfId="8382">
      <formula>$B$106&lt;1</formula>
    </cfRule>
  </conditionalFormatting>
  <conditionalFormatting sqref="B105:H105">
    <cfRule type="expression" priority="398" aboveAverage="0" equalAverage="0" bottom="0" percent="0" rank="0" text="" dxfId="8383">
      <formula>$B$105&lt;1</formula>
    </cfRule>
  </conditionalFormatting>
  <conditionalFormatting sqref="B104:H104">
    <cfRule type="expression" priority="399" aboveAverage="0" equalAverage="0" bottom="0" percent="0" rank="0" text="" dxfId="8384">
      <formula>$B$104&lt;1</formula>
    </cfRule>
  </conditionalFormatting>
  <conditionalFormatting sqref="B103:H103">
    <cfRule type="expression" priority="400" aboveAverage="0" equalAverage="0" bottom="0" percent="0" rank="0" text="" dxfId="8385">
      <formula>$B$103&lt;1</formula>
    </cfRule>
  </conditionalFormatting>
  <conditionalFormatting sqref="B102:H102">
    <cfRule type="expression" priority="401" aboveAverage="0" equalAverage="0" bottom="0" percent="0" rank="0" text="" dxfId="8386">
      <formula>$B$102&lt;1</formula>
    </cfRule>
  </conditionalFormatting>
  <conditionalFormatting sqref="B101:H101">
    <cfRule type="expression" priority="402" aboveAverage="0" equalAverage="0" bottom="0" percent="0" rank="0" text="" dxfId="8387">
      <formula>$B$101&lt;1</formula>
    </cfRule>
  </conditionalFormatting>
  <conditionalFormatting sqref="B100:H100">
    <cfRule type="expression" priority="403" aboveAverage="0" equalAverage="0" bottom="0" percent="0" rank="0" text="" dxfId="8388">
      <formula>$B$100&lt;1</formula>
    </cfRule>
  </conditionalFormatting>
  <conditionalFormatting sqref="B99:H99">
    <cfRule type="expression" priority="404" aboveAverage="0" equalAverage="0" bottom="0" percent="0" rank="0" text="" dxfId="8389">
      <formula>$B$99&lt;1</formula>
    </cfRule>
  </conditionalFormatting>
  <conditionalFormatting sqref="B98:H98">
    <cfRule type="expression" priority="405" aboveAverage="0" equalAverage="0" bottom="0" percent="0" rank="0" text="" dxfId="8390">
      <formula>$B$98&lt;1</formula>
    </cfRule>
  </conditionalFormatting>
  <conditionalFormatting sqref="B97:H97">
    <cfRule type="expression" priority="406" aboveAverage="0" equalAverage="0" bottom="0" percent="0" rank="0" text="" dxfId="8391">
      <formula>$B$97&lt;1</formula>
    </cfRule>
  </conditionalFormatting>
  <conditionalFormatting sqref="B96:H96">
    <cfRule type="expression" priority="407" aboveAverage="0" equalAverage="0" bottom="0" percent="0" rank="0" text="" dxfId="8392">
      <formula>$B$96&lt;1</formula>
    </cfRule>
  </conditionalFormatting>
  <conditionalFormatting sqref="B95:H95">
    <cfRule type="expression" priority="408" aboveAverage="0" equalAverage="0" bottom="0" percent="0" rank="0" text="" dxfId="8393">
      <formula>$B$95&lt;1</formula>
    </cfRule>
  </conditionalFormatting>
  <conditionalFormatting sqref="B94:H94">
    <cfRule type="expression" priority="409" aboveAverage="0" equalAverage="0" bottom="0" percent="0" rank="0" text="" dxfId="8394">
      <formula>$B$94&lt;1</formula>
    </cfRule>
  </conditionalFormatting>
  <conditionalFormatting sqref="B93:H93">
    <cfRule type="expression" priority="410" aboveAverage="0" equalAverage="0" bottom="0" percent="0" rank="0" text="" dxfId="8395">
      <formula>$B$93&lt;1</formula>
    </cfRule>
  </conditionalFormatting>
  <conditionalFormatting sqref="B92:H92">
    <cfRule type="expression" priority="411" aboveAverage="0" equalAverage="0" bottom="0" percent="0" rank="0" text="" dxfId="8396">
      <formula>$B$92&lt;1</formula>
    </cfRule>
  </conditionalFormatting>
  <conditionalFormatting sqref="B91:H91">
    <cfRule type="expression" priority="412" aboveAverage="0" equalAverage="0" bottom="0" percent="0" rank="0" text="" dxfId="8397">
      <formula>$B$91&lt;1</formula>
    </cfRule>
  </conditionalFormatting>
  <conditionalFormatting sqref="B90:H90">
    <cfRule type="expression" priority="413" aboveAverage="0" equalAverage="0" bottom="0" percent="0" rank="0" text="" dxfId="8398">
      <formula>$B$90&lt;1</formula>
    </cfRule>
  </conditionalFormatting>
  <conditionalFormatting sqref="B89:H89">
    <cfRule type="expression" priority="414" aboveAverage="0" equalAverage="0" bottom="0" percent="0" rank="0" text="" dxfId="8399">
      <formula>$B$89&lt;1</formula>
    </cfRule>
  </conditionalFormatting>
  <conditionalFormatting sqref="B88:H88">
    <cfRule type="expression" priority="415" aboveAverage="0" equalAverage="0" bottom="0" percent="0" rank="0" text="" dxfId="8400">
      <formula>$B$88&lt;1</formula>
    </cfRule>
  </conditionalFormatting>
  <conditionalFormatting sqref="B87:H87">
    <cfRule type="expression" priority="416" aboveAverage="0" equalAverage="0" bottom="0" percent="0" rank="0" text="" dxfId="8401">
      <formula>$B$87&lt;1</formula>
    </cfRule>
  </conditionalFormatting>
  <conditionalFormatting sqref="B86:H86">
    <cfRule type="expression" priority="417" aboveAverage="0" equalAverage="0" bottom="0" percent="0" rank="0" text="" dxfId="8402">
      <formula>$B$86&lt;1</formula>
    </cfRule>
  </conditionalFormatting>
  <conditionalFormatting sqref="B85:H85">
    <cfRule type="expression" priority="418" aboveAverage="0" equalAverage="0" bottom="0" percent="0" rank="0" text="" dxfId="8403">
      <formula>$B$85&lt;1</formula>
    </cfRule>
  </conditionalFormatting>
  <conditionalFormatting sqref="B82:H82">
    <cfRule type="expression" priority="419" aboveAverage="0" equalAverage="0" bottom="0" percent="0" rank="0" text="" dxfId="8404">
      <formula>$B$82&lt;1</formula>
    </cfRule>
  </conditionalFormatting>
  <conditionalFormatting sqref="B81:H81">
    <cfRule type="expression" priority="420" aboveAverage="0" equalAverage="0" bottom="0" percent="0" rank="0" text="" dxfId="8405">
      <formula>$B$81&lt;1</formula>
    </cfRule>
  </conditionalFormatting>
  <conditionalFormatting sqref="B80:H80">
    <cfRule type="expression" priority="421" aboveAverage="0" equalAverage="0" bottom="0" percent="0" rank="0" text="" dxfId="8406">
      <formula>$B$80&lt;1</formula>
    </cfRule>
  </conditionalFormatting>
  <conditionalFormatting sqref="B79:H79">
    <cfRule type="expression" priority="422" aboveAverage="0" equalAverage="0" bottom="0" percent="0" rank="0" text="" dxfId="8407">
      <formula>$B$79&lt;1</formula>
    </cfRule>
  </conditionalFormatting>
  <conditionalFormatting sqref="B78:H78">
    <cfRule type="expression" priority="423" aboveAverage="0" equalAverage="0" bottom="0" percent="0" rank="0" text="" dxfId="8408">
      <formula>$B$78&lt;1</formula>
    </cfRule>
  </conditionalFormatting>
  <conditionalFormatting sqref="B77:H77">
    <cfRule type="expression" priority="424" aboveAverage="0" equalAverage="0" bottom="0" percent="0" rank="0" text="" dxfId="8409">
      <formula>$B$77&lt;1</formula>
    </cfRule>
  </conditionalFormatting>
  <conditionalFormatting sqref="B76:H76">
    <cfRule type="expression" priority="425" aboveAverage="0" equalAverage="0" bottom="0" percent="0" rank="0" text="" dxfId="8410">
      <formula>$B$76&lt;1</formula>
    </cfRule>
  </conditionalFormatting>
  <conditionalFormatting sqref="B75:H75">
    <cfRule type="expression" priority="426" aboveAverage="0" equalAverage="0" bottom="0" percent="0" rank="0" text="" dxfId="8411">
      <formula>$B$75&lt;1</formula>
    </cfRule>
  </conditionalFormatting>
  <conditionalFormatting sqref="B74:H74">
    <cfRule type="expression" priority="427" aboveAverage="0" equalAverage="0" bottom="0" percent="0" rank="0" text="" dxfId="8412">
      <formula>$B$74&lt;1</formula>
    </cfRule>
  </conditionalFormatting>
  <conditionalFormatting sqref="B73:H73">
    <cfRule type="expression" priority="428" aboveAverage="0" equalAverage="0" bottom="0" percent="0" rank="0" text="" dxfId="8413">
      <formula>$B$73&lt;1</formula>
    </cfRule>
  </conditionalFormatting>
  <conditionalFormatting sqref="B72:H72">
    <cfRule type="expression" priority="429" aboveAverage="0" equalAverage="0" bottom="0" percent="0" rank="0" text="" dxfId="8414">
      <formula>$B$72&lt;1</formula>
    </cfRule>
  </conditionalFormatting>
  <conditionalFormatting sqref="B71:H71">
    <cfRule type="expression" priority="430" aboveAverage="0" equalAverage="0" bottom="0" percent="0" rank="0" text="" dxfId="8415">
      <formula>$B$71&lt;1</formula>
    </cfRule>
  </conditionalFormatting>
  <conditionalFormatting sqref="B70:H70">
    <cfRule type="expression" priority="431" aboveAverage="0" equalAverage="0" bottom="0" percent="0" rank="0" text="" dxfId="8416">
      <formula>$B$70&lt;1</formula>
    </cfRule>
  </conditionalFormatting>
  <conditionalFormatting sqref="B69:H69">
    <cfRule type="expression" priority="432" aboveAverage="0" equalAverage="0" bottom="0" percent="0" rank="0" text="" dxfId="8417">
      <formula>$B$69&lt;1</formula>
    </cfRule>
  </conditionalFormatting>
  <conditionalFormatting sqref="B68:H68">
    <cfRule type="expression" priority="433" aboveAverage="0" equalAverage="0" bottom="0" percent="0" rank="0" text="" dxfId="8418">
      <formula>$B$68&lt;1</formula>
    </cfRule>
  </conditionalFormatting>
  <conditionalFormatting sqref="B67:H67">
    <cfRule type="expression" priority="434" aboveAverage="0" equalAverage="0" bottom="0" percent="0" rank="0" text="" dxfId="8419">
      <formula>$B$67&lt;1</formula>
    </cfRule>
  </conditionalFormatting>
  <conditionalFormatting sqref="B66:H66">
    <cfRule type="expression" priority="435" aboveAverage="0" equalAverage="0" bottom="0" percent="0" rank="0" text="" dxfId="8420">
      <formula>$B$66&lt;1</formula>
    </cfRule>
  </conditionalFormatting>
  <conditionalFormatting sqref="B65:H65">
    <cfRule type="expression" priority="436" aboveAverage="0" equalAverage="0" bottom="0" percent="0" rank="0" text="" dxfId="8421">
      <formula>$B$65&lt;1</formula>
    </cfRule>
  </conditionalFormatting>
  <conditionalFormatting sqref="B64:H64">
    <cfRule type="expression" priority="437" aboveAverage="0" equalAverage="0" bottom="0" percent="0" rank="0" text="" dxfId="8422">
      <formula>$B$64&lt;1</formula>
    </cfRule>
  </conditionalFormatting>
  <conditionalFormatting sqref="B63:H63">
    <cfRule type="expression" priority="438" aboveAverage="0" equalAverage="0" bottom="0" percent="0" rank="0" text="" dxfId="8423">
      <formula>$B$63&lt;1</formula>
    </cfRule>
  </conditionalFormatting>
  <conditionalFormatting sqref="B58:H58">
    <cfRule type="expression" priority="439" aboveAverage="0" equalAverage="0" bottom="0" percent="0" rank="0" text="" dxfId="8424">
      <formula>$B$58&lt;1</formula>
    </cfRule>
  </conditionalFormatting>
  <conditionalFormatting sqref="B57:H57">
    <cfRule type="expression" priority="440" aboveAverage="0" equalAverage="0" bottom="0" percent="0" rank="0" text="" dxfId="8425">
      <formula>$B$57&lt;1</formula>
    </cfRule>
  </conditionalFormatting>
  <conditionalFormatting sqref="B56:H56">
    <cfRule type="expression" priority="441" aboveAverage="0" equalAverage="0" bottom="0" percent="0" rank="0" text="" dxfId="8426">
      <formula>$B$56&lt;1</formula>
    </cfRule>
  </conditionalFormatting>
  <conditionalFormatting sqref="B55:H55">
    <cfRule type="expression" priority="442" aboveAverage="0" equalAverage="0" bottom="0" percent="0" rank="0" text="" dxfId="8427">
      <formula>$B$55&lt;1</formula>
    </cfRule>
  </conditionalFormatting>
  <conditionalFormatting sqref="B54:H54">
    <cfRule type="expression" priority="443" aboveAverage="0" equalAverage="0" bottom="0" percent="0" rank="0" text="" dxfId="8428">
      <formula>$B$54&lt;1</formula>
    </cfRule>
  </conditionalFormatting>
  <conditionalFormatting sqref="B53:H53">
    <cfRule type="expression" priority="444" aboveAverage="0" equalAverage="0" bottom="0" percent="0" rank="0" text="" dxfId="8429">
      <formula>$B$53&lt;1</formula>
    </cfRule>
  </conditionalFormatting>
  <conditionalFormatting sqref="B52:H52">
    <cfRule type="expression" priority="445" aboveAverage="0" equalAverage="0" bottom="0" percent="0" rank="0" text="" dxfId="8430">
      <formula>$B$52&lt;1</formula>
    </cfRule>
  </conditionalFormatting>
  <conditionalFormatting sqref="B51:H51">
    <cfRule type="expression" priority="446" aboveAverage="0" equalAverage="0" bottom="0" percent="0" rank="0" text="" dxfId="8431">
      <formula>$B$51&lt;1</formula>
    </cfRule>
  </conditionalFormatting>
  <conditionalFormatting sqref="B50:H50">
    <cfRule type="expression" priority="447" aboveAverage="0" equalAverage="0" bottom="0" percent="0" rank="0" text="" dxfId="8432">
      <formula>$B$50&lt;1</formula>
    </cfRule>
  </conditionalFormatting>
  <conditionalFormatting sqref="B49:H49">
    <cfRule type="expression" priority="448" aboveAverage="0" equalAverage="0" bottom="0" percent="0" rank="0" text="" dxfId="8433">
      <formula>$B$49&lt;1</formula>
    </cfRule>
  </conditionalFormatting>
  <conditionalFormatting sqref="B48:H48">
    <cfRule type="expression" priority="449" aboveAverage="0" equalAverage="0" bottom="0" percent="0" rank="0" text="" dxfId="8434">
      <formula>$B$48&lt;1</formula>
    </cfRule>
  </conditionalFormatting>
  <conditionalFormatting sqref="B47:H47">
    <cfRule type="expression" priority="450" aboveAverage="0" equalAverage="0" bottom="0" percent="0" rank="0" text="" dxfId="8435">
      <formula>$B$47&lt;1</formula>
    </cfRule>
  </conditionalFormatting>
  <conditionalFormatting sqref="B46:H46">
    <cfRule type="expression" priority="451" aboveAverage="0" equalAverage="0" bottom="0" percent="0" rank="0" text="" dxfId="8436">
      <formula>$B$46&lt;1</formula>
    </cfRule>
  </conditionalFormatting>
  <conditionalFormatting sqref="B45:H45">
    <cfRule type="expression" priority="452" aboveAverage="0" equalAverage="0" bottom="0" percent="0" rank="0" text="" dxfId="8437">
      <formula>$B$45&lt;1</formula>
    </cfRule>
  </conditionalFormatting>
  <conditionalFormatting sqref="B44:H44">
    <cfRule type="expression" priority="453" aboveAverage="0" equalAverage="0" bottom="0" percent="0" rank="0" text="" dxfId="8438">
      <formula>$B$44&lt;1</formula>
    </cfRule>
  </conditionalFormatting>
  <conditionalFormatting sqref="B43:H43">
    <cfRule type="expression" priority="454" aboveAverage="0" equalAverage="0" bottom="0" percent="0" rank="0" text="" dxfId="8439">
      <formula>$B$43&lt;1</formula>
    </cfRule>
  </conditionalFormatting>
  <conditionalFormatting sqref="B42:H42">
    <cfRule type="expression" priority="455" aboveAverage="0" equalAverage="0" bottom="0" percent="0" rank="0" text="" dxfId="8440">
      <formula>$B$42&lt;1</formula>
    </cfRule>
  </conditionalFormatting>
  <conditionalFormatting sqref="B41:H41">
    <cfRule type="expression" priority="456" aboveAverage="0" equalAverage="0" bottom="0" percent="0" rank="0" text="" dxfId="8441">
      <formula>$B$41&lt;1</formula>
    </cfRule>
  </conditionalFormatting>
  <conditionalFormatting sqref="B40:H40">
    <cfRule type="expression" priority="457" aboveAverage="0" equalAverage="0" bottom="0" percent="0" rank="0" text="" dxfId="8442">
      <formula>$B$40&lt;1</formula>
    </cfRule>
  </conditionalFormatting>
  <conditionalFormatting sqref="B39:H39">
    <cfRule type="expression" priority="458" aboveAverage="0" equalAverage="0" bottom="0" percent="0" rank="0" text="" dxfId="8443">
      <formula>$B$39&lt;1</formula>
    </cfRule>
  </conditionalFormatting>
  <conditionalFormatting sqref="B38:H38">
    <cfRule type="expression" priority="459" aboveAverage="0" equalAverage="0" bottom="0" percent="0" rank="0" text="" dxfId="8444">
      <formula>$B$38&lt;1</formula>
    </cfRule>
  </conditionalFormatting>
  <conditionalFormatting sqref="B37:H37">
    <cfRule type="expression" priority="460" aboveAverage="0" equalAverage="0" bottom="0" percent="0" rank="0" text="" dxfId="8445">
      <formula>$B$37&lt;1</formula>
    </cfRule>
  </conditionalFormatting>
  <conditionalFormatting sqref="B36:H36">
    <cfRule type="expression" priority="461" aboveAverage="0" equalAverage="0" bottom="0" percent="0" rank="0" text="" dxfId="8446">
      <formula>$B$36&lt;1</formula>
    </cfRule>
  </conditionalFormatting>
  <conditionalFormatting sqref="B35:H35">
    <cfRule type="expression" priority="462" aboveAverage="0" equalAverage="0" bottom="0" percent="0" rank="0" text="" dxfId="8447">
      <formula>$B$35&lt;1</formula>
    </cfRule>
  </conditionalFormatting>
  <conditionalFormatting sqref="B34:H34">
    <cfRule type="expression" priority="463" aboveAverage="0" equalAverage="0" bottom="0" percent="0" rank="0" text="" dxfId="8448">
      <formula>$B$34&lt;1</formula>
    </cfRule>
  </conditionalFormatting>
  <conditionalFormatting sqref="B33:H33">
    <cfRule type="expression" priority="464" aboveAverage="0" equalAverage="0" bottom="0" percent="0" rank="0" text="" dxfId="8449">
      <formula>$B$33&lt;1</formula>
    </cfRule>
  </conditionalFormatting>
  <conditionalFormatting sqref="B32:H32">
    <cfRule type="expression" priority="465" aboveAverage="0" equalAverage="0" bottom="0" percent="0" rank="0" text="" dxfId="8450">
      <formula>$B$32&lt;1</formula>
    </cfRule>
  </conditionalFormatting>
  <conditionalFormatting sqref="B31:H31">
    <cfRule type="expression" priority="466" aboveAverage="0" equalAverage="0" bottom="0" percent="0" rank="0" text="" dxfId="8451">
      <formula>$B$31&lt;1</formula>
    </cfRule>
  </conditionalFormatting>
  <conditionalFormatting sqref="B30:H30">
    <cfRule type="expression" priority="467" aboveAverage="0" equalAverage="0" bottom="0" percent="0" rank="0" text="" dxfId="8452">
      <formula>$B$30&lt;1</formula>
    </cfRule>
  </conditionalFormatting>
  <conditionalFormatting sqref="B29:H29">
    <cfRule type="expression" priority="468" aboveAverage="0" equalAverage="0" bottom="0" percent="0" rank="0" text="" dxfId="8453">
      <formula>$B$29&lt;1</formula>
    </cfRule>
  </conditionalFormatting>
  <conditionalFormatting sqref="B28:H28">
    <cfRule type="expression" priority="469" aboveAverage="0" equalAverage="0" bottom="0" percent="0" rank="0" text="" dxfId="8454">
      <formula>$B$28&lt;1</formula>
    </cfRule>
  </conditionalFormatting>
  <conditionalFormatting sqref="B27:H27">
    <cfRule type="expression" priority="470" aboveAverage="0" equalAverage="0" bottom="0" percent="0" rank="0" text="" dxfId="8455">
      <formula>$B$27&lt;1</formula>
    </cfRule>
  </conditionalFormatting>
  <conditionalFormatting sqref="B26:H26">
    <cfRule type="expression" priority="471" aboveAverage="0" equalAverage="0" bottom="0" percent="0" rank="0" text="" dxfId="8456">
      <formula>$B$26&lt;1</formula>
    </cfRule>
  </conditionalFormatting>
  <conditionalFormatting sqref="B25:H25">
    <cfRule type="expression" priority="472" aboveAverage="0" equalAverage="0" bottom="0" percent="0" rank="0" text="" dxfId="8457">
      <formula>$B$25&lt;1</formula>
    </cfRule>
  </conditionalFormatting>
  <conditionalFormatting sqref="B24:H24">
    <cfRule type="expression" priority="473" aboveAverage="0" equalAverage="0" bottom="0" percent="0" rank="0" text="" dxfId="8458">
      <formula>$B$24&lt;1</formula>
    </cfRule>
  </conditionalFormatting>
  <conditionalFormatting sqref="B23:H23">
    <cfRule type="expression" priority="474" aboveAverage="0" equalAverage="0" bottom="0" percent="0" rank="0" text="" dxfId="8459">
      <formula>$B$23&lt;1</formula>
    </cfRule>
  </conditionalFormatting>
  <conditionalFormatting sqref="B20:H20">
    <cfRule type="expression" priority="475" aboveAverage="0" equalAverage="0" bottom="0" percent="0" rank="0" text="" dxfId="8460">
      <formula>$B$20&lt;1</formula>
    </cfRule>
  </conditionalFormatting>
  <conditionalFormatting sqref="B19:H19">
    <cfRule type="expression" priority="476" aboveAverage="0" equalAverage="0" bottom="0" percent="0" rank="0" text="" dxfId="8461">
      <formula>$B$19&lt;1</formula>
    </cfRule>
  </conditionalFormatting>
  <conditionalFormatting sqref="B18:H18">
    <cfRule type="expression" priority="477" aboveAverage="0" equalAverage="0" bottom="0" percent="0" rank="0" text="" dxfId="8462">
      <formula>$B$18&lt;1</formula>
    </cfRule>
  </conditionalFormatting>
  <conditionalFormatting sqref="B17:H17">
    <cfRule type="expression" priority="478" aboveAverage="0" equalAverage="0" bottom="0" percent="0" rank="0" text="" dxfId="8463">
      <formula>$B$17&lt;1</formula>
    </cfRule>
  </conditionalFormatting>
  <conditionalFormatting sqref="B16:H16">
    <cfRule type="expression" priority="479" aboveAverage="0" equalAverage="0" bottom="0" percent="0" rank="0" text="" dxfId="8464">
      <formula>$B$16&lt;1</formula>
    </cfRule>
  </conditionalFormatting>
  <conditionalFormatting sqref="B15:H15">
    <cfRule type="expression" priority="480" aboveAverage="0" equalAverage="0" bottom="0" percent="0" rank="0" text="" dxfId="8465">
      <formula>$B$15&lt;1</formula>
    </cfRule>
  </conditionalFormatting>
  <conditionalFormatting sqref="B14:H14">
    <cfRule type="expression" priority="481" aboveAverage="0" equalAverage="0" bottom="0" percent="0" rank="0" text="" dxfId="8466">
      <formula>$B$14&lt;1</formula>
    </cfRule>
  </conditionalFormatting>
  <conditionalFormatting sqref="B13:H13">
    <cfRule type="expression" priority="482" aboveAverage="0" equalAverage="0" bottom="0" percent="0" rank="0" text="" dxfId="8467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9.88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Замер!$D$301&amp;" (Помещение 15)"</f>
        <v>Помещение_15 (Помещение 15)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Замер!$D$307</f>
        <v>0</v>
      </c>
      <c r="F5" s="590" t="s">
        <v>254</v>
      </c>
      <c r="G5" s="590"/>
      <c r="H5" s="591" t="n">
        <f aca="false">Замер!$D$303</f>
        <v>0</v>
      </c>
      <c r="L5" s="61" t="n">
        <f aca="false">$E$5-SUM(Замер!$I$311:$I$317)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Замер!$D$306</f>
        <v>0</v>
      </c>
      <c r="F6" s="590" t="s">
        <v>259</v>
      </c>
      <c r="G6" s="590"/>
      <c r="H6" s="591" t="n">
        <f aca="false">Замер!$D$304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Замер!$D$308</f>
        <v>0</v>
      </c>
      <c r="F7" s="590" t="s">
        <v>261</v>
      </c>
      <c r="G7" s="590"/>
      <c r="H7" s="592" t="n">
        <f aca="false">Замер!$D$305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Замер!$D$312+Замер!$D$313</f>
        <v>0</v>
      </c>
      <c r="F8" s="590" t="s">
        <v>1097</v>
      </c>
      <c r="G8" s="590"/>
      <c r="H8" s="593" t="n">
        <f aca="false">Замер!$D$310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Замер!$D$309</f>
        <v>0</v>
      </c>
      <c r="F9" s="590" t="s">
        <v>1099</v>
      </c>
      <c r="G9" s="590"/>
      <c r="H9" s="594" t="n">
        <f aca="false">Замер!$D$311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Замер!$D$317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622" t="s">
        <v>49</v>
      </c>
      <c r="D83" s="622"/>
      <c r="E83" s="622"/>
      <c r="F83" s="622"/>
      <c r="G83" s="623" t="n">
        <f aca="false">SUMIF(B63:B82,"&gt;0",H63:H82)</f>
        <v>0</v>
      </c>
      <c r="H83" s="623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Замер!$D$314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Замер!$D$314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Замер!$D$314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Замер!$D$314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Замер!$D$314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Замер!$D$314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Замер!$D$317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622" t="s">
        <v>203</v>
      </c>
      <c r="D472" s="622"/>
      <c r="E472" s="622"/>
      <c r="F472" s="622"/>
      <c r="G472" s="652" t="n">
        <f aca="false">SUMIF(B362:B471,"&gt;0",H362:H471)</f>
        <v>0</v>
      </c>
      <c r="H472" s="652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647" t="s">
        <v>204</v>
      </c>
      <c r="D473" s="647"/>
      <c r="E473" s="647"/>
      <c r="F473" s="647"/>
      <c r="G473" s="648" t="n">
        <f aca="false">G360+G472</f>
        <v>0</v>
      </c>
      <c r="H473" s="648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651" t="s">
        <v>712</v>
      </c>
      <c r="D474" s="651"/>
      <c r="E474" s="651"/>
      <c r="F474" s="651"/>
      <c r="G474" s="651"/>
      <c r="H474" s="651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ZlsuaPEE0QTxxO/H28p0Y/SSs3VsKzTk6lWMHt5QhtIVHkXrpIJrheSv9DICAgwtpMR9XSAF2Hr2FCErjsH36Q==" saltValue="BVQbgCo9PPE+s7IeX2GnsQ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8468">
      <formula>$B$528&lt;1</formula>
    </cfRule>
  </conditionalFormatting>
  <conditionalFormatting sqref="B527:H527">
    <cfRule type="expression" priority="3" aboveAverage="0" equalAverage="0" bottom="0" percent="0" rank="0" text="" dxfId="8469">
      <formula>$B$527&lt;1</formula>
    </cfRule>
  </conditionalFormatting>
  <conditionalFormatting sqref="B526:H526">
    <cfRule type="expression" priority="4" aboveAverage="0" equalAverage="0" bottom="0" percent="0" rank="0" text="" dxfId="8470">
      <formula>$B$526&lt;1</formula>
    </cfRule>
  </conditionalFormatting>
  <conditionalFormatting sqref="B525:H525">
    <cfRule type="expression" priority="5" aboveAverage="0" equalAverage="0" bottom="0" percent="0" rank="0" text="" dxfId="8471">
      <formula>$B$525&lt;1</formula>
    </cfRule>
  </conditionalFormatting>
  <conditionalFormatting sqref="B524:H524">
    <cfRule type="expression" priority="6" aboveAverage="0" equalAverage="0" bottom="0" percent="0" rank="0" text="" dxfId="8472">
      <formula>$B$524&lt;1</formula>
    </cfRule>
  </conditionalFormatting>
  <conditionalFormatting sqref="B523:H523">
    <cfRule type="expression" priority="7" aboveAverage="0" equalAverage="0" bottom="0" percent="0" rank="0" text="" dxfId="8473">
      <formula>$B$523&lt;1</formula>
    </cfRule>
  </conditionalFormatting>
  <conditionalFormatting sqref="B522:H522">
    <cfRule type="expression" priority="8" aboveAverage="0" equalAverage="0" bottom="0" percent="0" rank="0" text="" dxfId="8474">
      <formula>$B$522&lt;1</formula>
    </cfRule>
  </conditionalFormatting>
  <conditionalFormatting sqref="B521:H521">
    <cfRule type="expression" priority="9" aboveAverage="0" equalAverage="0" bottom="0" percent="0" rank="0" text="" dxfId="8475">
      <formula>$B$521&lt;1</formula>
    </cfRule>
  </conditionalFormatting>
  <conditionalFormatting sqref="B520:H520">
    <cfRule type="expression" priority="10" aboveAverage="0" equalAverage="0" bottom="0" percent="0" rank="0" text="" dxfId="8476">
      <formula>$B$520&lt;1</formula>
    </cfRule>
  </conditionalFormatting>
  <conditionalFormatting sqref="B519:H519">
    <cfRule type="expression" priority="11" aboveAverage="0" equalAverage="0" bottom="0" percent="0" rank="0" text="" dxfId="8477">
      <formula>$B$519&lt;1</formula>
    </cfRule>
  </conditionalFormatting>
  <conditionalFormatting sqref="B518:H518">
    <cfRule type="expression" priority="12" aboveAverage="0" equalAverage="0" bottom="0" percent="0" rank="0" text="" dxfId="8478">
      <formula>$B$518&lt;1</formula>
    </cfRule>
  </conditionalFormatting>
  <conditionalFormatting sqref="B514:H514">
    <cfRule type="expression" priority="13" aboveAverage="0" equalAverage="0" bottom="0" percent="0" rank="0" text="" dxfId="8479">
      <formula>$B$514&lt;1</formula>
    </cfRule>
  </conditionalFormatting>
  <conditionalFormatting sqref="B513:H513">
    <cfRule type="expression" priority="14" aboveAverage="0" equalAverage="0" bottom="0" percent="0" rank="0" text="" dxfId="8480">
      <formula>$B$513&lt;1</formula>
    </cfRule>
  </conditionalFormatting>
  <conditionalFormatting sqref="B512:H512">
    <cfRule type="expression" priority="15" aboveAverage="0" equalAverage="0" bottom="0" percent="0" rank="0" text="" dxfId="8481">
      <formula>$B$512&lt;1</formula>
    </cfRule>
  </conditionalFormatting>
  <conditionalFormatting sqref="B511:H511">
    <cfRule type="expression" priority="16" aboveAverage="0" equalAverage="0" bottom="0" percent="0" rank="0" text="" dxfId="8482">
      <formula>$B$511&lt;1</formula>
    </cfRule>
  </conditionalFormatting>
  <conditionalFormatting sqref="B510:H510">
    <cfRule type="expression" priority="17" aboveAverage="0" equalAverage="0" bottom="0" percent="0" rank="0" text="" dxfId="8483">
      <formula>$B$510&lt;1</formula>
    </cfRule>
  </conditionalFormatting>
  <conditionalFormatting sqref="B509:H509">
    <cfRule type="expression" priority="18" aboveAverage="0" equalAverage="0" bottom="0" percent="0" rank="0" text="" dxfId="8484">
      <formula>$B$509&lt;1</formula>
    </cfRule>
  </conditionalFormatting>
  <conditionalFormatting sqref="B508:H508">
    <cfRule type="expression" priority="19" aboveAverage="0" equalAverage="0" bottom="0" percent="0" rank="0" text="" dxfId="8485">
      <formula>$B$508&lt;1</formula>
    </cfRule>
  </conditionalFormatting>
  <conditionalFormatting sqref="B507:H507">
    <cfRule type="expression" priority="20" aboveAverage="0" equalAverage="0" bottom="0" percent="0" rank="0" text="" dxfId="8486">
      <formula>$B$507&lt;1</formula>
    </cfRule>
  </conditionalFormatting>
  <conditionalFormatting sqref="B506:H506">
    <cfRule type="expression" priority="21" aboveAverage="0" equalAverage="0" bottom="0" percent="0" rank="0" text="" dxfId="8487">
      <formula>$B$506&lt;1</formula>
    </cfRule>
  </conditionalFormatting>
  <conditionalFormatting sqref="B505:H505">
    <cfRule type="expression" priority="22" aboveAverage="0" equalAverage="0" bottom="0" percent="0" rank="0" text="" dxfId="8488">
      <formula>$B$505&lt;1</formula>
    </cfRule>
  </conditionalFormatting>
  <conditionalFormatting sqref="B504:H504">
    <cfRule type="expression" priority="23" aboveAverage="0" equalAverage="0" bottom="0" percent="0" rank="0" text="" dxfId="8489">
      <formula>$B$504&lt;1</formula>
    </cfRule>
  </conditionalFormatting>
  <conditionalFormatting sqref="B503:H503">
    <cfRule type="expression" priority="24" aboveAverage="0" equalAverage="0" bottom="0" percent="0" rank="0" text="" dxfId="8490">
      <formula>$B$503&lt;1</formula>
    </cfRule>
  </conditionalFormatting>
  <conditionalFormatting sqref="B502:H502">
    <cfRule type="expression" priority="25" aboveAverage="0" equalAverage="0" bottom="0" percent="0" rank="0" text="" dxfId="8491">
      <formula>$B$502&lt;1</formula>
    </cfRule>
  </conditionalFormatting>
  <conditionalFormatting sqref="B501:H501">
    <cfRule type="expression" priority="26" aboveAverage="0" equalAverage="0" bottom="0" percent="0" rank="0" text="" dxfId="8492">
      <formula>$B$501&lt;1</formula>
    </cfRule>
  </conditionalFormatting>
  <conditionalFormatting sqref="B500:H500">
    <cfRule type="expression" priority="27" aboveAverage="0" equalAverage="0" bottom="0" percent="0" rank="0" text="" dxfId="8493">
      <formula>$B$500&lt;1</formula>
    </cfRule>
  </conditionalFormatting>
  <conditionalFormatting sqref="B499:H499">
    <cfRule type="expression" priority="28" aboveAverage="0" equalAverage="0" bottom="0" percent="0" rank="0" text="" dxfId="8494">
      <formula>$B$499&lt;1</formula>
    </cfRule>
  </conditionalFormatting>
  <conditionalFormatting sqref="B498:H498">
    <cfRule type="expression" priority="29" aboveAverage="0" equalAverage="0" bottom="0" percent="0" rank="0" text="" dxfId="8495">
      <formula>$B$498&lt;1</formula>
    </cfRule>
  </conditionalFormatting>
  <conditionalFormatting sqref="B497:H497">
    <cfRule type="expression" priority="30" aboveAverage="0" equalAverage="0" bottom="0" percent="0" rank="0" text="" dxfId="8496">
      <formula>$B$497&lt;1</formula>
    </cfRule>
  </conditionalFormatting>
  <conditionalFormatting sqref="B496:H496">
    <cfRule type="expression" priority="31" aboveAverage="0" equalAverage="0" bottom="0" percent="0" rank="0" text="" dxfId="8497">
      <formula>$B$496&lt;1</formula>
    </cfRule>
  </conditionalFormatting>
  <conditionalFormatting sqref="B495:H495">
    <cfRule type="expression" priority="32" aboveAverage="0" equalAverage="0" bottom="0" percent="0" rank="0" text="" dxfId="8498">
      <formula>$B$495&lt;1</formula>
    </cfRule>
  </conditionalFormatting>
  <conditionalFormatting sqref="B494:H494">
    <cfRule type="expression" priority="33" aboveAverage="0" equalAverage="0" bottom="0" percent="0" rank="0" text="" dxfId="8499">
      <formula>$B$494&lt;1</formula>
    </cfRule>
  </conditionalFormatting>
  <conditionalFormatting sqref="B493:H493">
    <cfRule type="expression" priority="34" aboveAverage="0" equalAverage="0" bottom="0" percent="0" rank="0" text="" dxfId="8500">
      <formula>$B$493&lt;1</formula>
    </cfRule>
  </conditionalFormatting>
  <conditionalFormatting sqref="B492:H492">
    <cfRule type="expression" priority="35" aboveAverage="0" equalAverage="0" bottom="0" percent="0" rank="0" text="" dxfId="8501">
      <formula>$B$492&lt;1</formula>
    </cfRule>
  </conditionalFormatting>
  <conditionalFormatting sqref="B491:H491">
    <cfRule type="expression" priority="36" aboveAverage="0" equalAverage="0" bottom="0" percent="0" rank="0" text="" dxfId="8502">
      <formula>$B$491&lt;1</formula>
    </cfRule>
  </conditionalFormatting>
  <conditionalFormatting sqref="B490:H490">
    <cfRule type="expression" priority="37" aboveAverage="0" equalAverage="0" bottom="0" percent="0" rank="0" text="" dxfId="8503">
      <formula>$B$490&lt;1</formula>
    </cfRule>
  </conditionalFormatting>
  <conditionalFormatting sqref="B489:H489">
    <cfRule type="expression" priority="38" aboveAverage="0" equalAverage="0" bottom="0" percent="0" rank="0" text="" dxfId="8504">
      <formula>$B$489&lt;1</formula>
    </cfRule>
  </conditionalFormatting>
  <conditionalFormatting sqref="B488:H488">
    <cfRule type="expression" priority="39" aboveAverage="0" equalAverage="0" bottom="0" percent="0" rank="0" text="" dxfId="8505">
      <formula>$B$488&lt;1</formula>
    </cfRule>
  </conditionalFormatting>
  <conditionalFormatting sqref="B487:H487">
    <cfRule type="expression" priority="40" aboveAverage="0" equalAverage="0" bottom="0" percent="0" rank="0" text="" dxfId="8506">
      <formula>$B$487&lt;1</formula>
    </cfRule>
  </conditionalFormatting>
  <conditionalFormatting sqref="B486:H486">
    <cfRule type="expression" priority="41" aboveAverage="0" equalAverage="0" bottom="0" percent="0" rank="0" text="" dxfId="8507">
      <formula>$B$486&lt;1</formula>
    </cfRule>
  </conditionalFormatting>
  <conditionalFormatting sqref="B485:H485">
    <cfRule type="expression" priority="42" aboveAverage="0" equalAverage="0" bottom="0" percent="0" rank="0" text="" dxfId="8508">
      <formula>$B$485&lt;1</formula>
    </cfRule>
  </conditionalFormatting>
  <conditionalFormatting sqref="B484:H484">
    <cfRule type="expression" priority="43" aboveAverage="0" equalAverage="0" bottom="0" percent="0" rank="0" text="" dxfId="8509">
      <formula>$B$484&lt;1</formula>
    </cfRule>
  </conditionalFormatting>
  <conditionalFormatting sqref="B483:H483">
    <cfRule type="expression" priority="44" aboveAverage="0" equalAverage="0" bottom="0" percent="0" rank="0" text="" dxfId="8510">
      <formula>$B$483&lt;1</formula>
    </cfRule>
  </conditionalFormatting>
  <conditionalFormatting sqref="B482:H482">
    <cfRule type="expression" priority="45" aboveAverage="0" equalAverage="0" bottom="0" percent="0" rank="0" text="" dxfId="8511">
      <formula>$B$482&lt;1</formula>
    </cfRule>
  </conditionalFormatting>
  <conditionalFormatting sqref="B481:H481">
    <cfRule type="expression" priority="46" aboveAverage="0" equalAverage="0" bottom="0" percent="0" rank="0" text="" dxfId="8512">
      <formula>$B$481&lt;1</formula>
    </cfRule>
  </conditionalFormatting>
  <conditionalFormatting sqref="B478:H478">
    <cfRule type="expression" priority="47" aboveAverage="0" equalAverage="0" bottom="0" percent="0" rank="0" text="" dxfId="8513">
      <formula>$B$478&lt;1</formula>
    </cfRule>
  </conditionalFormatting>
  <conditionalFormatting sqref="B477:H477">
    <cfRule type="expression" priority="48" aboveAverage="0" equalAverage="0" bottom="0" percent="0" rank="0" text="" dxfId="8514">
      <formula>$B$477&lt;1</formula>
    </cfRule>
  </conditionalFormatting>
  <conditionalFormatting sqref="B476:H476">
    <cfRule type="expression" priority="49" aboveAverage="0" equalAverage="0" bottom="0" percent="0" rank="0" text="" dxfId="8515">
      <formula>$B$476&lt;1</formula>
    </cfRule>
  </conditionalFormatting>
  <conditionalFormatting sqref="B471:H471">
    <cfRule type="expression" priority="50" aboveAverage="0" equalAverage="0" bottom="0" percent="0" rank="0" text="" dxfId="8516">
      <formula>$B$471&lt;1</formula>
    </cfRule>
  </conditionalFormatting>
  <conditionalFormatting sqref="B470:H470">
    <cfRule type="expression" priority="51" aboveAverage="0" equalAverage="0" bottom="0" percent="0" rank="0" text="" dxfId="8517">
      <formula>$B$470&lt;1</formula>
    </cfRule>
  </conditionalFormatting>
  <conditionalFormatting sqref="B469:H469">
    <cfRule type="expression" priority="52" aboveAverage="0" equalAverage="0" bottom="0" percent="0" rank="0" text="" dxfId="8518">
      <formula>$B$469&lt;1</formula>
    </cfRule>
  </conditionalFormatting>
  <conditionalFormatting sqref="B468:H468">
    <cfRule type="expression" priority="53" aboveAverage="0" equalAverage="0" bottom="0" percent="0" rank="0" text="" dxfId="8519">
      <formula>$B$468&lt;1</formula>
    </cfRule>
  </conditionalFormatting>
  <conditionalFormatting sqref="B467:H467">
    <cfRule type="expression" priority="54" aboveAverage="0" equalAverage="0" bottom="0" percent="0" rank="0" text="" dxfId="8520">
      <formula>$B$467&lt;1</formula>
    </cfRule>
  </conditionalFormatting>
  <conditionalFormatting sqref="B466:H466">
    <cfRule type="expression" priority="55" aboveAverage="0" equalAverage="0" bottom="0" percent="0" rank="0" text="" dxfId="8521">
      <formula>$B$466&lt;1</formula>
    </cfRule>
  </conditionalFormatting>
  <conditionalFormatting sqref="B465:H465">
    <cfRule type="expression" priority="56" aboveAverage="0" equalAverage="0" bottom="0" percent="0" rank="0" text="" dxfId="8522">
      <formula>$B$465&lt;1</formula>
    </cfRule>
  </conditionalFormatting>
  <conditionalFormatting sqref="B464:H464">
    <cfRule type="expression" priority="57" aboveAverage="0" equalAverage="0" bottom="0" percent="0" rank="0" text="" dxfId="8523">
      <formula>$B$464&lt;1</formula>
    </cfRule>
  </conditionalFormatting>
  <conditionalFormatting sqref="B463:H463">
    <cfRule type="expression" priority="58" aboveAverage="0" equalAverage="0" bottom="0" percent="0" rank="0" text="" dxfId="8524">
      <formula>$B$463&lt;1</formula>
    </cfRule>
  </conditionalFormatting>
  <conditionalFormatting sqref="B462:H462">
    <cfRule type="expression" priority="59" aboveAverage="0" equalAverage="0" bottom="0" percent="0" rank="0" text="" dxfId="8525">
      <formula>$B$462&lt;1</formula>
    </cfRule>
  </conditionalFormatting>
  <conditionalFormatting sqref="B461:H461">
    <cfRule type="expression" priority="60" aboveAverage="0" equalAverage="0" bottom="0" percent="0" rank="0" text="" dxfId="8526">
      <formula>$B$461&lt;1</formula>
    </cfRule>
  </conditionalFormatting>
  <conditionalFormatting sqref="B460:H460">
    <cfRule type="expression" priority="61" aboveAverage="0" equalAverage="0" bottom="0" percent="0" rank="0" text="" dxfId="8527">
      <formula>$B$460&lt;1</formula>
    </cfRule>
  </conditionalFormatting>
  <conditionalFormatting sqref="B459:H459">
    <cfRule type="expression" priority="62" aboveAverage="0" equalAverage="0" bottom="0" percent="0" rank="0" text="" dxfId="8528">
      <formula>$B$459&lt;1</formula>
    </cfRule>
  </conditionalFormatting>
  <conditionalFormatting sqref="B458:H458">
    <cfRule type="expression" priority="63" aboveAverage="0" equalAverage="0" bottom="0" percent="0" rank="0" text="" dxfId="8529">
      <formula>$B$458&lt;1</formula>
    </cfRule>
  </conditionalFormatting>
  <conditionalFormatting sqref="B457:H457">
    <cfRule type="expression" priority="64" aboveAverage="0" equalAverage="0" bottom="0" percent="0" rank="0" text="" dxfId="8530">
      <formula>$B$457&lt;1</formula>
    </cfRule>
  </conditionalFormatting>
  <conditionalFormatting sqref="B456:H456">
    <cfRule type="expression" priority="65" aboveAverage="0" equalAverage="0" bottom="0" percent="0" rank="0" text="" dxfId="8531">
      <formula>$B$456&lt;1</formula>
    </cfRule>
  </conditionalFormatting>
  <conditionalFormatting sqref="B455:H455">
    <cfRule type="expression" priority="66" aboveAverage="0" equalAverage="0" bottom="0" percent="0" rank="0" text="" dxfId="8532">
      <formula>$B$455&lt;1</formula>
    </cfRule>
  </conditionalFormatting>
  <conditionalFormatting sqref="B454:H454">
    <cfRule type="expression" priority="67" aboveAverage="0" equalAverage="0" bottom="0" percent="0" rank="0" text="" dxfId="8533">
      <formula>$B$454&lt;1</formula>
    </cfRule>
  </conditionalFormatting>
  <conditionalFormatting sqref="B453:H453">
    <cfRule type="expression" priority="68" aboveAverage="0" equalAverage="0" bottom="0" percent="0" rank="0" text="" dxfId="8534">
      <formula>$B$453&lt;1</formula>
    </cfRule>
  </conditionalFormatting>
  <conditionalFormatting sqref="B452:H452">
    <cfRule type="expression" priority="69" aboveAverage="0" equalAverage="0" bottom="0" percent="0" rank="0" text="" dxfId="8535">
      <formula>$B$452&lt;1</formula>
    </cfRule>
  </conditionalFormatting>
  <conditionalFormatting sqref="B451:H451">
    <cfRule type="expression" priority="70" aboveAverage="0" equalAverage="0" bottom="0" percent="0" rank="0" text="" dxfId="8536">
      <formula>$B$451&lt;1</formula>
    </cfRule>
  </conditionalFormatting>
  <conditionalFormatting sqref="B450:H450">
    <cfRule type="expression" priority="71" aboveAverage="0" equalAverage="0" bottom="0" percent="0" rank="0" text="" dxfId="8537">
      <formula>$B$450&lt;1</formula>
    </cfRule>
  </conditionalFormatting>
  <conditionalFormatting sqref="B449:H449">
    <cfRule type="expression" priority="72" aboveAverage="0" equalAverage="0" bottom="0" percent="0" rank="0" text="" dxfId="8538">
      <formula>$B$449&lt;1</formula>
    </cfRule>
  </conditionalFormatting>
  <conditionalFormatting sqref="B448:H448">
    <cfRule type="expression" priority="73" aboveAverage="0" equalAverage="0" bottom="0" percent="0" rank="0" text="" dxfId="8539">
      <formula>$B$448&lt;1</formula>
    </cfRule>
  </conditionalFormatting>
  <conditionalFormatting sqref="B447:H447">
    <cfRule type="expression" priority="74" aboveAverage="0" equalAverage="0" bottom="0" percent="0" rank="0" text="" dxfId="8540">
      <formula>$B$447&lt;1</formula>
    </cfRule>
  </conditionalFormatting>
  <conditionalFormatting sqref="B446:H446">
    <cfRule type="expression" priority="75" aboveAverage="0" equalAverage="0" bottom="0" percent="0" rank="0" text="" dxfId="8541">
      <formula>$B$446&lt;1</formula>
    </cfRule>
  </conditionalFormatting>
  <conditionalFormatting sqref="B445:H445">
    <cfRule type="expression" priority="76" aboveAverage="0" equalAverage="0" bottom="0" percent="0" rank="0" text="" dxfId="8542">
      <formula>$B$445&lt;1</formula>
    </cfRule>
  </conditionalFormatting>
  <conditionalFormatting sqref="B444:H444">
    <cfRule type="expression" priority="77" aboveAverage="0" equalAverage="0" bottom="0" percent="0" rank="0" text="" dxfId="8543">
      <formula>$B$444&lt;1</formula>
    </cfRule>
  </conditionalFormatting>
  <conditionalFormatting sqref="B443:H443">
    <cfRule type="expression" priority="78" aboveAverage="0" equalAverage="0" bottom="0" percent="0" rank="0" text="" dxfId="8544">
      <formula>$B$443&lt;1</formula>
    </cfRule>
  </conditionalFormatting>
  <conditionalFormatting sqref="B442:H442">
    <cfRule type="expression" priority="79" aboveAverage="0" equalAverage="0" bottom="0" percent="0" rank="0" text="" dxfId="8545">
      <formula>$B$442&lt;1</formula>
    </cfRule>
  </conditionalFormatting>
  <conditionalFormatting sqref="B441:H441">
    <cfRule type="expression" priority="80" aboveAverage="0" equalAverage="0" bottom="0" percent="0" rank="0" text="" dxfId="8546">
      <formula>$B$441&lt;1</formula>
    </cfRule>
  </conditionalFormatting>
  <conditionalFormatting sqref="B440:H440">
    <cfRule type="expression" priority="81" aboveAverage="0" equalAverage="0" bottom="0" percent="0" rank="0" text="" dxfId="8547">
      <formula>$B$440&lt;1</formula>
    </cfRule>
  </conditionalFormatting>
  <conditionalFormatting sqref="B439:H439">
    <cfRule type="expression" priority="82" aboveAverage="0" equalAverage="0" bottom="0" percent="0" rank="0" text="" dxfId="8548">
      <formula>$B$439&lt;1</formula>
    </cfRule>
  </conditionalFormatting>
  <conditionalFormatting sqref="B438:H438">
    <cfRule type="expression" priority="83" aboveAverage="0" equalAverage="0" bottom="0" percent="0" rank="0" text="" dxfId="8549">
      <formula>$B$438&lt;1</formula>
    </cfRule>
  </conditionalFormatting>
  <conditionalFormatting sqref="B437:H437">
    <cfRule type="expression" priority="84" aboveAverage="0" equalAverage="0" bottom="0" percent="0" rank="0" text="" dxfId="8550">
      <formula>$B$437&lt;1</formula>
    </cfRule>
  </conditionalFormatting>
  <conditionalFormatting sqref="B436:H436">
    <cfRule type="expression" priority="85" aboveAverage="0" equalAverage="0" bottom="0" percent="0" rank="0" text="" dxfId="8551">
      <formula>$B$436&lt;1</formula>
    </cfRule>
  </conditionalFormatting>
  <conditionalFormatting sqref="B435:H435">
    <cfRule type="expression" priority="86" aboveAverage="0" equalAverage="0" bottom="0" percent="0" rank="0" text="" dxfId="8552">
      <formula>$B$435&lt;1</formula>
    </cfRule>
  </conditionalFormatting>
  <conditionalFormatting sqref="B434:H434">
    <cfRule type="expression" priority="87" aboveAverage="0" equalAverage="0" bottom="0" percent="0" rank="0" text="" dxfId="8553">
      <formula>$B$434&lt;1</formula>
    </cfRule>
  </conditionalFormatting>
  <conditionalFormatting sqref="B433:H433">
    <cfRule type="expression" priority="88" aboveAverage="0" equalAverage="0" bottom="0" percent="0" rank="0" text="" dxfId="8554">
      <formula>$B$433&lt;1</formula>
    </cfRule>
  </conditionalFormatting>
  <conditionalFormatting sqref="B432:H432">
    <cfRule type="expression" priority="89" aboveAverage="0" equalAverage="0" bottom="0" percent="0" rank="0" text="" dxfId="8555">
      <formula>$B$432&lt;1</formula>
    </cfRule>
  </conditionalFormatting>
  <conditionalFormatting sqref="B431:H431">
    <cfRule type="expression" priority="90" aboveAverage="0" equalAverage="0" bottom="0" percent="0" rank="0" text="" dxfId="8556">
      <formula>$B$431&lt;1</formula>
    </cfRule>
  </conditionalFormatting>
  <conditionalFormatting sqref="B430:H430">
    <cfRule type="expression" priority="91" aboveAverage="0" equalAverage="0" bottom="0" percent="0" rank="0" text="" dxfId="8557">
      <formula>$B$430&lt;1</formula>
    </cfRule>
  </conditionalFormatting>
  <conditionalFormatting sqref="B429:H429">
    <cfRule type="expression" priority="92" aboveAverage="0" equalAverage="0" bottom="0" percent="0" rank="0" text="" dxfId="8558">
      <formula>$B$429&lt;1</formula>
    </cfRule>
  </conditionalFormatting>
  <conditionalFormatting sqref="B428:H428">
    <cfRule type="expression" priority="93" aboveAverage="0" equalAverage="0" bottom="0" percent="0" rank="0" text="" dxfId="8559">
      <formula>$B$428&lt;1</formula>
    </cfRule>
  </conditionalFormatting>
  <conditionalFormatting sqref="B427:H427">
    <cfRule type="expression" priority="94" aboveAverage="0" equalAverage="0" bottom="0" percent="0" rank="0" text="" dxfId="8560">
      <formula>$B$427&lt;1</formula>
    </cfRule>
  </conditionalFormatting>
  <conditionalFormatting sqref="B426:H426">
    <cfRule type="expression" priority="95" aboveAverage="0" equalAverage="0" bottom="0" percent="0" rank="0" text="" dxfId="8561">
      <formula>$B$426&lt;1</formula>
    </cfRule>
  </conditionalFormatting>
  <conditionalFormatting sqref="B425:H425">
    <cfRule type="expression" priority="96" aboveAverage="0" equalAverage="0" bottom="0" percent="0" rank="0" text="" dxfId="8562">
      <formula>$B$425&lt;1</formula>
    </cfRule>
  </conditionalFormatting>
  <conditionalFormatting sqref="B424:H424">
    <cfRule type="expression" priority="97" aboveAverage="0" equalAverage="0" bottom="0" percent="0" rank="0" text="" dxfId="8563">
      <formula>$B$424&lt;1</formula>
    </cfRule>
  </conditionalFormatting>
  <conditionalFormatting sqref="B423:H423">
    <cfRule type="expression" priority="98" aboveAverage="0" equalAverage="0" bottom="0" percent="0" rank="0" text="" dxfId="8564">
      <formula>$B$423&lt;1</formula>
    </cfRule>
  </conditionalFormatting>
  <conditionalFormatting sqref="B422:H422">
    <cfRule type="expression" priority="99" aboveAverage="0" equalAverage="0" bottom="0" percent="0" rank="0" text="" dxfId="8565">
      <formula>$B$422&lt;1</formula>
    </cfRule>
  </conditionalFormatting>
  <conditionalFormatting sqref="B421:H421">
    <cfRule type="expression" priority="100" aboveAverage="0" equalAverage="0" bottom="0" percent="0" rank="0" text="" dxfId="8566">
      <formula>$B$421&lt;1</formula>
    </cfRule>
  </conditionalFormatting>
  <conditionalFormatting sqref="B420:H420">
    <cfRule type="expression" priority="101" aboveAverage="0" equalAverage="0" bottom="0" percent="0" rank="0" text="" dxfId="8567">
      <formula>$B$420&lt;1</formula>
    </cfRule>
  </conditionalFormatting>
  <conditionalFormatting sqref="B419:H419">
    <cfRule type="expression" priority="102" aboveAverage="0" equalAverage="0" bottom="0" percent="0" rank="0" text="" dxfId="8568">
      <formula>$B$419&lt;1</formula>
    </cfRule>
  </conditionalFormatting>
  <conditionalFormatting sqref="B418:H418">
    <cfRule type="expression" priority="103" aboveAverage="0" equalAverage="0" bottom="0" percent="0" rank="0" text="" dxfId="8569">
      <formula>$B$418&lt;1</formula>
    </cfRule>
  </conditionalFormatting>
  <conditionalFormatting sqref="B417:H417">
    <cfRule type="expression" priority="104" aboveAverage="0" equalAverage="0" bottom="0" percent="0" rank="0" text="" dxfId="8570">
      <formula>$B$417&lt;1</formula>
    </cfRule>
  </conditionalFormatting>
  <conditionalFormatting sqref="B416:H416">
    <cfRule type="expression" priority="105" aboveAverage="0" equalAverage="0" bottom="0" percent="0" rank="0" text="" dxfId="8571">
      <formula>$B$416&lt;1</formula>
    </cfRule>
  </conditionalFormatting>
  <conditionalFormatting sqref="B415:H415">
    <cfRule type="expression" priority="106" aboveAverage="0" equalAverage="0" bottom="0" percent="0" rank="0" text="" dxfId="8572">
      <formula>$B$415&lt;1</formula>
    </cfRule>
  </conditionalFormatting>
  <conditionalFormatting sqref="B414:H414">
    <cfRule type="expression" priority="107" aboveAverage="0" equalAverage="0" bottom="0" percent="0" rank="0" text="" dxfId="8573">
      <formula>$B$414&lt;1</formula>
    </cfRule>
  </conditionalFormatting>
  <conditionalFormatting sqref="B413:H413">
    <cfRule type="expression" priority="108" aboveAverage="0" equalAverage="0" bottom="0" percent="0" rank="0" text="" dxfId="8574">
      <formula>$B$413&lt;1</formula>
    </cfRule>
  </conditionalFormatting>
  <conditionalFormatting sqref="B412:H412">
    <cfRule type="expression" priority="109" aboveAverage="0" equalAverage="0" bottom="0" percent="0" rank="0" text="" dxfId="8575">
      <formula>$B$412&lt;1</formula>
    </cfRule>
  </conditionalFormatting>
  <conditionalFormatting sqref="B411:H411">
    <cfRule type="expression" priority="110" aboveAverage="0" equalAverage="0" bottom="0" percent="0" rank="0" text="" dxfId="8576">
      <formula>$B$411&lt;1</formula>
    </cfRule>
  </conditionalFormatting>
  <conditionalFormatting sqref="B410:H410">
    <cfRule type="expression" priority="111" aboveAverage="0" equalAverage="0" bottom="0" percent="0" rank="0" text="" dxfId="8577">
      <formula>$B$410&lt;1</formula>
    </cfRule>
  </conditionalFormatting>
  <conditionalFormatting sqref="B409:H409">
    <cfRule type="expression" priority="112" aboveAverage="0" equalAverage="0" bottom="0" percent="0" rank="0" text="" dxfId="8578">
      <formula>$B$409&lt;1</formula>
    </cfRule>
  </conditionalFormatting>
  <conditionalFormatting sqref="B408:H408">
    <cfRule type="expression" priority="113" aboveAverage="0" equalAverage="0" bottom="0" percent="0" rank="0" text="" dxfId="8579">
      <formula>$B$408&lt;1</formula>
    </cfRule>
  </conditionalFormatting>
  <conditionalFormatting sqref="B407:H407">
    <cfRule type="expression" priority="114" aboveAverage="0" equalAverage="0" bottom="0" percent="0" rank="0" text="" dxfId="8580">
      <formula>$B$407&lt;1</formula>
    </cfRule>
  </conditionalFormatting>
  <conditionalFormatting sqref="B406:H406">
    <cfRule type="expression" priority="115" aboveAverage="0" equalAverage="0" bottom="0" percent="0" rank="0" text="" dxfId="8581">
      <formula>$B$406&lt;1</formula>
    </cfRule>
  </conditionalFormatting>
  <conditionalFormatting sqref="B405:H405">
    <cfRule type="expression" priority="116" aboveAverage="0" equalAverage="0" bottom="0" percent="0" rank="0" text="" dxfId="8582">
      <formula>$B$405&lt;1</formula>
    </cfRule>
  </conditionalFormatting>
  <conditionalFormatting sqref="B404:H404">
    <cfRule type="expression" priority="117" aboveAverage="0" equalAverage="0" bottom="0" percent="0" rank="0" text="" dxfId="8583">
      <formula>$B$404&lt;1</formula>
    </cfRule>
  </conditionalFormatting>
  <conditionalFormatting sqref="B403:H403">
    <cfRule type="expression" priority="118" aboveAverage="0" equalAverage="0" bottom="0" percent="0" rank="0" text="" dxfId="8584">
      <formula>$B$403&lt;1</formula>
    </cfRule>
  </conditionalFormatting>
  <conditionalFormatting sqref="B402:H402">
    <cfRule type="expression" priority="119" aboveAverage="0" equalAverage="0" bottom="0" percent="0" rank="0" text="" dxfId="8585">
      <formula>$B$402&lt;1</formula>
    </cfRule>
  </conditionalFormatting>
  <conditionalFormatting sqref="B401:H401">
    <cfRule type="expression" priority="120" aboveAverage="0" equalAverage="0" bottom="0" percent="0" rank="0" text="" dxfId="8586">
      <formula>$B$401&lt;1</formula>
    </cfRule>
  </conditionalFormatting>
  <conditionalFormatting sqref="B400:H400">
    <cfRule type="expression" priority="121" aboveAverage="0" equalAverage="0" bottom="0" percent="0" rank="0" text="" dxfId="8587">
      <formula>$B$400&lt;1</formula>
    </cfRule>
  </conditionalFormatting>
  <conditionalFormatting sqref="B399:H399">
    <cfRule type="expression" priority="122" aboveAverage="0" equalAverage="0" bottom="0" percent="0" rank="0" text="" dxfId="8588">
      <formula>$B$399&lt;1</formula>
    </cfRule>
  </conditionalFormatting>
  <conditionalFormatting sqref="B398:H398">
    <cfRule type="expression" priority="123" aboveAverage="0" equalAverage="0" bottom="0" percent="0" rank="0" text="" dxfId="8589">
      <formula>$B$398&lt;1</formula>
    </cfRule>
  </conditionalFormatting>
  <conditionalFormatting sqref="B397:H397">
    <cfRule type="expression" priority="124" aboveAverage="0" equalAverage="0" bottom="0" percent="0" rank="0" text="" dxfId="8590">
      <formula>$B$397&lt;1</formula>
    </cfRule>
  </conditionalFormatting>
  <conditionalFormatting sqref="B396:H396">
    <cfRule type="expression" priority="125" aboveAverage="0" equalAverage="0" bottom="0" percent="0" rank="0" text="" dxfId="8591">
      <formula>$B$396&lt;1</formula>
    </cfRule>
  </conditionalFormatting>
  <conditionalFormatting sqref="B395:H395">
    <cfRule type="expression" priority="126" aboveAverage="0" equalAverage="0" bottom="0" percent="0" rank="0" text="" dxfId="8592">
      <formula>$B$395&lt;1</formula>
    </cfRule>
  </conditionalFormatting>
  <conditionalFormatting sqref="B394:H394">
    <cfRule type="expression" priority="127" aboveAverage="0" equalAverage="0" bottom="0" percent="0" rank="0" text="" dxfId="8593">
      <formula>$B$394&lt;1</formula>
    </cfRule>
  </conditionalFormatting>
  <conditionalFormatting sqref="B393:H393">
    <cfRule type="expression" priority="128" aboveAverage="0" equalAverage="0" bottom="0" percent="0" rank="0" text="" dxfId="8594">
      <formula>$B$393&lt;1</formula>
    </cfRule>
  </conditionalFormatting>
  <conditionalFormatting sqref="B392:H392">
    <cfRule type="expression" priority="129" aboveAverage="0" equalAverage="0" bottom="0" percent="0" rank="0" text="" dxfId="8595">
      <formula>$B$392&lt;1</formula>
    </cfRule>
  </conditionalFormatting>
  <conditionalFormatting sqref="B391:H391">
    <cfRule type="expression" priority="130" aboveAverage="0" equalAverage="0" bottom="0" percent="0" rank="0" text="" dxfId="8596">
      <formula>$B$391&lt;1</formula>
    </cfRule>
  </conditionalFormatting>
  <conditionalFormatting sqref="B390:H390">
    <cfRule type="expression" priority="131" aboveAverage="0" equalAverage="0" bottom="0" percent="0" rank="0" text="" dxfId="8597">
      <formula>$B$390&lt;1</formula>
    </cfRule>
  </conditionalFormatting>
  <conditionalFormatting sqref="B389:H389">
    <cfRule type="expression" priority="132" aboveAverage="0" equalAverage="0" bottom="0" percent="0" rank="0" text="" dxfId="8598">
      <formula>$B$389&lt;1</formula>
    </cfRule>
  </conditionalFormatting>
  <conditionalFormatting sqref="B388:H388">
    <cfRule type="expression" priority="133" aboveAverage="0" equalAverage="0" bottom="0" percent="0" rank="0" text="" dxfId="8599">
      <formula>$B$388&lt;1</formula>
    </cfRule>
  </conditionalFormatting>
  <conditionalFormatting sqref="B387:H387">
    <cfRule type="expression" priority="134" aboveAverage="0" equalAverage="0" bottom="0" percent="0" rank="0" text="" dxfId="8600">
      <formula>$B$387&lt;1</formula>
    </cfRule>
  </conditionalFormatting>
  <conditionalFormatting sqref="B386:H386">
    <cfRule type="expression" priority="135" aboveAverage="0" equalAverage="0" bottom="0" percent="0" rank="0" text="" dxfId="8601">
      <formula>$B$386&lt;1</formula>
    </cfRule>
  </conditionalFormatting>
  <conditionalFormatting sqref="B385:H385">
    <cfRule type="expression" priority="136" aboveAverage="0" equalAverage="0" bottom="0" percent="0" rank="0" text="" dxfId="8602">
      <formula>$B$385&lt;1</formula>
    </cfRule>
  </conditionalFormatting>
  <conditionalFormatting sqref="B384:H384">
    <cfRule type="expression" priority="137" aboveAverage="0" equalAverage="0" bottom="0" percent="0" rank="0" text="" dxfId="8603">
      <formula>$B$384&lt;1</formula>
    </cfRule>
  </conditionalFormatting>
  <conditionalFormatting sqref="B383:H383">
    <cfRule type="expression" priority="138" aboveAverage="0" equalAverage="0" bottom="0" percent="0" rank="0" text="" dxfId="8604">
      <formula>$B$383&lt;1</formula>
    </cfRule>
  </conditionalFormatting>
  <conditionalFormatting sqref="B382:H382">
    <cfRule type="expression" priority="139" aboveAverage="0" equalAverage="0" bottom="0" percent="0" rank="0" text="" dxfId="8605">
      <formula>$B$382&lt;1</formula>
    </cfRule>
  </conditionalFormatting>
  <conditionalFormatting sqref="B381:H381">
    <cfRule type="expression" priority="140" aboveAverage="0" equalAverage="0" bottom="0" percent="0" rank="0" text="" dxfId="8606">
      <formula>$B$381&lt;1</formula>
    </cfRule>
  </conditionalFormatting>
  <conditionalFormatting sqref="B380:H380">
    <cfRule type="expression" priority="141" aboveAverage="0" equalAverage="0" bottom="0" percent="0" rank="0" text="" dxfId="8607">
      <formula>$B$380&lt;1</formula>
    </cfRule>
  </conditionalFormatting>
  <conditionalFormatting sqref="B379:H379">
    <cfRule type="expression" priority="142" aboveAverage="0" equalAverage="0" bottom="0" percent="0" rank="0" text="" dxfId="8608">
      <formula>$B$379&lt;1</formula>
    </cfRule>
  </conditionalFormatting>
  <conditionalFormatting sqref="B378:H378">
    <cfRule type="expression" priority="143" aboveAverage="0" equalAverage="0" bottom="0" percent="0" rank="0" text="" dxfId="8609">
      <formula>$B$378&lt;1</formula>
    </cfRule>
  </conditionalFormatting>
  <conditionalFormatting sqref="B377:H377">
    <cfRule type="expression" priority="144" aboveAverage="0" equalAverage="0" bottom="0" percent="0" rank="0" text="" dxfId="8610">
      <formula>$B$377&lt;1</formula>
    </cfRule>
  </conditionalFormatting>
  <conditionalFormatting sqref="B376:H376">
    <cfRule type="expression" priority="145" aboveAverage="0" equalAverage="0" bottom="0" percent="0" rank="0" text="" dxfId="8611">
      <formula>$B$376&lt;1</formula>
    </cfRule>
  </conditionalFormatting>
  <conditionalFormatting sqref="B375:H375">
    <cfRule type="expression" priority="146" aboveAverage="0" equalAverage="0" bottom="0" percent="0" rank="0" text="" dxfId="8612">
      <formula>$B$375&lt;1</formula>
    </cfRule>
  </conditionalFormatting>
  <conditionalFormatting sqref="B374:H374">
    <cfRule type="expression" priority="147" aboveAverage="0" equalAverage="0" bottom="0" percent="0" rank="0" text="" dxfId="8613">
      <formula>$B$374&lt;1</formula>
    </cfRule>
  </conditionalFormatting>
  <conditionalFormatting sqref="B373:H373">
    <cfRule type="expression" priority="148" aboveAverage="0" equalAverage="0" bottom="0" percent="0" rank="0" text="" dxfId="8614">
      <formula>$B$373&lt;1</formula>
    </cfRule>
  </conditionalFormatting>
  <conditionalFormatting sqref="B372:H372">
    <cfRule type="expression" priority="149" aboveAverage="0" equalAverage="0" bottom="0" percent="0" rank="0" text="" dxfId="8615">
      <formula>$B$372&lt;1</formula>
    </cfRule>
  </conditionalFormatting>
  <conditionalFormatting sqref="B371:H371">
    <cfRule type="expression" priority="150" aboveAverage="0" equalAverage="0" bottom="0" percent="0" rank="0" text="" dxfId="8616">
      <formula>$B$371&lt;1</formula>
    </cfRule>
  </conditionalFormatting>
  <conditionalFormatting sqref="B370:H370">
    <cfRule type="expression" priority="151" aboveAverage="0" equalAverage="0" bottom="0" percent="0" rank="0" text="" dxfId="8617">
      <formula>$B$370&lt;1</formula>
    </cfRule>
  </conditionalFormatting>
  <conditionalFormatting sqref="B369:H369">
    <cfRule type="expression" priority="152" aboveAverage="0" equalAverage="0" bottom="0" percent="0" rank="0" text="" dxfId="8618">
      <formula>$B$369&lt;1</formula>
    </cfRule>
  </conditionalFormatting>
  <conditionalFormatting sqref="B368:H368">
    <cfRule type="expression" priority="153" aboveAverage="0" equalAverage="0" bottom="0" percent="0" rank="0" text="" dxfId="8619">
      <formula>$B$368&lt;1</formula>
    </cfRule>
  </conditionalFormatting>
  <conditionalFormatting sqref="B367:H367">
    <cfRule type="expression" priority="154" aboveAverage="0" equalAverage="0" bottom="0" percent="0" rank="0" text="" dxfId="8620">
      <formula>$B$367&lt;1</formula>
    </cfRule>
  </conditionalFormatting>
  <conditionalFormatting sqref="B366:H366">
    <cfRule type="expression" priority="155" aboveAverage="0" equalAverage="0" bottom="0" percent="0" rank="0" text="" dxfId="8621">
      <formula>$B$366&lt;1</formula>
    </cfRule>
  </conditionalFormatting>
  <conditionalFormatting sqref="B365:H365">
    <cfRule type="expression" priority="156" aboveAverage="0" equalAverage="0" bottom="0" percent="0" rank="0" text="" dxfId="8622">
      <formula>$B$365&lt;1</formula>
    </cfRule>
  </conditionalFormatting>
  <conditionalFormatting sqref="B364:H364">
    <cfRule type="expression" priority="157" aboveAverage="0" equalAverage="0" bottom="0" percent="0" rank="0" text="" dxfId="8623">
      <formula>$B$364&lt;1</formula>
    </cfRule>
  </conditionalFormatting>
  <conditionalFormatting sqref="B363:H363">
    <cfRule type="expression" priority="158" aboveAverage="0" equalAverage="0" bottom="0" percent="0" rank="0" text="" dxfId="8624">
      <formula>$B$363&lt;1</formula>
    </cfRule>
  </conditionalFormatting>
  <conditionalFormatting sqref="B362:H362">
    <cfRule type="expression" priority="159" aboveAverage="0" equalAverage="0" bottom="0" percent="0" rank="0" text="" dxfId="8625">
      <formula>$B$362&lt;1</formula>
    </cfRule>
  </conditionalFormatting>
  <conditionalFormatting sqref="B359:H359">
    <cfRule type="expression" priority="160" aboveAverage="0" equalAverage="0" bottom="0" percent="0" rank="0" text="" dxfId="8626">
      <formula>$B$359&lt;1</formula>
    </cfRule>
  </conditionalFormatting>
  <conditionalFormatting sqref="B358:H358">
    <cfRule type="expression" priority="161" aboveAverage="0" equalAverage="0" bottom="0" percent="0" rank="0" text="" dxfId="8627">
      <formula>$B$358&lt;1</formula>
    </cfRule>
  </conditionalFormatting>
  <conditionalFormatting sqref="B357:H357">
    <cfRule type="expression" priority="162" aboveAverage="0" equalAverage="0" bottom="0" percent="0" rank="0" text="" dxfId="8628">
      <formula>$B$357&lt;1</formula>
    </cfRule>
  </conditionalFormatting>
  <conditionalFormatting sqref="B356:H356">
    <cfRule type="expression" priority="163" aboveAverage="0" equalAverage="0" bottom="0" percent="0" rank="0" text="" dxfId="8629">
      <formula>$B$356&lt;1</formula>
    </cfRule>
  </conditionalFormatting>
  <conditionalFormatting sqref="B355:H355">
    <cfRule type="expression" priority="164" aboveAverage="0" equalAverage="0" bottom="0" percent="0" rank="0" text="" dxfId="8630">
      <formula>$B$355&lt;1</formula>
    </cfRule>
  </conditionalFormatting>
  <conditionalFormatting sqref="B354:H354">
    <cfRule type="expression" priority="165" aboveAverage="0" equalAverage="0" bottom="0" percent="0" rank="0" text="" dxfId="8631">
      <formula>$B$354&lt;1</formula>
    </cfRule>
  </conditionalFormatting>
  <conditionalFormatting sqref="B353:H353">
    <cfRule type="expression" priority="166" aboveAverage="0" equalAverage="0" bottom="0" percent="0" rank="0" text="" dxfId="8632">
      <formula>$B$353&lt;1</formula>
    </cfRule>
  </conditionalFormatting>
  <conditionalFormatting sqref="B352:H352">
    <cfRule type="expression" priority="167" aboveAverage="0" equalAverage="0" bottom="0" percent="0" rank="0" text="" dxfId="8633">
      <formula>$B$352&lt;1</formula>
    </cfRule>
  </conditionalFormatting>
  <conditionalFormatting sqref="B351:H351">
    <cfRule type="expression" priority="168" aboveAverage="0" equalAverage="0" bottom="0" percent="0" rank="0" text="" dxfId="8634">
      <formula>$B$351&lt;1</formula>
    </cfRule>
  </conditionalFormatting>
  <conditionalFormatting sqref="B350:H350">
    <cfRule type="expression" priority="169" aboveAverage="0" equalAverage="0" bottom="0" percent="0" rank="0" text="" dxfId="8635">
      <formula>$B$350&lt;1</formula>
    </cfRule>
  </conditionalFormatting>
  <conditionalFormatting sqref="B349:H349">
    <cfRule type="expression" priority="170" aboveAverage="0" equalAverage="0" bottom="0" percent="0" rank="0" text="" dxfId="8636">
      <formula>$B$349&lt;1</formula>
    </cfRule>
  </conditionalFormatting>
  <conditionalFormatting sqref="B348:H348">
    <cfRule type="expression" priority="171" aboveAverage="0" equalAverage="0" bottom="0" percent="0" rank="0" text="" dxfId="8637">
      <formula>$B$348&lt;1</formula>
    </cfRule>
  </conditionalFormatting>
  <conditionalFormatting sqref="B343:H343">
    <cfRule type="expression" priority="172" aboveAverage="0" equalAverage="0" bottom="0" percent="0" rank="0" text="" dxfId="8638">
      <formula>$B$343&lt;1</formula>
    </cfRule>
  </conditionalFormatting>
  <conditionalFormatting sqref="B342:H342">
    <cfRule type="expression" priority="173" aboveAverage="0" equalAverage="0" bottom="0" percent="0" rank="0" text="" dxfId="8639">
      <formula>$B$342&lt;1</formula>
    </cfRule>
  </conditionalFormatting>
  <conditionalFormatting sqref="B341:H341">
    <cfRule type="expression" priority="174" aboveAverage="0" equalAverage="0" bottom="0" percent="0" rank="0" text="" dxfId="8640">
      <formula>$B$341&lt;1</formula>
    </cfRule>
  </conditionalFormatting>
  <conditionalFormatting sqref="B340:H340">
    <cfRule type="expression" priority="175" aboveAverage="0" equalAverage="0" bottom="0" percent="0" rank="0" text="" dxfId="8641">
      <formula>$B$340&lt;1</formula>
    </cfRule>
  </conditionalFormatting>
  <conditionalFormatting sqref="B339:H339">
    <cfRule type="expression" priority="176" aboveAverage="0" equalAverage="0" bottom="0" percent="0" rank="0" text="" dxfId="8642">
      <formula>$B$339&lt;1</formula>
    </cfRule>
  </conditionalFormatting>
  <conditionalFormatting sqref="B338:H338">
    <cfRule type="expression" priority="177" aboveAverage="0" equalAverage="0" bottom="0" percent="0" rank="0" text="" dxfId="8643">
      <formula>$B$338&lt;1</formula>
    </cfRule>
  </conditionalFormatting>
  <conditionalFormatting sqref="B337:H337">
    <cfRule type="expression" priority="178" aboveAverage="0" equalAverage="0" bottom="0" percent="0" rank="0" text="" dxfId="8644">
      <formula>$B$337&lt;1</formula>
    </cfRule>
  </conditionalFormatting>
  <conditionalFormatting sqref="B336:H336">
    <cfRule type="expression" priority="179" aboveAverage="0" equalAverage="0" bottom="0" percent="0" rank="0" text="" dxfId="8645">
      <formula>$B$336&lt;1</formula>
    </cfRule>
  </conditionalFormatting>
  <conditionalFormatting sqref="B335:H335">
    <cfRule type="expression" priority="180" aboveAverage="0" equalAverage="0" bottom="0" percent="0" rank="0" text="" dxfId="8646">
      <formula>$B$335&lt;1</formula>
    </cfRule>
  </conditionalFormatting>
  <conditionalFormatting sqref="B334:H334">
    <cfRule type="expression" priority="181" aboveAverage="0" equalAverage="0" bottom="0" percent="0" rank="0" text="" dxfId="8647">
      <formula>$B$334&lt;1</formula>
    </cfRule>
  </conditionalFormatting>
  <conditionalFormatting sqref="B333:H333">
    <cfRule type="expression" priority="182" aboveAverage="0" equalAverage="0" bottom="0" percent="0" rank="0" text="" dxfId="8648">
      <formula>$B$333&lt;1</formula>
    </cfRule>
  </conditionalFormatting>
  <conditionalFormatting sqref="B332:H332">
    <cfRule type="expression" priority="183" aboveAverage="0" equalAverage="0" bottom="0" percent="0" rank="0" text="" dxfId="8649">
      <formula>$B$332&lt;1</formula>
    </cfRule>
  </conditionalFormatting>
  <conditionalFormatting sqref="B331:H331">
    <cfRule type="expression" priority="184" aboveAverage="0" equalAverage="0" bottom="0" percent="0" rank="0" text="" dxfId="8650">
      <formula>$B$331&lt;1</formula>
    </cfRule>
  </conditionalFormatting>
  <conditionalFormatting sqref="B330:H330">
    <cfRule type="expression" priority="185" aboveAverage="0" equalAverage="0" bottom="0" percent="0" rank="0" text="" dxfId="8651">
      <formula>$B$330&lt;1</formula>
    </cfRule>
  </conditionalFormatting>
  <conditionalFormatting sqref="B329:H329">
    <cfRule type="expression" priority="186" aboveAverage="0" equalAverage="0" bottom="0" percent="0" rank="0" text="" dxfId="8652">
      <formula>$B$329&lt;1</formula>
    </cfRule>
  </conditionalFormatting>
  <conditionalFormatting sqref="B328:H328">
    <cfRule type="expression" priority="187" aboveAverage="0" equalAverage="0" bottom="0" percent="0" rank="0" text="" dxfId="8653">
      <formula>$B$328&lt;1</formula>
    </cfRule>
  </conditionalFormatting>
  <conditionalFormatting sqref="B327:H327">
    <cfRule type="expression" priority="188" aboveAverage="0" equalAverage="0" bottom="0" percent="0" rank="0" text="" dxfId="8654">
      <formula>$B$327&lt;1</formula>
    </cfRule>
  </conditionalFormatting>
  <conditionalFormatting sqref="B326:H326">
    <cfRule type="expression" priority="189" aboveAverage="0" equalAverage="0" bottom="0" percent="0" rank="0" text="" dxfId="8655">
      <formula>$B$326&lt;1</formula>
    </cfRule>
  </conditionalFormatting>
  <conditionalFormatting sqref="B325:H325">
    <cfRule type="expression" priority="190" aboveAverage="0" equalAverage="0" bottom="0" percent="0" rank="0" text="" dxfId="8656">
      <formula>$B$325&lt;1</formula>
    </cfRule>
  </conditionalFormatting>
  <conditionalFormatting sqref="B324:H324">
    <cfRule type="expression" priority="191" aboveAverage="0" equalAverage="0" bottom="0" percent="0" rank="0" text="" dxfId="8657">
      <formula>$B$324&lt;1</formula>
    </cfRule>
  </conditionalFormatting>
  <conditionalFormatting sqref="B323:H323">
    <cfRule type="expression" priority="192" aboveAverage="0" equalAverage="0" bottom="0" percent="0" rank="0" text="" dxfId="8658">
      <formula>$B$323&lt;1</formula>
    </cfRule>
  </conditionalFormatting>
  <conditionalFormatting sqref="B322:H322">
    <cfRule type="expression" priority="193" aboveAverage="0" equalAverage="0" bottom="0" percent="0" rank="0" text="" dxfId="8659">
      <formula>$B$322&lt;1</formula>
    </cfRule>
  </conditionalFormatting>
  <conditionalFormatting sqref="B321:H321">
    <cfRule type="expression" priority="194" aboveAverage="0" equalAverage="0" bottom="0" percent="0" rank="0" text="" dxfId="8660">
      <formula>$B$321&lt;1</formula>
    </cfRule>
  </conditionalFormatting>
  <conditionalFormatting sqref="B320:H320">
    <cfRule type="expression" priority="195" aboveAverage="0" equalAverage="0" bottom="0" percent="0" rank="0" text="" dxfId="8661">
      <formula>$B$320&lt;1</formula>
    </cfRule>
  </conditionalFormatting>
  <conditionalFormatting sqref="B319:H319">
    <cfRule type="expression" priority="196" aboveAverage="0" equalAverage="0" bottom="0" percent="0" rank="0" text="" dxfId="8662">
      <formula>$B$319&lt;1</formula>
    </cfRule>
  </conditionalFormatting>
  <conditionalFormatting sqref="B318:H318">
    <cfRule type="expression" priority="197" aboveAverage="0" equalAverage="0" bottom="0" percent="0" rank="0" text="" dxfId="8663">
      <formula>$B$318&lt;1</formula>
    </cfRule>
  </conditionalFormatting>
  <conditionalFormatting sqref="B317:H317">
    <cfRule type="expression" priority="198" aboveAverage="0" equalAverage="0" bottom="0" percent="0" rank="0" text="" dxfId="8664">
      <formula>$B$317&lt;1</formula>
    </cfRule>
  </conditionalFormatting>
  <conditionalFormatting sqref="B316:H316">
    <cfRule type="expression" priority="199" aboveAverage="0" equalAverage="0" bottom="0" percent="0" rank="0" text="" dxfId="8665">
      <formula>$B$316&lt;1</formula>
    </cfRule>
  </conditionalFormatting>
  <conditionalFormatting sqref="B315:H315">
    <cfRule type="expression" priority="200" aboveAverage="0" equalAverage="0" bottom="0" percent="0" rank="0" text="" dxfId="8666">
      <formula>$B$315&lt;1</formula>
    </cfRule>
  </conditionalFormatting>
  <conditionalFormatting sqref="B314:H314">
    <cfRule type="expression" priority="201" aboveAverage="0" equalAverage="0" bottom="0" percent="0" rank="0" text="" dxfId="8667">
      <formula>$B$314&lt;1</formula>
    </cfRule>
  </conditionalFormatting>
  <conditionalFormatting sqref="B313:H313">
    <cfRule type="expression" priority="202" aboveAverage="0" equalAverage="0" bottom="0" percent="0" rank="0" text="" dxfId="8668">
      <formula>$B$313&lt;1</formula>
    </cfRule>
  </conditionalFormatting>
  <conditionalFormatting sqref="B312:H312">
    <cfRule type="expression" priority="203" aboveAverage="0" equalAverage="0" bottom="0" percent="0" rank="0" text="" dxfId="8669">
      <formula>$B$312&lt;1</formula>
    </cfRule>
  </conditionalFormatting>
  <conditionalFormatting sqref="B311:H311">
    <cfRule type="expression" priority="204" aboveAverage="0" equalAverage="0" bottom="0" percent="0" rank="0" text="" dxfId="8670">
      <formula>$B$311&lt;1</formula>
    </cfRule>
  </conditionalFormatting>
  <conditionalFormatting sqref="B310:H310">
    <cfRule type="expression" priority="205" aboveAverage="0" equalAverage="0" bottom="0" percent="0" rank="0" text="" dxfId="8671">
      <formula>$B$310&lt;1</formula>
    </cfRule>
  </conditionalFormatting>
  <conditionalFormatting sqref="B309:H309">
    <cfRule type="expression" priority="206" aboveAverage="0" equalAverage="0" bottom="0" percent="0" rank="0" text="" dxfId="8672">
      <formula>$B$309&lt;1</formula>
    </cfRule>
  </conditionalFormatting>
  <conditionalFormatting sqref="B308:H308">
    <cfRule type="expression" priority="207" aboveAverage="0" equalAverage="0" bottom="0" percent="0" rank="0" text="" dxfId="8673">
      <formula>$B$308&lt;1</formula>
    </cfRule>
  </conditionalFormatting>
  <conditionalFormatting sqref="B307:H307">
    <cfRule type="expression" priority="208" aboveAverage="0" equalAverage="0" bottom="0" percent="0" rank="0" text="" dxfId="8674">
      <formula>$B$307&lt;1</formula>
    </cfRule>
  </conditionalFormatting>
  <conditionalFormatting sqref="B306:H306">
    <cfRule type="expression" priority="209" aboveAverage="0" equalAverage="0" bottom="0" percent="0" rank="0" text="" dxfId="8675">
      <formula>$B$306&lt;1</formula>
    </cfRule>
  </conditionalFormatting>
  <conditionalFormatting sqref="B305:H305">
    <cfRule type="expression" priority="210" aboveAverage="0" equalAverage="0" bottom="0" percent="0" rank="0" text="" dxfId="8676">
      <formula>$B$305&lt;1</formula>
    </cfRule>
  </conditionalFormatting>
  <conditionalFormatting sqref="B304:H304">
    <cfRule type="expression" priority="211" aboveAverage="0" equalAverage="0" bottom="0" percent="0" rank="0" text="" dxfId="8677">
      <formula>$B$304&lt;1</formula>
    </cfRule>
  </conditionalFormatting>
  <conditionalFormatting sqref="B303:H303">
    <cfRule type="expression" priority="212" aboveAverage="0" equalAverage="0" bottom="0" percent="0" rank="0" text="" dxfId="8678">
      <formula>$B$303&lt;1</formula>
    </cfRule>
  </conditionalFormatting>
  <conditionalFormatting sqref="B302:H302">
    <cfRule type="expression" priority="213" aboveAverage="0" equalAverage="0" bottom="0" percent="0" rank="0" text="" dxfId="8679">
      <formula>$B$302&lt;1</formula>
    </cfRule>
  </conditionalFormatting>
  <conditionalFormatting sqref="B301:H301">
    <cfRule type="expression" priority="214" aboveAverage="0" equalAverage="0" bottom="0" percent="0" rank="0" text="" dxfId="8680">
      <formula>$B$301&lt;1</formula>
    </cfRule>
  </conditionalFormatting>
  <conditionalFormatting sqref="B300:H300">
    <cfRule type="expression" priority="215" aboveAverage="0" equalAverage="0" bottom="0" percent="0" rank="0" text="" dxfId="8681">
      <formula>$B$300&lt;1</formula>
    </cfRule>
  </conditionalFormatting>
  <conditionalFormatting sqref="B299:H299">
    <cfRule type="expression" priority="216" aboveAverage="0" equalAverage="0" bottom="0" percent="0" rank="0" text="" dxfId="8682">
      <formula>$B$299&lt;1</formula>
    </cfRule>
  </conditionalFormatting>
  <conditionalFormatting sqref="B298:H298">
    <cfRule type="expression" priority="217" aboveAverage="0" equalAverage="0" bottom="0" percent="0" rank="0" text="" dxfId="8683">
      <formula>$B$298&lt;1</formula>
    </cfRule>
  </conditionalFormatting>
  <conditionalFormatting sqref="B297:H297">
    <cfRule type="expression" priority="218" aboveAverage="0" equalAverage="0" bottom="0" percent="0" rank="0" text="" dxfId="8684">
      <formula>$B$297&lt;1</formula>
    </cfRule>
  </conditionalFormatting>
  <conditionalFormatting sqref="B296:H296">
    <cfRule type="expression" priority="219" aboveAverage="0" equalAverage="0" bottom="0" percent="0" rank="0" text="" dxfId="8685">
      <formula>$B$296&lt;1</formula>
    </cfRule>
  </conditionalFormatting>
  <conditionalFormatting sqref="B295:H295">
    <cfRule type="expression" priority="220" aboveAverage="0" equalAverage="0" bottom="0" percent="0" rank="0" text="" dxfId="8686">
      <formula>$B$295&lt;1</formula>
    </cfRule>
  </conditionalFormatting>
  <conditionalFormatting sqref="B294:H294">
    <cfRule type="expression" priority="221" aboveAverage="0" equalAverage="0" bottom="0" percent="0" rank="0" text="" dxfId="8687">
      <formula>$B$294&lt;1</formula>
    </cfRule>
  </conditionalFormatting>
  <conditionalFormatting sqref="B293:H293">
    <cfRule type="expression" priority="222" aboveAverage="0" equalAverage="0" bottom="0" percent="0" rank="0" text="" dxfId="8688">
      <formula>$B$293&lt;1</formula>
    </cfRule>
  </conditionalFormatting>
  <conditionalFormatting sqref="B292:H292">
    <cfRule type="expression" priority="223" aboveAverage="0" equalAverage="0" bottom="0" percent="0" rank="0" text="" dxfId="8689">
      <formula>$B$292&lt;1</formula>
    </cfRule>
  </conditionalFormatting>
  <conditionalFormatting sqref="B291:H291">
    <cfRule type="expression" priority="224" aboveAverage="0" equalAverage="0" bottom="0" percent="0" rank="0" text="" dxfId="8690">
      <formula>$B$291&lt;1</formula>
    </cfRule>
  </conditionalFormatting>
  <conditionalFormatting sqref="B290:H290">
    <cfRule type="expression" priority="225" aboveAverage="0" equalAverage="0" bottom="0" percent="0" rank="0" text="" dxfId="8691">
      <formula>$B$290&lt;1</formula>
    </cfRule>
  </conditionalFormatting>
  <conditionalFormatting sqref="B289:H289">
    <cfRule type="expression" priority="226" aboveAverage="0" equalAverage="0" bottom="0" percent="0" rank="0" text="" dxfId="8692">
      <formula>$B$289&lt;1</formula>
    </cfRule>
  </conditionalFormatting>
  <conditionalFormatting sqref="B288:H288">
    <cfRule type="expression" priority="227" aboveAverage="0" equalAverage="0" bottom="0" percent="0" rank="0" text="" dxfId="8693">
      <formula>$B$288&lt;1</formula>
    </cfRule>
  </conditionalFormatting>
  <conditionalFormatting sqref="B287:H287">
    <cfRule type="expression" priority="228" aboveAverage="0" equalAverage="0" bottom="0" percent="0" rank="0" text="" dxfId="8694">
      <formula>$B$287&lt;1</formula>
    </cfRule>
  </conditionalFormatting>
  <conditionalFormatting sqref="B286:H286">
    <cfRule type="expression" priority="229" aboveAverage="0" equalAverage="0" bottom="0" percent="0" rank="0" text="" dxfId="8695">
      <formula>$B$286&lt;1</formula>
    </cfRule>
  </conditionalFormatting>
  <conditionalFormatting sqref="B285:H285">
    <cfRule type="expression" priority="230" aboveAverage="0" equalAverage="0" bottom="0" percent="0" rank="0" text="" dxfId="8696">
      <formula>$B$285&lt;1</formula>
    </cfRule>
  </conditionalFormatting>
  <conditionalFormatting sqref="B284:H284">
    <cfRule type="expression" priority="231" aboveAverage="0" equalAverage="0" bottom="0" percent="0" rank="0" text="" dxfId="8697">
      <formula>$B$284&lt;1</formula>
    </cfRule>
  </conditionalFormatting>
  <conditionalFormatting sqref="B283:H283">
    <cfRule type="expression" priority="232" aboveAverage="0" equalAverage="0" bottom="0" percent="0" rank="0" text="" dxfId="8698">
      <formula>$B$283&lt;1</formula>
    </cfRule>
  </conditionalFormatting>
  <conditionalFormatting sqref="B282:H282">
    <cfRule type="expression" priority="233" aboveAverage="0" equalAverage="0" bottom="0" percent="0" rank="0" text="" dxfId="8699">
      <formula>$B$282&lt;1</formula>
    </cfRule>
  </conditionalFormatting>
  <conditionalFormatting sqref="B281:H281">
    <cfRule type="expression" priority="234" aboveAverage="0" equalAverage="0" bottom="0" percent="0" rank="0" text="" dxfId="8700">
      <formula>$B$281&lt;1</formula>
    </cfRule>
  </conditionalFormatting>
  <conditionalFormatting sqref="B280:H280">
    <cfRule type="expression" priority="235" aboveAverage="0" equalAverage="0" bottom="0" percent="0" rank="0" text="" dxfId="8701">
      <formula>$B$280&lt;1</formula>
    </cfRule>
  </conditionalFormatting>
  <conditionalFormatting sqref="B279:H279">
    <cfRule type="expression" priority="236" aboveAverage="0" equalAverage="0" bottom="0" percent="0" rank="0" text="" dxfId="8702">
      <formula>$B$279&lt;1</formula>
    </cfRule>
  </conditionalFormatting>
  <conditionalFormatting sqref="B278:H278">
    <cfRule type="expression" priority="237" aboveAverage="0" equalAverage="0" bottom="0" percent="0" rank="0" text="" dxfId="8703">
      <formula>$B$278&lt;1</formula>
    </cfRule>
  </conditionalFormatting>
  <conditionalFormatting sqref="B277:H277">
    <cfRule type="expression" priority="238" aboveAverage="0" equalAverage="0" bottom="0" percent="0" rank="0" text="" dxfId="8704">
      <formula>$B$277&lt;1</formula>
    </cfRule>
  </conditionalFormatting>
  <conditionalFormatting sqref="B276:H276">
    <cfRule type="expression" priority="239" aboveAverage="0" equalAverage="0" bottom="0" percent="0" rank="0" text="" dxfId="8705">
      <formula>$B$276&lt;1</formula>
    </cfRule>
  </conditionalFormatting>
  <conditionalFormatting sqref="B275:H275">
    <cfRule type="expression" priority="240" aboveAverage="0" equalAverage="0" bottom="0" percent="0" rank="0" text="" dxfId="8706">
      <formula>$B$275&lt;1</formula>
    </cfRule>
  </conditionalFormatting>
  <conditionalFormatting sqref="B274:H274">
    <cfRule type="expression" priority="241" aboveAverage="0" equalAverage="0" bottom="0" percent="0" rank="0" text="" dxfId="8707">
      <formula>$B$274&lt;1</formula>
    </cfRule>
  </conditionalFormatting>
  <conditionalFormatting sqref="B273:H273">
    <cfRule type="expression" priority="242" aboveAverage="0" equalAverage="0" bottom="0" percent="0" rank="0" text="" dxfId="8708">
      <formula>$B$273&lt;1</formula>
    </cfRule>
  </conditionalFormatting>
  <conditionalFormatting sqref="B272:H272">
    <cfRule type="expression" priority="243" aboveAverage="0" equalAverage="0" bottom="0" percent="0" rank="0" text="" dxfId="8709">
      <formula>$B$272&lt;1</formula>
    </cfRule>
  </conditionalFormatting>
  <conditionalFormatting sqref="B271:H271">
    <cfRule type="expression" priority="244" aboveAverage="0" equalAverage="0" bottom="0" percent="0" rank="0" text="" dxfId="8710">
      <formula>$B$271&lt;1</formula>
    </cfRule>
  </conditionalFormatting>
  <conditionalFormatting sqref="B270:H270">
    <cfRule type="expression" priority="245" aboveAverage="0" equalAverage="0" bottom="0" percent="0" rank="0" text="" dxfId="8711">
      <formula>$B$270&lt;1</formula>
    </cfRule>
  </conditionalFormatting>
  <conditionalFormatting sqref="B269:H269">
    <cfRule type="expression" priority="246" aboveAverage="0" equalAverage="0" bottom="0" percent="0" rank="0" text="" dxfId="8712">
      <formula>$B$269&lt;1</formula>
    </cfRule>
  </conditionalFormatting>
  <conditionalFormatting sqref="B268:H268">
    <cfRule type="expression" priority="247" aboveAverage="0" equalAverage="0" bottom="0" percent="0" rank="0" text="" dxfId="8713">
      <formula>$B$268&lt;1</formula>
    </cfRule>
  </conditionalFormatting>
  <conditionalFormatting sqref="B265:H265">
    <cfRule type="expression" priority="248" aboveAverage="0" equalAverage="0" bottom="0" percent="0" rank="0" text="" dxfId="8714">
      <formula>$B$265&lt;1</formula>
    </cfRule>
  </conditionalFormatting>
  <conditionalFormatting sqref="B264:H264">
    <cfRule type="expression" priority="249" aboveAverage="0" equalAverage="0" bottom="0" percent="0" rank="0" text="" dxfId="8715">
      <formula>$B$264&lt;1</formula>
    </cfRule>
  </conditionalFormatting>
  <conditionalFormatting sqref="B263:H263">
    <cfRule type="expression" priority="250" aboveAverage="0" equalAverage="0" bottom="0" percent="0" rank="0" text="" dxfId="8716">
      <formula>$B$263&lt;1</formula>
    </cfRule>
  </conditionalFormatting>
  <conditionalFormatting sqref="B262:H262">
    <cfRule type="expression" priority="251" aboveAverage="0" equalAverage="0" bottom="0" percent="0" rank="0" text="" dxfId="8717">
      <formula>$B$262&lt;1</formula>
    </cfRule>
  </conditionalFormatting>
  <conditionalFormatting sqref="B261:H261">
    <cfRule type="expression" priority="252" aboveAverage="0" equalAverage="0" bottom="0" percent="0" rank="0" text="" dxfId="8718">
      <formula>$B$261&lt;1</formula>
    </cfRule>
  </conditionalFormatting>
  <conditionalFormatting sqref="B260:H260">
    <cfRule type="expression" priority="253" aboveAverage="0" equalAverage="0" bottom="0" percent="0" rank="0" text="" dxfId="8719">
      <formula>$B$260&lt;1</formula>
    </cfRule>
  </conditionalFormatting>
  <conditionalFormatting sqref="B259:H259">
    <cfRule type="expression" priority="254" aboveAverage="0" equalAverage="0" bottom="0" percent="0" rank="0" text="" dxfId="8720">
      <formula>$B$259&lt;1</formula>
    </cfRule>
  </conditionalFormatting>
  <conditionalFormatting sqref="B258:H258">
    <cfRule type="expression" priority="255" aboveAverage="0" equalAverage="0" bottom="0" percent="0" rank="0" text="" dxfId="8721">
      <formula>$B$258&lt;1</formula>
    </cfRule>
  </conditionalFormatting>
  <conditionalFormatting sqref="B257:H257">
    <cfRule type="expression" priority="256" aboveAverage="0" equalAverage="0" bottom="0" percent="0" rank="0" text="" dxfId="8722">
      <formula>$B$257&lt;1</formula>
    </cfRule>
  </conditionalFormatting>
  <conditionalFormatting sqref="B256:H256">
    <cfRule type="expression" priority="257" aboveAverage="0" equalAverage="0" bottom="0" percent="0" rank="0" text="" dxfId="8723">
      <formula>$B$256&lt;1</formula>
    </cfRule>
  </conditionalFormatting>
  <conditionalFormatting sqref="B255:H255">
    <cfRule type="expression" priority="258" aboveAverage="0" equalAverage="0" bottom="0" percent="0" rank="0" text="" dxfId="8724">
      <formula>$B$255&lt;1</formula>
    </cfRule>
  </conditionalFormatting>
  <conditionalFormatting sqref="B254:H254">
    <cfRule type="expression" priority="259" aboveAverage="0" equalAverage="0" bottom="0" percent="0" rank="0" text="" dxfId="8725">
      <formula>$B$254&lt;1</formula>
    </cfRule>
  </conditionalFormatting>
  <conditionalFormatting sqref="B253:H253">
    <cfRule type="expression" priority="260" aboveAverage="0" equalAverage="0" bottom="0" percent="0" rank="0" text="" dxfId="8726">
      <formula>$B$253&lt;1</formula>
    </cfRule>
  </conditionalFormatting>
  <conditionalFormatting sqref="B252:H252">
    <cfRule type="expression" priority="261" aboveAverage="0" equalAverage="0" bottom="0" percent="0" rank="0" text="" dxfId="8727">
      <formula>$B$252&lt;1</formula>
    </cfRule>
  </conditionalFormatting>
  <conditionalFormatting sqref="B251:H251">
    <cfRule type="expression" priority="262" aboveAverage="0" equalAverage="0" bottom="0" percent="0" rank="0" text="" dxfId="8728">
      <formula>$B$251&lt;1</formula>
    </cfRule>
  </conditionalFormatting>
  <conditionalFormatting sqref="B250:H250">
    <cfRule type="expression" priority="263" aboveAverage="0" equalAverage="0" bottom="0" percent="0" rank="0" text="" dxfId="8729">
      <formula>$B$250&lt;1</formula>
    </cfRule>
  </conditionalFormatting>
  <conditionalFormatting sqref="B249:H249">
    <cfRule type="expression" priority="264" aboveAverage="0" equalAverage="0" bottom="0" percent="0" rank="0" text="" dxfId="8730">
      <formula>$B$249&lt;1</formula>
    </cfRule>
  </conditionalFormatting>
  <conditionalFormatting sqref="B248:H248">
    <cfRule type="expression" priority="265" aboveAverage="0" equalAverage="0" bottom="0" percent="0" rank="0" text="" dxfId="8731">
      <formula>$B$248&lt;1</formula>
    </cfRule>
  </conditionalFormatting>
  <conditionalFormatting sqref="B247:H247">
    <cfRule type="expression" priority="266" aboveAverage="0" equalAverage="0" bottom="0" percent="0" rank="0" text="" dxfId="8732">
      <formula>$B$247&lt;1</formula>
    </cfRule>
  </conditionalFormatting>
  <conditionalFormatting sqref="B246:H246">
    <cfRule type="expression" priority="267" aboveAverage="0" equalAverage="0" bottom="0" percent="0" rank="0" text="" dxfId="8733">
      <formula>$B$246&lt;1</formula>
    </cfRule>
  </conditionalFormatting>
  <conditionalFormatting sqref="B245:H245">
    <cfRule type="expression" priority="268" aboveAverage="0" equalAverage="0" bottom="0" percent="0" rank="0" text="" dxfId="8734">
      <formula>$B$245&lt;1</formula>
    </cfRule>
  </conditionalFormatting>
  <conditionalFormatting sqref="B244:H244">
    <cfRule type="expression" priority="269" aboveAverage="0" equalAverage="0" bottom="0" percent="0" rank="0" text="" dxfId="8735">
      <formula>$B$244&lt;1</formula>
    </cfRule>
  </conditionalFormatting>
  <conditionalFormatting sqref="B243:H243">
    <cfRule type="expression" priority="270" aboveAverage="0" equalAverage="0" bottom="0" percent="0" rank="0" text="" dxfId="8736">
      <formula>$B$243&lt;1</formula>
    </cfRule>
  </conditionalFormatting>
  <conditionalFormatting sqref="B242:H242">
    <cfRule type="expression" priority="271" aboveAverage="0" equalAverage="0" bottom="0" percent="0" rank="0" text="" dxfId="8737">
      <formula>$B$242&lt;1</formula>
    </cfRule>
  </conditionalFormatting>
  <conditionalFormatting sqref="B241:H241">
    <cfRule type="expression" priority="272" aboveAverage="0" equalAverage="0" bottom="0" percent="0" rank="0" text="" dxfId="8738">
      <formula>$B$241&lt;1</formula>
    </cfRule>
  </conditionalFormatting>
  <conditionalFormatting sqref="B240:H240">
    <cfRule type="expression" priority="273" aboveAverage="0" equalAverage="0" bottom="0" percent="0" rank="0" text="" dxfId="8739">
      <formula>$B$240&lt;1</formula>
    </cfRule>
  </conditionalFormatting>
  <conditionalFormatting sqref="B239:H239">
    <cfRule type="expression" priority="274" aboveAverage="0" equalAverage="0" bottom="0" percent="0" rank="0" text="" dxfId="8740">
      <formula>$B$239&lt;1</formula>
    </cfRule>
  </conditionalFormatting>
  <conditionalFormatting sqref="B238:H238">
    <cfRule type="expression" priority="275" aboveAverage="0" equalAverage="0" bottom="0" percent="0" rank="0" text="" dxfId="8741">
      <formula>$B$238&lt;1</formula>
    </cfRule>
  </conditionalFormatting>
  <conditionalFormatting sqref="B233:H233">
    <cfRule type="expression" priority="276" aboveAverage="0" equalAverage="0" bottom="0" percent="0" rank="0" text="" dxfId="8742">
      <formula>$B$233&lt;1</formula>
    </cfRule>
  </conditionalFormatting>
  <conditionalFormatting sqref="B232:H232">
    <cfRule type="expression" priority="277" aboveAverage="0" equalAverage="0" bottom="0" percent="0" rank="0" text="" dxfId="8743">
      <formula>$B$232&lt;1</formula>
    </cfRule>
  </conditionalFormatting>
  <conditionalFormatting sqref="B231:H231">
    <cfRule type="expression" priority="278" aboveAverage="0" equalAverage="0" bottom="0" percent="0" rank="0" text="" dxfId="8744">
      <formula>$B$231&lt;1</formula>
    </cfRule>
  </conditionalFormatting>
  <conditionalFormatting sqref="B230:H230">
    <cfRule type="expression" priority="279" aboveAverage="0" equalAverage="0" bottom="0" percent="0" rank="0" text="" dxfId="8745">
      <formula>$B$230&lt;1</formula>
    </cfRule>
  </conditionalFormatting>
  <conditionalFormatting sqref="B229:H229">
    <cfRule type="expression" priority="280" aboveAverage="0" equalAverage="0" bottom="0" percent="0" rank="0" text="" dxfId="8746">
      <formula>$B$229&lt;1</formula>
    </cfRule>
  </conditionalFormatting>
  <conditionalFormatting sqref="B228:H228">
    <cfRule type="expression" priority="281" aboveAverage="0" equalAverage="0" bottom="0" percent="0" rank="0" text="" dxfId="8747">
      <formula>$B$228&lt;1</formula>
    </cfRule>
  </conditionalFormatting>
  <conditionalFormatting sqref="B227:H227">
    <cfRule type="expression" priority="282" aboveAverage="0" equalAverage="0" bottom="0" percent="0" rank="0" text="" dxfId="8748">
      <formula>$B$227&lt;1</formula>
    </cfRule>
  </conditionalFormatting>
  <conditionalFormatting sqref="B226:H226">
    <cfRule type="expression" priority="283" aboveAverage="0" equalAverage="0" bottom="0" percent="0" rank="0" text="" dxfId="8749">
      <formula>$B$226&lt;1</formula>
    </cfRule>
  </conditionalFormatting>
  <conditionalFormatting sqref="B225:H225">
    <cfRule type="expression" priority="284" aboveAverage="0" equalAverage="0" bottom="0" percent="0" rank="0" text="" dxfId="8750">
      <formula>$B$225&lt;1</formula>
    </cfRule>
  </conditionalFormatting>
  <conditionalFormatting sqref="B224:H224">
    <cfRule type="expression" priority="285" aboveAverage="0" equalAverage="0" bottom="0" percent="0" rank="0" text="" dxfId="8751">
      <formula>$B$224&lt;1</formula>
    </cfRule>
  </conditionalFormatting>
  <conditionalFormatting sqref="B223:H223">
    <cfRule type="expression" priority="286" aboveAverage="0" equalAverage="0" bottom="0" percent="0" rank="0" text="" dxfId="8752">
      <formula>$B$223&lt;1</formula>
    </cfRule>
  </conditionalFormatting>
  <conditionalFormatting sqref="B222:H222">
    <cfRule type="expression" priority="287" aboveAverage="0" equalAverage="0" bottom="0" percent="0" rank="0" text="" dxfId="8753">
      <formula>$B$222&lt;1</formula>
    </cfRule>
  </conditionalFormatting>
  <conditionalFormatting sqref="B221:H221">
    <cfRule type="expression" priority="288" aboveAverage="0" equalAverage="0" bottom="0" percent="0" rank="0" text="" dxfId="8754">
      <formula>$B$221&lt;1</formula>
    </cfRule>
  </conditionalFormatting>
  <conditionalFormatting sqref="B220:H220">
    <cfRule type="expression" priority="289" aboveAverage="0" equalAverage="0" bottom="0" percent="0" rank="0" text="" dxfId="8755">
      <formula>$B$220&lt;1</formula>
    </cfRule>
  </conditionalFormatting>
  <conditionalFormatting sqref="B219:H219">
    <cfRule type="expression" priority="290" aboveAverage="0" equalAverage="0" bottom="0" percent="0" rank="0" text="" dxfId="8756">
      <formula>$B$219&lt;1</formula>
    </cfRule>
  </conditionalFormatting>
  <conditionalFormatting sqref="B218:H218">
    <cfRule type="expression" priority="291" aboveAverage="0" equalAverage="0" bottom="0" percent="0" rank="0" text="" dxfId="8757">
      <formula>$B$218&lt;1</formula>
    </cfRule>
  </conditionalFormatting>
  <conditionalFormatting sqref="B217:H217">
    <cfRule type="expression" priority="292" aboveAverage="0" equalAverage="0" bottom="0" percent="0" rank="0" text="" dxfId="8758">
      <formula>$B$217&lt;1</formula>
    </cfRule>
  </conditionalFormatting>
  <conditionalFormatting sqref="B216:H216">
    <cfRule type="expression" priority="293" aboveAverage="0" equalAverage="0" bottom="0" percent="0" rank="0" text="" dxfId="8759">
      <formula>$B$216&lt;1</formula>
    </cfRule>
  </conditionalFormatting>
  <conditionalFormatting sqref="B215:H215">
    <cfRule type="expression" priority="294" aboveAverage="0" equalAverage="0" bottom="0" percent="0" rank="0" text="" dxfId="8760">
      <formula>$B$215&lt;1</formula>
    </cfRule>
  </conditionalFormatting>
  <conditionalFormatting sqref="B214:H214">
    <cfRule type="expression" priority="295" aboveAverage="0" equalAverage="0" bottom="0" percent="0" rank="0" text="" dxfId="8761">
      <formula>$B$214&lt;1</formula>
    </cfRule>
  </conditionalFormatting>
  <conditionalFormatting sqref="B213:H213">
    <cfRule type="expression" priority="296" aboveAverage="0" equalAverage="0" bottom="0" percent="0" rank="0" text="" dxfId="8762">
      <formula>$B$213&lt;1</formula>
    </cfRule>
  </conditionalFormatting>
  <conditionalFormatting sqref="B212:H212">
    <cfRule type="expression" priority="297" aboveAverage="0" equalAverage="0" bottom="0" percent="0" rank="0" text="" dxfId="8763">
      <formula>$B$212&lt;1</formula>
    </cfRule>
  </conditionalFormatting>
  <conditionalFormatting sqref="B211:H211">
    <cfRule type="expression" priority="298" aboveAverage="0" equalAverage="0" bottom="0" percent="0" rank="0" text="" dxfId="8764">
      <formula>$B$211&lt;1</formula>
    </cfRule>
  </conditionalFormatting>
  <conditionalFormatting sqref="B210:H210">
    <cfRule type="expression" priority="299" aboveAverage="0" equalAverage="0" bottom="0" percent="0" rank="0" text="" dxfId="8765">
      <formula>$B$210&lt;1</formula>
    </cfRule>
  </conditionalFormatting>
  <conditionalFormatting sqref="B209:H209">
    <cfRule type="expression" priority="300" aboveAverage="0" equalAverage="0" bottom="0" percent="0" rank="0" text="" dxfId="8766">
      <formula>$B$209&lt;1</formula>
    </cfRule>
  </conditionalFormatting>
  <conditionalFormatting sqref="B208:H208">
    <cfRule type="expression" priority="301" aboveAverage="0" equalAverage="0" bottom="0" percent="0" rank="0" text="" dxfId="8767">
      <formula>$B$208&lt;1</formula>
    </cfRule>
  </conditionalFormatting>
  <conditionalFormatting sqref="B207:H207">
    <cfRule type="expression" priority="302" aboveAverage="0" equalAverage="0" bottom="0" percent="0" rank="0" text="" dxfId="8768">
      <formula>$B$207&lt;1</formula>
    </cfRule>
  </conditionalFormatting>
  <conditionalFormatting sqref="B206:H206">
    <cfRule type="expression" priority="303" aboveAverage="0" equalAverage="0" bottom="0" percent="0" rank="0" text="" dxfId="8769">
      <formula>$B$206&lt;1</formula>
    </cfRule>
  </conditionalFormatting>
  <conditionalFormatting sqref="B205:H205">
    <cfRule type="expression" priority="304" aboveAverage="0" equalAverage="0" bottom="0" percent="0" rank="0" text="" dxfId="8770">
      <formula>$B$205&lt;1</formula>
    </cfRule>
  </conditionalFormatting>
  <conditionalFormatting sqref="B204:H204">
    <cfRule type="expression" priority="305" aboveAverage="0" equalAverage="0" bottom="0" percent="0" rank="0" text="" dxfId="8771">
      <formula>$B$204&lt;1</formula>
    </cfRule>
  </conditionalFormatting>
  <conditionalFormatting sqref="B203:H203">
    <cfRule type="expression" priority="306" aboveAverage="0" equalAverage="0" bottom="0" percent="0" rank="0" text="" dxfId="8772">
      <formula>$B$203&lt;1</formula>
    </cfRule>
  </conditionalFormatting>
  <conditionalFormatting sqref="B202:H202">
    <cfRule type="expression" priority="307" aboveAverage="0" equalAverage="0" bottom="0" percent="0" rank="0" text="" dxfId="8773">
      <formula>$B$202&lt;1</formula>
    </cfRule>
  </conditionalFormatting>
  <conditionalFormatting sqref="B201:H201">
    <cfRule type="expression" priority="308" aboveAverage="0" equalAverage="0" bottom="0" percent="0" rank="0" text="" dxfId="8774">
      <formula>$B$201&lt;1</formula>
    </cfRule>
  </conditionalFormatting>
  <conditionalFormatting sqref="B200:H200">
    <cfRule type="expression" priority="309" aboveAverage="0" equalAverage="0" bottom="0" percent="0" rank="0" text="" dxfId="8775">
      <formula>$B$200&lt;1</formula>
    </cfRule>
  </conditionalFormatting>
  <conditionalFormatting sqref="B197:H197">
    <cfRule type="expression" priority="310" aboveAverage="0" equalAverage="0" bottom="0" percent="0" rank="0" text="" dxfId="8776">
      <formula>$B$197&lt;1</formula>
    </cfRule>
  </conditionalFormatting>
  <conditionalFormatting sqref="B196:H196">
    <cfRule type="expression" priority="311" aboveAverage="0" equalAverage="0" bottom="0" percent="0" rank="0" text="" dxfId="8777">
      <formula>$B$196&lt;1</formula>
    </cfRule>
  </conditionalFormatting>
  <conditionalFormatting sqref="B195:H195">
    <cfRule type="expression" priority="312" aboveAverage="0" equalAverage="0" bottom="0" percent="0" rank="0" text="" dxfId="8778">
      <formula>$B$195&lt;1</formula>
    </cfRule>
  </conditionalFormatting>
  <conditionalFormatting sqref="B194:H194">
    <cfRule type="expression" priority="313" aboveAverage="0" equalAverage="0" bottom="0" percent="0" rank="0" text="" dxfId="8779">
      <formula>$B$194&lt;1</formula>
    </cfRule>
  </conditionalFormatting>
  <conditionalFormatting sqref="B193:H193">
    <cfRule type="expression" priority="314" aboveAverage="0" equalAverage="0" bottom="0" percent="0" rank="0" text="" dxfId="8780">
      <formula>$B$193&lt;1</formula>
    </cfRule>
  </conditionalFormatting>
  <conditionalFormatting sqref="B192:H192">
    <cfRule type="expression" priority="315" aboveAverage="0" equalAverage="0" bottom="0" percent="0" rank="0" text="" dxfId="8781">
      <formula>$B$192&lt;1</formula>
    </cfRule>
  </conditionalFormatting>
  <conditionalFormatting sqref="B191:H191">
    <cfRule type="expression" priority="316" aboveAverage="0" equalAverage="0" bottom="0" percent="0" rank="0" text="" dxfId="8782">
      <formula>$B$191&lt;1</formula>
    </cfRule>
  </conditionalFormatting>
  <conditionalFormatting sqref="B190:H190">
    <cfRule type="expression" priority="317" aboveAverage="0" equalAverage="0" bottom="0" percent="0" rank="0" text="" dxfId="8783">
      <formula>$B$190&lt;1</formula>
    </cfRule>
  </conditionalFormatting>
  <conditionalFormatting sqref="B189:H189">
    <cfRule type="expression" priority="318" aboveAverage="0" equalAverage="0" bottom="0" percent="0" rank="0" text="" dxfId="8784">
      <formula>$B$189&lt;1</formula>
    </cfRule>
  </conditionalFormatting>
  <conditionalFormatting sqref="B188:H188">
    <cfRule type="expression" priority="319" aboveAverage="0" equalAverage="0" bottom="0" percent="0" rank="0" text="" dxfId="8785">
      <formula>$B$188&lt;1</formula>
    </cfRule>
  </conditionalFormatting>
  <conditionalFormatting sqref="B187:H187">
    <cfRule type="expression" priority="320" aboveAverage="0" equalAverage="0" bottom="0" percent="0" rank="0" text="" dxfId="8786">
      <formula>$B$187&lt;1</formula>
    </cfRule>
  </conditionalFormatting>
  <conditionalFormatting sqref="B186:H186">
    <cfRule type="expression" priority="321" aboveAverage="0" equalAverage="0" bottom="0" percent="0" rank="0" text="" dxfId="8787">
      <formula>$B$186&lt;1</formula>
    </cfRule>
  </conditionalFormatting>
  <conditionalFormatting sqref="B185:H185">
    <cfRule type="expression" priority="322" aboveAverage="0" equalAverage="0" bottom="0" percent="0" rank="0" text="" dxfId="8788">
      <formula>$B$185&lt;1</formula>
    </cfRule>
  </conditionalFormatting>
  <conditionalFormatting sqref="B180:H180">
    <cfRule type="expression" priority="323" aboveAverage="0" equalAverage="0" bottom="0" percent="0" rank="0" text="" dxfId="8789">
      <formula>$B$180&lt;1</formula>
    </cfRule>
  </conditionalFormatting>
  <conditionalFormatting sqref="B179:H179">
    <cfRule type="expression" priority="324" aboveAverage="0" equalAverage="0" bottom="0" percent="0" rank="0" text="" dxfId="8790">
      <formula>$B$179&lt;1</formula>
    </cfRule>
  </conditionalFormatting>
  <conditionalFormatting sqref="B178:H178">
    <cfRule type="expression" priority="325" aboveAverage="0" equalAverage="0" bottom="0" percent="0" rank="0" text="" dxfId="8791">
      <formula>$B$178&lt;1</formula>
    </cfRule>
  </conditionalFormatting>
  <conditionalFormatting sqref="B177:H177">
    <cfRule type="expression" priority="326" aboveAverage="0" equalAverage="0" bottom="0" percent="0" rank="0" text="" dxfId="8792">
      <formula>$B$177&lt;1</formula>
    </cfRule>
  </conditionalFormatting>
  <conditionalFormatting sqref="B176:H176">
    <cfRule type="expression" priority="327" aboveAverage="0" equalAverage="0" bottom="0" percent="0" rank="0" text="" dxfId="8793">
      <formula>$B$176&lt;1</formula>
    </cfRule>
  </conditionalFormatting>
  <conditionalFormatting sqref="B175:H175">
    <cfRule type="expression" priority="328" aboveAverage="0" equalAverage="0" bottom="0" percent="0" rank="0" text="" dxfId="8794">
      <formula>$B$175&lt;1</formula>
    </cfRule>
  </conditionalFormatting>
  <conditionalFormatting sqref="B174:H174">
    <cfRule type="expression" priority="329" aboveAverage="0" equalAverage="0" bottom="0" percent="0" rank="0" text="" dxfId="8795">
      <formula>$B$174&lt;1</formula>
    </cfRule>
  </conditionalFormatting>
  <conditionalFormatting sqref="B173:H173">
    <cfRule type="expression" priority="330" aboveAverage="0" equalAverage="0" bottom="0" percent="0" rank="0" text="" dxfId="8796">
      <formula>$B$173&lt;1</formula>
    </cfRule>
  </conditionalFormatting>
  <conditionalFormatting sqref="B172:H172">
    <cfRule type="expression" priority="331" aboveAverage="0" equalAverage="0" bottom="0" percent="0" rank="0" text="" dxfId="8797">
      <formula>$B$172&lt;1</formula>
    </cfRule>
  </conditionalFormatting>
  <conditionalFormatting sqref="B171:H171">
    <cfRule type="expression" priority="332" aboveAverage="0" equalAverage="0" bottom="0" percent="0" rank="0" text="" dxfId="8798">
      <formula>$B$171&lt;1</formula>
    </cfRule>
  </conditionalFormatting>
  <conditionalFormatting sqref="B170:H170">
    <cfRule type="expression" priority="333" aboveAverage="0" equalAverage="0" bottom="0" percent="0" rank="0" text="" dxfId="8799">
      <formula>$B$170&lt;1</formula>
    </cfRule>
  </conditionalFormatting>
  <conditionalFormatting sqref="B169:H169">
    <cfRule type="expression" priority="334" aboveAverage="0" equalAverage="0" bottom="0" percent="0" rank="0" text="" dxfId="8800">
      <formula>$B$169&lt;1</formula>
    </cfRule>
  </conditionalFormatting>
  <conditionalFormatting sqref="B168:H168">
    <cfRule type="expression" priority="335" aboveAverage="0" equalAverage="0" bottom="0" percent="0" rank="0" text="" dxfId="8801">
      <formula>$B$168&lt;1</formula>
    </cfRule>
  </conditionalFormatting>
  <conditionalFormatting sqref="B167:H167">
    <cfRule type="expression" priority="336" aboveAverage="0" equalAverage="0" bottom="0" percent="0" rank="0" text="" dxfId="8802">
      <formula>$B$167&lt;1</formula>
    </cfRule>
  </conditionalFormatting>
  <conditionalFormatting sqref="B166:H166">
    <cfRule type="expression" priority="337" aboveAverage="0" equalAverage="0" bottom="0" percent="0" rank="0" text="" dxfId="8803">
      <formula>$B$166&lt;1</formula>
    </cfRule>
  </conditionalFormatting>
  <conditionalFormatting sqref="B165:H165">
    <cfRule type="expression" priority="338" aboveAverage="0" equalAverage="0" bottom="0" percent="0" rank="0" text="" dxfId="8804">
      <formula>$B$165&lt;1</formula>
    </cfRule>
  </conditionalFormatting>
  <conditionalFormatting sqref="B164:H164">
    <cfRule type="expression" priority="339" aboveAverage="0" equalAverage="0" bottom="0" percent="0" rank="0" text="" dxfId="8805">
      <formula>$B$164&lt;1</formula>
    </cfRule>
  </conditionalFormatting>
  <conditionalFormatting sqref="B163:H163">
    <cfRule type="expression" priority="340" aboveAverage="0" equalAverage="0" bottom="0" percent="0" rank="0" text="" dxfId="8806">
      <formula>$B$163&lt;1</formula>
    </cfRule>
  </conditionalFormatting>
  <conditionalFormatting sqref="B162:H162">
    <cfRule type="expression" priority="341" aboveAverage="0" equalAverage="0" bottom="0" percent="0" rank="0" text="" dxfId="8807">
      <formula>$B$162&lt;1</formula>
    </cfRule>
  </conditionalFormatting>
  <conditionalFormatting sqref="B161:H161">
    <cfRule type="expression" priority="342" aboveAverage="0" equalAverage="0" bottom="0" percent="0" rank="0" text="" dxfId="8808">
      <formula>$B$161&lt;1</formula>
    </cfRule>
  </conditionalFormatting>
  <conditionalFormatting sqref="B160:H160">
    <cfRule type="expression" priority="343" aboveAverage="0" equalAverage="0" bottom="0" percent="0" rank="0" text="" dxfId="8809">
      <formula>$B$160&lt;1</formula>
    </cfRule>
  </conditionalFormatting>
  <conditionalFormatting sqref="B159:H159">
    <cfRule type="expression" priority="344" aboveAverage="0" equalAverage="0" bottom="0" percent="0" rank="0" text="" dxfId="8810">
      <formula>$B$159&lt;1</formula>
    </cfRule>
  </conditionalFormatting>
  <conditionalFormatting sqref="B158:H158">
    <cfRule type="expression" priority="345" aboveAverage="0" equalAverage="0" bottom="0" percent="0" rank="0" text="" dxfId="8811">
      <formula>$B$158&lt;1</formula>
    </cfRule>
  </conditionalFormatting>
  <conditionalFormatting sqref="B157:H157">
    <cfRule type="expression" priority="346" aboveAverage="0" equalAverage="0" bottom="0" percent="0" rank="0" text="" dxfId="8812">
      <formula>$B$157&lt;1</formula>
    </cfRule>
  </conditionalFormatting>
  <conditionalFormatting sqref="B156:H156">
    <cfRule type="expression" priority="347" aboveAverage="0" equalAverage="0" bottom="0" percent="0" rank="0" text="" dxfId="8813">
      <formula>$B$156&lt;1</formula>
    </cfRule>
  </conditionalFormatting>
  <conditionalFormatting sqref="B155:H155">
    <cfRule type="expression" priority="348" aboveAverage="0" equalAverage="0" bottom="0" percent="0" rank="0" text="" dxfId="8814">
      <formula>$B$155&lt;1</formula>
    </cfRule>
  </conditionalFormatting>
  <conditionalFormatting sqref="B154:H154">
    <cfRule type="expression" priority="349" aboveAverage="0" equalAverage="0" bottom="0" percent="0" rank="0" text="" dxfId="8815">
      <formula>$B$154&lt;1</formula>
    </cfRule>
  </conditionalFormatting>
  <conditionalFormatting sqref="B153:H153">
    <cfRule type="expression" priority="350" aboveAverage="0" equalAverage="0" bottom="0" percent="0" rank="0" text="" dxfId="8816">
      <formula>$B$153&lt;1</formula>
    </cfRule>
  </conditionalFormatting>
  <conditionalFormatting sqref="B152:H152">
    <cfRule type="expression" priority="351" aboveAverage="0" equalAverage="0" bottom="0" percent="0" rank="0" text="" dxfId="8817">
      <formula>$B$152&lt;1</formula>
    </cfRule>
  </conditionalFormatting>
  <conditionalFormatting sqref="B151:H151">
    <cfRule type="expression" priority="352" aboveAverage="0" equalAverage="0" bottom="0" percent="0" rank="0" text="" dxfId="8818">
      <formula>$B$151&lt;1</formula>
    </cfRule>
  </conditionalFormatting>
  <conditionalFormatting sqref="B150:H150">
    <cfRule type="expression" priority="353" aboveAverage="0" equalAverage="0" bottom="0" percent="0" rank="0" text="" dxfId="8819">
      <formula>$B$150&lt;1</formula>
    </cfRule>
  </conditionalFormatting>
  <conditionalFormatting sqref="B149:H149">
    <cfRule type="expression" priority="354" aboveAverage="0" equalAverage="0" bottom="0" percent="0" rank="0" text="" dxfId="8820">
      <formula>$B$149&lt;1</formula>
    </cfRule>
  </conditionalFormatting>
  <conditionalFormatting sqref="B148:H148">
    <cfRule type="expression" priority="355" aboveAverage="0" equalAverage="0" bottom="0" percent="0" rank="0" text="" dxfId="8821">
      <formula>$B$148&lt;1</formula>
    </cfRule>
  </conditionalFormatting>
  <conditionalFormatting sqref="B147:H147">
    <cfRule type="expression" priority="356" aboveAverage="0" equalAverage="0" bottom="0" percent="0" rank="0" text="" dxfId="8822">
      <formula>$B$147&lt;1</formula>
    </cfRule>
  </conditionalFormatting>
  <conditionalFormatting sqref="B146:H146">
    <cfRule type="expression" priority="357" aboveAverage="0" equalAverage="0" bottom="0" percent="0" rank="0" text="" dxfId="8823">
      <formula>$B$146&lt;1</formula>
    </cfRule>
  </conditionalFormatting>
  <conditionalFormatting sqref="B145:H145">
    <cfRule type="expression" priority="358" aboveAverage="0" equalAverage="0" bottom="0" percent="0" rank="0" text="" dxfId="8824">
      <formula>$B$145&lt;1</formula>
    </cfRule>
  </conditionalFormatting>
  <conditionalFormatting sqref="B144:H144">
    <cfRule type="expression" priority="359" aboveAverage="0" equalAverage="0" bottom="0" percent="0" rank="0" text="" dxfId="8825">
      <formula>$B$144&lt;1</formula>
    </cfRule>
  </conditionalFormatting>
  <conditionalFormatting sqref="B143:H143">
    <cfRule type="expression" priority="360" aboveAverage="0" equalAverage="0" bottom="0" percent="0" rank="0" text="" dxfId="8826">
      <formula>$B$143&lt;1</formula>
    </cfRule>
  </conditionalFormatting>
  <conditionalFormatting sqref="B142:H142">
    <cfRule type="expression" priority="361" aboveAverage="0" equalAverage="0" bottom="0" percent="0" rank="0" text="" dxfId="8827">
      <formula>$B$142&lt;1</formula>
    </cfRule>
  </conditionalFormatting>
  <conditionalFormatting sqref="B141:H141">
    <cfRule type="expression" priority="362" aboveAverage="0" equalAverage="0" bottom="0" percent="0" rank="0" text="" dxfId="8828">
      <formula>$B$141&lt;1</formula>
    </cfRule>
  </conditionalFormatting>
  <conditionalFormatting sqref="B140:H140">
    <cfRule type="expression" priority="363" aboveAverage="0" equalAverage="0" bottom="0" percent="0" rank="0" text="" dxfId="8829">
      <formula>$B$140&lt;1</formula>
    </cfRule>
  </conditionalFormatting>
  <conditionalFormatting sqref="B139:H139">
    <cfRule type="expression" priority="364" aboveAverage="0" equalAverage="0" bottom="0" percent="0" rank="0" text="" dxfId="8830">
      <formula>$B$139&lt;1</formula>
    </cfRule>
  </conditionalFormatting>
  <conditionalFormatting sqref="B138:H138">
    <cfRule type="expression" priority="365" aboveAverage="0" equalAverage="0" bottom="0" percent="0" rank="0" text="" dxfId="8831">
      <formula>$B$138&lt;1</formula>
    </cfRule>
  </conditionalFormatting>
  <conditionalFormatting sqref="B137:H137">
    <cfRule type="expression" priority="366" aboveAverage="0" equalAverage="0" bottom="0" percent="0" rank="0" text="" dxfId="8832">
      <formula>$B$137&lt;1</formula>
    </cfRule>
  </conditionalFormatting>
  <conditionalFormatting sqref="B136:H136">
    <cfRule type="expression" priority="367" aboveAverage="0" equalAverage="0" bottom="0" percent="0" rank="0" text="" dxfId="8833">
      <formula>$B$136&lt;1</formula>
    </cfRule>
  </conditionalFormatting>
  <conditionalFormatting sqref="B135:H135">
    <cfRule type="expression" priority="368" aboveAverage="0" equalAverage="0" bottom="0" percent="0" rank="0" text="" dxfId="8834">
      <formula>$B$135&lt;1</formula>
    </cfRule>
  </conditionalFormatting>
  <conditionalFormatting sqref="B134:H134">
    <cfRule type="expression" priority="369" aboveAverage="0" equalAverage="0" bottom="0" percent="0" rank="0" text="" dxfId="8835">
      <formula>$B$134&lt;1</formula>
    </cfRule>
  </conditionalFormatting>
  <conditionalFormatting sqref="B133:H133">
    <cfRule type="expression" priority="370" aboveAverage="0" equalAverage="0" bottom="0" percent="0" rank="0" text="" dxfId="8836">
      <formula>$B$133&lt;1</formula>
    </cfRule>
  </conditionalFormatting>
  <conditionalFormatting sqref="B132:H132">
    <cfRule type="expression" priority="371" aboveAverage="0" equalAverage="0" bottom="0" percent="0" rank="0" text="" dxfId="8837">
      <formula>$B$132&lt;1</formula>
    </cfRule>
  </conditionalFormatting>
  <conditionalFormatting sqref="B131:H131">
    <cfRule type="expression" priority="372" aboveAverage="0" equalAverage="0" bottom="0" percent="0" rank="0" text="" dxfId="8838">
      <formula>$B$131&lt;1</formula>
    </cfRule>
  </conditionalFormatting>
  <conditionalFormatting sqref="B130:H130">
    <cfRule type="expression" priority="373" aboveAverage="0" equalAverage="0" bottom="0" percent="0" rank="0" text="" dxfId="8839">
      <formula>$B$130&lt;1</formula>
    </cfRule>
  </conditionalFormatting>
  <conditionalFormatting sqref="B129:H129">
    <cfRule type="expression" priority="374" aboveAverage="0" equalAverage="0" bottom="0" percent="0" rank="0" text="" dxfId="8840">
      <formula>$B$129&lt;1</formula>
    </cfRule>
  </conditionalFormatting>
  <conditionalFormatting sqref="B128:H128">
    <cfRule type="expression" priority="375" aboveAverage="0" equalAverage="0" bottom="0" percent="0" rank="0" text="" dxfId="8841">
      <formula>$B$128&lt;1</formula>
    </cfRule>
  </conditionalFormatting>
  <conditionalFormatting sqref="B127:H127">
    <cfRule type="expression" priority="376" aboveAverage="0" equalAverage="0" bottom="0" percent="0" rank="0" text="" dxfId="8842">
      <formula>$B$127&lt;1</formula>
    </cfRule>
  </conditionalFormatting>
  <conditionalFormatting sqref="B126:H126">
    <cfRule type="expression" priority="377" aboveAverage="0" equalAverage="0" bottom="0" percent="0" rank="0" text="" dxfId="8843">
      <formula>$B$126&lt;1</formula>
    </cfRule>
  </conditionalFormatting>
  <conditionalFormatting sqref="B125:H125">
    <cfRule type="expression" priority="378" aboveAverage="0" equalAverage="0" bottom="0" percent="0" rank="0" text="" dxfId="8844">
      <formula>$B$125&lt;1</formula>
    </cfRule>
  </conditionalFormatting>
  <conditionalFormatting sqref="B124:H124">
    <cfRule type="expression" priority="379" aboveAverage="0" equalAverage="0" bottom="0" percent="0" rank="0" text="" dxfId="8845">
      <formula>$B$124&lt;1</formula>
    </cfRule>
  </conditionalFormatting>
  <conditionalFormatting sqref="B123:H123">
    <cfRule type="expression" priority="380" aboveAverage="0" equalAverage="0" bottom="0" percent="0" rank="0" text="" dxfId="8846">
      <formula>$B$123&lt;1</formula>
    </cfRule>
  </conditionalFormatting>
  <conditionalFormatting sqref="B122:H122">
    <cfRule type="expression" priority="381" aboveAverage="0" equalAverage="0" bottom="0" percent="0" rank="0" text="" dxfId="8847">
      <formula>$B$122&lt;1</formula>
    </cfRule>
  </conditionalFormatting>
  <conditionalFormatting sqref="B121:H121">
    <cfRule type="expression" priority="382" aboveAverage="0" equalAverage="0" bottom="0" percent="0" rank="0" text="" dxfId="8848">
      <formula>$B$121&lt;1</formula>
    </cfRule>
  </conditionalFormatting>
  <conditionalFormatting sqref="B120:H120">
    <cfRule type="expression" priority="383" aboveAverage="0" equalAverage="0" bottom="0" percent="0" rank="0" text="" dxfId="8849">
      <formula>$B$120&lt;1</formula>
    </cfRule>
  </conditionalFormatting>
  <conditionalFormatting sqref="B119:H119">
    <cfRule type="expression" priority="384" aboveAverage="0" equalAverage="0" bottom="0" percent="0" rank="0" text="" dxfId="8850">
      <formula>$B$119&lt;1</formula>
    </cfRule>
  </conditionalFormatting>
  <conditionalFormatting sqref="B118:H118">
    <cfRule type="expression" priority="385" aboveAverage="0" equalAverage="0" bottom="0" percent="0" rank="0" text="" dxfId="8851">
      <formula>$B$118&lt;1</formula>
    </cfRule>
  </conditionalFormatting>
  <conditionalFormatting sqref="B117:H117">
    <cfRule type="expression" priority="386" aboveAverage="0" equalAverage="0" bottom="0" percent="0" rank="0" text="" dxfId="8852">
      <formula>$B$117&lt;1</formula>
    </cfRule>
  </conditionalFormatting>
  <conditionalFormatting sqref="B116:H116">
    <cfRule type="expression" priority="387" aboveAverage="0" equalAverage="0" bottom="0" percent="0" rank="0" text="" dxfId="8853">
      <formula>$B$116&lt;1</formula>
    </cfRule>
  </conditionalFormatting>
  <conditionalFormatting sqref="B115:H115">
    <cfRule type="expression" priority="388" aboveAverage="0" equalAverage="0" bottom="0" percent="0" rank="0" text="" dxfId="8854">
      <formula>$B$115&lt;1</formula>
    </cfRule>
  </conditionalFormatting>
  <conditionalFormatting sqref="B114:H114">
    <cfRule type="expression" priority="389" aboveAverage="0" equalAverage="0" bottom="0" percent="0" rank="0" text="" dxfId="8855">
      <formula>$B$114&lt;1</formula>
    </cfRule>
  </conditionalFormatting>
  <conditionalFormatting sqref="B113:H113">
    <cfRule type="expression" priority="390" aboveAverage="0" equalAverage="0" bottom="0" percent="0" rank="0" text="" dxfId="8856">
      <formula>$B$113&lt;1</formula>
    </cfRule>
  </conditionalFormatting>
  <conditionalFormatting sqref="B112:H112">
    <cfRule type="expression" priority="391" aboveAverage="0" equalAverage="0" bottom="0" percent="0" rank="0" text="" dxfId="8857">
      <formula>$B$112&lt;1</formula>
    </cfRule>
  </conditionalFormatting>
  <conditionalFormatting sqref="B111:H111">
    <cfRule type="expression" priority="392" aboveAverage="0" equalAverage="0" bottom="0" percent="0" rank="0" text="" dxfId="8858">
      <formula>$B$111&lt;1</formula>
    </cfRule>
  </conditionalFormatting>
  <conditionalFormatting sqref="B110:H110">
    <cfRule type="expression" priority="393" aboveAverage="0" equalAverage="0" bottom="0" percent="0" rank="0" text="" dxfId="8859">
      <formula>$B$110&lt;1</formula>
    </cfRule>
  </conditionalFormatting>
  <conditionalFormatting sqref="B109:H109">
    <cfRule type="expression" priority="394" aboveAverage="0" equalAverage="0" bottom="0" percent="0" rank="0" text="" dxfId="8860">
      <formula>$B$109&lt;1</formula>
    </cfRule>
  </conditionalFormatting>
  <conditionalFormatting sqref="B108:H108">
    <cfRule type="expression" priority="395" aboveAverage="0" equalAverage="0" bottom="0" percent="0" rank="0" text="" dxfId="8861">
      <formula>$B$108&lt;1</formula>
    </cfRule>
  </conditionalFormatting>
  <conditionalFormatting sqref="B107:H107">
    <cfRule type="expression" priority="396" aboveAverage="0" equalAverage="0" bottom="0" percent="0" rank="0" text="" dxfId="8862">
      <formula>$B$107&lt;1</formula>
    </cfRule>
  </conditionalFormatting>
  <conditionalFormatting sqref="B106:H106">
    <cfRule type="expression" priority="397" aboveAverage="0" equalAverage="0" bottom="0" percent="0" rank="0" text="" dxfId="8863">
      <formula>$B$106&lt;1</formula>
    </cfRule>
  </conditionalFormatting>
  <conditionalFormatting sqref="B105:H105">
    <cfRule type="expression" priority="398" aboveAverage="0" equalAverage="0" bottom="0" percent="0" rank="0" text="" dxfId="8864">
      <formula>$B$105&lt;1</formula>
    </cfRule>
  </conditionalFormatting>
  <conditionalFormatting sqref="B104:H104">
    <cfRule type="expression" priority="399" aboveAverage="0" equalAverage="0" bottom="0" percent="0" rank="0" text="" dxfId="8865">
      <formula>$B$104&lt;1</formula>
    </cfRule>
  </conditionalFormatting>
  <conditionalFormatting sqref="B103:H103">
    <cfRule type="expression" priority="400" aboveAverage="0" equalAverage="0" bottom="0" percent="0" rank="0" text="" dxfId="8866">
      <formula>$B$103&lt;1</formula>
    </cfRule>
  </conditionalFormatting>
  <conditionalFormatting sqref="B102:H102">
    <cfRule type="expression" priority="401" aboveAverage="0" equalAverage="0" bottom="0" percent="0" rank="0" text="" dxfId="8867">
      <formula>$B$102&lt;1</formula>
    </cfRule>
  </conditionalFormatting>
  <conditionalFormatting sqref="B101:H101">
    <cfRule type="expression" priority="402" aboveAverage="0" equalAverage="0" bottom="0" percent="0" rank="0" text="" dxfId="8868">
      <formula>$B$101&lt;1</formula>
    </cfRule>
  </conditionalFormatting>
  <conditionalFormatting sqref="B100:H100">
    <cfRule type="expression" priority="403" aboveAverage="0" equalAverage="0" bottom="0" percent="0" rank="0" text="" dxfId="8869">
      <formula>$B$100&lt;1</formula>
    </cfRule>
  </conditionalFormatting>
  <conditionalFormatting sqref="B99:H99">
    <cfRule type="expression" priority="404" aboveAverage="0" equalAverage="0" bottom="0" percent="0" rank="0" text="" dxfId="8870">
      <formula>$B$99&lt;1</formula>
    </cfRule>
  </conditionalFormatting>
  <conditionalFormatting sqref="B98:H98">
    <cfRule type="expression" priority="405" aboveAverage="0" equalAverage="0" bottom="0" percent="0" rank="0" text="" dxfId="8871">
      <formula>$B$98&lt;1</formula>
    </cfRule>
  </conditionalFormatting>
  <conditionalFormatting sqref="B97:H97">
    <cfRule type="expression" priority="406" aboveAverage="0" equalAverage="0" bottom="0" percent="0" rank="0" text="" dxfId="8872">
      <formula>$B$97&lt;1</formula>
    </cfRule>
  </conditionalFormatting>
  <conditionalFormatting sqref="B96:H96">
    <cfRule type="expression" priority="407" aboveAverage="0" equalAverage="0" bottom="0" percent="0" rank="0" text="" dxfId="8873">
      <formula>$B$96&lt;1</formula>
    </cfRule>
  </conditionalFormatting>
  <conditionalFormatting sqref="B95:H95">
    <cfRule type="expression" priority="408" aboveAverage="0" equalAverage="0" bottom="0" percent="0" rank="0" text="" dxfId="8874">
      <formula>$B$95&lt;1</formula>
    </cfRule>
  </conditionalFormatting>
  <conditionalFormatting sqref="B94:H94">
    <cfRule type="expression" priority="409" aboveAverage="0" equalAverage="0" bottom="0" percent="0" rank="0" text="" dxfId="8875">
      <formula>$B$94&lt;1</formula>
    </cfRule>
  </conditionalFormatting>
  <conditionalFormatting sqref="B93:H93">
    <cfRule type="expression" priority="410" aboveAverage="0" equalAverage="0" bottom="0" percent="0" rank="0" text="" dxfId="8876">
      <formula>$B$93&lt;1</formula>
    </cfRule>
  </conditionalFormatting>
  <conditionalFormatting sqref="B92:H92">
    <cfRule type="expression" priority="411" aboveAverage="0" equalAverage="0" bottom="0" percent="0" rank="0" text="" dxfId="8877">
      <formula>$B$92&lt;1</formula>
    </cfRule>
  </conditionalFormatting>
  <conditionalFormatting sqref="B91:H91">
    <cfRule type="expression" priority="412" aboveAverage="0" equalAverage="0" bottom="0" percent="0" rank="0" text="" dxfId="8878">
      <formula>$B$91&lt;1</formula>
    </cfRule>
  </conditionalFormatting>
  <conditionalFormatting sqref="B90:H90">
    <cfRule type="expression" priority="413" aboveAverage="0" equalAverage="0" bottom="0" percent="0" rank="0" text="" dxfId="8879">
      <formula>$B$90&lt;1</formula>
    </cfRule>
  </conditionalFormatting>
  <conditionalFormatting sqref="B89:H89">
    <cfRule type="expression" priority="414" aboveAverage="0" equalAverage="0" bottom="0" percent="0" rank="0" text="" dxfId="8880">
      <formula>$B$89&lt;1</formula>
    </cfRule>
  </conditionalFormatting>
  <conditionalFormatting sqref="B88:H88">
    <cfRule type="expression" priority="415" aboveAverage="0" equalAverage="0" bottom="0" percent="0" rank="0" text="" dxfId="8881">
      <formula>$B$88&lt;1</formula>
    </cfRule>
  </conditionalFormatting>
  <conditionalFormatting sqref="B87:H87">
    <cfRule type="expression" priority="416" aboveAverage="0" equalAverage="0" bottom="0" percent="0" rank="0" text="" dxfId="8882">
      <formula>$B$87&lt;1</formula>
    </cfRule>
  </conditionalFormatting>
  <conditionalFormatting sqref="B86:H86">
    <cfRule type="expression" priority="417" aboveAverage="0" equalAverage="0" bottom="0" percent="0" rank="0" text="" dxfId="8883">
      <formula>$B$86&lt;1</formula>
    </cfRule>
  </conditionalFormatting>
  <conditionalFormatting sqref="B85:H85">
    <cfRule type="expression" priority="418" aboveAverage="0" equalAverage="0" bottom="0" percent="0" rank="0" text="" dxfId="8884">
      <formula>$B$85&lt;1</formula>
    </cfRule>
  </conditionalFormatting>
  <conditionalFormatting sqref="B82:H82">
    <cfRule type="expression" priority="419" aboveAverage="0" equalAverage="0" bottom="0" percent="0" rank="0" text="" dxfId="8885">
      <formula>$B$82&lt;1</formula>
    </cfRule>
  </conditionalFormatting>
  <conditionalFormatting sqref="B81:H81">
    <cfRule type="expression" priority="420" aboveAverage="0" equalAverage="0" bottom="0" percent="0" rank="0" text="" dxfId="8886">
      <formula>$B$81&lt;1</formula>
    </cfRule>
  </conditionalFormatting>
  <conditionalFormatting sqref="B80:H80">
    <cfRule type="expression" priority="421" aboveAverage="0" equalAverage="0" bottom="0" percent="0" rank="0" text="" dxfId="8887">
      <formula>$B$80&lt;1</formula>
    </cfRule>
  </conditionalFormatting>
  <conditionalFormatting sqref="B79:H79">
    <cfRule type="expression" priority="422" aboveAverage="0" equalAverage="0" bottom="0" percent="0" rank="0" text="" dxfId="8888">
      <formula>$B$79&lt;1</formula>
    </cfRule>
  </conditionalFormatting>
  <conditionalFormatting sqref="B78:H78">
    <cfRule type="expression" priority="423" aboveAverage="0" equalAverage="0" bottom="0" percent="0" rank="0" text="" dxfId="8889">
      <formula>$B$78&lt;1</formula>
    </cfRule>
  </conditionalFormatting>
  <conditionalFormatting sqref="B77:H77">
    <cfRule type="expression" priority="424" aboveAverage="0" equalAverage="0" bottom="0" percent="0" rank="0" text="" dxfId="8890">
      <formula>$B$77&lt;1</formula>
    </cfRule>
  </conditionalFormatting>
  <conditionalFormatting sqref="B76:H76">
    <cfRule type="expression" priority="425" aboveAverage="0" equalAverage="0" bottom="0" percent="0" rank="0" text="" dxfId="8891">
      <formula>$B$76&lt;1</formula>
    </cfRule>
  </conditionalFormatting>
  <conditionalFormatting sqref="B75:H75">
    <cfRule type="expression" priority="426" aboveAverage="0" equalAverage="0" bottom="0" percent="0" rank="0" text="" dxfId="8892">
      <formula>$B$75&lt;1</formula>
    </cfRule>
  </conditionalFormatting>
  <conditionalFormatting sqref="B74:H74">
    <cfRule type="expression" priority="427" aboveAverage="0" equalAverage="0" bottom="0" percent="0" rank="0" text="" dxfId="8893">
      <formula>$B$74&lt;1</formula>
    </cfRule>
  </conditionalFormatting>
  <conditionalFormatting sqref="B73:H73">
    <cfRule type="expression" priority="428" aboveAverage="0" equalAverage="0" bottom="0" percent="0" rank="0" text="" dxfId="8894">
      <formula>$B$73&lt;1</formula>
    </cfRule>
  </conditionalFormatting>
  <conditionalFormatting sqref="B72:H72">
    <cfRule type="expression" priority="429" aboveAverage="0" equalAverage="0" bottom="0" percent="0" rank="0" text="" dxfId="8895">
      <formula>$B$72&lt;1</formula>
    </cfRule>
  </conditionalFormatting>
  <conditionalFormatting sqref="B71:H71">
    <cfRule type="expression" priority="430" aboveAverage="0" equalAverage="0" bottom="0" percent="0" rank="0" text="" dxfId="8896">
      <formula>$B$71&lt;1</formula>
    </cfRule>
  </conditionalFormatting>
  <conditionalFormatting sqref="B70:H70">
    <cfRule type="expression" priority="431" aboveAverage="0" equalAverage="0" bottom="0" percent="0" rank="0" text="" dxfId="8897">
      <formula>$B$70&lt;1</formula>
    </cfRule>
  </conditionalFormatting>
  <conditionalFormatting sqref="B69:H69">
    <cfRule type="expression" priority="432" aboveAverage="0" equalAverage="0" bottom="0" percent="0" rank="0" text="" dxfId="8898">
      <formula>$B$69&lt;1</formula>
    </cfRule>
  </conditionalFormatting>
  <conditionalFormatting sqref="B68:H68">
    <cfRule type="expression" priority="433" aboveAverage="0" equalAverage="0" bottom="0" percent="0" rank="0" text="" dxfId="8899">
      <formula>$B$68&lt;1</formula>
    </cfRule>
  </conditionalFormatting>
  <conditionalFormatting sqref="B67:H67">
    <cfRule type="expression" priority="434" aboveAverage="0" equalAverage="0" bottom="0" percent="0" rank="0" text="" dxfId="8900">
      <formula>$B$67&lt;1</formula>
    </cfRule>
  </conditionalFormatting>
  <conditionalFormatting sqref="B66:H66">
    <cfRule type="expression" priority="435" aboveAverage="0" equalAverage="0" bottom="0" percent="0" rank="0" text="" dxfId="8901">
      <formula>$B$66&lt;1</formula>
    </cfRule>
  </conditionalFormatting>
  <conditionalFormatting sqref="B65:H65">
    <cfRule type="expression" priority="436" aboveAverage="0" equalAverage="0" bottom="0" percent="0" rank="0" text="" dxfId="8902">
      <formula>$B$65&lt;1</formula>
    </cfRule>
  </conditionalFormatting>
  <conditionalFormatting sqref="B64:H64">
    <cfRule type="expression" priority="437" aboveAverage="0" equalAverage="0" bottom="0" percent="0" rank="0" text="" dxfId="8903">
      <formula>$B$64&lt;1</formula>
    </cfRule>
  </conditionalFormatting>
  <conditionalFormatting sqref="B63:H63">
    <cfRule type="expression" priority="438" aboveAverage="0" equalAverage="0" bottom="0" percent="0" rank="0" text="" dxfId="8904">
      <formula>$B$63&lt;1</formula>
    </cfRule>
  </conditionalFormatting>
  <conditionalFormatting sqref="B58:H58">
    <cfRule type="expression" priority="439" aboveAverage="0" equalAverage="0" bottom="0" percent="0" rank="0" text="" dxfId="8905">
      <formula>$B$58&lt;1</formula>
    </cfRule>
  </conditionalFormatting>
  <conditionalFormatting sqref="B57:H57">
    <cfRule type="expression" priority="440" aboveAverage="0" equalAverage="0" bottom="0" percent="0" rank="0" text="" dxfId="8906">
      <formula>$B$57&lt;1</formula>
    </cfRule>
  </conditionalFormatting>
  <conditionalFormatting sqref="B56:H56">
    <cfRule type="expression" priority="441" aboveAverage="0" equalAverage="0" bottom="0" percent="0" rank="0" text="" dxfId="8907">
      <formula>$B$56&lt;1</formula>
    </cfRule>
  </conditionalFormatting>
  <conditionalFormatting sqref="B55:H55">
    <cfRule type="expression" priority="442" aboveAverage="0" equalAverage="0" bottom="0" percent="0" rank="0" text="" dxfId="8908">
      <formula>$B$55&lt;1</formula>
    </cfRule>
  </conditionalFormatting>
  <conditionalFormatting sqref="B54:H54">
    <cfRule type="expression" priority="443" aboveAverage="0" equalAverage="0" bottom="0" percent="0" rank="0" text="" dxfId="8909">
      <formula>$B$54&lt;1</formula>
    </cfRule>
  </conditionalFormatting>
  <conditionalFormatting sqref="B53:H53">
    <cfRule type="expression" priority="444" aboveAverage="0" equalAverage="0" bottom="0" percent="0" rank="0" text="" dxfId="8910">
      <formula>$B$53&lt;1</formula>
    </cfRule>
  </conditionalFormatting>
  <conditionalFormatting sqref="B52:H52">
    <cfRule type="expression" priority="445" aboveAverage="0" equalAverage="0" bottom="0" percent="0" rank="0" text="" dxfId="8911">
      <formula>$B$52&lt;1</formula>
    </cfRule>
  </conditionalFormatting>
  <conditionalFormatting sqref="B51:H51">
    <cfRule type="expression" priority="446" aboveAverage="0" equalAverage="0" bottom="0" percent="0" rank="0" text="" dxfId="8912">
      <formula>$B$51&lt;1</formula>
    </cfRule>
  </conditionalFormatting>
  <conditionalFormatting sqref="B50:H50">
    <cfRule type="expression" priority="447" aboveAverage="0" equalAverage="0" bottom="0" percent="0" rank="0" text="" dxfId="8913">
      <formula>$B$50&lt;1</formula>
    </cfRule>
  </conditionalFormatting>
  <conditionalFormatting sqref="B49:H49">
    <cfRule type="expression" priority="448" aboveAverage="0" equalAverage="0" bottom="0" percent="0" rank="0" text="" dxfId="8914">
      <formula>$B$49&lt;1</formula>
    </cfRule>
  </conditionalFormatting>
  <conditionalFormatting sqref="B48:H48">
    <cfRule type="expression" priority="449" aboveAverage="0" equalAverage="0" bottom="0" percent="0" rank="0" text="" dxfId="8915">
      <formula>$B$48&lt;1</formula>
    </cfRule>
  </conditionalFormatting>
  <conditionalFormatting sqref="B47:H47">
    <cfRule type="expression" priority="450" aboveAverage="0" equalAverage="0" bottom="0" percent="0" rank="0" text="" dxfId="8916">
      <formula>$B$47&lt;1</formula>
    </cfRule>
  </conditionalFormatting>
  <conditionalFormatting sqref="B46:H46">
    <cfRule type="expression" priority="451" aboveAverage="0" equalAverage="0" bottom="0" percent="0" rank="0" text="" dxfId="8917">
      <formula>$B$46&lt;1</formula>
    </cfRule>
  </conditionalFormatting>
  <conditionalFormatting sqref="B45:H45">
    <cfRule type="expression" priority="452" aboveAverage="0" equalAverage="0" bottom="0" percent="0" rank="0" text="" dxfId="8918">
      <formula>$B$45&lt;1</formula>
    </cfRule>
  </conditionalFormatting>
  <conditionalFormatting sqref="B44:H44">
    <cfRule type="expression" priority="453" aboveAverage="0" equalAverage="0" bottom="0" percent="0" rank="0" text="" dxfId="8919">
      <formula>$B$44&lt;1</formula>
    </cfRule>
  </conditionalFormatting>
  <conditionalFormatting sqref="B43:H43">
    <cfRule type="expression" priority="454" aboveAverage="0" equalAverage="0" bottom="0" percent="0" rank="0" text="" dxfId="8920">
      <formula>$B$43&lt;1</formula>
    </cfRule>
  </conditionalFormatting>
  <conditionalFormatting sqref="B42:H42">
    <cfRule type="expression" priority="455" aboveAverage="0" equalAverage="0" bottom="0" percent="0" rank="0" text="" dxfId="8921">
      <formula>$B$42&lt;1</formula>
    </cfRule>
  </conditionalFormatting>
  <conditionalFormatting sqref="B41:H41">
    <cfRule type="expression" priority="456" aboveAverage="0" equalAverage="0" bottom="0" percent="0" rank="0" text="" dxfId="8922">
      <formula>$B$41&lt;1</formula>
    </cfRule>
  </conditionalFormatting>
  <conditionalFormatting sqref="B40:H40">
    <cfRule type="expression" priority="457" aboveAverage="0" equalAverage="0" bottom="0" percent="0" rank="0" text="" dxfId="8923">
      <formula>$B$40&lt;1</formula>
    </cfRule>
  </conditionalFormatting>
  <conditionalFormatting sqref="B39:H39">
    <cfRule type="expression" priority="458" aboveAverage="0" equalAverage="0" bottom="0" percent="0" rank="0" text="" dxfId="8924">
      <formula>$B$39&lt;1</formula>
    </cfRule>
  </conditionalFormatting>
  <conditionalFormatting sqref="B38:H38">
    <cfRule type="expression" priority="459" aboveAverage="0" equalAverage="0" bottom="0" percent="0" rank="0" text="" dxfId="8925">
      <formula>$B$38&lt;1</formula>
    </cfRule>
  </conditionalFormatting>
  <conditionalFormatting sqref="B37:H37">
    <cfRule type="expression" priority="460" aboveAverage="0" equalAverage="0" bottom="0" percent="0" rank="0" text="" dxfId="8926">
      <formula>$B$37&lt;1</formula>
    </cfRule>
  </conditionalFormatting>
  <conditionalFormatting sqref="B36:H36">
    <cfRule type="expression" priority="461" aboveAverage="0" equalAverage="0" bottom="0" percent="0" rank="0" text="" dxfId="8927">
      <formula>$B$36&lt;1</formula>
    </cfRule>
  </conditionalFormatting>
  <conditionalFormatting sqref="B35:H35">
    <cfRule type="expression" priority="462" aboveAverage="0" equalAverage="0" bottom="0" percent="0" rank="0" text="" dxfId="8928">
      <formula>$B$35&lt;1</formula>
    </cfRule>
  </conditionalFormatting>
  <conditionalFormatting sqref="B34:H34">
    <cfRule type="expression" priority="463" aboveAverage="0" equalAverage="0" bottom="0" percent="0" rank="0" text="" dxfId="8929">
      <formula>$B$34&lt;1</formula>
    </cfRule>
  </conditionalFormatting>
  <conditionalFormatting sqref="B33:H33">
    <cfRule type="expression" priority="464" aboveAverage="0" equalAverage="0" bottom="0" percent="0" rank="0" text="" dxfId="8930">
      <formula>$B$33&lt;1</formula>
    </cfRule>
  </conditionalFormatting>
  <conditionalFormatting sqref="B32:H32">
    <cfRule type="expression" priority="465" aboveAverage="0" equalAverage="0" bottom="0" percent="0" rank="0" text="" dxfId="8931">
      <formula>$B$32&lt;1</formula>
    </cfRule>
  </conditionalFormatting>
  <conditionalFormatting sqref="B31:H31">
    <cfRule type="expression" priority="466" aboveAverage="0" equalAverage="0" bottom="0" percent="0" rank="0" text="" dxfId="8932">
      <formula>$B$31&lt;1</formula>
    </cfRule>
  </conditionalFormatting>
  <conditionalFormatting sqref="B30:H30">
    <cfRule type="expression" priority="467" aboveAverage="0" equalAverage="0" bottom="0" percent="0" rank="0" text="" dxfId="8933">
      <formula>$B$30&lt;1</formula>
    </cfRule>
  </conditionalFormatting>
  <conditionalFormatting sqref="B29:H29">
    <cfRule type="expression" priority="468" aboveAverage="0" equalAverage="0" bottom="0" percent="0" rank="0" text="" dxfId="8934">
      <formula>$B$29&lt;1</formula>
    </cfRule>
  </conditionalFormatting>
  <conditionalFormatting sqref="B28:H28">
    <cfRule type="expression" priority="469" aboveAverage="0" equalAverage="0" bottom="0" percent="0" rank="0" text="" dxfId="8935">
      <formula>$B$28&lt;1</formula>
    </cfRule>
  </conditionalFormatting>
  <conditionalFormatting sqref="B27:H27">
    <cfRule type="expression" priority="470" aboveAverage="0" equalAverage="0" bottom="0" percent="0" rank="0" text="" dxfId="8936">
      <formula>$B$27&lt;1</formula>
    </cfRule>
  </conditionalFormatting>
  <conditionalFormatting sqref="B26:H26">
    <cfRule type="expression" priority="471" aboveAverage="0" equalAverage="0" bottom="0" percent="0" rank="0" text="" dxfId="8937">
      <formula>$B$26&lt;1</formula>
    </cfRule>
  </conditionalFormatting>
  <conditionalFormatting sqref="B25:H25">
    <cfRule type="expression" priority="472" aboveAverage="0" equalAverage="0" bottom="0" percent="0" rank="0" text="" dxfId="8938">
      <formula>$B$25&lt;1</formula>
    </cfRule>
  </conditionalFormatting>
  <conditionalFormatting sqref="B24:H24">
    <cfRule type="expression" priority="473" aboveAverage="0" equalAverage="0" bottom="0" percent="0" rank="0" text="" dxfId="8939">
      <formula>$B$24&lt;1</formula>
    </cfRule>
  </conditionalFormatting>
  <conditionalFormatting sqref="B23:H23">
    <cfRule type="expression" priority="474" aboveAverage="0" equalAverage="0" bottom="0" percent="0" rank="0" text="" dxfId="8940">
      <formula>$B$23&lt;1</formula>
    </cfRule>
  </conditionalFormatting>
  <conditionalFormatting sqref="B20:H20">
    <cfRule type="expression" priority="475" aboveAverage="0" equalAverage="0" bottom="0" percent="0" rank="0" text="" dxfId="8941">
      <formula>$B$20&lt;1</formula>
    </cfRule>
  </conditionalFormatting>
  <conditionalFormatting sqref="B19:H19">
    <cfRule type="expression" priority="476" aboveAverage="0" equalAverage="0" bottom="0" percent="0" rank="0" text="" dxfId="8942">
      <formula>$B$19&lt;1</formula>
    </cfRule>
  </conditionalFormatting>
  <conditionalFormatting sqref="B18:H18">
    <cfRule type="expression" priority="477" aboveAverage="0" equalAverage="0" bottom="0" percent="0" rank="0" text="" dxfId="8943">
      <formula>$B$18&lt;1</formula>
    </cfRule>
  </conditionalFormatting>
  <conditionalFormatting sqref="B17:H17">
    <cfRule type="expression" priority="478" aboveAverage="0" equalAverage="0" bottom="0" percent="0" rank="0" text="" dxfId="8944">
      <formula>$B$17&lt;1</formula>
    </cfRule>
  </conditionalFormatting>
  <conditionalFormatting sqref="B16:H16">
    <cfRule type="expression" priority="479" aboveAverage="0" equalAverage="0" bottom="0" percent="0" rank="0" text="" dxfId="8945">
      <formula>$B$16&lt;1</formula>
    </cfRule>
  </conditionalFormatting>
  <conditionalFormatting sqref="B15:H15">
    <cfRule type="expression" priority="480" aboveAverage="0" equalAverage="0" bottom="0" percent="0" rank="0" text="" dxfId="8946">
      <formula>$B$15&lt;1</formula>
    </cfRule>
  </conditionalFormatting>
  <conditionalFormatting sqref="B14:H14">
    <cfRule type="expression" priority="481" aboveAverage="0" equalAverage="0" bottom="0" percent="0" rank="0" text="" dxfId="8947">
      <formula>$B$14&lt;1</formula>
    </cfRule>
  </conditionalFormatting>
  <conditionalFormatting sqref="B13:H13">
    <cfRule type="expression" priority="482" aboveAverage="0" equalAverage="0" bottom="0" percent="0" rank="0" text="" dxfId="8948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10.11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Замер!$D$321&amp;" (Помещение 16)"</f>
        <v>Помещение_16 (Помещение 16)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Замер!$D$327</f>
        <v>0</v>
      </c>
      <c r="F5" s="590" t="s">
        <v>254</v>
      </c>
      <c r="G5" s="590"/>
      <c r="H5" s="591" t="n">
        <f aca="false">Замер!$D$323</f>
        <v>0</v>
      </c>
      <c r="L5" s="61" t="n">
        <f aca="false">$E$5-SUM(Замер!$I$331:$I$337)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Замер!$D$326</f>
        <v>0</v>
      </c>
      <c r="F6" s="590" t="s">
        <v>259</v>
      </c>
      <c r="G6" s="590"/>
      <c r="H6" s="591" t="n">
        <f aca="false">Замер!$D$324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Замер!$D$328</f>
        <v>0</v>
      </c>
      <c r="F7" s="590" t="s">
        <v>261</v>
      </c>
      <c r="G7" s="590"/>
      <c r="H7" s="592" t="n">
        <f aca="false">Замер!$D$325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Замер!$D$332+Замер!$D$333</f>
        <v>0</v>
      </c>
      <c r="F8" s="590" t="s">
        <v>1097</v>
      </c>
      <c r="G8" s="590"/>
      <c r="H8" s="593" t="n">
        <f aca="false">Замер!$D$330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Замер!$D$329</f>
        <v>0</v>
      </c>
      <c r="F9" s="590" t="s">
        <v>1099</v>
      </c>
      <c r="G9" s="590"/>
      <c r="H9" s="594" t="n">
        <f aca="false">Замер!$D$331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Замер!$D$337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Замер!$D$334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Замер!$D$334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Замер!$D$334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Замер!$D$334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Замер!$D$334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Замер!$D$334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Замер!$D$337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622" t="s">
        <v>203</v>
      </c>
      <c r="D472" s="622"/>
      <c r="E472" s="622"/>
      <c r="F472" s="622"/>
      <c r="G472" s="652" t="n">
        <f aca="false">SUMIF(B362:B471,"&gt;0",H362:H471)</f>
        <v>0</v>
      </c>
      <c r="H472" s="652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647" t="s">
        <v>757</v>
      </c>
      <c r="D529" s="647"/>
      <c r="E529" s="647"/>
      <c r="F529" s="647"/>
      <c r="G529" s="668" t="n">
        <f aca="false">SUMIF(B518:B528,"&gt;0",H518:H528)</f>
        <v>0</v>
      </c>
      <c r="H529" s="668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669" t="s">
        <v>224</v>
      </c>
      <c r="D530" s="670"/>
      <c r="E530" s="671" t="n">
        <f aca="false">G60+G182+G235+G345+G473+G516+G529</f>
        <v>0</v>
      </c>
      <c r="F530" s="671"/>
      <c r="G530" s="671"/>
      <c r="H530" s="671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M6VFONyQ9kbLMPOg3bN+Wye3rmbDsxAazIauy/0BMONpssNvY8Hqn2ycFGbpewUui1Gze9Zx69NKULcsGblNOQ==" saltValue="d8HrwFudR4NaoRRb5KKrCQ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8949">
      <formula>$B$528&lt;1</formula>
    </cfRule>
  </conditionalFormatting>
  <conditionalFormatting sqref="B527:H527">
    <cfRule type="expression" priority="3" aboveAverage="0" equalAverage="0" bottom="0" percent="0" rank="0" text="" dxfId="8950">
      <formula>$B$527&lt;1</formula>
    </cfRule>
  </conditionalFormatting>
  <conditionalFormatting sqref="B526:H526">
    <cfRule type="expression" priority="4" aboveAverage="0" equalAverage="0" bottom="0" percent="0" rank="0" text="" dxfId="8951">
      <formula>$B$526&lt;1</formula>
    </cfRule>
  </conditionalFormatting>
  <conditionalFormatting sqref="B525:H525">
    <cfRule type="expression" priority="5" aboveAverage="0" equalAverage="0" bottom="0" percent="0" rank="0" text="" dxfId="8952">
      <formula>$B$525&lt;1</formula>
    </cfRule>
  </conditionalFormatting>
  <conditionalFormatting sqref="B524:H524">
    <cfRule type="expression" priority="6" aboveAverage="0" equalAverage="0" bottom="0" percent="0" rank="0" text="" dxfId="8953">
      <formula>$B$524&lt;1</formula>
    </cfRule>
  </conditionalFormatting>
  <conditionalFormatting sqref="B523:H523">
    <cfRule type="expression" priority="7" aboveAverage="0" equalAverage="0" bottom="0" percent="0" rank="0" text="" dxfId="8954">
      <formula>$B$523&lt;1</formula>
    </cfRule>
  </conditionalFormatting>
  <conditionalFormatting sqref="B522:H522">
    <cfRule type="expression" priority="8" aboveAverage="0" equalAverage="0" bottom="0" percent="0" rank="0" text="" dxfId="8955">
      <formula>$B$522&lt;1</formula>
    </cfRule>
  </conditionalFormatting>
  <conditionalFormatting sqref="B521:H521">
    <cfRule type="expression" priority="9" aboveAverage="0" equalAverage="0" bottom="0" percent="0" rank="0" text="" dxfId="8956">
      <formula>$B$521&lt;1</formula>
    </cfRule>
  </conditionalFormatting>
  <conditionalFormatting sqref="B520:H520">
    <cfRule type="expression" priority="10" aboveAverage="0" equalAverage="0" bottom="0" percent="0" rank="0" text="" dxfId="8957">
      <formula>$B$520&lt;1</formula>
    </cfRule>
  </conditionalFormatting>
  <conditionalFormatting sqref="B519:H519">
    <cfRule type="expression" priority="11" aboveAverage="0" equalAverage="0" bottom="0" percent="0" rank="0" text="" dxfId="8958">
      <formula>$B$519&lt;1</formula>
    </cfRule>
  </conditionalFormatting>
  <conditionalFormatting sqref="B518:H518">
    <cfRule type="expression" priority="12" aboveAverage="0" equalAverage="0" bottom="0" percent="0" rank="0" text="" dxfId="8959">
      <formula>$B$518&lt;1</formula>
    </cfRule>
  </conditionalFormatting>
  <conditionalFormatting sqref="B514:H514">
    <cfRule type="expression" priority="13" aboveAverage="0" equalAverage="0" bottom="0" percent="0" rank="0" text="" dxfId="8960">
      <formula>$B$514&lt;1</formula>
    </cfRule>
  </conditionalFormatting>
  <conditionalFormatting sqref="B513:H513">
    <cfRule type="expression" priority="14" aboveAverage="0" equalAverage="0" bottom="0" percent="0" rank="0" text="" dxfId="8961">
      <formula>$B$513&lt;1</formula>
    </cfRule>
  </conditionalFormatting>
  <conditionalFormatting sqref="B512:H512">
    <cfRule type="expression" priority="15" aboveAverage="0" equalAverage="0" bottom="0" percent="0" rank="0" text="" dxfId="8962">
      <formula>$B$512&lt;1</formula>
    </cfRule>
  </conditionalFormatting>
  <conditionalFormatting sqref="B511:H511">
    <cfRule type="expression" priority="16" aboveAverage="0" equalAverage="0" bottom="0" percent="0" rank="0" text="" dxfId="8963">
      <formula>$B$511&lt;1</formula>
    </cfRule>
  </conditionalFormatting>
  <conditionalFormatting sqref="B510:H510">
    <cfRule type="expression" priority="17" aboveAverage="0" equalAverage="0" bottom="0" percent="0" rank="0" text="" dxfId="8964">
      <formula>$B$510&lt;1</formula>
    </cfRule>
  </conditionalFormatting>
  <conditionalFormatting sqref="B509:H509">
    <cfRule type="expression" priority="18" aboveAverage="0" equalAverage="0" bottom="0" percent="0" rank="0" text="" dxfId="8965">
      <formula>$B$509&lt;1</formula>
    </cfRule>
  </conditionalFormatting>
  <conditionalFormatting sqref="B508:H508">
    <cfRule type="expression" priority="19" aboveAverage="0" equalAverage="0" bottom="0" percent="0" rank="0" text="" dxfId="8966">
      <formula>$B$508&lt;1</formula>
    </cfRule>
  </conditionalFormatting>
  <conditionalFormatting sqref="B507:H507">
    <cfRule type="expression" priority="20" aboveAverage="0" equalAverage="0" bottom="0" percent="0" rank="0" text="" dxfId="8967">
      <formula>$B$507&lt;1</formula>
    </cfRule>
  </conditionalFormatting>
  <conditionalFormatting sqref="B506:H506">
    <cfRule type="expression" priority="21" aboveAverage="0" equalAverage="0" bottom="0" percent="0" rank="0" text="" dxfId="8968">
      <formula>$B$506&lt;1</formula>
    </cfRule>
  </conditionalFormatting>
  <conditionalFormatting sqref="B505:H505">
    <cfRule type="expression" priority="22" aboveAverage="0" equalAverage="0" bottom="0" percent="0" rank="0" text="" dxfId="8969">
      <formula>$B$505&lt;1</formula>
    </cfRule>
  </conditionalFormatting>
  <conditionalFormatting sqref="B504:H504">
    <cfRule type="expression" priority="23" aboveAverage="0" equalAverage="0" bottom="0" percent="0" rank="0" text="" dxfId="8970">
      <formula>$B$504&lt;1</formula>
    </cfRule>
  </conditionalFormatting>
  <conditionalFormatting sqref="B503:H503">
    <cfRule type="expression" priority="24" aboveAverage="0" equalAverage="0" bottom="0" percent="0" rank="0" text="" dxfId="8971">
      <formula>$B$503&lt;1</formula>
    </cfRule>
  </conditionalFormatting>
  <conditionalFormatting sqref="B502:H502">
    <cfRule type="expression" priority="25" aboveAverage="0" equalAverage="0" bottom="0" percent="0" rank="0" text="" dxfId="8972">
      <formula>$B$502&lt;1</formula>
    </cfRule>
  </conditionalFormatting>
  <conditionalFormatting sqref="B501:H501">
    <cfRule type="expression" priority="26" aboveAverage="0" equalAverage="0" bottom="0" percent="0" rank="0" text="" dxfId="8973">
      <formula>$B$501&lt;1</formula>
    </cfRule>
  </conditionalFormatting>
  <conditionalFormatting sqref="B500:H500">
    <cfRule type="expression" priority="27" aboveAverage="0" equalAverage="0" bottom="0" percent="0" rank="0" text="" dxfId="8974">
      <formula>$B$500&lt;1</formula>
    </cfRule>
  </conditionalFormatting>
  <conditionalFormatting sqref="B499:H499">
    <cfRule type="expression" priority="28" aboveAverage="0" equalAverage="0" bottom="0" percent="0" rank="0" text="" dxfId="8975">
      <formula>$B$499&lt;1</formula>
    </cfRule>
  </conditionalFormatting>
  <conditionalFormatting sqref="B498:H498">
    <cfRule type="expression" priority="29" aboveAverage="0" equalAverage="0" bottom="0" percent="0" rank="0" text="" dxfId="8976">
      <formula>$B$498&lt;1</formula>
    </cfRule>
  </conditionalFormatting>
  <conditionalFormatting sqref="B497:H497">
    <cfRule type="expression" priority="30" aboveAverage="0" equalAverage="0" bottom="0" percent="0" rank="0" text="" dxfId="8977">
      <formula>$B$497&lt;1</formula>
    </cfRule>
  </conditionalFormatting>
  <conditionalFormatting sqref="B496:H496">
    <cfRule type="expression" priority="31" aboveAverage="0" equalAverage="0" bottom="0" percent="0" rank="0" text="" dxfId="8978">
      <formula>$B$496&lt;1</formula>
    </cfRule>
  </conditionalFormatting>
  <conditionalFormatting sqref="B495:H495">
    <cfRule type="expression" priority="32" aboveAverage="0" equalAverage="0" bottom="0" percent="0" rank="0" text="" dxfId="8979">
      <formula>$B$495&lt;1</formula>
    </cfRule>
  </conditionalFormatting>
  <conditionalFormatting sqref="B494:H494">
    <cfRule type="expression" priority="33" aboveAverage="0" equalAverage="0" bottom="0" percent="0" rank="0" text="" dxfId="8980">
      <formula>$B$494&lt;1</formula>
    </cfRule>
  </conditionalFormatting>
  <conditionalFormatting sqref="B493:H493">
    <cfRule type="expression" priority="34" aboveAverage="0" equalAverage="0" bottom="0" percent="0" rank="0" text="" dxfId="8981">
      <formula>$B$493&lt;1</formula>
    </cfRule>
  </conditionalFormatting>
  <conditionalFormatting sqref="B492:H492">
    <cfRule type="expression" priority="35" aboveAverage="0" equalAverage="0" bottom="0" percent="0" rank="0" text="" dxfId="8982">
      <formula>$B$492&lt;1</formula>
    </cfRule>
  </conditionalFormatting>
  <conditionalFormatting sqref="B491:H491">
    <cfRule type="expression" priority="36" aboveAverage="0" equalAverage="0" bottom="0" percent="0" rank="0" text="" dxfId="8983">
      <formula>$B$491&lt;1</formula>
    </cfRule>
  </conditionalFormatting>
  <conditionalFormatting sqref="B490:H490">
    <cfRule type="expression" priority="37" aboveAverage="0" equalAverage="0" bottom="0" percent="0" rank="0" text="" dxfId="8984">
      <formula>$B$490&lt;1</formula>
    </cfRule>
  </conditionalFormatting>
  <conditionalFormatting sqref="B489:H489">
    <cfRule type="expression" priority="38" aboveAverage="0" equalAverage="0" bottom="0" percent="0" rank="0" text="" dxfId="8985">
      <formula>$B$489&lt;1</formula>
    </cfRule>
  </conditionalFormatting>
  <conditionalFormatting sqref="B488:H488">
    <cfRule type="expression" priority="39" aboveAverage="0" equalAverage="0" bottom="0" percent="0" rank="0" text="" dxfId="8986">
      <formula>$B$488&lt;1</formula>
    </cfRule>
  </conditionalFormatting>
  <conditionalFormatting sqref="B487:H487">
    <cfRule type="expression" priority="40" aboveAverage="0" equalAverage="0" bottom="0" percent="0" rank="0" text="" dxfId="8987">
      <formula>$B$487&lt;1</formula>
    </cfRule>
  </conditionalFormatting>
  <conditionalFormatting sqref="B486:H486">
    <cfRule type="expression" priority="41" aboveAverage="0" equalAverage="0" bottom="0" percent="0" rank="0" text="" dxfId="8988">
      <formula>$B$486&lt;1</formula>
    </cfRule>
  </conditionalFormatting>
  <conditionalFormatting sqref="B485:H485">
    <cfRule type="expression" priority="42" aboveAverage="0" equalAverage="0" bottom="0" percent="0" rank="0" text="" dxfId="8989">
      <formula>$B$485&lt;1</formula>
    </cfRule>
  </conditionalFormatting>
  <conditionalFormatting sqref="B484:H484">
    <cfRule type="expression" priority="43" aboveAverage="0" equalAverage="0" bottom="0" percent="0" rank="0" text="" dxfId="8990">
      <formula>$B$484&lt;1</formula>
    </cfRule>
  </conditionalFormatting>
  <conditionalFormatting sqref="B483:H483">
    <cfRule type="expression" priority="44" aboveAverage="0" equalAverage="0" bottom="0" percent="0" rank="0" text="" dxfId="8991">
      <formula>$B$483&lt;1</formula>
    </cfRule>
  </conditionalFormatting>
  <conditionalFormatting sqref="B482:H482">
    <cfRule type="expression" priority="45" aboveAverage="0" equalAverage="0" bottom="0" percent="0" rank="0" text="" dxfId="8992">
      <formula>$B$482&lt;1</formula>
    </cfRule>
  </conditionalFormatting>
  <conditionalFormatting sqref="B481:H481">
    <cfRule type="expression" priority="46" aboveAverage="0" equalAverage="0" bottom="0" percent="0" rank="0" text="" dxfId="8993">
      <formula>$B$481&lt;1</formula>
    </cfRule>
  </conditionalFormatting>
  <conditionalFormatting sqref="B478:H478">
    <cfRule type="expression" priority="47" aboveAverage="0" equalAverage="0" bottom="0" percent="0" rank="0" text="" dxfId="8994">
      <formula>$B$478&lt;1</formula>
    </cfRule>
  </conditionalFormatting>
  <conditionalFormatting sqref="B477:H477">
    <cfRule type="expression" priority="48" aboveAverage="0" equalAverage="0" bottom="0" percent="0" rank="0" text="" dxfId="8995">
      <formula>$B$477&lt;1</formula>
    </cfRule>
  </conditionalFormatting>
  <conditionalFormatting sqref="B476:H476">
    <cfRule type="expression" priority="49" aboveAverage="0" equalAverage="0" bottom="0" percent="0" rank="0" text="" dxfId="8996">
      <formula>$B$476&lt;1</formula>
    </cfRule>
  </conditionalFormatting>
  <conditionalFormatting sqref="B471:H471">
    <cfRule type="expression" priority="50" aboveAverage="0" equalAverage="0" bottom="0" percent="0" rank="0" text="" dxfId="8997">
      <formula>$B$471&lt;1</formula>
    </cfRule>
  </conditionalFormatting>
  <conditionalFormatting sqref="B470:H470">
    <cfRule type="expression" priority="51" aboveAverage="0" equalAverage="0" bottom="0" percent="0" rank="0" text="" dxfId="8998">
      <formula>$B$470&lt;1</formula>
    </cfRule>
  </conditionalFormatting>
  <conditionalFormatting sqref="B469:H469">
    <cfRule type="expression" priority="52" aboveAverage="0" equalAverage="0" bottom="0" percent="0" rank="0" text="" dxfId="8999">
      <formula>$B$469&lt;1</formula>
    </cfRule>
  </conditionalFormatting>
  <conditionalFormatting sqref="B468:H468">
    <cfRule type="expression" priority="53" aboveAverage="0" equalAverage="0" bottom="0" percent="0" rank="0" text="" dxfId="9000">
      <formula>$B$468&lt;1</formula>
    </cfRule>
  </conditionalFormatting>
  <conditionalFormatting sqref="B467:H467">
    <cfRule type="expression" priority="54" aboveAverage="0" equalAverage="0" bottom="0" percent="0" rank="0" text="" dxfId="9001">
      <formula>$B$467&lt;1</formula>
    </cfRule>
  </conditionalFormatting>
  <conditionalFormatting sqref="B466:H466">
    <cfRule type="expression" priority="55" aboveAverage="0" equalAverage="0" bottom="0" percent="0" rank="0" text="" dxfId="9002">
      <formula>$B$466&lt;1</formula>
    </cfRule>
  </conditionalFormatting>
  <conditionalFormatting sqref="B465:H465">
    <cfRule type="expression" priority="56" aboveAverage="0" equalAverage="0" bottom="0" percent="0" rank="0" text="" dxfId="9003">
      <formula>$B$465&lt;1</formula>
    </cfRule>
  </conditionalFormatting>
  <conditionalFormatting sqref="B464:H464">
    <cfRule type="expression" priority="57" aboveAverage="0" equalAverage="0" bottom="0" percent="0" rank="0" text="" dxfId="9004">
      <formula>$B$464&lt;1</formula>
    </cfRule>
  </conditionalFormatting>
  <conditionalFormatting sqref="B463:H463">
    <cfRule type="expression" priority="58" aboveAverage="0" equalAverage="0" bottom="0" percent="0" rank="0" text="" dxfId="9005">
      <formula>$B$463&lt;1</formula>
    </cfRule>
  </conditionalFormatting>
  <conditionalFormatting sqref="B462:H462">
    <cfRule type="expression" priority="59" aboveAverage="0" equalAverage="0" bottom="0" percent="0" rank="0" text="" dxfId="9006">
      <formula>$B$462&lt;1</formula>
    </cfRule>
  </conditionalFormatting>
  <conditionalFormatting sqref="B461:H461">
    <cfRule type="expression" priority="60" aboveAverage="0" equalAverage="0" bottom="0" percent="0" rank="0" text="" dxfId="9007">
      <formula>$B$461&lt;1</formula>
    </cfRule>
  </conditionalFormatting>
  <conditionalFormatting sqref="B460:H460">
    <cfRule type="expression" priority="61" aboveAverage="0" equalAverage="0" bottom="0" percent="0" rank="0" text="" dxfId="9008">
      <formula>$B$460&lt;1</formula>
    </cfRule>
  </conditionalFormatting>
  <conditionalFormatting sqref="B459:H459">
    <cfRule type="expression" priority="62" aboveAverage="0" equalAverage="0" bottom="0" percent="0" rank="0" text="" dxfId="9009">
      <formula>$B$459&lt;1</formula>
    </cfRule>
  </conditionalFormatting>
  <conditionalFormatting sqref="B458:H458">
    <cfRule type="expression" priority="63" aboveAverage="0" equalAverage="0" bottom="0" percent="0" rank="0" text="" dxfId="9010">
      <formula>$B$458&lt;1</formula>
    </cfRule>
  </conditionalFormatting>
  <conditionalFormatting sqref="B457:H457">
    <cfRule type="expression" priority="64" aboveAverage="0" equalAverage="0" bottom="0" percent="0" rank="0" text="" dxfId="9011">
      <formula>$B$457&lt;1</formula>
    </cfRule>
  </conditionalFormatting>
  <conditionalFormatting sqref="B456:H456">
    <cfRule type="expression" priority="65" aboveAverage="0" equalAverage="0" bottom="0" percent="0" rank="0" text="" dxfId="9012">
      <formula>$B$456&lt;1</formula>
    </cfRule>
  </conditionalFormatting>
  <conditionalFormatting sqref="B455:H455">
    <cfRule type="expression" priority="66" aboveAverage="0" equalAverage="0" bottom="0" percent="0" rank="0" text="" dxfId="9013">
      <formula>$B$455&lt;1</formula>
    </cfRule>
  </conditionalFormatting>
  <conditionalFormatting sqref="B454:H454">
    <cfRule type="expression" priority="67" aboveAverage="0" equalAverage="0" bottom="0" percent="0" rank="0" text="" dxfId="9014">
      <formula>$B$454&lt;1</formula>
    </cfRule>
  </conditionalFormatting>
  <conditionalFormatting sqref="B453:H453">
    <cfRule type="expression" priority="68" aboveAverage="0" equalAverage="0" bottom="0" percent="0" rank="0" text="" dxfId="9015">
      <formula>$B$453&lt;1</formula>
    </cfRule>
  </conditionalFormatting>
  <conditionalFormatting sqref="B452:H452">
    <cfRule type="expression" priority="69" aboveAverage="0" equalAverage="0" bottom="0" percent="0" rank="0" text="" dxfId="9016">
      <formula>$B$452&lt;1</formula>
    </cfRule>
  </conditionalFormatting>
  <conditionalFormatting sqref="B451:H451">
    <cfRule type="expression" priority="70" aboveAverage="0" equalAverage="0" bottom="0" percent="0" rank="0" text="" dxfId="9017">
      <formula>$B$451&lt;1</formula>
    </cfRule>
  </conditionalFormatting>
  <conditionalFormatting sqref="B450:H450">
    <cfRule type="expression" priority="71" aboveAverage="0" equalAverage="0" bottom="0" percent="0" rank="0" text="" dxfId="9018">
      <formula>$B$450&lt;1</formula>
    </cfRule>
  </conditionalFormatting>
  <conditionalFormatting sqref="B449:H449">
    <cfRule type="expression" priority="72" aboveAverage="0" equalAverage="0" bottom="0" percent="0" rank="0" text="" dxfId="9019">
      <formula>$B$449&lt;1</formula>
    </cfRule>
  </conditionalFormatting>
  <conditionalFormatting sqref="B448:H448">
    <cfRule type="expression" priority="73" aboveAverage="0" equalAverage="0" bottom="0" percent="0" rank="0" text="" dxfId="9020">
      <formula>$B$448&lt;1</formula>
    </cfRule>
  </conditionalFormatting>
  <conditionalFormatting sqref="B447:H447">
    <cfRule type="expression" priority="74" aboveAverage="0" equalAverage="0" bottom="0" percent="0" rank="0" text="" dxfId="9021">
      <formula>$B$447&lt;1</formula>
    </cfRule>
  </conditionalFormatting>
  <conditionalFormatting sqref="B446:H446">
    <cfRule type="expression" priority="75" aboveAverage="0" equalAverage="0" bottom="0" percent="0" rank="0" text="" dxfId="9022">
      <formula>$B$446&lt;1</formula>
    </cfRule>
  </conditionalFormatting>
  <conditionalFormatting sqref="B445:H445">
    <cfRule type="expression" priority="76" aboveAverage="0" equalAverage="0" bottom="0" percent="0" rank="0" text="" dxfId="9023">
      <formula>$B$445&lt;1</formula>
    </cfRule>
  </conditionalFormatting>
  <conditionalFormatting sqref="B444:H444">
    <cfRule type="expression" priority="77" aboveAverage="0" equalAverage="0" bottom="0" percent="0" rank="0" text="" dxfId="9024">
      <formula>$B$444&lt;1</formula>
    </cfRule>
  </conditionalFormatting>
  <conditionalFormatting sqref="B443:H443">
    <cfRule type="expression" priority="78" aboveAverage="0" equalAverage="0" bottom="0" percent="0" rank="0" text="" dxfId="9025">
      <formula>$B$443&lt;1</formula>
    </cfRule>
  </conditionalFormatting>
  <conditionalFormatting sqref="B442:H442">
    <cfRule type="expression" priority="79" aboveAverage="0" equalAverage="0" bottom="0" percent="0" rank="0" text="" dxfId="9026">
      <formula>$B$442&lt;1</formula>
    </cfRule>
  </conditionalFormatting>
  <conditionalFormatting sqref="B441:H441">
    <cfRule type="expression" priority="80" aboveAverage="0" equalAverage="0" bottom="0" percent="0" rank="0" text="" dxfId="9027">
      <formula>$B$441&lt;1</formula>
    </cfRule>
  </conditionalFormatting>
  <conditionalFormatting sqref="B440:H440">
    <cfRule type="expression" priority="81" aboveAverage="0" equalAverage="0" bottom="0" percent="0" rank="0" text="" dxfId="9028">
      <formula>$B$440&lt;1</formula>
    </cfRule>
  </conditionalFormatting>
  <conditionalFormatting sqref="B439:H439">
    <cfRule type="expression" priority="82" aboveAverage="0" equalAverage="0" bottom="0" percent="0" rank="0" text="" dxfId="9029">
      <formula>$B$439&lt;1</formula>
    </cfRule>
  </conditionalFormatting>
  <conditionalFormatting sqref="B438:H438">
    <cfRule type="expression" priority="83" aboveAverage="0" equalAverage="0" bottom="0" percent="0" rank="0" text="" dxfId="9030">
      <formula>$B$438&lt;1</formula>
    </cfRule>
  </conditionalFormatting>
  <conditionalFormatting sqref="B437:H437">
    <cfRule type="expression" priority="84" aboveAverage="0" equalAverage="0" bottom="0" percent="0" rank="0" text="" dxfId="9031">
      <formula>$B$437&lt;1</formula>
    </cfRule>
  </conditionalFormatting>
  <conditionalFormatting sqref="B436:H436">
    <cfRule type="expression" priority="85" aboveAverage="0" equalAverage="0" bottom="0" percent="0" rank="0" text="" dxfId="9032">
      <formula>$B$436&lt;1</formula>
    </cfRule>
  </conditionalFormatting>
  <conditionalFormatting sqref="B435:H435">
    <cfRule type="expression" priority="86" aboveAverage="0" equalAverage="0" bottom="0" percent="0" rank="0" text="" dxfId="9033">
      <formula>$B$435&lt;1</formula>
    </cfRule>
  </conditionalFormatting>
  <conditionalFormatting sqref="B434:H434">
    <cfRule type="expression" priority="87" aboveAverage="0" equalAverage="0" bottom="0" percent="0" rank="0" text="" dxfId="9034">
      <formula>$B$434&lt;1</formula>
    </cfRule>
  </conditionalFormatting>
  <conditionalFormatting sqref="B433:H433">
    <cfRule type="expression" priority="88" aboveAverage="0" equalAverage="0" bottom="0" percent="0" rank="0" text="" dxfId="9035">
      <formula>$B$433&lt;1</formula>
    </cfRule>
  </conditionalFormatting>
  <conditionalFormatting sqref="B432:H432">
    <cfRule type="expression" priority="89" aboveAverage="0" equalAverage="0" bottom="0" percent="0" rank="0" text="" dxfId="9036">
      <formula>$B$432&lt;1</formula>
    </cfRule>
  </conditionalFormatting>
  <conditionalFormatting sqref="B431:H431">
    <cfRule type="expression" priority="90" aboveAverage="0" equalAverage="0" bottom="0" percent="0" rank="0" text="" dxfId="9037">
      <formula>$B$431&lt;1</formula>
    </cfRule>
  </conditionalFormatting>
  <conditionalFormatting sqref="B430:H430">
    <cfRule type="expression" priority="91" aboveAverage="0" equalAverage="0" bottom="0" percent="0" rank="0" text="" dxfId="9038">
      <formula>$B$430&lt;1</formula>
    </cfRule>
  </conditionalFormatting>
  <conditionalFormatting sqref="B429:H429">
    <cfRule type="expression" priority="92" aboveAverage="0" equalAverage="0" bottom="0" percent="0" rank="0" text="" dxfId="9039">
      <formula>$B$429&lt;1</formula>
    </cfRule>
  </conditionalFormatting>
  <conditionalFormatting sqref="B428:H428">
    <cfRule type="expression" priority="93" aboveAverage="0" equalAverage="0" bottom="0" percent="0" rank="0" text="" dxfId="9040">
      <formula>$B$428&lt;1</formula>
    </cfRule>
  </conditionalFormatting>
  <conditionalFormatting sqref="B427:H427">
    <cfRule type="expression" priority="94" aboveAverage="0" equalAverage="0" bottom="0" percent="0" rank="0" text="" dxfId="9041">
      <formula>$B$427&lt;1</formula>
    </cfRule>
  </conditionalFormatting>
  <conditionalFormatting sqref="B426:H426">
    <cfRule type="expression" priority="95" aboveAverage="0" equalAverage="0" bottom="0" percent="0" rank="0" text="" dxfId="9042">
      <formula>$B$426&lt;1</formula>
    </cfRule>
  </conditionalFormatting>
  <conditionalFormatting sqref="B425:H425">
    <cfRule type="expression" priority="96" aboveAverage="0" equalAverage="0" bottom="0" percent="0" rank="0" text="" dxfId="9043">
      <formula>$B$425&lt;1</formula>
    </cfRule>
  </conditionalFormatting>
  <conditionalFormatting sqref="B424:H424">
    <cfRule type="expression" priority="97" aboveAverage="0" equalAverage="0" bottom="0" percent="0" rank="0" text="" dxfId="9044">
      <formula>$B$424&lt;1</formula>
    </cfRule>
  </conditionalFormatting>
  <conditionalFormatting sqref="B423:H423">
    <cfRule type="expression" priority="98" aboveAverage="0" equalAverage="0" bottom="0" percent="0" rank="0" text="" dxfId="9045">
      <formula>$B$423&lt;1</formula>
    </cfRule>
  </conditionalFormatting>
  <conditionalFormatting sqref="B422:H422">
    <cfRule type="expression" priority="99" aboveAverage="0" equalAverage="0" bottom="0" percent="0" rank="0" text="" dxfId="9046">
      <formula>$B$422&lt;1</formula>
    </cfRule>
  </conditionalFormatting>
  <conditionalFormatting sqref="B421:H421">
    <cfRule type="expression" priority="100" aboveAverage="0" equalAverage="0" bottom="0" percent="0" rank="0" text="" dxfId="9047">
      <formula>$B$421&lt;1</formula>
    </cfRule>
  </conditionalFormatting>
  <conditionalFormatting sqref="B420:H420">
    <cfRule type="expression" priority="101" aboveAverage="0" equalAverage="0" bottom="0" percent="0" rank="0" text="" dxfId="9048">
      <formula>$B$420&lt;1</formula>
    </cfRule>
  </conditionalFormatting>
  <conditionalFormatting sqref="B419:H419">
    <cfRule type="expression" priority="102" aboveAverage="0" equalAverage="0" bottom="0" percent="0" rank="0" text="" dxfId="9049">
      <formula>$B$419&lt;1</formula>
    </cfRule>
  </conditionalFormatting>
  <conditionalFormatting sqref="B418:H418">
    <cfRule type="expression" priority="103" aboveAverage="0" equalAverage="0" bottom="0" percent="0" rank="0" text="" dxfId="9050">
      <formula>$B$418&lt;1</formula>
    </cfRule>
  </conditionalFormatting>
  <conditionalFormatting sqref="B417:H417">
    <cfRule type="expression" priority="104" aboveAverage="0" equalAverage="0" bottom="0" percent="0" rank="0" text="" dxfId="9051">
      <formula>$B$417&lt;1</formula>
    </cfRule>
  </conditionalFormatting>
  <conditionalFormatting sqref="B416:H416">
    <cfRule type="expression" priority="105" aboveAverage="0" equalAverage="0" bottom="0" percent="0" rank="0" text="" dxfId="9052">
      <formula>$B$416&lt;1</formula>
    </cfRule>
  </conditionalFormatting>
  <conditionalFormatting sqref="B415:H415">
    <cfRule type="expression" priority="106" aboveAverage="0" equalAverage="0" bottom="0" percent="0" rank="0" text="" dxfId="9053">
      <formula>$B$415&lt;1</formula>
    </cfRule>
  </conditionalFormatting>
  <conditionalFormatting sqref="B414:H414">
    <cfRule type="expression" priority="107" aboveAverage="0" equalAverage="0" bottom="0" percent="0" rank="0" text="" dxfId="9054">
      <formula>$B$414&lt;1</formula>
    </cfRule>
  </conditionalFormatting>
  <conditionalFormatting sqref="B413:H413">
    <cfRule type="expression" priority="108" aboveAverage="0" equalAverage="0" bottom="0" percent="0" rank="0" text="" dxfId="9055">
      <formula>$B$413&lt;1</formula>
    </cfRule>
  </conditionalFormatting>
  <conditionalFormatting sqref="B412:H412">
    <cfRule type="expression" priority="109" aboveAverage="0" equalAverage="0" bottom="0" percent="0" rank="0" text="" dxfId="9056">
      <formula>$B$412&lt;1</formula>
    </cfRule>
  </conditionalFormatting>
  <conditionalFormatting sqref="B411:H411">
    <cfRule type="expression" priority="110" aboveAverage="0" equalAverage="0" bottom="0" percent="0" rank="0" text="" dxfId="9057">
      <formula>$B$411&lt;1</formula>
    </cfRule>
  </conditionalFormatting>
  <conditionalFormatting sqref="B410:H410">
    <cfRule type="expression" priority="111" aboveAverage="0" equalAverage="0" bottom="0" percent="0" rank="0" text="" dxfId="9058">
      <formula>$B$410&lt;1</formula>
    </cfRule>
  </conditionalFormatting>
  <conditionalFormatting sqref="B409:H409">
    <cfRule type="expression" priority="112" aboveAverage="0" equalAverage="0" bottom="0" percent="0" rank="0" text="" dxfId="9059">
      <formula>$B$409&lt;1</formula>
    </cfRule>
  </conditionalFormatting>
  <conditionalFormatting sqref="B408:H408">
    <cfRule type="expression" priority="113" aboveAverage="0" equalAverage="0" bottom="0" percent="0" rank="0" text="" dxfId="9060">
      <formula>$B$408&lt;1</formula>
    </cfRule>
  </conditionalFormatting>
  <conditionalFormatting sqref="B407:H407">
    <cfRule type="expression" priority="114" aboveAverage="0" equalAverage="0" bottom="0" percent="0" rank="0" text="" dxfId="9061">
      <formula>$B$407&lt;1</formula>
    </cfRule>
  </conditionalFormatting>
  <conditionalFormatting sqref="B406:H406">
    <cfRule type="expression" priority="115" aboveAverage="0" equalAverage="0" bottom="0" percent="0" rank="0" text="" dxfId="9062">
      <formula>$B$406&lt;1</formula>
    </cfRule>
  </conditionalFormatting>
  <conditionalFormatting sqref="B405:H405">
    <cfRule type="expression" priority="116" aboveAverage="0" equalAverage="0" bottom="0" percent="0" rank="0" text="" dxfId="9063">
      <formula>$B$405&lt;1</formula>
    </cfRule>
  </conditionalFormatting>
  <conditionalFormatting sqref="B404:H404">
    <cfRule type="expression" priority="117" aboveAverage="0" equalAverage="0" bottom="0" percent="0" rank="0" text="" dxfId="9064">
      <formula>$B$404&lt;1</formula>
    </cfRule>
  </conditionalFormatting>
  <conditionalFormatting sqref="B403:H403">
    <cfRule type="expression" priority="118" aboveAverage="0" equalAverage="0" bottom="0" percent="0" rank="0" text="" dxfId="9065">
      <formula>$B$403&lt;1</formula>
    </cfRule>
  </conditionalFormatting>
  <conditionalFormatting sqref="B402:H402">
    <cfRule type="expression" priority="119" aboveAverage="0" equalAverage="0" bottom="0" percent="0" rank="0" text="" dxfId="9066">
      <formula>$B$402&lt;1</formula>
    </cfRule>
  </conditionalFormatting>
  <conditionalFormatting sqref="B401:H401">
    <cfRule type="expression" priority="120" aboveAverage="0" equalAverage="0" bottom="0" percent="0" rank="0" text="" dxfId="9067">
      <formula>$B$401&lt;1</formula>
    </cfRule>
  </conditionalFormatting>
  <conditionalFormatting sqref="B400:H400">
    <cfRule type="expression" priority="121" aboveAverage="0" equalAverage="0" bottom="0" percent="0" rank="0" text="" dxfId="9068">
      <formula>$B$400&lt;1</formula>
    </cfRule>
  </conditionalFormatting>
  <conditionalFormatting sqref="B399:H399">
    <cfRule type="expression" priority="122" aboveAverage="0" equalAverage="0" bottom="0" percent="0" rank="0" text="" dxfId="9069">
      <formula>$B$399&lt;1</formula>
    </cfRule>
  </conditionalFormatting>
  <conditionalFormatting sqref="B398:H398">
    <cfRule type="expression" priority="123" aboveAverage="0" equalAverage="0" bottom="0" percent="0" rank="0" text="" dxfId="9070">
      <formula>$B$398&lt;1</formula>
    </cfRule>
  </conditionalFormatting>
  <conditionalFormatting sqref="B397:H397">
    <cfRule type="expression" priority="124" aboveAverage="0" equalAverage="0" bottom="0" percent="0" rank="0" text="" dxfId="9071">
      <formula>$B$397&lt;1</formula>
    </cfRule>
  </conditionalFormatting>
  <conditionalFormatting sqref="B396:H396">
    <cfRule type="expression" priority="125" aboveAverage="0" equalAverage="0" bottom="0" percent="0" rank="0" text="" dxfId="9072">
      <formula>$B$396&lt;1</formula>
    </cfRule>
  </conditionalFormatting>
  <conditionalFormatting sqref="B395:H395">
    <cfRule type="expression" priority="126" aboveAverage="0" equalAverage="0" bottom="0" percent="0" rank="0" text="" dxfId="9073">
      <formula>$B$395&lt;1</formula>
    </cfRule>
  </conditionalFormatting>
  <conditionalFormatting sqref="B394:H394">
    <cfRule type="expression" priority="127" aboveAverage="0" equalAverage="0" bottom="0" percent="0" rank="0" text="" dxfId="9074">
      <formula>$B$394&lt;1</formula>
    </cfRule>
  </conditionalFormatting>
  <conditionalFormatting sqref="B393:H393">
    <cfRule type="expression" priority="128" aboveAverage="0" equalAverage="0" bottom="0" percent="0" rank="0" text="" dxfId="9075">
      <formula>$B$393&lt;1</formula>
    </cfRule>
  </conditionalFormatting>
  <conditionalFormatting sqref="B392:H392">
    <cfRule type="expression" priority="129" aboveAverage="0" equalAverage="0" bottom="0" percent="0" rank="0" text="" dxfId="9076">
      <formula>$B$392&lt;1</formula>
    </cfRule>
  </conditionalFormatting>
  <conditionalFormatting sqref="B391:H391">
    <cfRule type="expression" priority="130" aboveAverage="0" equalAverage="0" bottom="0" percent="0" rank="0" text="" dxfId="9077">
      <formula>$B$391&lt;1</formula>
    </cfRule>
  </conditionalFormatting>
  <conditionalFormatting sqref="B390:H390">
    <cfRule type="expression" priority="131" aboveAverage="0" equalAverage="0" bottom="0" percent="0" rank="0" text="" dxfId="9078">
      <formula>$B$390&lt;1</formula>
    </cfRule>
  </conditionalFormatting>
  <conditionalFormatting sqref="B389:H389">
    <cfRule type="expression" priority="132" aboveAverage="0" equalAverage="0" bottom="0" percent="0" rank="0" text="" dxfId="9079">
      <formula>$B$389&lt;1</formula>
    </cfRule>
  </conditionalFormatting>
  <conditionalFormatting sqref="B388:H388">
    <cfRule type="expression" priority="133" aboveAverage="0" equalAverage="0" bottom="0" percent="0" rank="0" text="" dxfId="9080">
      <formula>$B$388&lt;1</formula>
    </cfRule>
  </conditionalFormatting>
  <conditionalFormatting sqref="B387:H387">
    <cfRule type="expression" priority="134" aboveAverage="0" equalAverage="0" bottom="0" percent="0" rank="0" text="" dxfId="9081">
      <formula>$B$387&lt;1</formula>
    </cfRule>
  </conditionalFormatting>
  <conditionalFormatting sqref="B386:H386">
    <cfRule type="expression" priority="135" aboveAverage="0" equalAverage="0" bottom="0" percent="0" rank="0" text="" dxfId="9082">
      <formula>$B$386&lt;1</formula>
    </cfRule>
  </conditionalFormatting>
  <conditionalFormatting sqref="B385:H385">
    <cfRule type="expression" priority="136" aboveAverage="0" equalAverage="0" bottom="0" percent="0" rank="0" text="" dxfId="9083">
      <formula>$B$385&lt;1</formula>
    </cfRule>
  </conditionalFormatting>
  <conditionalFormatting sqref="B384:H384">
    <cfRule type="expression" priority="137" aboveAverage="0" equalAverage="0" bottom="0" percent="0" rank="0" text="" dxfId="9084">
      <formula>$B$384&lt;1</formula>
    </cfRule>
  </conditionalFormatting>
  <conditionalFormatting sqref="B383:H383">
    <cfRule type="expression" priority="138" aboveAverage="0" equalAverage="0" bottom="0" percent="0" rank="0" text="" dxfId="9085">
      <formula>$B$383&lt;1</formula>
    </cfRule>
  </conditionalFormatting>
  <conditionalFormatting sqref="B382:H382">
    <cfRule type="expression" priority="139" aboveAverage="0" equalAverage="0" bottom="0" percent="0" rank="0" text="" dxfId="9086">
      <formula>$B$382&lt;1</formula>
    </cfRule>
  </conditionalFormatting>
  <conditionalFormatting sqref="B381:H381">
    <cfRule type="expression" priority="140" aboveAverage="0" equalAverage="0" bottom="0" percent="0" rank="0" text="" dxfId="9087">
      <formula>$B$381&lt;1</formula>
    </cfRule>
  </conditionalFormatting>
  <conditionalFormatting sqref="B380:H380">
    <cfRule type="expression" priority="141" aboveAverage="0" equalAverage="0" bottom="0" percent="0" rank="0" text="" dxfId="9088">
      <formula>$B$380&lt;1</formula>
    </cfRule>
  </conditionalFormatting>
  <conditionalFormatting sqref="B379:H379">
    <cfRule type="expression" priority="142" aboveAverage="0" equalAverage="0" bottom="0" percent="0" rank="0" text="" dxfId="9089">
      <formula>$B$379&lt;1</formula>
    </cfRule>
  </conditionalFormatting>
  <conditionalFormatting sqref="B378:H378">
    <cfRule type="expression" priority="143" aboveAverage="0" equalAverage="0" bottom="0" percent="0" rank="0" text="" dxfId="9090">
      <formula>$B$378&lt;1</formula>
    </cfRule>
  </conditionalFormatting>
  <conditionalFormatting sqref="B377:H377">
    <cfRule type="expression" priority="144" aboveAverage="0" equalAverage="0" bottom="0" percent="0" rank="0" text="" dxfId="9091">
      <formula>$B$377&lt;1</formula>
    </cfRule>
  </conditionalFormatting>
  <conditionalFormatting sqref="B376:H376">
    <cfRule type="expression" priority="145" aboveAverage="0" equalAverage="0" bottom="0" percent="0" rank="0" text="" dxfId="9092">
      <formula>$B$376&lt;1</formula>
    </cfRule>
  </conditionalFormatting>
  <conditionalFormatting sqref="B375:H375">
    <cfRule type="expression" priority="146" aboveAverage="0" equalAverage="0" bottom="0" percent="0" rank="0" text="" dxfId="9093">
      <formula>$B$375&lt;1</formula>
    </cfRule>
  </conditionalFormatting>
  <conditionalFormatting sqref="B374:H374">
    <cfRule type="expression" priority="147" aboveAverage="0" equalAverage="0" bottom="0" percent="0" rank="0" text="" dxfId="9094">
      <formula>$B$374&lt;1</formula>
    </cfRule>
  </conditionalFormatting>
  <conditionalFormatting sqref="B373:H373">
    <cfRule type="expression" priority="148" aboveAverage="0" equalAverage="0" bottom="0" percent="0" rank="0" text="" dxfId="9095">
      <formula>$B$373&lt;1</formula>
    </cfRule>
  </conditionalFormatting>
  <conditionalFormatting sqref="B372:H372">
    <cfRule type="expression" priority="149" aboveAverage="0" equalAverage="0" bottom="0" percent="0" rank="0" text="" dxfId="9096">
      <formula>$B$372&lt;1</formula>
    </cfRule>
  </conditionalFormatting>
  <conditionalFormatting sqref="B371:H371">
    <cfRule type="expression" priority="150" aboveAverage="0" equalAverage="0" bottom="0" percent="0" rank="0" text="" dxfId="9097">
      <formula>$B$371&lt;1</formula>
    </cfRule>
  </conditionalFormatting>
  <conditionalFormatting sqref="B370:H370">
    <cfRule type="expression" priority="151" aboveAverage="0" equalAverage="0" bottom="0" percent="0" rank="0" text="" dxfId="9098">
      <formula>$B$370&lt;1</formula>
    </cfRule>
  </conditionalFormatting>
  <conditionalFormatting sqref="B369:H369">
    <cfRule type="expression" priority="152" aboveAverage="0" equalAverage="0" bottom="0" percent="0" rank="0" text="" dxfId="9099">
      <formula>$B$369&lt;1</formula>
    </cfRule>
  </conditionalFormatting>
  <conditionalFormatting sqref="B368:H368">
    <cfRule type="expression" priority="153" aboveAverage="0" equalAverage="0" bottom="0" percent="0" rank="0" text="" dxfId="9100">
      <formula>$B$368&lt;1</formula>
    </cfRule>
  </conditionalFormatting>
  <conditionalFormatting sqref="B367:H367">
    <cfRule type="expression" priority="154" aboveAverage="0" equalAverage="0" bottom="0" percent="0" rank="0" text="" dxfId="9101">
      <formula>$B$367&lt;1</formula>
    </cfRule>
  </conditionalFormatting>
  <conditionalFormatting sqref="B366:H366">
    <cfRule type="expression" priority="155" aboveAverage="0" equalAverage="0" bottom="0" percent="0" rank="0" text="" dxfId="9102">
      <formula>$B$366&lt;1</formula>
    </cfRule>
  </conditionalFormatting>
  <conditionalFormatting sqref="B365:H365">
    <cfRule type="expression" priority="156" aboveAverage="0" equalAverage="0" bottom="0" percent="0" rank="0" text="" dxfId="9103">
      <formula>$B$365&lt;1</formula>
    </cfRule>
  </conditionalFormatting>
  <conditionalFormatting sqref="B364:H364">
    <cfRule type="expression" priority="157" aboveAverage="0" equalAverage="0" bottom="0" percent="0" rank="0" text="" dxfId="9104">
      <formula>$B$364&lt;1</formula>
    </cfRule>
  </conditionalFormatting>
  <conditionalFormatting sqref="B363:H363">
    <cfRule type="expression" priority="158" aboveAverage="0" equalAverage="0" bottom="0" percent="0" rank="0" text="" dxfId="9105">
      <formula>$B$363&lt;1</formula>
    </cfRule>
  </conditionalFormatting>
  <conditionalFormatting sqref="B362:H362">
    <cfRule type="expression" priority="159" aboveAverage="0" equalAverage="0" bottom="0" percent="0" rank="0" text="" dxfId="9106">
      <formula>$B$362&lt;1</formula>
    </cfRule>
  </conditionalFormatting>
  <conditionalFormatting sqref="B359:H359">
    <cfRule type="expression" priority="160" aboveAverage="0" equalAverage="0" bottom="0" percent="0" rank="0" text="" dxfId="9107">
      <formula>$B$359&lt;1</formula>
    </cfRule>
  </conditionalFormatting>
  <conditionalFormatting sqref="B358:H358">
    <cfRule type="expression" priority="161" aboveAverage="0" equalAverage="0" bottom="0" percent="0" rank="0" text="" dxfId="9108">
      <formula>$B$358&lt;1</formula>
    </cfRule>
  </conditionalFormatting>
  <conditionalFormatting sqref="B357:H357">
    <cfRule type="expression" priority="162" aboveAverage="0" equalAverage="0" bottom="0" percent="0" rank="0" text="" dxfId="9109">
      <formula>$B$357&lt;1</formula>
    </cfRule>
  </conditionalFormatting>
  <conditionalFormatting sqref="B356:H356">
    <cfRule type="expression" priority="163" aboveAverage="0" equalAverage="0" bottom="0" percent="0" rank="0" text="" dxfId="9110">
      <formula>$B$356&lt;1</formula>
    </cfRule>
  </conditionalFormatting>
  <conditionalFormatting sqref="B355:H355">
    <cfRule type="expression" priority="164" aboveAverage="0" equalAverage="0" bottom="0" percent="0" rank="0" text="" dxfId="9111">
      <formula>$B$355&lt;1</formula>
    </cfRule>
  </conditionalFormatting>
  <conditionalFormatting sqref="B354:H354">
    <cfRule type="expression" priority="165" aboveAverage="0" equalAverage="0" bottom="0" percent="0" rank="0" text="" dxfId="9112">
      <formula>$B$354&lt;1</formula>
    </cfRule>
  </conditionalFormatting>
  <conditionalFormatting sqref="B353:H353">
    <cfRule type="expression" priority="166" aboveAverage="0" equalAverage="0" bottom="0" percent="0" rank="0" text="" dxfId="9113">
      <formula>$B$353&lt;1</formula>
    </cfRule>
  </conditionalFormatting>
  <conditionalFormatting sqref="B352:H352">
    <cfRule type="expression" priority="167" aboveAverage="0" equalAverage="0" bottom="0" percent="0" rank="0" text="" dxfId="9114">
      <formula>$B$352&lt;1</formula>
    </cfRule>
  </conditionalFormatting>
  <conditionalFormatting sqref="B351:H351">
    <cfRule type="expression" priority="168" aboveAverage="0" equalAverage="0" bottom="0" percent="0" rank="0" text="" dxfId="9115">
      <formula>$B$351&lt;1</formula>
    </cfRule>
  </conditionalFormatting>
  <conditionalFormatting sqref="B350:H350">
    <cfRule type="expression" priority="169" aboveAverage="0" equalAverage="0" bottom="0" percent="0" rank="0" text="" dxfId="9116">
      <formula>$B$350&lt;1</formula>
    </cfRule>
  </conditionalFormatting>
  <conditionalFormatting sqref="B349:H349">
    <cfRule type="expression" priority="170" aboveAverage="0" equalAverage="0" bottom="0" percent="0" rank="0" text="" dxfId="9117">
      <formula>$B$349&lt;1</formula>
    </cfRule>
  </conditionalFormatting>
  <conditionalFormatting sqref="B348:H348">
    <cfRule type="expression" priority="171" aboveAverage="0" equalAverage="0" bottom="0" percent="0" rank="0" text="" dxfId="9118">
      <formula>$B$348&lt;1</formula>
    </cfRule>
  </conditionalFormatting>
  <conditionalFormatting sqref="B343:H343">
    <cfRule type="expression" priority="172" aboveAverage="0" equalAverage="0" bottom="0" percent="0" rank="0" text="" dxfId="9119">
      <formula>$B$343&lt;1</formula>
    </cfRule>
  </conditionalFormatting>
  <conditionalFormatting sqref="B342:H342">
    <cfRule type="expression" priority="173" aboveAverage="0" equalAverage="0" bottom="0" percent="0" rank="0" text="" dxfId="9120">
      <formula>$B$342&lt;1</formula>
    </cfRule>
  </conditionalFormatting>
  <conditionalFormatting sqref="B341:H341">
    <cfRule type="expression" priority="174" aboveAverage="0" equalAverage="0" bottom="0" percent="0" rank="0" text="" dxfId="9121">
      <formula>$B$341&lt;1</formula>
    </cfRule>
  </conditionalFormatting>
  <conditionalFormatting sqref="B340:H340">
    <cfRule type="expression" priority="175" aboveAverage="0" equalAverage="0" bottom="0" percent="0" rank="0" text="" dxfId="9122">
      <formula>$B$340&lt;1</formula>
    </cfRule>
  </conditionalFormatting>
  <conditionalFormatting sqref="B339:H339">
    <cfRule type="expression" priority="176" aboveAverage="0" equalAverage="0" bottom="0" percent="0" rank="0" text="" dxfId="9123">
      <formula>$B$339&lt;1</formula>
    </cfRule>
  </conditionalFormatting>
  <conditionalFormatting sqref="B338:H338">
    <cfRule type="expression" priority="177" aboveAverage="0" equalAverage="0" bottom="0" percent="0" rank="0" text="" dxfId="9124">
      <formula>$B$338&lt;1</formula>
    </cfRule>
  </conditionalFormatting>
  <conditionalFormatting sqref="B337:H337">
    <cfRule type="expression" priority="178" aboveAverage="0" equalAverage="0" bottom="0" percent="0" rank="0" text="" dxfId="9125">
      <formula>$B$337&lt;1</formula>
    </cfRule>
  </conditionalFormatting>
  <conditionalFormatting sqref="B336:H336">
    <cfRule type="expression" priority="179" aboveAverage="0" equalAverage="0" bottom="0" percent="0" rank="0" text="" dxfId="9126">
      <formula>$B$336&lt;1</formula>
    </cfRule>
  </conditionalFormatting>
  <conditionalFormatting sqref="B335:H335">
    <cfRule type="expression" priority="180" aboveAverage="0" equalAverage="0" bottom="0" percent="0" rank="0" text="" dxfId="9127">
      <formula>$B$335&lt;1</formula>
    </cfRule>
  </conditionalFormatting>
  <conditionalFormatting sqref="B334:H334">
    <cfRule type="expression" priority="181" aboveAverage="0" equalAverage="0" bottom="0" percent="0" rank="0" text="" dxfId="9128">
      <formula>$B$334&lt;1</formula>
    </cfRule>
  </conditionalFormatting>
  <conditionalFormatting sqref="B333:H333">
    <cfRule type="expression" priority="182" aboveAverage="0" equalAverage="0" bottom="0" percent="0" rank="0" text="" dxfId="9129">
      <formula>$B$333&lt;1</formula>
    </cfRule>
  </conditionalFormatting>
  <conditionalFormatting sqref="B332:H332">
    <cfRule type="expression" priority="183" aboveAverage="0" equalAverage="0" bottom="0" percent="0" rank="0" text="" dxfId="9130">
      <formula>$B$332&lt;1</formula>
    </cfRule>
  </conditionalFormatting>
  <conditionalFormatting sqref="B331:H331">
    <cfRule type="expression" priority="184" aboveAverage="0" equalAverage="0" bottom="0" percent="0" rank="0" text="" dxfId="9131">
      <formula>$B$331&lt;1</formula>
    </cfRule>
  </conditionalFormatting>
  <conditionalFormatting sqref="B330:H330">
    <cfRule type="expression" priority="185" aboveAverage="0" equalAverage="0" bottom="0" percent="0" rank="0" text="" dxfId="9132">
      <formula>$B$330&lt;1</formula>
    </cfRule>
  </conditionalFormatting>
  <conditionalFormatting sqref="B329:H329">
    <cfRule type="expression" priority="186" aboveAverage="0" equalAverage="0" bottom="0" percent="0" rank="0" text="" dxfId="9133">
      <formula>$B$329&lt;1</formula>
    </cfRule>
  </conditionalFormatting>
  <conditionalFormatting sqref="B328:H328">
    <cfRule type="expression" priority="187" aboveAverage="0" equalAverage="0" bottom="0" percent="0" rank="0" text="" dxfId="9134">
      <formula>$B$328&lt;1</formula>
    </cfRule>
  </conditionalFormatting>
  <conditionalFormatting sqref="B327:H327">
    <cfRule type="expression" priority="188" aboveAverage="0" equalAverage="0" bottom="0" percent="0" rank="0" text="" dxfId="9135">
      <formula>$B$327&lt;1</formula>
    </cfRule>
  </conditionalFormatting>
  <conditionalFormatting sqref="B326:H326">
    <cfRule type="expression" priority="189" aboveAverage="0" equalAverage="0" bottom="0" percent="0" rank="0" text="" dxfId="9136">
      <formula>$B$326&lt;1</formula>
    </cfRule>
  </conditionalFormatting>
  <conditionalFormatting sqref="B325:H325">
    <cfRule type="expression" priority="190" aboveAverage="0" equalAverage="0" bottom="0" percent="0" rank="0" text="" dxfId="9137">
      <formula>$B$325&lt;1</formula>
    </cfRule>
  </conditionalFormatting>
  <conditionalFormatting sqref="B324:H324">
    <cfRule type="expression" priority="191" aboveAverage="0" equalAverage="0" bottom="0" percent="0" rank="0" text="" dxfId="9138">
      <formula>$B$324&lt;1</formula>
    </cfRule>
  </conditionalFormatting>
  <conditionalFormatting sqref="B323:H323">
    <cfRule type="expression" priority="192" aboveAverage="0" equalAverage="0" bottom="0" percent="0" rank="0" text="" dxfId="9139">
      <formula>$B$323&lt;1</formula>
    </cfRule>
  </conditionalFormatting>
  <conditionalFormatting sqref="B322:H322">
    <cfRule type="expression" priority="193" aboveAverage="0" equalAverage="0" bottom="0" percent="0" rank="0" text="" dxfId="9140">
      <formula>$B$322&lt;1</formula>
    </cfRule>
  </conditionalFormatting>
  <conditionalFormatting sqref="B321:H321">
    <cfRule type="expression" priority="194" aboveAverage="0" equalAverage="0" bottom="0" percent="0" rank="0" text="" dxfId="9141">
      <formula>$B$321&lt;1</formula>
    </cfRule>
  </conditionalFormatting>
  <conditionalFormatting sqref="B320:H320">
    <cfRule type="expression" priority="195" aboveAverage="0" equalAverage="0" bottom="0" percent="0" rank="0" text="" dxfId="9142">
      <formula>$B$320&lt;1</formula>
    </cfRule>
  </conditionalFormatting>
  <conditionalFormatting sqref="B319:H319">
    <cfRule type="expression" priority="196" aboveAverage="0" equalAverage="0" bottom="0" percent="0" rank="0" text="" dxfId="9143">
      <formula>$B$319&lt;1</formula>
    </cfRule>
  </conditionalFormatting>
  <conditionalFormatting sqref="B318:H318">
    <cfRule type="expression" priority="197" aboveAverage="0" equalAverage="0" bottom="0" percent="0" rank="0" text="" dxfId="9144">
      <formula>$B$318&lt;1</formula>
    </cfRule>
  </conditionalFormatting>
  <conditionalFormatting sqref="B317:H317">
    <cfRule type="expression" priority="198" aboveAverage="0" equalAverage="0" bottom="0" percent="0" rank="0" text="" dxfId="9145">
      <formula>$B$317&lt;1</formula>
    </cfRule>
  </conditionalFormatting>
  <conditionalFormatting sqref="B316:H316">
    <cfRule type="expression" priority="199" aboveAverage="0" equalAverage="0" bottom="0" percent="0" rank="0" text="" dxfId="9146">
      <formula>$B$316&lt;1</formula>
    </cfRule>
  </conditionalFormatting>
  <conditionalFormatting sqref="B315:H315">
    <cfRule type="expression" priority="200" aboveAverage="0" equalAverage="0" bottom="0" percent="0" rank="0" text="" dxfId="9147">
      <formula>$B$315&lt;1</formula>
    </cfRule>
  </conditionalFormatting>
  <conditionalFormatting sqref="B314:H314">
    <cfRule type="expression" priority="201" aboveAverage="0" equalAverage="0" bottom="0" percent="0" rank="0" text="" dxfId="9148">
      <formula>$B$314&lt;1</formula>
    </cfRule>
  </conditionalFormatting>
  <conditionalFormatting sqref="B313:H313">
    <cfRule type="expression" priority="202" aboveAverage="0" equalAverage="0" bottom="0" percent="0" rank="0" text="" dxfId="9149">
      <formula>$B$313&lt;1</formula>
    </cfRule>
  </conditionalFormatting>
  <conditionalFormatting sqref="B312:H312">
    <cfRule type="expression" priority="203" aboveAverage="0" equalAverage="0" bottom="0" percent="0" rank="0" text="" dxfId="9150">
      <formula>$B$312&lt;1</formula>
    </cfRule>
  </conditionalFormatting>
  <conditionalFormatting sqref="B311:H311">
    <cfRule type="expression" priority="204" aboveAverage="0" equalAverage="0" bottom="0" percent="0" rank="0" text="" dxfId="9151">
      <formula>$B$311&lt;1</formula>
    </cfRule>
  </conditionalFormatting>
  <conditionalFormatting sqref="B310:H310">
    <cfRule type="expression" priority="205" aboveAverage="0" equalAverage="0" bottom="0" percent="0" rank="0" text="" dxfId="9152">
      <formula>$B$310&lt;1</formula>
    </cfRule>
  </conditionalFormatting>
  <conditionalFormatting sqref="B309:H309">
    <cfRule type="expression" priority="206" aboveAverage="0" equalAverage="0" bottom="0" percent="0" rank="0" text="" dxfId="9153">
      <formula>$B$309&lt;1</formula>
    </cfRule>
  </conditionalFormatting>
  <conditionalFormatting sqref="B308:H308">
    <cfRule type="expression" priority="207" aboveAverage="0" equalAverage="0" bottom="0" percent="0" rank="0" text="" dxfId="9154">
      <formula>$B$308&lt;1</formula>
    </cfRule>
  </conditionalFormatting>
  <conditionalFormatting sqref="B307:H307">
    <cfRule type="expression" priority="208" aboveAverage="0" equalAverage="0" bottom="0" percent="0" rank="0" text="" dxfId="9155">
      <formula>$B$307&lt;1</formula>
    </cfRule>
  </conditionalFormatting>
  <conditionalFormatting sqref="B306:H306">
    <cfRule type="expression" priority="209" aboveAverage="0" equalAverage="0" bottom="0" percent="0" rank="0" text="" dxfId="9156">
      <formula>$B$306&lt;1</formula>
    </cfRule>
  </conditionalFormatting>
  <conditionalFormatting sqref="B305:H305">
    <cfRule type="expression" priority="210" aboveAverage="0" equalAverage="0" bottom="0" percent="0" rank="0" text="" dxfId="9157">
      <formula>$B$305&lt;1</formula>
    </cfRule>
  </conditionalFormatting>
  <conditionalFormatting sqref="B304:H304">
    <cfRule type="expression" priority="211" aboveAverage="0" equalAverage="0" bottom="0" percent="0" rank="0" text="" dxfId="9158">
      <formula>$B$304&lt;1</formula>
    </cfRule>
  </conditionalFormatting>
  <conditionalFormatting sqref="B303:H303">
    <cfRule type="expression" priority="212" aboveAverage="0" equalAverage="0" bottom="0" percent="0" rank="0" text="" dxfId="9159">
      <formula>$B$303&lt;1</formula>
    </cfRule>
  </conditionalFormatting>
  <conditionalFormatting sqref="B302:H302">
    <cfRule type="expression" priority="213" aboveAverage="0" equalAverage="0" bottom="0" percent="0" rank="0" text="" dxfId="9160">
      <formula>$B$302&lt;1</formula>
    </cfRule>
  </conditionalFormatting>
  <conditionalFormatting sqref="B301:H301">
    <cfRule type="expression" priority="214" aboveAverage="0" equalAverage="0" bottom="0" percent="0" rank="0" text="" dxfId="9161">
      <formula>$B$301&lt;1</formula>
    </cfRule>
  </conditionalFormatting>
  <conditionalFormatting sqref="B300:H300">
    <cfRule type="expression" priority="215" aboveAverage="0" equalAverage="0" bottom="0" percent="0" rank="0" text="" dxfId="9162">
      <formula>$B$300&lt;1</formula>
    </cfRule>
  </conditionalFormatting>
  <conditionalFormatting sqref="B299:H299">
    <cfRule type="expression" priority="216" aboveAverage="0" equalAverage="0" bottom="0" percent="0" rank="0" text="" dxfId="9163">
      <formula>$B$299&lt;1</formula>
    </cfRule>
  </conditionalFormatting>
  <conditionalFormatting sqref="B298:H298">
    <cfRule type="expression" priority="217" aboveAverage="0" equalAverage="0" bottom="0" percent="0" rank="0" text="" dxfId="9164">
      <formula>$B$298&lt;1</formula>
    </cfRule>
  </conditionalFormatting>
  <conditionalFormatting sqref="B297:H297">
    <cfRule type="expression" priority="218" aboveAverage="0" equalAverage="0" bottom="0" percent="0" rank="0" text="" dxfId="9165">
      <formula>$B$297&lt;1</formula>
    </cfRule>
  </conditionalFormatting>
  <conditionalFormatting sqref="B296:H296">
    <cfRule type="expression" priority="219" aboveAverage="0" equalAverage="0" bottom="0" percent="0" rank="0" text="" dxfId="9166">
      <formula>$B$296&lt;1</formula>
    </cfRule>
  </conditionalFormatting>
  <conditionalFormatting sqref="B295:H295">
    <cfRule type="expression" priority="220" aboveAverage="0" equalAverage="0" bottom="0" percent="0" rank="0" text="" dxfId="9167">
      <formula>$B$295&lt;1</formula>
    </cfRule>
  </conditionalFormatting>
  <conditionalFormatting sqref="B294:H294">
    <cfRule type="expression" priority="221" aboveAverage="0" equalAverage="0" bottom="0" percent="0" rank="0" text="" dxfId="9168">
      <formula>$B$294&lt;1</formula>
    </cfRule>
  </conditionalFormatting>
  <conditionalFormatting sqref="B293:H293">
    <cfRule type="expression" priority="222" aboveAverage="0" equalAverage="0" bottom="0" percent="0" rank="0" text="" dxfId="9169">
      <formula>$B$293&lt;1</formula>
    </cfRule>
  </conditionalFormatting>
  <conditionalFormatting sqref="B292:H292">
    <cfRule type="expression" priority="223" aboveAverage="0" equalAverage="0" bottom="0" percent="0" rank="0" text="" dxfId="9170">
      <formula>$B$292&lt;1</formula>
    </cfRule>
  </conditionalFormatting>
  <conditionalFormatting sqref="B291:H291">
    <cfRule type="expression" priority="224" aboveAverage="0" equalAverage="0" bottom="0" percent="0" rank="0" text="" dxfId="9171">
      <formula>$B$291&lt;1</formula>
    </cfRule>
  </conditionalFormatting>
  <conditionalFormatting sqref="B290:H290">
    <cfRule type="expression" priority="225" aboveAverage="0" equalAverage="0" bottom="0" percent="0" rank="0" text="" dxfId="9172">
      <formula>$B$290&lt;1</formula>
    </cfRule>
  </conditionalFormatting>
  <conditionalFormatting sqref="B289:H289">
    <cfRule type="expression" priority="226" aboveAverage="0" equalAverage="0" bottom="0" percent="0" rank="0" text="" dxfId="9173">
      <formula>$B$289&lt;1</formula>
    </cfRule>
  </conditionalFormatting>
  <conditionalFormatting sqref="B288:H288">
    <cfRule type="expression" priority="227" aboveAverage="0" equalAverage="0" bottom="0" percent="0" rank="0" text="" dxfId="9174">
      <formula>$B$288&lt;1</formula>
    </cfRule>
  </conditionalFormatting>
  <conditionalFormatting sqref="B287:H287">
    <cfRule type="expression" priority="228" aboveAverage="0" equalAverage="0" bottom="0" percent="0" rank="0" text="" dxfId="9175">
      <formula>$B$287&lt;1</formula>
    </cfRule>
  </conditionalFormatting>
  <conditionalFormatting sqref="B286:H286">
    <cfRule type="expression" priority="229" aboveAverage="0" equalAverage="0" bottom="0" percent="0" rank="0" text="" dxfId="9176">
      <formula>$B$286&lt;1</formula>
    </cfRule>
  </conditionalFormatting>
  <conditionalFormatting sqref="B285:H285">
    <cfRule type="expression" priority="230" aboveAverage="0" equalAverage="0" bottom="0" percent="0" rank="0" text="" dxfId="9177">
      <formula>$B$285&lt;1</formula>
    </cfRule>
  </conditionalFormatting>
  <conditionalFormatting sqref="B284:H284">
    <cfRule type="expression" priority="231" aboveAverage="0" equalAverage="0" bottom="0" percent="0" rank="0" text="" dxfId="9178">
      <formula>$B$284&lt;1</formula>
    </cfRule>
  </conditionalFormatting>
  <conditionalFormatting sqref="B283:H283">
    <cfRule type="expression" priority="232" aboveAverage="0" equalAverage="0" bottom="0" percent="0" rank="0" text="" dxfId="9179">
      <formula>$B$283&lt;1</formula>
    </cfRule>
  </conditionalFormatting>
  <conditionalFormatting sqref="B282:H282">
    <cfRule type="expression" priority="233" aboveAverage="0" equalAverage="0" bottom="0" percent="0" rank="0" text="" dxfId="9180">
      <formula>$B$282&lt;1</formula>
    </cfRule>
  </conditionalFormatting>
  <conditionalFormatting sqref="B281:H281">
    <cfRule type="expression" priority="234" aboveAverage="0" equalAverage="0" bottom="0" percent="0" rank="0" text="" dxfId="9181">
      <formula>$B$281&lt;1</formula>
    </cfRule>
  </conditionalFormatting>
  <conditionalFormatting sqref="B280:H280">
    <cfRule type="expression" priority="235" aboveAverage="0" equalAverage="0" bottom="0" percent="0" rank="0" text="" dxfId="9182">
      <formula>$B$280&lt;1</formula>
    </cfRule>
  </conditionalFormatting>
  <conditionalFormatting sqref="B279:H279">
    <cfRule type="expression" priority="236" aboveAverage="0" equalAverage="0" bottom="0" percent="0" rank="0" text="" dxfId="9183">
      <formula>$B$279&lt;1</formula>
    </cfRule>
  </conditionalFormatting>
  <conditionalFormatting sqref="B278:H278">
    <cfRule type="expression" priority="237" aboveAverage="0" equalAverage="0" bottom="0" percent="0" rank="0" text="" dxfId="9184">
      <formula>$B$278&lt;1</formula>
    </cfRule>
  </conditionalFormatting>
  <conditionalFormatting sqref="B277:H277">
    <cfRule type="expression" priority="238" aboveAverage="0" equalAverage="0" bottom="0" percent="0" rank="0" text="" dxfId="9185">
      <formula>$B$277&lt;1</formula>
    </cfRule>
  </conditionalFormatting>
  <conditionalFormatting sqref="B276:H276">
    <cfRule type="expression" priority="239" aboveAverage="0" equalAverage="0" bottom="0" percent="0" rank="0" text="" dxfId="9186">
      <formula>$B$276&lt;1</formula>
    </cfRule>
  </conditionalFormatting>
  <conditionalFormatting sqref="B275:H275">
    <cfRule type="expression" priority="240" aboveAverage="0" equalAverage="0" bottom="0" percent="0" rank="0" text="" dxfId="9187">
      <formula>$B$275&lt;1</formula>
    </cfRule>
  </conditionalFormatting>
  <conditionalFormatting sqref="B274:H274">
    <cfRule type="expression" priority="241" aboveAverage="0" equalAverage="0" bottom="0" percent="0" rank="0" text="" dxfId="9188">
      <formula>$B$274&lt;1</formula>
    </cfRule>
  </conditionalFormatting>
  <conditionalFormatting sqref="B273:H273">
    <cfRule type="expression" priority="242" aboveAverage="0" equalAverage="0" bottom="0" percent="0" rank="0" text="" dxfId="9189">
      <formula>$B$273&lt;1</formula>
    </cfRule>
  </conditionalFormatting>
  <conditionalFormatting sqref="B272:H272">
    <cfRule type="expression" priority="243" aboveAverage="0" equalAverage="0" bottom="0" percent="0" rank="0" text="" dxfId="9190">
      <formula>$B$272&lt;1</formula>
    </cfRule>
  </conditionalFormatting>
  <conditionalFormatting sqref="B271:H271">
    <cfRule type="expression" priority="244" aboveAverage="0" equalAverage="0" bottom="0" percent="0" rank="0" text="" dxfId="9191">
      <formula>$B$271&lt;1</formula>
    </cfRule>
  </conditionalFormatting>
  <conditionalFormatting sqref="B270:H270">
    <cfRule type="expression" priority="245" aboveAverage="0" equalAverage="0" bottom="0" percent="0" rank="0" text="" dxfId="9192">
      <formula>$B$270&lt;1</formula>
    </cfRule>
  </conditionalFormatting>
  <conditionalFormatting sqref="B269:H269">
    <cfRule type="expression" priority="246" aboveAverage="0" equalAverage="0" bottom="0" percent="0" rank="0" text="" dxfId="9193">
      <formula>$B$269&lt;1</formula>
    </cfRule>
  </conditionalFormatting>
  <conditionalFormatting sqref="B268:H268">
    <cfRule type="expression" priority="247" aboveAverage="0" equalAverage="0" bottom="0" percent="0" rank="0" text="" dxfId="9194">
      <formula>$B$268&lt;1</formula>
    </cfRule>
  </conditionalFormatting>
  <conditionalFormatting sqref="B265:H265">
    <cfRule type="expression" priority="248" aboveAverage="0" equalAverage="0" bottom="0" percent="0" rank="0" text="" dxfId="9195">
      <formula>$B$265&lt;1</formula>
    </cfRule>
  </conditionalFormatting>
  <conditionalFormatting sqref="B264:H264">
    <cfRule type="expression" priority="249" aboveAverage="0" equalAverage="0" bottom="0" percent="0" rank="0" text="" dxfId="9196">
      <formula>$B$264&lt;1</formula>
    </cfRule>
  </conditionalFormatting>
  <conditionalFormatting sqref="B263:H263">
    <cfRule type="expression" priority="250" aboveAverage="0" equalAverage="0" bottom="0" percent="0" rank="0" text="" dxfId="9197">
      <formula>$B$263&lt;1</formula>
    </cfRule>
  </conditionalFormatting>
  <conditionalFormatting sqref="B262:H262">
    <cfRule type="expression" priority="251" aboveAverage="0" equalAverage="0" bottom="0" percent="0" rank="0" text="" dxfId="9198">
      <formula>$B$262&lt;1</formula>
    </cfRule>
  </conditionalFormatting>
  <conditionalFormatting sqref="B261:H261">
    <cfRule type="expression" priority="252" aboveAverage="0" equalAverage="0" bottom="0" percent="0" rank="0" text="" dxfId="9199">
      <formula>$B$261&lt;1</formula>
    </cfRule>
  </conditionalFormatting>
  <conditionalFormatting sqref="B260:H260">
    <cfRule type="expression" priority="253" aboveAverage="0" equalAverage="0" bottom="0" percent="0" rank="0" text="" dxfId="9200">
      <formula>$B$260&lt;1</formula>
    </cfRule>
  </conditionalFormatting>
  <conditionalFormatting sqref="B259:H259">
    <cfRule type="expression" priority="254" aboveAverage="0" equalAverage="0" bottom="0" percent="0" rank="0" text="" dxfId="9201">
      <formula>$B$259&lt;1</formula>
    </cfRule>
  </conditionalFormatting>
  <conditionalFormatting sqref="B258:H258">
    <cfRule type="expression" priority="255" aboveAverage="0" equalAverage="0" bottom="0" percent="0" rank="0" text="" dxfId="9202">
      <formula>$B$258&lt;1</formula>
    </cfRule>
  </conditionalFormatting>
  <conditionalFormatting sqref="B257:H257">
    <cfRule type="expression" priority="256" aboveAverage="0" equalAverage="0" bottom="0" percent="0" rank="0" text="" dxfId="9203">
      <formula>$B$257&lt;1</formula>
    </cfRule>
  </conditionalFormatting>
  <conditionalFormatting sqref="B256:H256">
    <cfRule type="expression" priority="257" aboveAverage="0" equalAverage="0" bottom="0" percent="0" rank="0" text="" dxfId="9204">
      <formula>$B$256&lt;1</formula>
    </cfRule>
  </conditionalFormatting>
  <conditionalFormatting sqref="B255:H255">
    <cfRule type="expression" priority="258" aboveAverage="0" equalAverage="0" bottom="0" percent="0" rank="0" text="" dxfId="9205">
      <formula>$B$255&lt;1</formula>
    </cfRule>
  </conditionalFormatting>
  <conditionalFormatting sqref="B254:H254">
    <cfRule type="expression" priority="259" aboveAverage="0" equalAverage="0" bottom="0" percent="0" rank="0" text="" dxfId="9206">
      <formula>$B$254&lt;1</formula>
    </cfRule>
  </conditionalFormatting>
  <conditionalFormatting sqref="B253:H253">
    <cfRule type="expression" priority="260" aboveAverage="0" equalAverage="0" bottom="0" percent="0" rank="0" text="" dxfId="9207">
      <formula>$B$253&lt;1</formula>
    </cfRule>
  </conditionalFormatting>
  <conditionalFormatting sqref="B252:H252">
    <cfRule type="expression" priority="261" aboveAverage="0" equalAverage="0" bottom="0" percent="0" rank="0" text="" dxfId="9208">
      <formula>$B$252&lt;1</formula>
    </cfRule>
  </conditionalFormatting>
  <conditionalFormatting sqref="B251:H251">
    <cfRule type="expression" priority="262" aboveAverage="0" equalAverage="0" bottom="0" percent="0" rank="0" text="" dxfId="9209">
      <formula>$B$251&lt;1</formula>
    </cfRule>
  </conditionalFormatting>
  <conditionalFormatting sqref="B250:H250">
    <cfRule type="expression" priority="263" aboveAverage="0" equalAverage="0" bottom="0" percent="0" rank="0" text="" dxfId="9210">
      <formula>$B$250&lt;1</formula>
    </cfRule>
  </conditionalFormatting>
  <conditionalFormatting sqref="B249:H249">
    <cfRule type="expression" priority="264" aboveAverage="0" equalAverage="0" bottom="0" percent="0" rank="0" text="" dxfId="9211">
      <formula>$B$249&lt;1</formula>
    </cfRule>
  </conditionalFormatting>
  <conditionalFormatting sqref="B248:H248">
    <cfRule type="expression" priority="265" aboveAverage="0" equalAverage="0" bottom="0" percent="0" rank="0" text="" dxfId="9212">
      <formula>$B$248&lt;1</formula>
    </cfRule>
  </conditionalFormatting>
  <conditionalFormatting sqref="B247:H247">
    <cfRule type="expression" priority="266" aboveAverage="0" equalAverage="0" bottom="0" percent="0" rank="0" text="" dxfId="9213">
      <formula>$B$247&lt;1</formula>
    </cfRule>
  </conditionalFormatting>
  <conditionalFormatting sqref="B246:H246">
    <cfRule type="expression" priority="267" aboveAverage="0" equalAverage="0" bottom="0" percent="0" rank="0" text="" dxfId="9214">
      <formula>$B$246&lt;1</formula>
    </cfRule>
  </conditionalFormatting>
  <conditionalFormatting sqref="B245:H245">
    <cfRule type="expression" priority="268" aboveAverage="0" equalAverage="0" bottom="0" percent="0" rank="0" text="" dxfId="9215">
      <formula>$B$245&lt;1</formula>
    </cfRule>
  </conditionalFormatting>
  <conditionalFormatting sqref="B244:H244">
    <cfRule type="expression" priority="269" aboveAverage="0" equalAverage="0" bottom="0" percent="0" rank="0" text="" dxfId="9216">
      <formula>$B$244&lt;1</formula>
    </cfRule>
  </conditionalFormatting>
  <conditionalFormatting sqref="B243:H243">
    <cfRule type="expression" priority="270" aboveAverage="0" equalAverage="0" bottom="0" percent="0" rank="0" text="" dxfId="9217">
      <formula>$B$243&lt;1</formula>
    </cfRule>
  </conditionalFormatting>
  <conditionalFormatting sqref="B242:H242">
    <cfRule type="expression" priority="271" aboveAverage="0" equalAverage="0" bottom="0" percent="0" rank="0" text="" dxfId="9218">
      <formula>$B$242&lt;1</formula>
    </cfRule>
  </conditionalFormatting>
  <conditionalFormatting sqref="B241:H241">
    <cfRule type="expression" priority="272" aboveAverage="0" equalAverage="0" bottom="0" percent="0" rank="0" text="" dxfId="9219">
      <formula>$B$241&lt;1</formula>
    </cfRule>
  </conditionalFormatting>
  <conditionalFormatting sqref="B240:H240">
    <cfRule type="expression" priority="273" aboveAverage="0" equalAverage="0" bottom="0" percent="0" rank="0" text="" dxfId="9220">
      <formula>$B$240&lt;1</formula>
    </cfRule>
  </conditionalFormatting>
  <conditionalFormatting sqref="B239:H239">
    <cfRule type="expression" priority="274" aboveAverage="0" equalAverage="0" bottom="0" percent="0" rank="0" text="" dxfId="9221">
      <formula>$B$239&lt;1</formula>
    </cfRule>
  </conditionalFormatting>
  <conditionalFormatting sqref="B238:H238">
    <cfRule type="expression" priority="275" aboveAverage="0" equalAverage="0" bottom="0" percent="0" rank="0" text="" dxfId="9222">
      <formula>$B$238&lt;1</formula>
    </cfRule>
  </conditionalFormatting>
  <conditionalFormatting sqref="B233:H233">
    <cfRule type="expression" priority="276" aboveAverage="0" equalAverage="0" bottom="0" percent="0" rank="0" text="" dxfId="9223">
      <formula>$B$233&lt;1</formula>
    </cfRule>
  </conditionalFormatting>
  <conditionalFormatting sqref="B232:H232">
    <cfRule type="expression" priority="277" aboveAverage="0" equalAverage="0" bottom="0" percent="0" rank="0" text="" dxfId="9224">
      <formula>$B$232&lt;1</formula>
    </cfRule>
  </conditionalFormatting>
  <conditionalFormatting sqref="B231:H231">
    <cfRule type="expression" priority="278" aboveAverage="0" equalAverage="0" bottom="0" percent="0" rank="0" text="" dxfId="9225">
      <formula>$B$231&lt;1</formula>
    </cfRule>
  </conditionalFormatting>
  <conditionalFormatting sqref="B230:H230">
    <cfRule type="expression" priority="279" aboveAverage="0" equalAverage="0" bottom="0" percent="0" rank="0" text="" dxfId="9226">
      <formula>$B$230&lt;1</formula>
    </cfRule>
  </conditionalFormatting>
  <conditionalFormatting sqref="B229:H229">
    <cfRule type="expression" priority="280" aboveAverage="0" equalAverage="0" bottom="0" percent="0" rank="0" text="" dxfId="9227">
      <formula>$B$229&lt;1</formula>
    </cfRule>
  </conditionalFormatting>
  <conditionalFormatting sqref="B228:H228">
    <cfRule type="expression" priority="281" aboveAverage="0" equalAverage="0" bottom="0" percent="0" rank="0" text="" dxfId="9228">
      <formula>$B$228&lt;1</formula>
    </cfRule>
  </conditionalFormatting>
  <conditionalFormatting sqref="B227:H227">
    <cfRule type="expression" priority="282" aboveAverage="0" equalAverage="0" bottom="0" percent="0" rank="0" text="" dxfId="9229">
      <formula>$B$227&lt;1</formula>
    </cfRule>
  </conditionalFormatting>
  <conditionalFormatting sqref="B226:H226">
    <cfRule type="expression" priority="283" aboveAverage="0" equalAverage="0" bottom="0" percent="0" rank="0" text="" dxfId="9230">
      <formula>$B$226&lt;1</formula>
    </cfRule>
  </conditionalFormatting>
  <conditionalFormatting sqref="B225:H225">
    <cfRule type="expression" priority="284" aboveAverage="0" equalAverage="0" bottom="0" percent="0" rank="0" text="" dxfId="9231">
      <formula>$B$225&lt;1</formula>
    </cfRule>
  </conditionalFormatting>
  <conditionalFormatting sqref="B224:H224">
    <cfRule type="expression" priority="285" aboveAverage="0" equalAverage="0" bottom="0" percent="0" rank="0" text="" dxfId="9232">
      <formula>$B$224&lt;1</formula>
    </cfRule>
  </conditionalFormatting>
  <conditionalFormatting sqref="B223:H223">
    <cfRule type="expression" priority="286" aboveAverage="0" equalAverage="0" bottom="0" percent="0" rank="0" text="" dxfId="9233">
      <formula>$B$223&lt;1</formula>
    </cfRule>
  </conditionalFormatting>
  <conditionalFormatting sqref="B222:H222">
    <cfRule type="expression" priority="287" aboveAverage="0" equalAverage="0" bottom="0" percent="0" rank="0" text="" dxfId="9234">
      <formula>$B$222&lt;1</formula>
    </cfRule>
  </conditionalFormatting>
  <conditionalFormatting sqref="B221:H221">
    <cfRule type="expression" priority="288" aboveAverage="0" equalAverage="0" bottom="0" percent="0" rank="0" text="" dxfId="9235">
      <formula>$B$221&lt;1</formula>
    </cfRule>
  </conditionalFormatting>
  <conditionalFormatting sqref="B220:H220">
    <cfRule type="expression" priority="289" aboveAverage="0" equalAverage="0" bottom="0" percent="0" rank="0" text="" dxfId="9236">
      <formula>$B$220&lt;1</formula>
    </cfRule>
  </conditionalFormatting>
  <conditionalFormatting sqref="B219:H219">
    <cfRule type="expression" priority="290" aboveAverage="0" equalAverage="0" bottom="0" percent="0" rank="0" text="" dxfId="9237">
      <formula>$B$219&lt;1</formula>
    </cfRule>
  </conditionalFormatting>
  <conditionalFormatting sqref="B218:H218">
    <cfRule type="expression" priority="291" aboveAverage="0" equalAverage="0" bottom="0" percent="0" rank="0" text="" dxfId="9238">
      <formula>$B$218&lt;1</formula>
    </cfRule>
  </conditionalFormatting>
  <conditionalFormatting sqref="B217:H217">
    <cfRule type="expression" priority="292" aboveAverage="0" equalAverage="0" bottom="0" percent="0" rank="0" text="" dxfId="9239">
      <formula>$B$217&lt;1</formula>
    </cfRule>
  </conditionalFormatting>
  <conditionalFormatting sqref="B216:H216">
    <cfRule type="expression" priority="293" aboveAverage="0" equalAverage="0" bottom="0" percent="0" rank="0" text="" dxfId="9240">
      <formula>$B$216&lt;1</formula>
    </cfRule>
  </conditionalFormatting>
  <conditionalFormatting sqref="B215:H215">
    <cfRule type="expression" priority="294" aboveAverage="0" equalAverage="0" bottom="0" percent="0" rank="0" text="" dxfId="9241">
      <formula>$B$215&lt;1</formula>
    </cfRule>
  </conditionalFormatting>
  <conditionalFormatting sqref="B214:H214">
    <cfRule type="expression" priority="295" aboveAverage="0" equalAverage="0" bottom="0" percent="0" rank="0" text="" dxfId="9242">
      <formula>$B$214&lt;1</formula>
    </cfRule>
  </conditionalFormatting>
  <conditionalFormatting sqref="B213:H213">
    <cfRule type="expression" priority="296" aboveAverage="0" equalAverage="0" bottom="0" percent="0" rank="0" text="" dxfId="9243">
      <formula>$B$213&lt;1</formula>
    </cfRule>
  </conditionalFormatting>
  <conditionalFormatting sqref="B212:H212">
    <cfRule type="expression" priority="297" aboveAverage="0" equalAverage="0" bottom="0" percent="0" rank="0" text="" dxfId="9244">
      <formula>$B$212&lt;1</formula>
    </cfRule>
  </conditionalFormatting>
  <conditionalFormatting sqref="B211:H211">
    <cfRule type="expression" priority="298" aboveAverage="0" equalAverage="0" bottom="0" percent="0" rank="0" text="" dxfId="9245">
      <formula>$B$211&lt;1</formula>
    </cfRule>
  </conditionalFormatting>
  <conditionalFormatting sqref="B210:H210">
    <cfRule type="expression" priority="299" aboveAverage="0" equalAverage="0" bottom="0" percent="0" rank="0" text="" dxfId="9246">
      <formula>$B$210&lt;1</formula>
    </cfRule>
  </conditionalFormatting>
  <conditionalFormatting sqref="B209:H209">
    <cfRule type="expression" priority="300" aboveAverage="0" equalAverage="0" bottom="0" percent="0" rank="0" text="" dxfId="9247">
      <formula>$B$209&lt;1</formula>
    </cfRule>
  </conditionalFormatting>
  <conditionalFormatting sqref="B208:H208">
    <cfRule type="expression" priority="301" aboveAverage="0" equalAverage="0" bottom="0" percent="0" rank="0" text="" dxfId="9248">
      <formula>$B$208&lt;1</formula>
    </cfRule>
  </conditionalFormatting>
  <conditionalFormatting sqref="B207:H207">
    <cfRule type="expression" priority="302" aboveAverage="0" equalAverage="0" bottom="0" percent="0" rank="0" text="" dxfId="9249">
      <formula>$B$207&lt;1</formula>
    </cfRule>
  </conditionalFormatting>
  <conditionalFormatting sqref="B206:H206">
    <cfRule type="expression" priority="303" aboveAverage="0" equalAverage="0" bottom="0" percent="0" rank="0" text="" dxfId="9250">
      <formula>$B$206&lt;1</formula>
    </cfRule>
  </conditionalFormatting>
  <conditionalFormatting sqref="B205:H205">
    <cfRule type="expression" priority="304" aboveAverage="0" equalAverage="0" bottom="0" percent="0" rank="0" text="" dxfId="9251">
      <formula>$B$205&lt;1</formula>
    </cfRule>
  </conditionalFormatting>
  <conditionalFormatting sqref="B204:H204">
    <cfRule type="expression" priority="305" aboveAverage="0" equalAverage="0" bottom="0" percent="0" rank="0" text="" dxfId="9252">
      <formula>$B$204&lt;1</formula>
    </cfRule>
  </conditionalFormatting>
  <conditionalFormatting sqref="B203:H203">
    <cfRule type="expression" priority="306" aboveAverage="0" equalAverage="0" bottom="0" percent="0" rank="0" text="" dxfId="9253">
      <formula>$B$203&lt;1</formula>
    </cfRule>
  </conditionalFormatting>
  <conditionalFormatting sqref="B202:H202">
    <cfRule type="expression" priority="307" aboveAverage="0" equalAverage="0" bottom="0" percent="0" rank="0" text="" dxfId="9254">
      <formula>$B$202&lt;1</formula>
    </cfRule>
  </conditionalFormatting>
  <conditionalFormatting sqref="B201:H201">
    <cfRule type="expression" priority="308" aboveAverage="0" equalAverage="0" bottom="0" percent="0" rank="0" text="" dxfId="9255">
      <formula>$B$201&lt;1</formula>
    </cfRule>
  </conditionalFormatting>
  <conditionalFormatting sqref="B200:H200">
    <cfRule type="expression" priority="309" aboveAverage="0" equalAverage="0" bottom="0" percent="0" rank="0" text="" dxfId="9256">
      <formula>$B$200&lt;1</formula>
    </cfRule>
  </conditionalFormatting>
  <conditionalFormatting sqref="B197:H197">
    <cfRule type="expression" priority="310" aboveAverage="0" equalAverage="0" bottom="0" percent="0" rank="0" text="" dxfId="9257">
      <formula>$B$197&lt;1</formula>
    </cfRule>
  </conditionalFormatting>
  <conditionalFormatting sqref="B196:H196">
    <cfRule type="expression" priority="311" aboveAverage="0" equalAverage="0" bottom="0" percent="0" rank="0" text="" dxfId="9258">
      <formula>$B$196&lt;1</formula>
    </cfRule>
  </conditionalFormatting>
  <conditionalFormatting sqref="B195:H195">
    <cfRule type="expression" priority="312" aboveAverage="0" equalAverage="0" bottom="0" percent="0" rank="0" text="" dxfId="9259">
      <formula>$B$195&lt;1</formula>
    </cfRule>
  </conditionalFormatting>
  <conditionalFormatting sqref="B194:H194">
    <cfRule type="expression" priority="313" aboveAverage="0" equalAverage="0" bottom="0" percent="0" rank="0" text="" dxfId="9260">
      <formula>$B$194&lt;1</formula>
    </cfRule>
  </conditionalFormatting>
  <conditionalFormatting sqref="B193:H193">
    <cfRule type="expression" priority="314" aboveAverage="0" equalAverage="0" bottom="0" percent="0" rank="0" text="" dxfId="9261">
      <formula>$B$193&lt;1</formula>
    </cfRule>
  </conditionalFormatting>
  <conditionalFormatting sqref="B192:H192">
    <cfRule type="expression" priority="315" aboveAverage="0" equalAverage="0" bottom="0" percent="0" rank="0" text="" dxfId="9262">
      <formula>$B$192&lt;1</formula>
    </cfRule>
  </conditionalFormatting>
  <conditionalFormatting sqref="B191:H191">
    <cfRule type="expression" priority="316" aboveAverage="0" equalAverage="0" bottom="0" percent="0" rank="0" text="" dxfId="9263">
      <formula>$B$191&lt;1</formula>
    </cfRule>
  </conditionalFormatting>
  <conditionalFormatting sqref="B190:H190">
    <cfRule type="expression" priority="317" aboveAverage="0" equalAverage="0" bottom="0" percent="0" rank="0" text="" dxfId="9264">
      <formula>$B$190&lt;1</formula>
    </cfRule>
  </conditionalFormatting>
  <conditionalFormatting sqref="B189:H189">
    <cfRule type="expression" priority="318" aboveAverage="0" equalAverage="0" bottom="0" percent="0" rank="0" text="" dxfId="9265">
      <formula>$B$189&lt;1</formula>
    </cfRule>
  </conditionalFormatting>
  <conditionalFormatting sqref="B188:H188">
    <cfRule type="expression" priority="319" aboveAverage="0" equalAverage="0" bottom="0" percent="0" rank="0" text="" dxfId="9266">
      <formula>$B$188&lt;1</formula>
    </cfRule>
  </conditionalFormatting>
  <conditionalFormatting sqref="B187:H187">
    <cfRule type="expression" priority="320" aboveAverage="0" equalAverage="0" bottom="0" percent="0" rank="0" text="" dxfId="9267">
      <formula>$B$187&lt;1</formula>
    </cfRule>
  </conditionalFormatting>
  <conditionalFormatting sqref="B186:H186">
    <cfRule type="expression" priority="321" aboveAverage="0" equalAverage="0" bottom="0" percent="0" rank="0" text="" dxfId="9268">
      <formula>$B$186&lt;1</formula>
    </cfRule>
  </conditionalFormatting>
  <conditionalFormatting sqref="B185:H185">
    <cfRule type="expression" priority="322" aboveAverage="0" equalAverage="0" bottom="0" percent="0" rank="0" text="" dxfId="9269">
      <formula>$B$185&lt;1</formula>
    </cfRule>
  </conditionalFormatting>
  <conditionalFormatting sqref="B180:H180">
    <cfRule type="expression" priority="323" aboveAverage="0" equalAverage="0" bottom="0" percent="0" rank="0" text="" dxfId="9270">
      <formula>$B$180&lt;1</formula>
    </cfRule>
  </conditionalFormatting>
  <conditionalFormatting sqref="B179:H179">
    <cfRule type="expression" priority="324" aboveAverage="0" equalAverage="0" bottom="0" percent="0" rank="0" text="" dxfId="9271">
      <formula>$B$179&lt;1</formula>
    </cfRule>
  </conditionalFormatting>
  <conditionalFormatting sqref="B178:H178">
    <cfRule type="expression" priority="325" aboveAverage="0" equalAverage="0" bottom="0" percent="0" rank="0" text="" dxfId="9272">
      <formula>$B$178&lt;1</formula>
    </cfRule>
  </conditionalFormatting>
  <conditionalFormatting sqref="B177:H177">
    <cfRule type="expression" priority="326" aboveAverage="0" equalAverage="0" bottom="0" percent="0" rank="0" text="" dxfId="9273">
      <formula>$B$177&lt;1</formula>
    </cfRule>
  </conditionalFormatting>
  <conditionalFormatting sqref="B176:H176">
    <cfRule type="expression" priority="327" aboveAverage="0" equalAverage="0" bottom="0" percent="0" rank="0" text="" dxfId="9274">
      <formula>$B$176&lt;1</formula>
    </cfRule>
  </conditionalFormatting>
  <conditionalFormatting sqref="B175:H175">
    <cfRule type="expression" priority="328" aboveAverage="0" equalAverage="0" bottom="0" percent="0" rank="0" text="" dxfId="9275">
      <formula>$B$175&lt;1</formula>
    </cfRule>
  </conditionalFormatting>
  <conditionalFormatting sqref="B174:H174">
    <cfRule type="expression" priority="329" aboveAverage="0" equalAverage="0" bottom="0" percent="0" rank="0" text="" dxfId="9276">
      <formula>$B$174&lt;1</formula>
    </cfRule>
  </conditionalFormatting>
  <conditionalFormatting sqref="B173:H173">
    <cfRule type="expression" priority="330" aboveAverage="0" equalAverage="0" bottom="0" percent="0" rank="0" text="" dxfId="9277">
      <formula>$B$173&lt;1</formula>
    </cfRule>
  </conditionalFormatting>
  <conditionalFormatting sqref="B172:H172">
    <cfRule type="expression" priority="331" aboveAverage="0" equalAverage="0" bottom="0" percent="0" rank="0" text="" dxfId="9278">
      <formula>$B$172&lt;1</formula>
    </cfRule>
  </conditionalFormatting>
  <conditionalFormatting sqref="B171:H171">
    <cfRule type="expression" priority="332" aboveAverage="0" equalAverage="0" bottom="0" percent="0" rank="0" text="" dxfId="9279">
      <formula>$B$171&lt;1</formula>
    </cfRule>
  </conditionalFormatting>
  <conditionalFormatting sqref="B170:H170">
    <cfRule type="expression" priority="333" aboveAverage="0" equalAverage="0" bottom="0" percent="0" rank="0" text="" dxfId="9280">
      <formula>$B$170&lt;1</formula>
    </cfRule>
  </conditionalFormatting>
  <conditionalFormatting sqref="B169:H169">
    <cfRule type="expression" priority="334" aboveAverage="0" equalAverage="0" bottom="0" percent="0" rank="0" text="" dxfId="9281">
      <formula>$B$169&lt;1</formula>
    </cfRule>
  </conditionalFormatting>
  <conditionalFormatting sqref="B168:H168">
    <cfRule type="expression" priority="335" aboveAverage="0" equalAverage="0" bottom="0" percent="0" rank="0" text="" dxfId="9282">
      <formula>$B$168&lt;1</formula>
    </cfRule>
  </conditionalFormatting>
  <conditionalFormatting sqref="B167:H167">
    <cfRule type="expression" priority="336" aboveAverage="0" equalAverage="0" bottom="0" percent="0" rank="0" text="" dxfId="9283">
      <formula>$B$167&lt;1</formula>
    </cfRule>
  </conditionalFormatting>
  <conditionalFormatting sqref="B166:H166">
    <cfRule type="expression" priority="337" aboveAverage="0" equalAverage="0" bottom="0" percent="0" rank="0" text="" dxfId="9284">
      <formula>$B$166&lt;1</formula>
    </cfRule>
  </conditionalFormatting>
  <conditionalFormatting sqref="B165:H165">
    <cfRule type="expression" priority="338" aboveAverage="0" equalAverage="0" bottom="0" percent="0" rank="0" text="" dxfId="9285">
      <formula>$B$165&lt;1</formula>
    </cfRule>
  </conditionalFormatting>
  <conditionalFormatting sqref="B164:H164">
    <cfRule type="expression" priority="339" aboveAverage="0" equalAverage="0" bottom="0" percent="0" rank="0" text="" dxfId="9286">
      <formula>$B$164&lt;1</formula>
    </cfRule>
  </conditionalFormatting>
  <conditionalFormatting sqref="B163:H163">
    <cfRule type="expression" priority="340" aboveAverage="0" equalAverage="0" bottom="0" percent="0" rank="0" text="" dxfId="9287">
      <formula>$B$163&lt;1</formula>
    </cfRule>
  </conditionalFormatting>
  <conditionalFormatting sqref="B162:H162">
    <cfRule type="expression" priority="341" aboveAverage="0" equalAverage="0" bottom="0" percent="0" rank="0" text="" dxfId="9288">
      <formula>$B$162&lt;1</formula>
    </cfRule>
  </conditionalFormatting>
  <conditionalFormatting sqref="B161:H161">
    <cfRule type="expression" priority="342" aboveAverage="0" equalAverage="0" bottom="0" percent="0" rank="0" text="" dxfId="9289">
      <formula>$B$161&lt;1</formula>
    </cfRule>
  </conditionalFormatting>
  <conditionalFormatting sqref="B160:H160">
    <cfRule type="expression" priority="343" aboveAverage="0" equalAverage="0" bottom="0" percent="0" rank="0" text="" dxfId="9290">
      <formula>$B$160&lt;1</formula>
    </cfRule>
  </conditionalFormatting>
  <conditionalFormatting sqref="B159:H159">
    <cfRule type="expression" priority="344" aboveAverage="0" equalAverage="0" bottom="0" percent="0" rank="0" text="" dxfId="9291">
      <formula>$B$159&lt;1</formula>
    </cfRule>
  </conditionalFormatting>
  <conditionalFormatting sqref="B158:H158">
    <cfRule type="expression" priority="345" aboveAverage="0" equalAverage="0" bottom="0" percent="0" rank="0" text="" dxfId="9292">
      <formula>$B$158&lt;1</formula>
    </cfRule>
  </conditionalFormatting>
  <conditionalFormatting sqref="B157:H157">
    <cfRule type="expression" priority="346" aboveAverage="0" equalAverage="0" bottom="0" percent="0" rank="0" text="" dxfId="9293">
      <formula>$B$157&lt;1</formula>
    </cfRule>
  </conditionalFormatting>
  <conditionalFormatting sqref="B156:H156">
    <cfRule type="expression" priority="347" aboveAverage="0" equalAverage="0" bottom="0" percent="0" rank="0" text="" dxfId="9294">
      <formula>$B$156&lt;1</formula>
    </cfRule>
  </conditionalFormatting>
  <conditionalFormatting sqref="B155:H155">
    <cfRule type="expression" priority="348" aboveAverage="0" equalAverage="0" bottom="0" percent="0" rank="0" text="" dxfId="9295">
      <formula>$B$155&lt;1</formula>
    </cfRule>
  </conditionalFormatting>
  <conditionalFormatting sqref="B154:H154">
    <cfRule type="expression" priority="349" aboveAverage="0" equalAverage="0" bottom="0" percent="0" rank="0" text="" dxfId="9296">
      <formula>$B$154&lt;1</formula>
    </cfRule>
  </conditionalFormatting>
  <conditionalFormatting sqref="B153:H153">
    <cfRule type="expression" priority="350" aboveAverage="0" equalAverage="0" bottom="0" percent="0" rank="0" text="" dxfId="9297">
      <formula>$B$153&lt;1</formula>
    </cfRule>
  </conditionalFormatting>
  <conditionalFormatting sqref="B152:H152">
    <cfRule type="expression" priority="351" aboveAverage="0" equalAverage="0" bottom="0" percent="0" rank="0" text="" dxfId="9298">
      <formula>$B$152&lt;1</formula>
    </cfRule>
  </conditionalFormatting>
  <conditionalFormatting sqref="B151:H151">
    <cfRule type="expression" priority="352" aboveAverage="0" equalAverage="0" bottom="0" percent="0" rank="0" text="" dxfId="9299">
      <formula>$B$151&lt;1</formula>
    </cfRule>
  </conditionalFormatting>
  <conditionalFormatting sqref="B150:H150">
    <cfRule type="expression" priority="353" aboveAverage="0" equalAverage="0" bottom="0" percent="0" rank="0" text="" dxfId="9300">
      <formula>$B$150&lt;1</formula>
    </cfRule>
  </conditionalFormatting>
  <conditionalFormatting sqref="B149:H149">
    <cfRule type="expression" priority="354" aboveAverage="0" equalAverage="0" bottom="0" percent="0" rank="0" text="" dxfId="9301">
      <formula>$B$149&lt;1</formula>
    </cfRule>
  </conditionalFormatting>
  <conditionalFormatting sqref="B148:H148">
    <cfRule type="expression" priority="355" aboveAverage="0" equalAverage="0" bottom="0" percent="0" rank="0" text="" dxfId="9302">
      <formula>$B$148&lt;1</formula>
    </cfRule>
  </conditionalFormatting>
  <conditionalFormatting sqref="B147:H147">
    <cfRule type="expression" priority="356" aboveAverage="0" equalAverage="0" bottom="0" percent="0" rank="0" text="" dxfId="9303">
      <formula>$B$147&lt;1</formula>
    </cfRule>
  </conditionalFormatting>
  <conditionalFormatting sqref="B146:H146">
    <cfRule type="expression" priority="357" aboveAverage="0" equalAverage="0" bottom="0" percent="0" rank="0" text="" dxfId="9304">
      <formula>$B$146&lt;1</formula>
    </cfRule>
  </conditionalFormatting>
  <conditionalFormatting sqref="B145:H145">
    <cfRule type="expression" priority="358" aboveAverage="0" equalAverage="0" bottom="0" percent="0" rank="0" text="" dxfId="9305">
      <formula>$B$145&lt;1</formula>
    </cfRule>
  </conditionalFormatting>
  <conditionalFormatting sqref="B144:H144">
    <cfRule type="expression" priority="359" aboveAverage="0" equalAverage="0" bottom="0" percent="0" rank="0" text="" dxfId="9306">
      <formula>$B$144&lt;1</formula>
    </cfRule>
  </conditionalFormatting>
  <conditionalFormatting sqref="B143:H143">
    <cfRule type="expression" priority="360" aboveAverage="0" equalAverage="0" bottom="0" percent="0" rank="0" text="" dxfId="9307">
      <formula>$B$143&lt;1</formula>
    </cfRule>
  </conditionalFormatting>
  <conditionalFormatting sqref="B142:H142">
    <cfRule type="expression" priority="361" aboveAverage="0" equalAverage="0" bottom="0" percent="0" rank="0" text="" dxfId="9308">
      <formula>$B$142&lt;1</formula>
    </cfRule>
  </conditionalFormatting>
  <conditionalFormatting sqref="B141:H141">
    <cfRule type="expression" priority="362" aboveAverage="0" equalAverage="0" bottom="0" percent="0" rank="0" text="" dxfId="9309">
      <formula>$B$141&lt;1</formula>
    </cfRule>
  </conditionalFormatting>
  <conditionalFormatting sqref="B140:H140">
    <cfRule type="expression" priority="363" aboveAverage="0" equalAverage="0" bottom="0" percent="0" rank="0" text="" dxfId="9310">
      <formula>$B$140&lt;1</formula>
    </cfRule>
  </conditionalFormatting>
  <conditionalFormatting sqref="B139:H139">
    <cfRule type="expression" priority="364" aboveAverage="0" equalAverage="0" bottom="0" percent="0" rank="0" text="" dxfId="9311">
      <formula>$B$139&lt;1</formula>
    </cfRule>
  </conditionalFormatting>
  <conditionalFormatting sqref="B138:H138">
    <cfRule type="expression" priority="365" aboveAverage="0" equalAverage="0" bottom="0" percent="0" rank="0" text="" dxfId="9312">
      <formula>$B$138&lt;1</formula>
    </cfRule>
  </conditionalFormatting>
  <conditionalFormatting sqref="B137:H137">
    <cfRule type="expression" priority="366" aboveAverage="0" equalAverage="0" bottom="0" percent="0" rank="0" text="" dxfId="9313">
      <formula>$B$137&lt;1</formula>
    </cfRule>
  </conditionalFormatting>
  <conditionalFormatting sqref="B136:H136">
    <cfRule type="expression" priority="367" aboveAverage="0" equalAverage="0" bottom="0" percent="0" rank="0" text="" dxfId="9314">
      <formula>$B$136&lt;1</formula>
    </cfRule>
  </conditionalFormatting>
  <conditionalFormatting sqref="B135:H135">
    <cfRule type="expression" priority="368" aboveAverage="0" equalAverage="0" bottom="0" percent="0" rank="0" text="" dxfId="9315">
      <formula>$B$135&lt;1</formula>
    </cfRule>
  </conditionalFormatting>
  <conditionalFormatting sqref="B134:H134">
    <cfRule type="expression" priority="369" aboveAverage="0" equalAverage="0" bottom="0" percent="0" rank="0" text="" dxfId="9316">
      <formula>$B$134&lt;1</formula>
    </cfRule>
  </conditionalFormatting>
  <conditionalFormatting sqref="B133:H133">
    <cfRule type="expression" priority="370" aboveAverage="0" equalAverage="0" bottom="0" percent="0" rank="0" text="" dxfId="9317">
      <formula>$B$133&lt;1</formula>
    </cfRule>
  </conditionalFormatting>
  <conditionalFormatting sqref="B132:H132">
    <cfRule type="expression" priority="371" aboveAverage="0" equalAverage="0" bottom="0" percent="0" rank="0" text="" dxfId="9318">
      <formula>$B$132&lt;1</formula>
    </cfRule>
  </conditionalFormatting>
  <conditionalFormatting sqref="B131:H131">
    <cfRule type="expression" priority="372" aboveAverage="0" equalAverage="0" bottom="0" percent="0" rank="0" text="" dxfId="9319">
      <formula>$B$131&lt;1</formula>
    </cfRule>
  </conditionalFormatting>
  <conditionalFormatting sqref="B130:H130">
    <cfRule type="expression" priority="373" aboveAverage="0" equalAverage="0" bottom="0" percent="0" rank="0" text="" dxfId="9320">
      <formula>$B$130&lt;1</formula>
    </cfRule>
  </conditionalFormatting>
  <conditionalFormatting sqref="B129:H129">
    <cfRule type="expression" priority="374" aboveAverage="0" equalAverage="0" bottom="0" percent="0" rank="0" text="" dxfId="9321">
      <formula>$B$129&lt;1</formula>
    </cfRule>
  </conditionalFormatting>
  <conditionalFormatting sqref="B128:H128">
    <cfRule type="expression" priority="375" aboveAverage="0" equalAverage="0" bottom="0" percent="0" rank="0" text="" dxfId="9322">
      <formula>$B$128&lt;1</formula>
    </cfRule>
  </conditionalFormatting>
  <conditionalFormatting sqref="B127:H127">
    <cfRule type="expression" priority="376" aboveAverage="0" equalAverage="0" bottom="0" percent="0" rank="0" text="" dxfId="9323">
      <formula>$B$127&lt;1</formula>
    </cfRule>
  </conditionalFormatting>
  <conditionalFormatting sqref="B126:H126">
    <cfRule type="expression" priority="377" aboveAverage="0" equalAverage="0" bottom="0" percent="0" rank="0" text="" dxfId="9324">
      <formula>$B$126&lt;1</formula>
    </cfRule>
  </conditionalFormatting>
  <conditionalFormatting sqref="B125:H125">
    <cfRule type="expression" priority="378" aboveAverage="0" equalAverage="0" bottom="0" percent="0" rank="0" text="" dxfId="9325">
      <formula>$B$125&lt;1</formula>
    </cfRule>
  </conditionalFormatting>
  <conditionalFormatting sqref="B124:H124">
    <cfRule type="expression" priority="379" aboveAverage="0" equalAverage="0" bottom="0" percent="0" rank="0" text="" dxfId="9326">
      <formula>$B$124&lt;1</formula>
    </cfRule>
  </conditionalFormatting>
  <conditionalFormatting sqref="B123:H123">
    <cfRule type="expression" priority="380" aboveAverage="0" equalAverage="0" bottom="0" percent="0" rank="0" text="" dxfId="9327">
      <formula>$B$123&lt;1</formula>
    </cfRule>
  </conditionalFormatting>
  <conditionalFormatting sqref="B122:H122">
    <cfRule type="expression" priority="381" aboveAverage="0" equalAverage="0" bottom="0" percent="0" rank="0" text="" dxfId="9328">
      <formula>$B$122&lt;1</formula>
    </cfRule>
  </conditionalFormatting>
  <conditionalFormatting sqref="B121:H121">
    <cfRule type="expression" priority="382" aboveAverage="0" equalAverage="0" bottom="0" percent="0" rank="0" text="" dxfId="9329">
      <formula>$B$121&lt;1</formula>
    </cfRule>
  </conditionalFormatting>
  <conditionalFormatting sqref="B120:H120">
    <cfRule type="expression" priority="383" aboveAverage="0" equalAverage="0" bottom="0" percent="0" rank="0" text="" dxfId="9330">
      <formula>$B$120&lt;1</formula>
    </cfRule>
  </conditionalFormatting>
  <conditionalFormatting sqref="B119:H119">
    <cfRule type="expression" priority="384" aboveAverage="0" equalAverage="0" bottom="0" percent="0" rank="0" text="" dxfId="9331">
      <formula>$B$119&lt;1</formula>
    </cfRule>
  </conditionalFormatting>
  <conditionalFormatting sqref="B118:H118">
    <cfRule type="expression" priority="385" aboveAverage="0" equalAverage="0" bottom="0" percent="0" rank="0" text="" dxfId="9332">
      <formula>$B$118&lt;1</formula>
    </cfRule>
  </conditionalFormatting>
  <conditionalFormatting sqref="B117:H117">
    <cfRule type="expression" priority="386" aboveAverage="0" equalAverage="0" bottom="0" percent="0" rank="0" text="" dxfId="9333">
      <formula>$B$117&lt;1</formula>
    </cfRule>
  </conditionalFormatting>
  <conditionalFormatting sqref="B116:H116">
    <cfRule type="expression" priority="387" aboveAverage="0" equalAverage="0" bottom="0" percent="0" rank="0" text="" dxfId="9334">
      <formula>$B$116&lt;1</formula>
    </cfRule>
  </conditionalFormatting>
  <conditionalFormatting sqref="B115:H115">
    <cfRule type="expression" priority="388" aboveAverage="0" equalAverage="0" bottom="0" percent="0" rank="0" text="" dxfId="9335">
      <formula>$B$115&lt;1</formula>
    </cfRule>
  </conditionalFormatting>
  <conditionalFormatting sqref="B114:H114">
    <cfRule type="expression" priority="389" aboveAverage="0" equalAverage="0" bottom="0" percent="0" rank="0" text="" dxfId="9336">
      <formula>$B$114&lt;1</formula>
    </cfRule>
  </conditionalFormatting>
  <conditionalFormatting sqref="B113:H113">
    <cfRule type="expression" priority="390" aboveAverage="0" equalAverage="0" bottom="0" percent="0" rank="0" text="" dxfId="9337">
      <formula>$B$113&lt;1</formula>
    </cfRule>
  </conditionalFormatting>
  <conditionalFormatting sqref="B112:H112">
    <cfRule type="expression" priority="391" aboveAverage="0" equalAverage="0" bottom="0" percent="0" rank="0" text="" dxfId="9338">
      <formula>$B$112&lt;1</formula>
    </cfRule>
  </conditionalFormatting>
  <conditionalFormatting sqref="B111:H111">
    <cfRule type="expression" priority="392" aboveAverage="0" equalAverage="0" bottom="0" percent="0" rank="0" text="" dxfId="9339">
      <formula>$B$111&lt;1</formula>
    </cfRule>
  </conditionalFormatting>
  <conditionalFormatting sqref="B110:H110">
    <cfRule type="expression" priority="393" aboveAverage="0" equalAverage="0" bottom="0" percent="0" rank="0" text="" dxfId="9340">
      <formula>$B$110&lt;1</formula>
    </cfRule>
  </conditionalFormatting>
  <conditionalFormatting sqref="B109:H109">
    <cfRule type="expression" priority="394" aboveAverage="0" equalAverage="0" bottom="0" percent="0" rank="0" text="" dxfId="9341">
      <formula>$B$109&lt;1</formula>
    </cfRule>
  </conditionalFormatting>
  <conditionalFormatting sqref="B108:H108">
    <cfRule type="expression" priority="395" aboveAverage="0" equalAverage="0" bottom="0" percent="0" rank="0" text="" dxfId="9342">
      <formula>$B$108&lt;1</formula>
    </cfRule>
  </conditionalFormatting>
  <conditionalFormatting sqref="B107:H107">
    <cfRule type="expression" priority="396" aboveAverage="0" equalAverage="0" bottom="0" percent="0" rank="0" text="" dxfId="9343">
      <formula>$B$107&lt;1</formula>
    </cfRule>
  </conditionalFormatting>
  <conditionalFormatting sqref="B106:H106">
    <cfRule type="expression" priority="397" aboveAverage="0" equalAverage="0" bottom="0" percent="0" rank="0" text="" dxfId="9344">
      <formula>$B$106&lt;1</formula>
    </cfRule>
  </conditionalFormatting>
  <conditionalFormatting sqref="B105:H105">
    <cfRule type="expression" priority="398" aboveAverage="0" equalAverage="0" bottom="0" percent="0" rank="0" text="" dxfId="9345">
      <formula>$B$105&lt;1</formula>
    </cfRule>
  </conditionalFormatting>
  <conditionalFormatting sqref="B104:H104">
    <cfRule type="expression" priority="399" aboveAverage="0" equalAverage="0" bottom="0" percent="0" rank="0" text="" dxfId="9346">
      <formula>$B$104&lt;1</formula>
    </cfRule>
  </conditionalFormatting>
  <conditionalFormatting sqref="B103:H103">
    <cfRule type="expression" priority="400" aboveAverage="0" equalAverage="0" bottom="0" percent="0" rank="0" text="" dxfId="9347">
      <formula>$B$103&lt;1</formula>
    </cfRule>
  </conditionalFormatting>
  <conditionalFormatting sqref="B102:H102">
    <cfRule type="expression" priority="401" aboveAverage="0" equalAverage="0" bottom="0" percent="0" rank="0" text="" dxfId="9348">
      <formula>$B$102&lt;1</formula>
    </cfRule>
  </conditionalFormatting>
  <conditionalFormatting sqref="B101:H101">
    <cfRule type="expression" priority="402" aboveAverage="0" equalAverage="0" bottom="0" percent="0" rank="0" text="" dxfId="9349">
      <formula>$B$101&lt;1</formula>
    </cfRule>
  </conditionalFormatting>
  <conditionalFormatting sqref="B100:H100">
    <cfRule type="expression" priority="403" aboveAverage="0" equalAverage="0" bottom="0" percent="0" rank="0" text="" dxfId="9350">
      <formula>$B$100&lt;1</formula>
    </cfRule>
  </conditionalFormatting>
  <conditionalFormatting sqref="B99:H99">
    <cfRule type="expression" priority="404" aboveAverage="0" equalAverage="0" bottom="0" percent="0" rank="0" text="" dxfId="9351">
      <formula>$B$99&lt;1</formula>
    </cfRule>
  </conditionalFormatting>
  <conditionalFormatting sqref="B98:H98">
    <cfRule type="expression" priority="405" aboveAverage="0" equalAverage="0" bottom="0" percent="0" rank="0" text="" dxfId="9352">
      <formula>$B$98&lt;1</formula>
    </cfRule>
  </conditionalFormatting>
  <conditionalFormatting sqref="B97:H97">
    <cfRule type="expression" priority="406" aboveAverage="0" equalAverage="0" bottom="0" percent="0" rank="0" text="" dxfId="9353">
      <formula>$B$97&lt;1</formula>
    </cfRule>
  </conditionalFormatting>
  <conditionalFormatting sqref="B96:H96">
    <cfRule type="expression" priority="407" aboveAverage="0" equalAverage="0" bottom="0" percent="0" rank="0" text="" dxfId="9354">
      <formula>$B$96&lt;1</formula>
    </cfRule>
  </conditionalFormatting>
  <conditionalFormatting sqref="B95:H95">
    <cfRule type="expression" priority="408" aboveAverage="0" equalAverage="0" bottom="0" percent="0" rank="0" text="" dxfId="9355">
      <formula>$B$95&lt;1</formula>
    </cfRule>
  </conditionalFormatting>
  <conditionalFormatting sqref="B94:H94">
    <cfRule type="expression" priority="409" aboveAverage="0" equalAverage="0" bottom="0" percent="0" rank="0" text="" dxfId="9356">
      <formula>$B$94&lt;1</formula>
    </cfRule>
  </conditionalFormatting>
  <conditionalFormatting sqref="B93:H93">
    <cfRule type="expression" priority="410" aboveAverage="0" equalAverage="0" bottom="0" percent="0" rank="0" text="" dxfId="9357">
      <formula>$B$93&lt;1</formula>
    </cfRule>
  </conditionalFormatting>
  <conditionalFormatting sqref="B92:H92">
    <cfRule type="expression" priority="411" aboveAverage="0" equalAverage="0" bottom="0" percent="0" rank="0" text="" dxfId="9358">
      <formula>$B$92&lt;1</formula>
    </cfRule>
  </conditionalFormatting>
  <conditionalFormatting sqref="B91:H91">
    <cfRule type="expression" priority="412" aboveAverage="0" equalAverage="0" bottom="0" percent="0" rank="0" text="" dxfId="9359">
      <formula>$B$91&lt;1</formula>
    </cfRule>
  </conditionalFormatting>
  <conditionalFormatting sqref="B90:H90">
    <cfRule type="expression" priority="413" aboveAverage="0" equalAverage="0" bottom="0" percent="0" rank="0" text="" dxfId="9360">
      <formula>$B$90&lt;1</formula>
    </cfRule>
  </conditionalFormatting>
  <conditionalFormatting sqref="B89:H89">
    <cfRule type="expression" priority="414" aboveAverage="0" equalAverage="0" bottom="0" percent="0" rank="0" text="" dxfId="9361">
      <formula>$B$89&lt;1</formula>
    </cfRule>
  </conditionalFormatting>
  <conditionalFormatting sqref="B88:H88">
    <cfRule type="expression" priority="415" aboveAverage="0" equalAverage="0" bottom="0" percent="0" rank="0" text="" dxfId="9362">
      <formula>$B$88&lt;1</formula>
    </cfRule>
  </conditionalFormatting>
  <conditionalFormatting sqref="B87:H87">
    <cfRule type="expression" priority="416" aboveAverage="0" equalAverage="0" bottom="0" percent="0" rank="0" text="" dxfId="9363">
      <formula>$B$87&lt;1</formula>
    </cfRule>
  </conditionalFormatting>
  <conditionalFormatting sqref="B86:H86">
    <cfRule type="expression" priority="417" aboveAverage="0" equalAverage="0" bottom="0" percent="0" rank="0" text="" dxfId="9364">
      <formula>$B$86&lt;1</formula>
    </cfRule>
  </conditionalFormatting>
  <conditionalFormatting sqref="B85:H85">
    <cfRule type="expression" priority="418" aboveAverage="0" equalAverage="0" bottom="0" percent="0" rank="0" text="" dxfId="9365">
      <formula>$B$85&lt;1</formula>
    </cfRule>
  </conditionalFormatting>
  <conditionalFormatting sqref="B82:H82">
    <cfRule type="expression" priority="419" aboveAverage="0" equalAverage="0" bottom="0" percent="0" rank="0" text="" dxfId="9366">
      <formula>$B$82&lt;1</formula>
    </cfRule>
  </conditionalFormatting>
  <conditionalFormatting sqref="B81:H81">
    <cfRule type="expression" priority="420" aboveAverage="0" equalAverage="0" bottom="0" percent="0" rank="0" text="" dxfId="9367">
      <formula>$B$81&lt;1</formula>
    </cfRule>
  </conditionalFormatting>
  <conditionalFormatting sqref="B80:H80">
    <cfRule type="expression" priority="421" aboveAverage="0" equalAverage="0" bottom="0" percent="0" rank="0" text="" dxfId="9368">
      <formula>$B$80&lt;1</formula>
    </cfRule>
  </conditionalFormatting>
  <conditionalFormatting sqref="B79:H79">
    <cfRule type="expression" priority="422" aboveAverage="0" equalAverage="0" bottom="0" percent="0" rank="0" text="" dxfId="9369">
      <formula>$B$79&lt;1</formula>
    </cfRule>
  </conditionalFormatting>
  <conditionalFormatting sqref="B78:H78">
    <cfRule type="expression" priority="423" aboveAverage="0" equalAverage="0" bottom="0" percent="0" rank="0" text="" dxfId="9370">
      <formula>$B$78&lt;1</formula>
    </cfRule>
  </conditionalFormatting>
  <conditionalFormatting sqref="B77:H77">
    <cfRule type="expression" priority="424" aboveAverage="0" equalAverage="0" bottom="0" percent="0" rank="0" text="" dxfId="9371">
      <formula>$B$77&lt;1</formula>
    </cfRule>
  </conditionalFormatting>
  <conditionalFormatting sqref="B76:H76">
    <cfRule type="expression" priority="425" aboveAverage="0" equalAverage="0" bottom="0" percent="0" rank="0" text="" dxfId="9372">
      <formula>$B$76&lt;1</formula>
    </cfRule>
  </conditionalFormatting>
  <conditionalFormatting sqref="B75:H75">
    <cfRule type="expression" priority="426" aboveAverage="0" equalAverage="0" bottom="0" percent="0" rank="0" text="" dxfId="9373">
      <formula>$B$75&lt;1</formula>
    </cfRule>
  </conditionalFormatting>
  <conditionalFormatting sqref="B74:H74">
    <cfRule type="expression" priority="427" aboveAverage="0" equalAverage="0" bottom="0" percent="0" rank="0" text="" dxfId="9374">
      <formula>$B$74&lt;1</formula>
    </cfRule>
  </conditionalFormatting>
  <conditionalFormatting sqref="B73:H73">
    <cfRule type="expression" priority="428" aboveAverage="0" equalAverage="0" bottom="0" percent="0" rank="0" text="" dxfId="9375">
      <formula>$B$73&lt;1</formula>
    </cfRule>
  </conditionalFormatting>
  <conditionalFormatting sqref="B72:H72">
    <cfRule type="expression" priority="429" aboveAverage="0" equalAverage="0" bottom="0" percent="0" rank="0" text="" dxfId="9376">
      <formula>$B$72&lt;1</formula>
    </cfRule>
  </conditionalFormatting>
  <conditionalFormatting sqref="B71:H71">
    <cfRule type="expression" priority="430" aboveAverage="0" equalAverage="0" bottom="0" percent="0" rank="0" text="" dxfId="9377">
      <formula>$B$71&lt;1</formula>
    </cfRule>
  </conditionalFormatting>
  <conditionalFormatting sqref="B70:H70">
    <cfRule type="expression" priority="431" aboveAverage="0" equalAverage="0" bottom="0" percent="0" rank="0" text="" dxfId="9378">
      <formula>$B$70&lt;1</formula>
    </cfRule>
  </conditionalFormatting>
  <conditionalFormatting sqref="B69:H69">
    <cfRule type="expression" priority="432" aboveAverage="0" equalAverage="0" bottom="0" percent="0" rank="0" text="" dxfId="9379">
      <formula>$B$69&lt;1</formula>
    </cfRule>
  </conditionalFormatting>
  <conditionalFormatting sqref="B68:H68">
    <cfRule type="expression" priority="433" aboveAverage="0" equalAverage="0" bottom="0" percent="0" rank="0" text="" dxfId="9380">
      <formula>$B$68&lt;1</formula>
    </cfRule>
  </conditionalFormatting>
  <conditionalFormatting sqref="B67:H67">
    <cfRule type="expression" priority="434" aboveAverage="0" equalAverage="0" bottom="0" percent="0" rank="0" text="" dxfId="9381">
      <formula>$B$67&lt;1</formula>
    </cfRule>
  </conditionalFormatting>
  <conditionalFormatting sqref="B66:H66">
    <cfRule type="expression" priority="435" aboveAverage="0" equalAverage="0" bottom="0" percent="0" rank="0" text="" dxfId="9382">
      <formula>$B$66&lt;1</formula>
    </cfRule>
  </conditionalFormatting>
  <conditionalFormatting sqref="B65:H65">
    <cfRule type="expression" priority="436" aboveAverage="0" equalAverage="0" bottom="0" percent="0" rank="0" text="" dxfId="9383">
      <formula>$B$65&lt;1</formula>
    </cfRule>
  </conditionalFormatting>
  <conditionalFormatting sqref="B64:H64">
    <cfRule type="expression" priority="437" aboveAverage="0" equalAverage="0" bottom="0" percent="0" rank="0" text="" dxfId="9384">
      <formula>$B$64&lt;1</formula>
    </cfRule>
  </conditionalFormatting>
  <conditionalFormatting sqref="B63:H63">
    <cfRule type="expression" priority="438" aboveAverage="0" equalAverage="0" bottom="0" percent="0" rank="0" text="" dxfId="9385">
      <formula>$B$63&lt;1</formula>
    </cfRule>
  </conditionalFormatting>
  <conditionalFormatting sqref="B58:H58">
    <cfRule type="expression" priority="439" aboveAverage="0" equalAverage="0" bottom="0" percent="0" rank="0" text="" dxfId="9386">
      <formula>$B$58&lt;1</formula>
    </cfRule>
  </conditionalFormatting>
  <conditionalFormatting sqref="B57:H57">
    <cfRule type="expression" priority="440" aboveAverage="0" equalAverage="0" bottom="0" percent="0" rank="0" text="" dxfId="9387">
      <formula>$B$57&lt;1</formula>
    </cfRule>
  </conditionalFormatting>
  <conditionalFormatting sqref="B56:H56">
    <cfRule type="expression" priority="441" aboveAverage="0" equalAverage="0" bottom="0" percent="0" rank="0" text="" dxfId="9388">
      <formula>$B$56&lt;1</formula>
    </cfRule>
  </conditionalFormatting>
  <conditionalFormatting sqref="B55:H55">
    <cfRule type="expression" priority="442" aboveAverage="0" equalAverage="0" bottom="0" percent="0" rank="0" text="" dxfId="9389">
      <formula>$B$55&lt;1</formula>
    </cfRule>
  </conditionalFormatting>
  <conditionalFormatting sqref="B54:H54">
    <cfRule type="expression" priority="443" aboveAverage="0" equalAverage="0" bottom="0" percent="0" rank="0" text="" dxfId="9390">
      <formula>$B$54&lt;1</formula>
    </cfRule>
  </conditionalFormatting>
  <conditionalFormatting sqref="B53:H53">
    <cfRule type="expression" priority="444" aboveAverage="0" equalAverage="0" bottom="0" percent="0" rank="0" text="" dxfId="9391">
      <formula>$B$53&lt;1</formula>
    </cfRule>
  </conditionalFormatting>
  <conditionalFormatting sqref="B52:H52">
    <cfRule type="expression" priority="445" aboveAverage="0" equalAverage="0" bottom="0" percent="0" rank="0" text="" dxfId="9392">
      <formula>$B$52&lt;1</formula>
    </cfRule>
  </conditionalFormatting>
  <conditionalFormatting sqref="B51:H51">
    <cfRule type="expression" priority="446" aboveAverage="0" equalAverage="0" bottom="0" percent="0" rank="0" text="" dxfId="9393">
      <formula>$B$51&lt;1</formula>
    </cfRule>
  </conditionalFormatting>
  <conditionalFormatting sqref="B50:H50">
    <cfRule type="expression" priority="447" aboveAverage="0" equalAverage="0" bottom="0" percent="0" rank="0" text="" dxfId="9394">
      <formula>$B$50&lt;1</formula>
    </cfRule>
  </conditionalFormatting>
  <conditionalFormatting sqref="B49:H49">
    <cfRule type="expression" priority="448" aboveAverage="0" equalAverage="0" bottom="0" percent="0" rank="0" text="" dxfId="9395">
      <formula>$B$49&lt;1</formula>
    </cfRule>
  </conditionalFormatting>
  <conditionalFormatting sqref="B48:H48">
    <cfRule type="expression" priority="449" aboveAverage="0" equalAverage="0" bottom="0" percent="0" rank="0" text="" dxfId="9396">
      <formula>$B$48&lt;1</formula>
    </cfRule>
  </conditionalFormatting>
  <conditionalFormatting sqref="B47:H47">
    <cfRule type="expression" priority="450" aboveAverage="0" equalAverage="0" bottom="0" percent="0" rank="0" text="" dxfId="9397">
      <formula>$B$47&lt;1</formula>
    </cfRule>
  </conditionalFormatting>
  <conditionalFormatting sqref="B46:H46">
    <cfRule type="expression" priority="451" aboveAverage="0" equalAverage="0" bottom="0" percent="0" rank="0" text="" dxfId="9398">
      <formula>$B$46&lt;1</formula>
    </cfRule>
  </conditionalFormatting>
  <conditionalFormatting sqref="B45:H45">
    <cfRule type="expression" priority="452" aboveAverage="0" equalAverage="0" bottom="0" percent="0" rank="0" text="" dxfId="9399">
      <formula>$B$45&lt;1</formula>
    </cfRule>
  </conditionalFormatting>
  <conditionalFormatting sqref="B44:H44">
    <cfRule type="expression" priority="453" aboveAverage="0" equalAverage="0" bottom="0" percent="0" rank="0" text="" dxfId="9400">
      <formula>$B$44&lt;1</formula>
    </cfRule>
  </conditionalFormatting>
  <conditionalFormatting sqref="B43:H43">
    <cfRule type="expression" priority="454" aboveAverage="0" equalAverage="0" bottom="0" percent="0" rank="0" text="" dxfId="9401">
      <formula>$B$43&lt;1</formula>
    </cfRule>
  </conditionalFormatting>
  <conditionalFormatting sqref="B42:H42">
    <cfRule type="expression" priority="455" aboveAverage="0" equalAverage="0" bottom="0" percent="0" rank="0" text="" dxfId="9402">
      <formula>$B$42&lt;1</formula>
    </cfRule>
  </conditionalFormatting>
  <conditionalFormatting sqref="B41:H41">
    <cfRule type="expression" priority="456" aboveAverage="0" equalAverage="0" bottom="0" percent="0" rank="0" text="" dxfId="9403">
      <formula>$B$41&lt;1</formula>
    </cfRule>
  </conditionalFormatting>
  <conditionalFormatting sqref="B40:H40">
    <cfRule type="expression" priority="457" aboveAverage="0" equalAverage="0" bottom="0" percent="0" rank="0" text="" dxfId="9404">
      <formula>$B$40&lt;1</formula>
    </cfRule>
  </conditionalFormatting>
  <conditionalFormatting sqref="B39:H39">
    <cfRule type="expression" priority="458" aboveAverage="0" equalAverage="0" bottom="0" percent="0" rank="0" text="" dxfId="9405">
      <formula>$B$39&lt;1</formula>
    </cfRule>
  </conditionalFormatting>
  <conditionalFormatting sqref="B38:H38">
    <cfRule type="expression" priority="459" aboveAverage="0" equalAverage="0" bottom="0" percent="0" rank="0" text="" dxfId="9406">
      <formula>$B$38&lt;1</formula>
    </cfRule>
  </conditionalFormatting>
  <conditionalFormatting sqref="B37:H37">
    <cfRule type="expression" priority="460" aboveAverage="0" equalAverage="0" bottom="0" percent="0" rank="0" text="" dxfId="9407">
      <formula>$B$37&lt;1</formula>
    </cfRule>
  </conditionalFormatting>
  <conditionalFormatting sqref="B36:H36">
    <cfRule type="expression" priority="461" aboveAverage="0" equalAverage="0" bottom="0" percent="0" rank="0" text="" dxfId="9408">
      <formula>$B$36&lt;1</formula>
    </cfRule>
  </conditionalFormatting>
  <conditionalFormatting sqref="B35:H35">
    <cfRule type="expression" priority="462" aboveAverage="0" equalAverage="0" bottom="0" percent="0" rank="0" text="" dxfId="9409">
      <formula>$B$35&lt;1</formula>
    </cfRule>
  </conditionalFormatting>
  <conditionalFormatting sqref="B34:H34">
    <cfRule type="expression" priority="463" aboveAverage="0" equalAverage="0" bottom="0" percent="0" rank="0" text="" dxfId="9410">
      <formula>$B$34&lt;1</formula>
    </cfRule>
  </conditionalFormatting>
  <conditionalFormatting sqref="B33:H33">
    <cfRule type="expression" priority="464" aboveAverage="0" equalAverage="0" bottom="0" percent="0" rank="0" text="" dxfId="9411">
      <formula>$B$33&lt;1</formula>
    </cfRule>
  </conditionalFormatting>
  <conditionalFormatting sqref="B32:H32">
    <cfRule type="expression" priority="465" aboveAverage="0" equalAverage="0" bottom="0" percent="0" rank="0" text="" dxfId="9412">
      <formula>$B$32&lt;1</formula>
    </cfRule>
  </conditionalFormatting>
  <conditionalFormatting sqref="B31:H31">
    <cfRule type="expression" priority="466" aboveAverage="0" equalAverage="0" bottom="0" percent="0" rank="0" text="" dxfId="9413">
      <formula>$B$31&lt;1</formula>
    </cfRule>
  </conditionalFormatting>
  <conditionalFormatting sqref="B30:H30">
    <cfRule type="expression" priority="467" aboveAverage="0" equalAverage="0" bottom="0" percent="0" rank="0" text="" dxfId="9414">
      <formula>$B$30&lt;1</formula>
    </cfRule>
  </conditionalFormatting>
  <conditionalFormatting sqref="B29:H29">
    <cfRule type="expression" priority="468" aboveAverage="0" equalAverage="0" bottom="0" percent="0" rank="0" text="" dxfId="9415">
      <formula>$B$29&lt;1</formula>
    </cfRule>
  </conditionalFormatting>
  <conditionalFormatting sqref="B28:H28">
    <cfRule type="expression" priority="469" aboveAverage="0" equalAverage="0" bottom="0" percent="0" rank="0" text="" dxfId="9416">
      <formula>$B$28&lt;1</formula>
    </cfRule>
  </conditionalFormatting>
  <conditionalFormatting sqref="B27:H27">
    <cfRule type="expression" priority="470" aboveAverage="0" equalAverage="0" bottom="0" percent="0" rank="0" text="" dxfId="9417">
      <formula>$B$27&lt;1</formula>
    </cfRule>
  </conditionalFormatting>
  <conditionalFormatting sqref="B26:H26">
    <cfRule type="expression" priority="471" aboveAverage="0" equalAverage="0" bottom="0" percent="0" rank="0" text="" dxfId="9418">
      <formula>$B$26&lt;1</formula>
    </cfRule>
  </conditionalFormatting>
  <conditionalFormatting sqref="B25:H25">
    <cfRule type="expression" priority="472" aboveAverage="0" equalAverage="0" bottom="0" percent="0" rank="0" text="" dxfId="9419">
      <formula>$B$25&lt;1</formula>
    </cfRule>
  </conditionalFormatting>
  <conditionalFormatting sqref="B24:H24">
    <cfRule type="expression" priority="473" aboveAverage="0" equalAverage="0" bottom="0" percent="0" rank="0" text="" dxfId="9420">
      <formula>$B$24&lt;1</formula>
    </cfRule>
  </conditionalFormatting>
  <conditionalFormatting sqref="B23:H23">
    <cfRule type="expression" priority="474" aboveAverage="0" equalAverage="0" bottom="0" percent="0" rank="0" text="" dxfId="9421">
      <formula>$B$23&lt;1</formula>
    </cfRule>
  </conditionalFormatting>
  <conditionalFormatting sqref="B20:H20">
    <cfRule type="expression" priority="475" aboveAverage="0" equalAverage="0" bottom="0" percent="0" rank="0" text="" dxfId="9422">
      <formula>$B$20&lt;1</formula>
    </cfRule>
  </conditionalFormatting>
  <conditionalFormatting sqref="B19:H19">
    <cfRule type="expression" priority="476" aboveAverage="0" equalAverage="0" bottom="0" percent="0" rank="0" text="" dxfId="9423">
      <formula>$B$19&lt;1</formula>
    </cfRule>
  </conditionalFormatting>
  <conditionalFormatting sqref="B18:H18">
    <cfRule type="expression" priority="477" aboveAverage="0" equalAverage="0" bottom="0" percent="0" rank="0" text="" dxfId="9424">
      <formula>$B$18&lt;1</formula>
    </cfRule>
  </conditionalFormatting>
  <conditionalFormatting sqref="B17:H17">
    <cfRule type="expression" priority="478" aboveAverage="0" equalAverage="0" bottom="0" percent="0" rank="0" text="" dxfId="9425">
      <formula>$B$17&lt;1</formula>
    </cfRule>
  </conditionalFormatting>
  <conditionalFormatting sqref="B16:H16">
    <cfRule type="expression" priority="479" aboveAverage="0" equalAverage="0" bottom="0" percent="0" rank="0" text="" dxfId="9426">
      <formula>$B$16&lt;1</formula>
    </cfRule>
  </conditionalFormatting>
  <conditionalFormatting sqref="B15:H15">
    <cfRule type="expression" priority="480" aboveAverage="0" equalAverage="0" bottom="0" percent="0" rank="0" text="" dxfId="9427">
      <formula>$B$15&lt;1</formula>
    </cfRule>
  </conditionalFormatting>
  <conditionalFormatting sqref="B14:H14">
    <cfRule type="expression" priority="481" aboveAverage="0" equalAverage="0" bottom="0" percent="0" rank="0" text="" dxfId="9428">
      <formula>$B$14&lt;1</formula>
    </cfRule>
  </conditionalFormatting>
  <conditionalFormatting sqref="B13:H13">
    <cfRule type="expression" priority="482" aboveAverage="0" equalAverage="0" bottom="0" percent="0" rank="0" text="" dxfId="9429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false" hidden="false" outlineLevel="0" max="11" min="10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Замер!$D$341&amp;" (Помещение 17)"</f>
        <v>Помещение_17 (Помещение 17)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Замер!$D$347</f>
        <v>0</v>
      </c>
      <c r="F5" s="590" t="s">
        <v>254</v>
      </c>
      <c r="G5" s="590"/>
      <c r="H5" s="591" t="n">
        <f aca="false">Замер!$D$343</f>
        <v>0</v>
      </c>
      <c r="L5" s="61" t="n">
        <f aca="false">$E$5-SUM(Замер!$I$351:$I$357)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Замер!$D$346</f>
        <v>0</v>
      </c>
      <c r="F6" s="590" t="s">
        <v>259</v>
      </c>
      <c r="G6" s="590"/>
      <c r="H6" s="591" t="n">
        <f aca="false">Замер!$D$344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Замер!$D$348</f>
        <v>0</v>
      </c>
      <c r="F7" s="590" t="s">
        <v>261</v>
      </c>
      <c r="G7" s="590"/>
      <c r="H7" s="592" t="n">
        <f aca="false">Замер!$D$345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Замер!$D$352+Замер!$D$353</f>
        <v>0</v>
      </c>
      <c r="F8" s="590" t="s">
        <v>1097</v>
      </c>
      <c r="G8" s="590"/>
      <c r="H8" s="593" t="n">
        <f aca="false">Замер!$D$350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Замер!$D$349</f>
        <v>0</v>
      </c>
      <c r="F9" s="590" t="s">
        <v>1099</v>
      </c>
      <c r="G9" s="590"/>
      <c r="H9" s="594" t="n">
        <f aca="false">Замер!$D$351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622" t="s">
        <v>43</v>
      </c>
      <c r="D59" s="622"/>
      <c r="E59" s="622"/>
      <c r="F59" s="622"/>
      <c r="G59" s="623" t="n">
        <f aca="false">SUMIF(B23:B58,"&gt;0",H23:H58)</f>
        <v>0</v>
      </c>
      <c r="H59" s="623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Замер!$D$357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Замер!$D$354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Замер!$D$354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Замер!$D$354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Замер!$D$354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Замер!$D$354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Замер!$D$354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Замер!$D$357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622" t="s">
        <v>168</v>
      </c>
      <c r="D344" s="622"/>
      <c r="E344" s="622"/>
      <c r="F344" s="622"/>
      <c r="G344" s="652" t="n">
        <f aca="false">SUMIF(B268:B343,"&gt;0",H268:H343)</f>
        <v>0</v>
      </c>
      <c r="H344" s="652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647" t="s">
        <v>169</v>
      </c>
      <c r="D345" s="647"/>
      <c r="E345" s="647"/>
      <c r="F345" s="647"/>
      <c r="G345" s="648" t="n">
        <f aca="false">G266+G344</f>
        <v>0</v>
      </c>
      <c r="H345" s="648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fS9bHVINobWHb0zMyW32UzPLN4mPfv0FrLO0Cv7z0MFggklPVSbp1ho0wgvyYLxfQ5FxYMyI2R10BBU3Y7FQ3Q==" saltValue="u/hr0aumOchLQknk2VdYjw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9430">
      <formula>$B$528&lt;1</formula>
    </cfRule>
  </conditionalFormatting>
  <conditionalFormatting sqref="B527:H527">
    <cfRule type="expression" priority="3" aboveAverage="0" equalAverage="0" bottom="0" percent="0" rank="0" text="" dxfId="9431">
      <formula>$B$527&lt;1</formula>
    </cfRule>
  </conditionalFormatting>
  <conditionalFormatting sqref="B526:H526">
    <cfRule type="expression" priority="4" aboveAverage="0" equalAverage="0" bottom="0" percent="0" rank="0" text="" dxfId="9432">
      <formula>$B$526&lt;1</formula>
    </cfRule>
  </conditionalFormatting>
  <conditionalFormatting sqref="B525:H525">
    <cfRule type="expression" priority="5" aboveAverage="0" equalAverage="0" bottom="0" percent="0" rank="0" text="" dxfId="9433">
      <formula>$B$525&lt;1</formula>
    </cfRule>
  </conditionalFormatting>
  <conditionalFormatting sqref="B524:H524">
    <cfRule type="expression" priority="6" aboveAverage="0" equalAverage="0" bottom="0" percent="0" rank="0" text="" dxfId="9434">
      <formula>$B$524&lt;1</formula>
    </cfRule>
  </conditionalFormatting>
  <conditionalFormatting sqref="B523:H523">
    <cfRule type="expression" priority="7" aboveAverage="0" equalAverage="0" bottom="0" percent="0" rank="0" text="" dxfId="9435">
      <formula>$B$523&lt;1</formula>
    </cfRule>
  </conditionalFormatting>
  <conditionalFormatting sqref="B522:H522">
    <cfRule type="expression" priority="8" aboveAverage="0" equalAverage="0" bottom="0" percent="0" rank="0" text="" dxfId="9436">
      <formula>$B$522&lt;1</formula>
    </cfRule>
  </conditionalFormatting>
  <conditionalFormatting sqref="B521:H521">
    <cfRule type="expression" priority="9" aboveAverage="0" equalAverage="0" bottom="0" percent="0" rank="0" text="" dxfId="9437">
      <formula>$B$521&lt;1</formula>
    </cfRule>
  </conditionalFormatting>
  <conditionalFormatting sqref="B520:H520">
    <cfRule type="expression" priority="10" aboveAverage="0" equalAverage="0" bottom="0" percent="0" rank="0" text="" dxfId="9438">
      <formula>$B$520&lt;1</formula>
    </cfRule>
  </conditionalFormatting>
  <conditionalFormatting sqref="B519:H519">
    <cfRule type="expression" priority="11" aboveAverage="0" equalAverage="0" bottom="0" percent="0" rank="0" text="" dxfId="9439">
      <formula>$B$519&lt;1</formula>
    </cfRule>
  </conditionalFormatting>
  <conditionalFormatting sqref="B518:H518">
    <cfRule type="expression" priority="12" aboveAverage="0" equalAverage="0" bottom="0" percent="0" rank="0" text="" dxfId="9440">
      <formula>$B$518&lt;1</formula>
    </cfRule>
  </conditionalFormatting>
  <conditionalFormatting sqref="B514:H514">
    <cfRule type="expression" priority="13" aboveAverage="0" equalAverage="0" bottom="0" percent="0" rank="0" text="" dxfId="9441">
      <formula>$B$514&lt;1</formula>
    </cfRule>
  </conditionalFormatting>
  <conditionalFormatting sqref="B513:H513">
    <cfRule type="expression" priority="14" aboveAverage="0" equalAverage="0" bottom="0" percent="0" rank="0" text="" dxfId="9442">
      <formula>$B$513&lt;1</formula>
    </cfRule>
  </conditionalFormatting>
  <conditionalFormatting sqref="B512:H512">
    <cfRule type="expression" priority="15" aboveAverage="0" equalAverage="0" bottom="0" percent="0" rank="0" text="" dxfId="9443">
      <formula>$B$512&lt;1</formula>
    </cfRule>
  </conditionalFormatting>
  <conditionalFormatting sqref="B511:H511">
    <cfRule type="expression" priority="16" aboveAverage="0" equalAverage="0" bottom="0" percent="0" rank="0" text="" dxfId="9444">
      <formula>$B$511&lt;1</formula>
    </cfRule>
  </conditionalFormatting>
  <conditionalFormatting sqref="B510:H510">
    <cfRule type="expression" priority="17" aboveAverage="0" equalAverage="0" bottom="0" percent="0" rank="0" text="" dxfId="9445">
      <formula>$B$510&lt;1</formula>
    </cfRule>
  </conditionalFormatting>
  <conditionalFormatting sqref="B509:H509">
    <cfRule type="expression" priority="18" aboveAverage="0" equalAverage="0" bottom="0" percent="0" rank="0" text="" dxfId="9446">
      <formula>$B$509&lt;1</formula>
    </cfRule>
  </conditionalFormatting>
  <conditionalFormatting sqref="B508:H508">
    <cfRule type="expression" priority="19" aboveAverage="0" equalAverage="0" bottom="0" percent="0" rank="0" text="" dxfId="9447">
      <formula>$B$508&lt;1</formula>
    </cfRule>
  </conditionalFormatting>
  <conditionalFormatting sqref="B507:H507">
    <cfRule type="expression" priority="20" aboveAverage="0" equalAverage="0" bottom="0" percent="0" rank="0" text="" dxfId="9448">
      <formula>$B$507&lt;1</formula>
    </cfRule>
  </conditionalFormatting>
  <conditionalFormatting sqref="B506:H506">
    <cfRule type="expression" priority="21" aboveAverage="0" equalAverage="0" bottom="0" percent="0" rank="0" text="" dxfId="9449">
      <formula>$B$506&lt;1</formula>
    </cfRule>
  </conditionalFormatting>
  <conditionalFormatting sqref="B505:H505">
    <cfRule type="expression" priority="22" aboveAverage="0" equalAverage="0" bottom="0" percent="0" rank="0" text="" dxfId="9450">
      <formula>$B$505&lt;1</formula>
    </cfRule>
  </conditionalFormatting>
  <conditionalFormatting sqref="B504:H504">
    <cfRule type="expression" priority="23" aboveAverage="0" equalAverage="0" bottom="0" percent="0" rank="0" text="" dxfId="9451">
      <formula>$B$504&lt;1</formula>
    </cfRule>
  </conditionalFormatting>
  <conditionalFormatting sqref="B503:H503">
    <cfRule type="expression" priority="24" aboveAverage="0" equalAverage="0" bottom="0" percent="0" rank="0" text="" dxfId="9452">
      <formula>$B$503&lt;1</formula>
    </cfRule>
  </conditionalFormatting>
  <conditionalFormatting sqref="B502:H502">
    <cfRule type="expression" priority="25" aboveAverage="0" equalAverage="0" bottom="0" percent="0" rank="0" text="" dxfId="9453">
      <formula>$B$502&lt;1</formula>
    </cfRule>
  </conditionalFormatting>
  <conditionalFormatting sqref="B501:H501">
    <cfRule type="expression" priority="26" aboveAverage="0" equalAverage="0" bottom="0" percent="0" rank="0" text="" dxfId="9454">
      <formula>$B$501&lt;1</formula>
    </cfRule>
  </conditionalFormatting>
  <conditionalFormatting sqref="B500:H500">
    <cfRule type="expression" priority="27" aboveAverage="0" equalAverage="0" bottom="0" percent="0" rank="0" text="" dxfId="9455">
      <formula>$B$500&lt;1</formula>
    </cfRule>
  </conditionalFormatting>
  <conditionalFormatting sqref="B499:H499">
    <cfRule type="expression" priority="28" aboveAverage="0" equalAverage="0" bottom="0" percent="0" rank="0" text="" dxfId="9456">
      <formula>$B$499&lt;1</formula>
    </cfRule>
  </conditionalFormatting>
  <conditionalFormatting sqref="B498:H498">
    <cfRule type="expression" priority="29" aboveAverage="0" equalAverage="0" bottom="0" percent="0" rank="0" text="" dxfId="9457">
      <formula>$B$498&lt;1</formula>
    </cfRule>
  </conditionalFormatting>
  <conditionalFormatting sqref="B497:H497">
    <cfRule type="expression" priority="30" aboveAverage="0" equalAverage="0" bottom="0" percent="0" rank="0" text="" dxfId="9458">
      <formula>$B$497&lt;1</formula>
    </cfRule>
  </conditionalFormatting>
  <conditionalFormatting sqref="B496:H496">
    <cfRule type="expression" priority="31" aboveAverage="0" equalAverage="0" bottom="0" percent="0" rank="0" text="" dxfId="9459">
      <formula>$B$496&lt;1</formula>
    </cfRule>
  </conditionalFormatting>
  <conditionalFormatting sqref="B495:H495">
    <cfRule type="expression" priority="32" aboveAverage="0" equalAverage="0" bottom="0" percent="0" rank="0" text="" dxfId="9460">
      <formula>$B$495&lt;1</formula>
    </cfRule>
  </conditionalFormatting>
  <conditionalFormatting sqref="B494:H494">
    <cfRule type="expression" priority="33" aboveAverage="0" equalAverage="0" bottom="0" percent="0" rank="0" text="" dxfId="9461">
      <formula>$B$494&lt;1</formula>
    </cfRule>
  </conditionalFormatting>
  <conditionalFormatting sqref="B493:H493">
    <cfRule type="expression" priority="34" aboveAverage="0" equalAverage="0" bottom="0" percent="0" rank="0" text="" dxfId="9462">
      <formula>$B$493&lt;1</formula>
    </cfRule>
  </conditionalFormatting>
  <conditionalFormatting sqref="B492:H492">
    <cfRule type="expression" priority="35" aboveAverage="0" equalAverage="0" bottom="0" percent="0" rank="0" text="" dxfId="9463">
      <formula>$B$492&lt;1</formula>
    </cfRule>
  </conditionalFormatting>
  <conditionalFormatting sqref="B491:H491">
    <cfRule type="expression" priority="36" aboveAverage="0" equalAverage="0" bottom="0" percent="0" rank="0" text="" dxfId="9464">
      <formula>$B$491&lt;1</formula>
    </cfRule>
  </conditionalFormatting>
  <conditionalFormatting sqref="B490:H490">
    <cfRule type="expression" priority="37" aboveAverage="0" equalAverage="0" bottom="0" percent="0" rank="0" text="" dxfId="9465">
      <formula>$B$490&lt;1</formula>
    </cfRule>
  </conditionalFormatting>
  <conditionalFormatting sqref="B489:H489">
    <cfRule type="expression" priority="38" aboveAverage="0" equalAverage="0" bottom="0" percent="0" rank="0" text="" dxfId="9466">
      <formula>$B$489&lt;1</formula>
    </cfRule>
  </conditionalFormatting>
  <conditionalFormatting sqref="B488:H488">
    <cfRule type="expression" priority="39" aboveAverage="0" equalAverage="0" bottom="0" percent="0" rank="0" text="" dxfId="9467">
      <formula>$B$488&lt;1</formula>
    </cfRule>
  </conditionalFormatting>
  <conditionalFormatting sqref="B487:H487">
    <cfRule type="expression" priority="40" aboveAverage="0" equalAverage="0" bottom="0" percent="0" rank="0" text="" dxfId="9468">
      <formula>$B$487&lt;1</formula>
    </cfRule>
  </conditionalFormatting>
  <conditionalFormatting sqref="B486:H486">
    <cfRule type="expression" priority="41" aboveAverage="0" equalAverage="0" bottom="0" percent="0" rank="0" text="" dxfId="9469">
      <formula>$B$486&lt;1</formula>
    </cfRule>
  </conditionalFormatting>
  <conditionalFormatting sqref="B485:H485">
    <cfRule type="expression" priority="42" aboveAverage="0" equalAverage="0" bottom="0" percent="0" rank="0" text="" dxfId="9470">
      <formula>$B$485&lt;1</formula>
    </cfRule>
  </conditionalFormatting>
  <conditionalFormatting sqref="B484:H484">
    <cfRule type="expression" priority="43" aboveAverage="0" equalAverage="0" bottom="0" percent="0" rank="0" text="" dxfId="9471">
      <formula>$B$484&lt;1</formula>
    </cfRule>
  </conditionalFormatting>
  <conditionalFormatting sqref="B483:H483">
    <cfRule type="expression" priority="44" aboveAverage="0" equalAverage="0" bottom="0" percent="0" rank="0" text="" dxfId="9472">
      <formula>$B$483&lt;1</formula>
    </cfRule>
  </conditionalFormatting>
  <conditionalFormatting sqref="B482:H482">
    <cfRule type="expression" priority="45" aboveAverage="0" equalAverage="0" bottom="0" percent="0" rank="0" text="" dxfId="9473">
      <formula>$B$482&lt;1</formula>
    </cfRule>
  </conditionalFormatting>
  <conditionalFormatting sqref="B481:H481">
    <cfRule type="expression" priority="46" aboveAverage="0" equalAverage="0" bottom="0" percent="0" rank="0" text="" dxfId="9474">
      <formula>$B$481&lt;1</formula>
    </cfRule>
  </conditionalFormatting>
  <conditionalFormatting sqref="B478:H478">
    <cfRule type="expression" priority="47" aboveAverage="0" equalAverage="0" bottom="0" percent="0" rank="0" text="" dxfId="9475">
      <formula>$B$478&lt;1</formula>
    </cfRule>
  </conditionalFormatting>
  <conditionalFormatting sqref="B477:H477">
    <cfRule type="expression" priority="48" aboveAverage="0" equalAverage="0" bottom="0" percent="0" rank="0" text="" dxfId="9476">
      <formula>$B$477&lt;1</formula>
    </cfRule>
  </conditionalFormatting>
  <conditionalFormatting sqref="B476:H476">
    <cfRule type="expression" priority="49" aboveAverage="0" equalAverage="0" bottom="0" percent="0" rank="0" text="" dxfId="9477">
      <formula>$B$476&lt;1</formula>
    </cfRule>
  </conditionalFormatting>
  <conditionalFormatting sqref="B471:H471">
    <cfRule type="expression" priority="50" aboveAverage="0" equalAverage="0" bottom="0" percent="0" rank="0" text="" dxfId="9478">
      <formula>$B$471&lt;1</formula>
    </cfRule>
  </conditionalFormatting>
  <conditionalFormatting sqref="B470:H470">
    <cfRule type="expression" priority="51" aboveAverage="0" equalAverage="0" bottom="0" percent="0" rank="0" text="" dxfId="9479">
      <formula>$B$470&lt;1</formula>
    </cfRule>
  </conditionalFormatting>
  <conditionalFormatting sqref="B469:H469">
    <cfRule type="expression" priority="52" aboveAverage="0" equalAverage="0" bottom="0" percent="0" rank="0" text="" dxfId="9480">
      <formula>$B$469&lt;1</formula>
    </cfRule>
  </conditionalFormatting>
  <conditionalFormatting sqref="B468:H468">
    <cfRule type="expression" priority="53" aboveAverage="0" equalAverage="0" bottom="0" percent="0" rank="0" text="" dxfId="9481">
      <formula>$B$468&lt;1</formula>
    </cfRule>
  </conditionalFormatting>
  <conditionalFormatting sqref="B467:H467">
    <cfRule type="expression" priority="54" aboveAverage="0" equalAverage="0" bottom="0" percent="0" rank="0" text="" dxfId="9482">
      <formula>$B$467&lt;1</formula>
    </cfRule>
  </conditionalFormatting>
  <conditionalFormatting sqref="B466:H466">
    <cfRule type="expression" priority="55" aboveAverage="0" equalAverage="0" bottom="0" percent="0" rank="0" text="" dxfId="9483">
      <formula>$B$466&lt;1</formula>
    </cfRule>
  </conditionalFormatting>
  <conditionalFormatting sqref="B465:H465">
    <cfRule type="expression" priority="56" aboveAverage="0" equalAverage="0" bottom="0" percent="0" rank="0" text="" dxfId="9484">
      <formula>$B$465&lt;1</formula>
    </cfRule>
  </conditionalFormatting>
  <conditionalFormatting sqref="B464:H464">
    <cfRule type="expression" priority="57" aboveAverage="0" equalAverage="0" bottom="0" percent="0" rank="0" text="" dxfId="9485">
      <formula>$B$464&lt;1</formula>
    </cfRule>
  </conditionalFormatting>
  <conditionalFormatting sqref="B463:H463">
    <cfRule type="expression" priority="58" aboveAverage="0" equalAverage="0" bottom="0" percent="0" rank="0" text="" dxfId="9486">
      <formula>$B$463&lt;1</formula>
    </cfRule>
  </conditionalFormatting>
  <conditionalFormatting sqref="B462:H462">
    <cfRule type="expression" priority="59" aboveAverage="0" equalAverage="0" bottom="0" percent="0" rank="0" text="" dxfId="9487">
      <formula>$B$462&lt;1</formula>
    </cfRule>
  </conditionalFormatting>
  <conditionalFormatting sqref="B461:H461">
    <cfRule type="expression" priority="60" aboveAverage="0" equalAverage="0" bottom="0" percent="0" rank="0" text="" dxfId="9488">
      <formula>$B$461&lt;1</formula>
    </cfRule>
  </conditionalFormatting>
  <conditionalFormatting sqref="B460:H460">
    <cfRule type="expression" priority="61" aboveAverage="0" equalAverage="0" bottom="0" percent="0" rank="0" text="" dxfId="9489">
      <formula>$B$460&lt;1</formula>
    </cfRule>
  </conditionalFormatting>
  <conditionalFormatting sqref="B459:H459">
    <cfRule type="expression" priority="62" aboveAverage="0" equalAverage="0" bottom="0" percent="0" rank="0" text="" dxfId="9490">
      <formula>$B$459&lt;1</formula>
    </cfRule>
  </conditionalFormatting>
  <conditionalFormatting sqref="B458:H458">
    <cfRule type="expression" priority="63" aboveAverage="0" equalAverage="0" bottom="0" percent="0" rank="0" text="" dxfId="9491">
      <formula>$B$458&lt;1</formula>
    </cfRule>
  </conditionalFormatting>
  <conditionalFormatting sqref="B457:H457">
    <cfRule type="expression" priority="64" aboveAverage="0" equalAverage="0" bottom="0" percent="0" rank="0" text="" dxfId="9492">
      <formula>$B$457&lt;1</formula>
    </cfRule>
  </conditionalFormatting>
  <conditionalFormatting sqref="B456:H456">
    <cfRule type="expression" priority="65" aboveAverage="0" equalAverage="0" bottom="0" percent="0" rank="0" text="" dxfId="9493">
      <formula>$B$456&lt;1</formula>
    </cfRule>
  </conditionalFormatting>
  <conditionalFormatting sqref="B455:H455">
    <cfRule type="expression" priority="66" aboveAverage="0" equalAverage="0" bottom="0" percent="0" rank="0" text="" dxfId="9494">
      <formula>$B$455&lt;1</formula>
    </cfRule>
  </conditionalFormatting>
  <conditionalFormatting sqref="B454:H454">
    <cfRule type="expression" priority="67" aboveAverage="0" equalAverage="0" bottom="0" percent="0" rank="0" text="" dxfId="9495">
      <formula>$B$454&lt;1</formula>
    </cfRule>
  </conditionalFormatting>
  <conditionalFormatting sqref="B453:H453">
    <cfRule type="expression" priority="68" aboveAverage="0" equalAverage="0" bottom="0" percent="0" rank="0" text="" dxfId="9496">
      <formula>$B$453&lt;1</formula>
    </cfRule>
  </conditionalFormatting>
  <conditionalFormatting sqref="B452:H452">
    <cfRule type="expression" priority="69" aboveAverage="0" equalAverage="0" bottom="0" percent="0" rank="0" text="" dxfId="9497">
      <formula>$B$452&lt;1</formula>
    </cfRule>
  </conditionalFormatting>
  <conditionalFormatting sqref="B451:H451">
    <cfRule type="expression" priority="70" aboveAverage="0" equalAverage="0" bottom="0" percent="0" rank="0" text="" dxfId="9498">
      <formula>$B$451&lt;1</formula>
    </cfRule>
  </conditionalFormatting>
  <conditionalFormatting sqref="B450:H450">
    <cfRule type="expression" priority="71" aboveAverage="0" equalAverage="0" bottom="0" percent="0" rank="0" text="" dxfId="9499">
      <formula>$B$450&lt;1</formula>
    </cfRule>
  </conditionalFormatting>
  <conditionalFormatting sqref="B449:H449">
    <cfRule type="expression" priority="72" aboveAverage="0" equalAverage="0" bottom="0" percent="0" rank="0" text="" dxfId="9500">
      <formula>$B$449&lt;1</formula>
    </cfRule>
  </conditionalFormatting>
  <conditionalFormatting sqref="B448:H448">
    <cfRule type="expression" priority="73" aboveAverage="0" equalAverage="0" bottom="0" percent="0" rank="0" text="" dxfId="9501">
      <formula>$B$448&lt;1</formula>
    </cfRule>
  </conditionalFormatting>
  <conditionalFormatting sqref="B447:H447">
    <cfRule type="expression" priority="74" aboveAverage="0" equalAverage="0" bottom="0" percent="0" rank="0" text="" dxfId="9502">
      <formula>$B$447&lt;1</formula>
    </cfRule>
  </conditionalFormatting>
  <conditionalFormatting sqref="B446:H446">
    <cfRule type="expression" priority="75" aboveAverage="0" equalAverage="0" bottom="0" percent="0" rank="0" text="" dxfId="9503">
      <formula>$B$446&lt;1</formula>
    </cfRule>
  </conditionalFormatting>
  <conditionalFormatting sqref="B445:H445">
    <cfRule type="expression" priority="76" aboveAverage="0" equalAverage="0" bottom="0" percent="0" rank="0" text="" dxfId="9504">
      <formula>$B$445&lt;1</formula>
    </cfRule>
  </conditionalFormatting>
  <conditionalFormatting sqref="B444:H444">
    <cfRule type="expression" priority="77" aboveAverage="0" equalAverage="0" bottom="0" percent="0" rank="0" text="" dxfId="9505">
      <formula>$B$444&lt;1</formula>
    </cfRule>
  </conditionalFormatting>
  <conditionalFormatting sqref="B443:H443">
    <cfRule type="expression" priority="78" aboveAverage="0" equalAverage="0" bottom="0" percent="0" rank="0" text="" dxfId="9506">
      <formula>$B$443&lt;1</formula>
    </cfRule>
  </conditionalFormatting>
  <conditionalFormatting sqref="B442:H442">
    <cfRule type="expression" priority="79" aboveAverage="0" equalAverage="0" bottom="0" percent="0" rank="0" text="" dxfId="9507">
      <formula>$B$442&lt;1</formula>
    </cfRule>
  </conditionalFormatting>
  <conditionalFormatting sqref="B441:H441">
    <cfRule type="expression" priority="80" aboveAverage="0" equalAverage="0" bottom="0" percent="0" rank="0" text="" dxfId="9508">
      <formula>$B$441&lt;1</formula>
    </cfRule>
  </conditionalFormatting>
  <conditionalFormatting sqref="B440:H440">
    <cfRule type="expression" priority="81" aboveAverage="0" equalAverage="0" bottom="0" percent="0" rank="0" text="" dxfId="9509">
      <formula>$B$440&lt;1</formula>
    </cfRule>
  </conditionalFormatting>
  <conditionalFormatting sqref="B439:H439">
    <cfRule type="expression" priority="82" aboveAverage="0" equalAverage="0" bottom="0" percent="0" rank="0" text="" dxfId="9510">
      <formula>$B$439&lt;1</formula>
    </cfRule>
  </conditionalFormatting>
  <conditionalFormatting sqref="B438:H438">
    <cfRule type="expression" priority="83" aboveAverage="0" equalAverage="0" bottom="0" percent="0" rank="0" text="" dxfId="9511">
      <formula>$B$438&lt;1</formula>
    </cfRule>
  </conditionalFormatting>
  <conditionalFormatting sqref="B437:H437">
    <cfRule type="expression" priority="84" aboveAverage="0" equalAverage="0" bottom="0" percent="0" rank="0" text="" dxfId="9512">
      <formula>$B$437&lt;1</formula>
    </cfRule>
  </conditionalFormatting>
  <conditionalFormatting sqref="B436:H436">
    <cfRule type="expression" priority="85" aboveAverage="0" equalAverage="0" bottom="0" percent="0" rank="0" text="" dxfId="9513">
      <formula>$B$436&lt;1</formula>
    </cfRule>
  </conditionalFormatting>
  <conditionalFormatting sqref="B435:H435">
    <cfRule type="expression" priority="86" aboveAverage="0" equalAverage="0" bottom="0" percent="0" rank="0" text="" dxfId="9514">
      <formula>$B$435&lt;1</formula>
    </cfRule>
  </conditionalFormatting>
  <conditionalFormatting sqref="B434:H434">
    <cfRule type="expression" priority="87" aboveAverage="0" equalAverage="0" bottom="0" percent="0" rank="0" text="" dxfId="9515">
      <formula>$B$434&lt;1</formula>
    </cfRule>
  </conditionalFormatting>
  <conditionalFormatting sqref="B433:H433">
    <cfRule type="expression" priority="88" aboveAverage="0" equalAverage="0" bottom="0" percent="0" rank="0" text="" dxfId="9516">
      <formula>$B$433&lt;1</formula>
    </cfRule>
  </conditionalFormatting>
  <conditionalFormatting sqref="B432:H432">
    <cfRule type="expression" priority="89" aboveAverage="0" equalAverage="0" bottom="0" percent="0" rank="0" text="" dxfId="9517">
      <formula>$B$432&lt;1</formula>
    </cfRule>
  </conditionalFormatting>
  <conditionalFormatting sqref="B431:H431">
    <cfRule type="expression" priority="90" aboveAverage="0" equalAverage="0" bottom="0" percent="0" rank="0" text="" dxfId="9518">
      <formula>$B$431&lt;1</formula>
    </cfRule>
  </conditionalFormatting>
  <conditionalFormatting sqref="B430:H430">
    <cfRule type="expression" priority="91" aboveAverage="0" equalAverage="0" bottom="0" percent="0" rank="0" text="" dxfId="9519">
      <formula>$B$430&lt;1</formula>
    </cfRule>
  </conditionalFormatting>
  <conditionalFormatting sqref="B429:H429">
    <cfRule type="expression" priority="92" aboveAverage="0" equalAverage="0" bottom="0" percent="0" rank="0" text="" dxfId="9520">
      <formula>$B$429&lt;1</formula>
    </cfRule>
  </conditionalFormatting>
  <conditionalFormatting sqref="B428:H428">
    <cfRule type="expression" priority="93" aboveAverage="0" equalAverage="0" bottom="0" percent="0" rank="0" text="" dxfId="9521">
      <formula>$B$428&lt;1</formula>
    </cfRule>
  </conditionalFormatting>
  <conditionalFormatting sqref="B427:H427">
    <cfRule type="expression" priority="94" aboveAverage="0" equalAverage="0" bottom="0" percent="0" rank="0" text="" dxfId="9522">
      <formula>$B$427&lt;1</formula>
    </cfRule>
  </conditionalFormatting>
  <conditionalFormatting sqref="B426:H426">
    <cfRule type="expression" priority="95" aboveAverage="0" equalAverage="0" bottom="0" percent="0" rank="0" text="" dxfId="9523">
      <formula>$B$426&lt;1</formula>
    </cfRule>
  </conditionalFormatting>
  <conditionalFormatting sqref="B425:H425">
    <cfRule type="expression" priority="96" aboveAverage="0" equalAverage="0" bottom="0" percent="0" rank="0" text="" dxfId="9524">
      <formula>$B$425&lt;1</formula>
    </cfRule>
  </conditionalFormatting>
  <conditionalFormatting sqref="B424:H424">
    <cfRule type="expression" priority="97" aboveAverage="0" equalAverage="0" bottom="0" percent="0" rank="0" text="" dxfId="9525">
      <formula>$B$424&lt;1</formula>
    </cfRule>
  </conditionalFormatting>
  <conditionalFormatting sqref="B423:H423">
    <cfRule type="expression" priority="98" aboveAverage="0" equalAverage="0" bottom="0" percent="0" rank="0" text="" dxfId="9526">
      <formula>$B$423&lt;1</formula>
    </cfRule>
  </conditionalFormatting>
  <conditionalFormatting sqref="B422:H422">
    <cfRule type="expression" priority="99" aboveAverage="0" equalAverage="0" bottom="0" percent="0" rank="0" text="" dxfId="9527">
      <formula>$B$422&lt;1</formula>
    </cfRule>
  </conditionalFormatting>
  <conditionalFormatting sqref="B421:H421">
    <cfRule type="expression" priority="100" aboveAverage="0" equalAverage="0" bottom="0" percent="0" rank="0" text="" dxfId="9528">
      <formula>$B$421&lt;1</formula>
    </cfRule>
  </conditionalFormatting>
  <conditionalFormatting sqref="B420:H420">
    <cfRule type="expression" priority="101" aboveAverage="0" equalAverage="0" bottom="0" percent="0" rank="0" text="" dxfId="9529">
      <formula>$B$420&lt;1</formula>
    </cfRule>
  </conditionalFormatting>
  <conditionalFormatting sqref="B419:H419">
    <cfRule type="expression" priority="102" aboveAverage="0" equalAverage="0" bottom="0" percent="0" rank="0" text="" dxfId="9530">
      <formula>$B$419&lt;1</formula>
    </cfRule>
  </conditionalFormatting>
  <conditionalFormatting sqref="B418:H418">
    <cfRule type="expression" priority="103" aboveAverage="0" equalAverage="0" bottom="0" percent="0" rank="0" text="" dxfId="9531">
      <formula>$B$418&lt;1</formula>
    </cfRule>
  </conditionalFormatting>
  <conditionalFormatting sqref="B417:H417">
    <cfRule type="expression" priority="104" aboveAverage="0" equalAverage="0" bottom="0" percent="0" rank="0" text="" dxfId="9532">
      <formula>$B$417&lt;1</formula>
    </cfRule>
  </conditionalFormatting>
  <conditionalFormatting sqref="B416:H416">
    <cfRule type="expression" priority="105" aboveAverage="0" equalAverage="0" bottom="0" percent="0" rank="0" text="" dxfId="9533">
      <formula>$B$416&lt;1</formula>
    </cfRule>
  </conditionalFormatting>
  <conditionalFormatting sqref="B415:H415">
    <cfRule type="expression" priority="106" aboveAverage="0" equalAverage="0" bottom="0" percent="0" rank="0" text="" dxfId="9534">
      <formula>$B$415&lt;1</formula>
    </cfRule>
  </conditionalFormatting>
  <conditionalFormatting sqref="B414:H414">
    <cfRule type="expression" priority="107" aboveAverage="0" equalAverage="0" bottom="0" percent="0" rank="0" text="" dxfId="9535">
      <formula>$B$414&lt;1</formula>
    </cfRule>
  </conditionalFormatting>
  <conditionalFormatting sqref="B413:H413">
    <cfRule type="expression" priority="108" aboveAverage="0" equalAverage="0" bottom="0" percent="0" rank="0" text="" dxfId="9536">
      <formula>$B$413&lt;1</formula>
    </cfRule>
  </conditionalFormatting>
  <conditionalFormatting sqref="B412:H412">
    <cfRule type="expression" priority="109" aboveAverage="0" equalAverage="0" bottom="0" percent="0" rank="0" text="" dxfId="9537">
      <formula>$B$412&lt;1</formula>
    </cfRule>
  </conditionalFormatting>
  <conditionalFormatting sqref="B411:H411">
    <cfRule type="expression" priority="110" aboveAverage="0" equalAverage="0" bottom="0" percent="0" rank="0" text="" dxfId="9538">
      <formula>$B$411&lt;1</formula>
    </cfRule>
  </conditionalFormatting>
  <conditionalFormatting sqref="B410:H410">
    <cfRule type="expression" priority="111" aboveAverage="0" equalAverage="0" bottom="0" percent="0" rank="0" text="" dxfId="9539">
      <formula>$B$410&lt;1</formula>
    </cfRule>
  </conditionalFormatting>
  <conditionalFormatting sqref="B409:H409">
    <cfRule type="expression" priority="112" aboveAverage="0" equalAverage="0" bottom="0" percent="0" rank="0" text="" dxfId="9540">
      <formula>$B$409&lt;1</formula>
    </cfRule>
  </conditionalFormatting>
  <conditionalFormatting sqref="B408:H408">
    <cfRule type="expression" priority="113" aboveAverage="0" equalAverage="0" bottom="0" percent="0" rank="0" text="" dxfId="9541">
      <formula>$B$408&lt;1</formula>
    </cfRule>
  </conditionalFormatting>
  <conditionalFormatting sqref="B407:H407">
    <cfRule type="expression" priority="114" aboveAverage="0" equalAverage="0" bottom="0" percent="0" rank="0" text="" dxfId="9542">
      <formula>$B$407&lt;1</formula>
    </cfRule>
  </conditionalFormatting>
  <conditionalFormatting sqref="B406:H406">
    <cfRule type="expression" priority="115" aboveAverage="0" equalAverage="0" bottom="0" percent="0" rank="0" text="" dxfId="9543">
      <formula>$B$406&lt;1</formula>
    </cfRule>
  </conditionalFormatting>
  <conditionalFormatting sqref="B405:H405">
    <cfRule type="expression" priority="116" aboveAverage="0" equalAverage="0" bottom="0" percent="0" rank="0" text="" dxfId="9544">
      <formula>$B$405&lt;1</formula>
    </cfRule>
  </conditionalFormatting>
  <conditionalFormatting sqref="B404:H404">
    <cfRule type="expression" priority="117" aboveAverage="0" equalAverage="0" bottom="0" percent="0" rank="0" text="" dxfId="9545">
      <formula>$B$404&lt;1</formula>
    </cfRule>
  </conditionalFormatting>
  <conditionalFormatting sqref="B403:H403">
    <cfRule type="expression" priority="118" aboveAverage="0" equalAverage="0" bottom="0" percent="0" rank="0" text="" dxfId="9546">
      <formula>$B$403&lt;1</formula>
    </cfRule>
  </conditionalFormatting>
  <conditionalFormatting sqref="B402:H402">
    <cfRule type="expression" priority="119" aboveAverage="0" equalAverage="0" bottom="0" percent="0" rank="0" text="" dxfId="9547">
      <formula>$B$402&lt;1</formula>
    </cfRule>
  </conditionalFormatting>
  <conditionalFormatting sqref="B401:H401">
    <cfRule type="expression" priority="120" aboveAverage="0" equalAverage="0" bottom="0" percent="0" rank="0" text="" dxfId="9548">
      <formula>$B$401&lt;1</formula>
    </cfRule>
  </conditionalFormatting>
  <conditionalFormatting sqref="B400:H400">
    <cfRule type="expression" priority="121" aboveAverage="0" equalAverage="0" bottom="0" percent="0" rank="0" text="" dxfId="9549">
      <formula>$B$400&lt;1</formula>
    </cfRule>
  </conditionalFormatting>
  <conditionalFormatting sqref="B399:H399">
    <cfRule type="expression" priority="122" aboveAverage="0" equalAverage="0" bottom="0" percent="0" rank="0" text="" dxfId="9550">
      <formula>$B$399&lt;1</formula>
    </cfRule>
  </conditionalFormatting>
  <conditionalFormatting sqref="B398:H398">
    <cfRule type="expression" priority="123" aboveAverage="0" equalAverage="0" bottom="0" percent="0" rank="0" text="" dxfId="9551">
      <formula>$B$398&lt;1</formula>
    </cfRule>
  </conditionalFormatting>
  <conditionalFormatting sqref="B397:H397">
    <cfRule type="expression" priority="124" aboveAverage="0" equalAverage="0" bottom="0" percent="0" rank="0" text="" dxfId="9552">
      <formula>$B$397&lt;1</formula>
    </cfRule>
  </conditionalFormatting>
  <conditionalFormatting sqref="B396:H396">
    <cfRule type="expression" priority="125" aboveAverage="0" equalAverage="0" bottom="0" percent="0" rank="0" text="" dxfId="9553">
      <formula>$B$396&lt;1</formula>
    </cfRule>
  </conditionalFormatting>
  <conditionalFormatting sqref="B395:H395">
    <cfRule type="expression" priority="126" aboveAverage="0" equalAverage="0" bottom="0" percent="0" rank="0" text="" dxfId="9554">
      <formula>$B$395&lt;1</formula>
    </cfRule>
  </conditionalFormatting>
  <conditionalFormatting sqref="B394:H394">
    <cfRule type="expression" priority="127" aboveAverage="0" equalAverage="0" bottom="0" percent="0" rank="0" text="" dxfId="9555">
      <formula>$B$394&lt;1</formula>
    </cfRule>
  </conditionalFormatting>
  <conditionalFormatting sqref="B393:H393">
    <cfRule type="expression" priority="128" aboveAverage="0" equalAverage="0" bottom="0" percent="0" rank="0" text="" dxfId="9556">
      <formula>$B$393&lt;1</formula>
    </cfRule>
  </conditionalFormatting>
  <conditionalFormatting sqref="B392:H392">
    <cfRule type="expression" priority="129" aboveAverage="0" equalAverage="0" bottom="0" percent="0" rank="0" text="" dxfId="9557">
      <formula>$B$392&lt;1</formula>
    </cfRule>
  </conditionalFormatting>
  <conditionalFormatting sqref="B391:H391">
    <cfRule type="expression" priority="130" aboveAverage="0" equalAverage="0" bottom="0" percent="0" rank="0" text="" dxfId="9558">
      <formula>$B$391&lt;1</formula>
    </cfRule>
  </conditionalFormatting>
  <conditionalFormatting sqref="B390:H390">
    <cfRule type="expression" priority="131" aboveAverage="0" equalAverage="0" bottom="0" percent="0" rank="0" text="" dxfId="9559">
      <formula>$B$390&lt;1</formula>
    </cfRule>
  </conditionalFormatting>
  <conditionalFormatting sqref="B389:H389">
    <cfRule type="expression" priority="132" aboveAverage="0" equalAverage="0" bottom="0" percent="0" rank="0" text="" dxfId="9560">
      <formula>$B$389&lt;1</formula>
    </cfRule>
  </conditionalFormatting>
  <conditionalFormatting sqref="B388:H388">
    <cfRule type="expression" priority="133" aboveAverage="0" equalAverage="0" bottom="0" percent="0" rank="0" text="" dxfId="9561">
      <formula>$B$388&lt;1</formula>
    </cfRule>
  </conditionalFormatting>
  <conditionalFormatting sqref="B387:H387">
    <cfRule type="expression" priority="134" aboveAverage="0" equalAverage="0" bottom="0" percent="0" rank="0" text="" dxfId="9562">
      <formula>$B$387&lt;1</formula>
    </cfRule>
  </conditionalFormatting>
  <conditionalFormatting sqref="B386:H386">
    <cfRule type="expression" priority="135" aboveAverage="0" equalAverage="0" bottom="0" percent="0" rank="0" text="" dxfId="9563">
      <formula>$B$386&lt;1</formula>
    </cfRule>
  </conditionalFormatting>
  <conditionalFormatting sqref="B385:H385">
    <cfRule type="expression" priority="136" aboveAverage="0" equalAverage="0" bottom="0" percent="0" rank="0" text="" dxfId="9564">
      <formula>$B$385&lt;1</formula>
    </cfRule>
  </conditionalFormatting>
  <conditionalFormatting sqref="B384:H384">
    <cfRule type="expression" priority="137" aboveAverage="0" equalAverage="0" bottom="0" percent="0" rank="0" text="" dxfId="9565">
      <formula>$B$384&lt;1</formula>
    </cfRule>
  </conditionalFormatting>
  <conditionalFormatting sqref="B383:H383">
    <cfRule type="expression" priority="138" aboveAverage="0" equalAverage="0" bottom="0" percent="0" rank="0" text="" dxfId="9566">
      <formula>$B$383&lt;1</formula>
    </cfRule>
  </conditionalFormatting>
  <conditionalFormatting sqref="B382:H382">
    <cfRule type="expression" priority="139" aboveAverage="0" equalAverage="0" bottom="0" percent="0" rank="0" text="" dxfId="9567">
      <formula>$B$382&lt;1</formula>
    </cfRule>
  </conditionalFormatting>
  <conditionalFormatting sqref="B381:H381">
    <cfRule type="expression" priority="140" aboveAverage="0" equalAverage="0" bottom="0" percent="0" rank="0" text="" dxfId="9568">
      <formula>$B$381&lt;1</formula>
    </cfRule>
  </conditionalFormatting>
  <conditionalFormatting sqref="B380:H380">
    <cfRule type="expression" priority="141" aboveAverage="0" equalAverage="0" bottom="0" percent="0" rank="0" text="" dxfId="9569">
      <formula>$B$380&lt;1</formula>
    </cfRule>
  </conditionalFormatting>
  <conditionalFormatting sqref="B379:H379">
    <cfRule type="expression" priority="142" aboveAverage="0" equalAverage="0" bottom="0" percent="0" rank="0" text="" dxfId="9570">
      <formula>$B$379&lt;1</formula>
    </cfRule>
  </conditionalFormatting>
  <conditionalFormatting sqref="B378:H378">
    <cfRule type="expression" priority="143" aboveAverage="0" equalAverage="0" bottom="0" percent="0" rank="0" text="" dxfId="9571">
      <formula>$B$378&lt;1</formula>
    </cfRule>
  </conditionalFormatting>
  <conditionalFormatting sqref="B377:H377">
    <cfRule type="expression" priority="144" aboveAverage="0" equalAverage="0" bottom="0" percent="0" rank="0" text="" dxfId="9572">
      <formula>$B$377&lt;1</formula>
    </cfRule>
  </conditionalFormatting>
  <conditionalFormatting sqref="B376:H376">
    <cfRule type="expression" priority="145" aboveAverage="0" equalAverage="0" bottom="0" percent="0" rank="0" text="" dxfId="9573">
      <formula>$B$376&lt;1</formula>
    </cfRule>
  </conditionalFormatting>
  <conditionalFormatting sqref="B375:H375">
    <cfRule type="expression" priority="146" aboveAverage="0" equalAverage="0" bottom="0" percent="0" rank="0" text="" dxfId="9574">
      <formula>$B$375&lt;1</formula>
    </cfRule>
  </conditionalFormatting>
  <conditionalFormatting sqref="B374:H374">
    <cfRule type="expression" priority="147" aboveAverage="0" equalAverage="0" bottom="0" percent="0" rank="0" text="" dxfId="9575">
      <formula>$B$374&lt;1</formula>
    </cfRule>
  </conditionalFormatting>
  <conditionalFormatting sqref="B373:H373">
    <cfRule type="expression" priority="148" aboveAverage="0" equalAverage="0" bottom="0" percent="0" rank="0" text="" dxfId="9576">
      <formula>$B$373&lt;1</formula>
    </cfRule>
  </conditionalFormatting>
  <conditionalFormatting sqref="B372:H372">
    <cfRule type="expression" priority="149" aboveAverage="0" equalAverage="0" bottom="0" percent="0" rank="0" text="" dxfId="9577">
      <formula>$B$372&lt;1</formula>
    </cfRule>
  </conditionalFormatting>
  <conditionalFormatting sqref="B371:H371">
    <cfRule type="expression" priority="150" aboveAverage="0" equalAverage="0" bottom="0" percent="0" rank="0" text="" dxfId="9578">
      <formula>$B$371&lt;1</formula>
    </cfRule>
  </conditionalFormatting>
  <conditionalFormatting sqref="B370:H370">
    <cfRule type="expression" priority="151" aboveAverage="0" equalAverage="0" bottom="0" percent="0" rank="0" text="" dxfId="9579">
      <formula>$B$370&lt;1</formula>
    </cfRule>
  </conditionalFormatting>
  <conditionalFormatting sqref="B369:H369">
    <cfRule type="expression" priority="152" aboveAverage="0" equalAverage="0" bottom="0" percent="0" rank="0" text="" dxfId="9580">
      <formula>$B$369&lt;1</formula>
    </cfRule>
  </conditionalFormatting>
  <conditionalFormatting sqref="B368:H368">
    <cfRule type="expression" priority="153" aboveAverage="0" equalAverage="0" bottom="0" percent="0" rank="0" text="" dxfId="9581">
      <formula>$B$368&lt;1</formula>
    </cfRule>
  </conditionalFormatting>
  <conditionalFormatting sqref="B367:H367">
    <cfRule type="expression" priority="154" aboveAverage="0" equalAverage="0" bottom="0" percent="0" rank="0" text="" dxfId="9582">
      <formula>$B$367&lt;1</formula>
    </cfRule>
  </conditionalFormatting>
  <conditionalFormatting sqref="B366:H366">
    <cfRule type="expression" priority="155" aboveAverage="0" equalAverage="0" bottom="0" percent="0" rank="0" text="" dxfId="9583">
      <formula>$B$366&lt;1</formula>
    </cfRule>
  </conditionalFormatting>
  <conditionalFormatting sqref="B365:H365">
    <cfRule type="expression" priority="156" aboveAverage="0" equalAverage="0" bottom="0" percent="0" rank="0" text="" dxfId="9584">
      <formula>$B$365&lt;1</formula>
    </cfRule>
  </conditionalFormatting>
  <conditionalFormatting sqref="B364:H364">
    <cfRule type="expression" priority="157" aboveAverage="0" equalAverage="0" bottom="0" percent="0" rank="0" text="" dxfId="9585">
      <formula>$B$364&lt;1</formula>
    </cfRule>
  </conditionalFormatting>
  <conditionalFormatting sqref="B363:H363">
    <cfRule type="expression" priority="158" aboveAverage="0" equalAverage="0" bottom="0" percent="0" rank="0" text="" dxfId="9586">
      <formula>$B$363&lt;1</formula>
    </cfRule>
  </conditionalFormatting>
  <conditionalFormatting sqref="B362:H362">
    <cfRule type="expression" priority="159" aboveAverage="0" equalAverage="0" bottom="0" percent="0" rank="0" text="" dxfId="9587">
      <formula>$B$362&lt;1</formula>
    </cfRule>
  </conditionalFormatting>
  <conditionalFormatting sqref="B359:H359">
    <cfRule type="expression" priority="160" aboveAverage="0" equalAverage="0" bottom="0" percent="0" rank="0" text="" dxfId="9588">
      <formula>$B$359&lt;1</formula>
    </cfRule>
  </conditionalFormatting>
  <conditionalFormatting sqref="B358:H358">
    <cfRule type="expression" priority="161" aboveAverage="0" equalAverage="0" bottom="0" percent="0" rank="0" text="" dxfId="9589">
      <formula>$B$358&lt;1</formula>
    </cfRule>
  </conditionalFormatting>
  <conditionalFormatting sqref="B357:H357">
    <cfRule type="expression" priority="162" aboveAverage="0" equalAverage="0" bottom="0" percent="0" rank="0" text="" dxfId="9590">
      <formula>$B$357&lt;1</formula>
    </cfRule>
  </conditionalFormatting>
  <conditionalFormatting sqref="B356:H356">
    <cfRule type="expression" priority="163" aboveAverage="0" equalAverage="0" bottom="0" percent="0" rank="0" text="" dxfId="9591">
      <formula>$B$356&lt;1</formula>
    </cfRule>
  </conditionalFormatting>
  <conditionalFormatting sqref="B355:H355">
    <cfRule type="expression" priority="164" aboveAverage="0" equalAverage="0" bottom="0" percent="0" rank="0" text="" dxfId="9592">
      <formula>$B$355&lt;1</formula>
    </cfRule>
  </conditionalFormatting>
  <conditionalFormatting sqref="B354:H354">
    <cfRule type="expression" priority="165" aboveAverage="0" equalAverage="0" bottom="0" percent="0" rank="0" text="" dxfId="9593">
      <formula>$B$354&lt;1</formula>
    </cfRule>
  </conditionalFormatting>
  <conditionalFormatting sqref="B353:H353">
    <cfRule type="expression" priority="166" aboveAverage="0" equalAverage="0" bottom="0" percent="0" rank="0" text="" dxfId="9594">
      <formula>$B$353&lt;1</formula>
    </cfRule>
  </conditionalFormatting>
  <conditionalFormatting sqref="B352:H352">
    <cfRule type="expression" priority="167" aboveAverage="0" equalAverage="0" bottom="0" percent="0" rank="0" text="" dxfId="9595">
      <formula>$B$352&lt;1</formula>
    </cfRule>
  </conditionalFormatting>
  <conditionalFormatting sqref="B351:H351">
    <cfRule type="expression" priority="168" aboveAverage="0" equalAverage="0" bottom="0" percent="0" rank="0" text="" dxfId="9596">
      <formula>$B$351&lt;1</formula>
    </cfRule>
  </conditionalFormatting>
  <conditionalFormatting sqref="B350:H350">
    <cfRule type="expression" priority="169" aboveAverage="0" equalAverage="0" bottom="0" percent="0" rank="0" text="" dxfId="9597">
      <formula>$B$350&lt;1</formula>
    </cfRule>
  </conditionalFormatting>
  <conditionalFormatting sqref="B349:H349">
    <cfRule type="expression" priority="170" aboveAverage="0" equalAverage="0" bottom="0" percent="0" rank="0" text="" dxfId="9598">
      <formula>$B$349&lt;1</formula>
    </cfRule>
  </conditionalFormatting>
  <conditionalFormatting sqref="B348:H348">
    <cfRule type="expression" priority="171" aboveAverage="0" equalAverage="0" bottom="0" percent="0" rank="0" text="" dxfId="9599">
      <formula>$B$348&lt;1</formula>
    </cfRule>
  </conditionalFormatting>
  <conditionalFormatting sqref="B343:H343">
    <cfRule type="expression" priority="172" aboveAverage="0" equalAverage="0" bottom="0" percent="0" rank="0" text="" dxfId="9600">
      <formula>$B$343&lt;1</formula>
    </cfRule>
  </conditionalFormatting>
  <conditionalFormatting sqref="B342:H342">
    <cfRule type="expression" priority="173" aboveAverage="0" equalAverage="0" bottom="0" percent="0" rank="0" text="" dxfId="9601">
      <formula>$B$342&lt;1</formula>
    </cfRule>
  </conditionalFormatting>
  <conditionalFormatting sqref="B341:H341">
    <cfRule type="expression" priority="174" aboveAverage="0" equalAverage="0" bottom="0" percent="0" rank="0" text="" dxfId="9602">
      <formula>$B$341&lt;1</formula>
    </cfRule>
  </conditionalFormatting>
  <conditionalFormatting sqref="B340:H340">
    <cfRule type="expression" priority="175" aboveAverage="0" equalAverage="0" bottom="0" percent="0" rank="0" text="" dxfId="9603">
      <formula>$B$340&lt;1</formula>
    </cfRule>
  </conditionalFormatting>
  <conditionalFormatting sqref="B339:H339">
    <cfRule type="expression" priority="176" aboveAverage="0" equalAverage="0" bottom="0" percent="0" rank="0" text="" dxfId="9604">
      <formula>$B$339&lt;1</formula>
    </cfRule>
  </conditionalFormatting>
  <conditionalFormatting sqref="B338:H338">
    <cfRule type="expression" priority="177" aboveAverage="0" equalAverage="0" bottom="0" percent="0" rank="0" text="" dxfId="9605">
      <formula>$B$338&lt;1</formula>
    </cfRule>
  </conditionalFormatting>
  <conditionalFormatting sqref="B337:H337">
    <cfRule type="expression" priority="178" aboveAverage="0" equalAverage="0" bottom="0" percent="0" rank="0" text="" dxfId="9606">
      <formula>$B$337&lt;1</formula>
    </cfRule>
  </conditionalFormatting>
  <conditionalFormatting sqref="B336:H336">
    <cfRule type="expression" priority="179" aboveAverage="0" equalAverage="0" bottom="0" percent="0" rank="0" text="" dxfId="9607">
      <formula>$B$336&lt;1</formula>
    </cfRule>
  </conditionalFormatting>
  <conditionalFormatting sqref="B335:H335">
    <cfRule type="expression" priority="180" aboveAverage="0" equalAverage="0" bottom="0" percent="0" rank="0" text="" dxfId="9608">
      <formula>$B$335&lt;1</formula>
    </cfRule>
  </conditionalFormatting>
  <conditionalFormatting sqref="B334:H334">
    <cfRule type="expression" priority="181" aboveAverage="0" equalAverage="0" bottom="0" percent="0" rank="0" text="" dxfId="9609">
      <formula>$B$334&lt;1</formula>
    </cfRule>
  </conditionalFormatting>
  <conditionalFormatting sqref="B333:H333">
    <cfRule type="expression" priority="182" aboveAverage="0" equalAverage="0" bottom="0" percent="0" rank="0" text="" dxfId="9610">
      <formula>$B$333&lt;1</formula>
    </cfRule>
  </conditionalFormatting>
  <conditionalFormatting sqref="B332:H332">
    <cfRule type="expression" priority="183" aboveAverage="0" equalAverage="0" bottom="0" percent="0" rank="0" text="" dxfId="9611">
      <formula>$B$332&lt;1</formula>
    </cfRule>
  </conditionalFormatting>
  <conditionalFormatting sqref="B331:H331">
    <cfRule type="expression" priority="184" aboveAverage="0" equalAverage="0" bottom="0" percent="0" rank="0" text="" dxfId="9612">
      <formula>$B$331&lt;1</formula>
    </cfRule>
  </conditionalFormatting>
  <conditionalFormatting sqref="B330:H330">
    <cfRule type="expression" priority="185" aboveAverage="0" equalAverage="0" bottom="0" percent="0" rank="0" text="" dxfId="9613">
      <formula>$B$330&lt;1</formula>
    </cfRule>
  </conditionalFormatting>
  <conditionalFormatting sqref="B329:H329">
    <cfRule type="expression" priority="186" aboveAverage="0" equalAverage="0" bottom="0" percent="0" rank="0" text="" dxfId="9614">
      <formula>$B$329&lt;1</formula>
    </cfRule>
  </conditionalFormatting>
  <conditionalFormatting sqref="B328:H328">
    <cfRule type="expression" priority="187" aboveAverage="0" equalAverage="0" bottom="0" percent="0" rank="0" text="" dxfId="9615">
      <formula>$B$328&lt;1</formula>
    </cfRule>
  </conditionalFormatting>
  <conditionalFormatting sqref="B327:H327">
    <cfRule type="expression" priority="188" aboveAverage="0" equalAverage="0" bottom="0" percent="0" rank="0" text="" dxfId="9616">
      <formula>$B$327&lt;1</formula>
    </cfRule>
  </conditionalFormatting>
  <conditionalFormatting sqref="B326:H326">
    <cfRule type="expression" priority="189" aboveAverage="0" equalAverage="0" bottom="0" percent="0" rank="0" text="" dxfId="9617">
      <formula>$B$326&lt;1</formula>
    </cfRule>
  </conditionalFormatting>
  <conditionalFormatting sqref="B325:H325">
    <cfRule type="expression" priority="190" aboveAverage="0" equalAverage="0" bottom="0" percent="0" rank="0" text="" dxfId="9618">
      <formula>$B$325&lt;1</formula>
    </cfRule>
  </conditionalFormatting>
  <conditionalFormatting sqref="B324:H324">
    <cfRule type="expression" priority="191" aboveAverage="0" equalAverage="0" bottom="0" percent="0" rank="0" text="" dxfId="9619">
      <formula>$B$324&lt;1</formula>
    </cfRule>
  </conditionalFormatting>
  <conditionalFormatting sqref="B323:H323">
    <cfRule type="expression" priority="192" aboveAverage="0" equalAverage="0" bottom="0" percent="0" rank="0" text="" dxfId="9620">
      <formula>$B$323&lt;1</formula>
    </cfRule>
  </conditionalFormatting>
  <conditionalFormatting sqref="B322:H322">
    <cfRule type="expression" priority="193" aboveAverage="0" equalAverage="0" bottom="0" percent="0" rank="0" text="" dxfId="9621">
      <formula>$B$322&lt;1</formula>
    </cfRule>
  </conditionalFormatting>
  <conditionalFormatting sqref="B321:H321">
    <cfRule type="expression" priority="194" aboveAverage="0" equalAverage="0" bottom="0" percent="0" rank="0" text="" dxfId="9622">
      <formula>$B$321&lt;1</formula>
    </cfRule>
  </conditionalFormatting>
  <conditionalFormatting sqref="B320:H320">
    <cfRule type="expression" priority="195" aboveAverage="0" equalAverage="0" bottom="0" percent="0" rank="0" text="" dxfId="9623">
      <formula>$B$320&lt;1</formula>
    </cfRule>
  </conditionalFormatting>
  <conditionalFormatting sqref="B319:H319">
    <cfRule type="expression" priority="196" aboveAverage="0" equalAverage="0" bottom="0" percent="0" rank="0" text="" dxfId="9624">
      <formula>$B$319&lt;1</formula>
    </cfRule>
  </conditionalFormatting>
  <conditionalFormatting sqref="B318:H318">
    <cfRule type="expression" priority="197" aboveAverage="0" equalAverage="0" bottom="0" percent="0" rank="0" text="" dxfId="9625">
      <formula>$B$318&lt;1</formula>
    </cfRule>
  </conditionalFormatting>
  <conditionalFormatting sqref="B317:H317">
    <cfRule type="expression" priority="198" aboveAverage="0" equalAverage="0" bottom="0" percent="0" rank="0" text="" dxfId="9626">
      <formula>$B$317&lt;1</formula>
    </cfRule>
  </conditionalFormatting>
  <conditionalFormatting sqref="B316:H316">
    <cfRule type="expression" priority="199" aboveAverage="0" equalAverage="0" bottom="0" percent="0" rank="0" text="" dxfId="9627">
      <formula>$B$316&lt;1</formula>
    </cfRule>
  </conditionalFormatting>
  <conditionalFormatting sqref="B315:H315">
    <cfRule type="expression" priority="200" aboveAverage="0" equalAverage="0" bottom="0" percent="0" rank="0" text="" dxfId="9628">
      <formula>$B$315&lt;1</formula>
    </cfRule>
  </conditionalFormatting>
  <conditionalFormatting sqref="B314:H314">
    <cfRule type="expression" priority="201" aboveAverage="0" equalAverage="0" bottom="0" percent="0" rank="0" text="" dxfId="9629">
      <formula>$B$314&lt;1</formula>
    </cfRule>
  </conditionalFormatting>
  <conditionalFormatting sqref="B313:H313">
    <cfRule type="expression" priority="202" aboveAverage="0" equalAverage="0" bottom="0" percent="0" rank="0" text="" dxfId="9630">
      <formula>$B$313&lt;1</formula>
    </cfRule>
  </conditionalFormatting>
  <conditionalFormatting sqref="B312:H312">
    <cfRule type="expression" priority="203" aboveAverage="0" equalAverage="0" bottom="0" percent="0" rank="0" text="" dxfId="9631">
      <formula>$B$312&lt;1</formula>
    </cfRule>
  </conditionalFormatting>
  <conditionalFormatting sqref="B311:H311">
    <cfRule type="expression" priority="204" aboveAverage="0" equalAverage="0" bottom="0" percent="0" rank="0" text="" dxfId="9632">
      <formula>$B$311&lt;1</formula>
    </cfRule>
  </conditionalFormatting>
  <conditionalFormatting sqref="B310:H310">
    <cfRule type="expression" priority="205" aboveAverage="0" equalAverage="0" bottom="0" percent="0" rank="0" text="" dxfId="9633">
      <formula>$B$310&lt;1</formula>
    </cfRule>
  </conditionalFormatting>
  <conditionalFormatting sqref="B309:H309">
    <cfRule type="expression" priority="206" aboveAverage="0" equalAverage="0" bottom="0" percent="0" rank="0" text="" dxfId="9634">
      <formula>$B$309&lt;1</formula>
    </cfRule>
  </conditionalFormatting>
  <conditionalFormatting sqref="B308:H308">
    <cfRule type="expression" priority="207" aboveAverage="0" equalAverage="0" bottom="0" percent="0" rank="0" text="" dxfId="9635">
      <formula>$B$308&lt;1</formula>
    </cfRule>
  </conditionalFormatting>
  <conditionalFormatting sqref="B307:H307">
    <cfRule type="expression" priority="208" aboveAverage="0" equalAverage="0" bottom="0" percent="0" rank="0" text="" dxfId="9636">
      <formula>$B$307&lt;1</formula>
    </cfRule>
  </conditionalFormatting>
  <conditionalFormatting sqref="B306:H306">
    <cfRule type="expression" priority="209" aboveAverage="0" equalAverage="0" bottom="0" percent="0" rank="0" text="" dxfId="9637">
      <formula>$B$306&lt;1</formula>
    </cfRule>
  </conditionalFormatting>
  <conditionalFormatting sqref="B305:H305">
    <cfRule type="expression" priority="210" aboveAverage="0" equalAverage="0" bottom="0" percent="0" rank="0" text="" dxfId="9638">
      <formula>$B$305&lt;1</formula>
    </cfRule>
  </conditionalFormatting>
  <conditionalFormatting sqref="B304:H304">
    <cfRule type="expression" priority="211" aboveAverage="0" equalAverage="0" bottom="0" percent="0" rank="0" text="" dxfId="9639">
      <formula>$B$304&lt;1</formula>
    </cfRule>
  </conditionalFormatting>
  <conditionalFormatting sqref="B303:H303">
    <cfRule type="expression" priority="212" aboveAverage="0" equalAverage="0" bottom="0" percent="0" rank="0" text="" dxfId="9640">
      <formula>$B$303&lt;1</formula>
    </cfRule>
  </conditionalFormatting>
  <conditionalFormatting sqref="B302:H302">
    <cfRule type="expression" priority="213" aboveAverage="0" equalAverage="0" bottom="0" percent="0" rank="0" text="" dxfId="9641">
      <formula>$B$302&lt;1</formula>
    </cfRule>
  </conditionalFormatting>
  <conditionalFormatting sqref="B301:H301">
    <cfRule type="expression" priority="214" aboveAverage="0" equalAverage="0" bottom="0" percent="0" rank="0" text="" dxfId="9642">
      <formula>$B$301&lt;1</formula>
    </cfRule>
  </conditionalFormatting>
  <conditionalFormatting sqref="B300:H300">
    <cfRule type="expression" priority="215" aboveAverage="0" equalAverage="0" bottom="0" percent="0" rank="0" text="" dxfId="9643">
      <formula>$B$300&lt;1</formula>
    </cfRule>
  </conditionalFormatting>
  <conditionalFormatting sqref="B299:H299">
    <cfRule type="expression" priority="216" aboveAverage="0" equalAverage="0" bottom="0" percent="0" rank="0" text="" dxfId="9644">
      <formula>$B$299&lt;1</formula>
    </cfRule>
  </conditionalFormatting>
  <conditionalFormatting sqref="B298:H298">
    <cfRule type="expression" priority="217" aboveAverage="0" equalAverage="0" bottom="0" percent="0" rank="0" text="" dxfId="9645">
      <formula>$B$298&lt;1</formula>
    </cfRule>
  </conditionalFormatting>
  <conditionalFormatting sqref="B297:H297">
    <cfRule type="expression" priority="218" aboveAverage="0" equalAverage="0" bottom="0" percent="0" rank="0" text="" dxfId="9646">
      <formula>$B$297&lt;1</formula>
    </cfRule>
  </conditionalFormatting>
  <conditionalFormatting sqref="B296:H296">
    <cfRule type="expression" priority="219" aboveAverage="0" equalAverage="0" bottom="0" percent="0" rank="0" text="" dxfId="9647">
      <formula>$B$296&lt;1</formula>
    </cfRule>
  </conditionalFormatting>
  <conditionalFormatting sqref="B295:H295">
    <cfRule type="expression" priority="220" aboveAverage="0" equalAverage="0" bottom="0" percent="0" rank="0" text="" dxfId="9648">
      <formula>$B$295&lt;1</formula>
    </cfRule>
  </conditionalFormatting>
  <conditionalFormatting sqref="B294:H294">
    <cfRule type="expression" priority="221" aboveAverage="0" equalAverage="0" bottom="0" percent="0" rank="0" text="" dxfId="9649">
      <formula>$B$294&lt;1</formula>
    </cfRule>
  </conditionalFormatting>
  <conditionalFormatting sqref="B293:H293">
    <cfRule type="expression" priority="222" aboveAverage="0" equalAverage="0" bottom="0" percent="0" rank="0" text="" dxfId="9650">
      <formula>$B$293&lt;1</formula>
    </cfRule>
  </conditionalFormatting>
  <conditionalFormatting sqref="B292:H292">
    <cfRule type="expression" priority="223" aboveAverage="0" equalAverage="0" bottom="0" percent="0" rank="0" text="" dxfId="9651">
      <formula>$B$292&lt;1</formula>
    </cfRule>
  </conditionalFormatting>
  <conditionalFormatting sqref="B291:H291">
    <cfRule type="expression" priority="224" aboveAverage="0" equalAverage="0" bottom="0" percent="0" rank="0" text="" dxfId="9652">
      <formula>$B$291&lt;1</formula>
    </cfRule>
  </conditionalFormatting>
  <conditionalFormatting sqref="B290:H290">
    <cfRule type="expression" priority="225" aboveAverage="0" equalAverage="0" bottom="0" percent="0" rank="0" text="" dxfId="9653">
      <formula>$B$290&lt;1</formula>
    </cfRule>
  </conditionalFormatting>
  <conditionalFormatting sqref="B289:H289">
    <cfRule type="expression" priority="226" aboveAverage="0" equalAverage="0" bottom="0" percent="0" rank="0" text="" dxfId="9654">
      <formula>$B$289&lt;1</formula>
    </cfRule>
  </conditionalFormatting>
  <conditionalFormatting sqref="B288:H288">
    <cfRule type="expression" priority="227" aboveAverage="0" equalAverage="0" bottom="0" percent="0" rank="0" text="" dxfId="9655">
      <formula>$B$288&lt;1</formula>
    </cfRule>
  </conditionalFormatting>
  <conditionalFormatting sqref="B287:H287">
    <cfRule type="expression" priority="228" aboveAverage="0" equalAverage="0" bottom="0" percent="0" rank="0" text="" dxfId="9656">
      <formula>$B$287&lt;1</formula>
    </cfRule>
  </conditionalFormatting>
  <conditionalFormatting sqref="B286:H286">
    <cfRule type="expression" priority="229" aboveAverage="0" equalAverage="0" bottom="0" percent="0" rank="0" text="" dxfId="9657">
      <formula>$B$286&lt;1</formula>
    </cfRule>
  </conditionalFormatting>
  <conditionalFormatting sqref="B285:H285">
    <cfRule type="expression" priority="230" aboveAverage="0" equalAverage="0" bottom="0" percent="0" rank="0" text="" dxfId="9658">
      <formula>$B$285&lt;1</formula>
    </cfRule>
  </conditionalFormatting>
  <conditionalFormatting sqref="B284:H284">
    <cfRule type="expression" priority="231" aboveAverage="0" equalAverage="0" bottom="0" percent="0" rank="0" text="" dxfId="9659">
      <formula>$B$284&lt;1</formula>
    </cfRule>
  </conditionalFormatting>
  <conditionalFormatting sqref="B283:H283">
    <cfRule type="expression" priority="232" aboveAverage="0" equalAverage="0" bottom="0" percent="0" rank="0" text="" dxfId="9660">
      <formula>$B$283&lt;1</formula>
    </cfRule>
  </conditionalFormatting>
  <conditionalFormatting sqref="B282:H282">
    <cfRule type="expression" priority="233" aboveAverage="0" equalAverage="0" bottom="0" percent="0" rank="0" text="" dxfId="9661">
      <formula>$B$282&lt;1</formula>
    </cfRule>
  </conditionalFormatting>
  <conditionalFormatting sqref="B281:H281">
    <cfRule type="expression" priority="234" aboveAverage="0" equalAverage="0" bottom="0" percent="0" rank="0" text="" dxfId="9662">
      <formula>$B$281&lt;1</formula>
    </cfRule>
  </conditionalFormatting>
  <conditionalFormatting sqref="B280:H280">
    <cfRule type="expression" priority="235" aboveAverage="0" equalAverage="0" bottom="0" percent="0" rank="0" text="" dxfId="9663">
      <formula>$B$280&lt;1</formula>
    </cfRule>
  </conditionalFormatting>
  <conditionalFormatting sqref="B279:H279">
    <cfRule type="expression" priority="236" aboveAverage="0" equalAverage="0" bottom="0" percent="0" rank="0" text="" dxfId="9664">
      <formula>$B$279&lt;1</formula>
    </cfRule>
  </conditionalFormatting>
  <conditionalFormatting sqref="B278:H278">
    <cfRule type="expression" priority="237" aboveAverage="0" equalAverage="0" bottom="0" percent="0" rank="0" text="" dxfId="9665">
      <formula>$B$278&lt;1</formula>
    </cfRule>
  </conditionalFormatting>
  <conditionalFormatting sqref="B277:H277">
    <cfRule type="expression" priority="238" aboveAverage="0" equalAverage="0" bottom="0" percent="0" rank="0" text="" dxfId="9666">
      <formula>$B$277&lt;1</formula>
    </cfRule>
  </conditionalFormatting>
  <conditionalFormatting sqref="B276:H276">
    <cfRule type="expression" priority="239" aboveAverage="0" equalAverage="0" bottom="0" percent="0" rank="0" text="" dxfId="9667">
      <formula>$B$276&lt;1</formula>
    </cfRule>
  </conditionalFormatting>
  <conditionalFormatting sqref="B275:H275">
    <cfRule type="expression" priority="240" aboveAverage="0" equalAverage="0" bottom="0" percent="0" rank="0" text="" dxfId="9668">
      <formula>$B$275&lt;1</formula>
    </cfRule>
  </conditionalFormatting>
  <conditionalFormatting sqref="B274:H274">
    <cfRule type="expression" priority="241" aboveAverage="0" equalAverage="0" bottom="0" percent="0" rank="0" text="" dxfId="9669">
      <formula>$B$274&lt;1</formula>
    </cfRule>
  </conditionalFormatting>
  <conditionalFormatting sqref="B273:H273">
    <cfRule type="expression" priority="242" aboveAverage="0" equalAverage="0" bottom="0" percent="0" rank="0" text="" dxfId="9670">
      <formula>$B$273&lt;1</formula>
    </cfRule>
  </conditionalFormatting>
  <conditionalFormatting sqref="B272:H272">
    <cfRule type="expression" priority="243" aboveAverage="0" equalAverage="0" bottom="0" percent="0" rank="0" text="" dxfId="9671">
      <formula>$B$272&lt;1</formula>
    </cfRule>
  </conditionalFormatting>
  <conditionalFormatting sqref="B271:H271">
    <cfRule type="expression" priority="244" aboveAverage="0" equalAverage="0" bottom="0" percent="0" rank="0" text="" dxfId="9672">
      <formula>$B$271&lt;1</formula>
    </cfRule>
  </conditionalFormatting>
  <conditionalFormatting sqref="B270:H270">
    <cfRule type="expression" priority="245" aboveAverage="0" equalAverage="0" bottom="0" percent="0" rank="0" text="" dxfId="9673">
      <formula>$B$270&lt;1</formula>
    </cfRule>
  </conditionalFormatting>
  <conditionalFormatting sqref="B269:H269">
    <cfRule type="expression" priority="246" aboveAverage="0" equalAverage="0" bottom="0" percent="0" rank="0" text="" dxfId="9674">
      <formula>$B$269&lt;1</formula>
    </cfRule>
  </conditionalFormatting>
  <conditionalFormatting sqref="B268:H268">
    <cfRule type="expression" priority="247" aboveAverage="0" equalAverage="0" bottom="0" percent="0" rank="0" text="" dxfId="9675">
      <formula>$B$268&lt;1</formula>
    </cfRule>
  </conditionalFormatting>
  <conditionalFormatting sqref="B265:H265">
    <cfRule type="expression" priority="248" aboveAverage="0" equalAverage="0" bottom="0" percent="0" rank="0" text="" dxfId="9676">
      <formula>$B$265&lt;1</formula>
    </cfRule>
  </conditionalFormatting>
  <conditionalFormatting sqref="B264:H264">
    <cfRule type="expression" priority="249" aboveAverage="0" equalAverage="0" bottom="0" percent="0" rank="0" text="" dxfId="9677">
      <formula>$B$264&lt;1</formula>
    </cfRule>
  </conditionalFormatting>
  <conditionalFormatting sqref="B263:H263">
    <cfRule type="expression" priority="250" aboveAverage="0" equalAverage="0" bottom="0" percent="0" rank="0" text="" dxfId="9678">
      <formula>$B$263&lt;1</formula>
    </cfRule>
  </conditionalFormatting>
  <conditionalFormatting sqref="B262:H262">
    <cfRule type="expression" priority="251" aboveAverage="0" equalAverage="0" bottom="0" percent="0" rank="0" text="" dxfId="9679">
      <formula>$B$262&lt;1</formula>
    </cfRule>
  </conditionalFormatting>
  <conditionalFormatting sqref="B261:H261">
    <cfRule type="expression" priority="252" aboveAverage="0" equalAverage="0" bottom="0" percent="0" rank="0" text="" dxfId="9680">
      <formula>$B$261&lt;1</formula>
    </cfRule>
  </conditionalFormatting>
  <conditionalFormatting sqref="B260:H260">
    <cfRule type="expression" priority="253" aboveAverage="0" equalAverage="0" bottom="0" percent="0" rank="0" text="" dxfId="9681">
      <formula>$B$260&lt;1</formula>
    </cfRule>
  </conditionalFormatting>
  <conditionalFormatting sqref="B259:H259">
    <cfRule type="expression" priority="254" aboveAverage="0" equalAverage="0" bottom="0" percent="0" rank="0" text="" dxfId="9682">
      <formula>$B$259&lt;1</formula>
    </cfRule>
  </conditionalFormatting>
  <conditionalFormatting sqref="B258:H258">
    <cfRule type="expression" priority="255" aboveAverage="0" equalAverage="0" bottom="0" percent="0" rank="0" text="" dxfId="9683">
      <formula>$B$258&lt;1</formula>
    </cfRule>
  </conditionalFormatting>
  <conditionalFormatting sqref="B257:H257">
    <cfRule type="expression" priority="256" aboveAverage="0" equalAverage="0" bottom="0" percent="0" rank="0" text="" dxfId="9684">
      <formula>$B$257&lt;1</formula>
    </cfRule>
  </conditionalFormatting>
  <conditionalFormatting sqref="B256:H256">
    <cfRule type="expression" priority="257" aboveAverage="0" equalAverage="0" bottom="0" percent="0" rank="0" text="" dxfId="9685">
      <formula>$B$256&lt;1</formula>
    </cfRule>
  </conditionalFormatting>
  <conditionalFormatting sqref="B255:H255">
    <cfRule type="expression" priority="258" aboveAverage="0" equalAverage="0" bottom="0" percent="0" rank="0" text="" dxfId="9686">
      <formula>$B$255&lt;1</formula>
    </cfRule>
  </conditionalFormatting>
  <conditionalFormatting sqref="B254:H254">
    <cfRule type="expression" priority="259" aboveAverage="0" equalAverage="0" bottom="0" percent="0" rank="0" text="" dxfId="9687">
      <formula>$B$254&lt;1</formula>
    </cfRule>
  </conditionalFormatting>
  <conditionalFormatting sqref="B253:H253">
    <cfRule type="expression" priority="260" aboveAverage="0" equalAverage="0" bottom="0" percent="0" rank="0" text="" dxfId="9688">
      <formula>$B$253&lt;1</formula>
    </cfRule>
  </conditionalFormatting>
  <conditionalFormatting sqref="B252:H252">
    <cfRule type="expression" priority="261" aboveAverage="0" equalAverage="0" bottom="0" percent="0" rank="0" text="" dxfId="9689">
      <formula>$B$252&lt;1</formula>
    </cfRule>
  </conditionalFormatting>
  <conditionalFormatting sqref="B251:H251">
    <cfRule type="expression" priority="262" aboveAverage="0" equalAverage="0" bottom="0" percent="0" rank="0" text="" dxfId="9690">
      <formula>$B$251&lt;1</formula>
    </cfRule>
  </conditionalFormatting>
  <conditionalFormatting sqref="B250:H250">
    <cfRule type="expression" priority="263" aboveAverage="0" equalAverage="0" bottom="0" percent="0" rank="0" text="" dxfId="9691">
      <formula>$B$250&lt;1</formula>
    </cfRule>
  </conditionalFormatting>
  <conditionalFormatting sqref="B249:H249">
    <cfRule type="expression" priority="264" aboveAverage="0" equalAverage="0" bottom="0" percent="0" rank="0" text="" dxfId="9692">
      <formula>$B$249&lt;1</formula>
    </cfRule>
  </conditionalFormatting>
  <conditionalFormatting sqref="B248:H248">
    <cfRule type="expression" priority="265" aboveAverage="0" equalAverage="0" bottom="0" percent="0" rank="0" text="" dxfId="9693">
      <formula>$B$248&lt;1</formula>
    </cfRule>
  </conditionalFormatting>
  <conditionalFormatting sqref="B247:H247">
    <cfRule type="expression" priority="266" aboveAverage="0" equalAverage="0" bottom="0" percent="0" rank="0" text="" dxfId="9694">
      <formula>$B$247&lt;1</formula>
    </cfRule>
  </conditionalFormatting>
  <conditionalFormatting sqref="B246:H246">
    <cfRule type="expression" priority="267" aboveAverage="0" equalAverage="0" bottom="0" percent="0" rank="0" text="" dxfId="9695">
      <formula>$B$246&lt;1</formula>
    </cfRule>
  </conditionalFormatting>
  <conditionalFormatting sqref="B245:H245">
    <cfRule type="expression" priority="268" aboveAverage="0" equalAverage="0" bottom="0" percent="0" rank="0" text="" dxfId="9696">
      <formula>$B$245&lt;1</formula>
    </cfRule>
  </conditionalFormatting>
  <conditionalFormatting sqref="B244:H244">
    <cfRule type="expression" priority="269" aboveAverage="0" equalAverage="0" bottom="0" percent="0" rank="0" text="" dxfId="9697">
      <formula>$B$244&lt;1</formula>
    </cfRule>
  </conditionalFormatting>
  <conditionalFormatting sqref="B243:H243">
    <cfRule type="expression" priority="270" aboveAverage="0" equalAverage="0" bottom="0" percent="0" rank="0" text="" dxfId="9698">
      <formula>$B$243&lt;1</formula>
    </cfRule>
  </conditionalFormatting>
  <conditionalFormatting sqref="B242:H242">
    <cfRule type="expression" priority="271" aboveAverage="0" equalAverage="0" bottom="0" percent="0" rank="0" text="" dxfId="9699">
      <formula>$B$242&lt;1</formula>
    </cfRule>
  </conditionalFormatting>
  <conditionalFormatting sqref="B241:H241">
    <cfRule type="expression" priority="272" aboveAverage="0" equalAverage="0" bottom="0" percent="0" rank="0" text="" dxfId="9700">
      <formula>$B$241&lt;1</formula>
    </cfRule>
  </conditionalFormatting>
  <conditionalFormatting sqref="B240:H240">
    <cfRule type="expression" priority="273" aboveAverage="0" equalAverage="0" bottom="0" percent="0" rank="0" text="" dxfId="9701">
      <formula>$B$240&lt;1</formula>
    </cfRule>
  </conditionalFormatting>
  <conditionalFormatting sqref="B239:H239">
    <cfRule type="expression" priority="274" aboveAverage="0" equalAverage="0" bottom="0" percent="0" rank="0" text="" dxfId="9702">
      <formula>$B$239&lt;1</formula>
    </cfRule>
  </conditionalFormatting>
  <conditionalFormatting sqref="B238:H238">
    <cfRule type="expression" priority="275" aboveAverage="0" equalAverage="0" bottom="0" percent="0" rank="0" text="" dxfId="9703">
      <formula>$B$238&lt;1</formula>
    </cfRule>
  </conditionalFormatting>
  <conditionalFormatting sqref="B233:H233">
    <cfRule type="expression" priority="276" aboveAverage="0" equalAverage="0" bottom="0" percent="0" rank="0" text="" dxfId="9704">
      <formula>$B$233&lt;1</formula>
    </cfRule>
  </conditionalFormatting>
  <conditionalFormatting sqref="B232:H232">
    <cfRule type="expression" priority="277" aboveAverage="0" equalAverage="0" bottom="0" percent="0" rank="0" text="" dxfId="9705">
      <formula>$B$232&lt;1</formula>
    </cfRule>
  </conditionalFormatting>
  <conditionalFormatting sqref="B231:H231">
    <cfRule type="expression" priority="278" aboveAverage="0" equalAverage="0" bottom="0" percent="0" rank="0" text="" dxfId="9706">
      <formula>$B$231&lt;1</formula>
    </cfRule>
  </conditionalFormatting>
  <conditionalFormatting sqref="B230:H230">
    <cfRule type="expression" priority="279" aboveAverage="0" equalAverage="0" bottom="0" percent="0" rank="0" text="" dxfId="9707">
      <formula>$B$230&lt;1</formula>
    </cfRule>
  </conditionalFormatting>
  <conditionalFormatting sqref="B229:H229">
    <cfRule type="expression" priority="280" aboveAverage="0" equalAverage="0" bottom="0" percent="0" rank="0" text="" dxfId="9708">
      <formula>$B$229&lt;1</formula>
    </cfRule>
  </conditionalFormatting>
  <conditionalFormatting sqref="B228:H228">
    <cfRule type="expression" priority="281" aboveAverage="0" equalAverage="0" bottom="0" percent="0" rank="0" text="" dxfId="9709">
      <formula>$B$228&lt;1</formula>
    </cfRule>
  </conditionalFormatting>
  <conditionalFormatting sqref="B227:H227">
    <cfRule type="expression" priority="282" aboveAverage="0" equalAverage="0" bottom="0" percent="0" rank="0" text="" dxfId="9710">
      <formula>$B$227&lt;1</formula>
    </cfRule>
  </conditionalFormatting>
  <conditionalFormatting sqref="B226:H226">
    <cfRule type="expression" priority="283" aboveAverage="0" equalAverage="0" bottom="0" percent="0" rank="0" text="" dxfId="9711">
      <formula>$B$226&lt;1</formula>
    </cfRule>
  </conditionalFormatting>
  <conditionalFormatting sqref="B225:H225">
    <cfRule type="expression" priority="284" aboveAverage="0" equalAverage="0" bottom="0" percent="0" rank="0" text="" dxfId="9712">
      <formula>$B$225&lt;1</formula>
    </cfRule>
  </conditionalFormatting>
  <conditionalFormatting sqref="B224:H224">
    <cfRule type="expression" priority="285" aboveAverage="0" equalAverage="0" bottom="0" percent="0" rank="0" text="" dxfId="9713">
      <formula>$B$224&lt;1</formula>
    </cfRule>
  </conditionalFormatting>
  <conditionalFormatting sqref="B223:H223">
    <cfRule type="expression" priority="286" aboveAverage="0" equalAverage="0" bottom="0" percent="0" rank="0" text="" dxfId="9714">
      <formula>$B$223&lt;1</formula>
    </cfRule>
  </conditionalFormatting>
  <conditionalFormatting sqref="B222:H222">
    <cfRule type="expression" priority="287" aboveAverage="0" equalAverage="0" bottom="0" percent="0" rank="0" text="" dxfId="9715">
      <formula>$B$222&lt;1</formula>
    </cfRule>
  </conditionalFormatting>
  <conditionalFormatting sqref="B221:H221">
    <cfRule type="expression" priority="288" aboveAverage="0" equalAverage="0" bottom="0" percent="0" rank="0" text="" dxfId="9716">
      <formula>$B$221&lt;1</formula>
    </cfRule>
  </conditionalFormatting>
  <conditionalFormatting sqref="B220:H220">
    <cfRule type="expression" priority="289" aboveAverage="0" equalAverage="0" bottom="0" percent="0" rank="0" text="" dxfId="9717">
      <formula>$B$220&lt;1</formula>
    </cfRule>
  </conditionalFormatting>
  <conditionalFormatting sqref="B219:H219">
    <cfRule type="expression" priority="290" aboveAverage="0" equalAverage="0" bottom="0" percent="0" rank="0" text="" dxfId="9718">
      <formula>$B$219&lt;1</formula>
    </cfRule>
  </conditionalFormatting>
  <conditionalFormatting sqref="B218:H218">
    <cfRule type="expression" priority="291" aboveAverage="0" equalAverage="0" bottom="0" percent="0" rank="0" text="" dxfId="9719">
      <formula>$B$218&lt;1</formula>
    </cfRule>
  </conditionalFormatting>
  <conditionalFormatting sqref="B217:H217">
    <cfRule type="expression" priority="292" aboveAverage="0" equalAverage="0" bottom="0" percent="0" rank="0" text="" dxfId="9720">
      <formula>$B$217&lt;1</formula>
    </cfRule>
  </conditionalFormatting>
  <conditionalFormatting sqref="B216:H216">
    <cfRule type="expression" priority="293" aboveAverage="0" equalAverage="0" bottom="0" percent="0" rank="0" text="" dxfId="9721">
      <formula>$B$216&lt;1</formula>
    </cfRule>
  </conditionalFormatting>
  <conditionalFormatting sqref="B215:H215">
    <cfRule type="expression" priority="294" aboveAverage="0" equalAverage="0" bottom="0" percent="0" rank="0" text="" dxfId="9722">
      <formula>$B$215&lt;1</formula>
    </cfRule>
  </conditionalFormatting>
  <conditionalFormatting sqref="B214:H214">
    <cfRule type="expression" priority="295" aboveAverage="0" equalAverage="0" bottom="0" percent="0" rank="0" text="" dxfId="9723">
      <formula>$B$214&lt;1</formula>
    </cfRule>
  </conditionalFormatting>
  <conditionalFormatting sqref="B213:H213">
    <cfRule type="expression" priority="296" aboveAverage="0" equalAverage="0" bottom="0" percent="0" rank="0" text="" dxfId="9724">
      <formula>$B$213&lt;1</formula>
    </cfRule>
  </conditionalFormatting>
  <conditionalFormatting sqref="B212:H212">
    <cfRule type="expression" priority="297" aboveAverage="0" equalAverage="0" bottom="0" percent="0" rank="0" text="" dxfId="9725">
      <formula>$B$212&lt;1</formula>
    </cfRule>
  </conditionalFormatting>
  <conditionalFormatting sqref="B211:H211">
    <cfRule type="expression" priority="298" aboveAverage="0" equalAverage="0" bottom="0" percent="0" rank="0" text="" dxfId="9726">
      <formula>$B$211&lt;1</formula>
    </cfRule>
  </conditionalFormatting>
  <conditionalFormatting sqref="B210:H210">
    <cfRule type="expression" priority="299" aboveAverage="0" equalAverage="0" bottom="0" percent="0" rank="0" text="" dxfId="9727">
      <formula>$B$210&lt;1</formula>
    </cfRule>
  </conditionalFormatting>
  <conditionalFormatting sqref="B209:H209">
    <cfRule type="expression" priority="300" aboveAverage="0" equalAverage="0" bottom="0" percent="0" rank="0" text="" dxfId="9728">
      <formula>$B$209&lt;1</formula>
    </cfRule>
  </conditionalFormatting>
  <conditionalFormatting sqref="B208:H208">
    <cfRule type="expression" priority="301" aboveAverage="0" equalAverage="0" bottom="0" percent="0" rank="0" text="" dxfId="9729">
      <formula>$B$208&lt;1</formula>
    </cfRule>
  </conditionalFormatting>
  <conditionalFormatting sqref="B207:H207">
    <cfRule type="expression" priority="302" aboveAverage="0" equalAverage="0" bottom="0" percent="0" rank="0" text="" dxfId="9730">
      <formula>$B$207&lt;1</formula>
    </cfRule>
  </conditionalFormatting>
  <conditionalFormatting sqref="B206:H206">
    <cfRule type="expression" priority="303" aboveAverage="0" equalAverage="0" bottom="0" percent="0" rank="0" text="" dxfId="9731">
      <formula>$B$206&lt;1</formula>
    </cfRule>
  </conditionalFormatting>
  <conditionalFormatting sqref="B205:H205">
    <cfRule type="expression" priority="304" aboveAverage="0" equalAverage="0" bottom="0" percent="0" rank="0" text="" dxfId="9732">
      <formula>$B$205&lt;1</formula>
    </cfRule>
  </conditionalFormatting>
  <conditionalFormatting sqref="B204:H204">
    <cfRule type="expression" priority="305" aboveAverage="0" equalAverage="0" bottom="0" percent="0" rank="0" text="" dxfId="9733">
      <formula>$B$204&lt;1</formula>
    </cfRule>
  </conditionalFormatting>
  <conditionalFormatting sqref="B203:H203">
    <cfRule type="expression" priority="306" aboveAverage="0" equalAverage="0" bottom="0" percent="0" rank="0" text="" dxfId="9734">
      <formula>$B$203&lt;1</formula>
    </cfRule>
  </conditionalFormatting>
  <conditionalFormatting sqref="B202:H202">
    <cfRule type="expression" priority="307" aboveAverage="0" equalAverage="0" bottom="0" percent="0" rank="0" text="" dxfId="9735">
      <formula>$B$202&lt;1</formula>
    </cfRule>
  </conditionalFormatting>
  <conditionalFormatting sqref="B201:H201">
    <cfRule type="expression" priority="308" aboveAverage="0" equalAverage="0" bottom="0" percent="0" rank="0" text="" dxfId="9736">
      <formula>$B$201&lt;1</formula>
    </cfRule>
  </conditionalFormatting>
  <conditionalFormatting sqref="B200:H200">
    <cfRule type="expression" priority="309" aboveAverage="0" equalAverage="0" bottom="0" percent="0" rank="0" text="" dxfId="9737">
      <formula>$B$200&lt;1</formula>
    </cfRule>
  </conditionalFormatting>
  <conditionalFormatting sqref="B197:H197">
    <cfRule type="expression" priority="310" aboveAverage="0" equalAverage="0" bottom="0" percent="0" rank="0" text="" dxfId="9738">
      <formula>$B$197&lt;1</formula>
    </cfRule>
  </conditionalFormatting>
  <conditionalFormatting sqref="B196:H196">
    <cfRule type="expression" priority="311" aboveAverage="0" equalAverage="0" bottom="0" percent="0" rank="0" text="" dxfId="9739">
      <formula>$B$196&lt;1</formula>
    </cfRule>
  </conditionalFormatting>
  <conditionalFormatting sqref="B195:H195">
    <cfRule type="expression" priority="312" aboveAverage="0" equalAverage="0" bottom="0" percent="0" rank="0" text="" dxfId="9740">
      <formula>$B$195&lt;1</formula>
    </cfRule>
  </conditionalFormatting>
  <conditionalFormatting sqref="B194:H194">
    <cfRule type="expression" priority="313" aboveAverage="0" equalAverage="0" bottom="0" percent="0" rank="0" text="" dxfId="9741">
      <formula>$B$194&lt;1</formula>
    </cfRule>
  </conditionalFormatting>
  <conditionalFormatting sqref="B193:H193">
    <cfRule type="expression" priority="314" aboveAverage="0" equalAverage="0" bottom="0" percent="0" rank="0" text="" dxfId="9742">
      <formula>$B$193&lt;1</formula>
    </cfRule>
  </conditionalFormatting>
  <conditionalFormatting sqref="B192:H192">
    <cfRule type="expression" priority="315" aboveAverage="0" equalAverage="0" bottom="0" percent="0" rank="0" text="" dxfId="9743">
      <formula>$B$192&lt;1</formula>
    </cfRule>
  </conditionalFormatting>
  <conditionalFormatting sqref="B191:H191">
    <cfRule type="expression" priority="316" aboveAverage="0" equalAverage="0" bottom="0" percent="0" rank="0" text="" dxfId="9744">
      <formula>$B$191&lt;1</formula>
    </cfRule>
  </conditionalFormatting>
  <conditionalFormatting sqref="B190:H190">
    <cfRule type="expression" priority="317" aboveAverage="0" equalAverage="0" bottom="0" percent="0" rank="0" text="" dxfId="9745">
      <formula>$B$190&lt;1</formula>
    </cfRule>
  </conditionalFormatting>
  <conditionalFormatting sqref="B189:H189">
    <cfRule type="expression" priority="318" aboveAverage="0" equalAverage="0" bottom="0" percent="0" rank="0" text="" dxfId="9746">
      <formula>$B$189&lt;1</formula>
    </cfRule>
  </conditionalFormatting>
  <conditionalFormatting sqref="B188:H188">
    <cfRule type="expression" priority="319" aboveAverage="0" equalAverage="0" bottom="0" percent="0" rank="0" text="" dxfId="9747">
      <formula>$B$188&lt;1</formula>
    </cfRule>
  </conditionalFormatting>
  <conditionalFormatting sqref="B187:H187">
    <cfRule type="expression" priority="320" aboveAverage="0" equalAverage="0" bottom="0" percent="0" rank="0" text="" dxfId="9748">
      <formula>$B$187&lt;1</formula>
    </cfRule>
  </conditionalFormatting>
  <conditionalFormatting sqref="B186:H186">
    <cfRule type="expression" priority="321" aboveAverage="0" equalAverage="0" bottom="0" percent="0" rank="0" text="" dxfId="9749">
      <formula>$B$186&lt;1</formula>
    </cfRule>
  </conditionalFormatting>
  <conditionalFormatting sqref="B185:H185">
    <cfRule type="expression" priority="322" aboveAverage="0" equalAverage="0" bottom="0" percent="0" rank="0" text="" dxfId="9750">
      <formula>$B$185&lt;1</formula>
    </cfRule>
  </conditionalFormatting>
  <conditionalFormatting sqref="B180:H180">
    <cfRule type="expression" priority="323" aboveAverage="0" equalAverage="0" bottom="0" percent="0" rank="0" text="" dxfId="9751">
      <formula>$B$180&lt;1</formula>
    </cfRule>
  </conditionalFormatting>
  <conditionalFormatting sqref="B179:H179">
    <cfRule type="expression" priority="324" aboveAverage="0" equalAverage="0" bottom="0" percent="0" rank="0" text="" dxfId="9752">
      <formula>$B$179&lt;1</formula>
    </cfRule>
  </conditionalFormatting>
  <conditionalFormatting sqref="B178:H178">
    <cfRule type="expression" priority="325" aboveAverage="0" equalAverage="0" bottom="0" percent="0" rank="0" text="" dxfId="9753">
      <formula>$B$178&lt;1</formula>
    </cfRule>
  </conditionalFormatting>
  <conditionalFormatting sqref="B177:H177">
    <cfRule type="expression" priority="326" aboveAverage="0" equalAverage="0" bottom="0" percent="0" rank="0" text="" dxfId="9754">
      <formula>$B$177&lt;1</formula>
    </cfRule>
  </conditionalFormatting>
  <conditionalFormatting sqref="B176:H176">
    <cfRule type="expression" priority="327" aboveAverage="0" equalAverage="0" bottom="0" percent="0" rank="0" text="" dxfId="9755">
      <formula>$B$176&lt;1</formula>
    </cfRule>
  </conditionalFormatting>
  <conditionalFormatting sqref="B175:H175">
    <cfRule type="expression" priority="328" aboveAverage="0" equalAverage="0" bottom="0" percent="0" rank="0" text="" dxfId="9756">
      <formula>$B$175&lt;1</formula>
    </cfRule>
  </conditionalFormatting>
  <conditionalFormatting sqref="B174:H174">
    <cfRule type="expression" priority="329" aboveAverage="0" equalAverage="0" bottom="0" percent="0" rank="0" text="" dxfId="9757">
      <formula>$B$174&lt;1</formula>
    </cfRule>
  </conditionalFormatting>
  <conditionalFormatting sqref="B173:H173">
    <cfRule type="expression" priority="330" aboveAverage="0" equalAverage="0" bottom="0" percent="0" rank="0" text="" dxfId="9758">
      <formula>$B$173&lt;1</formula>
    </cfRule>
  </conditionalFormatting>
  <conditionalFormatting sqref="B172:H172">
    <cfRule type="expression" priority="331" aboveAverage="0" equalAverage="0" bottom="0" percent="0" rank="0" text="" dxfId="9759">
      <formula>$B$172&lt;1</formula>
    </cfRule>
  </conditionalFormatting>
  <conditionalFormatting sqref="B171:H171">
    <cfRule type="expression" priority="332" aboveAverage="0" equalAverage="0" bottom="0" percent="0" rank="0" text="" dxfId="9760">
      <formula>$B$171&lt;1</formula>
    </cfRule>
  </conditionalFormatting>
  <conditionalFormatting sqref="B170:H170">
    <cfRule type="expression" priority="333" aboveAverage="0" equalAverage="0" bottom="0" percent="0" rank="0" text="" dxfId="9761">
      <formula>$B$170&lt;1</formula>
    </cfRule>
  </conditionalFormatting>
  <conditionalFormatting sqref="B169:H169">
    <cfRule type="expression" priority="334" aboveAverage="0" equalAverage="0" bottom="0" percent="0" rank="0" text="" dxfId="9762">
      <formula>$B$169&lt;1</formula>
    </cfRule>
  </conditionalFormatting>
  <conditionalFormatting sqref="B168:H168">
    <cfRule type="expression" priority="335" aboveAverage="0" equalAverage="0" bottom="0" percent="0" rank="0" text="" dxfId="9763">
      <formula>$B$168&lt;1</formula>
    </cfRule>
  </conditionalFormatting>
  <conditionalFormatting sqref="B167:H167">
    <cfRule type="expression" priority="336" aboveAverage="0" equalAverage="0" bottom="0" percent="0" rank="0" text="" dxfId="9764">
      <formula>$B$167&lt;1</formula>
    </cfRule>
  </conditionalFormatting>
  <conditionalFormatting sqref="B166:H166">
    <cfRule type="expression" priority="337" aboveAverage="0" equalAverage="0" bottom="0" percent="0" rank="0" text="" dxfId="9765">
      <formula>$B$166&lt;1</formula>
    </cfRule>
  </conditionalFormatting>
  <conditionalFormatting sqref="B165:H165">
    <cfRule type="expression" priority="338" aboveAverage="0" equalAverage="0" bottom="0" percent="0" rank="0" text="" dxfId="9766">
      <formula>$B$165&lt;1</formula>
    </cfRule>
  </conditionalFormatting>
  <conditionalFormatting sqref="B164:H164">
    <cfRule type="expression" priority="339" aboveAverage="0" equalAverage="0" bottom="0" percent="0" rank="0" text="" dxfId="9767">
      <formula>$B$164&lt;1</formula>
    </cfRule>
  </conditionalFormatting>
  <conditionalFormatting sqref="B163:H163">
    <cfRule type="expression" priority="340" aboveAverage="0" equalAverage="0" bottom="0" percent="0" rank="0" text="" dxfId="9768">
      <formula>$B$163&lt;1</formula>
    </cfRule>
  </conditionalFormatting>
  <conditionalFormatting sqref="B162:H162">
    <cfRule type="expression" priority="341" aboveAverage="0" equalAverage="0" bottom="0" percent="0" rank="0" text="" dxfId="9769">
      <formula>$B$162&lt;1</formula>
    </cfRule>
  </conditionalFormatting>
  <conditionalFormatting sqref="B161:H161">
    <cfRule type="expression" priority="342" aboveAverage="0" equalAverage="0" bottom="0" percent="0" rank="0" text="" dxfId="9770">
      <formula>$B$161&lt;1</formula>
    </cfRule>
  </conditionalFormatting>
  <conditionalFormatting sqref="B160:H160">
    <cfRule type="expression" priority="343" aboveAverage="0" equalAverage="0" bottom="0" percent="0" rank="0" text="" dxfId="9771">
      <formula>$B$160&lt;1</formula>
    </cfRule>
  </conditionalFormatting>
  <conditionalFormatting sqref="B159:H159">
    <cfRule type="expression" priority="344" aboveAverage="0" equalAverage="0" bottom="0" percent="0" rank="0" text="" dxfId="9772">
      <formula>$B$159&lt;1</formula>
    </cfRule>
  </conditionalFormatting>
  <conditionalFormatting sqref="B158:H158">
    <cfRule type="expression" priority="345" aboveAverage="0" equalAverage="0" bottom="0" percent="0" rank="0" text="" dxfId="9773">
      <formula>$B$158&lt;1</formula>
    </cfRule>
  </conditionalFormatting>
  <conditionalFormatting sqref="B157:H157">
    <cfRule type="expression" priority="346" aboveAverage="0" equalAverage="0" bottom="0" percent="0" rank="0" text="" dxfId="9774">
      <formula>$B$157&lt;1</formula>
    </cfRule>
  </conditionalFormatting>
  <conditionalFormatting sqref="B156:H156">
    <cfRule type="expression" priority="347" aboveAverage="0" equalAverage="0" bottom="0" percent="0" rank="0" text="" dxfId="9775">
      <formula>$B$156&lt;1</formula>
    </cfRule>
  </conditionalFormatting>
  <conditionalFormatting sqref="B155:H155">
    <cfRule type="expression" priority="348" aboveAverage="0" equalAverage="0" bottom="0" percent="0" rank="0" text="" dxfId="9776">
      <formula>$B$155&lt;1</formula>
    </cfRule>
  </conditionalFormatting>
  <conditionalFormatting sqref="B154:H154">
    <cfRule type="expression" priority="349" aboveAverage="0" equalAverage="0" bottom="0" percent="0" rank="0" text="" dxfId="9777">
      <formula>$B$154&lt;1</formula>
    </cfRule>
  </conditionalFormatting>
  <conditionalFormatting sqref="B153:H153">
    <cfRule type="expression" priority="350" aboveAverage="0" equalAverage="0" bottom="0" percent="0" rank="0" text="" dxfId="9778">
      <formula>$B$153&lt;1</formula>
    </cfRule>
  </conditionalFormatting>
  <conditionalFormatting sqref="B152:H152">
    <cfRule type="expression" priority="351" aboveAverage="0" equalAverage="0" bottom="0" percent="0" rank="0" text="" dxfId="9779">
      <formula>$B$152&lt;1</formula>
    </cfRule>
  </conditionalFormatting>
  <conditionalFormatting sqref="B151:H151">
    <cfRule type="expression" priority="352" aboveAverage="0" equalAverage="0" bottom="0" percent="0" rank="0" text="" dxfId="9780">
      <formula>$B$151&lt;1</formula>
    </cfRule>
  </conditionalFormatting>
  <conditionalFormatting sqref="B150:H150">
    <cfRule type="expression" priority="353" aboveAverage="0" equalAverage="0" bottom="0" percent="0" rank="0" text="" dxfId="9781">
      <formula>$B$150&lt;1</formula>
    </cfRule>
  </conditionalFormatting>
  <conditionalFormatting sqref="B149:H149">
    <cfRule type="expression" priority="354" aboveAverage="0" equalAverage="0" bottom="0" percent="0" rank="0" text="" dxfId="9782">
      <formula>$B$149&lt;1</formula>
    </cfRule>
  </conditionalFormatting>
  <conditionalFormatting sqref="B148:H148">
    <cfRule type="expression" priority="355" aboveAverage="0" equalAverage="0" bottom="0" percent="0" rank="0" text="" dxfId="9783">
      <formula>$B$148&lt;1</formula>
    </cfRule>
  </conditionalFormatting>
  <conditionalFormatting sqref="B147:H147">
    <cfRule type="expression" priority="356" aboveAverage="0" equalAverage="0" bottom="0" percent="0" rank="0" text="" dxfId="9784">
      <formula>$B$147&lt;1</formula>
    </cfRule>
  </conditionalFormatting>
  <conditionalFormatting sqref="B146:H146">
    <cfRule type="expression" priority="357" aboveAverage="0" equalAverage="0" bottom="0" percent="0" rank="0" text="" dxfId="9785">
      <formula>$B$146&lt;1</formula>
    </cfRule>
  </conditionalFormatting>
  <conditionalFormatting sqref="B145:H145">
    <cfRule type="expression" priority="358" aboveAverage="0" equalAverage="0" bottom="0" percent="0" rank="0" text="" dxfId="9786">
      <formula>$B$145&lt;1</formula>
    </cfRule>
  </conditionalFormatting>
  <conditionalFormatting sqref="B144:H144">
    <cfRule type="expression" priority="359" aboveAverage="0" equalAverage="0" bottom="0" percent="0" rank="0" text="" dxfId="9787">
      <formula>$B$144&lt;1</formula>
    </cfRule>
  </conditionalFormatting>
  <conditionalFormatting sqref="B143:H143">
    <cfRule type="expression" priority="360" aboveAverage="0" equalAverage="0" bottom="0" percent="0" rank="0" text="" dxfId="9788">
      <formula>$B$143&lt;1</formula>
    </cfRule>
  </conditionalFormatting>
  <conditionalFormatting sqref="B142:H142">
    <cfRule type="expression" priority="361" aboveAverage="0" equalAverage="0" bottom="0" percent="0" rank="0" text="" dxfId="9789">
      <formula>$B$142&lt;1</formula>
    </cfRule>
  </conditionalFormatting>
  <conditionalFormatting sqref="B141:H141">
    <cfRule type="expression" priority="362" aboveAverage="0" equalAverage="0" bottom="0" percent="0" rank="0" text="" dxfId="9790">
      <formula>$B$141&lt;1</formula>
    </cfRule>
  </conditionalFormatting>
  <conditionalFormatting sqref="B140:H140">
    <cfRule type="expression" priority="363" aboveAverage="0" equalAverage="0" bottom="0" percent="0" rank="0" text="" dxfId="9791">
      <formula>$B$140&lt;1</formula>
    </cfRule>
  </conditionalFormatting>
  <conditionalFormatting sqref="B139:H139">
    <cfRule type="expression" priority="364" aboveAverage="0" equalAverage="0" bottom="0" percent="0" rank="0" text="" dxfId="9792">
      <formula>$B$139&lt;1</formula>
    </cfRule>
  </conditionalFormatting>
  <conditionalFormatting sqref="B138:H138">
    <cfRule type="expression" priority="365" aboveAverage="0" equalAverage="0" bottom="0" percent="0" rank="0" text="" dxfId="9793">
      <formula>$B$138&lt;1</formula>
    </cfRule>
  </conditionalFormatting>
  <conditionalFormatting sqref="B137:H137">
    <cfRule type="expression" priority="366" aboveAverage="0" equalAverage="0" bottom="0" percent="0" rank="0" text="" dxfId="9794">
      <formula>$B$137&lt;1</formula>
    </cfRule>
  </conditionalFormatting>
  <conditionalFormatting sqref="B136:H136">
    <cfRule type="expression" priority="367" aboveAverage="0" equalAverage="0" bottom="0" percent="0" rank="0" text="" dxfId="9795">
      <formula>$B$136&lt;1</formula>
    </cfRule>
  </conditionalFormatting>
  <conditionalFormatting sqref="B135:H135">
    <cfRule type="expression" priority="368" aboveAverage="0" equalAverage="0" bottom="0" percent="0" rank="0" text="" dxfId="9796">
      <formula>$B$135&lt;1</formula>
    </cfRule>
  </conditionalFormatting>
  <conditionalFormatting sqref="B134:H134">
    <cfRule type="expression" priority="369" aboveAverage="0" equalAverage="0" bottom="0" percent="0" rank="0" text="" dxfId="9797">
      <formula>$B$134&lt;1</formula>
    </cfRule>
  </conditionalFormatting>
  <conditionalFormatting sqref="B133:H133">
    <cfRule type="expression" priority="370" aboveAverage="0" equalAverage="0" bottom="0" percent="0" rank="0" text="" dxfId="9798">
      <formula>$B$133&lt;1</formula>
    </cfRule>
  </conditionalFormatting>
  <conditionalFormatting sqref="B132:H132">
    <cfRule type="expression" priority="371" aboveAverage="0" equalAverage="0" bottom="0" percent="0" rank="0" text="" dxfId="9799">
      <formula>$B$132&lt;1</formula>
    </cfRule>
  </conditionalFormatting>
  <conditionalFormatting sqref="B131:H131">
    <cfRule type="expression" priority="372" aboveAverage="0" equalAverage="0" bottom="0" percent="0" rank="0" text="" dxfId="9800">
      <formula>$B$131&lt;1</formula>
    </cfRule>
  </conditionalFormatting>
  <conditionalFormatting sqref="B130:H130">
    <cfRule type="expression" priority="373" aboveAverage="0" equalAverage="0" bottom="0" percent="0" rank="0" text="" dxfId="9801">
      <formula>$B$130&lt;1</formula>
    </cfRule>
  </conditionalFormatting>
  <conditionalFormatting sqref="B129:H129">
    <cfRule type="expression" priority="374" aboveAverage="0" equalAverage="0" bottom="0" percent="0" rank="0" text="" dxfId="9802">
      <formula>$B$129&lt;1</formula>
    </cfRule>
  </conditionalFormatting>
  <conditionalFormatting sqref="B128:H128">
    <cfRule type="expression" priority="375" aboveAverage="0" equalAverage="0" bottom="0" percent="0" rank="0" text="" dxfId="9803">
      <formula>$B$128&lt;1</formula>
    </cfRule>
  </conditionalFormatting>
  <conditionalFormatting sqref="B127:H127">
    <cfRule type="expression" priority="376" aboveAverage="0" equalAverage="0" bottom="0" percent="0" rank="0" text="" dxfId="9804">
      <formula>$B$127&lt;1</formula>
    </cfRule>
  </conditionalFormatting>
  <conditionalFormatting sqref="B126:H126">
    <cfRule type="expression" priority="377" aboveAverage="0" equalAverage="0" bottom="0" percent="0" rank="0" text="" dxfId="9805">
      <formula>$B$126&lt;1</formula>
    </cfRule>
  </conditionalFormatting>
  <conditionalFormatting sqref="B125:H125">
    <cfRule type="expression" priority="378" aboveAverage="0" equalAverage="0" bottom="0" percent="0" rank="0" text="" dxfId="9806">
      <formula>$B$125&lt;1</formula>
    </cfRule>
  </conditionalFormatting>
  <conditionalFormatting sqref="B124:H124">
    <cfRule type="expression" priority="379" aboveAverage="0" equalAverage="0" bottom="0" percent="0" rank="0" text="" dxfId="9807">
      <formula>$B$124&lt;1</formula>
    </cfRule>
  </conditionalFormatting>
  <conditionalFormatting sqref="B123:H123">
    <cfRule type="expression" priority="380" aboveAverage="0" equalAverage="0" bottom="0" percent="0" rank="0" text="" dxfId="9808">
      <formula>$B$123&lt;1</formula>
    </cfRule>
  </conditionalFormatting>
  <conditionalFormatting sqref="B122:H122">
    <cfRule type="expression" priority="381" aboveAverage="0" equalAverage="0" bottom="0" percent="0" rank="0" text="" dxfId="9809">
      <formula>$B$122&lt;1</formula>
    </cfRule>
  </conditionalFormatting>
  <conditionalFormatting sqref="B121:H121">
    <cfRule type="expression" priority="382" aboveAverage="0" equalAverage="0" bottom="0" percent="0" rank="0" text="" dxfId="9810">
      <formula>$B$121&lt;1</formula>
    </cfRule>
  </conditionalFormatting>
  <conditionalFormatting sqref="B120:H120">
    <cfRule type="expression" priority="383" aboveAverage="0" equalAverage="0" bottom="0" percent="0" rank="0" text="" dxfId="9811">
      <formula>$B$120&lt;1</formula>
    </cfRule>
  </conditionalFormatting>
  <conditionalFormatting sqref="B119:H119">
    <cfRule type="expression" priority="384" aboveAverage="0" equalAverage="0" bottom="0" percent="0" rank="0" text="" dxfId="9812">
      <formula>$B$119&lt;1</formula>
    </cfRule>
  </conditionalFormatting>
  <conditionalFormatting sqref="B118:H118">
    <cfRule type="expression" priority="385" aboveAverage="0" equalAverage="0" bottom="0" percent="0" rank="0" text="" dxfId="9813">
      <formula>$B$118&lt;1</formula>
    </cfRule>
  </conditionalFormatting>
  <conditionalFormatting sqref="B117:H117">
    <cfRule type="expression" priority="386" aboveAverage="0" equalAverage="0" bottom="0" percent="0" rank="0" text="" dxfId="9814">
      <formula>$B$117&lt;1</formula>
    </cfRule>
  </conditionalFormatting>
  <conditionalFormatting sqref="B116:H116">
    <cfRule type="expression" priority="387" aboveAverage="0" equalAverage="0" bottom="0" percent="0" rank="0" text="" dxfId="9815">
      <formula>$B$116&lt;1</formula>
    </cfRule>
  </conditionalFormatting>
  <conditionalFormatting sqref="B115:H115">
    <cfRule type="expression" priority="388" aboveAverage="0" equalAverage="0" bottom="0" percent="0" rank="0" text="" dxfId="9816">
      <formula>$B$115&lt;1</formula>
    </cfRule>
  </conditionalFormatting>
  <conditionalFormatting sqref="B114:H114">
    <cfRule type="expression" priority="389" aboveAverage="0" equalAverage="0" bottom="0" percent="0" rank="0" text="" dxfId="9817">
      <formula>$B$114&lt;1</formula>
    </cfRule>
  </conditionalFormatting>
  <conditionalFormatting sqref="B113:H113">
    <cfRule type="expression" priority="390" aboveAverage="0" equalAverage="0" bottom="0" percent="0" rank="0" text="" dxfId="9818">
      <formula>$B$113&lt;1</formula>
    </cfRule>
  </conditionalFormatting>
  <conditionalFormatting sqref="B112:H112">
    <cfRule type="expression" priority="391" aboveAverage="0" equalAverage="0" bottom="0" percent="0" rank="0" text="" dxfId="9819">
      <formula>$B$112&lt;1</formula>
    </cfRule>
  </conditionalFormatting>
  <conditionalFormatting sqref="B111:H111">
    <cfRule type="expression" priority="392" aboveAverage="0" equalAverage="0" bottom="0" percent="0" rank="0" text="" dxfId="9820">
      <formula>$B$111&lt;1</formula>
    </cfRule>
  </conditionalFormatting>
  <conditionalFormatting sqref="B110:H110">
    <cfRule type="expression" priority="393" aboveAverage="0" equalAverage="0" bottom="0" percent="0" rank="0" text="" dxfId="9821">
      <formula>$B$110&lt;1</formula>
    </cfRule>
  </conditionalFormatting>
  <conditionalFormatting sqref="B109:H109">
    <cfRule type="expression" priority="394" aboveAverage="0" equalAverage="0" bottom="0" percent="0" rank="0" text="" dxfId="9822">
      <formula>$B$109&lt;1</formula>
    </cfRule>
  </conditionalFormatting>
  <conditionalFormatting sqref="B108:H108">
    <cfRule type="expression" priority="395" aboveAverage="0" equalAverage="0" bottom="0" percent="0" rank="0" text="" dxfId="9823">
      <formula>$B$108&lt;1</formula>
    </cfRule>
  </conditionalFormatting>
  <conditionalFormatting sqref="B107:H107">
    <cfRule type="expression" priority="396" aboveAverage="0" equalAverage="0" bottom="0" percent="0" rank="0" text="" dxfId="9824">
      <formula>$B$107&lt;1</formula>
    </cfRule>
  </conditionalFormatting>
  <conditionalFormatting sqref="B106:H106">
    <cfRule type="expression" priority="397" aboveAverage="0" equalAverage="0" bottom="0" percent="0" rank="0" text="" dxfId="9825">
      <formula>$B$106&lt;1</formula>
    </cfRule>
  </conditionalFormatting>
  <conditionalFormatting sqref="B105:H105">
    <cfRule type="expression" priority="398" aboveAverage="0" equalAverage="0" bottom="0" percent="0" rank="0" text="" dxfId="9826">
      <formula>$B$105&lt;1</formula>
    </cfRule>
  </conditionalFormatting>
  <conditionalFormatting sqref="B104:H104">
    <cfRule type="expression" priority="399" aboveAverage="0" equalAverage="0" bottom="0" percent="0" rank="0" text="" dxfId="9827">
      <formula>$B$104&lt;1</formula>
    </cfRule>
  </conditionalFormatting>
  <conditionalFormatting sqref="B103:H103">
    <cfRule type="expression" priority="400" aboveAverage="0" equalAverage="0" bottom="0" percent="0" rank="0" text="" dxfId="9828">
      <formula>$B$103&lt;1</formula>
    </cfRule>
  </conditionalFormatting>
  <conditionalFormatting sqref="B102:H102">
    <cfRule type="expression" priority="401" aboveAverage="0" equalAverage="0" bottom="0" percent="0" rank="0" text="" dxfId="9829">
      <formula>$B$102&lt;1</formula>
    </cfRule>
  </conditionalFormatting>
  <conditionalFormatting sqref="B101:H101">
    <cfRule type="expression" priority="402" aboveAverage="0" equalAverage="0" bottom="0" percent="0" rank="0" text="" dxfId="9830">
      <formula>$B$101&lt;1</formula>
    </cfRule>
  </conditionalFormatting>
  <conditionalFormatting sqref="B100:H100">
    <cfRule type="expression" priority="403" aboveAverage="0" equalAverage="0" bottom="0" percent="0" rank="0" text="" dxfId="9831">
      <formula>$B$100&lt;1</formula>
    </cfRule>
  </conditionalFormatting>
  <conditionalFormatting sqref="B99:H99">
    <cfRule type="expression" priority="404" aboveAverage="0" equalAverage="0" bottom="0" percent="0" rank="0" text="" dxfId="9832">
      <formula>$B$99&lt;1</formula>
    </cfRule>
  </conditionalFormatting>
  <conditionalFormatting sqref="B98:H98">
    <cfRule type="expression" priority="405" aboveAverage="0" equalAverage="0" bottom="0" percent="0" rank="0" text="" dxfId="9833">
      <formula>$B$98&lt;1</formula>
    </cfRule>
  </conditionalFormatting>
  <conditionalFormatting sqref="B97:H97">
    <cfRule type="expression" priority="406" aboveAverage="0" equalAverage="0" bottom="0" percent="0" rank="0" text="" dxfId="9834">
      <formula>$B$97&lt;1</formula>
    </cfRule>
  </conditionalFormatting>
  <conditionalFormatting sqref="B96:H96">
    <cfRule type="expression" priority="407" aboveAverage="0" equalAverage="0" bottom="0" percent="0" rank="0" text="" dxfId="9835">
      <formula>$B$96&lt;1</formula>
    </cfRule>
  </conditionalFormatting>
  <conditionalFormatting sqref="B95:H95">
    <cfRule type="expression" priority="408" aboveAverage="0" equalAverage="0" bottom="0" percent="0" rank="0" text="" dxfId="9836">
      <formula>$B$95&lt;1</formula>
    </cfRule>
  </conditionalFormatting>
  <conditionalFormatting sqref="B94:H94">
    <cfRule type="expression" priority="409" aboveAverage="0" equalAverage="0" bottom="0" percent="0" rank="0" text="" dxfId="9837">
      <formula>$B$94&lt;1</formula>
    </cfRule>
  </conditionalFormatting>
  <conditionalFormatting sqref="B93:H93">
    <cfRule type="expression" priority="410" aboveAverage="0" equalAverage="0" bottom="0" percent="0" rank="0" text="" dxfId="9838">
      <formula>$B$93&lt;1</formula>
    </cfRule>
  </conditionalFormatting>
  <conditionalFormatting sqref="B92:H92">
    <cfRule type="expression" priority="411" aboveAverage="0" equalAverage="0" bottom="0" percent="0" rank="0" text="" dxfId="9839">
      <formula>$B$92&lt;1</formula>
    </cfRule>
  </conditionalFormatting>
  <conditionalFormatting sqref="B91:H91">
    <cfRule type="expression" priority="412" aboveAverage="0" equalAverage="0" bottom="0" percent="0" rank="0" text="" dxfId="9840">
      <formula>$B$91&lt;1</formula>
    </cfRule>
  </conditionalFormatting>
  <conditionalFormatting sqref="B90:H90">
    <cfRule type="expression" priority="413" aboveAverage="0" equalAverage="0" bottom="0" percent="0" rank="0" text="" dxfId="9841">
      <formula>$B$90&lt;1</formula>
    </cfRule>
  </conditionalFormatting>
  <conditionalFormatting sqref="B89:H89">
    <cfRule type="expression" priority="414" aboveAverage="0" equalAverage="0" bottom="0" percent="0" rank="0" text="" dxfId="9842">
      <formula>$B$89&lt;1</formula>
    </cfRule>
  </conditionalFormatting>
  <conditionalFormatting sqref="B88:H88">
    <cfRule type="expression" priority="415" aboveAverage="0" equalAverage="0" bottom="0" percent="0" rank="0" text="" dxfId="9843">
      <formula>$B$88&lt;1</formula>
    </cfRule>
  </conditionalFormatting>
  <conditionalFormatting sqref="B87:H87">
    <cfRule type="expression" priority="416" aboveAverage="0" equalAverage="0" bottom="0" percent="0" rank="0" text="" dxfId="9844">
      <formula>$B$87&lt;1</formula>
    </cfRule>
  </conditionalFormatting>
  <conditionalFormatting sqref="B86:H86">
    <cfRule type="expression" priority="417" aboveAverage="0" equalAverage="0" bottom="0" percent="0" rank="0" text="" dxfId="9845">
      <formula>$B$86&lt;1</formula>
    </cfRule>
  </conditionalFormatting>
  <conditionalFormatting sqref="B85:H85">
    <cfRule type="expression" priority="418" aboveAverage="0" equalAverage="0" bottom="0" percent="0" rank="0" text="" dxfId="9846">
      <formula>$B$85&lt;1</formula>
    </cfRule>
  </conditionalFormatting>
  <conditionalFormatting sqref="B82:H82">
    <cfRule type="expression" priority="419" aboveAverage="0" equalAverage="0" bottom="0" percent="0" rank="0" text="" dxfId="9847">
      <formula>$B$82&lt;1</formula>
    </cfRule>
  </conditionalFormatting>
  <conditionalFormatting sqref="B81:H81">
    <cfRule type="expression" priority="420" aboveAverage="0" equalAverage="0" bottom="0" percent="0" rank="0" text="" dxfId="9848">
      <formula>$B$81&lt;1</formula>
    </cfRule>
  </conditionalFormatting>
  <conditionalFormatting sqref="B80:H80">
    <cfRule type="expression" priority="421" aboveAverage="0" equalAverage="0" bottom="0" percent="0" rank="0" text="" dxfId="9849">
      <formula>$B$80&lt;1</formula>
    </cfRule>
  </conditionalFormatting>
  <conditionalFormatting sqref="B79:H79">
    <cfRule type="expression" priority="422" aboveAverage="0" equalAverage="0" bottom="0" percent="0" rank="0" text="" dxfId="9850">
      <formula>$B$79&lt;1</formula>
    </cfRule>
  </conditionalFormatting>
  <conditionalFormatting sqref="B78:H78">
    <cfRule type="expression" priority="423" aboveAverage="0" equalAverage="0" bottom="0" percent="0" rank="0" text="" dxfId="9851">
      <formula>$B$78&lt;1</formula>
    </cfRule>
  </conditionalFormatting>
  <conditionalFormatting sqref="B77:H77">
    <cfRule type="expression" priority="424" aboveAverage="0" equalAverage="0" bottom="0" percent="0" rank="0" text="" dxfId="9852">
      <formula>$B$77&lt;1</formula>
    </cfRule>
  </conditionalFormatting>
  <conditionalFormatting sqref="B76:H76">
    <cfRule type="expression" priority="425" aboveAverage="0" equalAverage="0" bottom="0" percent="0" rank="0" text="" dxfId="9853">
      <formula>$B$76&lt;1</formula>
    </cfRule>
  </conditionalFormatting>
  <conditionalFormatting sqref="B75:H75">
    <cfRule type="expression" priority="426" aboveAverage="0" equalAverage="0" bottom="0" percent="0" rank="0" text="" dxfId="9854">
      <formula>$B$75&lt;1</formula>
    </cfRule>
  </conditionalFormatting>
  <conditionalFormatting sqref="B74:H74">
    <cfRule type="expression" priority="427" aboveAverage="0" equalAverage="0" bottom="0" percent="0" rank="0" text="" dxfId="9855">
      <formula>$B$74&lt;1</formula>
    </cfRule>
  </conditionalFormatting>
  <conditionalFormatting sqref="B73:H73">
    <cfRule type="expression" priority="428" aboveAverage="0" equalAverage="0" bottom="0" percent="0" rank="0" text="" dxfId="9856">
      <formula>$B$73&lt;1</formula>
    </cfRule>
  </conditionalFormatting>
  <conditionalFormatting sqref="B72:H72">
    <cfRule type="expression" priority="429" aboveAverage="0" equalAverage="0" bottom="0" percent="0" rank="0" text="" dxfId="9857">
      <formula>$B$72&lt;1</formula>
    </cfRule>
  </conditionalFormatting>
  <conditionalFormatting sqref="B71:H71">
    <cfRule type="expression" priority="430" aboveAverage="0" equalAverage="0" bottom="0" percent="0" rank="0" text="" dxfId="9858">
      <formula>$B$71&lt;1</formula>
    </cfRule>
  </conditionalFormatting>
  <conditionalFormatting sqref="B70:H70">
    <cfRule type="expression" priority="431" aboveAverage="0" equalAverage="0" bottom="0" percent="0" rank="0" text="" dxfId="9859">
      <formula>$B$70&lt;1</formula>
    </cfRule>
  </conditionalFormatting>
  <conditionalFormatting sqref="B69:H69">
    <cfRule type="expression" priority="432" aboveAverage="0" equalAverage="0" bottom="0" percent="0" rank="0" text="" dxfId="9860">
      <formula>$B$69&lt;1</formula>
    </cfRule>
  </conditionalFormatting>
  <conditionalFormatting sqref="B68:H68">
    <cfRule type="expression" priority="433" aboveAverage="0" equalAverage="0" bottom="0" percent="0" rank="0" text="" dxfId="9861">
      <formula>$B$68&lt;1</formula>
    </cfRule>
  </conditionalFormatting>
  <conditionalFormatting sqref="B67:H67">
    <cfRule type="expression" priority="434" aboveAverage="0" equalAverage="0" bottom="0" percent="0" rank="0" text="" dxfId="9862">
      <formula>$B$67&lt;1</formula>
    </cfRule>
  </conditionalFormatting>
  <conditionalFormatting sqref="B66:H66">
    <cfRule type="expression" priority="435" aboveAverage="0" equalAverage="0" bottom="0" percent="0" rank="0" text="" dxfId="9863">
      <formula>$B$66&lt;1</formula>
    </cfRule>
  </conditionalFormatting>
  <conditionalFormatting sqref="B65:H65">
    <cfRule type="expression" priority="436" aboveAverage="0" equalAverage="0" bottom="0" percent="0" rank="0" text="" dxfId="9864">
      <formula>$B$65&lt;1</formula>
    </cfRule>
  </conditionalFormatting>
  <conditionalFormatting sqref="B64:H64">
    <cfRule type="expression" priority="437" aboveAverage="0" equalAverage="0" bottom="0" percent="0" rank="0" text="" dxfId="9865">
      <formula>$B$64&lt;1</formula>
    </cfRule>
  </conditionalFormatting>
  <conditionalFormatting sqref="B63:H63">
    <cfRule type="expression" priority="438" aboveAverage="0" equalAverage="0" bottom="0" percent="0" rank="0" text="" dxfId="9866">
      <formula>$B$63&lt;1</formula>
    </cfRule>
  </conditionalFormatting>
  <conditionalFormatting sqref="B58:H58">
    <cfRule type="expression" priority="439" aboveAverage="0" equalAverage="0" bottom="0" percent="0" rank="0" text="" dxfId="9867">
      <formula>$B$58&lt;1</formula>
    </cfRule>
  </conditionalFormatting>
  <conditionalFormatting sqref="B57:H57">
    <cfRule type="expression" priority="440" aboveAverage="0" equalAverage="0" bottom="0" percent="0" rank="0" text="" dxfId="9868">
      <formula>$B$57&lt;1</formula>
    </cfRule>
  </conditionalFormatting>
  <conditionalFormatting sqref="B56:H56">
    <cfRule type="expression" priority="441" aboveAverage="0" equalAverage="0" bottom="0" percent="0" rank="0" text="" dxfId="9869">
      <formula>$B$56&lt;1</formula>
    </cfRule>
  </conditionalFormatting>
  <conditionalFormatting sqref="B55:H55">
    <cfRule type="expression" priority="442" aboveAverage="0" equalAverage="0" bottom="0" percent="0" rank="0" text="" dxfId="9870">
      <formula>$B$55&lt;1</formula>
    </cfRule>
  </conditionalFormatting>
  <conditionalFormatting sqref="B54:H54">
    <cfRule type="expression" priority="443" aboveAverage="0" equalAverage="0" bottom="0" percent="0" rank="0" text="" dxfId="9871">
      <formula>$B$54&lt;1</formula>
    </cfRule>
  </conditionalFormatting>
  <conditionalFormatting sqref="B53:H53">
    <cfRule type="expression" priority="444" aboveAverage="0" equalAverage="0" bottom="0" percent="0" rank="0" text="" dxfId="9872">
      <formula>$B$53&lt;1</formula>
    </cfRule>
  </conditionalFormatting>
  <conditionalFormatting sqref="B52:H52">
    <cfRule type="expression" priority="445" aboveAverage="0" equalAverage="0" bottom="0" percent="0" rank="0" text="" dxfId="9873">
      <formula>$B$52&lt;1</formula>
    </cfRule>
  </conditionalFormatting>
  <conditionalFormatting sqref="B51:H51">
    <cfRule type="expression" priority="446" aboveAverage="0" equalAverage="0" bottom="0" percent="0" rank="0" text="" dxfId="9874">
      <formula>$B$51&lt;1</formula>
    </cfRule>
  </conditionalFormatting>
  <conditionalFormatting sqref="B50:H50">
    <cfRule type="expression" priority="447" aboveAverage="0" equalAverage="0" bottom="0" percent="0" rank="0" text="" dxfId="9875">
      <formula>$B$50&lt;1</formula>
    </cfRule>
  </conditionalFormatting>
  <conditionalFormatting sqref="B49:H49">
    <cfRule type="expression" priority="448" aboveAverage="0" equalAverage="0" bottom="0" percent="0" rank="0" text="" dxfId="9876">
      <formula>$B$49&lt;1</formula>
    </cfRule>
  </conditionalFormatting>
  <conditionalFormatting sqref="B48:H48">
    <cfRule type="expression" priority="449" aboveAverage="0" equalAverage="0" bottom="0" percent="0" rank="0" text="" dxfId="9877">
      <formula>$B$48&lt;1</formula>
    </cfRule>
  </conditionalFormatting>
  <conditionalFormatting sqref="B47:H47">
    <cfRule type="expression" priority="450" aboveAverage="0" equalAverage="0" bottom="0" percent="0" rank="0" text="" dxfId="9878">
      <formula>$B$47&lt;1</formula>
    </cfRule>
  </conditionalFormatting>
  <conditionalFormatting sqref="B46:H46">
    <cfRule type="expression" priority="451" aboveAverage="0" equalAverage="0" bottom="0" percent="0" rank="0" text="" dxfId="9879">
      <formula>$B$46&lt;1</formula>
    </cfRule>
  </conditionalFormatting>
  <conditionalFormatting sqref="B45:H45">
    <cfRule type="expression" priority="452" aboveAverage="0" equalAverage="0" bottom="0" percent="0" rank="0" text="" dxfId="9880">
      <formula>$B$45&lt;1</formula>
    </cfRule>
  </conditionalFormatting>
  <conditionalFormatting sqref="B44:H44">
    <cfRule type="expression" priority="453" aboveAverage="0" equalAverage="0" bottom="0" percent="0" rank="0" text="" dxfId="9881">
      <formula>$B$44&lt;1</formula>
    </cfRule>
  </conditionalFormatting>
  <conditionalFormatting sqref="B43:H43">
    <cfRule type="expression" priority="454" aboveAverage="0" equalAverage="0" bottom="0" percent="0" rank="0" text="" dxfId="9882">
      <formula>$B$43&lt;1</formula>
    </cfRule>
  </conditionalFormatting>
  <conditionalFormatting sqref="B42:H42">
    <cfRule type="expression" priority="455" aboveAverage="0" equalAverage="0" bottom="0" percent="0" rank="0" text="" dxfId="9883">
      <formula>$B$42&lt;1</formula>
    </cfRule>
  </conditionalFormatting>
  <conditionalFormatting sqref="B41:H41">
    <cfRule type="expression" priority="456" aboveAverage="0" equalAverage="0" bottom="0" percent="0" rank="0" text="" dxfId="9884">
      <formula>$B$41&lt;1</formula>
    </cfRule>
  </conditionalFormatting>
  <conditionalFormatting sqref="B40:H40">
    <cfRule type="expression" priority="457" aboveAverage="0" equalAverage="0" bottom="0" percent="0" rank="0" text="" dxfId="9885">
      <formula>$B$40&lt;1</formula>
    </cfRule>
  </conditionalFormatting>
  <conditionalFormatting sqref="B39:H39">
    <cfRule type="expression" priority="458" aboveAverage="0" equalAverage="0" bottom="0" percent="0" rank="0" text="" dxfId="9886">
      <formula>$B$39&lt;1</formula>
    </cfRule>
  </conditionalFormatting>
  <conditionalFormatting sqref="B38:H38">
    <cfRule type="expression" priority="459" aboveAverage="0" equalAverage="0" bottom="0" percent="0" rank="0" text="" dxfId="9887">
      <formula>$B$38&lt;1</formula>
    </cfRule>
  </conditionalFormatting>
  <conditionalFormatting sqref="B37:H37">
    <cfRule type="expression" priority="460" aboveAverage="0" equalAverage="0" bottom="0" percent="0" rank="0" text="" dxfId="9888">
      <formula>$B$37&lt;1</formula>
    </cfRule>
  </conditionalFormatting>
  <conditionalFormatting sqref="B36:H36">
    <cfRule type="expression" priority="461" aboveAverage="0" equalAverage="0" bottom="0" percent="0" rank="0" text="" dxfId="9889">
      <formula>$B$36&lt;1</formula>
    </cfRule>
  </conditionalFormatting>
  <conditionalFormatting sqref="B35:H35">
    <cfRule type="expression" priority="462" aboveAverage="0" equalAverage="0" bottom="0" percent="0" rank="0" text="" dxfId="9890">
      <formula>$B$35&lt;1</formula>
    </cfRule>
  </conditionalFormatting>
  <conditionalFormatting sqref="B34:H34">
    <cfRule type="expression" priority="463" aboveAverage="0" equalAverage="0" bottom="0" percent="0" rank="0" text="" dxfId="9891">
      <formula>$B$34&lt;1</formula>
    </cfRule>
  </conditionalFormatting>
  <conditionalFormatting sqref="B33:H33">
    <cfRule type="expression" priority="464" aboveAverage="0" equalAverage="0" bottom="0" percent="0" rank="0" text="" dxfId="9892">
      <formula>$B$33&lt;1</formula>
    </cfRule>
  </conditionalFormatting>
  <conditionalFormatting sqref="B32:H32">
    <cfRule type="expression" priority="465" aboveAverage="0" equalAverage="0" bottom="0" percent="0" rank="0" text="" dxfId="9893">
      <formula>$B$32&lt;1</formula>
    </cfRule>
  </conditionalFormatting>
  <conditionalFormatting sqref="B31:H31">
    <cfRule type="expression" priority="466" aboveAverage="0" equalAverage="0" bottom="0" percent="0" rank="0" text="" dxfId="9894">
      <formula>$B$31&lt;1</formula>
    </cfRule>
  </conditionalFormatting>
  <conditionalFormatting sqref="B30:H30">
    <cfRule type="expression" priority="467" aboveAverage="0" equalAverage="0" bottom="0" percent="0" rank="0" text="" dxfId="9895">
      <formula>$B$30&lt;1</formula>
    </cfRule>
  </conditionalFormatting>
  <conditionalFormatting sqref="B29:H29">
    <cfRule type="expression" priority="468" aboveAverage="0" equalAverage="0" bottom="0" percent="0" rank="0" text="" dxfId="9896">
      <formula>$B$29&lt;1</formula>
    </cfRule>
  </conditionalFormatting>
  <conditionalFormatting sqref="B28:H28">
    <cfRule type="expression" priority="469" aboveAverage="0" equalAverage="0" bottom="0" percent="0" rank="0" text="" dxfId="9897">
      <formula>$B$28&lt;1</formula>
    </cfRule>
  </conditionalFormatting>
  <conditionalFormatting sqref="B27:H27">
    <cfRule type="expression" priority="470" aboveAverage="0" equalAverage="0" bottom="0" percent="0" rank="0" text="" dxfId="9898">
      <formula>$B$27&lt;1</formula>
    </cfRule>
  </conditionalFormatting>
  <conditionalFormatting sqref="B26:H26">
    <cfRule type="expression" priority="471" aboveAverage="0" equalAverage="0" bottom="0" percent="0" rank="0" text="" dxfId="9899">
      <formula>$B$26&lt;1</formula>
    </cfRule>
  </conditionalFormatting>
  <conditionalFormatting sqref="B25:H25">
    <cfRule type="expression" priority="472" aboveAverage="0" equalAverage="0" bottom="0" percent="0" rank="0" text="" dxfId="9900">
      <formula>$B$25&lt;1</formula>
    </cfRule>
  </conditionalFormatting>
  <conditionalFormatting sqref="B24:H24">
    <cfRule type="expression" priority="473" aboveAverage="0" equalAverage="0" bottom="0" percent="0" rank="0" text="" dxfId="9901">
      <formula>$B$24&lt;1</formula>
    </cfRule>
  </conditionalFormatting>
  <conditionalFormatting sqref="B23:H23">
    <cfRule type="expression" priority="474" aboveAverage="0" equalAverage="0" bottom="0" percent="0" rank="0" text="" dxfId="9902">
      <formula>$B$23&lt;1</formula>
    </cfRule>
  </conditionalFormatting>
  <conditionalFormatting sqref="B20:H20">
    <cfRule type="expression" priority="475" aboveAverage="0" equalAverage="0" bottom="0" percent="0" rank="0" text="" dxfId="9903">
      <formula>$B$20&lt;1</formula>
    </cfRule>
  </conditionalFormatting>
  <conditionalFormatting sqref="B19:H19">
    <cfRule type="expression" priority="476" aboveAverage="0" equalAverage="0" bottom="0" percent="0" rank="0" text="" dxfId="9904">
      <formula>$B$19&lt;1</formula>
    </cfRule>
  </conditionalFormatting>
  <conditionalFormatting sqref="B18:H18">
    <cfRule type="expression" priority="477" aboveAverage="0" equalAverage="0" bottom="0" percent="0" rank="0" text="" dxfId="9905">
      <formula>$B$18&lt;1</formula>
    </cfRule>
  </conditionalFormatting>
  <conditionalFormatting sqref="B17:H17">
    <cfRule type="expression" priority="478" aboveAverage="0" equalAverage="0" bottom="0" percent="0" rank="0" text="" dxfId="9906">
      <formula>$B$17&lt;1</formula>
    </cfRule>
  </conditionalFormatting>
  <conditionalFormatting sqref="B16:H16">
    <cfRule type="expression" priority="479" aboveAverage="0" equalAverage="0" bottom="0" percent="0" rank="0" text="" dxfId="9907">
      <formula>$B$16&lt;1</formula>
    </cfRule>
  </conditionalFormatting>
  <conditionalFormatting sqref="B15:H15">
    <cfRule type="expression" priority="480" aboveAverage="0" equalAverage="0" bottom="0" percent="0" rank="0" text="" dxfId="9908">
      <formula>$B$15&lt;1</formula>
    </cfRule>
  </conditionalFormatting>
  <conditionalFormatting sqref="B14:H14">
    <cfRule type="expression" priority="481" aboveAverage="0" equalAverage="0" bottom="0" percent="0" rank="0" text="" dxfId="9909">
      <formula>$B$14&lt;1</formula>
    </cfRule>
  </conditionalFormatting>
  <conditionalFormatting sqref="B13:H13">
    <cfRule type="expression" priority="482" aboveAverage="0" equalAverage="0" bottom="0" percent="0" rank="0" text="" dxfId="9910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10.33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Замер!$D$361&amp;" (Помещение 18)"</f>
        <v>Помещение_18 (Помещение 18)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Замер!$D$367</f>
        <v>0</v>
      </c>
      <c r="F5" s="590" t="s">
        <v>254</v>
      </c>
      <c r="G5" s="590"/>
      <c r="H5" s="591" t="n">
        <f aca="false">Замер!$D$363</f>
        <v>0</v>
      </c>
      <c r="L5" s="61" t="n">
        <f aca="false">$E$5-SUM(Замер!$I$371:$I$377)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Замер!$D$366</f>
        <v>0</v>
      </c>
      <c r="F6" s="590" t="s">
        <v>259</v>
      </c>
      <c r="G6" s="590"/>
      <c r="H6" s="591" t="n">
        <f aca="false">Замер!$D$364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Замер!$D$368</f>
        <v>0</v>
      </c>
      <c r="F7" s="590" t="s">
        <v>261</v>
      </c>
      <c r="G7" s="590"/>
      <c r="H7" s="592" t="n">
        <f aca="false">Замер!$D$365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Замер!$D$372+Замер!$D$373</f>
        <v>0</v>
      </c>
      <c r="F8" s="590" t="s">
        <v>1097</v>
      </c>
      <c r="G8" s="590"/>
      <c r="H8" s="593" t="n">
        <f aca="false">Замер!$D$370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Замер!$D$369</f>
        <v>0</v>
      </c>
      <c r="F9" s="590" t="s">
        <v>1099</v>
      </c>
      <c r="G9" s="590"/>
      <c r="H9" s="594" t="n">
        <f aca="false">Замер!$D$371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622" t="s">
        <v>43</v>
      </c>
      <c r="D59" s="622"/>
      <c r="E59" s="622"/>
      <c r="F59" s="622"/>
      <c r="G59" s="623" t="n">
        <f aca="false">SUMIF(B23:B58,"&gt;0",H23:H58)</f>
        <v>0</v>
      </c>
      <c r="H59" s="623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Замер!$D$377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Замер!$D$374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Замер!$D$374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Замер!$D$374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Замер!$D$374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Замер!$D$374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Замер!$D$374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Замер!$D$377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12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596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1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1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1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1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1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596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596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596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596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1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1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1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1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1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596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596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596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596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596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1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9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18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18"/>
      <c r="H499" s="602" t="n">
        <f aca="false">G499*F499</f>
        <v>0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9"/>
      <c r="H501" s="616" t="n">
        <f aca="false">G501*F501</f>
        <v>0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18"/>
      <c r="H503" s="602" t="n">
        <f aca="false">G503*F503</f>
        <v>0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9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18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18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9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9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9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622" t="s">
        <v>222</v>
      </c>
      <c r="D515" s="622"/>
      <c r="E515" s="622"/>
      <c r="F515" s="622"/>
      <c r="G515" s="623" t="n">
        <f aca="false">SUMIF(B481:B514,"&gt;0",H481:H514)</f>
        <v>0</v>
      </c>
      <c r="H515" s="623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647" t="s">
        <v>223</v>
      </c>
      <c r="D516" s="647"/>
      <c r="E516" s="647"/>
      <c r="F516" s="647"/>
      <c r="G516" s="648" t="n">
        <f aca="false">G479+G515</f>
        <v>0</v>
      </c>
      <c r="H516" s="648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653" t="s">
        <v>745</v>
      </c>
      <c r="D517" s="654"/>
      <c r="E517" s="655" t="s">
        <v>340</v>
      </c>
      <c r="F517" s="656" t="s">
        <v>341</v>
      </c>
      <c r="G517" s="656" t="s">
        <v>342</v>
      </c>
      <c r="H517" s="657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596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Gidh/Hefvlb3qxjRK04BGzk7TTn5npK2XdS8dRBbZ6XBFQFVxE7FC43f4SvPK27hfq/O9jJF8/M61PhDbEweGw==" saltValue="syPK4Z6f65kQ4jZDlYPL8w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9911">
      <formula>$B$528&lt;1</formula>
    </cfRule>
  </conditionalFormatting>
  <conditionalFormatting sqref="B527:H527">
    <cfRule type="expression" priority="3" aboveAverage="0" equalAverage="0" bottom="0" percent="0" rank="0" text="" dxfId="9912">
      <formula>$B$527&lt;1</formula>
    </cfRule>
  </conditionalFormatting>
  <conditionalFormatting sqref="B526:H526">
    <cfRule type="expression" priority="4" aboveAverage="0" equalAverage="0" bottom="0" percent="0" rank="0" text="" dxfId="9913">
      <formula>$B$526&lt;1</formula>
    </cfRule>
  </conditionalFormatting>
  <conditionalFormatting sqref="B525:H525">
    <cfRule type="expression" priority="5" aboveAverage="0" equalAverage="0" bottom="0" percent="0" rank="0" text="" dxfId="9914">
      <formula>$B$525&lt;1</formula>
    </cfRule>
  </conditionalFormatting>
  <conditionalFormatting sqref="B524:H524">
    <cfRule type="expression" priority="6" aboveAverage="0" equalAverage="0" bottom="0" percent="0" rank="0" text="" dxfId="9915">
      <formula>$B$524&lt;1</formula>
    </cfRule>
  </conditionalFormatting>
  <conditionalFormatting sqref="B523:H523">
    <cfRule type="expression" priority="7" aboveAverage="0" equalAverage="0" bottom="0" percent="0" rank="0" text="" dxfId="9916">
      <formula>$B$523&lt;1</formula>
    </cfRule>
  </conditionalFormatting>
  <conditionalFormatting sqref="B522:H522">
    <cfRule type="expression" priority="8" aboveAverage="0" equalAverage="0" bottom="0" percent="0" rank="0" text="" dxfId="9917">
      <formula>$B$522&lt;1</formula>
    </cfRule>
  </conditionalFormatting>
  <conditionalFormatting sqref="B521:H521">
    <cfRule type="expression" priority="9" aboveAverage="0" equalAverage="0" bottom="0" percent="0" rank="0" text="" dxfId="9918">
      <formula>$B$521&lt;1</formula>
    </cfRule>
  </conditionalFormatting>
  <conditionalFormatting sqref="B520:H520">
    <cfRule type="expression" priority="10" aboveAverage="0" equalAverage="0" bottom="0" percent="0" rank="0" text="" dxfId="9919">
      <formula>$B$520&lt;1</formula>
    </cfRule>
  </conditionalFormatting>
  <conditionalFormatting sqref="B519:H519">
    <cfRule type="expression" priority="11" aboveAverage="0" equalAverage="0" bottom="0" percent="0" rank="0" text="" dxfId="9920">
      <formula>$B$519&lt;1</formula>
    </cfRule>
  </conditionalFormatting>
  <conditionalFormatting sqref="B518:H518">
    <cfRule type="expression" priority="12" aboveAverage="0" equalAverage="0" bottom="0" percent="0" rank="0" text="" dxfId="9921">
      <formula>$B$518&lt;1</formula>
    </cfRule>
  </conditionalFormatting>
  <conditionalFormatting sqref="B514:H514">
    <cfRule type="expression" priority="13" aboveAverage="0" equalAverage="0" bottom="0" percent="0" rank="0" text="" dxfId="9922">
      <formula>$B$514&lt;1</formula>
    </cfRule>
  </conditionalFormatting>
  <conditionalFormatting sqref="B513:H513">
    <cfRule type="expression" priority="14" aboveAverage="0" equalAverage="0" bottom="0" percent="0" rank="0" text="" dxfId="9923">
      <formula>$B$513&lt;1</formula>
    </cfRule>
  </conditionalFormatting>
  <conditionalFormatting sqref="B512:H512">
    <cfRule type="expression" priority="15" aboveAverage="0" equalAverage="0" bottom="0" percent="0" rank="0" text="" dxfId="9924">
      <formula>$B$512&lt;1</formula>
    </cfRule>
  </conditionalFormatting>
  <conditionalFormatting sqref="B511:H511">
    <cfRule type="expression" priority="16" aboveAverage="0" equalAverage="0" bottom="0" percent="0" rank="0" text="" dxfId="9925">
      <formula>$B$511&lt;1</formula>
    </cfRule>
  </conditionalFormatting>
  <conditionalFormatting sqref="B510:H510">
    <cfRule type="expression" priority="17" aboveAverage="0" equalAverage="0" bottom="0" percent="0" rank="0" text="" dxfId="9926">
      <formula>$B$510&lt;1</formula>
    </cfRule>
  </conditionalFormatting>
  <conditionalFormatting sqref="B509:H509">
    <cfRule type="expression" priority="18" aboveAverage="0" equalAverage="0" bottom="0" percent="0" rank="0" text="" dxfId="9927">
      <formula>$B$509&lt;1</formula>
    </cfRule>
  </conditionalFormatting>
  <conditionalFormatting sqref="B508:H508">
    <cfRule type="expression" priority="19" aboveAverage="0" equalAverage="0" bottom="0" percent="0" rank="0" text="" dxfId="9928">
      <formula>$B$508&lt;1</formula>
    </cfRule>
  </conditionalFormatting>
  <conditionalFormatting sqref="B507:H507">
    <cfRule type="expression" priority="20" aboveAverage="0" equalAverage="0" bottom="0" percent="0" rank="0" text="" dxfId="9929">
      <formula>$B$507&lt;1</formula>
    </cfRule>
  </conditionalFormatting>
  <conditionalFormatting sqref="B506:H506">
    <cfRule type="expression" priority="21" aboveAverage="0" equalAverage="0" bottom="0" percent="0" rank="0" text="" dxfId="9930">
      <formula>$B$506&lt;1</formula>
    </cfRule>
  </conditionalFormatting>
  <conditionalFormatting sqref="B505:H505">
    <cfRule type="expression" priority="22" aboveAverage="0" equalAverage="0" bottom="0" percent="0" rank="0" text="" dxfId="9931">
      <formula>$B$505&lt;1</formula>
    </cfRule>
  </conditionalFormatting>
  <conditionalFormatting sqref="B504:H504">
    <cfRule type="expression" priority="23" aboveAverage="0" equalAverage="0" bottom="0" percent="0" rank="0" text="" dxfId="9932">
      <formula>$B$504&lt;1</formula>
    </cfRule>
  </conditionalFormatting>
  <conditionalFormatting sqref="B503:H503">
    <cfRule type="expression" priority="24" aboveAverage="0" equalAverage="0" bottom="0" percent="0" rank="0" text="" dxfId="9933">
      <formula>$B$503&lt;1</formula>
    </cfRule>
  </conditionalFormatting>
  <conditionalFormatting sqref="B502:H502">
    <cfRule type="expression" priority="25" aboveAverage="0" equalAverage="0" bottom="0" percent="0" rank="0" text="" dxfId="9934">
      <formula>$B$502&lt;1</formula>
    </cfRule>
  </conditionalFormatting>
  <conditionalFormatting sqref="B501:H501">
    <cfRule type="expression" priority="26" aboveAverage="0" equalAverage="0" bottom="0" percent="0" rank="0" text="" dxfId="9935">
      <formula>$B$501&lt;1</formula>
    </cfRule>
  </conditionalFormatting>
  <conditionalFormatting sqref="B500:H500">
    <cfRule type="expression" priority="27" aboveAverage="0" equalAverage="0" bottom="0" percent="0" rank="0" text="" dxfId="9936">
      <formula>$B$500&lt;1</formula>
    </cfRule>
  </conditionalFormatting>
  <conditionalFormatting sqref="B499:H499">
    <cfRule type="expression" priority="28" aboveAverage="0" equalAverage="0" bottom="0" percent="0" rank="0" text="" dxfId="9937">
      <formula>$B$499&lt;1</formula>
    </cfRule>
  </conditionalFormatting>
  <conditionalFormatting sqref="B498:H498">
    <cfRule type="expression" priority="29" aboveAverage="0" equalAverage="0" bottom="0" percent="0" rank="0" text="" dxfId="9938">
      <formula>$B$498&lt;1</formula>
    </cfRule>
  </conditionalFormatting>
  <conditionalFormatting sqref="B497:H497">
    <cfRule type="expression" priority="30" aboveAverage="0" equalAverage="0" bottom="0" percent="0" rank="0" text="" dxfId="9939">
      <formula>$B$497&lt;1</formula>
    </cfRule>
  </conditionalFormatting>
  <conditionalFormatting sqref="B496:H496">
    <cfRule type="expression" priority="31" aboveAverage="0" equalAverage="0" bottom="0" percent="0" rank="0" text="" dxfId="9940">
      <formula>$B$496&lt;1</formula>
    </cfRule>
  </conditionalFormatting>
  <conditionalFormatting sqref="B495:H495">
    <cfRule type="expression" priority="32" aboveAverage="0" equalAverage="0" bottom="0" percent="0" rank="0" text="" dxfId="9941">
      <formula>$B$495&lt;1</formula>
    </cfRule>
  </conditionalFormatting>
  <conditionalFormatting sqref="B494:H494">
    <cfRule type="expression" priority="33" aboveAverage="0" equalAverage="0" bottom="0" percent="0" rank="0" text="" dxfId="9942">
      <formula>$B$494&lt;1</formula>
    </cfRule>
  </conditionalFormatting>
  <conditionalFormatting sqref="B493:H493">
    <cfRule type="expression" priority="34" aboveAverage="0" equalAverage="0" bottom="0" percent="0" rank="0" text="" dxfId="9943">
      <formula>$B$493&lt;1</formula>
    </cfRule>
  </conditionalFormatting>
  <conditionalFormatting sqref="B492:H492">
    <cfRule type="expression" priority="35" aboveAverage="0" equalAverage="0" bottom="0" percent="0" rank="0" text="" dxfId="9944">
      <formula>$B$492&lt;1</formula>
    </cfRule>
  </conditionalFormatting>
  <conditionalFormatting sqref="B491:H491">
    <cfRule type="expression" priority="36" aboveAverage="0" equalAverage="0" bottom="0" percent="0" rank="0" text="" dxfId="9945">
      <formula>$B$491&lt;1</formula>
    </cfRule>
  </conditionalFormatting>
  <conditionalFormatting sqref="B490:H490">
    <cfRule type="expression" priority="37" aboveAverage="0" equalAverage="0" bottom="0" percent="0" rank="0" text="" dxfId="9946">
      <formula>$B$490&lt;1</formula>
    </cfRule>
  </conditionalFormatting>
  <conditionalFormatting sqref="B489:H489">
    <cfRule type="expression" priority="38" aboveAverage="0" equalAverage="0" bottom="0" percent="0" rank="0" text="" dxfId="9947">
      <formula>$B$489&lt;1</formula>
    </cfRule>
  </conditionalFormatting>
  <conditionalFormatting sqref="B488:H488">
    <cfRule type="expression" priority="39" aboveAverage="0" equalAverage="0" bottom="0" percent="0" rank="0" text="" dxfId="9948">
      <formula>$B$488&lt;1</formula>
    </cfRule>
  </conditionalFormatting>
  <conditionalFormatting sqref="B487:H487">
    <cfRule type="expression" priority="40" aboveAverage="0" equalAverage="0" bottom="0" percent="0" rank="0" text="" dxfId="9949">
      <formula>$B$487&lt;1</formula>
    </cfRule>
  </conditionalFormatting>
  <conditionalFormatting sqref="B486:H486">
    <cfRule type="expression" priority="41" aboveAverage="0" equalAverage="0" bottom="0" percent="0" rank="0" text="" dxfId="9950">
      <formula>$B$486&lt;1</formula>
    </cfRule>
  </conditionalFormatting>
  <conditionalFormatting sqref="B485:H485">
    <cfRule type="expression" priority="42" aboveAverage="0" equalAverage="0" bottom="0" percent="0" rank="0" text="" dxfId="9951">
      <formula>$B$485&lt;1</formula>
    </cfRule>
  </conditionalFormatting>
  <conditionalFormatting sqref="B484:H484">
    <cfRule type="expression" priority="43" aboveAverage="0" equalAverage="0" bottom="0" percent="0" rank="0" text="" dxfId="9952">
      <formula>$B$484&lt;1</formula>
    </cfRule>
  </conditionalFormatting>
  <conditionalFormatting sqref="B483:H483">
    <cfRule type="expression" priority="44" aboveAverage="0" equalAverage="0" bottom="0" percent="0" rank="0" text="" dxfId="9953">
      <formula>$B$483&lt;1</formula>
    </cfRule>
  </conditionalFormatting>
  <conditionalFormatting sqref="B482:H482">
    <cfRule type="expression" priority="45" aboveAverage="0" equalAverage="0" bottom="0" percent="0" rank="0" text="" dxfId="9954">
      <formula>$B$482&lt;1</formula>
    </cfRule>
  </conditionalFormatting>
  <conditionalFormatting sqref="B481:H481">
    <cfRule type="expression" priority="46" aboveAverage="0" equalAverage="0" bottom="0" percent="0" rank="0" text="" dxfId="9955">
      <formula>$B$481&lt;1</formula>
    </cfRule>
  </conditionalFormatting>
  <conditionalFormatting sqref="B478:H478">
    <cfRule type="expression" priority="47" aboveAverage="0" equalAverage="0" bottom="0" percent="0" rank="0" text="" dxfId="9956">
      <formula>$B$478&lt;1</formula>
    </cfRule>
  </conditionalFormatting>
  <conditionalFormatting sqref="B477:H477">
    <cfRule type="expression" priority="48" aboveAverage="0" equalAverage="0" bottom="0" percent="0" rank="0" text="" dxfId="9957">
      <formula>$B$477&lt;1</formula>
    </cfRule>
  </conditionalFormatting>
  <conditionalFormatting sqref="B476:H476">
    <cfRule type="expression" priority="49" aboveAverage="0" equalAverage="0" bottom="0" percent="0" rank="0" text="" dxfId="9958">
      <formula>$B$476&lt;1</formula>
    </cfRule>
  </conditionalFormatting>
  <conditionalFormatting sqref="B471:H471">
    <cfRule type="expression" priority="50" aboveAverage="0" equalAverage="0" bottom="0" percent="0" rank="0" text="" dxfId="9959">
      <formula>$B$471&lt;1</formula>
    </cfRule>
  </conditionalFormatting>
  <conditionalFormatting sqref="B470:H470">
    <cfRule type="expression" priority="51" aboveAverage="0" equalAverage="0" bottom="0" percent="0" rank="0" text="" dxfId="9960">
      <formula>$B$470&lt;1</formula>
    </cfRule>
  </conditionalFormatting>
  <conditionalFormatting sqref="B469:H469">
    <cfRule type="expression" priority="52" aboveAverage="0" equalAverage="0" bottom="0" percent="0" rank="0" text="" dxfId="9961">
      <formula>$B$469&lt;1</formula>
    </cfRule>
  </conditionalFormatting>
  <conditionalFormatting sqref="B468:H468">
    <cfRule type="expression" priority="53" aboveAverage="0" equalAverage="0" bottom="0" percent="0" rank="0" text="" dxfId="9962">
      <formula>$B$468&lt;1</formula>
    </cfRule>
  </conditionalFormatting>
  <conditionalFormatting sqref="B467:H467">
    <cfRule type="expression" priority="54" aboveAverage="0" equalAverage="0" bottom="0" percent="0" rank="0" text="" dxfId="9963">
      <formula>$B$467&lt;1</formula>
    </cfRule>
  </conditionalFormatting>
  <conditionalFormatting sqref="B466:H466">
    <cfRule type="expression" priority="55" aboveAverage="0" equalAverage="0" bottom="0" percent="0" rank="0" text="" dxfId="9964">
      <formula>$B$466&lt;1</formula>
    </cfRule>
  </conditionalFormatting>
  <conditionalFormatting sqref="B465:H465">
    <cfRule type="expression" priority="56" aboveAverage="0" equalAverage="0" bottom="0" percent="0" rank="0" text="" dxfId="9965">
      <formula>$B$465&lt;1</formula>
    </cfRule>
  </conditionalFormatting>
  <conditionalFormatting sqref="B464:H464">
    <cfRule type="expression" priority="57" aboveAverage="0" equalAverage="0" bottom="0" percent="0" rank="0" text="" dxfId="9966">
      <formula>$B$464&lt;1</formula>
    </cfRule>
  </conditionalFormatting>
  <conditionalFormatting sqref="B463:H463">
    <cfRule type="expression" priority="58" aboveAverage="0" equalAverage="0" bottom="0" percent="0" rank="0" text="" dxfId="9967">
      <formula>$B$463&lt;1</formula>
    </cfRule>
  </conditionalFormatting>
  <conditionalFormatting sqref="B462:H462">
    <cfRule type="expression" priority="59" aboveAverage="0" equalAverage="0" bottom="0" percent="0" rank="0" text="" dxfId="9968">
      <formula>$B$462&lt;1</formula>
    </cfRule>
  </conditionalFormatting>
  <conditionalFormatting sqref="B461:H461">
    <cfRule type="expression" priority="60" aboveAverage="0" equalAverage="0" bottom="0" percent="0" rank="0" text="" dxfId="9969">
      <formula>$B$461&lt;1</formula>
    </cfRule>
  </conditionalFormatting>
  <conditionalFormatting sqref="B460:H460">
    <cfRule type="expression" priority="61" aboveAverage="0" equalAverage="0" bottom="0" percent="0" rank="0" text="" dxfId="9970">
      <formula>$B$460&lt;1</formula>
    </cfRule>
  </conditionalFormatting>
  <conditionalFormatting sqref="B459:H459">
    <cfRule type="expression" priority="62" aboveAverage="0" equalAverage="0" bottom="0" percent="0" rank="0" text="" dxfId="9971">
      <formula>$B$459&lt;1</formula>
    </cfRule>
  </conditionalFormatting>
  <conditionalFormatting sqref="B458:H458">
    <cfRule type="expression" priority="63" aboveAverage="0" equalAverage="0" bottom="0" percent="0" rank="0" text="" dxfId="9972">
      <formula>$B$458&lt;1</formula>
    </cfRule>
  </conditionalFormatting>
  <conditionalFormatting sqref="B457:H457">
    <cfRule type="expression" priority="64" aboveAverage="0" equalAverage="0" bottom="0" percent="0" rank="0" text="" dxfId="9973">
      <formula>$B$457&lt;1</formula>
    </cfRule>
  </conditionalFormatting>
  <conditionalFormatting sqref="B456:H456">
    <cfRule type="expression" priority="65" aboveAverage="0" equalAverage="0" bottom="0" percent="0" rank="0" text="" dxfId="9974">
      <formula>$B$456&lt;1</formula>
    </cfRule>
  </conditionalFormatting>
  <conditionalFormatting sqref="B455:H455">
    <cfRule type="expression" priority="66" aboveAverage="0" equalAverage="0" bottom="0" percent="0" rank="0" text="" dxfId="9975">
      <formula>$B$455&lt;1</formula>
    </cfRule>
  </conditionalFormatting>
  <conditionalFormatting sqref="B454:H454">
    <cfRule type="expression" priority="67" aboveAverage="0" equalAverage="0" bottom="0" percent="0" rank="0" text="" dxfId="9976">
      <formula>$B$454&lt;1</formula>
    </cfRule>
  </conditionalFormatting>
  <conditionalFormatting sqref="B453:H453">
    <cfRule type="expression" priority="68" aboveAverage="0" equalAverage="0" bottom="0" percent="0" rank="0" text="" dxfId="9977">
      <formula>$B$453&lt;1</formula>
    </cfRule>
  </conditionalFormatting>
  <conditionalFormatting sqref="B452:H452">
    <cfRule type="expression" priority="69" aboveAverage="0" equalAverage="0" bottom="0" percent="0" rank="0" text="" dxfId="9978">
      <formula>$B$452&lt;1</formula>
    </cfRule>
  </conditionalFormatting>
  <conditionalFormatting sqref="B451:H451">
    <cfRule type="expression" priority="70" aboveAverage="0" equalAverage="0" bottom="0" percent="0" rank="0" text="" dxfId="9979">
      <formula>$B$451&lt;1</formula>
    </cfRule>
  </conditionalFormatting>
  <conditionalFormatting sqref="B450:H450">
    <cfRule type="expression" priority="71" aboveAverage="0" equalAverage="0" bottom="0" percent="0" rank="0" text="" dxfId="9980">
      <formula>$B$450&lt;1</formula>
    </cfRule>
  </conditionalFormatting>
  <conditionalFormatting sqref="B449:H449">
    <cfRule type="expression" priority="72" aboveAverage="0" equalAverage="0" bottom="0" percent="0" rank="0" text="" dxfId="9981">
      <formula>$B$449&lt;1</formula>
    </cfRule>
  </conditionalFormatting>
  <conditionalFormatting sqref="B448:H448">
    <cfRule type="expression" priority="73" aboveAverage="0" equalAverage="0" bottom="0" percent="0" rank="0" text="" dxfId="9982">
      <formula>$B$448&lt;1</formula>
    </cfRule>
  </conditionalFormatting>
  <conditionalFormatting sqref="B447:H447">
    <cfRule type="expression" priority="74" aboveAverage="0" equalAverage="0" bottom="0" percent="0" rank="0" text="" dxfId="9983">
      <formula>$B$447&lt;1</formula>
    </cfRule>
  </conditionalFormatting>
  <conditionalFormatting sqref="B446:H446">
    <cfRule type="expression" priority="75" aboveAverage="0" equalAverage="0" bottom="0" percent="0" rank="0" text="" dxfId="9984">
      <formula>$B$446&lt;1</formula>
    </cfRule>
  </conditionalFormatting>
  <conditionalFormatting sqref="B445:H445">
    <cfRule type="expression" priority="76" aboveAverage="0" equalAverage="0" bottom="0" percent="0" rank="0" text="" dxfId="9985">
      <formula>$B$445&lt;1</formula>
    </cfRule>
  </conditionalFormatting>
  <conditionalFormatting sqref="B444:H444">
    <cfRule type="expression" priority="77" aboveAverage="0" equalAverage="0" bottom="0" percent="0" rank="0" text="" dxfId="9986">
      <formula>$B$444&lt;1</formula>
    </cfRule>
  </conditionalFormatting>
  <conditionalFormatting sqref="B443:H443">
    <cfRule type="expression" priority="78" aboveAverage="0" equalAverage="0" bottom="0" percent="0" rank="0" text="" dxfId="9987">
      <formula>$B$443&lt;1</formula>
    </cfRule>
  </conditionalFormatting>
  <conditionalFormatting sqref="B442:H442">
    <cfRule type="expression" priority="79" aboveAverage="0" equalAverage="0" bottom="0" percent="0" rank="0" text="" dxfId="9988">
      <formula>$B$442&lt;1</formula>
    </cfRule>
  </conditionalFormatting>
  <conditionalFormatting sqref="B441:H441">
    <cfRule type="expression" priority="80" aboveAverage="0" equalAverage="0" bottom="0" percent="0" rank="0" text="" dxfId="9989">
      <formula>$B$441&lt;1</formula>
    </cfRule>
  </conditionalFormatting>
  <conditionalFormatting sqref="B440:H440">
    <cfRule type="expression" priority="81" aboveAverage="0" equalAverage="0" bottom="0" percent="0" rank="0" text="" dxfId="9990">
      <formula>$B$440&lt;1</formula>
    </cfRule>
  </conditionalFormatting>
  <conditionalFormatting sqref="B439:H439">
    <cfRule type="expression" priority="82" aboveAverage="0" equalAverage="0" bottom="0" percent="0" rank="0" text="" dxfId="9991">
      <formula>$B$439&lt;1</formula>
    </cfRule>
  </conditionalFormatting>
  <conditionalFormatting sqref="B438:H438">
    <cfRule type="expression" priority="83" aboveAverage="0" equalAverage="0" bottom="0" percent="0" rank="0" text="" dxfId="9992">
      <formula>$B$438&lt;1</formula>
    </cfRule>
  </conditionalFormatting>
  <conditionalFormatting sqref="B437:H437">
    <cfRule type="expression" priority="84" aboveAverage="0" equalAverage="0" bottom="0" percent="0" rank="0" text="" dxfId="9993">
      <formula>$B$437&lt;1</formula>
    </cfRule>
  </conditionalFormatting>
  <conditionalFormatting sqref="B436:H436">
    <cfRule type="expression" priority="85" aboveAverage="0" equalAverage="0" bottom="0" percent="0" rank="0" text="" dxfId="9994">
      <formula>$B$436&lt;1</formula>
    </cfRule>
  </conditionalFormatting>
  <conditionalFormatting sqref="B435:H435">
    <cfRule type="expression" priority="86" aboveAverage="0" equalAverage="0" bottom="0" percent="0" rank="0" text="" dxfId="9995">
      <formula>$B$435&lt;1</formula>
    </cfRule>
  </conditionalFormatting>
  <conditionalFormatting sqref="B434:H434">
    <cfRule type="expression" priority="87" aboveAverage="0" equalAverage="0" bottom="0" percent="0" rank="0" text="" dxfId="9996">
      <formula>$B$434&lt;1</formula>
    </cfRule>
  </conditionalFormatting>
  <conditionalFormatting sqref="B433:H433">
    <cfRule type="expression" priority="88" aboveAverage="0" equalAverage="0" bottom="0" percent="0" rank="0" text="" dxfId="9997">
      <formula>$B$433&lt;1</formula>
    </cfRule>
  </conditionalFormatting>
  <conditionalFormatting sqref="B432:H432">
    <cfRule type="expression" priority="89" aboveAverage="0" equalAverage="0" bottom="0" percent="0" rank="0" text="" dxfId="9998">
      <formula>$B$432&lt;1</formula>
    </cfRule>
  </conditionalFormatting>
  <conditionalFormatting sqref="B431:H431">
    <cfRule type="expression" priority="90" aboveAverage="0" equalAverage="0" bottom="0" percent="0" rank="0" text="" dxfId="9999">
      <formula>$B$431&lt;1</formula>
    </cfRule>
  </conditionalFormatting>
  <conditionalFormatting sqref="B430:H430">
    <cfRule type="expression" priority="91" aboveAverage="0" equalAverage="0" bottom="0" percent="0" rank="0" text="" dxfId="10000">
      <formula>$B$430&lt;1</formula>
    </cfRule>
  </conditionalFormatting>
  <conditionalFormatting sqref="B429:H429">
    <cfRule type="expression" priority="92" aboveAverage="0" equalAverage="0" bottom="0" percent="0" rank="0" text="" dxfId="10001">
      <formula>$B$429&lt;1</formula>
    </cfRule>
  </conditionalFormatting>
  <conditionalFormatting sqref="B428:H428">
    <cfRule type="expression" priority="93" aboveAverage="0" equalAverage="0" bottom="0" percent="0" rank="0" text="" dxfId="10002">
      <formula>$B$428&lt;1</formula>
    </cfRule>
  </conditionalFormatting>
  <conditionalFormatting sqref="B427:H427">
    <cfRule type="expression" priority="94" aboveAverage="0" equalAverage="0" bottom="0" percent="0" rank="0" text="" dxfId="10003">
      <formula>$B$427&lt;1</formula>
    </cfRule>
  </conditionalFormatting>
  <conditionalFormatting sqref="B426:H426">
    <cfRule type="expression" priority="95" aboveAverage="0" equalAverage="0" bottom="0" percent="0" rank="0" text="" dxfId="10004">
      <formula>$B$426&lt;1</formula>
    </cfRule>
  </conditionalFormatting>
  <conditionalFormatting sqref="B425:H425">
    <cfRule type="expression" priority="96" aboveAverage="0" equalAverage="0" bottom="0" percent="0" rank="0" text="" dxfId="10005">
      <formula>$B$425&lt;1</formula>
    </cfRule>
  </conditionalFormatting>
  <conditionalFormatting sqref="B424:H424">
    <cfRule type="expression" priority="97" aboveAverage="0" equalAverage="0" bottom="0" percent="0" rank="0" text="" dxfId="10006">
      <formula>$B$424&lt;1</formula>
    </cfRule>
  </conditionalFormatting>
  <conditionalFormatting sqref="B423:H423">
    <cfRule type="expression" priority="98" aboveAverage="0" equalAverage="0" bottom="0" percent="0" rank="0" text="" dxfId="10007">
      <formula>$B$423&lt;1</formula>
    </cfRule>
  </conditionalFormatting>
  <conditionalFormatting sqref="B422:H422">
    <cfRule type="expression" priority="99" aboveAverage="0" equalAverage="0" bottom="0" percent="0" rank="0" text="" dxfId="10008">
      <formula>$B$422&lt;1</formula>
    </cfRule>
  </conditionalFormatting>
  <conditionalFormatting sqref="B421:H421">
    <cfRule type="expression" priority="100" aboveAverage="0" equalAverage="0" bottom="0" percent="0" rank="0" text="" dxfId="10009">
      <formula>$B$421&lt;1</formula>
    </cfRule>
  </conditionalFormatting>
  <conditionalFormatting sqref="B420:H420">
    <cfRule type="expression" priority="101" aboveAverage="0" equalAverage="0" bottom="0" percent="0" rank="0" text="" dxfId="10010">
      <formula>$B$420&lt;1</formula>
    </cfRule>
  </conditionalFormatting>
  <conditionalFormatting sqref="B419:H419">
    <cfRule type="expression" priority="102" aboveAverage="0" equalAverage="0" bottom="0" percent="0" rank="0" text="" dxfId="10011">
      <formula>$B$419&lt;1</formula>
    </cfRule>
  </conditionalFormatting>
  <conditionalFormatting sqref="B418:H418">
    <cfRule type="expression" priority="103" aboveAverage="0" equalAverage="0" bottom="0" percent="0" rank="0" text="" dxfId="10012">
      <formula>$B$418&lt;1</formula>
    </cfRule>
  </conditionalFormatting>
  <conditionalFormatting sqref="B417:H417">
    <cfRule type="expression" priority="104" aboveAverage="0" equalAverage="0" bottom="0" percent="0" rank="0" text="" dxfId="10013">
      <formula>$B$417&lt;1</formula>
    </cfRule>
  </conditionalFormatting>
  <conditionalFormatting sqref="B416:H416">
    <cfRule type="expression" priority="105" aboveAverage="0" equalAverage="0" bottom="0" percent="0" rank="0" text="" dxfId="10014">
      <formula>$B$416&lt;1</formula>
    </cfRule>
  </conditionalFormatting>
  <conditionalFormatting sqref="B415:H415">
    <cfRule type="expression" priority="106" aboveAverage="0" equalAverage="0" bottom="0" percent="0" rank="0" text="" dxfId="10015">
      <formula>$B$415&lt;1</formula>
    </cfRule>
  </conditionalFormatting>
  <conditionalFormatting sqref="B414:H414">
    <cfRule type="expression" priority="107" aboveAverage="0" equalAverage="0" bottom="0" percent="0" rank="0" text="" dxfId="10016">
      <formula>$B$414&lt;1</formula>
    </cfRule>
  </conditionalFormatting>
  <conditionalFormatting sqref="B413:H413">
    <cfRule type="expression" priority="108" aboveAverage="0" equalAverage="0" bottom="0" percent="0" rank="0" text="" dxfId="10017">
      <formula>$B$413&lt;1</formula>
    </cfRule>
  </conditionalFormatting>
  <conditionalFormatting sqref="B412:H412">
    <cfRule type="expression" priority="109" aboveAverage="0" equalAverage="0" bottom="0" percent="0" rank="0" text="" dxfId="10018">
      <formula>$B$412&lt;1</formula>
    </cfRule>
  </conditionalFormatting>
  <conditionalFormatting sqref="B411:H411">
    <cfRule type="expression" priority="110" aboveAverage="0" equalAverage="0" bottom="0" percent="0" rank="0" text="" dxfId="10019">
      <formula>$B$411&lt;1</formula>
    </cfRule>
  </conditionalFormatting>
  <conditionalFormatting sqref="B410:H410">
    <cfRule type="expression" priority="111" aboveAverage="0" equalAverage="0" bottom="0" percent="0" rank="0" text="" dxfId="10020">
      <formula>$B$410&lt;1</formula>
    </cfRule>
  </conditionalFormatting>
  <conditionalFormatting sqref="B409:H409">
    <cfRule type="expression" priority="112" aboveAverage="0" equalAverage="0" bottom="0" percent="0" rank="0" text="" dxfId="10021">
      <formula>$B$409&lt;1</formula>
    </cfRule>
  </conditionalFormatting>
  <conditionalFormatting sqref="B408:H408">
    <cfRule type="expression" priority="113" aboveAverage="0" equalAverage="0" bottom="0" percent="0" rank="0" text="" dxfId="10022">
      <formula>$B$408&lt;1</formula>
    </cfRule>
  </conditionalFormatting>
  <conditionalFormatting sqref="B407:H407">
    <cfRule type="expression" priority="114" aboveAverage="0" equalAverage="0" bottom="0" percent="0" rank="0" text="" dxfId="10023">
      <formula>$B$407&lt;1</formula>
    </cfRule>
  </conditionalFormatting>
  <conditionalFormatting sqref="B406:H406">
    <cfRule type="expression" priority="115" aboveAverage="0" equalAverage="0" bottom="0" percent="0" rank="0" text="" dxfId="10024">
      <formula>$B$406&lt;1</formula>
    </cfRule>
  </conditionalFormatting>
  <conditionalFormatting sqref="B405:H405">
    <cfRule type="expression" priority="116" aboveAverage="0" equalAverage="0" bottom="0" percent="0" rank="0" text="" dxfId="10025">
      <formula>$B$405&lt;1</formula>
    </cfRule>
  </conditionalFormatting>
  <conditionalFormatting sqref="B404:H404">
    <cfRule type="expression" priority="117" aboveAverage="0" equalAverage="0" bottom="0" percent="0" rank="0" text="" dxfId="10026">
      <formula>$B$404&lt;1</formula>
    </cfRule>
  </conditionalFormatting>
  <conditionalFormatting sqref="B403:H403">
    <cfRule type="expression" priority="118" aboveAverage="0" equalAverage="0" bottom="0" percent="0" rank="0" text="" dxfId="10027">
      <formula>$B$403&lt;1</formula>
    </cfRule>
  </conditionalFormatting>
  <conditionalFormatting sqref="B402:H402">
    <cfRule type="expression" priority="119" aboveAverage="0" equalAverage="0" bottom="0" percent="0" rank="0" text="" dxfId="10028">
      <formula>$B$402&lt;1</formula>
    </cfRule>
  </conditionalFormatting>
  <conditionalFormatting sqref="B401:H401">
    <cfRule type="expression" priority="120" aboveAverage="0" equalAverage="0" bottom="0" percent="0" rank="0" text="" dxfId="10029">
      <formula>$B$401&lt;1</formula>
    </cfRule>
  </conditionalFormatting>
  <conditionalFormatting sqref="B400:H400">
    <cfRule type="expression" priority="121" aboveAverage="0" equalAverage="0" bottom="0" percent="0" rank="0" text="" dxfId="10030">
      <formula>$B$400&lt;1</formula>
    </cfRule>
  </conditionalFormatting>
  <conditionalFormatting sqref="B399:H399">
    <cfRule type="expression" priority="122" aboveAverage="0" equalAverage="0" bottom="0" percent="0" rank="0" text="" dxfId="10031">
      <formula>$B$399&lt;1</formula>
    </cfRule>
  </conditionalFormatting>
  <conditionalFormatting sqref="B398:H398">
    <cfRule type="expression" priority="123" aboveAverage="0" equalAverage="0" bottom="0" percent="0" rank="0" text="" dxfId="10032">
      <formula>$B$398&lt;1</formula>
    </cfRule>
  </conditionalFormatting>
  <conditionalFormatting sqref="B397:H397">
    <cfRule type="expression" priority="124" aboveAverage="0" equalAverage="0" bottom="0" percent="0" rank="0" text="" dxfId="10033">
      <formula>$B$397&lt;1</formula>
    </cfRule>
  </conditionalFormatting>
  <conditionalFormatting sqref="B396:H396">
    <cfRule type="expression" priority="125" aboveAverage="0" equalAverage="0" bottom="0" percent="0" rank="0" text="" dxfId="10034">
      <formula>$B$396&lt;1</formula>
    </cfRule>
  </conditionalFormatting>
  <conditionalFormatting sqref="B395:H395">
    <cfRule type="expression" priority="126" aboveAverage="0" equalAverage="0" bottom="0" percent="0" rank="0" text="" dxfId="10035">
      <formula>$B$395&lt;1</formula>
    </cfRule>
  </conditionalFormatting>
  <conditionalFormatting sqref="B394:H394">
    <cfRule type="expression" priority="127" aboveAverage="0" equalAverage="0" bottom="0" percent="0" rank="0" text="" dxfId="10036">
      <formula>$B$394&lt;1</formula>
    </cfRule>
  </conditionalFormatting>
  <conditionalFormatting sqref="B393:H393">
    <cfRule type="expression" priority="128" aboveAverage="0" equalAverage="0" bottom="0" percent="0" rank="0" text="" dxfId="10037">
      <formula>$B$393&lt;1</formula>
    </cfRule>
  </conditionalFormatting>
  <conditionalFormatting sqref="B392:H392">
    <cfRule type="expression" priority="129" aboveAverage="0" equalAverage="0" bottom="0" percent="0" rank="0" text="" dxfId="10038">
      <formula>$B$392&lt;1</formula>
    </cfRule>
  </conditionalFormatting>
  <conditionalFormatting sqref="B391:H391">
    <cfRule type="expression" priority="130" aboveAverage="0" equalAverage="0" bottom="0" percent="0" rank="0" text="" dxfId="10039">
      <formula>$B$391&lt;1</formula>
    </cfRule>
  </conditionalFormatting>
  <conditionalFormatting sqref="B390:H390">
    <cfRule type="expression" priority="131" aboveAverage="0" equalAverage="0" bottom="0" percent="0" rank="0" text="" dxfId="10040">
      <formula>$B$390&lt;1</formula>
    </cfRule>
  </conditionalFormatting>
  <conditionalFormatting sqref="B389:H389">
    <cfRule type="expression" priority="132" aboveAverage="0" equalAverage="0" bottom="0" percent="0" rank="0" text="" dxfId="10041">
      <formula>$B$389&lt;1</formula>
    </cfRule>
  </conditionalFormatting>
  <conditionalFormatting sqref="B388:H388">
    <cfRule type="expression" priority="133" aboveAverage="0" equalAverage="0" bottom="0" percent="0" rank="0" text="" dxfId="10042">
      <formula>$B$388&lt;1</formula>
    </cfRule>
  </conditionalFormatting>
  <conditionalFormatting sqref="B387:H387">
    <cfRule type="expression" priority="134" aboveAverage="0" equalAverage="0" bottom="0" percent="0" rank="0" text="" dxfId="10043">
      <formula>$B$387&lt;1</formula>
    </cfRule>
  </conditionalFormatting>
  <conditionalFormatting sqref="B386:H386">
    <cfRule type="expression" priority="135" aboveAverage="0" equalAverage="0" bottom="0" percent="0" rank="0" text="" dxfId="10044">
      <formula>$B$386&lt;1</formula>
    </cfRule>
  </conditionalFormatting>
  <conditionalFormatting sqref="B385:H385">
    <cfRule type="expression" priority="136" aboveAverage="0" equalAverage="0" bottom="0" percent="0" rank="0" text="" dxfId="10045">
      <formula>$B$385&lt;1</formula>
    </cfRule>
  </conditionalFormatting>
  <conditionalFormatting sqref="B384:H384">
    <cfRule type="expression" priority="137" aboveAverage="0" equalAverage="0" bottom="0" percent="0" rank="0" text="" dxfId="10046">
      <formula>$B$384&lt;1</formula>
    </cfRule>
  </conditionalFormatting>
  <conditionalFormatting sqref="B383:H383">
    <cfRule type="expression" priority="138" aboveAverage="0" equalAverage="0" bottom="0" percent="0" rank="0" text="" dxfId="10047">
      <formula>$B$383&lt;1</formula>
    </cfRule>
  </conditionalFormatting>
  <conditionalFormatting sqref="B382:H382">
    <cfRule type="expression" priority="139" aboveAverage="0" equalAverage="0" bottom="0" percent="0" rank="0" text="" dxfId="10048">
      <formula>$B$382&lt;1</formula>
    </cfRule>
  </conditionalFormatting>
  <conditionalFormatting sqref="B381:H381">
    <cfRule type="expression" priority="140" aboveAverage="0" equalAverage="0" bottom="0" percent="0" rank="0" text="" dxfId="10049">
      <formula>$B$381&lt;1</formula>
    </cfRule>
  </conditionalFormatting>
  <conditionalFormatting sqref="B380:H380">
    <cfRule type="expression" priority="141" aboveAverage="0" equalAverage="0" bottom="0" percent="0" rank="0" text="" dxfId="10050">
      <formula>$B$380&lt;1</formula>
    </cfRule>
  </conditionalFormatting>
  <conditionalFormatting sqref="B379:H379">
    <cfRule type="expression" priority="142" aboveAverage="0" equalAverage="0" bottom="0" percent="0" rank="0" text="" dxfId="10051">
      <formula>$B$379&lt;1</formula>
    </cfRule>
  </conditionalFormatting>
  <conditionalFormatting sqref="B378:H378">
    <cfRule type="expression" priority="143" aboveAverage="0" equalAverage="0" bottom="0" percent="0" rank="0" text="" dxfId="10052">
      <formula>$B$378&lt;1</formula>
    </cfRule>
  </conditionalFormatting>
  <conditionalFormatting sqref="B377:H377">
    <cfRule type="expression" priority="144" aboveAverage="0" equalAverage="0" bottom="0" percent="0" rank="0" text="" dxfId="10053">
      <formula>$B$377&lt;1</formula>
    </cfRule>
  </conditionalFormatting>
  <conditionalFormatting sqref="B376:H376">
    <cfRule type="expression" priority="145" aboveAverage="0" equalAverage="0" bottom="0" percent="0" rank="0" text="" dxfId="10054">
      <formula>$B$376&lt;1</formula>
    </cfRule>
  </conditionalFormatting>
  <conditionalFormatting sqref="B375:H375">
    <cfRule type="expression" priority="146" aboveAverage="0" equalAverage="0" bottom="0" percent="0" rank="0" text="" dxfId="10055">
      <formula>$B$375&lt;1</formula>
    </cfRule>
  </conditionalFormatting>
  <conditionalFormatting sqref="B374:H374">
    <cfRule type="expression" priority="147" aboveAverage="0" equalAverage="0" bottom="0" percent="0" rank="0" text="" dxfId="10056">
      <formula>$B$374&lt;1</formula>
    </cfRule>
  </conditionalFormatting>
  <conditionalFormatting sqref="B373:H373">
    <cfRule type="expression" priority="148" aboveAverage="0" equalAverage="0" bottom="0" percent="0" rank="0" text="" dxfId="10057">
      <formula>$B$373&lt;1</formula>
    </cfRule>
  </conditionalFormatting>
  <conditionalFormatting sqref="B372:H372">
    <cfRule type="expression" priority="149" aboveAverage="0" equalAverage="0" bottom="0" percent="0" rank="0" text="" dxfId="10058">
      <formula>$B$372&lt;1</formula>
    </cfRule>
  </conditionalFormatting>
  <conditionalFormatting sqref="B371:H371">
    <cfRule type="expression" priority="150" aboveAverage="0" equalAverage="0" bottom="0" percent="0" rank="0" text="" dxfId="10059">
      <formula>$B$371&lt;1</formula>
    </cfRule>
  </conditionalFormatting>
  <conditionalFormatting sqref="B370:H370">
    <cfRule type="expression" priority="151" aboveAverage="0" equalAverage="0" bottom="0" percent="0" rank="0" text="" dxfId="10060">
      <formula>$B$370&lt;1</formula>
    </cfRule>
  </conditionalFormatting>
  <conditionalFormatting sqref="B369:H369">
    <cfRule type="expression" priority="152" aboveAverage="0" equalAverage="0" bottom="0" percent="0" rank="0" text="" dxfId="10061">
      <formula>$B$369&lt;1</formula>
    </cfRule>
  </conditionalFormatting>
  <conditionalFormatting sqref="B368:H368">
    <cfRule type="expression" priority="153" aboveAverage="0" equalAverage="0" bottom="0" percent="0" rank="0" text="" dxfId="10062">
      <formula>$B$368&lt;1</formula>
    </cfRule>
  </conditionalFormatting>
  <conditionalFormatting sqref="B367:H367">
    <cfRule type="expression" priority="154" aboveAverage="0" equalAverage="0" bottom="0" percent="0" rank="0" text="" dxfId="10063">
      <formula>$B$367&lt;1</formula>
    </cfRule>
  </conditionalFormatting>
  <conditionalFormatting sqref="B366:H366">
    <cfRule type="expression" priority="155" aboveAverage="0" equalAverage="0" bottom="0" percent="0" rank="0" text="" dxfId="10064">
      <formula>$B$366&lt;1</formula>
    </cfRule>
  </conditionalFormatting>
  <conditionalFormatting sqref="B365:H365">
    <cfRule type="expression" priority="156" aboveAverage="0" equalAverage="0" bottom="0" percent="0" rank="0" text="" dxfId="10065">
      <formula>$B$365&lt;1</formula>
    </cfRule>
  </conditionalFormatting>
  <conditionalFormatting sqref="B364:H364">
    <cfRule type="expression" priority="157" aboveAverage="0" equalAverage="0" bottom="0" percent="0" rank="0" text="" dxfId="10066">
      <formula>$B$364&lt;1</formula>
    </cfRule>
  </conditionalFormatting>
  <conditionalFormatting sqref="B363:H363">
    <cfRule type="expression" priority="158" aboveAverage="0" equalAverage="0" bottom="0" percent="0" rank="0" text="" dxfId="10067">
      <formula>$B$363&lt;1</formula>
    </cfRule>
  </conditionalFormatting>
  <conditionalFormatting sqref="B362:H362">
    <cfRule type="expression" priority="159" aboveAverage="0" equalAverage="0" bottom="0" percent="0" rank="0" text="" dxfId="10068">
      <formula>$B$362&lt;1</formula>
    </cfRule>
  </conditionalFormatting>
  <conditionalFormatting sqref="B359:H359">
    <cfRule type="expression" priority="160" aboveAverage="0" equalAverage="0" bottom="0" percent="0" rank="0" text="" dxfId="10069">
      <formula>$B$359&lt;1</formula>
    </cfRule>
  </conditionalFormatting>
  <conditionalFormatting sqref="B358:H358">
    <cfRule type="expression" priority="161" aboveAverage="0" equalAverage="0" bottom="0" percent="0" rank="0" text="" dxfId="10070">
      <formula>$B$358&lt;1</formula>
    </cfRule>
  </conditionalFormatting>
  <conditionalFormatting sqref="B357:H357">
    <cfRule type="expression" priority="162" aboveAverage="0" equalAverage="0" bottom="0" percent="0" rank="0" text="" dxfId="10071">
      <formula>$B$357&lt;1</formula>
    </cfRule>
  </conditionalFormatting>
  <conditionalFormatting sqref="B356:H356">
    <cfRule type="expression" priority="163" aboveAverage="0" equalAverage="0" bottom="0" percent="0" rank="0" text="" dxfId="10072">
      <formula>$B$356&lt;1</formula>
    </cfRule>
  </conditionalFormatting>
  <conditionalFormatting sqref="B355:H355">
    <cfRule type="expression" priority="164" aboveAverage="0" equalAverage="0" bottom="0" percent="0" rank="0" text="" dxfId="10073">
      <formula>$B$355&lt;1</formula>
    </cfRule>
  </conditionalFormatting>
  <conditionalFormatting sqref="B354:H354">
    <cfRule type="expression" priority="165" aboveAverage="0" equalAverage="0" bottom="0" percent="0" rank="0" text="" dxfId="10074">
      <formula>$B$354&lt;1</formula>
    </cfRule>
  </conditionalFormatting>
  <conditionalFormatting sqref="B353:H353">
    <cfRule type="expression" priority="166" aboveAverage="0" equalAverage="0" bottom="0" percent="0" rank="0" text="" dxfId="10075">
      <formula>$B$353&lt;1</formula>
    </cfRule>
  </conditionalFormatting>
  <conditionalFormatting sqref="B352:H352">
    <cfRule type="expression" priority="167" aboveAverage="0" equalAverage="0" bottom="0" percent="0" rank="0" text="" dxfId="10076">
      <formula>$B$352&lt;1</formula>
    </cfRule>
  </conditionalFormatting>
  <conditionalFormatting sqref="B351:H351">
    <cfRule type="expression" priority="168" aboveAverage="0" equalAverage="0" bottom="0" percent="0" rank="0" text="" dxfId="10077">
      <formula>$B$351&lt;1</formula>
    </cfRule>
  </conditionalFormatting>
  <conditionalFormatting sqref="B350:H350">
    <cfRule type="expression" priority="169" aboveAverage="0" equalAverage="0" bottom="0" percent="0" rank="0" text="" dxfId="10078">
      <formula>$B$350&lt;1</formula>
    </cfRule>
  </conditionalFormatting>
  <conditionalFormatting sqref="B349:H349">
    <cfRule type="expression" priority="170" aboveAverage="0" equalAverage="0" bottom="0" percent="0" rank="0" text="" dxfId="10079">
      <formula>$B$349&lt;1</formula>
    </cfRule>
  </conditionalFormatting>
  <conditionalFormatting sqref="B348:H348">
    <cfRule type="expression" priority="171" aboveAverage="0" equalAverage="0" bottom="0" percent="0" rank="0" text="" dxfId="10080">
      <formula>$B$348&lt;1</formula>
    </cfRule>
  </conditionalFormatting>
  <conditionalFormatting sqref="B343:H343">
    <cfRule type="expression" priority="172" aboveAverage="0" equalAverage="0" bottom="0" percent="0" rank="0" text="" dxfId="10081">
      <formula>$B$343&lt;1</formula>
    </cfRule>
  </conditionalFormatting>
  <conditionalFormatting sqref="B342:H342">
    <cfRule type="expression" priority="173" aboveAverage="0" equalAverage="0" bottom="0" percent="0" rank="0" text="" dxfId="10082">
      <formula>$B$342&lt;1</formula>
    </cfRule>
  </conditionalFormatting>
  <conditionalFormatting sqref="B341:H341">
    <cfRule type="expression" priority="174" aboveAverage="0" equalAverage="0" bottom="0" percent="0" rank="0" text="" dxfId="10083">
      <formula>$B$341&lt;1</formula>
    </cfRule>
  </conditionalFormatting>
  <conditionalFormatting sqref="B340:H340">
    <cfRule type="expression" priority="175" aboveAverage="0" equalAverage="0" bottom="0" percent="0" rank="0" text="" dxfId="10084">
      <formula>$B$340&lt;1</formula>
    </cfRule>
  </conditionalFormatting>
  <conditionalFormatting sqref="B339:H339">
    <cfRule type="expression" priority="176" aboveAverage="0" equalAverage="0" bottom="0" percent="0" rank="0" text="" dxfId="10085">
      <formula>$B$339&lt;1</formula>
    </cfRule>
  </conditionalFormatting>
  <conditionalFormatting sqref="B338:H338">
    <cfRule type="expression" priority="177" aboveAverage="0" equalAverage="0" bottom="0" percent="0" rank="0" text="" dxfId="10086">
      <formula>$B$338&lt;1</formula>
    </cfRule>
  </conditionalFormatting>
  <conditionalFormatting sqref="B337:H337">
    <cfRule type="expression" priority="178" aboveAverage="0" equalAverage="0" bottom="0" percent="0" rank="0" text="" dxfId="10087">
      <formula>$B$337&lt;1</formula>
    </cfRule>
  </conditionalFormatting>
  <conditionalFormatting sqref="B336:H336">
    <cfRule type="expression" priority="179" aboveAverage="0" equalAverage="0" bottom="0" percent="0" rank="0" text="" dxfId="10088">
      <formula>$B$336&lt;1</formula>
    </cfRule>
  </conditionalFormatting>
  <conditionalFormatting sqref="B335:H335">
    <cfRule type="expression" priority="180" aboveAverage="0" equalAverage="0" bottom="0" percent="0" rank="0" text="" dxfId="10089">
      <formula>$B$335&lt;1</formula>
    </cfRule>
  </conditionalFormatting>
  <conditionalFormatting sqref="B334:H334">
    <cfRule type="expression" priority="181" aboveAverage="0" equalAverage="0" bottom="0" percent="0" rank="0" text="" dxfId="10090">
      <formula>$B$334&lt;1</formula>
    </cfRule>
  </conditionalFormatting>
  <conditionalFormatting sqref="B333:H333">
    <cfRule type="expression" priority="182" aboveAverage="0" equalAverage="0" bottom="0" percent="0" rank="0" text="" dxfId="10091">
      <formula>$B$333&lt;1</formula>
    </cfRule>
  </conditionalFormatting>
  <conditionalFormatting sqref="B332:H332">
    <cfRule type="expression" priority="183" aboveAverage="0" equalAverage="0" bottom="0" percent="0" rank="0" text="" dxfId="10092">
      <formula>$B$332&lt;1</formula>
    </cfRule>
  </conditionalFormatting>
  <conditionalFormatting sqref="B331:H331">
    <cfRule type="expression" priority="184" aboveAverage="0" equalAverage="0" bottom="0" percent="0" rank="0" text="" dxfId="10093">
      <formula>$B$331&lt;1</formula>
    </cfRule>
  </conditionalFormatting>
  <conditionalFormatting sqref="B330:H330">
    <cfRule type="expression" priority="185" aboveAverage="0" equalAverage="0" bottom="0" percent="0" rank="0" text="" dxfId="10094">
      <formula>$B$330&lt;1</formula>
    </cfRule>
  </conditionalFormatting>
  <conditionalFormatting sqref="B329:H329">
    <cfRule type="expression" priority="186" aboveAverage="0" equalAverage="0" bottom="0" percent="0" rank="0" text="" dxfId="10095">
      <formula>$B$329&lt;1</formula>
    </cfRule>
  </conditionalFormatting>
  <conditionalFormatting sqref="B328:H328">
    <cfRule type="expression" priority="187" aboveAverage="0" equalAverage="0" bottom="0" percent="0" rank="0" text="" dxfId="10096">
      <formula>$B$328&lt;1</formula>
    </cfRule>
  </conditionalFormatting>
  <conditionalFormatting sqref="B327:H327">
    <cfRule type="expression" priority="188" aboveAverage="0" equalAverage="0" bottom="0" percent="0" rank="0" text="" dxfId="10097">
      <formula>$B$327&lt;1</formula>
    </cfRule>
  </conditionalFormatting>
  <conditionalFormatting sqref="B326:H326">
    <cfRule type="expression" priority="189" aboveAverage="0" equalAverage="0" bottom="0" percent="0" rank="0" text="" dxfId="10098">
      <formula>$B$326&lt;1</formula>
    </cfRule>
  </conditionalFormatting>
  <conditionalFormatting sqref="B325:H325">
    <cfRule type="expression" priority="190" aboveAverage="0" equalAverage="0" bottom="0" percent="0" rank="0" text="" dxfId="10099">
      <formula>$B$325&lt;1</formula>
    </cfRule>
  </conditionalFormatting>
  <conditionalFormatting sqref="B324:H324">
    <cfRule type="expression" priority="191" aboveAverage="0" equalAverage="0" bottom="0" percent="0" rank="0" text="" dxfId="10100">
      <formula>$B$324&lt;1</formula>
    </cfRule>
  </conditionalFormatting>
  <conditionalFormatting sqref="B323:H323">
    <cfRule type="expression" priority="192" aboveAverage="0" equalAverage="0" bottom="0" percent="0" rank="0" text="" dxfId="10101">
      <formula>$B$323&lt;1</formula>
    </cfRule>
  </conditionalFormatting>
  <conditionalFormatting sqref="B322:H322">
    <cfRule type="expression" priority="193" aboveAverage="0" equalAverage="0" bottom="0" percent="0" rank="0" text="" dxfId="10102">
      <formula>$B$322&lt;1</formula>
    </cfRule>
  </conditionalFormatting>
  <conditionalFormatting sqref="B321:H321">
    <cfRule type="expression" priority="194" aboveAverage="0" equalAverage="0" bottom="0" percent="0" rank="0" text="" dxfId="10103">
      <formula>$B$321&lt;1</formula>
    </cfRule>
  </conditionalFormatting>
  <conditionalFormatting sqref="B320:H320">
    <cfRule type="expression" priority="195" aboveAverage="0" equalAverage="0" bottom="0" percent="0" rank="0" text="" dxfId="10104">
      <formula>$B$320&lt;1</formula>
    </cfRule>
  </conditionalFormatting>
  <conditionalFormatting sqref="B319:H319">
    <cfRule type="expression" priority="196" aboveAverage="0" equalAverage="0" bottom="0" percent="0" rank="0" text="" dxfId="10105">
      <formula>$B$319&lt;1</formula>
    </cfRule>
  </conditionalFormatting>
  <conditionalFormatting sqref="B318:H318">
    <cfRule type="expression" priority="197" aboveAverage="0" equalAverage="0" bottom="0" percent="0" rank="0" text="" dxfId="10106">
      <formula>$B$318&lt;1</formula>
    </cfRule>
  </conditionalFormatting>
  <conditionalFormatting sqref="B317:H317">
    <cfRule type="expression" priority="198" aboveAverage="0" equalAverage="0" bottom="0" percent="0" rank="0" text="" dxfId="10107">
      <formula>$B$317&lt;1</formula>
    </cfRule>
  </conditionalFormatting>
  <conditionalFormatting sqref="B316:H316">
    <cfRule type="expression" priority="199" aboveAverage="0" equalAverage="0" bottom="0" percent="0" rank="0" text="" dxfId="10108">
      <formula>$B$316&lt;1</formula>
    </cfRule>
  </conditionalFormatting>
  <conditionalFormatting sqref="B315:H315">
    <cfRule type="expression" priority="200" aboveAverage="0" equalAverage="0" bottom="0" percent="0" rank="0" text="" dxfId="10109">
      <formula>$B$315&lt;1</formula>
    </cfRule>
  </conditionalFormatting>
  <conditionalFormatting sqref="B314:H314">
    <cfRule type="expression" priority="201" aboveAverage="0" equalAverage="0" bottom="0" percent="0" rank="0" text="" dxfId="10110">
      <formula>$B$314&lt;1</formula>
    </cfRule>
  </conditionalFormatting>
  <conditionalFormatting sqref="B313:H313">
    <cfRule type="expression" priority="202" aboveAverage="0" equalAverage="0" bottom="0" percent="0" rank="0" text="" dxfId="10111">
      <formula>$B$313&lt;1</formula>
    </cfRule>
  </conditionalFormatting>
  <conditionalFormatting sqref="B312:H312">
    <cfRule type="expression" priority="203" aboveAverage="0" equalAverage="0" bottom="0" percent="0" rank="0" text="" dxfId="10112">
      <formula>$B$312&lt;1</formula>
    </cfRule>
  </conditionalFormatting>
  <conditionalFormatting sqref="B311:H311">
    <cfRule type="expression" priority="204" aboveAverage="0" equalAverage="0" bottom="0" percent="0" rank="0" text="" dxfId="10113">
      <formula>$B$311&lt;1</formula>
    </cfRule>
  </conditionalFormatting>
  <conditionalFormatting sqref="B310:H310">
    <cfRule type="expression" priority="205" aboveAverage="0" equalAverage="0" bottom="0" percent="0" rank="0" text="" dxfId="10114">
      <formula>$B$310&lt;1</formula>
    </cfRule>
  </conditionalFormatting>
  <conditionalFormatting sqref="B309:H309">
    <cfRule type="expression" priority="206" aboveAverage="0" equalAverage="0" bottom="0" percent="0" rank="0" text="" dxfId="10115">
      <formula>$B$309&lt;1</formula>
    </cfRule>
  </conditionalFormatting>
  <conditionalFormatting sqref="B308:H308">
    <cfRule type="expression" priority="207" aboveAverage="0" equalAverage="0" bottom="0" percent="0" rank="0" text="" dxfId="10116">
      <formula>$B$308&lt;1</formula>
    </cfRule>
  </conditionalFormatting>
  <conditionalFormatting sqref="B307:H307">
    <cfRule type="expression" priority="208" aboveAverage="0" equalAverage="0" bottom="0" percent="0" rank="0" text="" dxfId="10117">
      <formula>$B$307&lt;1</formula>
    </cfRule>
  </conditionalFormatting>
  <conditionalFormatting sqref="B306:H306">
    <cfRule type="expression" priority="209" aboveAverage="0" equalAverage="0" bottom="0" percent="0" rank="0" text="" dxfId="10118">
      <formula>$B$306&lt;1</formula>
    </cfRule>
  </conditionalFormatting>
  <conditionalFormatting sqref="B305:H305">
    <cfRule type="expression" priority="210" aboveAverage="0" equalAverage="0" bottom="0" percent="0" rank="0" text="" dxfId="10119">
      <formula>$B$305&lt;1</formula>
    </cfRule>
  </conditionalFormatting>
  <conditionalFormatting sqref="B304:H304">
    <cfRule type="expression" priority="211" aboveAverage="0" equalAverage="0" bottom="0" percent="0" rank="0" text="" dxfId="10120">
      <formula>$B$304&lt;1</formula>
    </cfRule>
  </conditionalFormatting>
  <conditionalFormatting sqref="B303:H303">
    <cfRule type="expression" priority="212" aboveAverage="0" equalAverage="0" bottom="0" percent="0" rank="0" text="" dxfId="10121">
      <formula>$B$303&lt;1</formula>
    </cfRule>
  </conditionalFormatting>
  <conditionalFormatting sqref="B302:H302">
    <cfRule type="expression" priority="213" aboveAverage="0" equalAverage="0" bottom="0" percent="0" rank="0" text="" dxfId="10122">
      <formula>$B$302&lt;1</formula>
    </cfRule>
  </conditionalFormatting>
  <conditionalFormatting sqref="B301:H301">
    <cfRule type="expression" priority="214" aboveAverage="0" equalAverage="0" bottom="0" percent="0" rank="0" text="" dxfId="10123">
      <formula>$B$301&lt;1</formula>
    </cfRule>
  </conditionalFormatting>
  <conditionalFormatting sqref="B300:H300">
    <cfRule type="expression" priority="215" aboveAverage="0" equalAverage="0" bottom="0" percent="0" rank="0" text="" dxfId="10124">
      <formula>$B$300&lt;1</formula>
    </cfRule>
  </conditionalFormatting>
  <conditionalFormatting sqref="B299:H299">
    <cfRule type="expression" priority="216" aboveAverage="0" equalAverage="0" bottom="0" percent="0" rank="0" text="" dxfId="10125">
      <formula>$B$299&lt;1</formula>
    </cfRule>
  </conditionalFormatting>
  <conditionalFormatting sqref="B298:H298">
    <cfRule type="expression" priority="217" aboveAverage="0" equalAverage="0" bottom="0" percent="0" rank="0" text="" dxfId="10126">
      <formula>$B$298&lt;1</formula>
    </cfRule>
  </conditionalFormatting>
  <conditionalFormatting sqref="B297:H297">
    <cfRule type="expression" priority="218" aboveAverage="0" equalAverage="0" bottom="0" percent="0" rank="0" text="" dxfId="10127">
      <formula>$B$297&lt;1</formula>
    </cfRule>
  </conditionalFormatting>
  <conditionalFormatting sqref="B296:H296">
    <cfRule type="expression" priority="219" aboveAverage="0" equalAverage="0" bottom="0" percent="0" rank="0" text="" dxfId="10128">
      <formula>$B$296&lt;1</formula>
    </cfRule>
  </conditionalFormatting>
  <conditionalFormatting sqref="B295:H295">
    <cfRule type="expression" priority="220" aboveAverage="0" equalAverage="0" bottom="0" percent="0" rank="0" text="" dxfId="10129">
      <formula>$B$295&lt;1</formula>
    </cfRule>
  </conditionalFormatting>
  <conditionalFormatting sqref="B294:H294">
    <cfRule type="expression" priority="221" aboveAverage="0" equalAverage="0" bottom="0" percent="0" rank="0" text="" dxfId="10130">
      <formula>$B$294&lt;1</formula>
    </cfRule>
  </conditionalFormatting>
  <conditionalFormatting sqref="B293:H293">
    <cfRule type="expression" priority="222" aboveAverage="0" equalAverage="0" bottom="0" percent="0" rank="0" text="" dxfId="10131">
      <formula>$B$293&lt;1</formula>
    </cfRule>
  </conditionalFormatting>
  <conditionalFormatting sqref="B292:H292">
    <cfRule type="expression" priority="223" aboveAverage="0" equalAverage="0" bottom="0" percent="0" rank="0" text="" dxfId="10132">
      <formula>$B$292&lt;1</formula>
    </cfRule>
  </conditionalFormatting>
  <conditionalFormatting sqref="B291:H291">
    <cfRule type="expression" priority="224" aboveAverage="0" equalAverage="0" bottom="0" percent="0" rank="0" text="" dxfId="10133">
      <formula>$B$291&lt;1</formula>
    </cfRule>
  </conditionalFormatting>
  <conditionalFormatting sqref="B290:H290">
    <cfRule type="expression" priority="225" aboveAverage="0" equalAverage="0" bottom="0" percent="0" rank="0" text="" dxfId="10134">
      <formula>$B$290&lt;1</formula>
    </cfRule>
  </conditionalFormatting>
  <conditionalFormatting sqref="B289:H289">
    <cfRule type="expression" priority="226" aboveAverage="0" equalAverage="0" bottom="0" percent="0" rank="0" text="" dxfId="10135">
      <formula>$B$289&lt;1</formula>
    </cfRule>
  </conditionalFormatting>
  <conditionalFormatting sqref="B288:H288">
    <cfRule type="expression" priority="227" aboveAverage="0" equalAverage="0" bottom="0" percent="0" rank="0" text="" dxfId="10136">
      <formula>$B$288&lt;1</formula>
    </cfRule>
  </conditionalFormatting>
  <conditionalFormatting sqref="B287:H287">
    <cfRule type="expression" priority="228" aboveAverage="0" equalAverage="0" bottom="0" percent="0" rank="0" text="" dxfId="10137">
      <formula>$B$287&lt;1</formula>
    </cfRule>
  </conditionalFormatting>
  <conditionalFormatting sqref="B286:H286">
    <cfRule type="expression" priority="229" aboveAverage="0" equalAverage="0" bottom="0" percent="0" rank="0" text="" dxfId="10138">
      <formula>$B$286&lt;1</formula>
    </cfRule>
  </conditionalFormatting>
  <conditionalFormatting sqref="B285:H285">
    <cfRule type="expression" priority="230" aboveAverage="0" equalAverage="0" bottom="0" percent="0" rank="0" text="" dxfId="10139">
      <formula>$B$285&lt;1</formula>
    </cfRule>
  </conditionalFormatting>
  <conditionalFormatting sqref="B284:H284">
    <cfRule type="expression" priority="231" aboveAverage="0" equalAverage="0" bottom="0" percent="0" rank="0" text="" dxfId="10140">
      <formula>$B$284&lt;1</formula>
    </cfRule>
  </conditionalFormatting>
  <conditionalFormatting sqref="B283:H283">
    <cfRule type="expression" priority="232" aboveAverage="0" equalAverage="0" bottom="0" percent="0" rank="0" text="" dxfId="10141">
      <formula>$B$283&lt;1</formula>
    </cfRule>
  </conditionalFormatting>
  <conditionalFormatting sqref="B282:H282">
    <cfRule type="expression" priority="233" aboveAverage="0" equalAverage="0" bottom="0" percent="0" rank="0" text="" dxfId="10142">
      <formula>$B$282&lt;1</formula>
    </cfRule>
  </conditionalFormatting>
  <conditionalFormatting sqref="B281:H281">
    <cfRule type="expression" priority="234" aboveAverage="0" equalAverage="0" bottom="0" percent="0" rank="0" text="" dxfId="10143">
      <formula>$B$281&lt;1</formula>
    </cfRule>
  </conditionalFormatting>
  <conditionalFormatting sqref="B280:H280">
    <cfRule type="expression" priority="235" aboveAverage="0" equalAverage="0" bottom="0" percent="0" rank="0" text="" dxfId="10144">
      <formula>$B$280&lt;1</formula>
    </cfRule>
  </conditionalFormatting>
  <conditionalFormatting sqref="B279:H279">
    <cfRule type="expression" priority="236" aboveAverage="0" equalAverage="0" bottom="0" percent="0" rank="0" text="" dxfId="10145">
      <formula>$B$279&lt;1</formula>
    </cfRule>
  </conditionalFormatting>
  <conditionalFormatting sqref="B278:H278">
    <cfRule type="expression" priority="237" aboveAverage="0" equalAverage="0" bottom="0" percent="0" rank="0" text="" dxfId="10146">
      <formula>$B$278&lt;1</formula>
    </cfRule>
  </conditionalFormatting>
  <conditionalFormatting sqref="B277:H277">
    <cfRule type="expression" priority="238" aboveAverage="0" equalAverage="0" bottom="0" percent="0" rank="0" text="" dxfId="10147">
      <formula>$B$277&lt;1</formula>
    </cfRule>
  </conditionalFormatting>
  <conditionalFormatting sqref="B276:H276">
    <cfRule type="expression" priority="239" aboveAverage="0" equalAverage="0" bottom="0" percent="0" rank="0" text="" dxfId="10148">
      <formula>$B$276&lt;1</formula>
    </cfRule>
  </conditionalFormatting>
  <conditionalFormatting sqref="B275:H275">
    <cfRule type="expression" priority="240" aboveAverage="0" equalAverage="0" bottom="0" percent="0" rank="0" text="" dxfId="10149">
      <formula>$B$275&lt;1</formula>
    </cfRule>
  </conditionalFormatting>
  <conditionalFormatting sqref="B274:H274">
    <cfRule type="expression" priority="241" aboveAverage="0" equalAverage="0" bottom="0" percent="0" rank="0" text="" dxfId="10150">
      <formula>$B$274&lt;1</formula>
    </cfRule>
  </conditionalFormatting>
  <conditionalFormatting sqref="B273:H273">
    <cfRule type="expression" priority="242" aboveAverage="0" equalAverage="0" bottom="0" percent="0" rank="0" text="" dxfId="10151">
      <formula>$B$273&lt;1</formula>
    </cfRule>
  </conditionalFormatting>
  <conditionalFormatting sqref="B272:H272">
    <cfRule type="expression" priority="243" aboveAverage="0" equalAverage="0" bottom="0" percent="0" rank="0" text="" dxfId="10152">
      <formula>$B$272&lt;1</formula>
    </cfRule>
  </conditionalFormatting>
  <conditionalFormatting sqref="B271:H271">
    <cfRule type="expression" priority="244" aboveAverage="0" equalAverage="0" bottom="0" percent="0" rank="0" text="" dxfId="10153">
      <formula>$B$271&lt;1</formula>
    </cfRule>
  </conditionalFormatting>
  <conditionalFormatting sqref="B270:H270">
    <cfRule type="expression" priority="245" aboveAverage="0" equalAverage="0" bottom="0" percent="0" rank="0" text="" dxfId="10154">
      <formula>$B$270&lt;1</formula>
    </cfRule>
  </conditionalFormatting>
  <conditionalFormatting sqref="B269:H269">
    <cfRule type="expression" priority="246" aboveAverage="0" equalAverage="0" bottom="0" percent="0" rank="0" text="" dxfId="10155">
      <formula>$B$269&lt;1</formula>
    </cfRule>
  </conditionalFormatting>
  <conditionalFormatting sqref="B268:H268">
    <cfRule type="expression" priority="247" aboveAverage="0" equalAverage="0" bottom="0" percent="0" rank="0" text="" dxfId="10156">
      <formula>$B$268&lt;1</formula>
    </cfRule>
  </conditionalFormatting>
  <conditionalFormatting sqref="B265:H265">
    <cfRule type="expression" priority="248" aboveAverage="0" equalAverage="0" bottom="0" percent="0" rank="0" text="" dxfId="10157">
      <formula>$B$265&lt;1</formula>
    </cfRule>
  </conditionalFormatting>
  <conditionalFormatting sqref="B264:H264">
    <cfRule type="expression" priority="249" aboveAverage="0" equalAverage="0" bottom="0" percent="0" rank="0" text="" dxfId="10158">
      <formula>$B$264&lt;1</formula>
    </cfRule>
  </conditionalFormatting>
  <conditionalFormatting sqref="B263:H263">
    <cfRule type="expression" priority="250" aboveAverage="0" equalAverage="0" bottom="0" percent="0" rank="0" text="" dxfId="10159">
      <formula>$B$263&lt;1</formula>
    </cfRule>
  </conditionalFormatting>
  <conditionalFormatting sqref="B262:H262">
    <cfRule type="expression" priority="251" aboveAverage="0" equalAverage="0" bottom="0" percent="0" rank="0" text="" dxfId="10160">
      <formula>$B$262&lt;1</formula>
    </cfRule>
  </conditionalFormatting>
  <conditionalFormatting sqref="B261:H261">
    <cfRule type="expression" priority="252" aboveAverage="0" equalAverage="0" bottom="0" percent="0" rank="0" text="" dxfId="10161">
      <formula>$B$261&lt;1</formula>
    </cfRule>
  </conditionalFormatting>
  <conditionalFormatting sqref="B260:H260">
    <cfRule type="expression" priority="253" aboveAverage="0" equalAverage="0" bottom="0" percent="0" rank="0" text="" dxfId="10162">
      <formula>$B$260&lt;1</formula>
    </cfRule>
  </conditionalFormatting>
  <conditionalFormatting sqref="B259:H259">
    <cfRule type="expression" priority="254" aboveAverage="0" equalAverage="0" bottom="0" percent="0" rank="0" text="" dxfId="10163">
      <formula>$B$259&lt;1</formula>
    </cfRule>
  </conditionalFormatting>
  <conditionalFormatting sqref="B258:H258">
    <cfRule type="expression" priority="255" aboveAverage="0" equalAverage="0" bottom="0" percent="0" rank="0" text="" dxfId="10164">
      <formula>$B$258&lt;1</formula>
    </cfRule>
  </conditionalFormatting>
  <conditionalFormatting sqref="B257:H257">
    <cfRule type="expression" priority="256" aboveAverage="0" equalAverage="0" bottom="0" percent="0" rank="0" text="" dxfId="10165">
      <formula>$B$257&lt;1</formula>
    </cfRule>
  </conditionalFormatting>
  <conditionalFormatting sqref="B256:H256">
    <cfRule type="expression" priority="257" aboveAverage="0" equalAverage="0" bottom="0" percent="0" rank="0" text="" dxfId="10166">
      <formula>$B$256&lt;1</formula>
    </cfRule>
  </conditionalFormatting>
  <conditionalFormatting sqref="B255:H255">
    <cfRule type="expression" priority="258" aboveAverage="0" equalAverage="0" bottom="0" percent="0" rank="0" text="" dxfId="10167">
      <formula>$B$255&lt;1</formula>
    </cfRule>
  </conditionalFormatting>
  <conditionalFormatting sqref="B254:H254">
    <cfRule type="expression" priority="259" aboveAverage="0" equalAverage="0" bottom="0" percent="0" rank="0" text="" dxfId="10168">
      <formula>$B$254&lt;1</formula>
    </cfRule>
  </conditionalFormatting>
  <conditionalFormatting sqref="B253:H253">
    <cfRule type="expression" priority="260" aboveAverage="0" equalAverage="0" bottom="0" percent="0" rank="0" text="" dxfId="10169">
      <formula>$B$253&lt;1</formula>
    </cfRule>
  </conditionalFormatting>
  <conditionalFormatting sqref="B252:H252">
    <cfRule type="expression" priority="261" aboveAverage="0" equalAverage="0" bottom="0" percent="0" rank="0" text="" dxfId="10170">
      <formula>$B$252&lt;1</formula>
    </cfRule>
  </conditionalFormatting>
  <conditionalFormatting sqref="B251:H251">
    <cfRule type="expression" priority="262" aboveAverage="0" equalAverage="0" bottom="0" percent="0" rank="0" text="" dxfId="10171">
      <formula>$B$251&lt;1</formula>
    </cfRule>
  </conditionalFormatting>
  <conditionalFormatting sqref="B250:H250">
    <cfRule type="expression" priority="263" aboveAverage="0" equalAverage="0" bottom="0" percent="0" rank="0" text="" dxfId="10172">
      <formula>$B$250&lt;1</formula>
    </cfRule>
  </conditionalFormatting>
  <conditionalFormatting sqref="B249:H249">
    <cfRule type="expression" priority="264" aboveAverage="0" equalAverage="0" bottom="0" percent="0" rank="0" text="" dxfId="10173">
      <formula>$B$249&lt;1</formula>
    </cfRule>
  </conditionalFormatting>
  <conditionalFormatting sqref="B248:H248">
    <cfRule type="expression" priority="265" aboveAverage="0" equalAverage="0" bottom="0" percent="0" rank="0" text="" dxfId="10174">
      <formula>$B$248&lt;1</formula>
    </cfRule>
  </conditionalFormatting>
  <conditionalFormatting sqref="B247:H247">
    <cfRule type="expression" priority="266" aboveAverage="0" equalAverage="0" bottom="0" percent="0" rank="0" text="" dxfId="10175">
      <formula>$B$247&lt;1</formula>
    </cfRule>
  </conditionalFormatting>
  <conditionalFormatting sqref="B246:H246">
    <cfRule type="expression" priority="267" aboveAverage="0" equalAverage="0" bottom="0" percent="0" rank="0" text="" dxfId="10176">
      <formula>$B$246&lt;1</formula>
    </cfRule>
  </conditionalFormatting>
  <conditionalFormatting sqref="B245:H245">
    <cfRule type="expression" priority="268" aboveAverage="0" equalAverage="0" bottom="0" percent="0" rank="0" text="" dxfId="10177">
      <formula>$B$245&lt;1</formula>
    </cfRule>
  </conditionalFormatting>
  <conditionalFormatting sqref="B244:H244">
    <cfRule type="expression" priority="269" aboveAverage="0" equalAverage="0" bottom="0" percent="0" rank="0" text="" dxfId="10178">
      <formula>$B$244&lt;1</formula>
    </cfRule>
  </conditionalFormatting>
  <conditionalFormatting sqref="B243:H243">
    <cfRule type="expression" priority="270" aboveAverage="0" equalAverage="0" bottom="0" percent="0" rank="0" text="" dxfId="10179">
      <formula>$B$243&lt;1</formula>
    </cfRule>
  </conditionalFormatting>
  <conditionalFormatting sqref="B242:H242">
    <cfRule type="expression" priority="271" aboveAverage="0" equalAverage="0" bottom="0" percent="0" rank="0" text="" dxfId="10180">
      <formula>$B$242&lt;1</formula>
    </cfRule>
  </conditionalFormatting>
  <conditionalFormatting sqref="B241:H241">
    <cfRule type="expression" priority="272" aboveAverage="0" equalAverage="0" bottom="0" percent="0" rank="0" text="" dxfId="10181">
      <formula>$B$241&lt;1</formula>
    </cfRule>
  </conditionalFormatting>
  <conditionalFormatting sqref="B240:H240">
    <cfRule type="expression" priority="273" aboveAverage="0" equalAverage="0" bottom="0" percent="0" rank="0" text="" dxfId="10182">
      <formula>$B$240&lt;1</formula>
    </cfRule>
  </conditionalFormatting>
  <conditionalFormatting sqref="B239:H239">
    <cfRule type="expression" priority="274" aboveAverage="0" equalAverage="0" bottom="0" percent="0" rank="0" text="" dxfId="10183">
      <formula>$B$239&lt;1</formula>
    </cfRule>
  </conditionalFormatting>
  <conditionalFormatting sqref="B238:H238">
    <cfRule type="expression" priority="275" aboveAverage="0" equalAverage="0" bottom="0" percent="0" rank="0" text="" dxfId="10184">
      <formula>$B$238&lt;1</formula>
    </cfRule>
  </conditionalFormatting>
  <conditionalFormatting sqref="B233:H233">
    <cfRule type="expression" priority="276" aboveAverage="0" equalAverage="0" bottom="0" percent="0" rank="0" text="" dxfId="10185">
      <formula>$B$233&lt;1</formula>
    </cfRule>
  </conditionalFormatting>
  <conditionalFormatting sqref="B232:H232">
    <cfRule type="expression" priority="277" aboveAverage="0" equalAverage="0" bottom="0" percent="0" rank="0" text="" dxfId="10186">
      <formula>$B$232&lt;1</formula>
    </cfRule>
  </conditionalFormatting>
  <conditionalFormatting sqref="B231:H231">
    <cfRule type="expression" priority="278" aboveAverage="0" equalAverage="0" bottom="0" percent="0" rank="0" text="" dxfId="10187">
      <formula>$B$231&lt;1</formula>
    </cfRule>
  </conditionalFormatting>
  <conditionalFormatting sqref="B230:H230">
    <cfRule type="expression" priority="279" aboveAverage="0" equalAverage="0" bottom="0" percent="0" rank="0" text="" dxfId="10188">
      <formula>$B$230&lt;1</formula>
    </cfRule>
  </conditionalFormatting>
  <conditionalFormatting sqref="B229:H229">
    <cfRule type="expression" priority="280" aboveAverage="0" equalAverage="0" bottom="0" percent="0" rank="0" text="" dxfId="10189">
      <formula>$B$229&lt;1</formula>
    </cfRule>
  </conditionalFormatting>
  <conditionalFormatting sqref="B228:H228">
    <cfRule type="expression" priority="281" aboveAverage="0" equalAverage="0" bottom="0" percent="0" rank="0" text="" dxfId="10190">
      <formula>$B$228&lt;1</formula>
    </cfRule>
  </conditionalFormatting>
  <conditionalFormatting sqref="B227:H227">
    <cfRule type="expression" priority="282" aboveAverage="0" equalAverage="0" bottom="0" percent="0" rank="0" text="" dxfId="10191">
      <formula>$B$227&lt;1</formula>
    </cfRule>
  </conditionalFormatting>
  <conditionalFormatting sqref="B226:H226">
    <cfRule type="expression" priority="283" aboveAverage="0" equalAverage="0" bottom="0" percent="0" rank="0" text="" dxfId="10192">
      <formula>$B$226&lt;1</formula>
    </cfRule>
  </conditionalFormatting>
  <conditionalFormatting sqref="B225:H225">
    <cfRule type="expression" priority="284" aboveAverage="0" equalAverage="0" bottom="0" percent="0" rank="0" text="" dxfId="10193">
      <formula>$B$225&lt;1</formula>
    </cfRule>
  </conditionalFormatting>
  <conditionalFormatting sqref="B224:H224">
    <cfRule type="expression" priority="285" aboveAverage="0" equalAverage="0" bottom="0" percent="0" rank="0" text="" dxfId="10194">
      <formula>$B$224&lt;1</formula>
    </cfRule>
  </conditionalFormatting>
  <conditionalFormatting sqref="B223:H223">
    <cfRule type="expression" priority="286" aboveAverage="0" equalAverage="0" bottom="0" percent="0" rank="0" text="" dxfId="10195">
      <formula>$B$223&lt;1</formula>
    </cfRule>
  </conditionalFormatting>
  <conditionalFormatting sqref="B222:H222">
    <cfRule type="expression" priority="287" aboveAverage="0" equalAverage="0" bottom="0" percent="0" rank="0" text="" dxfId="10196">
      <formula>$B$222&lt;1</formula>
    </cfRule>
  </conditionalFormatting>
  <conditionalFormatting sqref="B221:H221">
    <cfRule type="expression" priority="288" aboveAverage="0" equalAverage="0" bottom="0" percent="0" rank="0" text="" dxfId="10197">
      <formula>$B$221&lt;1</formula>
    </cfRule>
  </conditionalFormatting>
  <conditionalFormatting sqref="B220:H220">
    <cfRule type="expression" priority="289" aboveAverage="0" equalAverage="0" bottom="0" percent="0" rank="0" text="" dxfId="10198">
      <formula>$B$220&lt;1</formula>
    </cfRule>
  </conditionalFormatting>
  <conditionalFormatting sqref="B219:H219">
    <cfRule type="expression" priority="290" aboveAverage="0" equalAverage="0" bottom="0" percent="0" rank="0" text="" dxfId="10199">
      <formula>$B$219&lt;1</formula>
    </cfRule>
  </conditionalFormatting>
  <conditionalFormatting sqref="B218:H218">
    <cfRule type="expression" priority="291" aboveAverage="0" equalAverage="0" bottom="0" percent="0" rank="0" text="" dxfId="10200">
      <formula>$B$218&lt;1</formula>
    </cfRule>
  </conditionalFormatting>
  <conditionalFormatting sqref="B217:H217">
    <cfRule type="expression" priority="292" aboveAverage="0" equalAverage="0" bottom="0" percent="0" rank="0" text="" dxfId="10201">
      <formula>$B$217&lt;1</formula>
    </cfRule>
  </conditionalFormatting>
  <conditionalFormatting sqref="B216:H216">
    <cfRule type="expression" priority="293" aboveAverage="0" equalAverage="0" bottom="0" percent="0" rank="0" text="" dxfId="10202">
      <formula>$B$216&lt;1</formula>
    </cfRule>
  </conditionalFormatting>
  <conditionalFormatting sqref="B215:H215">
    <cfRule type="expression" priority="294" aboveAverage="0" equalAverage="0" bottom="0" percent="0" rank="0" text="" dxfId="10203">
      <formula>$B$215&lt;1</formula>
    </cfRule>
  </conditionalFormatting>
  <conditionalFormatting sqref="B214:H214">
    <cfRule type="expression" priority="295" aboveAverage="0" equalAverage="0" bottom="0" percent="0" rank="0" text="" dxfId="10204">
      <formula>$B$214&lt;1</formula>
    </cfRule>
  </conditionalFormatting>
  <conditionalFormatting sqref="B213:H213">
    <cfRule type="expression" priority="296" aboveAverage="0" equalAverage="0" bottom="0" percent="0" rank="0" text="" dxfId="10205">
      <formula>$B$213&lt;1</formula>
    </cfRule>
  </conditionalFormatting>
  <conditionalFormatting sqref="B212:H212">
    <cfRule type="expression" priority="297" aboveAverage="0" equalAverage="0" bottom="0" percent="0" rank="0" text="" dxfId="10206">
      <formula>$B$212&lt;1</formula>
    </cfRule>
  </conditionalFormatting>
  <conditionalFormatting sqref="B211:H211">
    <cfRule type="expression" priority="298" aboveAverage="0" equalAverage="0" bottom="0" percent="0" rank="0" text="" dxfId="10207">
      <formula>$B$211&lt;1</formula>
    </cfRule>
  </conditionalFormatting>
  <conditionalFormatting sqref="B210:H210">
    <cfRule type="expression" priority="299" aboveAverage="0" equalAverage="0" bottom="0" percent="0" rank="0" text="" dxfId="10208">
      <formula>$B$210&lt;1</formula>
    </cfRule>
  </conditionalFormatting>
  <conditionalFormatting sqref="B209:H209">
    <cfRule type="expression" priority="300" aboveAverage="0" equalAverage="0" bottom="0" percent="0" rank="0" text="" dxfId="10209">
      <formula>$B$209&lt;1</formula>
    </cfRule>
  </conditionalFormatting>
  <conditionalFormatting sqref="B208:H208">
    <cfRule type="expression" priority="301" aboveAverage="0" equalAverage="0" bottom="0" percent="0" rank="0" text="" dxfId="10210">
      <formula>$B$208&lt;1</formula>
    </cfRule>
  </conditionalFormatting>
  <conditionalFormatting sqref="B207:H207">
    <cfRule type="expression" priority="302" aboveAverage="0" equalAverage="0" bottom="0" percent="0" rank="0" text="" dxfId="10211">
      <formula>$B$207&lt;1</formula>
    </cfRule>
  </conditionalFormatting>
  <conditionalFormatting sqref="B206:H206">
    <cfRule type="expression" priority="303" aboveAverage="0" equalAverage="0" bottom="0" percent="0" rank="0" text="" dxfId="10212">
      <formula>$B$206&lt;1</formula>
    </cfRule>
  </conditionalFormatting>
  <conditionalFormatting sqref="B205:H205">
    <cfRule type="expression" priority="304" aboveAverage="0" equalAverage="0" bottom="0" percent="0" rank="0" text="" dxfId="10213">
      <formula>$B$205&lt;1</formula>
    </cfRule>
  </conditionalFormatting>
  <conditionalFormatting sqref="B204:H204">
    <cfRule type="expression" priority="305" aboveAverage="0" equalAverage="0" bottom="0" percent="0" rank="0" text="" dxfId="10214">
      <formula>$B$204&lt;1</formula>
    </cfRule>
  </conditionalFormatting>
  <conditionalFormatting sqref="B203:H203">
    <cfRule type="expression" priority="306" aboveAverage="0" equalAverage="0" bottom="0" percent="0" rank="0" text="" dxfId="10215">
      <formula>$B$203&lt;1</formula>
    </cfRule>
  </conditionalFormatting>
  <conditionalFormatting sqref="B202:H202">
    <cfRule type="expression" priority="307" aboveAverage="0" equalAverage="0" bottom="0" percent="0" rank="0" text="" dxfId="10216">
      <formula>$B$202&lt;1</formula>
    </cfRule>
  </conditionalFormatting>
  <conditionalFormatting sqref="B201:H201">
    <cfRule type="expression" priority="308" aboveAverage="0" equalAverage="0" bottom="0" percent="0" rank="0" text="" dxfId="10217">
      <formula>$B$201&lt;1</formula>
    </cfRule>
  </conditionalFormatting>
  <conditionalFormatting sqref="B200:H200">
    <cfRule type="expression" priority="309" aboveAverage="0" equalAverage="0" bottom="0" percent="0" rank="0" text="" dxfId="10218">
      <formula>$B$200&lt;1</formula>
    </cfRule>
  </conditionalFormatting>
  <conditionalFormatting sqref="B197:H197">
    <cfRule type="expression" priority="310" aboveAverage="0" equalAverage="0" bottom="0" percent="0" rank="0" text="" dxfId="10219">
      <formula>$B$197&lt;1</formula>
    </cfRule>
  </conditionalFormatting>
  <conditionalFormatting sqref="B196:H196">
    <cfRule type="expression" priority="311" aboveAverage="0" equalAverage="0" bottom="0" percent="0" rank="0" text="" dxfId="10220">
      <formula>$B$196&lt;1</formula>
    </cfRule>
  </conditionalFormatting>
  <conditionalFormatting sqref="B195:H195">
    <cfRule type="expression" priority="312" aboveAverage="0" equalAverage="0" bottom="0" percent="0" rank="0" text="" dxfId="10221">
      <formula>$B$195&lt;1</formula>
    </cfRule>
  </conditionalFormatting>
  <conditionalFormatting sqref="B194:H194">
    <cfRule type="expression" priority="313" aboveAverage="0" equalAverage="0" bottom="0" percent="0" rank="0" text="" dxfId="10222">
      <formula>$B$194&lt;1</formula>
    </cfRule>
  </conditionalFormatting>
  <conditionalFormatting sqref="B193:H193">
    <cfRule type="expression" priority="314" aboveAverage="0" equalAverage="0" bottom="0" percent="0" rank="0" text="" dxfId="10223">
      <formula>$B$193&lt;1</formula>
    </cfRule>
  </conditionalFormatting>
  <conditionalFormatting sqref="B192:H192">
    <cfRule type="expression" priority="315" aboveAverage="0" equalAverage="0" bottom="0" percent="0" rank="0" text="" dxfId="10224">
      <formula>$B$192&lt;1</formula>
    </cfRule>
  </conditionalFormatting>
  <conditionalFormatting sqref="B191:H191">
    <cfRule type="expression" priority="316" aboveAverage="0" equalAverage="0" bottom="0" percent="0" rank="0" text="" dxfId="10225">
      <formula>$B$191&lt;1</formula>
    </cfRule>
  </conditionalFormatting>
  <conditionalFormatting sqref="B190:H190">
    <cfRule type="expression" priority="317" aboveAverage="0" equalAverage="0" bottom="0" percent="0" rank="0" text="" dxfId="10226">
      <formula>$B$190&lt;1</formula>
    </cfRule>
  </conditionalFormatting>
  <conditionalFormatting sqref="B189:H189">
    <cfRule type="expression" priority="318" aboveAverage="0" equalAverage="0" bottom="0" percent="0" rank="0" text="" dxfId="10227">
      <formula>$B$189&lt;1</formula>
    </cfRule>
  </conditionalFormatting>
  <conditionalFormatting sqref="B188:H188">
    <cfRule type="expression" priority="319" aboveAverage="0" equalAverage="0" bottom="0" percent="0" rank="0" text="" dxfId="10228">
      <formula>$B$188&lt;1</formula>
    </cfRule>
  </conditionalFormatting>
  <conditionalFormatting sqref="B187:H187">
    <cfRule type="expression" priority="320" aboveAverage="0" equalAverage="0" bottom="0" percent="0" rank="0" text="" dxfId="10229">
      <formula>$B$187&lt;1</formula>
    </cfRule>
  </conditionalFormatting>
  <conditionalFormatting sqref="B186:H186">
    <cfRule type="expression" priority="321" aboveAverage="0" equalAverage="0" bottom="0" percent="0" rank="0" text="" dxfId="10230">
      <formula>$B$186&lt;1</formula>
    </cfRule>
  </conditionalFormatting>
  <conditionalFormatting sqref="B185:H185">
    <cfRule type="expression" priority="322" aboveAverage="0" equalAverage="0" bottom="0" percent="0" rank="0" text="" dxfId="10231">
      <formula>$B$185&lt;1</formula>
    </cfRule>
  </conditionalFormatting>
  <conditionalFormatting sqref="B180:H180">
    <cfRule type="expression" priority="323" aboveAverage="0" equalAverage="0" bottom="0" percent="0" rank="0" text="" dxfId="10232">
      <formula>$B$180&lt;1</formula>
    </cfRule>
  </conditionalFormatting>
  <conditionalFormatting sqref="B179:H179">
    <cfRule type="expression" priority="324" aboveAverage="0" equalAverage="0" bottom="0" percent="0" rank="0" text="" dxfId="10233">
      <formula>$B$179&lt;1</formula>
    </cfRule>
  </conditionalFormatting>
  <conditionalFormatting sqref="B178:H178">
    <cfRule type="expression" priority="325" aboveAverage="0" equalAverage="0" bottom="0" percent="0" rank="0" text="" dxfId="10234">
      <formula>$B$178&lt;1</formula>
    </cfRule>
  </conditionalFormatting>
  <conditionalFormatting sqref="B177:H177">
    <cfRule type="expression" priority="326" aboveAverage="0" equalAverage="0" bottom="0" percent="0" rank="0" text="" dxfId="10235">
      <formula>$B$177&lt;1</formula>
    </cfRule>
  </conditionalFormatting>
  <conditionalFormatting sqref="B176:H176">
    <cfRule type="expression" priority="327" aboveAverage="0" equalAverage="0" bottom="0" percent="0" rank="0" text="" dxfId="10236">
      <formula>$B$176&lt;1</formula>
    </cfRule>
  </conditionalFormatting>
  <conditionalFormatting sqref="B175:H175">
    <cfRule type="expression" priority="328" aboveAverage="0" equalAverage="0" bottom="0" percent="0" rank="0" text="" dxfId="10237">
      <formula>$B$175&lt;1</formula>
    </cfRule>
  </conditionalFormatting>
  <conditionalFormatting sqref="B174:H174">
    <cfRule type="expression" priority="329" aboveAverage="0" equalAverage="0" bottom="0" percent="0" rank="0" text="" dxfId="10238">
      <formula>$B$174&lt;1</formula>
    </cfRule>
  </conditionalFormatting>
  <conditionalFormatting sqref="B173:H173">
    <cfRule type="expression" priority="330" aboveAverage="0" equalAverage="0" bottom="0" percent="0" rank="0" text="" dxfId="10239">
      <formula>$B$173&lt;1</formula>
    </cfRule>
  </conditionalFormatting>
  <conditionalFormatting sqref="B172:H172">
    <cfRule type="expression" priority="331" aboveAverage="0" equalAverage="0" bottom="0" percent="0" rank="0" text="" dxfId="10240">
      <formula>$B$172&lt;1</formula>
    </cfRule>
  </conditionalFormatting>
  <conditionalFormatting sqref="B171:H171">
    <cfRule type="expression" priority="332" aboveAverage="0" equalAverage="0" bottom="0" percent="0" rank="0" text="" dxfId="10241">
      <formula>$B$171&lt;1</formula>
    </cfRule>
  </conditionalFormatting>
  <conditionalFormatting sqref="B170:H170">
    <cfRule type="expression" priority="333" aboveAverage="0" equalAverage="0" bottom="0" percent="0" rank="0" text="" dxfId="10242">
      <formula>$B$170&lt;1</formula>
    </cfRule>
  </conditionalFormatting>
  <conditionalFormatting sqref="B169:H169">
    <cfRule type="expression" priority="334" aboveAverage="0" equalAverage="0" bottom="0" percent="0" rank="0" text="" dxfId="10243">
      <formula>$B$169&lt;1</formula>
    </cfRule>
  </conditionalFormatting>
  <conditionalFormatting sqref="B168:H168">
    <cfRule type="expression" priority="335" aboveAverage="0" equalAverage="0" bottom="0" percent="0" rank="0" text="" dxfId="10244">
      <formula>$B$168&lt;1</formula>
    </cfRule>
  </conditionalFormatting>
  <conditionalFormatting sqref="B167:H167">
    <cfRule type="expression" priority="336" aboveAverage="0" equalAverage="0" bottom="0" percent="0" rank="0" text="" dxfId="10245">
      <formula>$B$167&lt;1</formula>
    </cfRule>
  </conditionalFormatting>
  <conditionalFormatting sqref="B166:H166">
    <cfRule type="expression" priority="337" aboveAverage="0" equalAverage="0" bottom="0" percent="0" rank="0" text="" dxfId="10246">
      <formula>$B$166&lt;1</formula>
    </cfRule>
  </conditionalFormatting>
  <conditionalFormatting sqref="B165:H165">
    <cfRule type="expression" priority="338" aboveAverage="0" equalAverage="0" bottom="0" percent="0" rank="0" text="" dxfId="10247">
      <formula>$B$165&lt;1</formula>
    </cfRule>
  </conditionalFormatting>
  <conditionalFormatting sqref="B164:H164">
    <cfRule type="expression" priority="339" aboveAverage="0" equalAverage="0" bottom="0" percent="0" rank="0" text="" dxfId="10248">
      <formula>$B$164&lt;1</formula>
    </cfRule>
  </conditionalFormatting>
  <conditionalFormatting sqref="B163:H163">
    <cfRule type="expression" priority="340" aboveAverage="0" equalAverage="0" bottom="0" percent="0" rank="0" text="" dxfId="10249">
      <formula>$B$163&lt;1</formula>
    </cfRule>
  </conditionalFormatting>
  <conditionalFormatting sqref="B162:H162">
    <cfRule type="expression" priority="341" aboveAverage="0" equalAverage="0" bottom="0" percent="0" rank="0" text="" dxfId="10250">
      <formula>$B$162&lt;1</formula>
    </cfRule>
  </conditionalFormatting>
  <conditionalFormatting sqref="B161:H161">
    <cfRule type="expression" priority="342" aboveAverage="0" equalAverage="0" bottom="0" percent="0" rank="0" text="" dxfId="10251">
      <formula>$B$161&lt;1</formula>
    </cfRule>
  </conditionalFormatting>
  <conditionalFormatting sqref="B160:H160">
    <cfRule type="expression" priority="343" aboveAverage="0" equalAverage="0" bottom="0" percent="0" rank="0" text="" dxfId="10252">
      <formula>$B$160&lt;1</formula>
    </cfRule>
  </conditionalFormatting>
  <conditionalFormatting sqref="B159:H159">
    <cfRule type="expression" priority="344" aboveAverage="0" equalAverage="0" bottom="0" percent="0" rank="0" text="" dxfId="10253">
      <formula>$B$159&lt;1</formula>
    </cfRule>
  </conditionalFormatting>
  <conditionalFormatting sqref="B158:H158">
    <cfRule type="expression" priority="345" aboveAverage="0" equalAverage="0" bottom="0" percent="0" rank="0" text="" dxfId="10254">
      <formula>$B$158&lt;1</formula>
    </cfRule>
  </conditionalFormatting>
  <conditionalFormatting sqref="B157:H157">
    <cfRule type="expression" priority="346" aboveAverage="0" equalAverage="0" bottom="0" percent="0" rank="0" text="" dxfId="10255">
      <formula>$B$157&lt;1</formula>
    </cfRule>
  </conditionalFormatting>
  <conditionalFormatting sqref="B156:H156">
    <cfRule type="expression" priority="347" aboveAverage="0" equalAverage="0" bottom="0" percent="0" rank="0" text="" dxfId="10256">
      <formula>$B$156&lt;1</formula>
    </cfRule>
  </conditionalFormatting>
  <conditionalFormatting sqref="B155:H155">
    <cfRule type="expression" priority="348" aboveAverage="0" equalAverage="0" bottom="0" percent="0" rank="0" text="" dxfId="10257">
      <formula>$B$155&lt;1</formula>
    </cfRule>
  </conditionalFormatting>
  <conditionalFormatting sqref="B154:H154">
    <cfRule type="expression" priority="349" aboveAverage="0" equalAverage="0" bottom="0" percent="0" rank="0" text="" dxfId="10258">
      <formula>$B$154&lt;1</formula>
    </cfRule>
  </conditionalFormatting>
  <conditionalFormatting sqref="B153:H153">
    <cfRule type="expression" priority="350" aboveAverage="0" equalAverage="0" bottom="0" percent="0" rank="0" text="" dxfId="10259">
      <formula>$B$153&lt;1</formula>
    </cfRule>
  </conditionalFormatting>
  <conditionalFormatting sqref="B152:H152">
    <cfRule type="expression" priority="351" aboveAverage="0" equalAverage="0" bottom="0" percent="0" rank="0" text="" dxfId="10260">
      <formula>$B$152&lt;1</formula>
    </cfRule>
  </conditionalFormatting>
  <conditionalFormatting sqref="B151:H151">
    <cfRule type="expression" priority="352" aboveAverage="0" equalAverage="0" bottom="0" percent="0" rank="0" text="" dxfId="10261">
      <formula>$B$151&lt;1</formula>
    </cfRule>
  </conditionalFormatting>
  <conditionalFormatting sqref="B150:H150">
    <cfRule type="expression" priority="353" aboveAverage="0" equalAverage="0" bottom="0" percent="0" rank="0" text="" dxfId="10262">
      <formula>$B$150&lt;1</formula>
    </cfRule>
  </conditionalFormatting>
  <conditionalFormatting sqref="B149:H149">
    <cfRule type="expression" priority="354" aboveAverage="0" equalAverage="0" bottom="0" percent="0" rank="0" text="" dxfId="10263">
      <formula>$B$149&lt;1</formula>
    </cfRule>
  </conditionalFormatting>
  <conditionalFormatting sqref="B148:H148">
    <cfRule type="expression" priority="355" aboveAverage="0" equalAverage="0" bottom="0" percent="0" rank="0" text="" dxfId="10264">
      <formula>$B$148&lt;1</formula>
    </cfRule>
  </conditionalFormatting>
  <conditionalFormatting sqref="B147:H147">
    <cfRule type="expression" priority="356" aboveAverage="0" equalAverage="0" bottom="0" percent="0" rank="0" text="" dxfId="10265">
      <formula>$B$147&lt;1</formula>
    </cfRule>
  </conditionalFormatting>
  <conditionalFormatting sqref="B146:H146">
    <cfRule type="expression" priority="357" aboveAverage="0" equalAverage="0" bottom="0" percent="0" rank="0" text="" dxfId="10266">
      <formula>$B$146&lt;1</formula>
    </cfRule>
  </conditionalFormatting>
  <conditionalFormatting sqref="B145:H145">
    <cfRule type="expression" priority="358" aboveAverage="0" equalAverage="0" bottom="0" percent="0" rank="0" text="" dxfId="10267">
      <formula>$B$145&lt;1</formula>
    </cfRule>
  </conditionalFormatting>
  <conditionalFormatting sqref="B144:H144">
    <cfRule type="expression" priority="359" aboveAverage="0" equalAverage="0" bottom="0" percent="0" rank="0" text="" dxfId="10268">
      <formula>$B$144&lt;1</formula>
    </cfRule>
  </conditionalFormatting>
  <conditionalFormatting sqref="B143:H143">
    <cfRule type="expression" priority="360" aboveAverage="0" equalAverage="0" bottom="0" percent="0" rank="0" text="" dxfId="10269">
      <formula>$B$143&lt;1</formula>
    </cfRule>
  </conditionalFormatting>
  <conditionalFormatting sqref="B142:H142">
    <cfRule type="expression" priority="361" aboveAverage="0" equalAverage="0" bottom="0" percent="0" rank="0" text="" dxfId="10270">
      <formula>$B$142&lt;1</formula>
    </cfRule>
  </conditionalFormatting>
  <conditionalFormatting sqref="B141:H141">
    <cfRule type="expression" priority="362" aboveAverage="0" equalAverage="0" bottom="0" percent="0" rank="0" text="" dxfId="10271">
      <formula>$B$141&lt;1</formula>
    </cfRule>
  </conditionalFormatting>
  <conditionalFormatting sqref="B140:H140">
    <cfRule type="expression" priority="363" aboveAverage="0" equalAverage="0" bottom="0" percent="0" rank="0" text="" dxfId="10272">
      <formula>$B$140&lt;1</formula>
    </cfRule>
  </conditionalFormatting>
  <conditionalFormatting sqref="B139:H139">
    <cfRule type="expression" priority="364" aboveAverage="0" equalAverage="0" bottom="0" percent="0" rank="0" text="" dxfId="10273">
      <formula>$B$139&lt;1</formula>
    </cfRule>
  </conditionalFormatting>
  <conditionalFormatting sqref="B138:H138">
    <cfRule type="expression" priority="365" aboveAverage="0" equalAverage="0" bottom="0" percent="0" rank="0" text="" dxfId="10274">
      <formula>$B$138&lt;1</formula>
    </cfRule>
  </conditionalFormatting>
  <conditionalFormatting sqref="B137:H137">
    <cfRule type="expression" priority="366" aboveAverage="0" equalAverage="0" bottom="0" percent="0" rank="0" text="" dxfId="10275">
      <formula>$B$137&lt;1</formula>
    </cfRule>
  </conditionalFormatting>
  <conditionalFormatting sqref="B136:H136">
    <cfRule type="expression" priority="367" aboveAverage="0" equalAverage="0" bottom="0" percent="0" rank="0" text="" dxfId="10276">
      <formula>$B$136&lt;1</formula>
    </cfRule>
  </conditionalFormatting>
  <conditionalFormatting sqref="B135:H135">
    <cfRule type="expression" priority="368" aboveAverage="0" equalAverage="0" bottom="0" percent="0" rank="0" text="" dxfId="10277">
      <formula>$B$135&lt;1</formula>
    </cfRule>
  </conditionalFormatting>
  <conditionalFormatting sqref="B134:H134">
    <cfRule type="expression" priority="369" aboveAverage="0" equalAverage="0" bottom="0" percent="0" rank="0" text="" dxfId="10278">
      <formula>$B$134&lt;1</formula>
    </cfRule>
  </conditionalFormatting>
  <conditionalFormatting sqref="B133:H133">
    <cfRule type="expression" priority="370" aboveAverage="0" equalAverage="0" bottom="0" percent="0" rank="0" text="" dxfId="10279">
      <formula>$B$133&lt;1</formula>
    </cfRule>
  </conditionalFormatting>
  <conditionalFormatting sqref="B132:H132">
    <cfRule type="expression" priority="371" aboveAverage="0" equalAverage="0" bottom="0" percent="0" rank="0" text="" dxfId="10280">
      <formula>$B$132&lt;1</formula>
    </cfRule>
  </conditionalFormatting>
  <conditionalFormatting sqref="B131:H131">
    <cfRule type="expression" priority="372" aboveAverage="0" equalAverage="0" bottom="0" percent="0" rank="0" text="" dxfId="10281">
      <formula>$B$131&lt;1</formula>
    </cfRule>
  </conditionalFormatting>
  <conditionalFormatting sqref="B130:H130">
    <cfRule type="expression" priority="373" aboveAverage="0" equalAverage="0" bottom="0" percent="0" rank="0" text="" dxfId="10282">
      <formula>$B$130&lt;1</formula>
    </cfRule>
  </conditionalFormatting>
  <conditionalFormatting sqref="B129:H129">
    <cfRule type="expression" priority="374" aboveAverage="0" equalAverage="0" bottom="0" percent="0" rank="0" text="" dxfId="10283">
      <formula>$B$129&lt;1</formula>
    </cfRule>
  </conditionalFormatting>
  <conditionalFormatting sqref="B128:H128">
    <cfRule type="expression" priority="375" aboveAverage="0" equalAverage="0" bottom="0" percent="0" rank="0" text="" dxfId="10284">
      <formula>$B$128&lt;1</formula>
    </cfRule>
  </conditionalFormatting>
  <conditionalFormatting sqref="B127:H127">
    <cfRule type="expression" priority="376" aboveAverage="0" equalAverage="0" bottom="0" percent="0" rank="0" text="" dxfId="10285">
      <formula>$B$127&lt;1</formula>
    </cfRule>
  </conditionalFormatting>
  <conditionalFormatting sqref="B126:H126">
    <cfRule type="expression" priority="377" aboveAverage="0" equalAverage="0" bottom="0" percent="0" rank="0" text="" dxfId="10286">
      <formula>$B$126&lt;1</formula>
    </cfRule>
  </conditionalFormatting>
  <conditionalFormatting sqref="B125:H125">
    <cfRule type="expression" priority="378" aboveAverage="0" equalAverage="0" bottom="0" percent="0" rank="0" text="" dxfId="10287">
      <formula>$B$125&lt;1</formula>
    </cfRule>
  </conditionalFormatting>
  <conditionalFormatting sqref="B124:H124">
    <cfRule type="expression" priority="379" aboveAverage="0" equalAverage="0" bottom="0" percent="0" rank="0" text="" dxfId="10288">
      <formula>$B$124&lt;1</formula>
    </cfRule>
  </conditionalFormatting>
  <conditionalFormatting sqref="B123:H123">
    <cfRule type="expression" priority="380" aboveAverage="0" equalAverage="0" bottom="0" percent="0" rank="0" text="" dxfId="10289">
      <formula>$B$123&lt;1</formula>
    </cfRule>
  </conditionalFormatting>
  <conditionalFormatting sqref="B122:H122">
    <cfRule type="expression" priority="381" aboveAverage="0" equalAverage="0" bottom="0" percent="0" rank="0" text="" dxfId="10290">
      <formula>$B$122&lt;1</formula>
    </cfRule>
  </conditionalFormatting>
  <conditionalFormatting sqref="B121:H121">
    <cfRule type="expression" priority="382" aboveAverage="0" equalAverage="0" bottom="0" percent="0" rank="0" text="" dxfId="10291">
      <formula>$B$121&lt;1</formula>
    </cfRule>
  </conditionalFormatting>
  <conditionalFormatting sqref="B120:H120">
    <cfRule type="expression" priority="383" aboveAverage="0" equalAverage="0" bottom="0" percent="0" rank="0" text="" dxfId="10292">
      <formula>$B$120&lt;1</formula>
    </cfRule>
  </conditionalFormatting>
  <conditionalFormatting sqref="B119:H119">
    <cfRule type="expression" priority="384" aboveAverage="0" equalAverage="0" bottom="0" percent="0" rank="0" text="" dxfId="10293">
      <formula>$B$119&lt;1</formula>
    </cfRule>
  </conditionalFormatting>
  <conditionalFormatting sqref="B118:H118">
    <cfRule type="expression" priority="385" aboveAverage="0" equalAverage="0" bottom="0" percent="0" rank="0" text="" dxfId="10294">
      <formula>$B$118&lt;1</formula>
    </cfRule>
  </conditionalFormatting>
  <conditionalFormatting sqref="B117:H117">
    <cfRule type="expression" priority="386" aboveAverage="0" equalAverage="0" bottom="0" percent="0" rank="0" text="" dxfId="10295">
      <formula>$B$117&lt;1</formula>
    </cfRule>
  </conditionalFormatting>
  <conditionalFormatting sqref="B116:H116">
    <cfRule type="expression" priority="387" aboveAverage="0" equalAverage="0" bottom="0" percent="0" rank="0" text="" dxfId="10296">
      <formula>$B$116&lt;1</formula>
    </cfRule>
  </conditionalFormatting>
  <conditionalFormatting sqref="B115:H115">
    <cfRule type="expression" priority="388" aboveAverage="0" equalAverage="0" bottom="0" percent="0" rank="0" text="" dxfId="10297">
      <formula>$B$115&lt;1</formula>
    </cfRule>
  </conditionalFormatting>
  <conditionalFormatting sqref="B114:H114">
    <cfRule type="expression" priority="389" aboveAverage="0" equalAverage="0" bottom="0" percent="0" rank="0" text="" dxfId="10298">
      <formula>$B$114&lt;1</formula>
    </cfRule>
  </conditionalFormatting>
  <conditionalFormatting sqref="B113:H113">
    <cfRule type="expression" priority="390" aboveAverage="0" equalAverage="0" bottom="0" percent="0" rank="0" text="" dxfId="10299">
      <formula>$B$113&lt;1</formula>
    </cfRule>
  </conditionalFormatting>
  <conditionalFormatting sqref="B112:H112">
    <cfRule type="expression" priority="391" aboveAverage="0" equalAverage="0" bottom="0" percent="0" rank="0" text="" dxfId="10300">
      <formula>$B$112&lt;1</formula>
    </cfRule>
  </conditionalFormatting>
  <conditionalFormatting sqref="B111:H111">
    <cfRule type="expression" priority="392" aboveAverage="0" equalAverage="0" bottom="0" percent="0" rank="0" text="" dxfId="10301">
      <formula>$B$111&lt;1</formula>
    </cfRule>
  </conditionalFormatting>
  <conditionalFormatting sqref="B110:H110">
    <cfRule type="expression" priority="393" aboveAverage="0" equalAverage="0" bottom="0" percent="0" rank="0" text="" dxfId="10302">
      <formula>$B$110&lt;1</formula>
    </cfRule>
  </conditionalFormatting>
  <conditionalFormatting sqref="B109:H109">
    <cfRule type="expression" priority="394" aboveAverage="0" equalAverage="0" bottom="0" percent="0" rank="0" text="" dxfId="10303">
      <formula>$B$109&lt;1</formula>
    </cfRule>
  </conditionalFormatting>
  <conditionalFormatting sqref="B108:H108">
    <cfRule type="expression" priority="395" aboveAverage="0" equalAverage="0" bottom="0" percent="0" rank="0" text="" dxfId="10304">
      <formula>$B$108&lt;1</formula>
    </cfRule>
  </conditionalFormatting>
  <conditionalFormatting sqref="B107:H107">
    <cfRule type="expression" priority="396" aboveAverage="0" equalAverage="0" bottom="0" percent="0" rank="0" text="" dxfId="10305">
      <formula>$B$107&lt;1</formula>
    </cfRule>
  </conditionalFormatting>
  <conditionalFormatting sqref="B106:H106">
    <cfRule type="expression" priority="397" aboveAverage="0" equalAverage="0" bottom="0" percent="0" rank="0" text="" dxfId="10306">
      <formula>$B$106&lt;1</formula>
    </cfRule>
  </conditionalFormatting>
  <conditionalFormatting sqref="B105:H105">
    <cfRule type="expression" priority="398" aboveAverage="0" equalAverage="0" bottom="0" percent="0" rank="0" text="" dxfId="10307">
      <formula>$B$105&lt;1</formula>
    </cfRule>
  </conditionalFormatting>
  <conditionalFormatting sqref="B104:H104">
    <cfRule type="expression" priority="399" aboveAverage="0" equalAverage="0" bottom="0" percent="0" rank="0" text="" dxfId="10308">
      <formula>$B$104&lt;1</formula>
    </cfRule>
  </conditionalFormatting>
  <conditionalFormatting sqref="B103:H103">
    <cfRule type="expression" priority="400" aboveAverage="0" equalAverage="0" bottom="0" percent="0" rank="0" text="" dxfId="10309">
      <formula>$B$103&lt;1</formula>
    </cfRule>
  </conditionalFormatting>
  <conditionalFormatting sqref="B102:H102">
    <cfRule type="expression" priority="401" aboveAverage="0" equalAverage="0" bottom="0" percent="0" rank="0" text="" dxfId="10310">
      <formula>$B$102&lt;1</formula>
    </cfRule>
  </conditionalFormatting>
  <conditionalFormatting sqref="B101:H101">
    <cfRule type="expression" priority="402" aboveAverage="0" equalAverage="0" bottom="0" percent="0" rank="0" text="" dxfId="10311">
      <formula>$B$101&lt;1</formula>
    </cfRule>
  </conditionalFormatting>
  <conditionalFormatting sqref="B100:H100">
    <cfRule type="expression" priority="403" aboveAverage="0" equalAverage="0" bottom="0" percent="0" rank="0" text="" dxfId="10312">
      <formula>$B$100&lt;1</formula>
    </cfRule>
  </conditionalFormatting>
  <conditionalFormatting sqref="B99:H99">
    <cfRule type="expression" priority="404" aboveAverage="0" equalAverage="0" bottom="0" percent="0" rank="0" text="" dxfId="10313">
      <formula>$B$99&lt;1</formula>
    </cfRule>
  </conditionalFormatting>
  <conditionalFormatting sqref="B98:H98">
    <cfRule type="expression" priority="405" aboveAverage="0" equalAverage="0" bottom="0" percent="0" rank="0" text="" dxfId="10314">
      <formula>$B$98&lt;1</formula>
    </cfRule>
  </conditionalFormatting>
  <conditionalFormatting sqref="B97:H97">
    <cfRule type="expression" priority="406" aboveAverage="0" equalAverage="0" bottom="0" percent="0" rank="0" text="" dxfId="10315">
      <formula>$B$97&lt;1</formula>
    </cfRule>
  </conditionalFormatting>
  <conditionalFormatting sqref="B96:H96">
    <cfRule type="expression" priority="407" aboveAverage="0" equalAverage="0" bottom="0" percent="0" rank="0" text="" dxfId="10316">
      <formula>$B$96&lt;1</formula>
    </cfRule>
  </conditionalFormatting>
  <conditionalFormatting sqref="B95:H95">
    <cfRule type="expression" priority="408" aboveAverage="0" equalAverage="0" bottom="0" percent="0" rank="0" text="" dxfId="10317">
      <formula>$B$95&lt;1</formula>
    </cfRule>
  </conditionalFormatting>
  <conditionalFormatting sqref="B94:H94">
    <cfRule type="expression" priority="409" aboveAverage="0" equalAverage="0" bottom="0" percent="0" rank="0" text="" dxfId="10318">
      <formula>$B$94&lt;1</formula>
    </cfRule>
  </conditionalFormatting>
  <conditionalFormatting sqref="B93:H93">
    <cfRule type="expression" priority="410" aboveAverage="0" equalAverage="0" bottom="0" percent="0" rank="0" text="" dxfId="10319">
      <formula>$B$93&lt;1</formula>
    </cfRule>
  </conditionalFormatting>
  <conditionalFormatting sqref="B92:H92">
    <cfRule type="expression" priority="411" aboveAverage="0" equalAverage="0" bottom="0" percent="0" rank="0" text="" dxfId="10320">
      <formula>$B$92&lt;1</formula>
    </cfRule>
  </conditionalFormatting>
  <conditionalFormatting sqref="B91:H91">
    <cfRule type="expression" priority="412" aboveAverage="0" equalAverage="0" bottom="0" percent="0" rank="0" text="" dxfId="10321">
      <formula>$B$91&lt;1</formula>
    </cfRule>
  </conditionalFormatting>
  <conditionalFormatting sqref="B90:H90">
    <cfRule type="expression" priority="413" aboveAverage="0" equalAverage="0" bottom="0" percent="0" rank="0" text="" dxfId="10322">
      <formula>$B$90&lt;1</formula>
    </cfRule>
  </conditionalFormatting>
  <conditionalFormatting sqref="B89:H89">
    <cfRule type="expression" priority="414" aboveAverage="0" equalAverage="0" bottom="0" percent="0" rank="0" text="" dxfId="10323">
      <formula>$B$89&lt;1</formula>
    </cfRule>
  </conditionalFormatting>
  <conditionalFormatting sqref="B88:H88">
    <cfRule type="expression" priority="415" aboveAverage="0" equalAverage="0" bottom="0" percent="0" rank="0" text="" dxfId="10324">
      <formula>$B$88&lt;1</formula>
    </cfRule>
  </conditionalFormatting>
  <conditionalFormatting sqref="B87:H87">
    <cfRule type="expression" priority="416" aboveAverage="0" equalAverage="0" bottom="0" percent="0" rank="0" text="" dxfId="10325">
      <formula>$B$87&lt;1</formula>
    </cfRule>
  </conditionalFormatting>
  <conditionalFormatting sqref="B86:H86">
    <cfRule type="expression" priority="417" aboveAverage="0" equalAverage="0" bottom="0" percent="0" rank="0" text="" dxfId="10326">
      <formula>$B$86&lt;1</formula>
    </cfRule>
  </conditionalFormatting>
  <conditionalFormatting sqref="B85:H85">
    <cfRule type="expression" priority="418" aboveAverage="0" equalAverage="0" bottom="0" percent="0" rank="0" text="" dxfId="10327">
      <formula>$B$85&lt;1</formula>
    </cfRule>
  </conditionalFormatting>
  <conditionalFormatting sqref="B82:H82">
    <cfRule type="expression" priority="419" aboveAverage="0" equalAverage="0" bottom="0" percent="0" rank="0" text="" dxfId="10328">
      <formula>$B$82&lt;1</formula>
    </cfRule>
  </conditionalFormatting>
  <conditionalFormatting sqref="B81:H81">
    <cfRule type="expression" priority="420" aboveAverage="0" equalAverage="0" bottom="0" percent="0" rank="0" text="" dxfId="10329">
      <formula>$B$81&lt;1</formula>
    </cfRule>
  </conditionalFormatting>
  <conditionalFormatting sqref="B80:H80">
    <cfRule type="expression" priority="421" aboveAverage="0" equalAverage="0" bottom="0" percent="0" rank="0" text="" dxfId="10330">
      <formula>$B$80&lt;1</formula>
    </cfRule>
  </conditionalFormatting>
  <conditionalFormatting sqref="B79:H79">
    <cfRule type="expression" priority="422" aboveAverage="0" equalAverage="0" bottom="0" percent="0" rank="0" text="" dxfId="10331">
      <formula>$B$79&lt;1</formula>
    </cfRule>
  </conditionalFormatting>
  <conditionalFormatting sqref="B78:H78">
    <cfRule type="expression" priority="423" aboveAverage="0" equalAverage="0" bottom="0" percent="0" rank="0" text="" dxfId="10332">
      <formula>$B$78&lt;1</formula>
    </cfRule>
  </conditionalFormatting>
  <conditionalFormatting sqref="B77:H77">
    <cfRule type="expression" priority="424" aboveAverage="0" equalAverage="0" bottom="0" percent="0" rank="0" text="" dxfId="10333">
      <formula>$B$77&lt;1</formula>
    </cfRule>
  </conditionalFormatting>
  <conditionalFormatting sqref="B76:H76">
    <cfRule type="expression" priority="425" aboveAverage="0" equalAverage="0" bottom="0" percent="0" rank="0" text="" dxfId="10334">
      <formula>$B$76&lt;1</formula>
    </cfRule>
  </conditionalFormatting>
  <conditionalFormatting sqref="B75:H75">
    <cfRule type="expression" priority="426" aboveAverage="0" equalAverage="0" bottom="0" percent="0" rank="0" text="" dxfId="10335">
      <formula>$B$75&lt;1</formula>
    </cfRule>
  </conditionalFormatting>
  <conditionalFormatting sqref="B74:H74">
    <cfRule type="expression" priority="427" aboveAverage="0" equalAverage="0" bottom="0" percent="0" rank="0" text="" dxfId="10336">
      <formula>$B$74&lt;1</formula>
    </cfRule>
  </conditionalFormatting>
  <conditionalFormatting sqref="B73:H73">
    <cfRule type="expression" priority="428" aboveAverage="0" equalAverage="0" bottom="0" percent="0" rank="0" text="" dxfId="10337">
      <formula>$B$73&lt;1</formula>
    </cfRule>
  </conditionalFormatting>
  <conditionalFormatting sqref="B72:H72">
    <cfRule type="expression" priority="429" aboveAverage="0" equalAverage="0" bottom="0" percent="0" rank="0" text="" dxfId="10338">
      <formula>$B$72&lt;1</formula>
    </cfRule>
  </conditionalFormatting>
  <conditionalFormatting sqref="B71:H71">
    <cfRule type="expression" priority="430" aboveAverage="0" equalAverage="0" bottom="0" percent="0" rank="0" text="" dxfId="10339">
      <formula>$B$71&lt;1</formula>
    </cfRule>
  </conditionalFormatting>
  <conditionalFormatting sqref="B70:H70">
    <cfRule type="expression" priority="431" aboveAverage="0" equalAverage="0" bottom="0" percent="0" rank="0" text="" dxfId="10340">
      <formula>$B$70&lt;1</formula>
    </cfRule>
  </conditionalFormatting>
  <conditionalFormatting sqref="B69:H69">
    <cfRule type="expression" priority="432" aboveAverage="0" equalAverage="0" bottom="0" percent="0" rank="0" text="" dxfId="10341">
      <formula>$B$69&lt;1</formula>
    </cfRule>
  </conditionalFormatting>
  <conditionalFormatting sqref="B68:H68">
    <cfRule type="expression" priority="433" aboveAverage="0" equalAverage="0" bottom="0" percent="0" rank="0" text="" dxfId="10342">
      <formula>$B$68&lt;1</formula>
    </cfRule>
  </conditionalFormatting>
  <conditionalFormatting sqref="B67:H67">
    <cfRule type="expression" priority="434" aboveAverage="0" equalAverage="0" bottom="0" percent="0" rank="0" text="" dxfId="10343">
      <formula>$B$67&lt;1</formula>
    </cfRule>
  </conditionalFormatting>
  <conditionalFormatting sqref="B66:H66">
    <cfRule type="expression" priority="435" aboveAverage="0" equalAverage="0" bottom="0" percent="0" rank="0" text="" dxfId="10344">
      <formula>$B$66&lt;1</formula>
    </cfRule>
  </conditionalFormatting>
  <conditionalFormatting sqref="B65:H65">
    <cfRule type="expression" priority="436" aboveAverage="0" equalAverage="0" bottom="0" percent="0" rank="0" text="" dxfId="10345">
      <formula>$B$65&lt;1</formula>
    </cfRule>
  </conditionalFormatting>
  <conditionalFormatting sqref="B64:H64">
    <cfRule type="expression" priority="437" aboveAverage="0" equalAverage="0" bottom="0" percent="0" rank="0" text="" dxfId="10346">
      <formula>$B$64&lt;1</formula>
    </cfRule>
  </conditionalFormatting>
  <conditionalFormatting sqref="B63:H63">
    <cfRule type="expression" priority="438" aboveAverage="0" equalAverage="0" bottom="0" percent="0" rank="0" text="" dxfId="10347">
      <formula>$B$63&lt;1</formula>
    </cfRule>
  </conditionalFormatting>
  <conditionalFormatting sqref="B58:H58">
    <cfRule type="expression" priority="439" aboveAverage="0" equalAverage="0" bottom="0" percent="0" rank="0" text="" dxfId="10348">
      <formula>$B$58&lt;1</formula>
    </cfRule>
  </conditionalFormatting>
  <conditionalFormatting sqref="B57:H57">
    <cfRule type="expression" priority="440" aboveAverage="0" equalAverage="0" bottom="0" percent="0" rank="0" text="" dxfId="10349">
      <formula>$B$57&lt;1</formula>
    </cfRule>
  </conditionalFormatting>
  <conditionalFormatting sqref="B56:H56">
    <cfRule type="expression" priority="441" aboveAverage="0" equalAverage="0" bottom="0" percent="0" rank="0" text="" dxfId="10350">
      <formula>$B$56&lt;1</formula>
    </cfRule>
  </conditionalFormatting>
  <conditionalFormatting sqref="B55:H55">
    <cfRule type="expression" priority="442" aboveAverage="0" equalAverage="0" bottom="0" percent="0" rank="0" text="" dxfId="10351">
      <formula>$B$55&lt;1</formula>
    </cfRule>
  </conditionalFormatting>
  <conditionalFormatting sqref="B54:H54">
    <cfRule type="expression" priority="443" aboveAverage="0" equalAverage="0" bottom="0" percent="0" rank="0" text="" dxfId="10352">
      <formula>$B$54&lt;1</formula>
    </cfRule>
  </conditionalFormatting>
  <conditionalFormatting sqref="B53:H53">
    <cfRule type="expression" priority="444" aboveAverage="0" equalAverage="0" bottom="0" percent="0" rank="0" text="" dxfId="10353">
      <formula>$B$53&lt;1</formula>
    </cfRule>
  </conditionalFormatting>
  <conditionalFormatting sqref="B52:H52">
    <cfRule type="expression" priority="445" aboveAverage="0" equalAverage="0" bottom="0" percent="0" rank="0" text="" dxfId="10354">
      <formula>$B$52&lt;1</formula>
    </cfRule>
  </conditionalFormatting>
  <conditionalFormatting sqref="B51:H51">
    <cfRule type="expression" priority="446" aboveAverage="0" equalAverage="0" bottom="0" percent="0" rank="0" text="" dxfId="10355">
      <formula>$B$51&lt;1</formula>
    </cfRule>
  </conditionalFormatting>
  <conditionalFormatting sqref="B50:H50">
    <cfRule type="expression" priority="447" aboveAverage="0" equalAverage="0" bottom="0" percent="0" rank="0" text="" dxfId="10356">
      <formula>$B$50&lt;1</formula>
    </cfRule>
  </conditionalFormatting>
  <conditionalFormatting sqref="B49:H49">
    <cfRule type="expression" priority="448" aboveAverage="0" equalAverage="0" bottom="0" percent="0" rank="0" text="" dxfId="10357">
      <formula>$B$49&lt;1</formula>
    </cfRule>
  </conditionalFormatting>
  <conditionalFormatting sqref="B48:H48">
    <cfRule type="expression" priority="449" aboveAverage="0" equalAverage="0" bottom="0" percent="0" rank="0" text="" dxfId="10358">
      <formula>$B$48&lt;1</formula>
    </cfRule>
  </conditionalFormatting>
  <conditionalFormatting sqref="B47:H47">
    <cfRule type="expression" priority="450" aboveAverage="0" equalAverage="0" bottom="0" percent="0" rank="0" text="" dxfId="10359">
      <formula>$B$47&lt;1</formula>
    </cfRule>
  </conditionalFormatting>
  <conditionalFormatting sqref="B46:H46">
    <cfRule type="expression" priority="451" aboveAverage="0" equalAverage="0" bottom="0" percent="0" rank="0" text="" dxfId="10360">
      <formula>$B$46&lt;1</formula>
    </cfRule>
  </conditionalFormatting>
  <conditionalFormatting sqref="B45:H45">
    <cfRule type="expression" priority="452" aboveAverage="0" equalAverage="0" bottom="0" percent="0" rank="0" text="" dxfId="10361">
      <formula>$B$45&lt;1</formula>
    </cfRule>
  </conditionalFormatting>
  <conditionalFormatting sqref="B44:H44">
    <cfRule type="expression" priority="453" aboveAverage="0" equalAverage="0" bottom="0" percent="0" rank="0" text="" dxfId="10362">
      <formula>$B$44&lt;1</formula>
    </cfRule>
  </conditionalFormatting>
  <conditionalFormatting sqref="B43:H43">
    <cfRule type="expression" priority="454" aboveAverage="0" equalAverage="0" bottom="0" percent="0" rank="0" text="" dxfId="10363">
      <formula>$B$43&lt;1</formula>
    </cfRule>
  </conditionalFormatting>
  <conditionalFormatting sqref="B42:H42">
    <cfRule type="expression" priority="455" aboveAverage="0" equalAverage="0" bottom="0" percent="0" rank="0" text="" dxfId="10364">
      <formula>$B$42&lt;1</formula>
    </cfRule>
  </conditionalFormatting>
  <conditionalFormatting sqref="B41:H41">
    <cfRule type="expression" priority="456" aboveAverage="0" equalAverage="0" bottom="0" percent="0" rank="0" text="" dxfId="10365">
      <formula>$B$41&lt;1</formula>
    </cfRule>
  </conditionalFormatting>
  <conditionalFormatting sqref="B40:H40">
    <cfRule type="expression" priority="457" aboveAverage="0" equalAverage="0" bottom="0" percent="0" rank="0" text="" dxfId="10366">
      <formula>$B$40&lt;1</formula>
    </cfRule>
  </conditionalFormatting>
  <conditionalFormatting sqref="B39:H39">
    <cfRule type="expression" priority="458" aboveAverage="0" equalAverage="0" bottom="0" percent="0" rank="0" text="" dxfId="10367">
      <formula>$B$39&lt;1</formula>
    </cfRule>
  </conditionalFormatting>
  <conditionalFormatting sqref="B38:H38">
    <cfRule type="expression" priority="459" aboveAverage="0" equalAverage="0" bottom="0" percent="0" rank="0" text="" dxfId="10368">
      <formula>$B$38&lt;1</formula>
    </cfRule>
  </conditionalFormatting>
  <conditionalFormatting sqref="B37:H37">
    <cfRule type="expression" priority="460" aboveAverage="0" equalAverage="0" bottom="0" percent="0" rank="0" text="" dxfId="10369">
      <formula>$B$37&lt;1</formula>
    </cfRule>
  </conditionalFormatting>
  <conditionalFormatting sqref="B36:H36">
    <cfRule type="expression" priority="461" aboveAverage="0" equalAverage="0" bottom="0" percent="0" rank="0" text="" dxfId="10370">
      <formula>$B$36&lt;1</formula>
    </cfRule>
  </conditionalFormatting>
  <conditionalFormatting sqref="B35:H35">
    <cfRule type="expression" priority="462" aboveAverage="0" equalAverage="0" bottom="0" percent="0" rank="0" text="" dxfId="10371">
      <formula>$B$35&lt;1</formula>
    </cfRule>
  </conditionalFormatting>
  <conditionalFormatting sqref="B34:H34">
    <cfRule type="expression" priority="463" aboveAverage="0" equalAverage="0" bottom="0" percent="0" rank="0" text="" dxfId="10372">
      <formula>$B$34&lt;1</formula>
    </cfRule>
  </conditionalFormatting>
  <conditionalFormatting sqref="B33:H33">
    <cfRule type="expression" priority="464" aboveAverage="0" equalAverage="0" bottom="0" percent="0" rank="0" text="" dxfId="10373">
      <formula>$B$33&lt;1</formula>
    </cfRule>
  </conditionalFormatting>
  <conditionalFormatting sqref="B32:H32">
    <cfRule type="expression" priority="465" aboveAverage="0" equalAverage="0" bottom="0" percent="0" rank="0" text="" dxfId="10374">
      <formula>$B$32&lt;1</formula>
    </cfRule>
  </conditionalFormatting>
  <conditionalFormatting sqref="B31:H31">
    <cfRule type="expression" priority="466" aboveAverage="0" equalAverage="0" bottom="0" percent="0" rank="0" text="" dxfId="10375">
      <formula>$B$31&lt;1</formula>
    </cfRule>
  </conditionalFormatting>
  <conditionalFormatting sqref="B30:H30">
    <cfRule type="expression" priority="467" aboveAverage="0" equalAverage="0" bottom="0" percent="0" rank="0" text="" dxfId="10376">
      <formula>$B$30&lt;1</formula>
    </cfRule>
  </conditionalFormatting>
  <conditionalFormatting sqref="B29:H29">
    <cfRule type="expression" priority="468" aboveAverage="0" equalAverage="0" bottom="0" percent="0" rank="0" text="" dxfId="10377">
      <formula>$B$29&lt;1</formula>
    </cfRule>
  </conditionalFormatting>
  <conditionalFormatting sqref="B28:H28">
    <cfRule type="expression" priority="469" aboveAverage="0" equalAverage="0" bottom="0" percent="0" rank="0" text="" dxfId="10378">
      <formula>$B$28&lt;1</formula>
    </cfRule>
  </conditionalFormatting>
  <conditionalFormatting sqref="B27:H27">
    <cfRule type="expression" priority="470" aboveAverage="0" equalAverage="0" bottom="0" percent="0" rank="0" text="" dxfId="10379">
      <formula>$B$27&lt;1</formula>
    </cfRule>
  </conditionalFormatting>
  <conditionalFormatting sqref="B26:H26">
    <cfRule type="expression" priority="471" aboveAverage="0" equalAverage="0" bottom="0" percent="0" rank="0" text="" dxfId="10380">
      <formula>$B$26&lt;1</formula>
    </cfRule>
  </conditionalFormatting>
  <conditionalFormatting sqref="B25:H25">
    <cfRule type="expression" priority="472" aboveAverage="0" equalAverage="0" bottom="0" percent="0" rank="0" text="" dxfId="10381">
      <formula>$B$25&lt;1</formula>
    </cfRule>
  </conditionalFormatting>
  <conditionalFormatting sqref="B24:H24">
    <cfRule type="expression" priority="473" aboveAverage="0" equalAverage="0" bottom="0" percent="0" rank="0" text="" dxfId="10382">
      <formula>$B$24&lt;1</formula>
    </cfRule>
  </conditionalFormatting>
  <conditionalFormatting sqref="B23:H23">
    <cfRule type="expression" priority="474" aboveAverage="0" equalAverage="0" bottom="0" percent="0" rank="0" text="" dxfId="10383">
      <formula>$B$23&lt;1</formula>
    </cfRule>
  </conditionalFormatting>
  <conditionalFormatting sqref="B20:H20">
    <cfRule type="expression" priority="475" aboveAverage="0" equalAverage="0" bottom="0" percent="0" rank="0" text="" dxfId="10384">
      <formula>$B$20&lt;1</formula>
    </cfRule>
  </conditionalFormatting>
  <conditionalFormatting sqref="B19:H19">
    <cfRule type="expression" priority="476" aboveAverage="0" equalAverage="0" bottom="0" percent="0" rank="0" text="" dxfId="10385">
      <formula>$B$19&lt;1</formula>
    </cfRule>
  </conditionalFormatting>
  <conditionalFormatting sqref="B18:H18">
    <cfRule type="expression" priority="477" aboveAverage="0" equalAverage="0" bottom="0" percent="0" rank="0" text="" dxfId="10386">
      <formula>$B$18&lt;1</formula>
    </cfRule>
  </conditionalFormatting>
  <conditionalFormatting sqref="B17:H17">
    <cfRule type="expression" priority="478" aboveAverage="0" equalAverage="0" bottom="0" percent="0" rank="0" text="" dxfId="10387">
      <formula>$B$17&lt;1</formula>
    </cfRule>
  </conditionalFormatting>
  <conditionalFormatting sqref="B16:H16">
    <cfRule type="expression" priority="479" aboveAverage="0" equalAverage="0" bottom="0" percent="0" rank="0" text="" dxfId="10388">
      <formula>$B$16&lt;1</formula>
    </cfRule>
  </conditionalFormatting>
  <conditionalFormatting sqref="B15:H15">
    <cfRule type="expression" priority="480" aboveAverage="0" equalAverage="0" bottom="0" percent="0" rank="0" text="" dxfId="10389">
      <formula>$B$15&lt;1</formula>
    </cfRule>
  </conditionalFormatting>
  <conditionalFormatting sqref="B14:H14">
    <cfRule type="expression" priority="481" aboveAverage="0" equalAverage="0" bottom="0" percent="0" rank="0" text="" dxfId="10390">
      <formula>$B$14&lt;1</formula>
    </cfRule>
  </conditionalFormatting>
  <conditionalFormatting sqref="B13:H13">
    <cfRule type="expression" priority="482" aboveAverage="0" equalAverage="0" bottom="0" percent="0" rank="0" text="" dxfId="10391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true" hidden="false" outlineLevel="0" max="10" min="10" style="31" width="9.67"/>
    <col collapsed="false" customWidth="false" hidden="false" outlineLevel="0" max="11" min="11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32" t="n">
        <f aca="false">$E$535</f>
        <v>0</v>
      </c>
      <c r="D3" s="221" t="str">
        <f aca="false">Замер!$D$381&amp;" (Помещение 19)"</f>
        <v>Помещение_19 (Помещение 19)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Замер!$D$387</f>
        <v>0</v>
      </c>
      <c r="F5" s="590" t="s">
        <v>254</v>
      </c>
      <c r="G5" s="590"/>
      <c r="H5" s="591" t="n">
        <f aca="false">Замер!$D$383</f>
        <v>0</v>
      </c>
      <c r="L5" s="61" t="n">
        <f aca="false">$E$5-SUM(Замер!$I$391:$I$397)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Замер!$D$386</f>
        <v>0</v>
      </c>
      <c r="F6" s="590" t="s">
        <v>259</v>
      </c>
      <c r="G6" s="590"/>
      <c r="H6" s="591" t="n">
        <f aca="false">Замер!$D$384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Замер!$D$388</f>
        <v>0</v>
      </c>
      <c r="F7" s="590" t="s">
        <v>261</v>
      </c>
      <c r="G7" s="590"/>
      <c r="H7" s="592" t="n">
        <f aca="false">Замер!$D$385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Замер!$D$392+Замер!$D$393</f>
        <v>0</v>
      </c>
      <c r="F8" s="590" t="s">
        <v>1097</v>
      </c>
      <c r="G8" s="590"/>
      <c r="H8" s="593" t="n">
        <f aca="false">Замер!$D$390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Замер!$D$389</f>
        <v>0</v>
      </c>
      <c r="F9" s="590" t="s">
        <v>1099</v>
      </c>
      <c r="G9" s="590"/>
      <c r="H9" s="594" t="n">
        <f aca="false">Замер!$D$391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1164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18"/>
      <c r="H14" s="602" t="n">
        <f aca="false">G14*F14</f>
        <v>0</v>
      </c>
      <c r="J14" s="595"/>
      <c r="L14" s="83"/>
      <c r="M14" s="66" t="n">
        <f aca="false">$F14*(100%-$B$3)</f>
        <v>459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832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199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1033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704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18"/>
      <c r="H19" s="602" t="n">
        <f aca="false">G19*F19</f>
        <v>0</v>
      </c>
      <c r="J19" s="595"/>
      <c r="L19" s="83"/>
      <c r="M19" s="66" t="n">
        <f aca="false">$F19*(100%-$B$3)</f>
        <v>1085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18"/>
      <c r="H20" s="602" t="n">
        <f aca="false">G20*F20</f>
        <v>0</v>
      </c>
      <c r="J20" s="595"/>
      <c r="L20" s="83"/>
      <c r="M20" s="66" t="n">
        <f aca="false">$F20*(100%-$B$3)</f>
        <v>128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1880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1919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578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3821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9"/>
      <c r="H27" s="611" t="n">
        <f aca="false">G27*F27</f>
        <v>0</v>
      </c>
      <c r="J27" s="595"/>
      <c r="L27" s="83"/>
      <c r="M27" s="66" t="n">
        <f aca="false">$F27*(100%-$B$3)</f>
        <v>1194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4543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5108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9"/>
      <c r="H30" s="611" t="n">
        <f aca="false">G30*F30</f>
        <v>0</v>
      </c>
      <c r="J30" s="595"/>
      <c r="L30" s="83"/>
      <c r="M30" s="66" t="n">
        <f aca="false">$F30*(100%-$B$3)</f>
        <v>6937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1789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159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2563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1200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1345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18"/>
      <c r="H36" s="604" t="n">
        <f aca="false">G36*F36</f>
        <v>0</v>
      </c>
      <c r="J36" s="595"/>
      <c r="L36" s="83"/>
      <c r="M36" s="66" t="n">
        <f aca="false">$F36*(100%-$B$3)</f>
        <v>159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796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9"/>
      <c r="H38" s="611" t="n">
        <f aca="false">G38*F38</f>
        <v>0</v>
      </c>
      <c r="J38" s="595"/>
      <c r="L38" s="83"/>
      <c r="M38" s="66" t="n">
        <f aca="false">$F38*(100%-$B$3)</f>
        <v>1386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18"/>
      <c r="H39" s="604" t="n">
        <f aca="false">G39*F39</f>
        <v>0</v>
      </c>
      <c r="J39" s="595"/>
      <c r="L39" s="83"/>
      <c r="M39" s="66" t="n">
        <f aca="false">$F39*(100%-$B$3)</f>
        <v>1038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18"/>
      <c r="H40" s="604" t="n">
        <f aca="false">G40*F40</f>
        <v>0</v>
      </c>
      <c r="J40" s="595"/>
      <c r="L40" s="83"/>
      <c r="M40" s="66" t="n">
        <f aca="false">$F40*(100%-$B$3)</f>
        <v>764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620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18"/>
      <c r="H42" s="604" t="n">
        <f aca="false">G42*F42</f>
        <v>0</v>
      </c>
      <c r="J42" s="595"/>
      <c r="L42" s="83"/>
      <c r="M42" s="66" t="n">
        <f aca="false">$F42*(100%-$B$3)</f>
        <v>411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18"/>
      <c r="H43" s="604" t="n">
        <f aca="false">G43*F43</f>
        <v>0</v>
      </c>
      <c r="J43" s="595"/>
      <c r="L43" s="83"/>
      <c r="M43" s="66" t="n">
        <f aca="false">$F43*(100%-$B$3)</f>
        <v>1230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18"/>
      <c r="H44" s="604" t="n">
        <f aca="false">G44*F44</f>
        <v>0</v>
      </c>
      <c r="J44" s="595"/>
      <c r="L44" s="83"/>
      <c r="M44" s="66" t="n">
        <f aca="false">$F44*(100%-$B$3)</f>
        <v>620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18"/>
      <c r="H45" s="604" t="n">
        <f aca="false">G45*F45</f>
        <v>0</v>
      </c>
      <c r="J45" s="595"/>
      <c r="L45" s="83"/>
      <c r="M45" s="66" t="n">
        <f aca="false">$F45*(100%-$B$3)</f>
        <v>3304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441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441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2629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18"/>
      <c r="H49" s="604" t="n">
        <f aca="false">G49*F49</f>
        <v>0</v>
      </c>
      <c r="J49" s="595"/>
      <c r="L49" s="83"/>
      <c r="M49" s="66" t="n">
        <f aca="false">$F49*(100%-$B$3)</f>
        <v>583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1511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2116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3911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18"/>
      <c r="H53" s="604" t="n">
        <f aca="false">G53*F53</f>
        <v>0</v>
      </c>
      <c r="J53" s="595"/>
      <c r="L53" s="83"/>
      <c r="M53" s="66" t="n">
        <f aca="false">$F53*(100%-$B$3)</f>
        <v>853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18"/>
      <c r="H54" s="604" t="n">
        <f aca="false">G54*F54</f>
        <v>0</v>
      </c>
      <c r="J54" s="595"/>
      <c r="L54" s="83"/>
      <c r="M54" s="66" t="n">
        <f aca="false">$F54*(100%-$B$3)</f>
        <v>231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9"/>
      <c r="H55" s="611" t="n">
        <f aca="false">G55*F55</f>
        <v>0</v>
      </c>
      <c r="J55" s="595"/>
      <c r="L55" s="83"/>
      <c r="M55" s="66" t="n">
        <f aca="false">$F55*(100%-$B$3)</f>
        <v>390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9"/>
      <c r="H56" s="611" t="n">
        <f aca="false">G56*F56</f>
        <v>0</v>
      </c>
      <c r="J56" s="595"/>
      <c r="L56" s="83"/>
      <c r="M56" s="66" t="n">
        <f aca="false">$F56*(100%-$B$3)</f>
        <v>1217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9"/>
      <c r="H57" s="611" t="n">
        <f aca="false">G57*F57</f>
        <v>0</v>
      </c>
      <c r="J57" s="595"/>
      <c r="L57" s="83"/>
      <c r="M57" s="66" t="n">
        <f aca="false">$F57*(100%-$B$3)</f>
        <v>652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18"/>
      <c r="H58" s="604" t="n">
        <f aca="false">G58*F58</f>
        <v>0</v>
      </c>
      <c r="J58" s="595"/>
      <c r="L58" s="83"/>
      <c r="M58" s="66" t="n">
        <f aca="false">$F58*(100%-$B$3)</f>
        <v>321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18"/>
      <c r="H63" s="602" t="n">
        <f aca="false">G63*F63</f>
        <v>0</v>
      </c>
      <c r="J63" s="615"/>
      <c r="L63" s="83"/>
      <c r="M63" s="66" t="n">
        <f aca="false">$F63*(100%-$B$3)</f>
        <v>1409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18"/>
      <c r="H64" s="602" t="n">
        <f aca="false">G64*F64</f>
        <v>0</v>
      </c>
      <c r="J64" s="615"/>
      <c r="L64" s="83"/>
      <c r="M64" s="66" t="n">
        <f aca="false">$F64*(100%-$B$3)</f>
        <v>74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18"/>
      <c r="H65" s="602" t="n">
        <f aca="false">G65*F65</f>
        <v>0</v>
      </c>
      <c r="J65" s="615"/>
      <c r="L65" s="83"/>
      <c r="M65" s="66" t="n">
        <f aca="false">$F65*(100%-$B$3)</f>
        <v>23310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744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18"/>
      <c r="H67" s="602" t="n">
        <f aca="false">G67*F67</f>
        <v>0</v>
      </c>
      <c r="J67" s="615"/>
      <c r="L67" s="83"/>
      <c r="M67" s="66" t="n">
        <f aca="false">$F67*(100%-$B$3)</f>
        <v>311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18"/>
      <c r="H68" s="602" t="n">
        <f aca="false">G68*F68</f>
        <v>0</v>
      </c>
      <c r="J68" s="615"/>
      <c r="L68" s="83"/>
      <c r="M68" s="66" t="n">
        <f aca="false">$F68*(100%-$B$3)</f>
        <v>450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18"/>
      <c r="H69" s="602" t="n">
        <f aca="false">G69*F69</f>
        <v>0</v>
      </c>
      <c r="J69" s="615"/>
      <c r="L69" s="83"/>
      <c r="M69" s="66" t="n">
        <f aca="false">$F69*(100%-$B$3)</f>
        <v>809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18"/>
      <c r="H70" s="602" t="n">
        <f aca="false">G70*F70</f>
        <v>0</v>
      </c>
      <c r="J70" s="615"/>
      <c r="L70" s="83"/>
      <c r="M70" s="66" t="n">
        <f aca="false">$F70*(100%-$B$3)</f>
        <v>1466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777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468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722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552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214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1834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18"/>
      <c r="H77" s="602" t="n">
        <f aca="false">G77*F77</f>
        <v>0</v>
      </c>
      <c r="J77" s="615"/>
      <c r="L77" s="83"/>
      <c r="M77" s="66" t="n">
        <f aca="false">$F77*(100%-$B$3)</f>
        <v>1009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18"/>
      <c r="H78" s="602" t="n">
        <f aca="false">G78*F78</f>
        <v>0</v>
      </c>
      <c r="J78" s="615"/>
      <c r="L78" s="83"/>
      <c r="M78" s="66" t="n">
        <f aca="false">$F78*(100%-$B$3)</f>
        <v>1024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Замер!$D$397</f>
        <v>0</v>
      </c>
      <c r="H79" s="602" t="n">
        <f aca="false">G79*F79</f>
        <v>0</v>
      </c>
      <c r="J79" s="615"/>
      <c r="L79" s="83"/>
      <c r="M79" s="66" t="n">
        <f aca="false">$F79*(100%-$B$3)</f>
        <v>2191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284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1783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257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496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18"/>
      <c r="H86" s="602" t="n">
        <f aca="false">G86*F86</f>
        <v>0</v>
      </c>
      <c r="J86" s="595"/>
      <c r="L86" s="83"/>
      <c r="M86" s="66" t="n">
        <f aca="false">$F86*(100%-$B$3)</f>
        <v>3706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9"/>
      <c r="H87" s="616" t="n">
        <f aca="false">G87*F87</f>
        <v>0</v>
      </c>
      <c r="J87" s="595"/>
      <c r="L87" s="83"/>
      <c r="M87" s="66" t="n">
        <f aca="false">$F87*(100%-$B$3)</f>
        <v>1496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9"/>
      <c r="H88" s="616" t="n">
        <f aca="false">G88*F88</f>
        <v>0</v>
      </c>
      <c r="J88" s="595"/>
      <c r="L88" s="83"/>
      <c r="M88" s="66" t="n">
        <f aca="false">$F88*(100%-$B$3)</f>
        <v>7475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18"/>
      <c r="H89" s="602" t="n">
        <f aca="false">G89*F89</f>
        <v>0</v>
      </c>
      <c r="J89" s="595"/>
      <c r="L89" s="83"/>
      <c r="M89" s="66" t="n">
        <f aca="false">$F89*(100%-$B$3)</f>
        <v>5757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18"/>
      <c r="H90" s="602" t="n">
        <f aca="false">G90*F90</f>
        <v>0</v>
      </c>
      <c r="J90" s="595"/>
      <c r="L90" s="83"/>
      <c r="M90" s="66" t="n">
        <f aca="false">$F90*(100%-$B$3)</f>
        <v>4001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18"/>
      <c r="H91" s="602" t="n">
        <f aca="false">G91*F91</f>
        <v>0</v>
      </c>
      <c r="J91" s="595"/>
      <c r="L91" s="83"/>
      <c r="M91" s="66" t="n">
        <f aca="false">$F91*(100%-$B$3)</f>
        <v>3256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18"/>
      <c r="H92" s="602" t="n">
        <f aca="false">G92*F92</f>
        <v>0</v>
      </c>
      <c r="J92" s="595"/>
      <c r="L92" s="83"/>
      <c r="M92" s="66" t="n">
        <f aca="false">$F92*(100%-$B$3)</f>
        <v>4366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18"/>
      <c r="H93" s="602" t="n">
        <f aca="false">G93*F93</f>
        <v>0</v>
      </c>
      <c r="J93" s="595"/>
      <c r="L93" s="83"/>
      <c r="M93" s="66" t="n">
        <f aca="false">$F93*(100%-$B$3)</f>
        <v>1809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18"/>
      <c r="H94" s="602" t="n">
        <f aca="false">G94*F94</f>
        <v>0</v>
      </c>
      <c r="J94" s="595"/>
      <c r="L94" s="83"/>
      <c r="M94" s="66" t="n">
        <f aca="false">$F94*(100%-$B$3)</f>
        <v>1537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18"/>
      <c r="H95" s="602" t="n">
        <f aca="false">G95*F95</f>
        <v>0</v>
      </c>
      <c r="J95" s="595"/>
      <c r="L95" s="83"/>
      <c r="M95" s="66" t="n">
        <f aca="false">$F95*(100%-$B$3)</f>
        <v>1793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18"/>
      <c r="H96" s="602" t="n">
        <f aca="false">G96*F96</f>
        <v>0</v>
      </c>
      <c r="J96" s="595"/>
      <c r="L96" s="83"/>
      <c r="M96" s="66" t="n">
        <f aca="false">$F96*(100%-$B$3)</f>
        <v>3232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9"/>
      <c r="H97" s="616" t="n">
        <f aca="false">G97*F97</f>
        <v>0</v>
      </c>
      <c r="J97" s="595"/>
      <c r="L97" s="83"/>
      <c r="M97" s="66" t="n">
        <f aca="false">$F97*(100%-$B$3)</f>
        <v>1204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18"/>
      <c r="H98" s="602" t="n">
        <f aca="false">G98*F98</f>
        <v>0</v>
      </c>
      <c r="J98" s="595"/>
      <c r="L98" s="83"/>
      <c r="M98" s="66" t="n">
        <f aca="false">$F98*(100%-$B$3)</f>
        <v>565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9"/>
      <c r="H99" s="616" t="n">
        <f aca="false">G99*F99</f>
        <v>0</v>
      </c>
      <c r="J99" s="595"/>
      <c r="L99" s="83"/>
      <c r="M99" s="66" t="n">
        <f aca="false">$F99*(100%-$B$3)</f>
        <v>3723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18"/>
      <c r="H100" s="602" t="n">
        <f aca="false">G100*F100</f>
        <v>0</v>
      </c>
      <c r="J100" s="595"/>
      <c r="L100" s="83"/>
      <c r="M100" s="66" t="n">
        <f aca="false">$F100*(100%-$B$3)</f>
        <v>1924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9"/>
      <c r="H101" s="616" t="n">
        <f aca="false">G101*F101</f>
        <v>0</v>
      </c>
      <c r="J101" s="595"/>
      <c r="L101" s="83"/>
      <c r="M101" s="66" t="n">
        <f aca="false">$F101*(100%-$B$3)</f>
        <v>2165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9"/>
      <c r="H102" s="616" t="n">
        <f aca="false">G102*F102</f>
        <v>0</v>
      </c>
      <c r="J102" s="595"/>
      <c r="L102" s="83"/>
      <c r="M102" s="66" t="n">
        <f aca="false">$F102*(100%-$B$3)</f>
        <v>2551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9"/>
      <c r="H103" s="616" t="n">
        <f aca="false">G103*F103</f>
        <v>0</v>
      </c>
      <c r="J103" s="595"/>
      <c r="L103" s="83"/>
      <c r="M103" s="66" t="n">
        <f aca="false">$F103*(100%-$B$3)</f>
        <v>2911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791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Замер!$D$394</f>
        <v>0</v>
      </c>
      <c r="H105" s="616" t="n">
        <f aca="false">G105*F105</f>
        <v>0</v>
      </c>
      <c r="J105" s="595"/>
      <c r="L105" s="83"/>
      <c r="M105" s="66" t="n">
        <f aca="false">$F105*(100%-$B$3)</f>
        <v>847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675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622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18"/>
      <c r="H108" s="602" t="n">
        <f aca="false">G108*F108</f>
        <v>0</v>
      </c>
      <c r="J108" s="595"/>
      <c r="L108" s="83"/>
      <c r="M108" s="66" t="n">
        <f aca="false">$F108*(100%-$B$3)</f>
        <v>168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18" t="n">
        <f aca="false">SUMIF($B$304:$B$307,"&gt;0",$G$304:$G$307)+SUMIF($B$437:$B$452,"&gt;0",$G$437:$G$452)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311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1805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Замер!$D$394</f>
        <v>0</v>
      </c>
      <c r="H111" s="616" t="n">
        <f aca="false">G111*F111</f>
        <v>0</v>
      </c>
      <c r="J111" s="595"/>
      <c r="L111" s="83"/>
      <c r="M111" s="66" t="n">
        <f aca="false">$F111*(100%-$B$3)</f>
        <v>947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9"/>
      <c r="H112" s="616" t="n">
        <f aca="false">G112*F112</f>
        <v>0</v>
      </c>
      <c r="J112" s="595"/>
      <c r="L112" s="83"/>
      <c r="M112" s="66" t="n">
        <f aca="false">$F112*(100%-$B$3)</f>
        <v>903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531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754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1037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157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241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704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1073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634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3809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1265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452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608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Замер!$D$394</f>
        <v>0</v>
      </c>
      <c r="H125" s="616" t="n">
        <f aca="false">G125*F125</f>
        <v>0</v>
      </c>
      <c r="J125" s="595"/>
      <c r="L125" s="83"/>
      <c r="M125" s="66" t="n">
        <f aca="false">$F125*(100%-$B$3)</f>
        <v>157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Замер!$D$394</f>
        <v>0</v>
      </c>
      <c r="H126" s="616" t="n">
        <f aca="false">G126*F126</f>
        <v>0</v>
      </c>
      <c r="J126" s="595"/>
      <c r="L126" s="83"/>
      <c r="M126" s="66" t="n">
        <f aca="false">$F126*(100%-$B$3)</f>
        <v>1037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Замер!$D$394</f>
        <v>0</v>
      </c>
      <c r="H127" s="616" t="n">
        <f aca="false">G127*F127</f>
        <v>0</v>
      </c>
      <c r="J127" s="595"/>
      <c r="L127" s="83"/>
      <c r="M127" s="66" t="n">
        <f aca="false">$F127*(100%-$B$3)</f>
        <v>608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9"/>
      <c r="H128" s="616" t="n">
        <f aca="false">G128*F128</f>
        <v>0</v>
      </c>
      <c r="J128" s="595"/>
      <c r="L128" s="83"/>
      <c r="M128" s="66" t="n">
        <f aca="false">$F128*(100%-$B$3)</f>
        <v>200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18"/>
      <c r="H129" s="602" t="n">
        <f aca="false">G129*F129</f>
        <v>0</v>
      </c>
      <c r="J129" s="595"/>
      <c r="L129" s="83"/>
      <c r="M129" s="66" t="n">
        <f aca="false">$F129*(100%-$B$3)</f>
        <v>329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Замер!$D$394</f>
        <v>0</v>
      </c>
      <c r="H130" s="616" t="n">
        <f aca="false">G130*F130</f>
        <v>0</v>
      </c>
      <c r="J130" s="595"/>
      <c r="L130" s="83"/>
      <c r="M130" s="66" t="n">
        <f aca="false">$F130*(100%-$B$3)</f>
        <v>829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10085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241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204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6322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1332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270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693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2278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6411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18"/>
      <c r="H140" s="602" t="n">
        <f aca="false">G140*F140</f>
        <v>0</v>
      </c>
      <c r="J140" s="595"/>
      <c r="L140" s="83"/>
      <c r="M140" s="66" t="n">
        <f aca="false">$F140*(100%-$B$3)</f>
        <v>893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18"/>
      <c r="H141" s="602" t="n">
        <f aca="false">G141*F141</f>
        <v>0</v>
      </c>
      <c r="J141" s="595"/>
      <c r="L141" s="83"/>
      <c r="M141" s="66" t="n">
        <f aca="false">$F141*(100%-$B$3)</f>
        <v>4306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18"/>
      <c r="H142" s="602" t="n">
        <f aca="false">G142*F142</f>
        <v>0</v>
      </c>
      <c r="J142" s="595"/>
      <c r="L142" s="83"/>
      <c r="M142" s="66" t="n">
        <f aca="false">$F142*(100%-$B$3)</f>
        <v>4232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18"/>
      <c r="H143" s="602" t="n">
        <f aca="false">G143*F143</f>
        <v>0</v>
      </c>
      <c r="J143" s="595"/>
      <c r="L143" s="83"/>
      <c r="M143" s="66" t="n">
        <f aca="false">$F143*(100%-$B$3)</f>
        <v>1525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2098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105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18"/>
      <c r="H146" s="602" t="n">
        <f aca="false">G146*F146</f>
        <v>0</v>
      </c>
      <c r="J146" s="595"/>
      <c r="L146" s="83"/>
      <c r="M146" s="66" t="n">
        <f aca="false">$F146*(100%-$B$3)</f>
        <v>1552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18"/>
      <c r="H147" s="602" t="n">
        <f aca="false">G147*F147</f>
        <v>0</v>
      </c>
      <c r="J147" s="595"/>
      <c r="L147" s="83"/>
      <c r="M147" s="66" t="n">
        <f aca="false">$F147*(100%-$B$3)</f>
        <v>1129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8799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5385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2924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582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18"/>
      <c r="H152" s="602" t="n">
        <f aca="false">G152*F152</f>
        <v>0</v>
      </c>
      <c r="J152" s="595"/>
      <c r="L152" s="83"/>
      <c r="M152" s="66" t="n">
        <f aca="false">$F152*(100%-$B$3)</f>
        <v>5052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18"/>
      <c r="H153" s="602" t="n">
        <f aca="false">G153*F153</f>
        <v>0</v>
      </c>
      <c r="J153" s="595"/>
      <c r="L153" s="83"/>
      <c r="M153" s="66" t="n">
        <f aca="false">$F153*(100%-$B$3)</f>
        <v>5052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9"/>
      <c r="H154" s="616" t="n">
        <f aca="false">G154*F154</f>
        <v>0</v>
      </c>
      <c r="J154" s="595"/>
      <c r="L154" s="83"/>
      <c r="M154" s="66" t="n">
        <f aca="false">$F154*(100%-$B$3)</f>
        <v>749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9"/>
      <c r="H155" s="616" t="n">
        <f aca="false">G155*F155</f>
        <v>0</v>
      </c>
      <c r="J155" s="595"/>
      <c r="L155" s="83"/>
      <c r="M155" s="66" t="n">
        <f aca="false">$F155*(100%-$B$3)</f>
        <v>450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9"/>
      <c r="H156" s="616" t="n">
        <f aca="false">G156*F156</f>
        <v>0</v>
      </c>
      <c r="J156" s="595"/>
      <c r="L156" s="83"/>
      <c r="M156" s="66" t="n">
        <f aca="false">$F156*(100%-$B$3)</f>
        <v>483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441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9"/>
      <c r="H158" s="616" t="n">
        <f aca="false">G158*F158</f>
        <v>0</v>
      </c>
      <c r="J158" s="595"/>
      <c r="L158" s="83"/>
      <c r="M158" s="66" t="n">
        <f aca="false">$F158*(100%-$B$3)</f>
        <v>5418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950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1457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9"/>
      <c r="H161" s="616" t="n">
        <f aca="false">G161*F161</f>
        <v>0</v>
      </c>
      <c r="J161" s="595"/>
      <c r="L161" s="83"/>
      <c r="M161" s="66" t="n">
        <f aca="false">$F161*(100%-$B$3)</f>
        <v>1486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3655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345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988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9"/>
      <c r="H165" s="616" t="n">
        <f aca="false">G165*F165</f>
        <v>0</v>
      </c>
      <c r="J165" s="595"/>
      <c r="L165" s="83"/>
      <c r="M165" s="66" t="n">
        <f aca="false">$F165*(100%-$B$3)</f>
        <v>420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2166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2815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Замер!$D$397</f>
        <v>0</v>
      </c>
      <c r="H168" s="616" t="n">
        <f aca="false">G168*F168</f>
        <v>0</v>
      </c>
      <c r="J168" s="595"/>
      <c r="L168" s="83"/>
      <c r="M168" s="66" t="n">
        <f aca="false">$F168*(100%-$B$3)</f>
        <v>1428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5501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9"/>
      <c r="H170" s="616" t="n">
        <f aca="false">G170*F170</f>
        <v>0</v>
      </c>
      <c r="J170" s="595"/>
      <c r="L170" s="83"/>
      <c r="M170" s="66" t="n">
        <f aca="false">$F170*(100%-$B$3)</f>
        <v>4232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496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637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2642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3883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4892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245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623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12116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1909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2398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735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1018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369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1599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1138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407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478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500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187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411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84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386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18"/>
      <c r="H197" s="602" t="n">
        <f aca="false">G197*F197</f>
        <v>0</v>
      </c>
      <c r="J197" s="595"/>
      <c r="L197" s="83"/>
      <c r="M197" s="66" t="n">
        <f aca="false">$F197*(100%-$B$3)</f>
        <v>12834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86" t="s">
        <v>498</v>
      </c>
      <c r="D198" s="86"/>
      <c r="E198" s="86"/>
      <c r="F198" s="86"/>
      <c r="G198" s="96" t="n">
        <f aca="false">SUMIF(B185:B197,"&gt;0",H185:H197)</f>
        <v>0</v>
      </c>
      <c r="H198" s="96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105" t="s">
        <v>86</v>
      </c>
      <c r="D199" s="106"/>
      <c r="E199" s="107" t="s">
        <v>340</v>
      </c>
      <c r="F199" s="108" t="s">
        <v>341</v>
      </c>
      <c r="G199" s="108" t="s">
        <v>342</v>
      </c>
      <c r="H199" s="109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1428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386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763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1122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1637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546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6753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3319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2001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873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140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1217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1270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1371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97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589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637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893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363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795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373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1371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898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1015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2214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1107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6347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1911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719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775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1527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1283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2001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2458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596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312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596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468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596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129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596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758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596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706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596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436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596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499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596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482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596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3880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596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1411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596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1668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596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238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596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511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596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312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596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353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596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312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596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325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596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674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596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312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596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1152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596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736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596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3950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596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1204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596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4373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596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809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596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736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596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370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596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1338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596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2936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4398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4488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596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3809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596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4179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596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6517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1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4018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596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7898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596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6289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596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4656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14809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764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1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2638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596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2565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596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2191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1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2331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596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6011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596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7193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1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9168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596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1204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596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5717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596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4373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12"/>
      <c r="H290" s="616" t="n">
        <f aca="false">G290*F290</f>
        <v>0</v>
      </c>
      <c r="J290" s="595"/>
      <c r="L290" s="83"/>
      <c r="M290" s="66" t="n">
        <f aca="false">$F290*(100%-$B$3)</f>
        <v>1486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12"/>
      <c r="H291" s="616" t="n">
        <f aca="false">G291*F291</f>
        <v>0</v>
      </c>
      <c r="J291" s="595"/>
      <c r="L291" s="83"/>
      <c r="M291" s="66" t="n">
        <f aca="false">$F291*(100%-$B$3)</f>
        <v>1768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12"/>
      <c r="H292" s="616" t="n">
        <f aca="false">G292*F292</f>
        <v>0</v>
      </c>
      <c r="J292" s="595"/>
      <c r="L292" s="83"/>
      <c r="M292" s="66" t="n">
        <f aca="false">$F292*(100%-$B$3)</f>
        <v>4091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596"/>
      <c r="H293" s="602" t="n">
        <f aca="false">G293*F293</f>
        <v>0</v>
      </c>
      <c r="J293" s="595"/>
      <c r="L293" s="83"/>
      <c r="M293" s="66" t="n">
        <f aca="false">$F293*(100%-$B$3)</f>
        <v>1486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596" t="n">
        <v>1</v>
      </c>
      <c r="H294" s="602" t="n">
        <f aca="false">G294*F294</f>
        <v>2351</v>
      </c>
      <c r="J294" s="595"/>
      <c r="L294" s="83"/>
      <c r="M294" s="66" t="n">
        <f aca="false">$F294*(100%-$B$3)</f>
        <v>2351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596" t="n">
        <v>1</v>
      </c>
      <c r="H295" s="602" t="n">
        <f aca="false">G295*F295</f>
        <v>705</v>
      </c>
      <c r="J295" s="595"/>
      <c r="L295" s="83"/>
      <c r="M295" s="66" t="n">
        <f aca="false">$F295*(100%-$B$3)</f>
        <v>705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596"/>
      <c r="H296" s="602" t="n">
        <f aca="false">G296*F296</f>
        <v>0</v>
      </c>
      <c r="J296" s="595"/>
      <c r="L296" s="83"/>
      <c r="M296" s="66" t="n">
        <f aca="false">$F296*(100%-$B$3)</f>
        <v>952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596" t="n">
        <v>1</v>
      </c>
      <c r="H297" s="602" t="n">
        <f aca="false">G297*F297</f>
        <v>1116</v>
      </c>
      <c r="J297" s="595"/>
      <c r="L297" s="83"/>
      <c r="M297" s="66" t="n">
        <f aca="false">$F297*(100%-$B$3)</f>
        <v>1116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596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735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596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611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596" t="n">
        <v>1</v>
      </c>
      <c r="H300" s="602" t="n">
        <f aca="false">G300*F300</f>
        <v>918</v>
      </c>
      <c r="J300" s="595"/>
      <c r="L300" s="83"/>
      <c r="M300" s="66" t="n">
        <f aca="false">$F300*(100%-$B$3)</f>
        <v>918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596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1257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596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284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596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796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/>
      <c r="H304" s="602" t="n">
        <f aca="false">G304*F304</f>
        <v>0</v>
      </c>
      <c r="J304" s="595"/>
      <c r="L304" s="83"/>
      <c r="M304" s="66" t="n">
        <f aca="false">$F304*(100%-$B$3)</f>
        <v>1107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596"/>
      <c r="H305" s="602" t="n">
        <f aca="false">G305*F305</f>
        <v>0</v>
      </c>
      <c r="J305" s="595"/>
      <c r="L305" s="83"/>
      <c r="M305" s="66" t="n">
        <f aca="false">$F305*(100%-$B$3)</f>
        <v>905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596"/>
      <c r="H306" s="602" t="n">
        <f aca="false">G306*F306</f>
        <v>0</v>
      </c>
      <c r="J306" s="595"/>
      <c r="L306" s="83"/>
      <c r="M306" s="66" t="n">
        <f aca="false">$F306*(100%-$B$3)</f>
        <v>1300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596"/>
      <c r="H307" s="602" t="n">
        <f aca="false">G307*F307</f>
        <v>0</v>
      </c>
      <c r="J307" s="595"/>
      <c r="L307" s="83"/>
      <c r="M307" s="66" t="n">
        <f aca="false">$F307*(100%-$B$3)</f>
        <v>3075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596" t="n">
        <v>1</v>
      </c>
      <c r="H308" s="602" t="n">
        <f aca="false">G308*F308</f>
        <v>1411</v>
      </c>
      <c r="J308" s="595"/>
      <c r="L308" s="83"/>
      <c r="M308" s="66" t="n">
        <f aca="false">$F308*(100%-$B$3)</f>
        <v>1411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596" t="n">
        <v>1</v>
      </c>
      <c r="H309" s="602" t="n">
        <f aca="false">G309*F309</f>
        <v>988</v>
      </c>
      <c r="J309" s="595"/>
      <c r="L309" s="83"/>
      <c r="M309" s="66" t="n">
        <f aca="false">$F309*(100%-$B$3)</f>
        <v>988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596" t="n">
        <v>2</v>
      </c>
      <c r="H310" s="602" t="n">
        <f aca="false">G310*F310</f>
        <v>3950</v>
      </c>
      <c r="J310" s="595"/>
      <c r="L310" s="83"/>
      <c r="M310" s="66" t="n">
        <f aca="false">$F310*(100%-$B$3)</f>
        <v>1975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596" t="n">
        <v>1</v>
      </c>
      <c r="H311" s="602" t="n">
        <f aca="false">G311*F311</f>
        <v>1693</v>
      </c>
      <c r="J311" s="595"/>
      <c r="L311" s="83"/>
      <c r="M311" s="66" t="n">
        <f aca="false">$F311*(100%-$B$3)</f>
        <v>1693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596" t="n">
        <v>2</v>
      </c>
      <c r="H312" s="602" t="n">
        <f aca="false">G312*F312</f>
        <v>3386</v>
      </c>
      <c r="J312" s="595"/>
      <c r="L312" s="83"/>
      <c r="M312" s="66" t="n">
        <f aca="false">$F312*(100%-$B$3)</f>
        <v>1693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596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1768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596" t="n">
        <v>1</v>
      </c>
      <c r="H314" s="602" t="n">
        <f aca="false">G314*F314</f>
        <v>4218</v>
      </c>
      <c r="J314" s="595"/>
      <c r="L314" s="83"/>
      <c r="M314" s="66" t="n">
        <f aca="false">$F314*(100%-$B$3)</f>
        <v>4218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11355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12" t="n">
        <v>1</v>
      </c>
      <c r="H316" s="616" t="n">
        <f aca="false">G316*F316</f>
        <v>1552</v>
      </c>
      <c r="J316" s="595"/>
      <c r="L316" s="83"/>
      <c r="M316" s="66" t="n">
        <f aca="false">$F316*(100%-$B$3)</f>
        <v>1552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596" t="n">
        <v>1</v>
      </c>
      <c r="H317" s="602" t="n">
        <f aca="false">G317*F317</f>
        <v>6411</v>
      </c>
      <c r="J317" s="595"/>
      <c r="L317" s="83"/>
      <c r="M317" s="66" t="n">
        <f aca="false">$F317*(100%-$B$3)</f>
        <v>6411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1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975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1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2680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596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9732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596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3545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596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9154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596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7154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596"/>
      <c r="H324" s="602" t="n">
        <f aca="false">G324*F324</f>
        <v>0</v>
      </c>
      <c r="J324" s="595"/>
      <c r="L324" s="83"/>
      <c r="M324" s="66" t="n">
        <f aca="false">$F324*(100%-$B$3)</f>
        <v>4024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596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4802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596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1398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21" t="n">
        <f aca="false">VLOOKUP(C327,СписокРабот!$B:$E,4,FALSE())</f>
        <v>6673</v>
      </c>
      <c r="G327" s="596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6673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21" t="n">
        <f aca="false">VLOOKUP(C328,СписокРабот!$B:$E,4,FALSE())</f>
        <v>2165</v>
      </c>
      <c r="G328" s="596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2165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596" t="n">
        <v>1</v>
      </c>
      <c r="H329" s="602" t="n">
        <f aca="false">G329*F329</f>
        <v>1781</v>
      </c>
      <c r="J329" s="595"/>
      <c r="L329" s="83"/>
      <c r="M329" s="66" t="n">
        <f aca="false">$F329*(100%-$B$3)</f>
        <v>1781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1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1768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596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8634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00" t="n">
        <f aca="false">VLOOKUP(C332,СписокРабот!$B:$E,4,FALSE())</f>
        <v>0</v>
      </c>
      <c r="G332" s="596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00" t="n">
        <f aca="false">VLOOKUP(C333,СписокРабот!$B:$E,4,FALSE())</f>
        <v>0</v>
      </c>
      <c r="G333" s="596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596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1693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596" t="n">
        <v>1</v>
      </c>
      <c r="H335" s="602" t="n">
        <f aca="false">G335*F335</f>
        <v>3460</v>
      </c>
      <c r="J335" s="595"/>
      <c r="L335" s="83"/>
      <c r="M335" s="66" t="n">
        <f aca="false">$F335*(100%-$B$3)</f>
        <v>3460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596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1087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596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2963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596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7607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596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7829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596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6629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596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9450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596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6444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596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6347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672" t="n">
        <v>1</v>
      </c>
      <c r="C344" s="86" t="s">
        <v>168</v>
      </c>
      <c r="D344" s="86"/>
      <c r="E344" s="86"/>
      <c r="F344" s="86"/>
      <c r="G344" s="673" t="n">
        <f aca="false">SUMIF(B268:B343,"&gt;0",H268:H343)</f>
        <v>0</v>
      </c>
      <c r="H344" s="673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674" t="n">
        <v>1</v>
      </c>
      <c r="C345" s="98" t="s">
        <v>169</v>
      </c>
      <c r="D345" s="98"/>
      <c r="E345" s="98"/>
      <c r="F345" s="98"/>
      <c r="G345" s="675" t="n">
        <f aca="false">G266+G344</f>
        <v>0</v>
      </c>
      <c r="H345" s="675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76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677" t="n">
        <v>1</v>
      </c>
      <c r="C347" s="73" t="s">
        <v>603</v>
      </c>
      <c r="D347" s="74"/>
      <c r="E347" s="75" t="s">
        <v>340</v>
      </c>
      <c r="F347" s="76" t="s">
        <v>341</v>
      </c>
      <c r="G347" s="678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596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143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596" t="n">
        <f aca="false">SUMIF(B268:B348,"&gt;0",H268:H348)</f>
        <v>0</v>
      </c>
      <c r="H349" s="602" t="n">
        <f aca="false">G349*F349</f>
        <v>0</v>
      </c>
      <c r="J349" s="595"/>
      <c r="L349" s="83"/>
      <c r="M349" s="66" t="n">
        <f aca="false">$F349*(100%-$B$3)</f>
        <v>139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596"/>
      <c r="H350" s="602" t="n">
        <f aca="false">G350*F350</f>
        <v>0</v>
      </c>
      <c r="J350" s="595"/>
      <c r="L350" s="83"/>
      <c r="M350" s="66" t="n">
        <f aca="false">$F350*(100%-$B$3)</f>
        <v>46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596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1270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596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1063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596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893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596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4514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596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470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596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482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596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2116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596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5078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596" t="n">
        <v>1</v>
      </c>
      <c r="H359" s="602" t="n">
        <f aca="false">G359*F359</f>
        <v>53</v>
      </c>
      <c r="J359" s="595"/>
      <c r="L359" s="83"/>
      <c r="M359" s="66" t="n">
        <f aca="false">$F359*(100%-$B$3)</f>
        <v>53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672" t="n">
        <v>1</v>
      </c>
      <c r="C360" s="86" t="s">
        <v>616</v>
      </c>
      <c r="D360" s="86"/>
      <c r="E360" s="86"/>
      <c r="F360" s="86"/>
      <c r="G360" s="679" t="n">
        <f aca="false">SUMIF(B348:B359,"&gt;0",H348:H359)</f>
        <v>0</v>
      </c>
      <c r="H360" s="679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677" t="n">
        <v>1</v>
      </c>
      <c r="C361" s="73" t="s">
        <v>171</v>
      </c>
      <c r="D361" s="74"/>
      <c r="E361" s="75" t="s">
        <v>340</v>
      </c>
      <c r="F361" s="76" t="s">
        <v>341</v>
      </c>
      <c r="G361" s="678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596"/>
      <c r="H362" s="602" t="n">
        <f aca="false">G362*F362</f>
        <v>0</v>
      </c>
      <c r="J362" s="595"/>
      <c r="L362" s="83"/>
      <c r="M362" s="66" t="n">
        <f aca="false">$F362*(100%-$B$3)</f>
        <v>399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596"/>
      <c r="H363" s="602" t="n">
        <f aca="false">G363*F363</f>
        <v>0</v>
      </c>
      <c r="J363" s="595"/>
      <c r="L363" s="83"/>
      <c r="M363" s="66" t="n">
        <f aca="false">$F363*(100%-$B$3)</f>
        <v>329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596"/>
      <c r="H364" s="602" t="n">
        <f aca="false">G364*F364</f>
        <v>0</v>
      </c>
      <c r="J364" s="595"/>
      <c r="L364" s="83"/>
      <c r="M364" s="66" t="n">
        <f aca="false">$F364*(100%-$B$3)</f>
        <v>1269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596"/>
      <c r="H365" s="602" t="n">
        <f aca="false">G365*F365</f>
        <v>0</v>
      </c>
      <c r="J365" s="595"/>
      <c r="L365" s="83"/>
      <c r="M365" s="66" t="n">
        <f aca="false">$F365*(100%-$B$3)</f>
        <v>329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596"/>
      <c r="H366" s="602" t="n">
        <f aca="false">G366*F366</f>
        <v>0</v>
      </c>
      <c r="J366" s="595"/>
      <c r="L366" s="83"/>
      <c r="M366" s="66" t="n">
        <f aca="false">$F366*(100%-$B$3)</f>
        <v>97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596"/>
      <c r="H367" s="602" t="n">
        <f aca="false">G367*F367</f>
        <v>0</v>
      </c>
      <c r="J367" s="595"/>
      <c r="L367" s="83"/>
      <c r="M367" s="66" t="n">
        <f aca="false">$F367*(100%-$B$3)</f>
        <v>314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596"/>
      <c r="H368" s="602" t="n">
        <f aca="false">G368*F368</f>
        <v>0</v>
      </c>
      <c r="J368" s="595"/>
      <c r="L368" s="83"/>
      <c r="M368" s="66" t="n">
        <f aca="false">$F368*(100%-$B$3)</f>
        <v>314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596"/>
      <c r="H369" s="602" t="n">
        <f aca="false">G369*F369</f>
        <v>0</v>
      </c>
      <c r="J369" s="595"/>
      <c r="L369" s="83"/>
      <c r="M369" s="66" t="n">
        <f aca="false">$F369*(100%-$B$3)</f>
        <v>329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596"/>
      <c r="H370" s="602" t="n">
        <f aca="false">G370*F370</f>
        <v>0</v>
      </c>
      <c r="J370" s="595"/>
      <c r="L370" s="83"/>
      <c r="M370" s="66" t="n">
        <f aca="false">$F370*(100%-$B$3)</f>
        <v>386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596"/>
      <c r="H371" s="602" t="n">
        <f aca="false">G371*F371</f>
        <v>0</v>
      </c>
      <c r="J371" s="595"/>
      <c r="L371" s="83"/>
      <c r="M371" s="66" t="n">
        <f aca="false">$F371*(100%-$B$3)</f>
        <v>386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596"/>
      <c r="H372" s="602" t="n">
        <f aca="false">G372*F372</f>
        <v>0</v>
      </c>
      <c r="J372" s="595"/>
      <c r="L372" s="83"/>
      <c r="M372" s="66" t="n">
        <f aca="false">$F372*(100%-$B$3)</f>
        <v>441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596"/>
      <c r="H373" s="602" t="n">
        <f aca="false">G373*F373</f>
        <v>0</v>
      </c>
      <c r="J373" s="595"/>
      <c r="L373" s="83"/>
      <c r="M373" s="66" t="n">
        <f aca="false">$F373*(100%-$B$3)</f>
        <v>229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596"/>
      <c r="H374" s="602" t="n">
        <f aca="false">G374*F374</f>
        <v>0</v>
      </c>
      <c r="J374" s="595"/>
      <c r="L374" s="83"/>
      <c r="M374" s="66" t="n">
        <f aca="false">$F374*(100%-$B$3)</f>
        <v>270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596"/>
      <c r="H375" s="602" t="n">
        <f aca="false">G375*F375</f>
        <v>0</v>
      </c>
      <c r="J375" s="595"/>
      <c r="L375" s="83"/>
      <c r="M375" s="66" t="n">
        <f aca="false">$F375*(100%-$B$3)</f>
        <v>314</v>
      </c>
      <c r="N375" s="31" t="n">
        <f aca="false">IF(B375=1,$G375*$M375,0)</f>
        <v>0</v>
      </c>
    </row>
    <row r="376" customFormat="false" ht="14.25" hidden="false" customHeight="false" outlineLevel="0" collapsed="false">
      <c r="B376" s="596"/>
      <c r="C376" s="597" t="s">
        <v>181</v>
      </c>
      <c r="D376" s="598" t="str">
        <f aca="false">VLOOKUP(C376,СписокРабот!$B:$E,2,FALSE())</f>
        <v>Прокладка кабеля 4-6 мм²</v>
      </c>
      <c r="E376" s="599" t="str">
        <f aca="false">VLOOKUP(C376,СписокРабот!$B:$E,3,FALSE())</f>
        <v>п.м.</v>
      </c>
      <c r="F376" s="600" t="n">
        <f aca="false">VLOOKUP(C376,СписокРабот!$B:$E,4,FALSE())</f>
        <v>736</v>
      </c>
      <c r="G376" s="596"/>
      <c r="H376" s="602" t="n">
        <f aca="false">G376*F376</f>
        <v>0</v>
      </c>
      <c r="J376" s="595"/>
      <c r="L376" s="83"/>
      <c r="M376" s="66" t="n">
        <f aca="false">$F376*(100%-$B$3)</f>
        <v>736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596"/>
      <c r="H377" s="602" t="n">
        <f aca="false">G377*F377</f>
        <v>0</v>
      </c>
      <c r="J377" s="595"/>
      <c r="L377" s="83"/>
      <c r="M377" s="66" t="n">
        <f aca="false">$F377*(100%-$B$3)</f>
        <v>975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596"/>
      <c r="H378" s="602" t="n">
        <f aca="false">G378*F378</f>
        <v>0</v>
      </c>
      <c r="J378" s="595"/>
      <c r="L378" s="83"/>
      <c r="M378" s="66" t="n">
        <f aca="false">$F378*(100%-$B$3)</f>
        <v>1398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596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596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A381" s="605"/>
      <c r="B381" s="612"/>
      <c r="C381" s="606" t="s">
        <v>631</v>
      </c>
      <c r="D381" s="607" t="str">
        <f aca="false">VLOOKUP(C381,СписокРабот!$B:$E,2,FALSE())</f>
        <v>Монтаж светодиодной подсветки</v>
      </c>
      <c r="E381" s="608" t="str">
        <f aca="false">VLOOKUP(C381,СписокРабот!$B:$E,3,FALSE())</f>
        <v>п.м.</v>
      </c>
      <c r="F381" s="609" t="n">
        <f aca="false">VLOOKUP(C381,СписокРабот!$B:$E,4,FALSE())</f>
        <v>847</v>
      </c>
      <c r="G381" s="612"/>
      <c r="H381" s="616" t="n">
        <f aca="false">G381*F381</f>
        <v>0</v>
      </c>
      <c r="J381" s="595"/>
      <c r="L381" s="83"/>
      <c r="M381" s="66" t="n">
        <f aca="false">$F381*(100%-$B$3)</f>
        <v>847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596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2963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596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4373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596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2116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596"/>
      <c r="H385" s="602" t="n">
        <f aca="false">G385*F385</f>
        <v>0</v>
      </c>
      <c r="J385" s="595"/>
      <c r="L385" s="83"/>
      <c r="M385" s="66" t="n">
        <f aca="false">$F385*(100%-$B$3)</f>
        <v>1768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596"/>
      <c r="H386" s="602" t="n">
        <f aca="false">G386*F386</f>
        <v>0</v>
      </c>
      <c r="J386" s="595"/>
      <c r="L386" s="83"/>
      <c r="M386" s="66" t="n">
        <f aca="false">$F386*(100%-$B$3)</f>
        <v>693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596"/>
      <c r="H387" s="602" t="n">
        <f aca="false">G387*F387</f>
        <v>0</v>
      </c>
      <c r="J387" s="595"/>
      <c r="L387" s="83"/>
      <c r="M387" s="66" t="n">
        <f aca="false">$F387*(100%-$B$3)</f>
        <v>847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596"/>
      <c r="H388" s="602" t="n">
        <f aca="false">G388*F388</f>
        <v>0</v>
      </c>
      <c r="J388" s="595"/>
      <c r="L388" s="83"/>
      <c r="M388" s="66" t="n">
        <f aca="false">$F388*(100%-$B$3)</f>
        <v>1738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596"/>
      <c r="H389" s="602" t="n">
        <f aca="false">G389*F389</f>
        <v>0</v>
      </c>
      <c r="J389" s="595"/>
      <c r="L389" s="83"/>
      <c r="M389" s="66" t="n">
        <f aca="false">$F389*(100%-$B$3)</f>
        <v>1636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596"/>
      <c r="H390" s="602" t="n">
        <f aca="false">G390*F390</f>
        <v>0</v>
      </c>
      <c r="J390" s="595"/>
      <c r="L390" s="83"/>
      <c r="M390" s="66" t="n">
        <f aca="false">$F390*(100%-$B$3)</f>
        <v>163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596"/>
      <c r="H391" s="602" t="n">
        <f aca="false">G391*F391</f>
        <v>0</v>
      </c>
      <c r="J391" s="595"/>
      <c r="L391" s="83"/>
      <c r="M391" s="66" t="n">
        <f aca="false">$F391*(100%-$B$3)</f>
        <v>822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596"/>
      <c r="H392" s="602" t="n">
        <f aca="false">G392*F392</f>
        <v>0</v>
      </c>
      <c r="J392" s="595"/>
      <c r="L392" s="83"/>
      <c r="M392" s="66" t="n">
        <f aca="false">$F392*(100%-$B$3)</f>
        <v>1911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596"/>
      <c r="H393" s="602" t="n">
        <f aca="false">G393*F393</f>
        <v>0</v>
      </c>
      <c r="J393" s="595"/>
      <c r="L393" s="83"/>
      <c r="M393" s="66" t="n">
        <f aca="false">$F393*(100%-$B$3)</f>
        <v>1486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596"/>
      <c r="H394" s="602" t="n">
        <f aca="false">G394*F394</f>
        <v>0</v>
      </c>
      <c r="J394" s="595"/>
      <c r="L394" s="83"/>
      <c r="M394" s="66" t="n">
        <f aca="false">$F394*(100%-$B$3)</f>
        <v>1270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596"/>
      <c r="H395" s="602" t="n">
        <f aca="false">G395*F395</f>
        <v>0</v>
      </c>
      <c r="J395" s="595"/>
      <c r="L395" s="83"/>
      <c r="M395" s="66" t="n">
        <f aca="false">$F395*(100%-$B$3)</f>
        <v>2539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596"/>
      <c r="H396" s="602" t="n">
        <f aca="false">G396*F396</f>
        <v>0</v>
      </c>
      <c r="J396" s="595"/>
      <c r="L396" s="83"/>
      <c r="M396" s="66" t="n">
        <f aca="false">$F396*(100%-$B$3)</f>
        <v>1711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596"/>
      <c r="H397" s="602" t="n">
        <f aca="false">G397*F397</f>
        <v>0</v>
      </c>
      <c r="J397" s="595"/>
      <c r="L397" s="83"/>
      <c r="M397" s="66" t="n">
        <f aca="false">$F397*(100%-$B$3)</f>
        <v>2316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596"/>
      <c r="H398" s="602" t="n">
        <f aca="false">G398*F398</f>
        <v>0</v>
      </c>
      <c r="J398" s="595"/>
      <c r="L398" s="83"/>
      <c r="M398" s="66" t="n">
        <f aca="false">$F398*(100%-$B$3)</f>
        <v>3809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596"/>
      <c r="H399" s="602" t="n">
        <f aca="false">G399*F399</f>
        <v>0</v>
      </c>
      <c r="J399" s="595"/>
      <c r="L399" s="83"/>
      <c r="M399" s="66" t="n">
        <f aca="false">$F399*(100%-$B$3)</f>
        <v>5021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596"/>
      <c r="H400" s="602" t="n">
        <f aca="false">G400*F400</f>
        <v>0</v>
      </c>
      <c r="J400" s="595"/>
      <c r="L400" s="83"/>
      <c r="M400" s="66" t="n">
        <f aca="false">$F400*(100%-$B$3)</f>
        <v>1711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596"/>
      <c r="H401" s="602" t="n">
        <f aca="false">G401*F401</f>
        <v>0</v>
      </c>
      <c r="J401" s="595"/>
      <c r="L401" s="83"/>
      <c r="M401" s="66" t="n">
        <f aca="false">$F401*(100%-$B$3)</f>
        <v>834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596"/>
      <c r="H402" s="602" t="n">
        <f aca="false">G402*F402</f>
        <v>0</v>
      </c>
      <c r="J402" s="595"/>
      <c r="L402" s="83"/>
      <c r="M402" s="66" t="n">
        <f aca="false">$F402*(100%-$B$3)</f>
        <v>736</v>
      </c>
      <c r="N402" s="31" t="n">
        <f aca="false">IF(B402=1,$G402*$M402,0)</f>
        <v>0</v>
      </c>
    </row>
    <row r="403" customFormat="false" ht="14.25" hidden="false" customHeight="false" outlineLevel="0" collapsed="false">
      <c r="B403" s="596"/>
      <c r="C403" s="597" t="s">
        <v>651</v>
      </c>
      <c r="D403" s="598" t="str">
        <f aca="false">VLOOKUP(C403,СписокРабот!$B:$E,2,FALSE())</f>
        <v>Светильник настенный (бра), установка</v>
      </c>
      <c r="E403" s="599" t="str">
        <f aca="false">VLOOKUP(C403,СписокРабот!$B:$E,3,FALSE())</f>
        <v>ед.</v>
      </c>
      <c r="F403" s="600" t="n">
        <f aca="false">VLOOKUP(C403,СписокРабот!$B:$E,4,FALSE())</f>
        <v>1328</v>
      </c>
      <c r="G403" s="596"/>
      <c r="H403" s="602" t="n">
        <f aca="false">G403*F403</f>
        <v>0</v>
      </c>
      <c r="J403" s="595"/>
      <c r="L403" s="83"/>
      <c r="M403" s="66" t="n">
        <f aca="false">$F403*(100%-$B$3)</f>
        <v>1328</v>
      </c>
      <c r="N403" s="31" t="n">
        <f aca="false">IF(B403=1,$G403*$M403,0)</f>
        <v>0</v>
      </c>
    </row>
    <row r="404" customFormat="false" ht="14.25" hidden="false" customHeight="false" outlineLevel="0" collapsed="false">
      <c r="B404" s="596"/>
      <c r="C404" s="597" t="s">
        <v>652</v>
      </c>
      <c r="D404" s="598" t="str">
        <f aca="false">VLOOKUP(C404,СписокРабот!$B:$E,2,FALSE())</f>
        <v>Установка светильников подвесных на шнурах</v>
      </c>
      <c r="E404" s="599" t="str">
        <f aca="false">VLOOKUP(C404,СписокРабот!$B:$E,3,FALSE())</f>
        <v>ед.</v>
      </c>
      <c r="F404" s="600" t="n">
        <f aca="false">VLOOKUP(C404,СписокРабот!$B:$E,4,FALSE())</f>
        <v>975</v>
      </c>
      <c r="G404" s="596"/>
      <c r="H404" s="602" t="n">
        <f aca="false">G404*F404</f>
        <v>0</v>
      </c>
      <c r="J404" s="595"/>
      <c r="L404" s="83"/>
      <c r="M404" s="66" t="n">
        <f aca="false">$F404*(100%-$B$3)</f>
        <v>975</v>
      </c>
      <c r="N404" s="31" t="n">
        <f aca="false">IF(B404=1,$G404*$M404,0)</f>
        <v>0</v>
      </c>
    </row>
    <row r="405" customFormat="false" ht="14.25" hidden="false" customHeight="false" outlineLevel="0" collapsed="false">
      <c r="B405" s="596"/>
      <c r="C405" s="597" t="s">
        <v>653</v>
      </c>
      <c r="D405" s="598" t="str">
        <f aca="false">VLOOKUP(C405,СписокРабот!$B:$E,2,FALSE())</f>
        <v>Люстра с креплением к потолку (установка и подключение весом до 3 кг)</v>
      </c>
      <c r="E405" s="599" t="str">
        <f aca="false">VLOOKUP(C405,СписокРабот!$B:$E,3,FALSE())</f>
        <v>ед.</v>
      </c>
      <c r="F405" s="600" t="n">
        <f aca="false">VLOOKUP(C405,СписокРабот!$B:$E,4,FALSE())</f>
        <v>2116</v>
      </c>
      <c r="G405" s="596" t="n">
        <v>1</v>
      </c>
      <c r="H405" s="602" t="n">
        <f aca="false">G405*F405</f>
        <v>2116</v>
      </c>
      <c r="J405" s="595"/>
      <c r="L405" s="83"/>
      <c r="M405" s="66" t="n">
        <f aca="false">$F405*(100%-$B$3)</f>
        <v>2116</v>
      </c>
      <c r="N405" s="31" t="n">
        <f aca="false">IF(B405=1,$G405*$M405,0)</f>
        <v>0</v>
      </c>
    </row>
    <row r="406" customFormat="false" ht="14.25" hidden="false" customHeight="false" outlineLevel="0" collapsed="false">
      <c r="B406" s="596"/>
      <c r="C406" s="597" t="s">
        <v>654</v>
      </c>
      <c r="D406" s="598" t="str">
        <f aca="false">VLOOKUP(C406,СписокРабот!$B:$E,2,FALSE())</f>
        <v>Люстра с креплением к потолку (установка и подключение от 3 кг до 5 кг)</v>
      </c>
      <c r="E406" s="599" t="str">
        <f aca="false">VLOOKUP(C406,СписокРабот!$B:$E,3,FALSE())</f>
        <v>ед.</v>
      </c>
      <c r="F406" s="600" t="n">
        <f aca="false">VLOOKUP(C406,СписокРабот!$B:$E,4,FALSE())</f>
        <v>2963</v>
      </c>
      <c r="G406" s="596" t="n">
        <v>1</v>
      </c>
      <c r="H406" s="602" t="n">
        <f aca="false">G406*F406</f>
        <v>2963</v>
      </c>
      <c r="J406" s="595"/>
      <c r="L406" s="83"/>
      <c r="M406" s="66" t="n">
        <f aca="false">$F406*(100%-$B$3)</f>
        <v>2963</v>
      </c>
      <c r="N406" s="31" t="n">
        <f aca="false">IF(B406=1,$G406*$M406,0)</f>
        <v>0</v>
      </c>
    </row>
    <row r="407" customFormat="false" ht="14.25" hidden="false" customHeight="false" outlineLevel="0" collapsed="false">
      <c r="B407" s="596"/>
      <c r="C407" s="597" t="s">
        <v>655</v>
      </c>
      <c r="D407" s="598" t="str">
        <f aca="false">VLOOKUP(C407,СписокРабот!$B:$E,2,FALSE())</f>
        <v>Люстра с креплением на крюк, установка до 5 кг</v>
      </c>
      <c r="E407" s="599" t="str">
        <f aca="false">VLOOKUP(C407,СписокРабот!$B:$E,3,FALSE())</f>
        <v>ед.</v>
      </c>
      <c r="F407" s="600" t="n">
        <f aca="false">VLOOKUP(C407,СписокРабот!$B:$E,4,FALSE())</f>
        <v>2756</v>
      </c>
      <c r="G407" s="596" t="n">
        <v>1</v>
      </c>
      <c r="H407" s="602" t="n">
        <f aca="false">G407*F407</f>
        <v>2756</v>
      </c>
      <c r="J407" s="595"/>
      <c r="L407" s="83"/>
      <c r="M407" s="66" t="n">
        <f aca="false">$F407*(100%-$B$3)</f>
        <v>2756</v>
      </c>
      <c r="N407" s="31" t="n">
        <f aca="false">IF(B407=1,$G407*$M407,0)</f>
        <v>0</v>
      </c>
    </row>
    <row r="408" customFormat="false" ht="14.25" hidden="false" customHeight="false" outlineLevel="0" collapsed="false">
      <c r="A408" s="605"/>
      <c r="B408" s="612"/>
      <c r="C408" s="606" t="s">
        <v>656</v>
      </c>
      <c r="D408" s="607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608" t="str">
        <f aca="false">VLOOKUP(C408,СписокРабот!$B:$E,3,FALSE())</f>
        <v>п.м</v>
      </c>
      <c r="F408" s="609" t="n">
        <f aca="false">VLOOKUP(C408,СписокРабот!$B:$E,4,FALSE())</f>
        <v>4167</v>
      </c>
      <c r="G408" s="612"/>
      <c r="H408" s="616" t="n">
        <f aca="false">G408*F408</f>
        <v>0</v>
      </c>
      <c r="J408" s="595"/>
      <c r="L408" s="83"/>
      <c r="M408" s="66" t="n">
        <f aca="false">$F408*(100%-$B$3)</f>
        <v>4167</v>
      </c>
      <c r="N408" s="31" t="n">
        <f aca="false">IF(B408=1,$G408*$M408,0)</f>
        <v>0</v>
      </c>
    </row>
    <row r="409" customFormat="false" ht="14.25" hidden="false" customHeight="false" outlineLevel="0" collapsed="false">
      <c r="A409" s="605"/>
      <c r="B409" s="612"/>
      <c r="C409" s="606" t="s">
        <v>657</v>
      </c>
      <c r="D409" s="607" t="str">
        <f aca="false">VLOOKUP(C409,СписокРабот!$B:$E,2,FALSE())</f>
        <v>Светильник типа "Армстронг", установка</v>
      </c>
      <c r="E409" s="608" t="str">
        <f aca="false">VLOOKUP(C409,СписокРабот!$B:$E,3,FALSE())</f>
        <v>ед.</v>
      </c>
      <c r="F409" s="609" t="n">
        <f aca="false">VLOOKUP(C409,СписокРабот!$B:$E,4,FALSE())</f>
        <v>1034</v>
      </c>
      <c r="G409" s="612"/>
      <c r="H409" s="616" t="n">
        <f aca="false">G409*F409</f>
        <v>0</v>
      </c>
      <c r="J409" s="595"/>
      <c r="L409" s="83"/>
      <c r="M409" s="66" t="n">
        <f aca="false">$F409*(100%-$B$3)</f>
        <v>1034</v>
      </c>
      <c r="N409" s="31" t="n">
        <f aca="false">IF(B409=1,$G409*$M409,0)</f>
        <v>0</v>
      </c>
    </row>
    <row r="410" customFormat="false" ht="14.25" hidden="false" customHeight="false" outlineLevel="0" collapsed="false">
      <c r="A410" s="605"/>
      <c r="B410" s="612"/>
      <c r="C410" s="606" t="s">
        <v>658</v>
      </c>
      <c r="D410" s="607" t="str">
        <f aca="false">VLOOKUP(C410,СписокРабот!$B:$E,2,FALSE())</f>
        <v>Установка распределительного щитка</v>
      </c>
      <c r="E410" s="608" t="str">
        <f aca="false">VLOOKUP(C410,СписокРабот!$B:$E,3,FALSE())</f>
        <v>ед.</v>
      </c>
      <c r="F410" s="609" t="n">
        <f aca="false">VLOOKUP(C410,СписокРабот!$B:$E,4,FALSE())</f>
        <v>7616</v>
      </c>
      <c r="G410" s="612" t="n">
        <v>1</v>
      </c>
      <c r="H410" s="616" t="n">
        <f aca="false">G410*F410</f>
        <v>7616</v>
      </c>
      <c r="J410" s="595"/>
      <c r="L410" s="83"/>
      <c r="M410" s="66" t="n">
        <f aca="false">$F410*(100%-$B$3)</f>
        <v>7616</v>
      </c>
      <c r="N410" s="31" t="n">
        <f aca="false">IF(B410=1,$G410*$M410,0)</f>
        <v>0</v>
      </c>
    </row>
    <row r="411" customFormat="false" ht="14.25" hidden="false" customHeight="false" outlineLevel="0" collapsed="false">
      <c r="A411" s="605"/>
      <c r="B411" s="612"/>
      <c r="C411" s="606" t="s">
        <v>659</v>
      </c>
      <c r="D411" s="607" t="str">
        <f aca="false">VLOOKUP(C411,СписокРабот!$B:$E,2,FALSE())</f>
        <v>Настил теплого пола электрического</v>
      </c>
      <c r="E411" s="608" t="str">
        <f aca="false">VLOOKUP(C411,СписокРабот!$B:$E,3,FALSE())</f>
        <v>м²</v>
      </c>
      <c r="F411" s="609" t="n">
        <f aca="false">VLOOKUP(C411,СписокРабот!$B:$E,4,FALSE())</f>
        <v>2147</v>
      </c>
      <c r="G411" s="610" t="n">
        <f aca="false">ROUND($E$6,1)</f>
        <v>0</v>
      </c>
      <c r="H411" s="616" t="n">
        <f aca="false">G411*F411</f>
        <v>0</v>
      </c>
      <c r="J411" s="595"/>
      <c r="L411" s="83"/>
      <c r="M411" s="66" t="n">
        <f aca="false">$F411*(100%-$B$3)</f>
        <v>2147</v>
      </c>
      <c r="N411" s="31" t="n">
        <f aca="false">IF(B411=1,$G411*$M411,0)</f>
        <v>0</v>
      </c>
    </row>
    <row r="412" customFormat="false" ht="14.25" hidden="false" customHeight="false" outlineLevel="0" collapsed="false">
      <c r="A412" s="605"/>
      <c r="B412" s="612"/>
      <c r="C412" s="606" t="s">
        <v>660</v>
      </c>
      <c r="D412" s="607" t="str">
        <f aca="false">VLOOKUP(C412,СписокРабот!$B:$E,2,FALSE())</f>
        <v>Распределительная накладная панель на 6 автоматов с расключением, установка</v>
      </c>
      <c r="E412" s="608" t="str">
        <f aca="false">VLOOKUP(C412,СписокРабот!$B:$E,3,FALSE())</f>
        <v>ед.</v>
      </c>
      <c r="F412" s="609" t="n">
        <f aca="false">VLOOKUP(C412,СписокРабот!$B:$E,4,FALSE())</f>
        <v>8321</v>
      </c>
      <c r="G412" s="612" t="n">
        <v>1</v>
      </c>
      <c r="H412" s="616" t="n">
        <f aca="false">G412*F412</f>
        <v>8321</v>
      </c>
      <c r="J412" s="595"/>
      <c r="L412" s="83"/>
      <c r="M412" s="66" t="n">
        <f aca="false">$F412*(100%-$B$3)</f>
        <v>8321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596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11142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596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16783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596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22424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596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26655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596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40572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596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13328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596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20829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596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27879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596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36341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596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40572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596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51854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596"/>
      <c r="H424" s="602" t="n">
        <f aca="false">G424*F424</f>
        <v>0</v>
      </c>
      <c r="J424" s="595"/>
      <c r="L424" s="83"/>
      <c r="M424" s="66" t="n">
        <f aca="false">$F424*(100%-$B$3)</f>
        <v>2821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596"/>
      <c r="H425" s="602" t="n">
        <f aca="false">G425*F425</f>
        <v>0</v>
      </c>
      <c r="J425" s="595"/>
      <c r="L425" s="83"/>
      <c r="M425" s="66" t="n">
        <f aca="false">$F425*(100%-$B$3)</f>
        <v>300</v>
      </c>
      <c r="N425" s="31" t="n">
        <f aca="false">IF(B425=1,$G425*$M425,0)</f>
        <v>0</v>
      </c>
    </row>
    <row r="426" customFormat="false" ht="14.25" hidden="false" customHeight="false" outlineLevel="0" collapsed="false">
      <c r="B426" s="596"/>
      <c r="C426" s="597" t="s">
        <v>673</v>
      </c>
      <c r="D426" s="598" t="str">
        <f aca="false">VLOOKUP(C426,СписокРабот!$B:$E,2,FALSE())</f>
        <v>Устновка электроплиты (без розетки и прокладки провода)</v>
      </c>
      <c r="E426" s="599" t="str">
        <f aca="false">VLOOKUP(C426,СписокРабот!$B:$E,3,FALSE())</f>
        <v>ед.</v>
      </c>
      <c r="F426" s="600" t="n">
        <f aca="false">VLOOKUP(C426,СписокРабот!$B:$E,4,FALSE())</f>
        <v>1963</v>
      </c>
      <c r="G426" s="596" t="n">
        <v>1</v>
      </c>
      <c r="H426" s="602" t="n">
        <f aca="false">G426*F426</f>
        <v>1963</v>
      </c>
      <c r="J426" s="595"/>
      <c r="L426" s="83"/>
      <c r="M426" s="66" t="n">
        <f aca="false">$F426*(100%-$B$3)</f>
        <v>1963</v>
      </c>
      <c r="N426" s="31" t="n">
        <f aca="false">IF(B426=1,$G426*$M426,0)</f>
        <v>0</v>
      </c>
    </row>
    <row r="427" customFormat="false" ht="14.25" hidden="false" customHeight="false" outlineLevel="0" collapsed="false">
      <c r="B427" s="596"/>
      <c r="C427" s="597" t="s">
        <v>674</v>
      </c>
      <c r="D427" s="598" t="str">
        <f aca="false">VLOOKUP(C427,СписокРабот!$B:$E,2,FALSE())</f>
        <v>Установка варочной панели (без выпила отверстия)</v>
      </c>
      <c r="E427" s="599" t="str">
        <f aca="false">VLOOKUP(C427,СписокРабот!$B:$E,3,FALSE())</f>
        <v>ед.</v>
      </c>
      <c r="F427" s="600" t="n">
        <f aca="false">VLOOKUP(C427,СписокРабот!$B:$E,4,FALSE())</f>
        <v>1963</v>
      </c>
      <c r="G427" s="596" t="n">
        <v>1</v>
      </c>
      <c r="H427" s="602" t="n">
        <f aca="false">G427*F427</f>
        <v>1963</v>
      </c>
      <c r="J427" s="595"/>
      <c r="L427" s="83"/>
      <c r="M427" s="66" t="n">
        <f aca="false">$F427*(100%-$B$3)</f>
        <v>1963</v>
      </c>
      <c r="N427" s="31" t="n">
        <f aca="false">IF(B427=1,$G427*$M427,0)</f>
        <v>0</v>
      </c>
    </row>
    <row r="428" customFormat="false" ht="14.25" hidden="false" customHeight="false" outlineLevel="0" collapsed="false">
      <c r="B428" s="596"/>
      <c r="C428" s="597" t="s">
        <v>675</v>
      </c>
      <c r="D428" s="598" t="str">
        <f aca="false">VLOOKUP(C428,СписокРабот!$B:$E,2,FALSE())</f>
        <v>Установка духового шкафа (без прокладки провода)</v>
      </c>
      <c r="E428" s="599" t="str">
        <f aca="false">VLOOKUP(C428,СписокРабот!$B:$E,3,FALSE())</f>
        <v>ед.</v>
      </c>
      <c r="F428" s="600" t="n">
        <f aca="false">VLOOKUP(C428,СписокРабот!$B:$E,4,FALSE())</f>
        <v>2116</v>
      </c>
      <c r="G428" s="596" t="n">
        <v>1</v>
      </c>
      <c r="H428" s="602" t="n">
        <f aca="false">G428*F428</f>
        <v>2116</v>
      </c>
      <c r="J428" s="595"/>
      <c r="L428" s="83"/>
      <c r="M428" s="66" t="n">
        <f aca="false">$F428*(100%-$B$3)</f>
        <v>2116</v>
      </c>
      <c r="N428" s="31" t="n">
        <f aca="false">IF(B428=1,$G428*$M428,0)</f>
        <v>0</v>
      </c>
    </row>
    <row r="429" customFormat="false" ht="14.25" hidden="false" customHeight="false" outlineLevel="0" collapsed="false">
      <c r="B429" s="596"/>
      <c r="C429" s="597" t="s">
        <v>676</v>
      </c>
      <c r="D429" s="598" t="str">
        <f aca="false">VLOOKUP(C429,СписокРабот!$B:$E,2,FALSE())</f>
        <v>Установка зависимой духовки и варочной панели (без учета выпила)</v>
      </c>
      <c r="E429" s="599" t="str">
        <f aca="false">VLOOKUP(C429,СписокРабот!$B:$E,3,FALSE())</f>
        <v>ед.</v>
      </c>
      <c r="F429" s="600" t="n">
        <f aca="false">VLOOKUP(C429,СписокРабот!$B:$E,4,FALSE())</f>
        <v>2821</v>
      </c>
      <c r="G429" s="596" t="n">
        <v>1</v>
      </c>
      <c r="H429" s="602" t="n">
        <f aca="false">G429*F429</f>
        <v>2821</v>
      </c>
      <c r="J429" s="595"/>
      <c r="L429" s="83"/>
      <c r="M429" s="66" t="n">
        <f aca="false">$F429*(100%-$B$3)</f>
        <v>2821</v>
      </c>
      <c r="N429" s="31" t="n">
        <f aca="false">IF(B429=1,$G429*$M429,0)</f>
        <v>0</v>
      </c>
    </row>
    <row r="430" customFormat="false" ht="14.25" hidden="false" customHeight="false" outlineLevel="0" collapsed="false">
      <c r="B430" s="596"/>
      <c r="C430" s="597" t="s">
        <v>677</v>
      </c>
      <c r="D430" s="598" t="str">
        <f aca="false">VLOOKUP(C430,СписокРабот!$B:$E,2,FALSE())</f>
        <v>Установка домофона</v>
      </c>
      <c r="E430" s="599" t="str">
        <f aca="false">VLOOKUP(C430,СписокРабот!$B:$E,3,FALSE())</f>
        <v>ед.</v>
      </c>
      <c r="F430" s="600" t="n">
        <f aca="false">VLOOKUP(C430,СписокРабот!$B:$E,4,FALSE())</f>
        <v>2116</v>
      </c>
      <c r="G430" s="596" t="n">
        <v>1</v>
      </c>
      <c r="H430" s="602" t="n">
        <f aca="false">G430*F430</f>
        <v>2116</v>
      </c>
      <c r="J430" s="595"/>
      <c r="L430" s="83"/>
      <c r="M430" s="66" t="n">
        <f aca="false">$F430*(100%-$B$3)</f>
        <v>2116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1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2257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1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1663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1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425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1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1481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1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1904</v>
      </c>
      <c r="N435" s="31" t="n">
        <f aca="false">IF(B435=1,$G435*$M435,0)</f>
        <v>0</v>
      </c>
    </row>
    <row r="436" customFormat="false" ht="14.25" hidden="false" customHeight="false" outlineLevel="0" collapsed="false">
      <c r="A436" s="605"/>
      <c r="B436" s="612"/>
      <c r="C436" s="606" t="s">
        <v>191</v>
      </c>
      <c r="D436" s="607" t="str">
        <f aca="false">VLOOKUP(C436,СписокРабот!$B:$E,2,FALSE())</f>
        <v>Монтаж полотенцесушителя (электрического)</v>
      </c>
      <c r="E436" s="608" t="str">
        <f aca="false">VLOOKUP(C436,СписокРабот!$B:$E,3,FALSE())</f>
        <v>ед.</v>
      </c>
      <c r="F436" s="609" t="n">
        <f aca="false">VLOOKUP(C436,СписокРабот!$B:$E,4,FALSE())</f>
        <v>3198</v>
      </c>
      <c r="G436" s="612" t="n">
        <v>1</v>
      </c>
      <c r="H436" s="616" t="n">
        <f aca="false">G436*F436</f>
        <v>3198</v>
      </c>
      <c r="J436" s="595"/>
      <c r="L436" s="83"/>
      <c r="M436" s="66" t="n">
        <f aca="false">$F436*(100%-$B$3)</f>
        <v>3198</v>
      </c>
      <c r="N436" s="31" t="n">
        <f aca="false">IF(B436=1,$G436*$M436,0)</f>
        <v>0</v>
      </c>
    </row>
    <row r="437" customFormat="false" ht="14.25" hidden="false" customHeight="false" outlineLevel="0" collapsed="false">
      <c r="A437" s="605"/>
      <c r="B437" s="612"/>
      <c r="C437" s="606" t="s">
        <v>682</v>
      </c>
      <c r="D437" s="607" t="str">
        <f aca="false">VLOOKUP(C437,СписокРабот!$B:$E,2,FALSE())</f>
        <v>Штробление стен и пола до 20*20 мм - монолит</v>
      </c>
      <c r="E437" s="608" t="str">
        <f aca="false">VLOOKUP(C437,СписокРабот!$B:$E,3,FALSE())</f>
        <v>п.м</v>
      </c>
      <c r="F437" s="609" t="n">
        <f aca="false">VLOOKUP(C437,СписокРабот!$B:$E,4,FALSE())</f>
        <v>1063</v>
      </c>
      <c r="G437" s="612"/>
      <c r="H437" s="616" t="n">
        <f aca="false">G437*F437</f>
        <v>0</v>
      </c>
      <c r="J437" s="595"/>
      <c r="L437" s="83"/>
      <c r="M437" s="66" t="n">
        <f aca="false">$F437*(100%-$B$3)</f>
        <v>1063</v>
      </c>
      <c r="N437" s="31" t="n">
        <f aca="false">IF(B437=1,$G437*$M437,0)</f>
        <v>0</v>
      </c>
    </row>
    <row r="438" customFormat="false" ht="14.25" hidden="false" customHeight="false" outlineLevel="0" collapsed="false">
      <c r="A438" s="605"/>
      <c r="B438" s="612"/>
      <c r="C438" s="606" t="s">
        <v>193</v>
      </c>
      <c r="D438" s="607" t="str">
        <f aca="false">VLOOKUP(C438,СписокРабот!$B:$E,2,FALSE())</f>
        <v>Штробление стен и пола до 20*20 мм - бетон</v>
      </c>
      <c r="E438" s="608" t="str">
        <f aca="false">VLOOKUP(C438,СписокРабот!$B:$E,3,FALSE())</f>
        <v>п.м</v>
      </c>
      <c r="F438" s="609" t="n">
        <f aca="false">VLOOKUP(C438,СписокРабот!$B:$E,4,FALSE())</f>
        <v>950</v>
      </c>
      <c r="G438" s="612"/>
      <c r="H438" s="616" t="n">
        <f aca="false">G438*F438</f>
        <v>0</v>
      </c>
      <c r="J438" s="595"/>
      <c r="L438" s="83"/>
      <c r="M438" s="66" t="n">
        <f aca="false">$F438*(100%-$B$3)</f>
        <v>950</v>
      </c>
      <c r="N438" s="31" t="n">
        <f aca="false">IF(B438=1,$G438*$M438,0)</f>
        <v>0</v>
      </c>
    </row>
    <row r="439" customFormat="false" ht="14.25" hidden="false" customHeight="false" outlineLevel="0" collapsed="false">
      <c r="A439" s="605"/>
      <c r="B439" s="612"/>
      <c r="C439" s="606" t="s">
        <v>683</v>
      </c>
      <c r="D439" s="607" t="str">
        <f aca="false">VLOOKUP(C439,СписокРабот!$B:$E,2,FALSE())</f>
        <v>Штробление стен и пола до 20*20 мм - кирпич</v>
      </c>
      <c r="E439" s="608" t="str">
        <f aca="false">VLOOKUP(C439,СписокРабот!$B:$E,3,FALSE())</f>
        <v>п.м</v>
      </c>
      <c r="F439" s="609" t="n">
        <f aca="false">VLOOKUP(C439,СписокРабот!$B:$E,4,FALSE())</f>
        <v>736</v>
      </c>
      <c r="G439" s="612"/>
      <c r="H439" s="616" t="n">
        <f aca="false">G439*F439</f>
        <v>0</v>
      </c>
      <c r="J439" s="595"/>
      <c r="L439" s="83"/>
      <c r="M439" s="66" t="n">
        <f aca="false">$F439*(100%-$B$3)</f>
        <v>736</v>
      </c>
      <c r="N439" s="31" t="n">
        <f aca="false">IF(B439=1,$G439*$M439,0)</f>
        <v>0</v>
      </c>
    </row>
    <row r="440" customFormat="false" ht="14.25" hidden="false" customHeight="false" outlineLevel="0" collapsed="false">
      <c r="A440" s="605"/>
      <c r="B440" s="612"/>
      <c r="C440" s="606" t="s">
        <v>195</v>
      </c>
      <c r="D440" s="607" t="str">
        <f aca="false">VLOOKUP(C440,СписокРабот!$B:$E,2,FALSE())</f>
        <v>Штробление стен и пола до 20*20 мм - гипсолит/блок/ГКЛ</v>
      </c>
      <c r="E440" s="608" t="str">
        <f aca="false">VLOOKUP(C440,СписокРабот!$B:$E,3,FALSE())</f>
        <v>п.м</v>
      </c>
      <c r="F440" s="609" t="n">
        <f aca="false">VLOOKUP(C440,СписокРабот!$B:$E,4,FALSE())</f>
        <v>443</v>
      </c>
      <c r="G440" s="612"/>
      <c r="H440" s="616" t="n">
        <f aca="false">G440*F440</f>
        <v>0</v>
      </c>
      <c r="J440" s="595"/>
      <c r="L440" s="83"/>
      <c r="M440" s="66" t="n">
        <f aca="false">$F440*(100%-$B$3)</f>
        <v>443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596"/>
      <c r="H441" s="602" t="n">
        <f aca="false">G441*F441</f>
        <v>0</v>
      </c>
      <c r="J441" s="595"/>
      <c r="L441" s="83"/>
      <c r="M441" s="66" t="n">
        <f aca="false">$F441*(100%-$B$3)</f>
        <v>1693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596"/>
      <c r="H442" s="602" t="n">
        <f aca="false">G442*F442</f>
        <v>0</v>
      </c>
      <c r="J442" s="595"/>
      <c r="L442" s="83"/>
      <c r="M442" s="66" t="n">
        <f aca="false">$F442*(100%-$B$3)</f>
        <v>1552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596"/>
      <c r="H443" s="602" t="n">
        <f aca="false">G443*F443</f>
        <v>0</v>
      </c>
      <c r="J443" s="595"/>
      <c r="L443" s="83"/>
      <c r="M443" s="66" t="n">
        <f aca="false">$F443*(100%-$B$3)</f>
        <v>1150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596"/>
      <c r="H444" s="602" t="n">
        <f aca="false">G444*F444</f>
        <v>0</v>
      </c>
      <c r="J444" s="595"/>
      <c r="L444" s="83"/>
      <c r="M444" s="66" t="n">
        <f aca="false">$F444*(100%-$B$3)</f>
        <v>822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596"/>
      <c r="H445" s="602" t="n">
        <f aca="false">G445*F445</f>
        <v>0</v>
      </c>
      <c r="J445" s="595"/>
      <c r="L445" s="83"/>
      <c r="M445" s="66" t="n">
        <f aca="false">$F445*(100%-$B$3)</f>
        <v>2680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596"/>
      <c r="H446" s="602" t="n">
        <f aca="false">G446*F446</f>
        <v>0</v>
      </c>
      <c r="J446" s="595"/>
      <c r="L446" s="83"/>
      <c r="M446" s="66" t="n">
        <f aca="false">$F446*(100%-$B$3)</f>
        <v>2539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596"/>
      <c r="H447" s="602" t="n">
        <f aca="false">G447*F447</f>
        <v>0</v>
      </c>
      <c r="J447" s="595"/>
      <c r="L447" s="83"/>
      <c r="M447" s="66" t="n">
        <f aca="false">$F447*(100%-$B$3)</f>
        <v>2116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596"/>
      <c r="H448" s="602" t="n">
        <f aca="false">G448*F448</f>
        <v>0</v>
      </c>
      <c r="J448" s="595"/>
      <c r="L448" s="83"/>
      <c r="M448" s="66" t="n">
        <f aca="false">$F448*(100%-$B$3)</f>
        <v>1411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596"/>
      <c r="H449" s="602" t="n">
        <f aca="false">G449*F449</f>
        <v>0</v>
      </c>
      <c r="J449" s="595"/>
      <c r="L449" s="83"/>
      <c r="M449" s="66" t="n">
        <f aca="false">$F449*(100%-$B$3)</f>
        <v>3809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596"/>
      <c r="H450" s="602" t="n">
        <f aca="false">G450*F450</f>
        <v>0</v>
      </c>
      <c r="J450" s="595"/>
      <c r="L450" s="83"/>
      <c r="M450" s="66" t="n">
        <f aca="false">$F450*(100%-$B$3)</f>
        <v>3668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596"/>
      <c r="H451" s="602" t="n">
        <f aca="false">G451*F451</f>
        <v>0</v>
      </c>
      <c r="J451" s="595"/>
      <c r="L451" s="83"/>
      <c r="M451" s="66" t="n">
        <f aca="false">$F451*(100%-$B$3)</f>
        <v>3245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596"/>
      <c r="H452" s="602" t="n">
        <f aca="false">G452*F452</f>
        <v>0</v>
      </c>
      <c r="J452" s="595"/>
      <c r="L452" s="83"/>
      <c r="M452" s="66" t="n">
        <f aca="false">$F452*(100%-$B$3)</f>
        <v>1834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596"/>
      <c r="H453" s="602" t="n">
        <f aca="false">G453*F453</f>
        <v>0</v>
      </c>
      <c r="J453" s="595"/>
      <c r="L453" s="83"/>
      <c r="M453" s="66" t="n">
        <f aca="false">$F453*(100%-$B$3)</f>
        <v>1217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596"/>
      <c r="H454" s="602" t="n">
        <f aca="false">G454*F454</f>
        <v>0</v>
      </c>
      <c r="J454" s="595"/>
      <c r="L454" s="83"/>
      <c r="M454" s="66" t="n">
        <f aca="false">$F454*(100%-$B$3)</f>
        <v>1129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596"/>
      <c r="H455" s="602" t="n">
        <f aca="false">G455*F455</f>
        <v>0</v>
      </c>
      <c r="J455" s="595"/>
      <c r="L455" s="83"/>
      <c r="M455" s="66" t="n">
        <f aca="false">$F455*(100%-$B$3)</f>
        <v>847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596"/>
      <c r="H456" s="602" t="n">
        <f aca="false">G456*F456</f>
        <v>0</v>
      </c>
      <c r="J456" s="595"/>
      <c r="L456" s="83"/>
      <c r="M456" s="66" t="n">
        <f aca="false">$F456*(100%-$B$3)</f>
        <v>511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596"/>
      <c r="H457" s="602" t="n">
        <f aca="false">G457*F457</f>
        <v>0</v>
      </c>
      <c r="J457" s="595"/>
      <c r="L457" s="83"/>
      <c r="M457" s="66" t="n">
        <f aca="false">$F457*(100%-$B$3)</f>
        <v>565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596"/>
      <c r="H458" s="602" t="n">
        <f aca="false">G458*F458</f>
        <v>0</v>
      </c>
      <c r="J458" s="595"/>
      <c r="L458" s="83"/>
      <c r="M458" s="66" t="n">
        <f aca="false">$F458*(100%-$B$3)</f>
        <v>335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596"/>
      <c r="H459" s="602" t="n">
        <f aca="false">G459*F459</f>
        <v>0</v>
      </c>
      <c r="J459" s="595"/>
      <c r="L459" s="83"/>
      <c r="M459" s="66" t="n">
        <f aca="false">$F459*(100%-$B$3)</f>
        <v>229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596"/>
      <c r="H460" s="602" t="n">
        <f aca="false">G460*F460</f>
        <v>0</v>
      </c>
      <c r="J460" s="595"/>
      <c r="L460" s="83"/>
      <c r="M460" s="66" t="n">
        <f aca="false">$F460*(100%-$B$3)</f>
        <v>1386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596"/>
      <c r="H461" s="602" t="n">
        <f aca="false">G461*F461</f>
        <v>0</v>
      </c>
      <c r="J461" s="595"/>
      <c r="L461" s="83"/>
      <c r="M461" s="66" t="n">
        <f aca="false">$F461*(100%-$B$3)</f>
        <v>5870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596"/>
      <c r="H462" s="602" t="n">
        <f aca="false">G462*F462</f>
        <v>0</v>
      </c>
      <c r="J462" s="595"/>
      <c r="L462" s="83"/>
      <c r="M462" s="66" t="n">
        <f aca="false">$F462*(100%-$B$3)</f>
        <v>1693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596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425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596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17258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596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34513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596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34513</v>
      </c>
      <c r="N466" s="31" t="n">
        <f aca="false">IF(B466=1,$G466*$M466,0)</f>
        <v>0</v>
      </c>
    </row>
    <row r="467" customFormat="false" ht="14.25" hidden="false" customHeight="false" outlineLevel="0" collapsed="false">
      <c r="B467" s="596"/>
      <c r="C467" s="597" t="s">
        <v>707</v>
      </c>
      <c r="D467" s="598" t="str">
        <f aca="false">VLOOKUP(C467,СписокРабот!$B:$E,2,FALSE())</f>
        <v>Установка реостата теплого пола (Терморегулятора)</v>
      </c>
      <c r="E467" s="599" t="str">
        <f aca="false">VLOOKUP(C467,СписокРабот!$B:$E,3,FALSE())</f>
        <v>ед.</v>
      </c>
      <c r="F467" s="600" t="n">
        <f aca="false">VLOOKUP(C467,СписокРабот!$B:$E,4,FALSE())</f>
        <v>1752</v>
      </c>
      <c r="G467" s="596"/>
      <c r="H467" s="602" t="n">
        <f aca="false">G467*F467</f>
        <v>0</v>
      </c>
      <c r="J467" s="595"/>
      <c r="L467" s="83"/>
      <c r="M467" s="66" t="n">
        <f aca="false">$F467*(100%-$B$3)</f>
        <v>1752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596"/>
      <c r="H468" s="602" t="n">
        <f aca="false">G468*F468</f>
        <v>0</v>
      </c>
      <c r="J468" s="595"/>
      <c r="L468" s="83"/>
      <c r="M468" s="66" t="n">
        <f aca="false">$F468*(100%-$B$3)</f>
        <v>1352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596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1834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596"/>
      <c r="H470" s="602" t="n">
        <f aca="false">G470*F470</f>
        <v>0</v>
      </c>
      <c r="J470" s="595"/>
      <c r="L470" s="83"/>
      <c r="M470" s="66" t="n">
        <f aca="false">$F470*(100%-$B$3)</f>
        <v>120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596"/>
      <c r="H471" s="602" t="n">
        <f aca="false">G471*F471</f>
        <v>0</v>
      </c>
      <c r="J471" s="595"/>
      <c r="L471" s="83"/>
      <c r="M471" s="66" t="n">
        <f aca="false">$F471*(100%-$B$3)</f>
        <v>10578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672" t="n">
        <v>1</v>
      </c>
      <c r="C472" s="86" t="s">
        <v>203</v>
      </c>
      <c r="D472" s="86"/>
      <c r="E472" s="86"/>
      <c r="F472" s="86"/>
      <c r="G472" s="673" t="n">
        <f aca="false">SUMIF(B362:B471,"&gt;0",H362:H471)</f>
        <v>0</v>
      </c>
      <c r="H472" s="673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674" t="n">
        <v>1</v>
      </c>
      <c r="C473" s="98" t="s">
        <v>204</v>
      </c>
      <c r="D473" s="98"/>
      <c r="E473" s="98"/>
      <c r="F473" s="98"/>
      <c r="G473" s="675" t="n">
        <f aca="false">G360+G472</f>
        <v>0</v>
      </c>
      <c r="H473" s="675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76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A475" s="605"/>
      <c r="B475" s="680" t="n">
        <v>1</v>
      </c>
      <c r="C475" s="681" t="s">
        <v>713</v>
      </c>
      <c r="D475" s="682"/>
      <c r="E475" s="683" t="s">
        <v>340</v>
      </c>
      <c r="F475" s="684" t="s">
        <v>341</v>
      </c>
      <c r="G475" s="685" t="s">
        <v>342</v>
      </c>
      <c r="H475" s="686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635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SUMIF(B367:B476,"&gt;0",H367:H476)</f>
        <v>0</v>
      </c>
      <c r="H477" s="602" t="n">
        <f aca="false">G477*F477</f>
        <v>0</v>
      </c>
      <c r="J477" s="595"/>
      <c r="L477" s="83"/>
      <c r="M477" s="66" t="n">
        <f aca="false">$F477*(100%-$B$3)</f>
        <v>1552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555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2926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3798</v>
      </c>
      <c r="N482" s="31" t="n">
        <f aca="false">IF(B482=1,$G482*$M482,0)</f>
        <v>0</v>
      </c>
    </row>
    <row r="483" customFormat="false" ht="14.25" hidden="false" customHeight="false" outlineLevel="0" collapsed="false">
      <c r="B483" s="596"/>
      <c r="C483" s="597" t="s">
        <v>720</v>
      </c>
      <c r="D483" s="598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599" t="str">
        <f aca="false">VLOOKUP(C483,СписокРабот!$B:$E,3,FALSE())</f>
        <v>м²</v>
      </c>
      <c r="F483" s="600" t="n">
        <f aca="false">VLOOKUP(C483,СписокРабот!$B:$E,4,FALSE())</f>
        <v>4421</v>
      </c>
      <c r="G483" s="603" t="n">
        <f aca="false">ROUND($E$9,1)</f>
        <v>0</v>
      </c>
      <c r="H483" s="602" t="n">
        <f aca="false">G483*F483</f>
        <v>0</v>
      </c>
      <c r="J483" s="595"/>
      <c r="L483" s="83"/>
      <c r="M483" s="66" t="n">
        <f aca="false">$F483*(100%-$B$3)</f>
        <v>4421</v>
      </c>
      <c r="N483" s="31" t="n">
        <f aca="false">IF(B483=1,$G483*$M483,0)</f>
        <v>0</v>
      </c>
    </row>
    <row r="484" customFormat="false" ht="14.25" hidden="false" customHeight="false" outlineLevel="0" collapsed="false">
      <c r="B484" s="596"/>
      <c r="C484" s="597" t="s">
        <v>721</v>
      </c>
      <c r="D484" s="598" t="str">
        <f aca="false">VLOOKUP(C484,СписокРабот!$B:$E,2,FALSE())</f>
        <v>Облицовка стен и пола мелкой плиткой 10х10 или 15х15</v>
      </c>
      <c r="E484" s="599" t="str">
        <f aca="false">VLOOKUP(C484,СписокРабот!$B:$E,3,FALSE())</f>
        <v>м²</v>
      </c>
      <c r="F484" s="600" t="n">
        <f aca="false">VLOOKUP(C484,СписокРабот!$B:$E,4,FALSE())</f>
        <v>6177</v>
      </c>
      <c r="G484" s="603" t="n">
        <f aca="false">ROUND($E$9,1)</f>
        <v>0</v>
      </c>
      <c r="H484" s="602" t="n">
        <f aca="false">G484*F484</f>
        <v>0</v>
      </c>
      <c r="J484" s="595"/>
      <c r="L484" s="83"/>
      <c r="M484" s="66" t="n">
        <f aca="false">$F484*(100%-$B$3)</f>
        <v>6177</v>
      </c>
      <c r="N484" s="31" t="n">
        <f aca="false">IF(B484=1,$G484*$M484,0)</f>
        <v>0</v>
      </c>
    </row>
    <row r="485" customFormat="false" ht="14.25" hidden="false" customHeight="false" outlineLevel="0" collapsed="false">
      <c r="B485" s="596"/>
      <c r="C485" s="597" t="s">
        <v>722</v>
      </c>
      <c r="D485" s="598" t="str">
        <f aca="false">VLOOKUP(C485,СписокРабот!$B:$E,2,FALSE())</f>
        <v>Укладка плитки с плавными очертаниями</v>
      </c>
      <c r="E485" s="599" t="str">
        <f aca="false">VLOOKUP(C485,СписокРабот!$B:$E,3,FALSE())</f>
        <v>м²</v>
      </c>
      <c r="F485" s="600" t="n">
        <f aca="false">VLOOKUP(C485,СписокРабот!$B:$E,4,FALSE())</f>
        <v>5309</v>
      </c>
      <c r="G485" s="603" t="n">
        <f aca="false">ROUND($E$5,1)</f>
        <v>0</v>
      </c>
      <c r="H485" s="602" t="n">
        <f aca="false">G485*F485</f>
        <v>0</v>
      </c>
      <c r="J485" s="595"/>
      <c r="L485" s="83"/>
      <c r="M485" s="66" t="n">
        <f aca="false">$F485*(100%-$B$3)</f>
        <v>5309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3486</v>
      </c>
      <c r="N486" s="31" t="n">
        <f aca="false">IF(B486=1,$G486*$M486,0)</f>
        <v>0</v>
      </c>
    </row>
    <row r="487" customFormat="false" ht="14.25" hidden="false" customHeight="false" outlineLevel="0" collapsed="false">
      <c r="B487" s="596"/>
      <c r="C487" s="597" t="s">
        <v>724</v>
      </c>
      <c r="D487" s="598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599" t="str">
        <f aca="false">VLOOKUP(C487,СписокРабот!$B:$E,3,FALSE())</f>
        <v>м²</v>
      </c>
      <c r="F487" s="600" t="n">
        <f aca="false">VLOOKUP(C487,СписокРабот!$B:$E,4,FALSE())</f>
        <v>3867</v>
      </c>
      <c r="G487" s="603" t="n">
        <f aca="false">ROUND($E$6,1)</f>
        <v>0</v>
      </c>
      <c r="H487" s="602" t="n">
        <f aca="false">G487*F487</f>
        <v>0</v>
      </c>
      <c r="J487" s="595"/>
      <c r="L487" s="83"/>
      <c r="M487" s="66" t="n">
        <f aca="false">$F487*(100%-$B$3)</f>
        <v>3867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4859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6795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9"/>
      <c r="H490" s="616" t="n">
        <f aca="false">G490*F490</f>
        <v>0</v>
      </c>
      <c r="J490" s="595"/>
      <c r="L490" s="83"/>
      <c r="M490" s="66" t="n">
        <f aca="false">$F490*(100%-$B$3)</f>
        <v>1143</v>
      </c>
      <c r="N490" s="31" t="n">
        <f aca="false">IF(B490=1,$G490*$M490,0)</f>
        <v>0</v>
      </c>
    </row>
    <row r="491" customFormat="false" ht="14.25" hidden="false" customHeight="false" outlineLevel="0" collapsed="false">
      <c r="B491" s="596"/>
      <c r="C491" s="597" t="s">
        <v>728</v>
      </c>
      <c r="D491" s="598" t="str">
        <f aca="false">VLOOKUP(C491,СписокРабот!$B:$E,2,FALSE())</f>
        <v>Облицовка ступеней формат от 300мм до 400мм керамогранитной плиткой, свыше К-1,5</v>
      </c>
      <c r="E491" s="599" t="str">
        <f aca="false">VLOOKUP(C491,СписокРабот!$B:$E,3,FALSE())</f>
        <v>п.м</v>
      </c>
      <c r="F491" s="600" t="n">
        <f aca="false">VLOOKUP(C491,СписокРабот!$B:$E,4,FALSE())</f>
        <v>1520</v>
      </c>
      <c r="G491" s="618"/>
      <c r="H491" s="602" t="n">
        <f aca="false">G491*F491</f>
        <v>0</v>
      </c>
      <c r="J491" s="595"/>
      <c r="L491" s="83"/>
      <c r="M491" s="66" t="n">
        <f aca="false">$F491*(100%-$B$3)</f>
        <v>1520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9"/>
      <c r="H492" s="616" t="n">
        <f aca="false">G492*F492</f>
        <v>0</v>
      </c>
      <c r="J492" s="595"/>
      <c r="L492" s="83"/>
      <c r="M492" s="66" t="n">
        <f aca="false">$F492*(100%-$B$3)</f>
        <v>2252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9"/>
      <c r="H493" s="616" t="n">
        <f aca="false">G493*F493</f>
        <v>0</v>
      </c>
      <c r="J493" s="595"/>
      <c r="L493" s="83"/>
      <c r="M493" s="66" t="n">
        <f aca="false">$F493*(100%-$B$3)</f>
        <v>2865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9"/>
      <c r="H494" s="616" t="n">
        <f aca="false">G494*F494</f>
        <v>0</v>
      </c>
      <c r="J494" s="595"/>
      <c r="L494" s="83"/>
      <c r="M494" s="66" t="n">
        <f aca="false">$F494*(100%-$B$3)</f>
        <v>1945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9"/>
      <c r="H495" s="616" t="n">
        <f aca="false">G495*F495</f>
        <v>0</v>
      </c>
      <c r="J495" s="595"/>
      <c r="L495" s="83"/>
      <c r="M495" s="66" t="n">
        <f aca="false">$F495*(100%-$B$3)</f>
        <v>986</v>
      </c>
      <c r="N495" s="31" t="n">
        <f aca="false">IF(B495=1,$G495*$M495,0)</f>
        <v>0</v>
      </c>
    </row>
    <row r="496" customFormat="false" ht="14.25" hidden="false" customHeight="false" outlineLevel="0" collapsed="false">
      <c r="A496" s="605"/>
      <c r="B496" s="612"/>
      <c r="C496" s="606" t="s">
        <v>732</v>
      </c>
      <c r="D496" s="607" t="str">
        <f aca="false">VLOOKUP(C496,СписокРабот!$B:$E,2,FALSE())</f>
        <v>Сверление отверстий в керамической плитке</v>
      </c>
      <c r="E496" s="608" t="str">
        <f aca="false">VLOOKUP(C496,СписокРабот!$B:$E,3,FALSE())</f>
        <v>ед.</v>
      </c>
      <c r="F496" s="609" t="n">
        <f aca="false">VLOOKUP(C496,СписокРабот!$B:$E,4,FALSE())</f>
        <v>781</v>
      </c>
      <c r="G496" s="619"/>
      <c r="H496" s="616" t="n">
        <f aca="false">G496*F496</f>
        <v>0</v>
      </c>
      <c r="J496" s="595"/>
      <c r="L496" s="83"/>
      <c r="M496" s="66" t="n">
        <f aca="false">$F496*(100%-$B$3)</f>
        <v>781</v>
      </c>
      <c r="N496" s="31" t="n">
        <f aca="false">IF(B496=1,$G496*$M496,0)</f>
        <v>0</v>
      </c>
    </row>
    <row r="497" customFormat="false" ht="14.25" hidden="false" customHeight="false" outlineLevel="0" collapsed="false">
      <c r="A497" s="605"/>
      <c r="B497" s="612"/>
      <c r="C497" s="606" t="s">
        <v>209</v>
      </c>
      <c r="D497" s="607" t="str">
        <f aca="false">VLOOKUP(C497,СписокРабот!$B:$E,2,FALSE())</f>
        <v>Затирка швов плитки  составом на цемент. основе</v>
      </c>
      <c r="E497" s="608" t="str">
        <f aca="false">VLOOKUP(C497,СписокРабот!$B:$E,3,FALSE())</f>
        <v>м²</v>
      </c>
      <c r="F497" s="609" t="n">
        <f aca="false">VLOOKUP(C497,СписокРабот!$B:$E,4,FALSE())</f>
        <v>415</v>
      </c>
      <c r="G497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16" t="n">
        <f aca="false">G497*F497</f>
        <v>0</v>
      </c>
      <c r="J497" s="595"/>
      <c r="L497" s="83"/>
      <c r="M497" s="66" t="n">
        <f aca="false">$F497*(100%-$B$3)</f>
        <v>415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1874</v>
      </c>
      <c r="N498" s="31" t="n">
        <f aca="false">IF(B498=1,$G498*$M498,0)</f>
        <v>0</v>
      </c>
    </row>
    <row r="499" customFormat="false" ht="14.25" hidden="false" customHeight="false" outlineLevel="0" collapsed="false">
      <c r="A499" s="605"/>
      <c r="B499" s="612"/>
      <c r="C499" s="606" t="s">
        <v>211</v>
      </c>
      <c r="D499" s="607" t="str">
        <f aca="false">VLOOKUP(C499,СписокРабот!$B:$E,2,FALSE())</f>
        <v>Устройство декоративного экрана ванны</v>
      </c>
      <c r="E499" s="608" t="str">
        <f aca="false">VLOOKUP(C499,СписокРабот!$B:$E,3,FALSE())</f>
        <v>ед.</v>
      </c>
      <c r="F499" s="609" t="n">
        <f aca="false">VLOOKUP(C499,СписокРабот!$B:$E,4,FALSE())</f>
        <v>7113</v>
      </c>
      <c r="G499" s="619"/>
      <c r="H499" s="616" t="n">
        <f aca="false">G499*F499</f>
        <v>0</v>
      </c>
      <c r="J499" s="595"/>
      <c r="L499" s="83"/>
      <c r="M499" s="66" t="n">
        <f aca="false">$F499*(100%-$B$3)</f>
        <v>7113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9"/>
      <c r="H500" s="616" t="n">
        <f aca="false">G500*F500</f>
        <v>0</v>
      </c>
      <c r="J500" s="595"/>
      <c r="L500" s="83"/>
      <c r="M500" s="66" t="n">
        <f aca="false">$F500*(100%-$B$3)</f>
        <v>1828</v>
      </c>
      <c r="N500" s="31" t="n">
        <f aca="false">IF(B500=1,$G500*$M500,0)</f>
        <v>0</v>
      </c>
    </row>
    <row r="501" customFormat="false" ht="14.25" hidden="false" customHeight="false" outlineLevel="0" collapsed="false">
      <c r="B501" s="596"/>
      <c r="C501" s="597" t="s">
        <v>213</v>
      </c>
      <c r="D501" s="598" t="str">
        <f aca="false">VLOOKUP(C501,СписокРабот!$B:$E,2,FALSE())</f>
        <v>Изготовление ревизий на магнитном креплении</v>
      </c>
      <c r="E501" s="599" t="str">
        <f aca="false">VLOOKUP(C501,СписокРабот!$B:$E,3,FALSE())</f>
        <v>ед.</v>
      </c>
      <c r="F501" s="600" t="n">
        <f aca="false">VLOOKUP(C501,СписокРабот!$B:$E,4,FALSE())</f>
        <v>3812</v>
      </c>
      <c r="G501" s="618"/>
      <c r="H501" s="602" t="n">
        <f aca="false">G501*F501</f>
        <v>0</v>
      </c>
      <c r="J501" s="595"/>
      <c r="L501" s="83"/>
      <c r="M501" s="66" t="n">
        <f aca="false">$F501*(100%-$B$3)</f>
        <v>3812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18"/>
      <c r="H502" s="602" t="n">
        <f aca="false">G502*F502</f>
        <v>0</v>
      </c>
      <c r="J502" s="595"/>
      <c r="L502" s="83"/>
      <c r="M502" s="66" t="n">
        <f aca="false">$F502*(100%-$B$3)</f>
        <v>1754</v>
      </c>
      <c r="N502" s="31" t="n">
        <f aca="false">IF(B502=1,$G502*$M502,0)</f>
        <v>0</v>
      </c>
    </row>
    <row r="503" customFormat="false" ht="14.25" hidden="false" customHeight="false" outlineLevel="0" collapsed="false">
      <c r="A503" s="605"/>
      <c r="B503" s="612"/>
      <c r="C503" s="606" t="s">
        <v>736</v>
      </c>
      <c r="D503" s="607" t="str">
        <f aca="false">VLOOKUP(C503,СписокРабот!$B:$E,2,FALSE())</f>
        <v>Монтаж лючка под плитку с облицовкой</v>
      </c>
      <c r="E503" s="608" t="str">
        <f aca="false">VLOOKUP(C503,СписокРабот!$B:$E,3,FALSE())</f>
        <v>ед.</v>
      </c>
      <c r="F503" s="609" t="n">
        <f aca="false">VLOOKUP(C503,СписокРабот!$B:$E,4,FALSE())</f>
        <v>7946</v>
      </c>
      <c r="G503" s="619"/>
      <c r="H503" s="616" t="n">
        <f aca="false">G503*F503</f>
        <v>0</v>
      </c>
      <c r="J503" s="595"/>
      <c r="L503" s="83"/>
      <c r="M503" s="66" t="n">
        <f aca="false">$F503*(100%-$B$3)</f>
        <v>7946</v>
      </c>
      <c r="N503" s="31" t="n">
        <f aca="false">IF(B503=1,$G503*$M503,0)</f>
        <v>0</v>
      </c>
    </row>
    <row r="504" customFormat="false" ht="14.25" hidden="false" customHeight="false" outlineLevel="0" collapsed="false">
      <c r="B504" s="596"/>
      <c r="C504" s="597" t="s">
        <v>737</v>
      </c>
      <c r="D504" s="598" t="str">
        <f aca="false">VLOOKUP(C504,СписокРабот!$B:$E,2,FALSE())</f>
        <v>Обработка углов помещений уголками, раскладками</v>
      </c>
      <c r="E504" s="599" t="str">
        <f aca="false">VLOOKUP(C504,СписокРабот!$B:$E,3,FALSE())</f>
        <v>п.м</v>
      </c>
      <c r="F504" s="600" t="n">
        <f aca="false">VLOOKUP(C504,СписокРабот!$B:$E,4,FALSE())</f>
        <v>443</v>
      </c>
      <c r="G504" s="618"/>
      <c r="H504" s="602" t="n">
        <f aca="false">G504*F504</f>
        <v>0</v>
      </c>
      <c r="J504" s="595"/>
      <c r="L504" s="83"/>
      <c r="M504" s="66" t="n">
        <f aca="false">$F504*(100%-$B$3)</f>
        <v>443</v>
      </c>
      <c r="N504" s="31" t="n">
        <f aca="false">IF(B504=1,$G504*$M504,0)</f>
        <v>0</v>
      </c>
    </row>
    <row r="505" customFormat="false" ht="14.25" hidden="false" customHeight="false" outlineLevel="0" collapsed="false">
      <c r="A505" s="605"/>
      <c r="B505" s="612"/>
      <c r="C505" s="606" t="s">
        <v>738</v>
      </c>
      <c r="D505" s="607" t="str">
        <f aca="false">VLOOKUP(C505,СписокРабот!$B:$E,2,FALSE())</f>
        <v>Укладка  мозаики на полы и стены</v>
      </c>
      <c r="E505" s="608" t="str">
        <f aca="false">VLOOKUP(C505,СписокРабот!$B:$E,3,FALSE())</f>
        <v>м²</v>
      </c>
      <c r="F505" s="609" t="n">
        <f aca="false">VLOOKUP(C505,СписокРабот!$B:$E,4,FALSE())</f>
        <v>8327</v>
      </c>
      <c r="G505" s="619"/>
      <c r="H505" s="616" t="n">
        <f aca="false">G505*F505</f>
        <v>0</v>
      </c>
      <c r="J505" s="595"/>
      <c r="L505" s="83"/>
      <c r="M505" s="66" t="n">
        <f aca="false">$F505*(100%-$B$3)</f>
        <v>8327</v>
      </c>
      <c r="N505" s="31" t="n">
        <f aca="false">IF(B505=1,$G505*$M505,0)</f>
        <v>0</v>
      </c>
    </row>
    <row r="506" customFormat="false" ht="14.25" hidden="false" customHeight="false" outlineLevel="0" collapsed="false">
      <c r="A506" s="605"/>
      <c r="B506" s="612"/>
      <c r="C506" s="606" t="s">
        <v>739</v>
      </c>
      <c r="D506" s="607" t="str">
        <f aca="false">VLOOKUP(C506,СписокРабот!$B:$E,2,FALSE())</f>
        <v>Подрезка керамической плитки </v>
      </c>
      <c r="E506" s="608" t="str">
        <f aca="false">VLOOKUP(C506,СписокРабот!$B:$E,3,FALSE())</f>
        <v>п.м</v>
      </c>
      <c r="F506" s="609" t="n">
        <f aca="false">VLOOKUP(C506,СписокРабот!$B:$E,4,FALSE())</f>
        <v>998</v>
      </c>
      <c r="G506" s="619"/>
      <c r="H506" s="616" t="n">
        <f aca="false">G506*F506</f>
        <v>0</v>
      </c>
      <c r="J506" s="595"/>
      <c r="L506" s="83"/>
      <c r="M506" s="66" t="n">
        <f aca="false">$F506*(100%-$B$3)</f>
        <v>998</v>
      </c>
      <c r="N506" s="31" t="n">
        <f aca="false">IF(B506=1,$G506*$M506,0)</f>
        <v>0</v>
      </c>
    </row>
    <row r="507" customFormat="false" ht="14.25" hidden="false" customHeight="false" outlineLevel="0" collapsed="false">
      <c r="B507" s="596"/>
      <c r="C507" s="597" t="s">
        <v>215</v>
      </c>
      <c r="D507" s="598" t="str">
        <f aca="false">VLOOKUP(C507,СписокРабот!$B:$E,2,FALSE())</f>
        <v>Подрезка плитки из керамогранита</v>
      </c>
      <c r="E507" s="599" t="str">
        <f aca="false">VLOOKUP(C507,СписокРабот!$B:$E,3,FALSE())</f>
        <v>п.м</v>
      </c>
      <c r="F507" s="600" t="n">
        <f aca="false">VLOOKUP(C507,СписокРабот!$B:$E,4,FALSE())</f>
        <v>1677</v>
      </c>
      <c r="G507" s="618"/>
      <c r="H507" s="602" t="n">
        <f aca="false">G507*F507</f>
        <v>0</v>
      </c>
      <c r="J507" s="595"/>
      <c r="L507" s="83"/>
      <c r="M507" s="66" t="n">
        <f aca="false">$F507*(100%-$B$3)</f>
        <v>1677</v>
      </c>
      <c r="N507" s="31" t="n">
        <f aca="false">IF(B507=1,$G507*$M507,0)</f>
        <v>0</v>
      </c>
    </row>
    <row r="508" customFormat="false" ht="14.25" hidden="false" customHeight="false" outlineLevel="0" collapsed="false">
      <c r="B508" s="596"/>
      <c r="C508" s="597" t="s">
        <v>217</v>
      </c>
      <c r="D508" s="598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599" t="str">
        <f aca="false">VLOOKUP(C508,СписокРабот!$B:$E,3,FALSE())</f>
        <v>м²</v>
      </c>
      <c r="F508" s="600" t="n">
        <f aca="false">VLOOKUP(C508,СписокРабот!$B:$E,4,FALSE())</f>
        <v>4938</v>
      </c>
      <c r="G508" s="618"/>
      <c r="H508" s="602" t="n">
        <f aca="false">G508*F508</f>
        <v>0</v>
      </c>
      <c r="J508" s="595"/>
      <c r="L508" s="83"/>
      <c r="M508" s="66" t="n">
        <f aca="false">$F508*(100%-$B$3)</f>
        <v>4938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4036</v>
      </c>
      <c r="N509" s="31" t="n">
        <f aca="false">IF(B509=1,$G509*$M509,0)</f>
        <v>0</v>
      </c>
    </row>
    <row r="510" customFormat="false" ht="14.25" hidden="false" customHeight="false" outlineLevel="0" collapsed="false">
      <c r="B510" s="596"/>
      <c r="C510" s="597" t="s">
        <v>219</v>
      </c>
      <c r="D510" s="598" t="str">
        <f aca="false">VLOOKUP(C510,СписокРабот!$B:$E,2,FALSE())</f>
        <v>Сверление отверстий в керамограните</v>
      </c>
      <c r="E510" s="599" t="str">
        <f aca="false">VLOOKUP(C510,СписокРабот!$B:$E,3,FALSE())</f>
        <v>шт.</v>
      </c>
      <c r="F510" s="600" t="n">
        <f aca="false">VLOOKUP(C510,СписокРабот!$B:$E,4,FALSE())</f>
        <v>1078</v>
      </c>
      <c r="G510" s="618"/>
      <c r="H510" s="602" t="n">
        <f aca="false">G510*F510</f>
        <v>0</v>
      </c>
      <c r="J510" s="595"/>
      <c r="L510" s="83"/>
      <c r="M510" s="66" t="n">
        <f aca="false">$F510*(100%-$B$3)</f>
        <v>1078</v>
      </c>
      <c r="N510" s="31" t="n">
        <f aca="false">IF(B510=1,$G510*$M510,0)</f>
        <v>0</v>
      </c>
    </row>
    <row r="511" customFormat="false" ht="14.25" hidden="false" customHeight="false" outlineLevel="0" collapsed="false">
      <c r="B511" s="596"/>
      <c r="C511" s="597" t="s">
        <v>741</v>
      </c>
      <c r="D511" s="598" t="str">
        <f aca="false">VLOOKUP(C511,СписокРабот!$B:$E,2,FALSE())</f>
        <v>Укладка плитки многогранной</v>
      </c>
      <c r="E511" s="599" t="str">
        <f aca="false">VLOOKUP(C511,СписокРабот!$B:$E,3,FALSE())</f>
        <v>м²</v>
      </c>
      <c r="F511" s="600" t="n">
        <f aca="false">VLOOKUP(C511,СписокРабот!$B:$E,4,FALSE())</f>
        <v>4672</v>
      </c>
      <c r="G511" s="603" t="n">
        <f aca="false">ROUND($E$9,1)</f>
        <v>0</v>
      </c>
      <c r="H511" s="602" t="n">
        <f aca="false">G511*F511</f>
        <v>0</v>
      </c>
      <c r="J511" s="595"/>
      <c r="L511" s="83"/>
      <c r="M511" s="66" t="n">
        <f aca="false">$F511*(100%-$B$3)</f>
        <v>4672</v>
      </c>
      <c r="N511" s="31" t="n">
        <f aca="false">IF(B511=1,$G511*$M511,0)</f>
        <v>0</v>
      </c>
    </row>
    <row r="512" customFormat="false" ht="14.25" hidden="false" customHeight="false" outlineLevel="0" collapsed="false">
      <c r="B512" s="596"/>
      <c r="C512" s="597" t="s">
        <v>742</v>
      </c>
      <c r="D512" s="598" t="str">
        <f aca="false">VLOOKUP(C512,СписокРабот!$B:$E,2,FALSE())</f>
        <v>Укладка плитки/керамогранита размер от 601 мм, по влючительно 1200 мм пол,стена</v>
      </c>
      <c r="E512" s="599" t="str">
        <f aca="false">VLOOKUP(C512,СписокРабот!$B:$E,3,FALSE())</f>
        <v>м²</v>
      </c>
      <c r="F512" s="600" t="n">
        <f aca="false">VLOOKUP(C512,СписокРабот!$B:$E,4,FALSE())</f>
        <v>7362</v>
      </c>
      <c r="G512" s="603"/>
      <c r="H512" s="602" t="n">
        <f aca="false">G512*F512</f>
        <v>0</v>
      </c>
      <c r="J512" s="595"/>
      <c r="L512" s="83"/>
      <c r="M512" s="66" t="n">
        <f aca="false">$F512*(100%-$B$3)</f>
        <v>7362</v>
      </c>
      <c r="N512" s="31" t="n">
        <f aca="false">IF(B512=1,$G512*$M512,0)</f>
        <v>0</v>
      </c>
    </row>
    <row r="513" customFormat="false" ht="14.25" hidden="false" customHeight="false" outlineLevel="0" collapsed="false">
      <c r="B513" s="596"/>
      <c r="C513" s="597" t="s">
        <v>743</v>
      </c>
      <c r="D513" s="598" t="str">
        <f aca="false">VLOOKUP(C513,СписокРабот!$B:$E,2,FALSE())</f>
        <v>Укладка плитки/керамогранита размер от 1201 мм, менее 1 м² / шт. пол,стена</v>
      </c>
      <c r="E513" s="599" t="str">
        <f aca="false">VLOOKUP(C513,СписокРабот!$B:$E,3,FALSE())</f>
        <v>м²</v>
      </c>
      <c r="F513" s="600" t="n">
        <f aca="false">VLOOKUP(C513,СписокРабот!$B:$E,4,FALSE())</f>
        <v>9343</v>
      </c>
      <c r="G513" s="603"/>
      <c r="H513" s="602" t="n">
        <f aca="false">G513*F513</f>
        <v>0</v>
      </c>
      <c r="J513" s="595"/>
      <c r="L513" s="83"/>
      <c r="M513" s="66" t="n">
        <f aca="false">$F513*(100%-$B$3)</f>
        <v>9343</v>
      </c>
      <c r="N513" s="31" t="n">
        <f aca="false">IF(B513=1,$G513*$M513,0)</f>
        <v>0</v>
      </c>
    </row>
    <row r="514" customFormat="false" ht="14.25" hidden="false" customHeight="false" outlineLevel="0" collapsed="false">
      <c r="B514" s="596"/>
      <c r="C514" s="597" t="s">
        <v>744</v>
      </c>
      <c r="D514" s="598" t="str">
        <f aca="false">VLOOKUP(C514,СписокРабот!$B:$E,2,FALSE())</f>
        <v>Укладка плитки/керамогранита размер от 1201 мм, более 1 м² / шт.пол, стена</v>
      </c>
      <c r="E514" s="599" t="str">
        <f aca="false">VLOOKUP(C514,СписокРабот!$B:$E,3,FALSE())</f>
        <v>м²</v>
      </c>
      <c r="F514" s="600" t="n">
        <f aca="false">VLOOKUP(C514,СписокРабот!$B:$E,4,FALSE())</f>
        <v>12068</v>
      </c>
      <c r="G514" s="603"/>
      <c r="H514" s="602" t="n">
        <f aca="false">G514*F514</f>
        <v>0</v>
      </c>
      <c r="J514" s="595"/>
      <c r="L514" s="83"/>
      <c r="M514" s="66" t="n">
        <f aca="false">$F514*(100%-$B$3)</f>
        <v>12068</v>
      </c>
      <c r="N514" s="31" t="n">
        <f aca="false">IF(B514=1,$G514*$M514,0)</f>
        <v>0</v>
      </c>
    </row>
    <row r="515" customFormat="false" ht="14.25" hidden="false" customHeight="false" outlineLevel="0" collapsed="false">
      <c r="A515" s="605"/>
      <c r="B515" s="672" t="n">
        <v>1</v>
      </c>
      <c r="C515" s="86" t="s">
        <v>222</v>
      </c>
      <c r="D515" s="86"/>
      <c r="E515" s="86"/>
      <c r="F515" s="86"/>
      <c r="G515" s="679" t="n">
        <f aca="false">SUMIF(B481:B514,"&gt;0",H481:H514)</f>
        <v>0</v>
      </c>
      <c r="H515" s="679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A516" s="605"/>
      <c r="B516" s="674" t="n">
        <v>1</v>
      </c>
      <c r="C516" s="98" t="s">
        <v>223</v>
      </c>
      <c r="D516" s="98"/>
      <c r="E516" s="98"/>
      <c r="F516" s="98"/>
      <c r="G516" s="675" t="n">
        <f aca="false">G479+G515</f>
        <v>0</v>
      </c>
      <c r="H516" s="675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A517" s="605"/>
      <c r="B517" s="676" t="n">
        <v>1</v>
      </c>
      <c r="C517" s="38" t="s">
        <v>745</v>
      </c>
      <c r="D517" s="111"/>
      <c r="E517" s="33" t="s">
        <v>340</v>
      </c>
      <c r="F517" s="112" t="s">
        <v>341</v>
      </c>
      <c r="G517" s="687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A518" s="605"/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4060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3809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688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11001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6996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8744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3753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689" t="n">
        <v>1</v>
      </c>
      <c r="C529" s="98" t="s">
        <v>757</v>
      </c>
      <c r="D529" s="98"/>
      <c r="E529" s="98"/>
      <c r="F529" s="98"/>
      <c r="G529" s="690" t="n">
        <f aca="false">SUMIF(B518:B528,"&gt;0",H518:H528)</f>
        <v>0</v>
      </c>
      <c r="H529" s="69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69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69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69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3" customFormat="false" ht="14.25" hidden="false" customHeight="false" outlineLevel="0" collapsed="false">
      <c r="G533" s="31" t="n">
        <f aca="false">SUMIF(B522:B532,"&gt;0",H522:H532)</f>
        <v>0</v>
      </c>
    </row>
  </sheetData>
  <sheetProtection algorithmName="SHA-512" hashValue="CUw/h5SayFLXi3QtO7FCnxbk/5WUvnyIoybT6vzcxtJO02tI+gV6v8IjFhtdZqDCECPMRHn6qozM4EXpMFgq2A==" saltValue="nqlcr0l5LrAboF6nueO+xg==" spinCount="100000" sheet="true" objects="true" scenarios="true" autoFilter="false"/>
  <autoFilter ref="B12:H1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10392">
      <formula>$B$528&lt;1</formula>
    </cfRule>
  </conditionalFormatting>
  <conditionalFormatting sqref="B527:H527">
    <cfRule type="expression" priority="3" aboveAverage="0" equalAverage="0" bottom="0" percent="0" rank="0" text="" dxfId="10393">
      <formula>$B$527&lt;1</formula>
    </cfRule>
  </conditionalFormatting>
  <conditionalFormatting sqref="B526:H526">
    <cfRule type="expression" priority="4" aboveAverage="0" equalAverage="0" bottom="0" percent="0" rank="0" text="" dxfId="10394">
      <formula>$B$526&lt;1</formula>
    </cfRule>
  </conditionalFormatting>
  <conditionalFormatting sqref="B525:H525">
    <cfRule type="expression" priority="5" aboveAverage="0" equalAverage="0" bottom="0" percent="0" rank="0" text="" dxfId="10395">
      <formula>$B$525&lt;1</formula>
    </cfRule>
  </conditionalFormatting>
  <conditionalFormatting sqref="B524:H524">
    <cfRule type="expression" priority="6" aboveAverage="0" equalAverage="0" bottom="0" percent="0" rank="0" text="" dxfId="10396">
      <formula>$B$524&lt;1</formula>
    </cfRule>
  </conditionalFormatting>
  <conditionalFormatting sqref="B523:H523">
    <cfRule type="expression" priority="7" aboveAverage="0" equalAverage="0" bottom="0" percent="0" rank="0" text="" dxfId="10397">
      <formula>$B$523&lt;1</formula>
    </cfRule>
  </conditionalFormatting>
  <conditionalFormatting sqref="B522:H522">
    <cfRule type="expression" priority="8" aboveAverage="0" equalAverage="0" bottom="0" percent="0" rank="0" text="" dxfId="10398">
      <formula>$B$522&lt;1</formula>
    </cfRule>
  </conditionalFormatting>
  <conditionalFormatting sqref="B521:H521">
    <cfRule type="expression" priority="9" aboveAverage="0" equalAverage="0" bottom="0" percent="0" rank="0" text="" dxfId="10399">
      <formula>$B$521&lt;1</formula>
    </cfRule>
  </conditionalFormatting>
  <conditionalFormatting sqref="B520:H520">
    <cfRule type="expression" priority="10" aboveAverage="0" equalAverage="0" bottom="0" percent="0" rank="0" text="" dxfId="10400">
      <formula>$B$520&lt;1</formula>
    </cfRule>
  </conditionalFormatting>
  <conditionalFormatting sqref="B519:H519">
    <cfRule type="expression" priority="11" aboveAverage="0" equalAverage="0" bottom="0" percent="0" rank="0" text="" dxfId="10401">
      <formula>$B$519&lt;1</formula>
    </cfRule>
  </conditionalFormatting>
  <conditionalFormatting sqref="B518:H518">
    <cfRule type="expression" priority="12" aboveAverage="0" equalAverage="0" bottom="0" percent="0" rank="0" text="" dxfId="10402">
      <formula>$B$518&lt;1</formula>
    </cfRule>
  </conditionalFormatting>
  <conditionalFormatting sqref="B514:H514">
    <cfRule type="expression" priority="13" aboveAverage="0" equalAverage="0" bottom="0" percent="0" rank="0" text="" dxfId="10403">
      <formula>$B$514&lt;1</formula>
    </cfRule>
  </conditionalFormatting>
  <conditionalFormatting sqref="B513:H513">
    <cfRule type="expression" priority="14" aboveAverage="0" equalAverage="0" bottom="0" percent="0" rank="0" text="" dxfId="10404">
      <formula>$B$513&lt;1</formula>
    </cfRule>
  </conditionalFormatting>
  <conditionalFormatting sqref="B512:H512">
    <cfRule type="expression" priority="15" aboveAverage="0" equalAverage="0" bottom="0" percent="0" rank="0" text="" dxfId="10405">
      <formula>$B$512&lt;1</formula>
    </cfRule>
  </conditionalFormatting>
  <conditionalFormatting sqref="B511:H511">
    <cfRule type="expression" priority="16" aboveAverage="0" equalAverage="0" bottom="0" percent="0" rank="0" text="" dxfId="10406">
      <formula>$B$511&lt;1</formula>
    </cfRule>
  </conditionalFormatting>
  <conditionalFormatting sqref="B510:H510">
    <cfRule type="expression" priority="17" aboveAverage="0" equalAverage="0" bottom="0" percent="0" rank="0" text="" dxfId="10407">
      <formula>$B$510&lt;1</formula>
    </cfRule>
  </conditionalFormatting>
  <conditionalFormatting sqref="B509:H509">
    <cfRule type="expression" priority="18" aboveAverage="0" equalAverage="0" bottom="0" percent="0" rank="0" text="" dxfId="10408">
      <formula>$B$509&lt;1</formula>
    </cfRule>
  </conditionalFormatting>
  <conditionalFormatting sqref="B508:H508">
    <cfRule type="expression" priority="19" aboveAverage="0" equalAverage="0" bottom="0" percent="0" rank="0" text="" dxfId="10409">
      <formula>$B$508&lt;1</formula>
    </cfRule>
  </conditionalFormatting>
  <conditionalFormatting sqref="B507:H507">
    <cfRule type="expression" priority="20" aboveAverage="0" equalAverage="0" bottom="0" percent="0" rank="0" text="" dxfId="10410">
      <formula>$B$507&lt;1</formula>
    </cfRule>
  </conditionalFormatting>
  <conditionalFormatting sqref="B506:H506">
    <cfRule type="expression" priority="21" aboveAverage="0" equalAverage="0" bottom="0" percent="0" rank="0" text="" dxfId="10411">
      <formula>$B$506&lt;1</formula>
    </cfRule>
  </conditionalFormatting>
  <conditionalFormatting sqref="B505:H505">
    <cfRule type="expression" priority="22" aboveAverage="0" equalAverage="0" bottom="0" percent="0" rank="0" text="" dxfId="10412">
      <formula>$B$505&lt;1</formula>
    </cfRule>
  </conditionalFormatting>
  <conditionalFormatting sqref="B504:H504">
    <cfRule type="expression" priority="23" aboveAverage="0" equalAverage="0" bottom="0" percent="0" rank="0" text="" dxfId="10413">
      <formula>$B$504&lt;1</formula>
    </cfRule>
  </conditionalFormatting>
  <conditionalFormatting sqref="B503:H503">
    <cfRule type="expression" priority="24" aboveAverage="0" equalAverage="0" bottom="0" percent="0" rank="0" text="" dxfId="10414">
      <formula>$B$503&lt;1</formula>
    </cfRule>
  </conditionalFormatting>
  <conditionalFormatting sqref="B502:H502">
    <cfRule type="expression" priority="25" aboveAverage="0" equalAverage="0" bottom="0" percent="0" rank="0" text="" dxfId="10415">
      <formula>$B$502&lt;1</formula>
    </cfRule>
  </conditionalFormatting>
  <conditionalFormatting sqref="B501:H501">
    <cfRule type="expression" priority="26" aboveAverage="0" equalAverage="0" bottom="0" percent="0" rank="0" text="" dxfId="10416">
      <formula>$B$501&lt;1</formula>
    </cfRule>
  </conditionalFormatting>
  <conditionalFormatting sqref="B500:H500">
    <cfRule type="expression" priority="27" aboveAverage="0" equalAverage="0" bottom="0" percent="0" rank="0" text="" dxfId="10417">
      <formula>$B$500&lt;1</formula>
    </cfRule>
  </conditionalFormatting>
  <conditionalFormatting sqref="B499:H499">
    <cfRule type="expression" priority="28" aboveAverage="0" equalAverage="0" bottom="0" percent="0" rank="0" text="" dxfId="10418">
      <formula>$B$499&lt;1</formula>
    </cfRule>
  </conditionalFormatting>
  <conditionalFormatting sqref="B498:H498">
    <cfRule type="expression" priority="29" aboveAverage="0" equalAverage="0" bottom="0" percent="0" rank="0" text="" dxfId="10419">
      <formula>$B$498&lt;1</formula>
    </cfRule>
  </conditionalFormatting>
  <conditionalFormatting sqref="B497:H497">
    <cfRule type="expression" priority="30" aboveAverage="0" equalAverage="0" bottom="0" percent="0" rank="0" text="" dxfId="10420">
      <formula>$B$497&lt;1</formula>
    </cfRule>
  </conditionalFormatting>
  <conditionalFormatting sqref="B496:H496">
    <cfRule type="expression" priority="31" aboveAverage="0" equalAverage="0" bottom="0" percent="0" rank="0" text="" dxfId="10421">
      <formula>$B$496&lt;1</formula>
    </cfRule>
  </conditionalFormatting>
  <conditionalFormatting sqref="B495:H495">
    <cfRule type="expression" priority="32" aboveAverage="0" equalAverage="0" bottom="0" percent="0" rank="0" text="" dxfId="10422">
      <formula>$B$495&lt;1</formula>
    </cfRule>
  </conditionalFormatting>
  <conditionalFormatting sqref="B494:H494">
    <cfRule type="expression" priority="33" aboveAverage="0" equalAverage="0" bottom="0" percent="0" rank="0" text="" dxfId="10423">
      <formula>$B$494&lt;1</formula>
    </cfRule>
  </conditionalFormatting>
  <conditionalFormatting sqref="B493:H493">
    <cfRule type="expression" priority="34" aboveAverage="0" equalAverage="0" bottom="0" percent="0" rank="0" text="" dxfId="10424">
      <formula>$B$493&lt;1</formula>
    </cfRule>
  </conditionalFormatting>
  <conditionalFormatting sqref="B492:H492">
    <cfRule type="expression" priority="35" aboveAverage="0" equalAverage="0" bottom="0" percent="0" rank="0" text="" dxfId="10425">
      <formula>$B$492&lt;1</formula>
    </cfRule>
  </conditionalFormatting>
  <conditionalFormatting sqref="B491:H491">
    <cfRule type="expression" priority="36" aboveAverage="0" equalAverage="0" bottom="0" percent="0" rank="0" text="" dxfId="10426">
      <formula>$B$491&lt;1</formula>
    </cfRule>
  </conditionalFormatting>
  <conditionalFormatting sqref="B490:H490">
    <cfRule type="expression" priority="37" aboveAverage="0" equalAverage="0" bottom="0" percent="0" rank="0" text="" dxfId="10427">
      <formula>$B$490&lt;1</formula>
    </cfRule>
  </conditionalFormatting>
  <conditionalFormatting sqref="B489:H489">
    <cfRule type="expression" priority="38" aboveAverage="0" equalAverage="0" bottom="0" percent="0" rank="0" text="" dxfId="10428">
      <formula>$B$489&lt;1</formula>
    </cfRule>
  </conditionalFormatting>
  <conditionalFormatting sqref="B488:H488">
    <cfRule type="expression" priority="39" aboveAverage="0" equalAverage="0" bottom="0" percent="0" rank="0" text="" dxfId="10429">
      <formula>$B$488&lt;1</formula>
    </cfRule>
  </conditionalFormatting>
  <conditionalFormatting sqref="B487:H487">
    <cfRule type="expression" priority="40" aboveAverage="0" equalAverage="0" bottom="0" percent="0" rank="0" text="" dxfId="10430">
      <formula>$B$487&lt;1</formula>
    </cfRule>
  </conditionalFormatting>
  <conditionalFormatting sqref="B486:H486">
    <cfRule type="expression" priority="41" aboveAverage="0" equalAverage="0" bottom="0" percent="0" rank="0" text="" dxfId="10431">
      <formula>$B$486&lt;1</formula>
    </cfRule>
  </conditionalFormatting>
  <conditionalFormatting sqref="B485:H485">
    <cfRule type="expression" priority="42" aboveAverage="0" equalAverage="0" bottom="0" percent="0" rank="0" text="" dxfId="10432">
      <formula>$B$485&lt;1</formula>
    </cfRule>
  </conditionalFormatting>
  <conditionalFormatting sqref="B484:H484">
    <cfRule type="expression" priority="43" aboveAverage="0" equalAverage="0" bottom="0" percent="0" rank="0" text="" dxfId="10433">
      <formula>$B$484&lt;1</formula>
    </cfRule>
  </conditionalFormatting>
  <conditionalFormatting sqref="B483:H483">
    <cfRule type="expression" priority="44" aboveAverage="0" equalAverage="0" bottom="0" percent="0" rank="0" text="" dxfId="10434">
      <formula>$B$483&lt;1</formula>
    </cfRule>
  </conditionalFormatting>
  <conditionalFormatting sqref="B482:H482">
    <cfRule type="expression" priority="45" aboveAverage="0" equalAverage="0" bottom="0" percent="0" rank="0" text="" dxfId="10435">
      <formula>$B$482&lt;1</formula>
    </cfRule>
  </conditionalFormatting>
  <conditionalFormatting sqref="B481:H481">
    <cfRule type="expression" priority="46" aboveAverage="0" equalAverage="0" bottom="0" percent="0" rank="0" text="" dxfId="10436">
      <formula>$B$481&lt;1</formula>
    </cfRule>
  </conditionalFormatting>
  <conditionalFormatting sqref="B478:H478">
    <cfRule type="expression" priority="47" aboveAverage="0" equalAverage="0" bottom="0" percent="0" rank="0" text="" dxfId="10437">
      <formula>$B$478&lt;1</formula>
    </cfRule>
  </conditionalFormatting>
  <conditionalFormatting sqref="B477:H477">
    <cfRule type="expression" priority="48" aboveAverage="0" equalAverage="0" bottom="0" percent="0" rank="0" text="" dxfId="10438">
      <formula>$B$477&lt;1</formula>
    </cfRule>
  </conditionalFormatting>
  <conditionalFormatting sqref="B476:H476">
    <cfRule type="expression" priority="49" aboveAverage="0" equalAverage="0" bottom="0" percent="0" rank="0" text="" dxfId="10439">
      <formula>$B$476&lt;1</formula>
    </cfRule>
  </conditionalFormatting>
  <conditionalFormatting sqref="B471:H471">
    <cfRule type="expression" priority="50" aboveAverage="0" equalAverage="0" bottom="0" percent="0" rank="0" text="" dxfId="10440">
      <formula>$B$471&lt;1</formula>
    </cfRule>
  </conditionalFormatting>
  <conditionalFormatting sqref="B470:H470">
    <cfRule type="expression" priority="51" aboveAverage="0" equalAverage="0" bottom="0" percent="0" rank="0" text="" dxfId="10441">
      <formula>$B$470&lt;1</formula>
    </cfRule>
  </conditionalFormatting>
  <conditionalFormatting sqref="B469:H469">
    <cfRule type="expression" priority="52" aboveAverage="0" equalAverage="0" bottom="0" percent="0" rank="0" text="" dxfId="10442">
      <formula>$B$469&lt;1</formula>
    </cfRule>
  </conditionalFormatting>
  <conditionalFormatting sqref="B468:H468">
    <cfRule type="expression" priority="53" aboveAverage="0" equalAverage="0" bottom="0" percent="0" rank="0" text="" dxfId="10443">
      <formula>$B$468&lt;1</formula>
    </cfRule>
  </conditionalFormatting>
  <conditionalFormatting sqref="B467:H467">
    <cfRule type="expression" priority="54" aboveAverage="0" equalAverage="0" bottom="0" percent="0" rank="0" text="" dxfId="10444">
      <formula>$B$467&lt;1</formula>
    </cfRule>
  </conditionalFormatting>
  <conditionalFormatting sqref="B466:H466">
    <cfRule type="expression" priority="55" aboveAverage="0" equalAverage="0" bottom="0" percent="0" rank="0" text="" dxfId="10445">
      <formula>$B$466&lt;1</formula>
    </cfRule>
  </conditionalFormatting>
  <conditionalFormatting sqref="B465:H465">
    <cfRule type="expression" priority="56" aboveAverage="0" equalAverage="0" bottom="0" percent="0" rank="0" text="" dxfId="10446">
      <formula>$B$465&lt;1</formula>
    </cfRule>
  </conditionalFormatting>
  <conditionalFormatting sqref="B464:H464">
    <cfRule type="expression" priority="57" aboveAverage="0" equalAverage="0" bottom="0" percent="0" rank="0" text="" dxfId="10447">
      <formula>$B$464&lt;1</formula>
    </cfRule>
  </conditionalFormatting>
  <conditionalFormatting sqref="B463:H463">
    <cfRule type="expression" priority="58" aboveAverage="0" equalAverage="0" bottom="0" percent="0" rank="0" text="" dxfId="10448">
      <formula>$B$463&lt;1</formula>
    </cfRule>
  </conditionalFormatting>
  <conditionalFormatting sqref="B462:H462">
    <cfRule type="expression" priority="59" aboveAverage="0" equalAverage="0" bottom="0" percent="0" rank="0" text="" dxfId="10449">
      <formula>$B$462&lt;1</formula>
    </cfRule>
  </conditionalFormatting>
  <conditionalFormatting sqref="B461:H461">
    <cfRule type="expression" priority="60" aboveAverage="0" equalAverage="0" bottom="0" percent="0" rank="0" text="" dxfId="10450">
      <formula>$B$461&lt;1</formula>
    </cfRule>
  </conditionalFormatting>
  <conditionalFormatting sqref="B460:H460">
    <cfRule type="expression" priority="61" aboveAverage="0" equalAverage="0" bottom="0" percent="0" rank="0" text="" dxfId="10451">
      <formula>$B$460&lt;1</formula>
    </cfRule>
  </conditionalFormatting>
  <conditionalFormatting sqref="B459:H459">
    <cfRule type="expression" priority="62" aboveAverage="0" equalAverage="0" bottom="0" percent="0" rank="0" text="" dxfId="10452">
      <formula>$B$459&lt;1</formula>
    </cfRule>
  </conditionalFormatting>
  <conditionalFormatting sqref="B458:H458">
    <cfRule type="expression" priority="63" aboveAverage="0" equalAverage="0" bottom="0" percent="0" rank="0" text="" dxfId="10453">
      <formula>$B$458&lt;1</formula>
    </cfRule>
  </conditionalFormatting>
  <conditionalFormatting sqref="B457:H457">
    <cfRule type="expression" priority="64" aboveAverage="0" equalAverage="0" bottom="0" percent="0" rank="0" text="" dxfId="10454">
      <formula>$B$457&lt;1</formula>
    </cfRule>
  </conditionalFormatting>
  <conditionalFormatting sqref="B456:H456">
    <cfRule type="expression" priority="65" aboveAverage="0" equalAverage="0" bottom="0" percent="0" rank="0" text="" dxfId="10455">
      <formula>$B$456&lt;1</formula>
    </cfRule>
  </conditionalFormatting>
  <conditionalFormatting sqref="B455:H455">
    <cfRule type="expression" priority="66" aboveAverage="0" equalAverage="0" bottom="0" percent="0" rank="0" text="" dxfId="10456">
      <formula>$B$455&lt;1</formula>
    </cfRule>
  </conditionalFormatting>
  <conditionalFormatting sqref="B454:H454">
    <cfRule type="expression" priority="67" aboveAverage="0" equalAverage="0" bottom="0" percent="0" rank="0" text="" dxfId="10457">
      <formula>$B$454&lt;1</formula>
    </cfRule>
  </conditionalFormatting>
  <conditionalFormatting sqref="B453:H453">
    <cfRule type="expression" priority="68" aboveAverage="0" equalAverage="0" bottom="0" percent="0" rank="0" text="" dxfId="10458">
      <formula>$B$453&lt;1</formula>
    </cfRule>
  </conditionalFormatting>
  <conditionalFormatting sqref="B452:H452">
    <cfRule type="expression" priority="69" aboveAverage="0" equalAverage="0" bottom="0" percent="0" rank="0" text="" dxfId="10459">
      <formula>$B$452&lt;1</formula>
    </cfRule>
  </conditionalFormatting>
  <conditionalFormatting sqref="B451:H451">
    <cfRule type="expression" priority="70" aboveAverage="0" equalAverage="0" bottom="0" percent="0" rank="0" text="" dxfId="10460">
      <formula>$B$451&lt;1</formula>
    </cfRule>
  </conditionalFormatting>
  <conditionalFormatting sqref="B450:H450">
    <cfRule type="expression" priority="71" aboveAverage="0" equalAverage="0" bottom="0" percent="0" rank="0" text="" dxfId="10461">
      <formula>$B$450&lt;1</formula>
    </cfRule>
  </conditionalFormatting>
  <conditionalFormatting sqref="B449:H449">
    <cfRule type="expression" priority="72" aboveAverage="0" equalAverage="0" bottom="0" percent="0" rank="0" text="" dxfId="10462">
      <formula>$B$449&lt;1</formula>
    </cfRule>
  </conditionalFormatting>
  <conditionalFormatting sqref="B448:H448">
    <cfRule type="expression" priority="73" aboveAverage="0" equalAverage="0" bottom="0" percent="0" rank="0" text="" dxfId="10463">
      <formula>$B$448&lt;1</formula>
    </cfRule>
  </conditionalFormatting>
  <conditionalFormatting sqref="B447:H447">
    <cfRule type="expression" priority="74" aboveAverage="0" equalAverage="0" bottom="0" percent="0" rank="0" text="" dxfId="10464">
      <formula>$B$447&lt;1</formula>
    </cfRule>
  </conditionalFormatting>
  <conditionalFormatting sqref="B446:H446">
    <cfRule type="expression" priority="75" aboveAverage="0" equalAverage="0" bottom="0" percent="0" rank="0" text="" dxfId="10465">
      <formula>$B$446&lt;1</formula>
    </cfRule>
  </conditionalFormatting>
  <conditionalFormatting sqref="B445:H445">
    <cfRule type="expression" priority="76" aboveAverage="0" equalAverage="0" bottom="0" percent="0" rank="0" text="" dxfId="10466">
      <formula>$B$445&lt;1</formula>
    </cfRule>
  </conditionalFormatting>
  <conditionalFormatting sqref="B444:H444">
    <cfRule type="expression" priority="77" aboveAverage="0" equalAverage="0" bottom="0" percent="0" rank="0" text="" dxfId="10467">
      <formula>$B$444&lt;1</formula>
    </cfRule>
  </conditionalFormatting>
  <conditionalFormatting sqref="B443:H443">
    <cfRule type="expression" priority="78" aboveAverage="0" equalAverage="0" bottom="0" percent="0" rank="0" text="" dxfId="10468">
      <formula>$B$443&lt;1</formula>
    </cfRule>
  </conditionalFormatting>
  <conditionalFormatting sqref="B442:H442">
    <cfRule type="expression" priority="79" aboveAverage="0" equalAverage="0" bottom="0" percent="0" rank="0" text="" dxfId="10469">
      <formula>$B$442&lt;1</formula>
    </cfRule>
  </conditionalFormatting>
  <conditionalFormatting sqref="B441:H441">
    <cfRule type="expression" priority="80" aboveAverage="0" equalAverage="0" bottom="0" percent="0" rank="0" text="" dxfId="10470">
      <formula>$B$441&lt;1</formula>
    </cfRule>
  </conditionalFormatting>
  <conditionalFormatting sqref="B440:H440">
    <cfRule type="expression" priority="81" aboveAverage="0" equalAverage="0" bottom="0" percent="0" rank="0" text="" dxfId="10471">
      <formula>$B$440&lt;1</formula>
    </cfRule>
  </conditionalFormatting>
  <conditionalFormatting sqref="B439:H439">
    <cfRule type="expression" priority="82" aboveAverage="0" equalAverage="0" bottom="0" percent="0" rank="0" text="" dxfId="10472">
      <formula>$B$439&lt;1</formula>
    </cfRule>
  </conditionalFormatting>
  <conditionalFormatting sqref="B438:H438">
    <cfRule type="expression" priority="83" aboveAverage="0" equalAverage="0" bottom="0" percent="0" rank="0" text="" dxfId="10473">
      <formula>$B$438&lt;1</formula>
    </cfRule>
  </conditionalFormatting>
  <conditionalFormatting sqref="B437:H437">
    <cfRule type="expression" priority="84" aboveAverage="0" equalAverage="0" bottom="0" percent="0" rank="0" text="" dxfId="10474">
      <formula>$B$437&lt;1</formula>
    </cfRule>
  </conditionalFormatting>
  <conditionalFormatting sqref="B436:H436">
    <cfRule type="expression" priority="85" aboveAverage="0" equalAverage="0" bottom="0" percent="0" rank="0" text="" dxfId="10475">
      <formula>$B$436&lt;1</formula>
    </cfRule>
  </conditionalFormatting>
  <conditionalFormatting sqref="B435:H435">
    <cfRule type="expression" priority="86" aboveAverage="0" equalAverage="0" bottom="0" percent="0" rank="0" text="" dxfId="10476">
      <formula>$B$435&lt;1</formula>
    </cfRule>
  </conditionalFormatting>
  <conditionalFormatting sqref="B434:H434">
    <cfRule type="expression" priority="87" aboveAverage="0" equalAverage="0" bottom="0" percent="0" rank="0" text="" dxfId="10477">
      <formula>$B$434&lt;1</formula>
    </cfRule>
  </conditionalFormatting>
  <conditionalFormatting sqref="B433:H433">
    <cfRule type="expression" priority="88" aboveAverage="0" equalAverage="0" bottom="0" percent="0" rank="0" text="" dxfId="10478">
      <formula>$B$433&lt;1</formula>
    </cfRule>
  </conditionalFormatting>
  <conditionalFormatting sqref="B432:H432">
    <cfRule type="expression" priority="89" aboveAverage="0" equalAverage="0" bottom="0" percent="0" rank="0" text="" dxfId="10479">
      <formula>$B$432&lt;1</formula>
    </cfRule>
  </conditionalFormatting>
  <conditionalFormatting sqref="B431:H431">
    <cfRule type="expression" priority="90" aboveAverage="0" equalAverage="0" bottom="0" percent="0" rank="0" text="" dxfId="10480">
      <formula>$B$431&lt;1</formula>
    </cfRule>
  </conditionalFormatting>
  <conditionalFormatting sqref="B430:H430">
    <cfRule type="expression" priority="91" aboveAverage="0" equalAverage="0" bottom="0" percent="0" rank="0" text="" dxfId="10481">
      <formula>$B$430&lt;1</formula>
    </cfRule>
  </conditionalFormatting>
  <conditionalFormatting sqref="B429:H429">
    <cfRule type="expression" priority="92" aboveAverage="0" equalAverage="0" bottom="0" percent="0" rank="0" text="" dxfId="10482">
      <formula>$B$429&lt;1</formula>
    </cfRule>
  </conditionalFormatting>
  <conditionalFormatting sqref="B428:H428">
    <cfRule type="expression" priority="93" aboveAverage="0" equalAverage="0" bottom="0" percent="0" rank="0" text="" dxfId="10483">
      <formula>$B$428&lt;1</formula>
    </cfRule>
  </conditionalFormatting>
  <conditionalFormatting sqref="B427:H427">
    <cfRule type="expression" priority="94" aboveAverage="0" equalAverage="0" bottom="0" percent="0" rank="0" text="" dxfId="10484">
      <formula>$B$427&lt;1</formula>
    </cfRule>
  </conditionalFormatting>
  <conditionalFormatting sqref="B426:H426">
    <cfRule type="expression" priority="95" aboveAverage="0" equalAverage="0" bottom="0" percent="0" rank="0" text="" dxfId="10485">
      <formula>$B$426&lt;1</formula>
    </cfRule>
  </conditionalFormatting>
  <conditionalFormatting sqref="B425:H425">
    <cfRule type="expression" priority="96" aboveAverage="0" equalAverage="0" bottom="0" percent="0" rank="0" text="" dxfId="10486">
      <formula>$B$425&lt;1</formula>
    </cfRule>
  </conditionalFormatting>
  <conditionalFormatting sqref="B424:H424">
    <cfRule type="expression" priority="97" aboveAverage="0" equalAverage="0" bottom="0" percent="0" rank="0" text="" dxfId="10487">
      <formula>$B$424&lt;1</formula>
    </cfRule>
  </conditionalFormatting>
  <conditionalFormatting sqref="B423:H423">
    <cfRule type="expression" priority="98" aboveAverage="0" equalAverage="0" bottom="0" percent="0" rank="0" text="" dxfId="10488">
      <formula>$B$423&lt;1</formula>
    </cfRule>
  </conditionalFormatting>
  <conditionalFormatting sqref="B422:H422">
    <cfRule type="expression" priority="99" aboveAverage="0" equalAverage="0" bottom="0" percent="0" rank="0" text="" dxfId="10489">
      <formula>$B$422&lt;1</formula>
    </cfRule>
  </conditionalFormatting>
  <conditionalFormatting sqref="B421:H421">
    <cfRule type="expression" priority="100" aboveAverage="0" equalAverage="0" bottom="0" percent="0" rank="0" text="" dxfId="10490">
      <formula>$B$421&lt;1</formula>
    </cfRule>
  </conditionalFormatting>
  <conditionalFormatting sqref="B420:H420">
    <cfRule type="expression" priority="101" aboveAverage="0" equalAverage="0" bottom="0" percent="0" rank="0" text="" dxfId="10491">
      <formula>$B$420&lt;1</formula>
    </cfRule>
  </conditionalFormatting>
  <conditionalFormatting sqref="B419:H419">
    <cfRule type="expression" priority="102" aboveAverage="0" equalAverage="0" bottom="0" percent="0" rank="0" text="" dxfId="10492">
      <formula>$B$419&lt;1</formula>
    </cfRule>
  </conditionalFormatting>
  <conditionalFormatting sqref="B418:H418">
    <cfRule type="expression" priority="103" aboveAverage="0" equalAverage="0" bottom="0" percent="0" rank="0" text="" dxfId="10493">
      <formula>$B$418&lt;1</formula>
    </cfRule>
  </conditionalFormatting>
  <conditionalFormatting sqref="B417:H417">
    <cfRule type="expression" priority="104" aboveAverage="0" equalAverage="0" bottom="0" percent="0" rank="0" text="" dxfId="10494">
      <formula>$B$417&lt;1</formula>
    </cfRule>
  </conditionalFormatting>
  <conditionalFormatting sqref="B416:H416">
    <cfRule type="expression" priority="105" aboveAverage="0" equalAverage="0" bottom="0" percent="0" rank="0" text="" dxfId="10495">
      <formula>$B$416&lt;1</formula>
    </cfRule>
  </conditionalFormatting>
  <conditionalFormatting sqref="B415:H415">
    <cfRule type="expression" priority="106" aboveAverage="0" equalAverage="0" bottom="0" percent="0" rank="0" text="" dxfId="10496">
      <formula>$B$415&lt;1</formula>
    </cfRule>
  </conditionalFormatting>
  <conditionalFormatting sqref="B414:H414">
    <cfRule type="expression" priority="107" aboveAverage="0" equalAverage="0" bottom="0" percent="0" rank="0" text="" dxfId="10497">
      <formula>$B$414&lt;1</formula>
    </cfRule>
  </conditionalFormatting>
  <conditionalFormatting sqref="B413:H413">
    <cfRule type="expression" priority="108" aboveAverage="0" equalAverage="0" bottom="0" percent="0" rank="0" text="" dxfId="10498">
      <formula>$B$413&lt;1</formula>
    </cfRule>
  </conditionalFormatting>
  <conditionalFormatting sqref="B412:H412">
    <cfRule type="expression" priority="109" aboveAverage="0" equalAverage="0" bottom="0" percent="0" rank="0" text="" dxfId="10499">
      <formula>$B$412&lt;1</formula>
    </cfRule>
  </conditionalFormatting>
  <conditionalFormatting sqref="B411:H411">
    <cfRule type="expression" priority="110" aboveAverage="0" equalAverage="0" bottom="0" percent="0" rank="0" text="" dxfId="10500">
      <formula>$B$411&lt;1</formula>
    </cfRule>
  </conditionalFormatting>
  <conditionalFormatting sqref="B410:H410">
    <cfRule type="expression" priority="111" aboveAverage="0" equalAverage="0" bottom="0" percent="0" rank="0" text="" dxfId="10501">
      <formula>$B$410&lt;1</formula>
    </cfRule>
  </conditionalFormatting>
  <conditionalFormatting sqref="B409:H409">
    <cfRule type="expression" priority="112" aboveAverage="0" equalAverage="0" bottom="0" percent="0" rank="0" text="" dxfId="10502">
      <formula>$B$409&lt;1</formula>
    </cfRule>
  </conditionalFormatting>
  <conditionalFormatting sqref="B408:H408">
    <cfRule type="expression" priority="113" aboveAverage="0" equalAverage="0" bottom="0" percent="0" rank="0" text="" dxfId="10503">
      <formula>$B$408&lt;1</formula>
    </cfRule>
  </conditionalFormatting>
  <conditionalFormatting sqref="B407:H407">
    <cfRule type="expression" priority="114" aboveAverage="0" equalAverage="0" bottom="0" percent="0" rank="0" text="" dxfId="10504">
      <formula>$B$407&lt;1</formula>
    </cfRule>
  </conditionalFormatting>
  <conditionalFormatting sqref="B406:H406">
    <cfRule type="expression" priority="115" aboveAverage="0" equalAverage="0" bottom="0" percent="0" rank="0" text="" dxfId="10505">
      <formula>$B$406&lt;1</formula>
    </cfRule>
  </conditionalFormatting>
  <conditionalFormatting sqref="B405:H405">
    <cfRule type="expression" priority="116" aboveAverage="0" equalAverage="0" bottom="0" percent="0" rank="0" text="" dxfId="10506">
      <formula>$B$405&lt;1</formula>
    </cfRule>
  </conditionalFormatting>
  <conditionalFormatting sqref="B404:H404">
    <cfRule type="expression" priority="117" aboveAverage="0" equalAverage="0" bottom="0" percent="0" rank="0" text="" dxfId="10507">
      <formula>$B$404&lt;1</formula>
    </cfRule>
  </conditionalFormatting>
  <conditionalFormatting sqref="B403:H403">
    <cfRule type="expression" priority="118" aboveAverage="0" equalAverage="0" bottom="0" percent="0" rank="0" text="" dxfId="10508">
      <formula>$B$403&lt;1</formula>
    </cfRule>
  </conditionalFormatting>
  <conditionalFormatting sqref="B402:H402">
    <cfRule type="expression" priority="119" aboveAverage="0" equalAverage="0" bottom="0" percent="0" rank="0" text="" dxfId="10509">
      <formula>$B$402&lt;1</formula>
    </cfRule>
  </conditionalFormatting>
  <conditionalFormatting sqref="B401:H401">
    <cfRule type="expression" priority="120" aboveAverage="0" equalAverage="0" bottom="0" percent="0" rank="0" text="" dxfId="10510">
      <formula>$B$401&lt;1</formula>
    </cfRule>
  </conditionalFormatting>
  <conditionalFormatting sqref="B400:H400">
    <cfRule type="expression" priority="121" aboveAverage="0" equalAverage="0" bottom="0" percent="0" rank="0" text="" dxfId="10511">
      <formula>$B$400&lt;1</formula>
    </cfRule>
  </conditionalFormatting>
  <conditionalFormatting sqref="B399:H399">
    <cfRule type="expression" priority="122" aboveAverage="0" equalAverage="0" bottom="0" percent="0" rank="0" text="" dxfId="10512">
      <formula>$B$399&lt;1</formula>
    </cfRule>
  </conditionalFormatting>
  <conditionalFormatting sqref="B398:H398">
    <cfRule type="expression" priority="123" aboveAverage="0" equalAverage="0" bottom="0" percent="0" rank="0" text="" dxfId="10513">
      <formula>$B$398&lt;1</formula>
    </cfRule>
  </conditionalFormatting>
  <conditionalFormatting sqref="B397:H397">
    <cfRule type="expression" priority="124" aboveAverage="0" equalAverage="0" bottom="0" percent="0" rank="0" text="" dxfId="10514">
      <formula>$B$397&lt;1</formula>
    </cfRule>
  </conditionalFormatting>
  <conditionalFormatting sqref="B396:H396">
    <cfRule type="expression" priority="125" aboveAverage="0" equalAverage="0" bottom="0" percent="0" rank="0" text="" dxfId="10515">
      <formula>$B$396&lt;1</formula>
    </cfRule>
  </conditionalFormatting>
  <conditionalFormatting sqref="B395:H395">
    <cfRule type="expression" priority="126" aboveAverage="0" equalAverage="0" bottom="0" percent="0" rank="0" text="" dxfId="10516">
      <formula>$B$395&lt;1</formula>
    </cfRule>
  </conditionalFormatting>
  <conditionalFormatting sqref="B394:H394">
    <cfRule type="expression" priority="127" aboveAverage="0" equalAverage="0" bottom="0" percent="0" rank="0" text="" dxfId="10517">
      <formula>$B$394&lt;1</formula>
    </cfRule>
  </conditionalFormatting>
  <conditionalFormatting sqref="B393:H393">
    <cfRule type="expression" priority="128" aboveAverage="0" equalAverage="0" bottom="0" percent="0" rank="0" text="" dxfId="10518">
      <formula>$B$393&lt;1</formula>
    </cfRule>
  </conditionalFormatting>
  <conditionalFormatting sqref="B392:H392">
    <cfRule type="expression" priority="129" aboveAverage="0" equalAverage="0" bottom="0" percent="0" rank="0" text="" dxfId="10519">
      <formula>$B$392&lt;1</formula>
    </cfRule>
  </conditionalFormatting>
  <conditionalFormatting sqref="B391:H391">
    <cfRule type="expression" priority="130" aboveAverage="0" equalAverage="0" bottom="0" percent="0" rank="0" text="" dxfId="10520">
      <formula>$B$391&lt;1</formula>
    </cfRule>
  </conditionalFormatting>
  <conditionalFormatting sqref="B390:H390">
    <cfRule type="expression" priority="131" aboveAverage="0" equalAverage="0" bottom="0" percent="0" rank="0" text="" dxfId="10521">
      <formula>$B$390&lt;1</formula>
    </cfRule>
  </conditionalFormatting>
  <conditionalFormatting sqref="B389:H389">
    <cfRule type="expression" priority="132" aboveAverage="0" equalAverage="0" bottom="0" percent="0" rank="0" text="" dxfId="10522">
      <formula>$B$389&lt;1</formula>
    </cfRule>
  </conditionalFormatting>
  <conditionalFormatting sqref="B388:H388">
    <cfRule type="expression" priority="133" aboveAverage="0" equalAverage="0" bottom="0" percent="0" rank="0" text="" dxfId="10523">
      <formula>$B$388&lt;1</formula>
    </cfRule>
  </conditionalFormatting>
  <conditionalFormatting sqref="B387:H387">
    <cfRule type="expression" priority="134" aboveAverage="0" equalAverage="0" bottom="0" percent="0" rank="0" text="" dxfId="10524">
      <formula>$B$387&lt;1</formula>
    </cfRule>
  </conditionalFormatting>
  <conditionalFormatting sqref="B386:H386">
    <cfRule type="expression" priority="135" aboveAverage="0" equalAverage="0" bottom="0" percent="0" rank="0" text="" dxfId="10525">
      <formula>$B$386&lt;1</formula>
    </cfRule>
  </conditionalFormatting>
  <conditionalFormatting sqref="B385:H385">
    <cfRule type="expression" priority="136" aboveAverage="0" equalAverage="0" bottom="0" percent="0" rank="0" text="" dxfId="10526">
      <formula>$B$385&lt;1</formula>
    </cfRule>
  </conditionalFormatting>
  <conditionalFormatting sqref="B384:H384">
    <cfRule type="expression" priority="137" aboveAverage="0" equalAverage="0" bottom="0" percent="0" rank="0" text="" dxfId="10527">
      <formula>$B$384&lt;1</formula>
    </cfRule>
  </conditionalFormatting>
  <conditionalFormatting sqref="B383:H383">
    <cfRule type="expression" priority="138" aboveAverage="0" equalAverage="0" bottom="0" percent="0" rank="0" text="" dxfId="10528">
      <formula>$B$383&lt;1</formula>
    </cfRule>
  </conditionalFormatting>
  <conditionalFormatting sqref="B382:H382">
    <cfRule type="expression" priority="139" aboveAverage="0" equalAverage="0" bottom="0" percent="0" rank="0" text="" dxfId="10529">
      <formula>$B$382&lt;1</formula>
    </cfRule>
  </conditionalFormatting>
  <conditionalFormatting sqref="B381:H381">
    <cfRule type="expression" priority="140" aboveAverage="0" equalAverage="0" bottom="0" percent="0" rank="0" text="" dxfId="10530">
      <formula>$B$381&lt;1</formula>
    </cfRule>
  </conditionalFormatting>
  <conditionalFormatting sqref="B380:H380">
    <cfRule type="expression" priority="141" aboveAverage="0" equalAverage="0" bottom="0" percent="0" rank="0" text="" dxfId="10531">
      <formula>$B$380&lt;1</formula>
    </cfRule>
  </conditionalFormatting>
  <conditionalFormatting sqref="B379:H379">
    <cfRule type="expression" priority="142" aboveAverage="0" equalAverage="0" bottom="0" percent="0" rank="0" text="" dxfId="10532">
      <formula>$B$379&lt;1</formula>
    </cfRule>
  </conditionalFormatting>
  <conditionalFormatting sqref="B378:H378">
    <cfRule type="expression" priority="143" aboveAverage="0" equalAverage="0" bottom="0" percent="0" rank="0" text="" dxfId="10533">
      <formula>$B$378&lt;1</formula>
    </cfRule>
  </conditionalFormatting>
  <conditionalFormatting sqref="B377:H377">
    <cfRule type="expression" priority="144" aboveAverage="0" equalAverage="0" bottom="0" percent="0" rank="0" text="" dxfId="10534">
      <formula>$B$377&lt;1</formula>
    </cfRule>
  </conditionalFormatting>
  <conditionalFormatting sqref="B376:H376">
    <cfRule type="expression" priority="145" aboveAverage="0" equalAverage="0" bottom="0" percent="0" rank="0" text="" dxfId="10535">
      <formula>$B$376&lt;1</formula>
    </cfRule>
  </conditionalFormatting>
  <conditionalFormatting sqref="B375:H375">
    <cfRule type="expression" priority="146" aboveAverage="0" equalAverage="0" bottom="0" percent="0" rank="0" text="" dxfId="10536">
      <formula>$B$375&lt;1</formula>
    </cfRule>
  </conditionalFormatting>
  <conditionalFormatting sqref="B374:H374">
    <cfRule type="expression" priority="147" aboveAverage="0" equalAverage="0" bottom="0" percent="0" rank="0" text="" dxfId="10537">
      <formula>$B$374&lt;1</formula>
    </cfRule>
  </conditionalFormatting>
  <conditionalFormatting sqref="B373:H373">
    <cfRule type="expression" priority="148" aboveAverage="0" equalAverage="0" bottom="0" percent="0" rank="0" text="" dxfId="10538">
      <formula>$B$373&lt;1</formula>
    </cfRule>
  </conditionalFormatting>
  <conditionalFormatting sqref="B372:H372">
    <cfRule type="expression" priority="149" aboveAverage="0" equalAverage="0" bottom="0" percent="0" rank="0" text="" dxfId="10539">
      <formula>$B$372&lt;1</formula>
    </cfRule>
  </conditionalFormatting>
  <conditionalFormatting sqref="B371:H371">
    <cfRule type="expression" priority="150" aboveAverage="0" equalAverage="0" bottom="0" percent="0" rank="0" text="" dxfId="10540">
      <formula>$B$371&lt;1</formula>
    </cfRule>
  </conditionalFormatting>
  <conditionalFormatting sqref="B370:H370">
    <cfRule type="expression" priority="151" aboveAverage="0" equalAverage="0" bottom="0" percent="0" rank="0" text="" dxfId="10541">
      <formula>$B$370&lt;1</formula>
    </cfRule>
  </conditionalFormatting>
  <conditionalFormatting sqref="B369:H369">
    <cfRule type="expression" priority="152" aboveAverage="0" equalAverage="0" bottom="0" percent="0" rank="0" text="" dxfId="10542">
      <formula>$B$369&lt;1</formula>
    </cfRule>
  </conditionalFormatting>
  <conditionalFormatting sqref="B368:H368">
    <cfRule type="expression" priority="153" aboveAverage="0" equalAverage="0" bottom="0" percent="0" rank="0" text="" dxfId="10543">
      <formula>$B$368&lt;1</formula>
    </cfRule>
  </conditionalFormatting>
  <conditionalFormatting sqref="B367:H367">
    <cfRule type="expression" priority="154" aboveAverage="0" equalAverage="0" bottom="0" percent="0" rank="0" text="" dxfId="10544">
      <formula>$B$367&lt;1</formula>
    </cfRule>
  </conditionalFormatting>
  <conditionalFormatting sqref="B366:H366">
    <cfRule type="expression" priority="155" aboveAverage="0" equalAverage="0" bottom="0" percent="0" rank="0" text="" dxfId="10545">
      <formula>$B$366&lt;1</formula>
    </cfRule>
  </conditionalFormatting>
  <conditionalFormatting sqref="B365:H365">
    <cfRule type="expression" priority="156" aboveAverage="0" equalAverage="0" bottom="0" percent="0" rank="0" text="" dxfId="10546">
      <formula>$B$365&lt;1</formula>
    </cfRule>
  </conditionalFormatting>
  <conditionalFormatting sqref="B364:H364">
    <cfRule type="expression" priority="157" aboveAverage="0" equalAverage="0" bottom="0" percent="0" rank="0" text="" dxfId="10547">
      <formula>$B$364&lt;1</formula>
    </cfRule>
  </conditionalFormatting>
  <conditionalFormatting sqref="B363:H363">
    <cfRule type="expression" priority="158" aboveAverage="0" equalAverage="0" bottom="0" percent="0" rank="0" text="" dxfId="10548">
      <formula>$B$363&lt;1</formula>
    </cfRule>
  </conditionalFormatting>
  <conditionalFormatting sqref="B362:H362">
    <cfRule type="expression" priority="159" aboveAverage="0" equalAverage="0" bottom="0" percent="0" rank="0" text="" dxfId="10549">
      <formula>$B$362&lt;1</formula>
    </cfRule>
  </conditionalFormatting>
  <conditionalFormatting sqref="B359:H359">
    <cfRule type="expression" priority="160" aboveAverage="0" equalAverage="0" bottom="0" percent="0" rank="0" text="" dxfId="10550">
      <formula>$B$359&lt;1</formula>
    </cfRule>
  </conditionalFormatting>
  <conditionalFormatting sqref="B358:H358">
    <cfRule type="expression" priority="161" aboveAverage="0" equalAverage="0" bottom="0" percent="0" rank="0" text="" dxfId="10551">
      <formula>$B$358&lt;1</formula>
    </cfRule>
  </conditionalFormatting>
  <conditionalFormatting sqref="B357:H357">
    <cfRule type="expression" priority="162" aboveAverage="0" equalAverage="0" bottom="0" percent="0" rank="0" text="" dxfId="10552">
      <formula>$B$357&lt;1</formula>
    </cfRule>
  </conditionalFormatting>
  <conditionalFormatting sqref="B356:H356">
    <cfRule type="expression" priority="163" aboveAverage="0" equalAverage="0" bottom="0" percent="0" rank="0" text="" dxfId="10553">
      <formula>$B$356&lt;1</formula>
    </cfRule>
  </conditionalFormatting>
  <conditionalFormatting sqref="B355:H355">
    <cfRule type="expression" priority="164" aboveAverage="0" equalAverage="0" bottom="0" percent="0" rank="0" text="" dxfId="10554">
      <formula>$B$355&lt;1</formula>
    </cfRule>
  </conditionalFormatting>
  <conditionalFormatting sqref="B354:H354">
    <cfRule type="expression" priority="165" aboveAverage="0" equalAverage="0" bottom="0" percent="0" rank="0" text="" dxfId="10555">
      <formula>$B$354&lt;1</formula>
    </cfRule>
  </conditionalFormatting>
  <conditionalFormatting sqref="B353:H353">
    <cfRule type="expression" priority="166" aboveAverage="0" equalAverage="0" bottom="0" percent="0" rank="0" text="" dxfId="10556">
      <formula>$B$353&lt;1</formula>
    </cfRule>
  </conditionalFormatting>
  <conditionalFormatting sqref="B352:H352">
    <cfRule type="expression" priority="167" aboveAverage="0" equalAverage="0" bottom="0" percent="0" rank="0" text="" dxfId="10557">
      <formula>$B$352&lt;1</formula>
    </cfRule>
  </conditionalFormatting>
  <conditionalFormatting sqref="B351:H351">
    <cfRule type="expression" priority="168" aboveAverage="0" equalAverage="0" bottom="0" percent="0" rank="0" text="" dxfId="10558">
      <formula>$B$351&lt;1</formula>
    </cfRule>
  </conditionalFormatting>
  <conditionalFormatting sqref="B350:H350">
    <cfRule type="expression" priority="169" aboveAverage="0" equalAverage="0" bottom="0" percent="0" rank="0" text="" dxfId="10559">
      <formula>$B$350&lt;1</formula>
    </cfRule>
  </conditionalFormatting>
  <conditionalFormatting sqref="B349:H349">
    <cfRule type="expression" priority="170" aboveAverage="0" equalAverage="0" bottom="0" percent="0" rank="0" text="" dxfId="10560">
      <formula>$B$349&lt;1</formula>
    </cfRule>
  </conditionalFormatting>
  <conditionalFormatting sqref="B348:H348">
    <cfRule type="expression" priority="171" aboveAverage="0" equalAverage="0" bottom="0" percent="0" rank="0" text="" dxfId="10561">
      <formula>$B$348&lt;1</formula>
    </cfRule>
  </conditionalFormatting>
  <conditionalFormatting sqref="B343:H343">
    <cfRule type="expression" priority="172" aboveAverage="0" equalAverage="0" bottom="0" percent="0" rank="0" text="" dxfId="10562">
      <formula>$B$343&lt;1</formula>
    </cfRule>
  </conditionalFormatting>
  <conditionalFormatting sqref="B342:H342">
    <cfRule type="expression" priority="173" aboveAverage="0" equalAverage="0" bottom="0" percent="0" rank="0" text="" dxfId="10563">
      <formula>$B$342&lt;1</formula>
    </cfRule>
  </conditionalFormatting>
  <conditionalFormatting sqref="B341:H341">
    <cfRule type="expression" priority="174" aboveAverage="0" equalAverage="0" bottom="0" percent="0" rank="0" text="" dxfId="10564">
      <formula>$B$341&lt;1</formula>
    </cfRule>
  </conditionalFormatting>
  <conditionalFormatting sqref="B340:H340">
    <cfRule type="expression" priority="175" aboveAverage="0" equalAverage="0" bottom="0" percent="0" rank="0" text="" dxfId="10565">
      <formula>$B$340&lt;1</formula>
    </cfRule>
  </conditionalFormatting>
  <conditionalFormatting sqref="B339:H339">
    <cfRule type="expression" priority="176" aboveAverage="0" equalAverage="0" bottom="0" percent="0" rank="0" text="" dxfId="10566">
      <formula>$B$339&lt;1</formula>
    </cfRule>
  </conditionalFormatting>
  <conditionalFormatting sqref="B338:H338">
    <cfRule type="expression" priority="177" aboveAverage="0" equalAverage="0" bottom="0" percent="0" rank="0" text="" dxfId="10567">
      <formula>$B$338&lt;1</formula>
    </cfRule>
  </conditionalFormatting>
  <conditionalFormatting sqref="B337:H337">
    <cfRule type="expression" priority="178" aboveAverage="0" equalAverage="0" bottom="0" percent="0" rank="0" text="" dxfId="10568">
      <formula>$B$337&lt;1</formula>
    </cfRule>
  </conditionalFormatting>
  <conditionalFormatting sqref="B336:H336">
    <cfRule type="expression" priority="179" aboveAverage="0" equalAverage="0" bottom="0" percent="0" rank="0" text="" dxfId="10569">
      <formula>$B$336&lt;1</formula>
    </cfRule>
  </conditionalFormatting>
  <conditionalFormatting sqref="B335:H335">
    <cfRule type="expression" priority="180" aboveAverage="0" equalAverage="0" bottom="0" percent="0" rank="0" text="" dxfId="10570">
      <formula>$B$335&lt;1</formula>
    </cfRule>
  </conditionalFormatting>
  <conditionalFormatting sqref="B334:H334">
    <cfRule type="expression" priority="181" aboveAverage="0" equalAverage="0" bottom="0" percent="0" rank="0" text="" dxfId="10571">
      <formula>$B$334&lt;1</formula>
    </cfRule>
  </conditionalFormatting>
  <conditionalFormatting sqref="B333:H333">
    <cfRule type="expression" priority="182" aboveAverage="0" equalAverage="0" bottom="0" percent="0" rank="0" text="" dxfId="10572">
      <formula>$B$333&lt;1</formula>
    </cfRule>
  </conditionalFormatting>
  <conditionalFormatting sqref="B332:H332">
    <cfRule type="expression" priority="183" aboveAverage="0" equalAverage="0" bottom="0" percent="0" rank="0" text="" dxfId="10573">
      <formula>$B$332&lt;1</formula>
    </cfRule>
  </conditionalFormatting>
  <conditionalFormatting sqref="B331:H331">
    <cfRule type="expression" priority="184" aboveAverage="0" equalAverage="0" bottom="0" percent="0" rank="0" text="" dxfId="10574">
      <formula>$B$331&lt;1</formula>
    </cfRule>
  </conditionalFormatting>
  <conditionalFormatting sqref="B330:H330">
    <cfRule type="expression" priority="185" aboveAverage="0" equalAverage="0" bottom="0" percent="0" rank="0" text="" dxfId="10575">
      <formula>$B$330&lt;1</formula>
    </cfRule>
  </conditionalFormatting>
  <conditionalFormatting sqref="B329:H329">
    <cfRule type="expression" priority="186" aboveAverage="0" equalAverage="0" bottom="0" percent="0" rank="0" text="" dxfId="10576">
      <formula>$B$329&lt;1</formula>
    </cfRule>
  </conditionalFormatting>
  <conditionalFormatting sqref="B328:H328">
    <cfRule type="expression" priority="187" aboveAverage="0" equalAverage="0" bottom="0" percent="0" rank="0" text="" dxfId="10577">
      <formula>$B$328&lt;1</formula>
    </cfRule>
  </conditionalFormatting>
  <conditionalFormatting sqref="B327:H327">
    <cfRule type="expression" priority="188" aboveAverage="0" equalAverage="0" bottom="0" percent="0" rank="0" text="" dxfId="10578">
      <formula>$B$327&lt;1</formula>
    </cfRule>
  </conditionalFormatting>
  <conditionalFormatting sqref="B326:H326">
    <cfRule type="expression" priority="189" aboveAverage="0" equalAverage="0" bottom="0" percent="0" rank="0" text="" dxfId="10579">
      <formula>$B$326&lt;1</formula>
    </cfRule>
  </conditionalFormatting>
  <conditionalFormatting sqref="B325:H325">
    <cfRule type="expression" priority="190" aboveAverage="0" equalAverage="0" bottom="0" percent="0" rank="0" text="" dxfId="10580">
      <formula>$B$325&lt;1</formula>
    </cfRule>
  </conditionalFormatting>
  <conditionalFormatting sqref="B324:H324">
    <cfRule type="expression" priority="191" aboveAverage="0" equalAverage="0" bottom="0" percent="0" rank="0" text="" dxfId="10581">
      <formula>$B$324&lt;1</formula>
    </cfRule>
  </conditionalFormatting>
  <conditionalFormatting sqref="B323:H323">
    <cfRule type="expression" priority="192" aboveAverage="0" equalAverage="0" bottom="0" percent="0" rank="0" text="" dxfId="10582">
      <formula>$B$323&lt;1</formula>
    </cfRule>
  </conditionalFormatting>
  <conditionalFormatting sqref="B322:H322">
    <cfRule type="expression" priority="193" aboveAverage="0" equalAverage="0" bottom="0" percent="0" rank="0" text="" dxfId="10583">
      <formula>$B$322&lt;1</formula>
    </cfRule>
  </conditionalFormatting>
  <conditionalFormatting sqref="B321:H321">
    <cfRule type="expression" priority="194" aboveAverage="0" equalAverage="0" bottom="0" percent="0" rank="0" text="" dxfId="10584">
      <formula>$B$321&lt;1</formula>
    </cfRule>
  </conditionalFormatting>
  <conditionalFormatting sqref="B320:H320">
    <cfRule type="expression" priority="195" aboveAverage="0" equalAverage="0" bottom="0" percent="0" rank="0" text="" dxfId="10585">
      <formula>$B$320&lt;1</formula>
    </cfRule>
  </conditionalFormatting>
  <conditionalFormatting sqref="B319:H319">
    <cfRule type="expression" priority="196" aboveAverage="0" equalAverage="0" bottom="0" percent="0" rank="0" text="" dxfId="10586">
      <formula>$B$319&lt;1</formula>
    </cfRule>
  </conditionalFormatting>
  <conditionalFormatting sqref="B318:H318">
    <cfRule type="expression" priority="197" aboveAverage="0" equalAverage="0" bottom="0" percent="0" rank="0" text="" dxfId="10587">
      <formula>$B$318&lt;1</formula>
    </cfRule>
  </conditionalFormatting>
  <conditionalFormatting sqref="B317:H317">
    <cfRule type="expression" priority="198" aboveAverage="0" equalAverage="0" bottom="0" percent="0" rank="0" text="" dxfId="10588">
      <formula>$B$317&lt;1</formula>
    </cfRule>
  </conditionalFormatting>
  <conditionalFormatting sqref="B316:H316">
    <cfRule type="expression" priority="199" aboveAverage="0" equalAverage="0" bottom="0" percent="0" rank="0" text="" dxfId="10589">
      <formula>$B$316&lt;1</formula>
    </cfRule>
  </conditionalFormatting>
  <conditionalFormatting sqref="B315:H315">
    <cfRule type="expression" priority="200" aboveAverage="0" equalAverage="0" bottom="0" percent="0" rank="0" text="" dxfId="10590">
      <formula>$B$315&lt;1</formula>
    </cfRule>
  </conditionalFormatting>
  <conditionalFormatting sqref="B314:H314">
    <cfRule type="expression" priority="201" aboveAverage="0" equalAverage="0" bottom="0" percent="0" rank="0" text="" dxfId="10591">
      <formula>$B$314&lt;1</formula>
    </cfRule>
  </conditionalFormatting>
  <conditionalFormatting sqref="B313:H313">
    <cfRule type="expression" priority="202" aboveAverage="0" equalAverage="0" bottom="0" percent="0" rank="0" text="" dxfId="10592">
      <formula>$B$313&lt;1</formula>
    </cfRule>
  </conditionalFormatting>
  <conditionalFormatting sqref="B312:H312">
    <cfRule type="expression" priority="203" aboveAverage="0" equalAverage="0" bottom="0" percent="0" rank="0" text="" dxfId="10593">
      <formula>$B$312&lt;1</formula>
    </cfRule>
  </conditionalFormatting>
  <conditionalFormatting sqref="B311:H311">
    <cfRule type="expression" priority="204" aboveAverage="0" equalAverage="0" bottom="0" percent="0" rank="0" text="" dxfId="10594">
      <formula>$B$311&lt;1</formula>
    </cfRule>
  </conditionalFormatting>
  <conditionalFormatting sqref="B310:H310">
    <cfRule type="expression" priority="205" aboveAverage="0" equalAverage="0" bottom="0" percent="0" rank="0" text="" dxfId="10595">
      <formula>$B$310&lt;1</formula>
    </cfRule>
  </conditionalFormatting>
  <conditionalFormatting sqref="B309:H309">
    <cfRule type="expression" priority="206" aboveAverage="0" equalAverage="0" bottom="0" percent="0" rank="0" text="" dxfId="10596">
      <formula>$B$309&lt;1</formula>
    </cfRule>
  </conditionalFormatting>
  <conditionalFormatting sqref="B308:H308">
    <cfRule type="expression" priority="207" aboveAverage="0" equalAverage="0" bottom="0" percent="0" rank="0" text="" dxfId="10597">
      <formula>$B$308&lt;1</formula>
    </cfRule>
  </conditionalFormatting>
  <conditionalFormatting sqref="B307:H307">
    <cfRule type="expression" priority="208" aboveAverage="0" equalAverage="0" bottom="0" percent="0" rank="0" text="" dxfId="10598">
      <formula>$B$307&lt;1</formula>
    </cfRule>
  </conditionalFormatting>
  <conditionalFormatting sqref="B306:H306">
    <cfRule type="expression" priority="209" aboveAverage="0" equalAverage="0" bottom="0" percent="0" rank="0" text="" dxfId="10599">
      <formula>$B$306&lt;1</formula>
    </cfRule>
  </conditionalFormatting>
  <conditionalFormatting sqref="B305:H305">
    <cfRule type="expression" priority="210" aboveAverage="0" equalAverage="0" bottom="0" percent="0" rank="0" text="" dxfId="10600">
      <formula>$B$305&lt;1</formula>
    </cfRule>
  </conditionalFormatting>
  <conditionalFormatting sqref="B304:H304">
    <cfRule type="expression" priority="211" aboveAverage="0" equalAverage="0" bottom="0" percent="0" rank="0" text="" dxfId="10601">
      <formula>$B$304&lt;1</formula>
    </cfRule>
  </conditionalFormatting>
  <conditionalFormatting sqref="B303:H303">
    <cfRule type="expression" priority="212" aboveAverage="0" equalAverage="0" bottom="0" percent="0" rank="0" text="" dxfId="10602">
      <formula>$B$303&lt;1</formula>
    </cfRule>
  </conditionalFormatting>
  <conditionalFormatting sqref="B302:H302">
    <cfRule type="expression" priority="213" aboveAverage="0" equalAverage="0" bottom="0" percent="0" rank="0" text="" dxfId="10603">
      <formula>$B$302&lt;1</formula>
    </cfRule>
  </conditionalFormatting>
  <conditionalFormatting sqref="B301:H301">
    <cfRule type="expression" priority="214" aboveAverage="0" equalAverage="0" bottom="0" percent="0" rank="0" text="" dxfId="10604">
      <formula>$B$301&lt;1</formula>
    </cfRule>
  </conditionalFormatting>
  <conditionalFormatting sqref="B300:H300">
    <cfRule type="expression" priority="215" aboveAverage="0" equalAverage="0" bottom="0" percent="0" rank="0" text="" dxfId="10605">
      <formula>$B$300&lt;1</formula>
    </cfRule>
  </conditionalFormatting>
  <conditionalFormatting sqref="B299:H299">
    <cfRule type="expression" priority="216" aboveAverage="0" equalAverage="0" bottom="0" percent="0" rank="0" text="" dxfId="10606">
      <formula>$B$299&lt;1</formula>
    </cfRule>
  </conditionalFormatting>
  <conditionalFormatting sqref="B298:H298">
    <cfRule type="expression" priority="217" aboveAverage="0" equalAverage="0" bottom="0" percent="0" rank="0" text="" dxfId="10607">
      <formula>$B$298&lt;1</formula>
    </cfRule>
  </conditionalFormatting>
  <conditionalFormatting sqref="B297:H297">
    <cfRule type="expression" priority="218" aboveAverage="0" equalAverage="0" bottom="0" percent="0" rank="0" text="" dxfId="10608">
      <formula>$B$297&lt;1</formula>
    </cfRule>
  </conditionalFormatting>
  <conditionalFormatting sqref="B296:H296">
    <cfRule type="expression" priority="219" aboveAverage="0" equalAverage="0" bottom="0" percent="0" rank="0" text="" dxfId="10609">
      <formula>$B$296&lt;1</formula>
    </cfRule>
  </conditionalFormatting>
  <conditionalFormatting sqref="B295:H295">
    <cfRule type="expression" priority="220" aboveAverage="0" equalAverage="0" bottom="0" percent="0" rank="0" text="" dxfId="10610">
      <formula>$B$295&lt;1</formula>
    </cfRule>
  </conditionalFormatting>
  <conditionalFormatting sqref="B294:H294">
    <cfRule type="expression" priority="221" aboveAverage="0" equalAverage="0" bottom="0" percent="0" rank="0" text="" dxfId="10611">
      <formula>$B$294&lt;1</formula>
    </cfRule>
  </conditionalFormatting>
  <conditionalFormatting sqref="B293:H293">
    <cfRule type="expression" priority="222" aboveAverage="0" equalAverage="0" bottom="0" percent="0" rank="0" text="" dxfId="10612">
      <formula>$B$293&lt;1</formula>
    </cfRule>
  </conditionalFormatting>
  <conditionalFormatting sqref="B292:H292">
    <cfRule type="expression" priority="223" aboveAverage="0" equalAverage="0" bottom="0" percent="0" rank="0" text="" dxfId="10613">
      <formula>$B$292&lt;1</formula>
    </cfRule>
  </conditionalFormatting>
  <conditionalFormatting sqref="B291:H291">
    <cfRule type="expression" priority="224" aboveAverage="0" equalAverage="0" bottom="0" percent="0" rank="0" text="" dxfId="10614">
      <formula>$B$291&lt;1</formula>
    </cfRule>
  </conditionalFormatting>
  <conditionalFormatting sqref="B290:H290">
    <cfRule type="expression" priority="225" aboveAverage="0" equalAverage="0" bottom="0" percent="0" rank="0" text="" dxfId="10615">
      <formula>$B$290&lt;1</formula>
    </cfRule>
  </conditionalFormatting>
  <conditionalFormatting sqref="B289:H289">
    <cfRule type="expression" priority="226" aboveAverage="0" equalAverage="0" bottom="0" percent="0" rank="0" text="" dxfId="10616">
      <formula>$B$289&lt;1</formula>
    </cfRule>
  </conditionalFormatting>
  <conditionalFormatting sqref="B288:H288">
    <cfRule type="expression" priority="227" aboveAverage="0" equalAverage="0" bottom="0" percent="0" rank="0" text="" dxfId="10617">
      <formula>$B$288&lt;1</formula>
    </cfRule>
  </conditionalFormatting>
  <conditionalFormatting sqref="B287:H287">
    <cfRule type="expression" priority="228" aboveAverage="0" equalAverage="0" bottom="0" percent="0" rank="0" text="" dxfId="10618">
      <formula>$B$287&lt;1</formula>
    </cfRule>
  </conditionalFormatting>
  <conditionalFormatting sqref="B286:H286">
    <cfRule type="expression" priority="229" aboveAverage="0" equalAverage="0" bottom="0" percent="0" rank="0" text="" dxfId="10619">
      <formula>$B$286&lt;1</formula>
    </cfRule>
  </conditionalFormatting>
  <conditionalFormatting sqref="B285:H285">
    <cfRule type="expression" priority="230" aboveAverage="0" equalAverage="0" bottom="0" percent="0" rank="0" text="" dxfId="10620">
      <formula>$B$285&lt;1</formula>
    </cfRule>
  </conditionalFormatting>
  <conditionalFormatting sqref="B284:H284">
    <cfRule type="expression" priority="231" aboveAverage="0" equalAverage="0" bottom="0" percent="0" rank="0" text="" dxfId="10621">
      <formula>$B$284&lt;1</formula>
    </cfRule>
  </conditionalFormatting>
  <conditionalFormatting sqref="B283:H283">
    <cfRule type="expression" priority="232" aboveAverage="0" equalAverage="0" bottom="0" percent="0" rank="0" text="" dxfId="10622">
      <formula>$B$283&lt;1</formula>
    </cfRule>
  </conditionalFormatting>
  <conditionalFormatting sqref="B282:H282">
    <cfRule type="expression" priority="233" aboveAverage="0" equalAverage="0" bottom="0" percent="0" rank="0" text="" dxfId="10623">
      <formula>$B$282&lt;1</formula>
    </cfRule>
  </conditionalFormatting>
  <conditionalFormatting sqref="B281:H281">
    <cfRule type="expression" priority="234" aboveAverage="0" equalAverage="0" bottom="0" percent="0" rank="0" text="" dxfId="10624">
      <formula>$B$281&lt;1</formula>
    </cfRule>
  </conditionalFormatting>
  <conditionalFormatting sqref="B280:H280">
    <cfRule type="expression" priority="235" aboveAverage="0" equalAverage="0" bottom="0" percent="0" rank="0" text="" dxfId="10625">
      <formula>$B$280&lt;1</formula>
    </cfRule>
  </conditionalFormatting>
  <conditionalFormatting sqref="B279:H279">
    <cfRule type="expression" priority="236" aboveAverage="0" equalAverage="0" bottom="0" percent="0" rank="0" text="" dxfId="10626">
      <formula>$B$279&lt;1</formula>
    </cfRule>
  </conditionalFormatting>
  <conditionalFormatting sqref="B278:H278">
    <cfRule type="expression" priority="237" aboveAverage="0" equalAverage="0" bottom="0" percent="0" rank="0" text="" dxfId="10627">
      <formula>$B$278&lt;1</formula>
    </cfRule>
  </conditionalFormatting>
  <conditionalFormatting sqref="B277:H277">
    <cfRule type="expression" priority="238" aboveAverage="0" equalAverage="0" bottom="0" percent="0" rank="0" text="" dxfId="10628">
      <formula>$B$277&lt;1</formula>
    </cfRule>
  </conditionalFormatting>
  <conditionalFormatting sqref="B276:H276">
    <cfRule type="expression" priority="239" aboveAverage="0" equalAverage="0" bottom="0" percent="0" rank="0" text="" dxfId="10629">
      <formula>$B$276&lt;1</formula>
    </cfRule>
  </conditionalFormatting>
  <conditionalFormatting sqref="B275:H275">
    <cfRule type="expression" priority="240" aboveAverage="0" equalAverage="0" bottom="0" percent="0" rank="0" text="" dxfId="10630">
      <formula>$B$275&lt;1</formula>
    </cfRule>
  </conditionalFormatting>
  <conditionalFormatting sqref="B274:H274">
    <cfRule type="expression" priority="241" aboveAverage="0" equalAverage="0" bottom="0" percent="0" rank="0" text="" dxfId="10631">
      <formula>$B$274&lt;1</formula>
    </cfRule>
  </conditionalFormatting>
  <conditionalFormatting sqref="B273:H273">
    <cfRule type="expression" priority="242" aboveAverage="0" equalAverage="0" bottom="0" percent="0" rank="0" text="" dxfId="10632">
      <formula>$B$273&lt;1</formula>
    </cfRule>
  </conditionalFormatting>
  <conditionalFormatting sqref="B272:H272">
    <cfRule type="expression" priority="243" aboveAverage="0" equalAverage="0" bottom="0" percent="0" rank="0" text="" dxfId="10633">
      <formula>$B$272&lt;1</formula>
    </cfRule>
  </conditionalFormatting>
  <conditionalFormatting sqref="B271:H271">
    <cfRule type="expression" priority="244" aboveAverage="0" equalAverage="0" bottom="0" percent="0" rank="0" text="" dxfId="10634">
      <formula>$B$271&lt;1</formula>
    </cfRule>
  </conditionalFormatting>
  <conditionalFormatting sqref="B270:H270">
    <cfRule type="expression" priority="245" aboveAverage="0" equalAverage="0" bottom="0" percent="0" rank="0" text="" dxfId="10635">
      <formula>$B$270&lt;1</formula>
    </cfRule>
  </conditionalFormatting>
  <conditionalFormatting sqref="B269:H269">
    <cfRule type="expression" priority="246" aboveAverage="0" equalAverage="0" bottom="0" percent="0" rank="0" text="" dxfId="10636">
      <formula>$B$269&lt;1</formula>
    </cfRule>
  </conditionalFormatting>
  <conditionalFormatting sqref="B268:H268">
    <cfRule type="expression" priority="247" aboveAverage="0" equalAverage="0" bottom="0" percent="0" rank="0" text="" dxfId="10637">
      <formula>$B$268&lt;1</formula>
    </cfRule>
  </conditionalFormatting>
  <conditionalFormatting sqref="B265:H265">
    <cfRule type="expression" priority="248" aboveAverage="0" equalAverage="0" bottom="0" percent="0" rank="0" text="" dxfId="10638">
      <formula>$B$265&lt;1</formula>
    </cfRule>
  </conditionalFormatting>
  <conditionalFormatting sqref="B264:H264">
    <cfRule type="expression" priority="249" aboveAverage="0" equalAverage="0" bottom="0" percent="0" rank="0" text="" dxfId="10639">
      <formula>$B$264&lt;1</formula>
    </cfRule>
  </conditionalFormatting>
  <conditionalFormatting sqref="B263:H263">
    <cfRule type="expression" priority="250" aboveAverage="0" equalAverage="0" bottom="0" percent="0" rank="0" text="" dxfId="10640">
      <formula>$B$263&lt;1</formula>
    </cfRule>
  </conditionalFormatting>
  <conditionalFormatting sqref="B262:H262">
    <cfRule type="expression" priority="251" aboveAverage="0" equalAverage="0" bottom="0" percent="0" rank="0" text="" dxfId="10641">
      <formula>$B$262&lt;1</formula>
    </cfRule>
  </conditionalFormatting>
  <conditionalFormatting sqref="B261:H261">
    <cfRule type="expression" priority="252" aboveAverage="0" equalAverage="0" bottom="0" percent="0" rank="0" text="" dxfId="10642">
      <formula>$B$261&lt;1</formula>
    </cfRule>
  </conditionalFormatting>
  <conditionalFormatting sqref="B260:H260">
    <cfRule type="expression" priority="253" aboveAverage="0" equalAverage="0" bottom="0" percent="0" rank="0" text="" dxfId="10643">
      <formula>$B$260&lt;1</formula>
    </cfRule>
  </conditionalFormatting>
  <conditionalFormatting sqref="B259:H259">
    <cfRule type="expression" priority="254" aboveAverage="0" equalAverage="0" bottom="0" percent="0" rank="0" text="" dxfId="10644">
      <formula>$B$259&lt;1</formula>
    </cfRule>
  </conditionalFormatting>
  <conditionalFormatting sqref="B258:H258">
    <cfRule type="expression" priority="255" aboveAverage="0" equalAverage="0" bottom="0" percent="0" rank="0" text="" dxfId="10645">
      <formula>$B$258&lt;1</formula>
    </cfRule>
  </conditionalFormatting>
  <conditionalFormatting sqref="B257:H257">
    <cfRule type="expression" priority="256" aboveAverage="0" equalAverage="0" bottom="0" percent="0" rank="0" text="" dxfId="10646">
      <formula>$B$257&lt;1</formula>
    </cfRule>
  </conditionalFormatting>
  <conditionalFormatting sqref="B256:H256">
    <cfRule type="expression" priority="257" aboveAverage="0" equalAverage="0" bottom="0" percent="0" rank="0" text="" dxfId="10647">
      <formula>$B$256&lt;1</formula>
    </cfRule>
  </conditionalFormatting>
  <conditionalFormatting sqref="B255:H255">
    <cfRule type="expression" priority="258" aboveAverage="0" equalAverage="0" bottom="0" percent="0" rank="0" text="" dxfId="10648">
      <formula>$B$255&lt;1</formula>
    </cfRule>
  </conditionalFormatting>
  <conditionalFormatting sqref="B254:H254">
    <cfRule type="expression" priority="259" aboveAverage="0" equalAverage="0" bottom="0" percent="0" rank="0" text="" dxfId="10649">
      <formula>$B$254&lt;1</formula>
    </cfRule>
  </conditionalFormatting>
  <conditionalFormatting sqref="B253:H253">
    <cfRule type="expression" priority="260" aboveAverage="0" equalAverage="0" bottom="0" percent="0" rank="0" text="" dxfId="10650">
      <formula>$B$253&lt;1</formula>
    </cfRule>
  </conditionalFormatting>
  <conditionalFormatting sqref="B252:H252">
    <cfRule type="expression" priority="261" aboveAverage="0" equalAverage="0" bottom="0" percent="0" rank="0" text="" dxfId="10651">
      <formula>$B$252&lt;1</formula>
    </cfRule>
  </conditionalFormatting>
  <conditionalFormatting sqref="B251:H251">
    <cfRule type="expression" priority="262" aboveAverage="0" equalAverage="0" bottom="0" percent="0" rank="0" text="" dxfId="10652">
      <formula>$B$251&lt;1</formula>
    </cfRule>
  </conditionalFormatting>
  <conditionalFormatting sqref="B250:H250">
    <cfRule type="expression" priority="263" aboveAverage="0" equalAverage="0" bottom="0" percent="0" rank="0" text="" dxfId="10653">
      <formula>$B$250&lt;1</formula>
    </cfRule>
  </conditionalFormatting>
  <conditionalFormatting sqref="B249:H249">
    <cfRule type="expression" priority="264" aboveAverage="0" equalAverage="0" bottom="0" percent="0" rank="0" text="" dxfId="10654">
      <formula>$B$249&lt;1</formula>
    </cfRule>
  </conditionalFormatting>
  <conditionalFormatting sqref="B248:H248">
    <cfRule type="expression" priority="265" aboveAverage="0" equalAverage="0" bottom="0" percent="0" rank="0" text="" dxfId="10655">
      <formula>$B$248&lt;1</formula>
    </cfRule>
  </conditionalFormatting>
  <conditionalFormatting sqref="B247:H247">
    <cfRule type="expression" priority="266" aboveAverage="0" equalAverage="0" bottom="0" percent="0" rank="0" text="" dxfId="10656">
      <formula>$B$247&lt;1</formula>
    </cfRule>
  </conditionalFormatting>
  <conditionalFormatting sqref="B246:H246">
    <cfRule type="expression" priority="267" aboveAverage="0" equalAverage="0" bottom="0" percent="0" rank="0" text="" dxfId="10657">
      <formula>$B$246&lt;1</formula>
    </cfRule>
  </conditionalFormatting>
  <conditionalFormatting sqref="B245:H245">
    <cfRule type="expression" priority="268" aboveAverage="0" equalAverage="0" bottom="0" percent="0" rank="0" text="" dxfId="10658">
      <formula>$B$245&lt;1</formula>
    </cfRule>
  </conditionalFormatting>
  <conditionalFormatting sqref="B244:H244">
    <cfRule type="expression" priority="269" aboveAverage="0" equalAverage="0" bottom="0" percent="0" rank="0" text="" dxfId="10659">
      <formula>$B$244&lt;1</formula>
    </cfRule>
  </conditionalFormatting>
  <conditionalFormatting sqref="B243:H243">
    <cfRule type="expression" priority="270" aboveAverage="0" equalAverage="0" bottom="0" percent="0" rank="0" text="" dxfId="10660">
      <formula>$B$243&lt;1</formula>
    </cfRule>
  </conditionalFormatting>
  <conditionalFormatting sqref="B242:H242">
    <cfRule type="expression" priority="271" aboveAverage="0" equalAverage="0" bottom="0" percent="0" rank="0" text="" dxfId="10661">
      <formula>$B$242&lt;1</formula>
    </cfRule>
  </conditionalFormatting>
  <conditionalFormatting sqref="B241:H241">
    <cfRule type="expression" priority="272" aboveAverage="0" equalAverage="0" bottom="0" percent="0" rank="0" text="" dxfId="10662">
      <formula>$B$241&lt;1</formula>
    </cfRule>
  </conditionalFormatting>
  <conditionalFormatting sqref="B240:H240">
    <cfRule type="expression" priority="273" aboveAverage="0" equalAverage="0" bottom="0" percent="0" rank="0" text="" dxfId="10663">
      <formula>$B$240&lt;1</formula>
    </cfRule>
  </conditionalFormatting>
  <conditionalFormatting sqref="B239:H239">
    <cfRule type="expression" priority="274" aboveAverage="0" equalAverage="0" bottom="0" percent="0" rank="0" text="" dxfId="10664">
      <formula>$B$239&lt;1</formula>
    </cfRule>
  </conditionalFormatting>
  <conditionalFormatting sqref="B238:H238">
    <cfRule type="expression" priority="275" aboveAverage="0" equalAverage="0" bottom="0" percent="0" rank="0" text="" dxfId="10665">
      <formula>$B$238&lt;1</formula>
    </cfRule>
  </conditionalFormatting>
  <conditionalFormatting sqref="B233:H233">
    <cfRule type="expression" priority="276" aboveAverage="0" equalAverage="0" bottom="0" percent="0" rank="0" text="" dxfId="10666">
      <formula>$B$233&lt;1</formula>
    </cfRule>
  </conditionalFormatting>
  <conditionalFormatting sqref="B232:H232">
    <cfRule type="expression" priority="277" aboveAverage="0" equalAverage="0" bottom="0" percent="0" rank="0" text="" dxfId="10667">
      <formula>$B$232&lt;1</formula>
    </cfRule>
  </conditionalFormatting>
  <conditionalFormatting sqref="B231:H231">
    <cfRule type="expression" priority="278" aboveAverage="0" equalAverage="0" bottom="0" percent="0" rank="0" text="" dxfId="10668">
      <formula>$B$231&lt;1</formula>
    </cfRule>
  </conditionalFormatting>
  <conditionalFormatting sqref="B230:H230">
    <cfRule type="expression" priority="279" aboveAverage="0" equalAverage="0" bottom="0" percent="0" rank="0" text="" dxfId="10669">
      <formula>$B$230&lt;1</formula>
    </cfRule>
  </conditionalFormatting>
  <conditionalFormatting sqref="B229:H229">
    <cfRule type="expression" priority="280" aboveAverage="0" equalAverage="0" bottom="0" percent="0" rank="0" text="" dxfId="10670">
      <formula>$B$229&lt;1</formula>
    </cfRule>
  </conditionalFormatting>
  <conditionalFormatting sqref="B228:H228">
    <cfRule type="expression" priority="281" aboveAverage="0" equalAverage="0" bottom="0" percent="0" rank="0" text="" dxfId="10671">
      <formula>$B$228&lt;1</formula>
    </cfRule>
  </conditionalFormatting>
  <conditionalFormatting sqref="B227:H227">
    <cfRule type="expression" priority="282" aboveAverage="0" equalAverage="0" bottom="0" percent="0" rank="0" text="" dxfId="10672">
      <formula>$B$227&lt;1</formula>
    </cfRule>
  </conditionalFormatting>
  <conditionalFormatting sqref="B226:H226">
    <cfRule type="expression" priority="283" aboveAverage="0" equalAverage="0" bottom="0" percent="0" rank="0" text="" dxfId="10673">
      <formula>$B$226&lt;1</formula>
    </cfRule>
  </conditionalFormatting>
  <conditionalFormatting sqref="B225:H225">
    <cfRule type="expression" priority="284" aboveAverage="0" equalAverage="0" bottom="0" percent="0" rank="0" text="" dxfId="10674">
      <formula>$B$225&lt;1</formula>
    </cfRule>
  </conditionalFormatting>
  <conditionalFormatting sqref="B224:H224">
    <cfRule type="expression" priority="285" aboveAverage="0" equalAverage="0" bottom="0" percent="0" rank="0" text="" dxfId="10675">
      <formula>$B$224&lt;1</formula>
    </cfRule>
  </conditionalFormatting>
  <conditionalFormatting sqref="B223:H223">
    <cfRule type="expression" priority="286" aboveAverage="0" equalAverage="0" bottom="0" percent="0" rank="0" text="" dxfId="10676">
      <formula>$B$223&lt;1</formula>
    </cfRule>
  </conditionalFormatting>
  <conditionalFormatting sqref="B222:H222">
    <cfRule type="expression" priority="287" aboveAverage="0" equalAverage="0" bottom="0" percent="0" rank="0" text="" dxfId="10677">
      <formula>$B$222&lt;1</formula>
    </cfRule>
  </conditionalFormatting>
  <conditionalFormatting sqref="B221:H221">
    <cfRule type="expression" priority="288" aboveAverage="0" equalAverage="0" bottom="0" percent="0" rank="0" text="" dxfId="10678">
      <formula>$B$221&lt;1</formula>
    </cfRule>
  </conditionalFormatting>
  <conditionalFormatting sqref="B220:H220">
    <cfRule type="expression" priority="289" aboveAverage="0" equalAverage="0" bottom="0" percent="0" rank="0" text="" dxfId="10679">
      <formula>$B$220&lt;1</formula>
    </cfRule>
  </conditionalFormatting>
  <conditionalFormatting sqref="B219:H219">
    <cfRule type="expression" priority="290" aboveAverage="0" equalAverage="0" bottom="0" percent="0" rank="0" text="" dxfId="10680">
      <formula>$B$219&lt;1</formula>
    </cfRule>
  </conditionalFormatting>
  <conditionalFormatting sqref="B218:H218">
    <cfRule type="expression" priority="291" aboveAverage="0" equalAverage="0" bottom="0" percent="0" rank="0" text="" dxfId="10681">
      <formula>$B$218&lt;1</formula>
    </cfRule>
  </conditionalFormatting>
  <conditionalFormatting sqref="B217:H217">
    <cfRule type="expression" priority="292" aboveAverage="0" equalAverage="0" bottom="0" percent="0" rank="0" text="" dxfId="10682">
      <formula>$B$217&lt;1</formula>
    </cfRule>
  </conditionalFormatting>
  <conditionalFormatting sqref="B216:H216">
    <cfRule type="expression" priority="293" aboveAverage="0" equalAverage="0" bottom="0" percent="0" rank="0" text="" dxfId="10683">
      <formula>$B$216&lt;1</formula>
    </cfRule>
  </conditionalFormatting>
  <conditionalFormatting sqref="B215:H215">
    <cfRule type="expression" priority="294" aboveAverage="0" equalAverage="0" bottom="0" percent="0" rank="0" text="" dxfId="10684">
      <formula>$B$215&lt;1</formula>
    </cfRule>
  </conditionalFormatting>
  <conditionalFormatting sqref="B214:H214">
    <cfRule type="expression" priority="295" aboveAverage="0" equalAverage="0" bottom="0" percent="0" rank="0" text="" dxfId="10685">
      <formula>$B$214&lt;1</formula>
    </cfRule>
  </conditionalFormatting>
  <conditionalFormatting sqref="B213:H213">
    <cfRule type="expression" priority="296" aboveAverage="0" equalAverage="0" bottom="0" percent="0" rank="0" text="" dxfId="10686">
      <formula>$B$213&lt;1</formula>
    </cfRule>
  </conditionalFormatting>
  <conditionalFormatting sqref="B212:H212">
    <cfRule type="expression" priority="297" aboveAverage="0" equalAverage="0" bottom="0" percent="0" rank="0" text="" dxfId="10687">
      <formula>$B$212&lt;1</formula>
    </cfRule>
  </conditionalFormatting>
  <conditionalFormatting sqref="B211:H211">
    <cfRule type="expression" priority="298" aboveAverage="0" equalAverage="0" bottom="0" percent="0" rank="0" text="" dxfId="10688">
      <formula>$B$211&lt;1</formula>
    </cfRule>
  </conditionalFormatting>
  <conditionalFormatting sqref="B210:H210">
    <cfRule type="expression" priority="299" aboveAverage="0" equalAverage="0" bottom="0" percent="0" rank="0" text="" dxfId="10689">
      <formula>$B$210&lt;1</formula>
    </cfRule>
  </conditionalFormatting>
  <conditionalFormatting sqref="B209:H209">
    <cfRule type="expression" priority="300" aboveAverage="0" equalAverage="0" bottom="0" percent="0" rank="0" text="" dxfId="10690">
      <formula>$B$209&lt;1</formula>
    </cfRule>
  </conditionalFormatting>
  <conditionalFormatting sqref="B208:H208">
    <cfRule type="expression" priority="301" aboveAverage="0" equalAverage="0" bottom="0" percent="0" rank="0" text="" dxfId="10691">
      <formula>$B$208&lt;1</formula>
    </cfRule>
  </conditionalFormatting>
  <conditionalFormatting sqref="B207:H207">
    <cfRule type="expression" priority="302" aboveAverage="0" equalAverage="0" bottom="0" percent="0" rank="0" text="" dxfId="10692">
      <formula>$B$207&lt;1</formula>
    </cfRule>
  </conditionalFormatting>
  <conditionalFormatting sqref="B206:H206">
    <cfRule type="expression" priority="303" aboveAverage="0" equalAverage="0" bottom="0" percent="0" rank="0" text="" dxfId="10693">
      <formula>$B$206&lt;1</formula>
    </cfRule>
  </conditionalFormatting>
  <conditionalFormatting sqref="B205:H205">
    <cfRule type="expression" priority="304" aboveAverage="0" equalAverage="0" bottom="0" percent="0" rank="0" text="" dxfId="10694">
      <formula>$B$205&lt;1</formula>
    </cfRule>
  </conditionalFormatting>
  <conditionalFormatting sqref="B204:H204">
    <cfRule type="expression" priority="305" aboveAverage="0" equalAverage="0" bottom="0" percent="0" rank="0" text="" dxfId="10695">
      <formula>$B$204&lt;1</formula>
    </cfRule>
  </conditionalFormatting>
  <conditionalFormatting sqref="B203:H203">
    <cfRule type="expression" priority="306" aboveAverage="0" equalAverage="0" bottom="0" percent="0" rank="0" text="" dxfId="10696">
      <formula>$B$203&lt;1</formula>
    </cfRule>
  </conditionalFormatting>
  <conditionalFormatting sqref="B202:H202">
    <cfRule type="expression" priority="307" aboveAverage="0" equalAverage="0" bottom="0" percent="0" rank="0" text="" dxfId="10697">
      <formula>$B$202&lt;1</formula>
    </cfRule>
  </conditionalFormatting>
  <conditionalFormatting sqref="B201:H201">
    <cfRule type="expression" priority="308" aboveAverage="0" equalAverage="0" bottom="0" percent="0" rank="0" text="" dxfId="10698">
      <formula>$B$201&lt;1</formula>
    </cfRule>
  </conditionalFormatting>
  <conditionalFormatting sqref="B200:H200">
    <cfRule type="expression" priority="309" aboveAverage="0" equalAverage="0" bottom="0" percent="0" rank="0" text="" dxfId="10699">
      <formula>$B$200&lt;1</formula>
    </cfRule>
  </conditionalFormatting>
  <conditionalFormatting sqref="B197:H197">
    <cfRule type="expression" priority="310" aboveAverage="0" equalAverage="0" bottom="0" percent="0" rank="0" text="" dxfId="10700">
      <formula>$B$197&lt;1</formula>
    </cfRule>
  </conditionalFormatting>
  <conditionalFormatting sqref="B196:H196">
    <cfRule type="expression" priority="311" aboveAverage="0" equalAverage="0" bottom="0" percent="0" rank="0" text="" dxfId="10701">
      <formula>$B$196&lt;1</formula>
    </cfRule>
  </conditionalFormatting>
  <conditionalFormatting sqref="B195:H195">
    <cfRule type="expression" priority="312" aboveAverage="0" equalAverage="0" bottom="0" percent="0" rank="0" text="" dxfId="10702">
      <formula>$B$195&lt;1</formula>
    </cfRule>
  </conditionalFormatting>
  <conditionalFormatting sqref="B194:H194">
    <cfRule type="expression" priority="313" aboveAverage="0" equalAverage="0" bottom="0" percent="0" rank="0" text="" dxfId="10703">
      <formula>$B$194&lt;1</formula>
    </cfRule>
  </conditionalFormatting>
  <conditionalFormatting sqref="B193:H193">
    <cfRule type="expression" priority="314" aboveAverage="0" equalAverage="0" bottom="0" percent="0" rank="0" text="" dxfId="10704">
      <formula>$B$193&lt;1</formula>
    </cfRule>
  </conditionalFormatting>
  <conditionalFormatting sqref="B192:H192">
    <cfRule type="expression" priority="315" aboveAverage="0" equalAverage="0" bottom="0" percent="0" rank="0" text="" dxfId="10705">
      <formula>$B$192&lt;1</formula>
    </cfRule>
  </conditionalFormatting>
  <conditionalFormatting sqref="B191:H191">
    <cfRule type="expression" priority="316" aboveAverage="0" equalAverage="0" bottom="0" percent="0" rank="0" text="" dxfId="10706">
      <formula>$B$191&lt;1</formula>
    </cfRule>
  </conditionalFormatting>
  <conditionalFormatting sqref="B190:H190">
    <cfRule type="expression" priority="317" aboveAverage="0" equalAverage="0" bottom="0" percent="0" rank="0" text="" dxfId="10707">
      <formula>$B$190&lt;1</formula>
    </cfRule>
  </conditionalFormatting>
  <conditionalFormatting sqref="B189:H189">
    <cfRule type="expression" priority="318" aboveAverage="0" equalAverage="0" bottom="0" percent="0" rank="0" text="" dxfId="10708">
      <formula>$B$189&lt;1</formula>
    </cfRule>
  </conditionalFormatting>
  <conditionalFormatting sqref="B188:H188">
    <cfRule type="expression" priority="319" aboveAverage="0" equalAverage="0" bottom="0" percent="0" rank="0" text="" dxfId="10709">
      <formula>$B$188&lt;1</formula>
    </cfRule>
  </conditionalFormatting>
  <conditionalFormatting sqref="B187:H187">
    <cfRule type="expression" priority="320" aboveAverage="0" equalAverage="0" bottom="0" percent="0" rank="0" text="" dxfId="10710">
      <formula>$B$187&lt;1</formula>
    </cfRule>
  </conditionalFormatting>
  <conditionalFormatting sqref="B186:H186">
    <cfRule type="expression" priority="321" aboveAverage="0" equalAverage="0" bottom="0" percent="0" rank="0" text="" dxfId="10711">
      <formula>$B$186&lt;1</formula>
    </cfRule>
  </conditionalFormatting>
  <conditionalFormatting sqref="B185:H185">
    <cfRule type="expression" priority="322" aboveAverage="0" equalAverage="0" bottom="0" percent="0" rank="0" text="" dxfId="10712">
      <formula>$B$185&lt;1</formula>
    </cfRule>
  </conditionalFormatting>
  <conditionalFormatting sqref="B180:H180">
    <cfRule type="expression" priority="323" aboveAverage="0" equalAverage="0" bottom="0" percent="0" rank="0" text="" dxfId="10713">
      <formula>$B$180&lt;1</formula>
    </cfRule>
  </conditionalFormatting>
  <conditionalFormatting sqref="B179:H179">
    <cfRule type="expression" priority="324" aboveAverage="0" equalAverage="0" bottom="0" percent="0" rank="0" text="" dxfId="10714">
      <formula>$B$179&lt;1</formula>
    </cfRule>
  </conditionalFormatting>
  <conditionalFormatting sqref="B178:H178">
    <cfRule type="expression" priority="325" aboveAverage="0" equalAverage="0" bottom="0" percent="0" rank="0" text="" dxfId="10715">
      <formula>$B$178&lt;1</formula>
    </cfRule>
  </conditionalFormatting>
  <conditionalFormatting sqref="B177:H177">
    <cfRule type="expression" priority="326" aboveAverage="0" equalAverage="0" bottom="0" percent="0" rank="0" text="" dxfId="10716">
      <formula>$B$177&lt;1</formula>
    </cfRule>
  </conditionalFormatting>
  <conditionalFormatting sqref="B176:H176">
    <cfRule type="expression" priority="327" aboveAverage="0" equalAverage="0" bottom="0" percent="0" rank="0" text="" dxfId="10717">
      <formula>$B$176&lt;1</formula>
    </cfRule>
  </conditionalFormatting>
  <conditionalFormatting sqref="B175:H175">
    <cfRule type="expression" priority="328" aboveAverage="0" equalAverage="0" bottom="0" percent="0" rank="0" text="" dxfId="10718">
      <formula>$B$175&lt;1</formula>
    </cfRule>
  </conditionalFormatting>
  <conditionalFormatting sqref="B174:H174">
    <cfRule type="expression" priority="329" aboveAverage="0" equalAverage="0" bottom="0" percent="0" rank="0" text="" dxfId="10719">
      <formula>$B$174&lt;1</formula>
    </cfRule>
  </conditionalFormatting>
  <conditionalFormatting sqref="B173:H173">
    <cfRule type="expression" priority="330" aboveAverage="0" equalAverage="0" bottom="0" percent="0" rank="0" text="" dxfId="10720">
      <formula>$B$173&lt;1</formula>
    </cfRule>
  </conditionalFormatting>
  <conditionalFormatting sqref="B172:H172">
    <cfRule type="expression" priority="331" aboveAverage="0" equalAverage="0" bottom="0" percent="0" rank="0" text="" dxfId="10721">
      <formula>$B$172&lt;1</formula>
    </cfRule>
  </conditionalFormatting>
  <conditionalFormatting sqref="B171:H171">
    <cfRule type="expression" priority="332" aboveAverage="0" equalAverage="0" bottom="0" percent="0" rank="0" text="" dxfId="10722">
      <formula>$B$171&lt;1</formula>
    </cfRule>
  </conditionalFormatting>
  <conditionalFormatting sqref="B170:H170">
    <cfRule type="expression" priority="333" aboveAverage="0" equalAverage="0" bottom="0" percent="0" rank="0" text="" dxfId="10723">
      <formula>$B$170&lt;1</formula>
    </cfRule>
  </conditionalFormatting>
  <conditionalFormatting sqref="B169:H169">
    <cfRule type="expression" priority="334" aboveAverage="0" equalAverage="0" bottom="0" percent="0" rank="0" text="" dxfId="10724">
      <formula>$B$169&lt;1</formula>
    </cfRule>
  </conditionalFormatting>
  <conditionalFormatting sqref="B168:H168">
    <cfRule type="expression" priority="335" aboveAverage="0" equalAverage="0" bottom="0" percent="0" rank="0" text="" dxfId="10725">
      <formula>$B$168&lt;1</formula>
    </cfRule>
  </conditionalFormatting>
  <conditionalFormatting sqref="B167:H167">
    <cfRule type="expression" priority="336" aboveAverage="0" equalAverage="0" bottom="0" percent="0" rank="0" text="" dxfId="10726">
      <formula>$B$167&lt;1</formula>
    </cfRule>
  </conditionalFormatting>
  <conditionalFormatting sqref="B166:H166">
    <cfRule type="expression" priority="337" aboveAverage="0" equalAverage="0" bottom="0" percent="0" rank="0" text="" dxfId="10727">
      <formula>$B$166&lt;1</formula>
    </cfRule>
  </conditionalFormatting>
  <conditionalFormatting sqref="B165:H165">
    <cfRule type="expression" priority="338" aboveAverage="0" equalAverage="0" bottom="0" percent="0" rank="0" text="" dxfId="10728">
      <formula>$B$165&lt;1</formula>
    </cfRule>
  </conditionalFormatting>
  <conditionalFormatting sqref="B164:H164">
    <cfRule type="expression" priority="339" aboveAverage="0" equalAverage="0" bottom="0" percent="0" rank="0" text="" dxfId="10729">
      <formula>$B$164&lt;1</formula>
    </cfRule>
  </conditionalFormatting>
  <conditionalFormatting sqref="B163:H163">
    <cfRule type="expression" priority="340" aboveAverage="0" equalAverage="0" bottom="0" percent="0" rank="0" text="" dxfId="10730">
      <formula>$B$163&lt;1</formula>
    </cfRule>
  </conditionalFormatting>
  <conditionalFormatting sqref="B162:H162">
    <cfRule type="expression" priority="341" aboveAverage="0" equalAverage="0" bottom="0" percent="0" rank="0" text="" dxfId="10731">
      <formula>$B$162&lt;1</formula>
    </cfRule>
  </conditionalFormatting>
  <conditionalFormatting sqref="B161:H161">
    <cfRule type="expression" priority="342" aboveAverage="0" equalAverage="0" bottom="0" percent="0" rank="0" text="" dxfId="10732">
      <formula>$B$161&lt;1</formula>
    </cfRule>
  </conditionalFormatting>
  <conditionalFormatting sqref="B160:H160">
    <cfRule type="expression" priority="343" aboveAverage="0" equalAverage="0" bottom="0" percent="0" rank="0" text="" dxfId="10733">
      <formula>$B$160&lt;1</formula>
    </cfRule>
  </conditionalFormatting>
  <conditionalFormatting sqref="B159:H159">
    <cfRule type="expression" priority="344" aboveAverage="0" equalAverage="0" bottom="0" percent="0" rank="0" text="" dxfId="10734">
      <formula>$B$159&lt;1</formula>
    </cfRule>
  </conditionalFormatting>
  <conditionalFormatting sqref="B158:H158">
    <cfRule type="expression" priority="345" aboveAverage="0" equalAverage="0" bottom="0" percent="0" rank="0" text="" dxfId="10735">
      <formula>$B$158&lt;1</formula>
    </cfRule>
  </conditionalFormatting>
  <conditionalFormatting sqref="B157:H157">
    <cfRule type="expression" priority="346" aboveAverage="0" equalAverage="0" bottom="0" percent="0" rank="0" text="" dxfId="10736">
      <formula>$B$157&lt;1</formula>
    </cfRule>
  </conditionalFormatting>
  <conditionalFormatting sqref="B156:H156">
    <cfRule type="expression" priority="347" aboveAverage="0" equalAverage="0" bottom="0" percent="0" rank="0" text="" dxfId="10737">
      <formula>$B$156&lt;1</formula>
    </cfRule>
  </conditionalFormatting>
  <conditionalFormatting sqref="B155:H155">
    <cfRule type="expression" priority="348" aboveAverage="0" equalAverage="0" bottom="0" percent="0" rank="0" text="" dxfId="10738">
      <formula>$B$155&lt;1</formula>
    </cfRule>
  </conditionalFormatting>
  <conditionalFormatting sqref="B154:H154">
    <cfRule type="expression" priority="349" aboveAverage="0" equalAverage="0" bottom="0" percent="0" rank="0" text="" dxfId="10739">
      <formula>$B$154&lt;1</formula>
    </cfRule>
  </conditionalFormatting>
  <conditionalFormatting sqref="B153:H153">
    <cfRule type="expression" priority="350" aboveAverage="0" equalAverage="0" bottom="0" percent="0" rank="0" text="" dxfId="10740">
      <formula>$B$153&lt;1</formula>
    </cfRule>
  </conditionalFormatting>
  <conditionalFormatting sqref="B152:H152">
    <cfRule type="expression" priority="351" aboveAverage="0" equalAverage="0" bottom="0" percent="0" rank="0" text="" dxfId="10741">
      <formula>$B$152&lt;1</formula>
    </cfRule>
  </conditionalFormatting>
  <conditionalFormatting sqref="B151:H151">
    <cfRule type="expression" priority="352" aboveAverage="0" equalAverage="0" bottom="0" percent="0" rank="0" text="" dxfId="10742">
      <formula>$B$151&lt;1</formula>
    </cfRule>
  </conditionalFormatting>
  <conditionalFormatting sqref="B150:H150">
    <cfRule type="expression" priority="353" aboveAverage="0" equalAverage="0" bottom="0" percent="0" rank="0" text="" dxfId="10743">
      <formula>$B$150&lt;1</formula>
    </cfRule>
  </conditionalFormatting>
  <conditionalFormatting sqref="B149:H149">
    <cfRule type="expression" priority="354" aboveAverage="0" equalAverage="0" bottom="0" percent="0" rank="0" text="" dxfId="10744">
      <formula>$B$149&lt;1</formula>
    </cfRule>
  </conditionalFormatting>
  <conditionalFormatting sqref="B148:H148">
    <cfRule type="expression" priority="355" aboveAverage="0" equalAverage="0" bottom="0" percent="0" rank="0" text="" dxfId="10745">
      <formula>$B$148&lt;1</formula>
    </cfRule>
  </conditionalFormatting>
  <conditionalFormatting sqref="B147:H147">
    <cfRule type="expression" priority="356" aboveAverage="0" equalAverage="0" bottom="0" percent="0" rank="0" text="" dxfId="10746">
      <formula>$B$147&lt;1</formula>
    </cfRule>
  </conditionalFormatting>
  <conditionalFormatting sqref="B146:H146">
    <cfRule type="expression" priority="357" aboveAverage="0" equalAverage="0" bottom="0" percent="0" rank="0" text="" dxfId="10747">
      <formula>$B$146&lt;1</formula>
    </cfRule>
  </conditionalFormatting>
  <conditionalFormatting sqref="B145:H145">
    <cfRule type="expression" priority="358" aboveAverage="0" equalAverage="0" bottom="0" percent="0" rank="0" text="" dxfId="10748">
      <formula>$B$145&lt;1</formula>
    </cfRule>
  </conditionalFormatting>
  <conditionalFormatting sqref="B144:H144">
    <cfRule type="expression" priority="359" aboveAverage="0" equalAverage="0" bottom="0" percent="0" rank="0" text="" dxfId="10749">
      <formula>$B$144&lt;1</formula>
    </cfRule>
  </conditionalFormatting>
  <conditionalFormatting sqref="B143:H143">
    <cfRule type="expression" priority="360" aboveAverage="0" equalAverage="0" bottom="0" percent="0" rank="0" text="" dxfId="10750">
      <formula>$B$143&lt;1</formula>
    </cfRule>
  </conditionalFormatting>
  <conditionalFormatting sqref="B142:H142">
    <cfRule type="expression" priority="361" aboveAverage="0" equalAverage="0" bottom="0" percent="0" rank="0" text="" dxfId="10751">
      <formula>$B$142&lt;1</formula>
    </cfRule>
  </conditionalFormatting>
  <conditionalFormatting sqref="B141:H141">
    <cfRule type="expression" priority="362" aboveAverage="0" equalAverage="0" bottom="0" percent="0" rank="0" text="" dxfId="10752">
      <formula>$B$141&lt;1</formula>
    </cfRule>
  </conditionalFormatting>
  <conditionalFormatting sqref="B140:H140">
    <cfRule type="expression" priority="363" aboveAverage="0" equalAverage="0" bottom="0" percent="0" rank="0" text="" dxfId="10753">
      <formula>$B$140&lt;1</formula>
    </cfRule>
  </conditionalFormatting>
  <conditionalFormatting sqref="B139:H139">
    <cfRule type="expression" priority="364" aboveAverage="0" equalAverage="0" bottom="0" percent="0" rank="0" text="" dxfId="10754">
      <formula>$B$139&lt;1</formula>
    </cfRule>
  </conditionalFormatting>
  <conditionalFormatting sqref="B138:H138">
    <cfRule type="expression" priority="365" aboveAverage="0" equalAverage="0" bottom="0" percent="0" rank="0" text="" dxfId="10755">
      <formula>$B$138&lt;1</formula>
    </cfRule>
  </conditionalFormatting>
  <conditionalFormatting sqref="B137:H137">
    <cfRule type="expression" priority="366" aboveAverage="0" equalAverage="0" bottom="0" percent="0" rank="0" text="" dxfId="10756">
      <formula>$B$137&lt;1</formula>
    </cfRule>
  </conditionalFormatting>
  <conditionalFormatting sqref="B136:H136">
    <cfRule type="expression" priority="367" aboveAverage="0" equalAverage="0" bottom="0" percent="0" rank="0" text="" dxfId="10757">
      <formula>$B$136&lt;1</formula>
    </cfRule>
  </conditionalFormatting>
  <conditionalFormatting sqref="B135:H135">
    <cfRule type="expression" priority="368" aboveAverage="0" equalAverage="0" bottom="0" percent="0" rank="0" text="" dxfId="10758">
      <formula>$B$135&lt;1</formula>
    </cfRule>
  </conditionalFormatting>
  <conditionalFormatting sqref="B134:H134">
    <cfRule type="expression" priority="369" aboveAverage="0" equalAverage="0" bottom="0" percent="0" rank="0" text="" dxfId="10759">
      <formula>$B$134&lt;1</formula>
    </cfRule>
  </conditionalFormatting>
  <conditionalFormatting sqref="B133:H133">
    <cfRule type="expression" priority="370" aboveAverage="0" equalAverage="0" bottom="0" percent="0" rank="0" text="" dxfId="10760">
      <formula>$B$133&lt;1</formula>
    </cfRule>
  </conditionalFormatting>
  <conditionalFormatting sqref="B132:H132">
    <cfRule type="expression" priority="371" aboveAverage="0" equalAverage="0" bottom="0" percent="0" rank="0" text="" dxfId="10761">
      <formula>$B$132&lt;1</formula>
    </cfRule>
  </conditionalFormatting>
  <conditionalFormatting sqref="B131:H131">
    <cfRule type="expression" priority="372" aboveAverage="0" equalAverage="0" bottom="0" percent="0" rank="0" text="" dxfId="10762">
      <formula>$B$131&lt;1</formula>
    </cfRule>
  </conditionalFormatting>
  <conditionalFormatting sqref="B130:H130">
    <cfRule type="expression" priority="373" aboveAverage="0" equalAverage="0" bottom="0" percent="0" rank="0" text="" dxfId="10763">
      <formula>$B$130&lt;1</formula>
    </cfRule>
  </conditionalFormatting>
  <conditionalFormatting sqref="B129:H129">
    <cfRule type="expression" priority="374" aboveAverage="0" equalAverage="0" bottom="0" percent="0" rank="0" text="" dxfId="10764">
      <formula>$B$129&lt;1</formula>
    </cfRule>
  </conditionalFormatting>
  <conditionalFormatting sqref="B128:H128">
    <cfRule type="expression" priority="375" aboveAverage="0" equalAverage="0" bottom="0" percent="0" rank="0" text="" dxfId="10765">
      <formula>$B$128&lt;1</formula>
    </cfRule>
  </conditionalFormatting>
  <conditionalFormatting sqref="B127:H127">
    <cfRule type="expression" priority="376" aboveAverage="0" equalAverage="0" bottom="0" percent="0" rank="0" text="" dxfId="10766">
      <formula>$B$127&lt;1</formula>
    </cfRule>
  </conditionalFormatting>
  <conditionalFormatting sqref="B126:H126">
    <cfRule type="expression" priority="377" aboveAverage="0" equalAverage="0" bottom="0" percent="0" rank="0" text="" dxfId="10767">
      <formula>$B$126&lt;1</formula>
    </cfRule>
  </conditionalFormatting>
  <conditionalFormatting sqref="B125:H125">
    <cfRule type="expression" priority="378" aboveAverage="0" equalAverage="0" bottom="0" percent="0" rank="0" text="" dxfId="10768">
      <formula>$B$125&lt;1</formula>
    </cfRule>
  </conditionalFormatting>
  <conditionalFormatting sqref="B124:H124">
    <cfRule type="expression" priority="379" aboveAverage="0" equalAverage="0" bottom="0" percent="0" rank="0" text="" dxfId="10769">
      <formula>$B$124&lt;1</formula>
    </cfRule>
  </conditionalFormatting>
  <conditionalFormatting sqref="B123:H123">
    <cfRule type="expression" priority="380" aboveAverage="0" equalAverage="0" bottom="0" percent="0" rank="0" text="" dxfId="10770">
      <formula>$B$123&lt;1</formula>
    </cfRule>
  </conditionalFormatting>
  <conditionalFormatting sqref="B122:H122">
    <cfRule type="expression" priority="381" aboveAverage="0" equalAverage="0" bottom="0" percent="0" rank="0" text="" dxfId="10771">
      <formula>$B$122&lt;1</formula>
    </cfRule>
  </conditionalFormatting>
  <conditionalFormatting sqref="B121:H121">
    <cfRule type="expression" priority="382" aboveAverage="0" equalAverage="0" bottom="0" percent="0" rank="0" text="" dxfId="10772">
      <formula>$B$121&lt;1</formula>
    </cfRule>
  </conditionalFormatting>
  <conditionalFormatting sqref="B120:H120">
    <cfRule type="expression" priority="383" aboveAverage="0" equalAverage="0" bottom="0" percent="0" rank="0" text="" dxfId="10773">
      <formula>$B$120&lt;1</formula>
    </cfRule>
  </conditionalFormatting>
  <conditionalFormatting sqref="B119:H119">
    <cfRule type="expression" priority="384" aboveAverage="0" equalAverage="0" bottom="0" percent="0" rank="0" text="" dxfId="10774">
      <formula>$B$119&lt;1</formula>
    </cfRule>
  </conditionalFormatting>
  <conditionalFormatting sqref="B118:H118">
    <cfRule type="expression" priority="385" aboveAverage="0" equalAverage="0" bottom="0" percent="0" rank="0" text="" dxfId="10775">
      <formula>$B$118&lt;1</formula>
    </cfRule>
  </conditionalFormatting>
  <conditionalFormatting sqref="B117:H117">
    <cfRule type="expression" priority="386" aboveAverage="0" equalAverage="0" bottom="0" percent="0" rank="0" text="" dxfId="10776">
      <formula>$B$117&lt;1</formula>
    </cfRule>
  </conditionalFormatting>
  <conditionalFormatting sqref="B116:H116">
    <cfRule type="expression" priority="387" aboveAverage="0" equalAverage="0" bottom="0" percent="0" rank="0" text="" dxfId="10777">
      <formula>$B$116&lt;1</formula>
    </cfRule>
  </conditionalFormatting>
  <conditionalFormatting sqref="B115:H115">
    <cfRule type="expression" priority="388" aboveAverage="0" equalAverage="0" bottom="0" percent="0" rank="0" text="" dxfId="10778">
      <formula>$B$115&lt;1</formula>
    </cfRule>
  </conditionalFormatting>
  <conditionalFormatting sqref="B114:H114">
    <cfRule type="expression" priority="389" aboveAverage="0" equalAverage="0" bottom="0" percent="0" rank="0" text="" dxfId="10779">
      <formula>$B$114&lt;1</formula>
    </cfRule>
  </conditionalFormatting>
  <conditionalFormatting sqref="B113:H113">
    <cfRule type="expression" priority="390" aboveAverage="0" equalAverage="0" bottom="0" percent="0" rank="0" text="" dxfId="10780">
      <formula>$B$113&lt;1</formula>
    </cfRule>
  </conditionalFormatting>
  <conditionalFormatting sqref="B112:H112">
    <cfRule type="expression" priority="391" aboveAverage="0" equalAverage="0" bottom="0" percent="0" rank="0" text="" dxfId="10781">
      <formula>$B$112&lt;1</formula>
    </cfRule>
  </conditionalFormatting>
  <conditionalFormatting sqref="B111:H111">
    <cfRule type="expression" priority="392" aboveAverage="0" equalAverage="0" bottom="0" percent="0" rank="0" text="" dxfId="10782">
      <formula>$B$111&lt;1</formula>
    </cfRule>
  </conditionalFormatting>
  <conditionalFormatting sqref="B110:H110">
    <cfRule type="expression" priority="393" aboveAverage="0" equalAverage="0" bottom="0" percent="0" rank="0" text="" dxfId="10783">
      <formula>$B$110&lt;1</formula>
    </cfRule>
  </conditionalFormatting>
  <conditionalFormatting sqref="B109:H109">
    <cfRule type="expression" priority="394" aboveAverage="0" equalAverage="0" bottom="0" percent="0" rank="0" text="" dxfId="10784">
      <formula>$B$109&lt;1</formula>
    </cfRule>
  </conditionalFormatting>
  <conditionalFormatting sqref="B108:H108">
    <cfRule type="expression" priority="395" aboveAverage="0" equalAverage="0" bottom="0" percent="0" rank="0" text="" dxfId="10785">
      <formula>$B$108&lt;1</formula>
    </cfRule>
  </conditionalFormatting>
  <conditionalFormatting sqref="B107:H107">
    <cfRule type="expression" priority="396" aboveAverage="0" equalAverage="0" bottom="0" percent="0" rank="0" text="" dxfId="10786">
      <formula>$B$107&lt;1</formula>
    </cfRule>
  </conditionalFormatting>
  <conditionalFormatting sqref="B106:H106">
    <cfRule type="expression" priority="397" aboveAverage="0" equalAverage="0" bottom="0" percent="0" rank="0" text="" dxfId="10787">
      <formula>$B$106&lt;1</formula>
    </cfRule>
  </conditionalFormatting>
  <conditionalFormatting sqref="B105:H105">
    <cfRule type="expression" priority="398" aboveAverage="0" equalAverage="0" bottom="0" percent="0" rank="0" text="" dxfId="10788">
      <formula>$B$105&lt;1</formula>
    </cfRule>
  </conditionalFormatting>
  <conditionalFormatting sqref="B104:H104">
    <cfRule type="expression" priority="399" aboveAverage="0" equalAverage="0" bottom="0" percent="0" rank="0" text="" dxfId="10789">
      <formula>$B$104&lt;1</formula>
    </cfRule>
  </conditionalFormatting>
  <conditionalFormatting sqref="B103:H103">
    <cfRule type="expression" priority="400" aboveAverage="0" equalAverage="0" bottom="0" percent="0" rank="0" text="" dxfId="10790">
      <formula>$B$103&lt;1</formula>
    </cfRule>
  </conditionalFormatting>
  <conditionalFormatting sqref="B102:H102">
    <cfRule type="expression" priority="401" aboveAverage="0" equalAverage="0" bottom="0" percent="0" rank="0" text="" dxfId="10791">
      <formula>$B$102&lt;1</formula>
    </cfRule>
  </conditionalFormatting>
  <conditionalFormatting sqref="B101:H101">
    <cfRule type="expression" priority="402" aboveAverage="0" equalAverage="0" bottom="0" percent="0" rank="0" text="" dxfId="10792">
      <formula>$B$101&lt;1</formula>
    </cfRule>
  </conditionalFormatting>
  <conditionalFormatting sqref="B100:H100">
    <cfRule type="expression" priority="403" aboveAverage="0" equalAverage="0" bottom="0" percent="0" rank="0" text="" dxfId="10793">
      <formula>$B$100&lt;1</formula>
    </cfRule>
  </conditionalFormatting>
  <conditionalFormatting sqref="B99:H99">
    <cfRule type="expression" priority="404" aboveAverage="0" equalAverage="0" bottom="0" percent="0" rank="0" text="" dxfId="10794">
      <formula>$B$99&lt;1</formula>
    </cfRule>
  </conditionalFormatting>
  <conditionalFormatting sqref="B98:H98">
    <cfRule type="expression" priority="405" aboveAverage="0" equalAverage="0" bottom="0" percent="0" rank="0" text="" dxfId="10795">
      <formula>$B$98&lt;1</formula>
    </cfRule>
  </conditionalFormatting>
  <conditionalFormatting sqref="B97:H97">
    <cfRule type="expression" priority="406" aboveAverage="0" equalAverage="0" bottom="0" percent="0" rank="0" text="" dxfId="10796">
      <formula>$B$97&lt;1</formula>
    </cfRule>
  </conditionalFormatting>
  <conditionalFormatting sqref="B96:H96">
    <cfRule type="expression" priority="407" aboveAverage="0" equalAverage="0" bottom="0" percent="0" rank="0" text="" dxfId="10797">
      <formula>$B$96&lt;1</formula>
    </cfRule>
  </conditionalFormatting>
  <conditionalFormatting sqref="B95:H95">
    <cfRule type="expression" priority="408" aboveAverage="0" equalAverage="0" bottom="0" percent="0" rank="0" text="" dxfId="10798">
      <formula>$B$95&lt;1</formula>
    </cfRule>
  </conditionalFormatting>
  <conditionalFormatting sqref="B94:H94">
    <cfRule type="expression" priority="409" aboveAverage="0" equalAverage="0" bottom="0" percent="0" rank="0" text="" dxfId="10799">
      <formula>$B$94&lt;1</formula>
    </cfRule>
  </conditionalFormatting>
  <conditionalFormatting sqref="B93:H93">
    <cfRule type="expression" priority="410" aboveAverage="0" equalAverage="0" bottom="0" percent="0" rank="0" text="" dxfId="10800">
      <formula>$B$93&lt;1</formula>
    </cfRule>
  </conditionalFormatting>
  <conditionalFormatting sqref="B92:H92">
    <cfRule type="expression" priority="411" aboveAverage="0" equalAverage="0" bottom="0" percent="0" rank="0" text="" dxfId="10801">
      <formula>$B$92&lt;1</formula>
    </cfRule>
  </conditionalFormatting>
  <conditionalFormatting sqref="B91:H91">
    <cfRule type="expression" priority="412" aboveAverage="0" equalAverage="0" bottom="0" percent="0" rank="0" text="" dxfId="10802">
      <formula>$B$91&lt;1</formula>
    </cfRule>
  </conditionalFormatting>
  <conditionalFormatting sqref="B90:H90">
    <cfRule type="expression" priority="413" aboveAverage="0" equalAverage="0" bottom="0" percent="0" rank="0" text="" dxfId="10803">
      <formula>$B$90&lt;1</formula>
    </cfRule>
  </conditionalFormatting>
  <conditionalFormatting sqref="B89:H89">
    <cfRule type="expression" priority="414" aboveAverage="0" equalAverage="0" bottom="0" percent="0" rank="0" text="" dxfId="10804">
      <formula>$B$89&lt;1</formula>
    </cfRule>
  </conditionalFormatting>
  <conditionalFormatting sqref="B88:H88">
    <cfRule type="expression" priority="415" aboveAverage="0" equalAverage="0" bottom="0" percent="0" rank="0" text="" dxfId="10805">
      <formula>$B$88&lt;1</formula>
    </cfRule>
  </conditionalFormatting>
  <conditionalFormatting sqref="B87:H87">
    <cfRule type="expression" priority="416" aboveAverage="0" equalAverage="0" bottom="0" percent="0" rank="0" text="" dxfId="10806">
      <formula>$B$87&lt;1</formula>
    </cfRule>
  </conditionalFormatting>
  <conditionalFormatting sqref="B86:H86">
    <cfRule type="expression" priority="417" aboveAverage="0" equalAverage="0" bottom="0" percent="0" rank="0" text="" dxfId="10807">
      <formula>$B$86&lt;1</formula>
    </cfRule>
  </conditionalFormatting>
  <conditionalFormatting sqref="B85:H85">
    <cfRule type="expression" priority="418" aboveAverage="0" equalAverage="0" bottom="0" percent="0" rank="0" text="" dxfId="10808">
      <formula>$B$85&lt;1</formula>
    </cfRule>
  </conditionalFormatting>
  <conditionalFormatting sqref="B82:H82">
    <cfRule type="expression" priority="419" aboveAverage="0" equalAverage="0" bottom="0" percent="0" rank="0" text="" dxfId="10809">
      <formula>$B$82&lt;1</formula>
    </cfRule>
  </conditionalFormatting>
  <conditionalFormatting sqref="B81:H81">
    <cfRule type="expression" priority="420" aboveAverage="0" equalAverage="0" bottom="0" percent="0" rank="0" text="" dxfId="10810">
      <formula>$B$81&lt;1</formula>
    </cfRule>
  </conditionalFormatting>
  <conditionalFormatting sqref="B80:H80">
    <cfRule type="expression" priority="421" aboveAverage="0" equalAverage="0" bottom="0" percent="0" rank="0" text="" dxfId="10811">
      <formula>$B$80&lt;1</formula>
    </cfRule>
  </conditionalFormatting>
  <conditionalFormatting sqref="B79:H79">
    <cfRule type="expression" priority="422" aboveAverage="0" equalAverage="0" bottom="0" percent="0" rank="0" text="" dxfId="10812">
      <formula>$B$79&lt;1</formula>
    </cfRule>
  </conditionalFormatting>
  <conditionalFormatting sqref="B78:H78">
    <cfRule type="expression" priority="423" aboveAverage="0" equalAverage="0" bottom="0" percent="0" rank="0" text="" dxfId="10813">
      <formula>$B$78&lt;1</formula>
    </cfRule>
  </conditionalFormatting>
  <conditionalFormatting sqref="B77:H77">
    <cfRule type="expression" priority="424" aboveAverage="0" equalAverage="0" bottom="0" percent="0" rank="0" text="" dxfId="10814">
      <formula>$B$77&lt;1</formula>
    </cfRule>
  </conditionalFormatting>
  <conditionalFormatting sqref="B76:H76">
    <cfRule type="expression" priority="425" aboveAverage="0" equalAverage="0" bottom="0" percent="0" rank="0" text="" dxfId="10815">
      <formula>$B$76&lt;1</formula>
    </cfRule>
  </conditionalFormatting>
  <conditionalFormatting sqref="B75:H75">
    <cfRule type="expression" priority="426" aboveAverage="0" equalAverage="0" bottom="0" percent="0" rank="0" text="" dxfId="10816">
      <formula>$B$75&lt;1</formula>
    </cfRule>
  </conditionalFormatting>
  <conditionalFormatting sqref="B74:H74">
    <cfRule type="expression" priority="427" aboveAverage="0" equalAverage="0" bottom="0" percent="0" rank="0" text="" dxfId="10817">
      <formula>$B$74&lt;1</formula>
    </cfRule>
  </conditionalFormatting>
  <conditionalFormatting sqref="B73:H73">
    <cfRule type="expression" priority="428" aboveAverage="0" equalAverage="0" bottom="0" percent="0" rank="0" text="" dxfId="10818">
      <formula>$B$73&lt;1</formula>
    </cfRule>
  </conditionalFormatting>
  <conditionalFormatting sqref="B72:H72">
    <cfRule type="expression" priority="429" aboveAverage="0" equalAverage="0" bottom="0" percent="0" rank="0" text="" dxfId="10819">
      <formula>$B$72&lt;1</formula>
    </cfRule>
  </conditionalFormatting>
  <conditionalFormatting sqref="B71:H71">
    <cfRule type="expression" priority="430" aboveAverage="0" equalAverage="0" bottom="0" percent="0" rank="0" text="" dxfId="10820">
      <formula>$B$71&lt;1</formula>
    </cfRule>
  </conditionalFormatting>
  <conditionalFormatting sqref="B70:H70">
    <cfRule type="expression" priority="431" aboveAverage="0" equalAverage="0" bottom="0" percent="0" rank="0" text="" dxfId="10821">
      <formula>$B$70&lt;1</formula>
    </cfRule>
  </conditionalFormatting>
  <conditionalFormatting sqref="B69:H69">
    <cfRule type="expression" priority="432" aboveAverage="0" equalAverage="0" bottom="0" percent="0" rank="0" text="" dxfId="10822">
      <formula>$B$69&lt;1</formula>
    </cfRule>
  </conditionalFormatting>
  <conditionalFormatting sqref="B68:H68">
    <cfRule type="expression" priority="433" aboveAverage="0" equalAverage="0" bottom="0" percent="0" rank="0" text="" dxfId="10823">
      <formula>$B$68&lt;1</formula>
    </cfRule>
  </conditionalFormatting>
  <conditionalFormatting sqref="B67:H67">
    <cfRule type="expression" priority="434" aboveAverage="0" equalAverage="0" bottom="0" percent="0" rank="0" text="" dxfId="10824">
      <formula>$B$67&lt;1</formula>
    </cfRule>
  </conditionalFormatting>
  <conditionalFormatting sqref="B66:H66">
    <cfRule type="expression" priority="435" aboveAverage="0" equalAverage="0" bottom="0" percent="0" rank="0" text="" dxfId="10825">
      <formula>$B$66&lt;1</formula>
    </cfRule>
  </conditionalFormatting>
  <conditionalFormatting sqref="B65:H65">
    <cfRule type="expression" priority="436" aboveAverage="0" equalAverage="0" bottom="0" percent="0" rank="0" text="" dxfId="10826">
      <formula>$B$65&lt;1</formula>
    </cfRule>
  </conditionalFormatting>
  <conditionalFormatting sqref="B64:H64">
    <cfRule type="expression" priority="437" aboveAverage="0" equalAverage="0" bottom="0" percent="0" rank="0" text="" dxfId="10827">
      <formula>$B$64&lt;1</formula>
    </cfRule>
  </conditionalFormatting>
  <conditionalFormatting sqref="B63:H63">
    <cfRule type="expression" priority="438" aboveAverage="0" equalAverage="0" bottom="0" percent="0" rank="0" text="" dxfId="10828">
      <formula>$B$63&lt;1</formula>
    </cfRule>
  </conditionalFormatting>
  <conditionalFormatting sqref="B58:H58">
    <cfRule type="expression" priority="439" aboveAverage="0" equalAverage="0" bottom="0" percent="0" rank="0" text="" dxfId="10829">
      <formula>$B$58&lt;1</formula>
    </cfRule>
  </conditionalFormatting>
  <conditionalFormatting sqref="B57:H57">
    <cfRule type="expression" priority="440" aboveAverage="0" equalAverage="0" bottom="0" percent="0" rank="0" text="" dxfId="10830">
      <formula>$B$57&lt;1</formula>
    </cfRule>
  </conditionalFormatting>
  <conditionalFormatting sqref="B56:H56">
    <cfRule type="expression" priority="441" aboveAverage="0" equalAverage="0" bottom="0" percent="0" rank="0" text="" dxfId="10831">
      <formula>$B$56&lt;1</formula>
    </cfRule>
  </conditionalFormatting>
  <conditionalFormatting sqref="B55:H55">
    <cfRule type="expression" priority="442" aboveAverage="0" equalAverage="0" bottom="0" percent="0" rank="0" text="" dxfId="10832">
      <formula>$B$55&lt;1</formula>
    </cfRule>
  </conditionalFormatting>
  <conditionalFormatting sqref="B54:H54">
    <cfRule type="expression" priority="443" aboveAverage="0" equalAverage="0" bottom="0" percent="0" rank="0" text="" dxfId="10833">
      <formula>$B$54&lt;1</formula>
    </cfRule>
  </conditionalFormatting>
  <conditionalFormatting sqref="B53:H53">
    <cfRule type="expression" priority="444" aboveAverage="0" equalAverage="0" bottom="0" percent="0" rank="0" text="" dxfId="10834">
      <formula>$B$53&lt;1</formula>
    </cfRule>
  </conditionalFormatting>
  <conditionalFormatting sqref="B52:H52">
    <cfRule type="expression" priority="445" aboveAverage="0" equalAverage="0" bottom="0" percent="0" rank="0" text="" dxfId="10835">
      <formula>$B$52&lt;1</formula>
    </cfRule>
  </conditionalFormatting>
  <conditionalFormatting sqref="B51:H51">
    <cfRule type="expression" priority="446" aboveAverage="0" equalAverage="0" bottom="0" percent="0" rank="0" text="" dxfId="10836">
      <formula>$B$51&lt;1</formula>
    </cfRule>
  </conditionalFormatting>
  <conditionalFormatting sqref="B50:H50">
    <cfRule type="expression" priority="447" aboveAverage="0" equalAverage="0" bottom="0" percent="0" rank="0" text="" dxfId="10837">
      <formula>$B$50&lt;1</formula>
    </cfRule>
  </conditionalFormatting>
  <conditionalFormatting sqref="B49:H49">
    <cfRule type="expression" priority="448" aboveAverage="0" equalAverage="0" bottom="0" percent="0" rank="0" text="" dxfId="10838">
      <formula>$B$49&lt;1</formula>
    </cfRule>
  </conditionalFormatting>
  <conditionalFormatting sqref="B48:H48">
    <cfRule type="expression" priority="449" aboveAverage="0" equalAverage="0" bottom="0" percent="0" rank="0" text="" dxfId="10839">
      <formula>$B$48&lt;1</formula>
    </cfRule>
  </conditionalFormatting>
  <conditionalFormatting sqref="B47:H47">
    <cfRule type="expression" priority="450" aboveAverage="0" equalAverage="0" bottom="0" percent="0" rank="0" text="" dxfId="10840">
      <formula>$B$47&lt;1</formula>
    </cfRule>
  </conditionalFormatting>
  <conditionalFormatting sqref="B46:H46">
    <cfRule type="expression" priority="451" aboveAverage="0" equalAverage="0" bottom="0" percent="0" rank="0" text="" dxfId="10841">
      <formula>$B$46&lt;1</formula>
    </cfRule>
  </conditionalFormatting>
  <conditionalFormatting sqref="B45:H45">
    <cfRule type="expression" priority="452" aboveAverage="0" equalAverage="0" bottom="0" percent="0" rank="0" text="" dxfId="10842">
      <formula>$B$45&lt;1</formula>
    </cfRule>
  </conditionalFormatting>
  <conditionalFormatting sqref="B44:H44">
    <cfRule type="expression" priority="453" aboveAverage="0" equalAverage="0" bottom="0" percent="0" rank="0" text="" dxfId="10843">
      <formula>$B$44&lt;1</formula>
    </cfRule>
  </conditionalFormatting>
  <conditionalFormatting sqref="B43:H43">
    <cfRule type="expression" priority="454" aboveAverage="0" equalAverage="0" bottom="0" percent="0" rank="0" text="" dxfId="10844">
      <formula>$B$43&lt;1</formula>
    </cfRule>
  </conditionalFormatting>
  <conditionalFormatting sqref="B42:H42">
    <cfRule type="expression" priority="455" aboveAverage="0" equalAverage="0" bottom="0" percent="0" rank="0" text="" dxfId="10845">
      <formula>$B$42&lt;1</formula>
    </cfRule>
  </conditionalFormatting>
  <conditionalFormatting sqref="B41:H41">
    <cfRule type="expression" priority="456" aboveAverage="0" equalAverage="0" bottom="0" percent="0" rank="0" text="" dxfId="10846">
      <formula>$B$41&lt;1</formula>
    </cfRule>
  </conditionalFormatting>
  <conditionalFormatting sqref="B40:H40">
    <cfRule type="expression" priority="457" aboveAverage="0" equalAverage="0" bottom="0" percent="0" rank="0" text="" dxfId="10847">
      <formula>$B$40&lt;1</formula>
    </cfRule>
  </conditionalFormatting>
  <conditionalFormatting sqref="B39:H39">
    <cfRule type="expression" priority="458" aboveAverage="0" equalAverage="0" bottom="0" percent="0" rank="0" text="" dxfId="10848">
      <formula>$B$39&lt;1</formula>
    </cfRule>
  </conditionalFormatting>
  <conditionalFormatting sqref="B38:H38">
    <cfRule type="expression" priority="459" aboveAverage="0" equalAverage="0" bottom="0" percent="0" rank="0" text="" dxfId="10849">
      <formula>$B$38&lt;1</formula>
    </cfRule>
  </conditionalFormatting>
  <conditionalFormatting sqref="B37:H37">
    <cfRule type="expression" priority="460" aboveAverage="0" equalAverage="0" bottom="0" percent="0" rank="0" text="" dxfId="10850">
      <formula>$B$37&lt;1</formula>
    </cfRule>
  </conditionalFormatting>
  <conditionalFormatting sqref="B36:H36">
    <cfRule type="expression" priority="461" aboveAverage="0" equalAverage="0" bottom="0" percent="0" rank="0" text="" dxfId="10851">
      <formula>$B$36&lt;1</formula>
    </cfRule>
  </conditionalFormatting>
  <conditionalFormatting sqref="B35:H35">
    <cfRule type="expression" priority="462" aboveAverage="0" equalAverage="0" bottom="0" percent="0" rank="0" text="" dxfId="10852">
      <formula>$B$35&lt;1</formula>
    </cfRule>
  </conditionalFormatting>
  <conditionalFormatting sqref="B34:H34">
    <cfRule type="expression" priority="463" aboveAverage="0" equalAverage="0" bottom="0" percent="0" rank="0" text="" dxfId="10853">
      <formula>$B$34&lt;1</formula>
    </cfRule>
  </conditionalFormatting>
  <conditionalFormatting sqref="B33:H33">
    <cfRule type="expression" priority="464" aboveAverage="0" equalAverage="0" bottom="0" percent="0" rank="0" text="" dxfId="10854">
      <formula>$B$33&lt;1</formula>
    </cfRule>
  </conditionalFormatting>
  <conditionalFormatting sqref="B32:H32">
    <cfRule type="expression" priority="465" aboveAverage="0" equalAverage="0" bottom="0" percent="0" rank="0" text="" dxfId="10855">
      <formula>$B$32&lt;1</formula>
    </cfRule>
  </conditionalFormatting>
  <conditionalFormatting sqref="B31:H31">
    <cfRule type="expression" priority="466" aboveAverage="0" equalAverage="0" bottom="0" percent="0" rank="0" text="" dxfId="10856">
      <formula>$B$31&lt;1</formula>
    </cfRule>
  </conditionalFormatting>
  <conditionalFormatting sqref="B30:H30">
    <cfRule type="expression" priority="467" aboveAverage="0" equalAverage="0" bottom="0" percent="0" rank="0" text="" dxfId="10857">
      <formula>$B$30&lt;1</formula>
    </cfRule>
  </conditionalFormatting>
  <conditionalFormatting sqref="B29:H29">
    <cfRule type="expression" priority="468" aboveAverage="0" equalAverage="0" bottom="0" percent="0" rank="0" text="" dxfId="10858">
      <formula>$B$29&lt;1</formula>
    </cfRule>
  </conditionalFormatting>
  <conditionalFormatting sqref="B28:H28">
    <cfRule type="expression" priority="469" aboveAverage="0" equalAverage="0" bottom="0" percent="0" rank="0" text="" dxfId="10859">
      <formula>$B$28&lt;1</formula>
    </cfRule>
  </conditionalFormatting>
  <conditionalFormatting sqref="B27:H27">
    <cfRule type="expression" priority="470" aboveAverage="0" equalAverage="0" bottom="0" percent="0" rank="0" text="" dxfId="10860">
      <formula>$B$27&lt;1</formula>
    </cfRule>
  </conditionalFormatting>
  <conditionalFormatting sqref="B26:H26">
    <cfRule type="expression" priority="471" aboveAverage="0" equalAverage="0" bottom="0" percent="0" rank="0" text="" dxfId="10861">
      <formula>$B$26&lt;1</formula>
    </cfRule>
  </conditionalFormatting>
  <conditionalFormatting sqref="B25:H25">
    <cfRule type="expression" priority="472" aboveAverage="0" equalAverage="0" bottom="0" percent="0" rank="0" text="" dxfId="10862">
      <formula>$B$25&lt;1</formula>
    </cfRule>
  </conditionalFormatting>
  <conditionalFormatting sqref="B24:H24">
    <cfRule type="expression" priority="473" aboveAverage="0" equalAverage="0" bottom="0" percent="0" rank="0" text="" dxfId="10863">
      <formula>$B$24&lt;1</formula>
    </cfRule>
  </conditionalFormatting>
  <conditionalFormatting sqref="B23:H23">
    <cfRule type="expression" priority="474" aboveAverage="0" equalAverage="0" bottom="0" percent="0" rank="0" text="" dxfId="10864">
      <formula>$B$23&lt;1</formula>
    </cfRule>
  </conditionalFormatting>
  <conditionalFormatting sqref="B20:H20">
    <cfRule type="expression" priority="475" aboveAverage="0" equalAverage="0" bottom="0" percent="0" rank="0" text="" dxfId="10865">
      <formula>$B$20&lt;1</formula>
    </cfRule>
  </conditionalFormatting>
  <conditionalFormatting sqref="B19:H19">
    <cfRule type="expression" priority="476" aboveAverage="0" equalAverage="0" bottom="0" percent="0" rank="0" text="" dxfId="10866">
      <formula>$B$19&lt;1</formula>
    </cfRule>
  </conditionalFormatting>
  <conditionalFormatting sqref="B18:H18">
    <cfRule type="expression" priority="477" aboveAverage="0" equalAverage="0" bottom="0" percent="0" rank="0" text="" dxfId="10867">
      <formula>$B$18&lt;1</formula>
    </cfRule>
  </conditionalFormatting>
  <conditionalFormatting sqref="B17:H17">
    <cfRule type="expression" priority="478" aboveAverage="0" equalAverage="0" bottom="0" percent="0" rank="0" text="" dxfId="10868">
      <formula>$B$17&lt;1</formula>
    </cfRule>
  </conditionalFormatting>
  <conditionalFormatting sqref="B16:H16">
    <cfRule type="expression" priority="479" aboveAverage="0" equalAverage="0" bottom="0" percent="0" rank="0" text="" dxfId="10869">
      <formula>$B$16&lt;1</formula>
    </cfRule>
  </conditionalFormatting>
  <conditionalFormatting sqref="B15:H15">
    <cfRule type="expression" priority="480" aboveAverage="0" equalAverage="0" bottom="0" percent="0" rank="0" text="" dxfId="10870">
      <formula>$B$15&lt;1</formula>
    </cfRule>
  </conditionalFormatting>
  <conditionalFormatting sqref="B14:H14">
    <cfRule type="expression" priority="481" aboveAverage="0" equalAverage="0" bottom="0" percent="0" rank="0" text="" dxfId="10871">
      <formula>$B$14&lt;1</formula>
    </cfRule>
  </conditionalFormatting>
  <conditionalFormatting sqref="B13:H13">
    <cfRule type="expression" priority="482" aboveAverage="0" equalAverage="0" bottom="0" percent="0" rank="0" text="" dxfId="10872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535"/>
  <sheetViews>
    <sheetView showFormulas="false" showGridLines="true" showRowColHeaders="true" showZeros="true" rightToLeft="false" tabSelected="false" showOutlineSymbols="true" defaultGridColor="true" view="normal" topLeftCell="A220" colorId="64" zoomScale="100" zoomScaleNormal="100" zoomScalePageLayoutView="100" workbookViewId="0">
      <selection pane="topLeft" activeCell="L220" activeCellId="0" sqref="L220"/>
    </sheetView>
  </sheetViews>
  <sheetFormatPr defaultColWidth="9.109375" defaultRowHeight="14.25" customHeight="false" zeroHeight="false" outlineLevelRow="0" outlineLevelCol="0"/>
  <cols>
    <col collapsed="false" customWidth="false" hidden="false" outlineLevel="0" max="1" min="1" style="31" width="9.11"/>
    <col collapsed="false" customWidth="true" hidden="false" outlineLevel="0" max="2" min="2" style="31" width="4.88"/>
    <col collapsed="false" customWidth="false" hidden="false" outlineLevel="0" max="3" min="3" style="31" width="9.11"/>
    <col collapsed="false" customWidth="true" hidden="false" outlineLevel="0" max="4" min="4" style="31" width="99"/>
    <col collapsed="false" customWidth="true" hidden="false" outlineLevel="0" max="5" min="5" style="31" width="10"/>
    <col collapsed="false" customWidth="true" hidden="false" outlineLevel="0" max="6" min="6" style="31" width="9.44"/>
    <col collapsed="false" customWidth="false" hidden="false" outlineLevel="0" max="7" min="7" style="31" width="9.11"/>
    <col collapsed="false" customWidth="true" hidden="false" outlineLevel="0" max="8" min="8" style="65" width="15.11"/>
    <col collapsed="false" customWidth="true" hidden="false" outlineLevel="0" max="9" min="9" style="31" width="3"/>
    <col collapsed="false" customWidth="false" hidden="false" outlineLevel="0" max="11" min="10" style="31" width="9.11"/>
    <col collapsed="false" customWidth="true" hidden="true" outlineLevel="0" max="12" min="12" style="31" width="4.56"/>
    <col collapsed="false" customWidth="false" hidden="true" outlineLevel="0" max="14" min="13" style="31" width="9.11"/>
    <col collapsed="false" customWidth="false" hidden="false" outlineLevel="0" max="16384" min="15" style="31" width="9.11"/>
  </cols>
  <sheetData>
    <row r="3" customFormat="false" ht="14.25" hidden="false" customHeight="false" outlineLevel="0" collapsed="false">
      <c r="B3" s="587" t="n">
        <f aca="false">$E$531</f>
        <v>0.15</v>
      </c>
      <c r="D3" s="221" t="str">
        <f aca="false">Замер!$D$401&amp;" (Помещение 20)"</f>
        <v>Помещение_20 (Помещение 20)</v>
      </c>
      <c r="E3" s="221"/>
      <c r="F3" s="588" t="s">
        <v>1090</v>
      </c>
      <c r="G3" s="588"/>
      <c r="H3" s="588"/>
    </row>
    <row r="4" customFormat="false" ht="14.25" hidden="false" customHeight="false" outlineLevel="0" collapsed="false">
      <c r="D4" s="33" t="s">
        <v>1091</v>
      </c>
      <c r="E4" s="33"/>
      <c r="F4" s="33"/>
      <c r="G4" s="33"/>
      <c r="H4" s="33"/>
    </row>
    <row r="5" customFormat="false" ht="14.25" hidden="false" customHeight="false" outlineLevel="0" collapsed="false">
      <c r="D5" s="45" t="s">
        <v>1092</v>
      </c>
      <c r="E5" s="589" t="n">
        <f aca="false">Замер!$D$407</f>
        <v>0</v>
      </c>
      <c r="F5" s="590" t="s">
        <v>254</v>
      </c>
      <c r="G5" s="590"/>
      <c r="H5" s="591" t="n">
        <f aca="false">Замер!$D$403</f>
        <v>0</v>
      </c>
      <c r="L5" s="61" t="n">
        <f aca="false">$E$5-SUM(Замер!$I$411:$I$417)</f>
        <v>0</v>
      </c>
      <c r="M5" s="31" t="s">
        <v>1093</v>
      </c>
    </row>
    <row r="6" customFormat="false" ht="14.25" hidden="false" customHeight="false" outlineLevel="0" collapsed="false">
      <c r="D6" s="45" t="s">
        <v>1094</v>
      </c>
      <c r="E6" s="589" t="n">
        <f aca="false">Замер!$D$406</f>
        <v>0</v>
      </c>
      <c r="F6" s="590" t="s">
        <v>259</v>
      </c>
      <c r="G6" s="590"/>
      <c r="H6" s="591" t="n">
        <f aca="false">Замер!$D$404</f>
        <v>0</v>
      </c>
    </row>
    <row r="7" customFormat="false" ht="14.25" hidden="false" customHeight="false" outlineLevel="0" collapsed="false">
      <c r="D7" s="45" t="s">
        <v>1095</v>
      </c>
      <c r="E7" s="589" t="n">
        <f aca="false">Замер!$D$408</f>
        <v>0</v>
      </c>
      <c r="F7" s="590" t="s">
        <v>261</v>
      </c>
      <c r="G7" s="590"/>
      <c r="H7" s="592" t="n">
        <f aca="false">Замер!$D$405</f>
        <v>2.75</v>
      </c>
    </row>
    <row r="8" customFormat="false" ht="14.25" hidden="false" customHeight="false" outlineLevel="0" collapsed="false">
      <c r="D8" s="45" t="s">
        <v>1096</v>
      </c>
      <c r="E8" s="589" t="n">
        <f aca="false">Замер!$D$412+Замер!$D$413</f>
        <v>0</v>
      </c>
      <c r="F8" s="590" t="s">
        <v>1097</v>
      </c>
      <c r="G8" s="590"/>
      <c r="H8" s="593" t="n">
        <f aca="false">Замер!$D$410</f>
        <v>0</v>
      </c>
    </row>
    <row r="9" customFormat="false" ht="14.25" hidden="false" customHeight="false" outlineLevel="0" collapsed="false">
      <c r="D9" s="45" t="s">
        <v>1098</v>
      </c>
      <c r="E9" s="589" t="n">
        <f aca="false">Замер!$D$409</f>
        <v>0</v>
      </c>
      <c r="F9" s="590" t="s">
        <v>1099</v>
      </c>
      <c r="G9" s="590"/>
      <c r="H9" s="594" t="n">
        <f aca="false">Замер!$D$411</f>
        <v>0</v>
      </c>
    </row>
    <row r="11" customFormat="false" ht="14.25" hidden="false" customHeight="false" outlineLevel="0" collapsed="false">
      <c r="B11" s="69" t="n">
        <v>1</v>
      </c>
      <c r="C11" s="70" t="s">
        <v>337</v>
      </c>
      <c r="D11" s="70"/>
      <c r="E11" s="70"/>
      <c r="F11" s="70"/>
      <c r="G11" s="70"/>
      <c r="H11" s="70"/>
      <c r="J11" s="595"/>
      <c r="L11" s="71" t="s">
        <v>338</v>
      </c>
      <c r="M11" s="66"/>
      <c r="N11" s="31" t="n">
        <f aca="false">N60</f>
        <v>0</v>
      </c>
    </row>
    <row r="12" customFormat="false" ht="14.25" hidden="false" customHeight="false" outlineLevel="0" collapsed="false">
      <c r="B12" s="72" t="n">
        <v>1</v>
      </c>
      <c r="C12" s="73" t="s">
        <v>339</v>
      </c>
      <c r="D12" s="74"/>
      <c r="E12" s="75" t="s">
        <v>340</v>
      </c>
      <c r="F12" s="76" t="s">
        <v>341</v>
      </c>
      <c r="G12" s="76" t="s">
        <v>342</v>
      </c>
      <c r="H12" s="77" t="s">
        <v>343</v>
      </c>
      <c r="J12" s="595"/>
      <c r="L12" s="78" t="s">
        <v>344</v>
      </c>
      <c r="M12" s="66"/>
      <c r="N12" s="31" t="n">
        <f aca="false">N21</f>
        <v>0</v>
      </c>
    </row>
    <row r="13" customFormat="false" ht="14.25" hidden="false" customHeight="false" outlineLevel="0" collapsed="false">
      <c r="B13" s="596"/>
      <c r="C13" s="597" t="s">
        <v>345</v>
      </c>
      <c r="D13" s="598" t="str">
        <f aca="false">VLOOKUP(C13,СписокРабот!$B:$E,2,FALSE())</f>
        <v>Демонтаж подвесного шкафа (тип - антресоль)</v>
      </c>
      <c r="E13" s="599" t="str">
        <f aca="false">VLOOKUP(C13,СписокРабот!$B:$E,3,FALSE())</f>
        <v>ед.</v>
      </c>
      <c r="F13" s="600" t="n">
        <f aca="false">VLOOKUP(C13,СписокРабот!$B:$E,4,FALSE())</f>
        <v>1164</v>
      </c>
      <c r="G13" s="601" t="n">
        <v>1</v>
      </c>
      <c r="H13" s="602" t="n">
        <f aca="false">G13*F13</f>
        <v>1164</v>
      </c>
      <c r="J13" s="595"/>
      <c r="L13" s="83"/>
      <c r="M13" s="66" t="n">
        <f aca="false">$F13*(100%-$B$3)</f>
        <v>989.4</v>
      </c>
      <c r="N13" s="31" t="n">
        <f aca="false">IF(B13=1,$G13*$M13,0)</f>
        <v>0</v>
      </c>
    </row>
    <row r="14" customFormat="false" ht="14.25" hidden="false" customHeight="false" outlineLevel="0" collapsed="false">
      <c r="B14" s="596"/>
      <c r="C14" s="597" t="s">
        <v>346</v>
      </c>
      <c r="D14" s="598" t="str">
        <f aca="false">VLOOKUP(C14,СписокРабот!$B:$E,2,FALSE())</f>
        <v>Демонтаж вентиляционных коробов</v>
      </c>
      <c r="E14" s="599" t="str">
        <f aca="false">VLOOKUP(C14,СписокРабот!$B:$E,3,FALSE())</f>
        <v>п.м</v>
      </c>
      <c r="F14" s="600" t="n">
        <f aca="false">VLOOKUP(C14,СписокРабот!$B:$E,4,FALSE())</f>
        <v>459</v>
      </c>
      <c r="G14" s="603"/>
      <c r="H14" s="602" t="n">
        <f aca="false">G14*F14</f>
        <v>0</v>
      </c>
      <c r="J14" s="595"/>
      <c r="L14" s="83"/>
      <c r="M14" s="66" t="n">
        <f aca="false">$F14*(100%-$B$3)</f>
        <v>390.15</v>
      </c>
      <c r="N14" s="31" t="n">
        <f aca="false">IF(B14=1,$G14*$M14,0)</f>
        <v>0</v>
      </c>
    </row>
    <row r="15" customFormat="false" ht="14.25" hidden="false" customHeight="false" outlineLevel="0" collapsed="false">
      <c r="B15" s="596"/>
      <c r="C15" s="597" t="s">
        <v>347</v>
      </c>
      <c r="D15" s="598" t="str">
        <f aca="false">VLOOKUP(C15,СписокРабот!$B:$E,2,FALSE())</f>
        <v>Расчистка потолков от старой ВЭ краски / шпаклевки. От штукатурки, масл.краски  К-1,3 </v>
      </c>
      <c r="E15" s="599" t="str">
        <f aca="false">VLOOKUP(C15,СписокРабот!$B:$E,3,FALSE())</f>
        <v>м²</v>
      </c>
      <c r="F15" s="600" t="n">
        <f aca="false">VLOOKUP(C15,СписокРабот!$B:$E,4,FALSE())</f>
        <v>832</v>
      </c>
      <c r="G15" s="603" t="n">
        <f aca="false">ROUND($E$6,1)</f>
        <v>0</v>
      </c>
      <c r="H15" s="602" t="n">
        <f aca="false">G15*F15</f>
        <v>0</v>
      </c>
      <c r="J15" s="595"/>
      <c r="L15" s="83"/>
      <c r="M15" s="66" t="n">
        <f aca="false">$F15*(100%-$B$3)</f>
        <v>707.2</v>
      </c>
      <c r="N15" s="31" t="n">
        <f aca="false">IF(B15=1,$G15*$M15,0)</f>
        <v>0</v>
      </c>
    </row>
    <row r="16" customFormat="false" ht="14.25" hidden="false" customHeight="false" outlineLevel="0" collapsed="false">
      <c r="B16" s="596"/>
      <c r="C16" s="597" t="s">
        <v>348</v>
      </c>
      <c r="D16" s="598" t="str">
        <f aca="false">VLOOKUP(C16,СписокРабот!$B:$E,2,FALSE())</f>
        <v>Демонтаж  натяжного потолка/ с профилем К-2,2</v>
      </c>
      <c r="E16" s="599" t="str">
        <f aca="false">VLOOKUP(C16,СписокРабот!$B:$E,3,FALSE())</f>
        <v>м²</v>
      </c>
      <c r="F16" s="600" t="n">
        <f aca="false">VLOOKUP(C16,СписокРабот!$B:$E,4,FALSE())</f>
        <v>199</v>
      </c>
      <c r="G16" s="603" t="n">
        <f aca="false">ROUND($E$6,1)</f>
        <v>0</v>
      </c>
      <c r="H16" s="602" t="n">
        <f aca="false">G16*F16</f>
        <v>0</v>
      </c>
      <c r="J16" s="595"/>
      <c r="L16" s="83"/>
      <c r="M16" s="66" t="n">
        <f aca="false">$F16*(100%-$B$3)</f>
        <v>169.15</v>
      </c>
      <c r="N16" s="31" t="n">
        <f aca="false">IF(B16=1,$G16*$M16,0)</f>
        <v>0</v>
      </c>
    </row>
    <row r="17" customFormat="false" ht="14.25" hidden="false" customHeight="false" outlineLevel="0" collapsed="false">
      <c r="B17" s="596"/>
      <c r="C17" s="597" t="s">
        <v>349</v>
      </c>
      <c r="D17" s="598" t="str">
        <f aca="false">VLOOKUP(C17,СписокРабот!$B:$E,2,FALSE())</f>
        <v>Демонтаж потолка из гипсокартона/ацеида/шифера</v>
      </c>
      <c r="E17" s="599" t="str">
        <f aca="false">VLOOKUP(C17,СписокРабот!$B:$E,3,FALSE())</f>
        <v>м²</v>
      </c>
      <c r="F17" s="600" t="n">
        <f aca="false">VLOOKUP(C17,СписокРабот!$B:$E,4,FALSE())</f>
        <v>1033</v>
      </c>
      <c r="G17" s="603" t="n">
        <f aca="false">ROUND($E$6,1)</f>
        <v>0</v>
      </c>
      <c r="H17" s="602" t="n">
        <f aca="false">G17*F17</f>
        <v>0</v>
      </c>
      <c r="J17" s="595"/>
      <c r="L17" s="83"/>
      <c r="M17" s="66" t="n">
        <f aca="false">$F17*(100%-$B$3)</f>
        <v>878.05</v>
      </c>
      <c r="N17" s="31" t="n">
        <f aca="false">IF(B17=1,$G17*$M17,0)</f>
        <v>0</v>
      </c>
    </row>
    <row r="18" customFormat="false" ht="14.25" hidden="false" customHeight="false" outlineLevel="0" collapsed="false">
      <c r="B18" s="596"/>
      <c r="C18" s="597" t="s">
        <v>350</v>
      </c>
      <c r="D18" s="598" t="str">
        <f aca="false">VLOOKUP(C18,СписокРабот!$B:$E,2,FALSE())</f>
        <v>Демонтаж потолочных плит из пенополистирола/снятие обоев /реечного/пластиковых панелей</v>
      </c>
      <c r="E18" s="599" t="str">
        <f aca="false">VLOOKUP(C18,СписокРабот!$B:$E,3,FALSE())</f>
        <v>м²</v>
      </c>
      <c r="F18" s="600" t="n">
        <f aca="false">VLOOKUP(C18,СписокРабот!$B:$E,4,FALSE())</f>
        <v>704</v>
      </c>
      <c r="G18" s="603" t="n">
        <f aca="false">ROUND($E$6,1)</f>
        <v>0</v>
      </c>
      <c r="H18" s="602" t="n">
        <f aca="false">G18*F18</f>
        <v>0</v>
      </c>
      <c r="J18" s="595"/>
      <c r="L18" s="83"/>
      <c r="M18" s="66" t="n">
        <f aca="false">$F18*(100%-$B$3)</f>
        <v>598.4</v>
      </c>
      <c r="N18" s="31" t="n">
        <f aca="false">IF(B18=1,$G18*$M18,0)</f>
        <v>0</v>
      </c>
    </row>
    <row r="19" customFormat="false" ht="14.25" hidden="false" customHeight="false" outlineLevel="0" collapsed="false">
      <c r="B19" s="596"/>
      <c r="C19" s="597" t="s">
        <v>351</v>
      </c>
      <c r="D19" s="598" t="str">
        <f aca="false">VLOOKUP(C19,СписокРабот!$B:$E,2,FALSE())</f>
        <v>Демонтаж дранки или металлической сетки с потолка</v>
      </c>
      <c r="E19" s="599" t="str">
        <f aca="false">VLOOKUP(C19,СписокРабот!$B:$E,3,FALSE())</f>
        <v>м²</v>
      </c>
      <c r="F19" s="600" t="n">
        <f aca="false">VLOOKUP(C19,СписокРабот!$B:$E,4,FALSE())</f>
        <v>1085</v>
      </c>
      <c r="G19" s="603"/>
      <c r="H19" s="602" t="n">
        <f aca="false">G19*F19</f>
        <v>0</v>
      </c>
      <c r="J19" s="595"/>
      <c r="L19" s="83"/>
      <c r="M19" s="66" t="n">
        <f aca="false">$F19*(100%-$B$3)</f>
        <v>922.25</v>
      </c>
      <c r="N19" s="31" t="n">
        <f aca="false">IF(B19=1,$G19*$M19,0)</f>
        <v>0</v>
      </c>
    </row>
    <row r="20" customFormat="false" ht="14.25" hidden="false" customHeight="false" outlineLevel="0" collapsed="false">
      <c r="B20" s="596"/>
      <c r="C20" s="597" t="s">
        <v>352</v>
      </c>
      <c r="D20" s="598" t="str">
        <f aca="false">VLOOKUP(C20,СписокРабот!$B:$E,2,FALSE())</f>
        <v>Демонтаж потолочного плинтуса из полиуретана, лепнины из гипса К-1,5</v>
      </c>
      <c r="E20" s="599" t="str">
        <f aca="false">VLOOKUP(C20,СписокРабот!$B:$E,3,FALSE())</f>
        <v>п.м</v>
      </c>
      <c r="F20" s="600" t="n">
        <f aca="false">VLOOKUP(C20,СписокРабот!$B:$E,4,FALSE())</f>
        <v>128</v>
      </c>
      <c r="G20" s="603"/>
      <c r="H20" s="602" t="n">
        <f aca="false">G20*F20</f>
        <v>0</v>
      </c>
      <c r="J20" s="595"/>
      <c r="L20" s="83"/>
      <c r="M20" s="66" t="n">
        <f aca="false">$F20*(100%-$B$3)</f>
        <v>108.8</v>
      </c>
      <c r="N20" s="31" t="n">
        <f aca="false">IF(B20=1,$G20*$M20,0)</f>
        <v>0</v>
      </c>
    </row>
    <row r="21" customFormat="false" ht="14.25" hidden="false" customHeight="false" outlineLevel="0" collapsed="false">
      <c r="B21" s="85" t="n">
        <v>1</v>
      </c>
      <c r="C21" s="86" t="s">
        <v>353</v>
      </c>
      <c r="D21" s="86"/>
      <c r="E21" s="86"/>
      <c r="F21" s="86"/>
      <c r="G21" s="87" t="n">
        <f aca="false">SUMIF(B13:B20,"&gt;0",H13:H20)</f>
        <v>0</v>
      </c>
      <c r="H21" s="87"/>
      <c r="J21" s="595"/>
      <c r="L21" s="88" t="s">
        <v>354</v>
      </c>
      <c r="M21" s="66"/>
      <c r="N21" s="31" t="n">
        <f aca="false">G21*(100%-$B$3)</f>
        <v>0</v>
      </c>
    </row>
    <row r="22" customFormat="false" ht="14.25" hidden="false" customHeight="false" outlineLevel="0" collapsed="false">
      <c r="B22" s="72" t="n">
        <v>1</v>
      </c>
      <c r="C22" s="73" t="s">
        <v>22</v>
      </c>
      <c r="D22" s="74"/>
      <c r="E22" s="75" t="s">
        <v>340</v>
      </c>
      <c r="F22" s="76" t="s">
        <v>341</v>
      </c>
      <c r="G22" s="76" t="s">
        <v>342</v>
      </c>
      <c r="H22" s="77" t="s">
        <v>343</v>
      </c>
      <c r="J22" s="595"/>
      <c r="L22" s="78" t="s">
        <v>344</v>
      </c>
      <c r="M22" s="66"/>
      <c r="N22" s="31" t="n">
        <f aca="false">N59</f>
        <v>0</v>
      </c>
    </row>
    <row r="23" customFormat="false" ht="14.25" hidden="false" customHeight="false" outlineLevel="0" collapsed="false">
      <c r="B23" s="596"/>
      <c r="C23" s="597" t="s">
        <v>355</v>
      </c>
      <c r="D23" s="598" t="str">
        <f aca="false">VLOOKUP(C23,СписокРабот!$B:$E,2,FALSE())</f>
        <v>Устройство реечных подвесных потолков</v>
      </c>
      <c r="E23" s="599" t="str">
        <f aca="false">VLOOKUP(C23,СписокРабот!$B:$E,3,FALSE())</f>
        <v>м²</v>
      </c>
      <c r="F23" s="600" t="n">
        <f aca="false">VLOOKUP(C23,СписокРабот!$B:$E,4,FALSE())</f>
        <v>1880</v>
      </c>
      <c r="G23" s="603" t="n">
        <f aca="false">ROUND($E$6,1)</f>
        <v>0</v>
      </c>
      <c r="H23" s="604" t="n">
        <f aca="false">G23*F23</f>
        <v>0</v>
      </c>
      <c r="J23" s="595"/>
      <c r="L23" s="83"/>
      <c r="M23" s="66" t="n">
        <f aca="false">$F23*(100%-$B$3)</f>
        <v>1598</v>
      </c>
      <c r="N23" s="31" t="n">
        <f aca="false">IF(B23=1,$G23*$M23,0)</f>
        <v>0</v>
      </c>
    </row>
    <row r="24" customFormat="false" ht="14.25" hidden="false" customHeight="false" outlineLevel="0" collapsed="false">
      <c r="B24" s="596"/>
      <c r="C24" s="597" t="s">
        <v>356</v>
      </c>
      <c r="D24" s="598" t="str">
        <f aca="false">VLOOKUP(C24,СписокРабот!$B:$E,2,FALSE())</f>
        <v>Устройство теневого профиля</v>
      </c>
      <c r="E24" s="599" t="str">
        <f aca="false">VLOOKUP(C24,СписокРабот!$B:$E,3,FALSE())</f>
        <v>п.м.</v>
      </c>
      <c r="F24" s="600" t="n">
        <f aca="false">VLOOKUP(C24,СписокРабот!$B:$E,4,FALSE())</f>
        <v>1919</v>
      </c>
      <c r="G24" s="603" t="n">
        <f aca="false">ROUND($E$6,1)</f>
        <v>0</v>
      </c>
      <c r="H24" s="604" t="n">
        <f aca="false">G24*F24</f>
        <v>0</v>
      </c>
      <c r="J24" s="595"/>
      <c r="L24" s="83"/>
      <c r="M24" s="66" t="n">
        <f aca="false">$F24*(100%-$B$3)</f>
        <v>1631.15</v>
      </c>
      <c r="N24" s="31" t="n">
        <f aca="false">IF(B24=1,$G24*$M24,0)</f>
        <v>0</v>
      </c>
    </row>
    <row r="25" customFormat="false" ht="14.25" hidden="false" customHeight="false" outlineLevel="0" collapsed="false">
      <c r="B25" s="596"/>
      <c r="C25" s="597" t="s">
        <v>23</v>
      </c>
      <c r="D25" s="598" t="str">
        <f aca="false">VLOOKUP(C25,СписокРабот!$B:$E,2,FALSE())</f>
        <v>Базовая шпатлёвка потолка 1 слой</v>
      </c>
      <c r="E25" s="599" t="str">
        <f aca="false">VLOOKUP(C25,СписокРабот!$B:$E,3,FALSE())</f>
        <v>м²</v>
      </c>
      <c r="F25" s="600" t="n">
        <f aca="false">VLOOKUP(C25,СписокРабот!$B:$E,4,FALSE())</f>
        <v>578</v>
      </c>
      <c r="G25" s="603" t="n">
        <f aca="false">ROUND($E$6,1)</f>
        <v>0</v>
      </c>
      <c r="H25" s="604" t="n">
        <f aca="false">G25*F25</f>
        <v>0</v>
      </c>
      <c r="J25" s="595"/>
      <c r="L25" s="83"/>
      <c r="M25" s="66" t="n">
        <f aca="false">$F25*(100%-$B$3)</f>
        <v>491.3</v>
      </c>
      <c r="N25" s="31" t="n">
        <f aca="false">IF(B25=1,$G25*$M25,0)</f>
        <v>0</v>
      </c>
    </row>
    <row r="26" customFormat="false" ht="14.25" hidden="false" customHeight="false" outlineLevel="0" collapsed="false">
      <c r="B26" s="596"/>
      <c r="C26" s="597" t="s">
        <v>357</v>
      </c>
      <c r="D26" s="598" t="str">
        <f aca="false">VLOOKUP(C26,СписокРабот!$B:$E,2,FALSE())</f>
        <v>Устройство подвесного потолка из гипсокартона (1 слой) одноуровневый</v>
      </c>
      <c r="E26" s="599" t="str">
        <f aca="false">VLOOKUP(C26,СписокРабот!$B:$E,3,FALSE())</f>
        <v>м²</v>
      </c>
      <c r="F26" s="600" t="n">
        <f aca="false">VLOOKUP(C26,СписокРабот!$B:$E,4,FALSE())</f>
        <v>3821</v>
      </c>
      <c r="G26" s="603" t="n">
        <f aca="false">ROUND($E$6,1)</f>
        <v>0</v>
      </c>
      <c r="H26" s="604" t="n">
        <f aca="false">G26*F26</f>
        <v>0</v>
      </c>
      <c r="J26" s="595"/>
      <c r="L26" s="83"/>
      <c r="M26" s="66" t="n">
        <f aca="false">$F26*(100%-$B$3)</f>
        <v>3247.85</v>
      </c>
      <c r="N26" s="31" t="n">
        <f aca="false">IF(B26=1,$G26*$M26,0)</f>
        <v>0</v>
      </c>
    </row>
    <row r="27" customFormat="false" ht="14.25" hidden="false" customHeight="false" outlineLevel="0" collapsed="false">
      <c r="A27" s="605"/>
      <c r="B27" s="612"/>
      <c r="C27" s="606" t="s">
        <v>358</v>
      </c>
      <c r="D27" s="607" t="str">
        <f aca="false">VLOOKUP(C27,СписокРабот!$B:$E,2,FALSE())</f>
        <v>Установка воздуховода</v>
      </c>
      <c r="E27" s="608" t="str">
        <f aca="false">VLOOKUP(C27,СписокРабот!$B:$E,3,FALSE())</f>
        <v>п.м.</v>
      </c>
      <c r="F27" s="609" t="n">
        <f aca="false">VLOOKUP(C27,СписокРабот!$B:$E,4,FALSE())</f>
        <v>1194</v>
      </c>
      <c r="G27" s="610"/>
      <c r="H27" s="611" t="n">
        <f aca="false">G27*F27</f>
        <v>0</v>
      </c>
      <c r="J27" s="595"/>
      <c r="L27" s="83"/>
      <c r="M27" s="66" t="n">
        <f aca="false">$F27*(100%-$B$3)</f>
        <v>1014.9</v>
      </c>
      <c r="N27" s="31" t="n">
        <f aca="false">IF(B27=1,$G27*$M27,0)</f>
        <v>0</v>
      </c>
    </row>
    <row r="28" customFormat="false" ht="14.25" hidden="false" customHeight="false" outlineLevel="0" collapsed="false">
      <c r="A28" s="605"/>
      <c r="B28" s="612"/>
      <c r="C28" s="606" t="s">
        <v>26</v>
      </c>
      <c r="D28" s="607" t="str">
        <f aca="false">VLOOKUP(C28,СписокРабот!$B:$E,2,FALSE())</f>
        <v>Устройство подвесного потолка из гипсокартона (2 слоя) одноуровневый</v>
      </c>
      <c r="E28" s="608" t="str">
        <f aca="false">VLOOKUP(C28,СписокРабот!$B:$E,3,FALSE())</f>
        <v>м²</v>
      </c>
      <c r="F28" s="609" t="n">
        <f aca="false">VLOOKUP(C28,СписокРабот!$B:$E,4,FALSE())</f>
        <v>4543</v>
      </c>
      <c r="G28" s="610" t="n">
        <f aca="false">ROUND($E$6,1)</f>
        <v>0</v>
      </c>
      <c r="H28" s="611" t="n">
        <f aca="false">G28*F28</f>
        <v>0</v>
      </c>
      <c r="J28" s="595"/>
      <c r="L28" s="83"/>
      <c r="M28" s="66" t="n">
        <f aca="false">$F28*(100%-$B$3)</f>
        <v>3861.55</v>
      </c>
      <c r="N28" s="31" t="n">
        <f aca="false">IF(B28=1,$G28*$M28,0)</f>
        <v>0</v>
      </c>
    </row>
    <row r="29" customFormat="false" ht="14.25" hidden="false" customHeight="false" outlineLevel="0" collapsed="false">
      <c r="A29" s="605"/>
      <c r="B29" s="612"/>
      <c r="C29" s="606" t="s">
        <v>359</v>
      </c>
      <c r="D29" s="607" t="str">
        <f aca="false">VLOOKUP(C29,СписокРабот!$B:$E,2,FALSE())</f>
        <v>Устройство разноуровнего потолка из ГКЛ с прямолинейными элементами 1слой</v>
      </c>
      <c r="E29" s="608" t="str">
        <f aca="false">VLOOKUP(C29,СписокРабот!$B:$E,3,FALSE())</f>
        <v>м²</v>
      </c>
      <c r="F29" s="609" t="n">
        <f aca="false">VLOOKUP(C29,СписокРабот!$B:$E,4,FALSE())</f>
        <v>5108</v>
      </c>
      <c r="G29" s="610" t="n">
        <f aca="false">ROUND($E$6,1)</f>
        <v>0</v>
      </c>
      <c r="H29" s="611" t="n">
        <f aca="false">G29*F29</f>
        <v>0</v>
      </c>
      <c r="J29" s="595"/>
      <c r="L29" s="83"/>
      <c r="M29" s="66" t="n">
        <f aca="false">$F29*(100%-$B$3)</f>
        <v>4341.8</v>
      </c>
      <c r="N29" s="31" t="n">
        <f aca="false">IF(B29=1,$G29*$M29,0)</f>
        <v>0</v>
      </c>
    </row>
    <row r="30" customFormat="false" ht="14.25" hidden="false" customHeight="false" outlineLevel="0" collapsed="false">
      <c r="A30" s="605"/>
      <c r="B30" s="612"/>
      <c r="C30" s="606" t="s">
        <v>360</v>
      </c>
      <c r="D30" s="607" t="str">
        <f aca="false">VLOOKUP(C30,СписокРабот!$B:$E,2,FALSE())</f>
        <v>Устройство разноур. потолка из ГКЛ слож. геометр. форм с криволин. эл-ми 1слой</v>
      </c>
      <c r="E30" s="608" t="str">
        <f aca="false">VLOOKUP(C30,СписокРабот!$B:$E,3,FALSE())</f>
        <v>м²</v>
      </c>
      <c r="F30" s="609" t="n">
        <f aca="false">VLOOKUP(C30,СписокРабот!$B:$E,4,FALSE())</f>
        <v>6937</v>
      </c>
      <c r="G30" s="610"/>
      <c r="H30" s="611" t="n">
        <f aca="false">G30*F30</f>
        <v>0</v>
      </c>
      <c r="J30" s="595"/>
      <c r="L30" s="83"/>
      <c r="M30" s="66" t="n">
        <f aca="false">$F30*(100%-$B$3)</f>
        <v>5896.45</v>
      </c>
      <c r="N30" s="31" t="n">
        <f aca="false">IF(B30=1,$G30*$M30,0)</f>
        <v>0</v>
      </c>
    </row>
    <row r="31" customFormat="false" ht="14.25" hidden="false" customHeight="false" outlineLevel="0" collapsed="false">
      <c r="B31" s="596"/>
      <c r="C31" s="597" t="s">
        <v>361</v>
      </c>
      <c r="D31" s="598" t="str">
        <f aca="false">VLOOKUP(C31,СписокРабот!$B:$E,2,FALSE())</f>
        <v>Монтаж натяжного потолка/ малые обьемы ,с/у и т.п. К-1,8</v>
      </c>
      <c r="E31" s="599" t="str">
        <f aca="false">VLOOKUP(C31,СписокРабот!$B:$E,3,FALSE())</f>
        <v>м²</v>
      </c>
      <c r="F31" s="600" t="n">
        <f aca="false">VLOOKUP(C31,СписокРабот!$B:$E,4,FALSE())</f>
        <v>1789</v>
      </c>
      <c r="G31" s="603" t="n">
        <f aca="false">ROUND($E$6,1)</f>
        <v>0</v>
      </c>
      <c r="H31" s="604" t="n">
        <f aca="false">G31*F31</f>
        <v>0</v>
      </c>
      <c r="J31" s="595"/>
      <c r="L31" s="83"/>
      <c r="M31" s="66" t="n">
        <f aca="false">$F31*(100%-$B$3)</f>
        <v>1520.65</v>
      </c>
      <c r="N31" s="31" t="n">
        <f aca="false">IF(B31=1,$G31*$M31,0)</f>
        <v>0</v>
      </c>
    </row>
    <row r="32" customFormat="false" ht="14.25" hidden="false" customHeight="false" outlineLevel="0" collapsed="false">
      <c r="B32" s="596"/>
      <c r="C32" s="597" t="s">
        <v>28</v>
      </c>
      <c r="D32" s="598" t="str">
        <f aca="false">VLOOKUP(C32,СписокРабот!$B:$E,2,FALSE())</f>
        <v>Грунтовка потолка 1 слой</v>
      </c>
      <c r="E32" s="599" t="str">
        <f aca="false">VLOOKUP(C32,СписокРабот!$B:$E,3,FALSE())</f>
        <v>м²</v>
      </c>
      <c r="F32" s="600" t="n">
        <f aca="false">VLOOKUP(C32,СписокРабот!$B:$E,4,FALSE())</f>
        <v>159</v>
      </c>
      <c r="G32" s="603" t="n">
        <f aca="false">ROUND($E$6,1)</f>
        <v>0</v>
      </c>
      <c r="H32" s="604" t="n">
        <f aca="false">G32*F32</f>
        <v>0</v>
      </c>
      <c r="J32" s="595"/>
      <c r="L32" s="83"/>
      <c r="M32" s="66" t="n">
        <f aca="false">$F32*(100%-$B$3)</f>
        <v>135.15</v>
      </c>
      <c r="N32" s="31" t="n">
        <f aca="false">IF(B32=1,$G32*$M32,0)</f>
        <v>0</v>
      </c>
    </row>
    <row r="33" customFormat="false" ht="14.25" hidden="false" customHeight="false" outlineLevel="0" collapsed="false">
      <c r="B33" s="596"/>
      <c r="C33" s="597" t="s">
        <v>30</v>
      </c>
      <c r="D33" s="598" t="str">
        <f aca="false">VLOOKUP(C33,СписокРабот!$B:$E,2,FALSE())</f>
        <v>Штукатурка потолка до 20 мм (от 20 до 30 мм - коэффициент 1,5)</v>
      </c>
      <c r="E33" s="599" t="str">
        <f aca="false">VLOOKUP(C33,СписокРабот!$B:$E,3,FALSE())</f>
        <v>м²</v>
      </c>
      <c r="F33" s="600" t="n">
        <f aca="false">VLOOKUP(C33,СписокРабот!$B:$E,4,FALSE())</f>
        <v>2563</v>
      </c>
      <c r="G33" s="603" t="n">
        <f aca="false">ROUND($E$6,1)</f>
        <v>0</v>
      </c>
      <c r="H33" s="604" t="n">
        <f aca="false">G33*F33</f>
        <v>0</v>
      </c>
      <c r="J33" s="595"/>
      <c r="L33" s="83"/>
      <c r="M33" s="66" t="n">
        <f aca="false">$F33*(100%-$B$3)</f>
        <v>2178.55</v>
      </c>
      <c r="N33" s="31" t="n">
        <f aca="false">IF(B33=1,$G33*$M33,0)</f>
        <v>0</v>
      </c>
    </row>
    <row r="34" customFormat="false" ht="14.25" hidden="false" customHeight="false" outlineLevel="0" collapsed="false">
      <c r="B34" s="596"/>
      <c r="C34" s="597" t="s">
        <v>32</v>
      </c>
      <c r="D34" s="598" t="str">
        <f aca="false">VLOOKUP(C34,СписокРабот!$B:$E,2,FALSE())</f>
        <v>Шпатлёвка потолка под окраску 2 слоя</v>
      </c>
      <c r="E34" s="599" t="str">
        <f aca="false">VLOOKUP(C34,СписокРабот!$B:$E,3,FALSE())</f>
        <v>м²</v>
      </c>
      <c r="F34" s="600" t="n">
        <f aca="false">VLOOKUP(C34,СписокРабот!$B:$E,4,FALSE())</f>
        <v>1200</v>
      </c>
      <c r="G34" s="603" t="n">
        <f aca="false">ROUND($E$6,1)</f>
        <v>0</v>
      </c>
      <c r="H34" s="604" t="n">
        <f aca="false">G34*F34</f>
        <v>0</v>
      </c>
      <c r="J34" s="595"/>
      <c r="L34" s="83"/>
      <c r="M34" s="66" t="n">
        <f aca="false">$F34*(100%-$B$3)</f>
        <v>1020</v>
      </c>
      <c r="N34" s="31" t="n">
        <f aca="false">IF(B34=1,$G34*$M34,0)</f>
        <v>0</v>
      </c>
    </row>
    <row r="35" customFormat="false" ht="14.25" hidden="false" customHeight="false" outlineLevel="0" collapsed="false">
      <c r="B35" s="596"/>
      <c r="C35" s="597" t="s">
        <v>362</v>
      </c>
      <c r="D35" s="598" t="str">
        <f aca="false">VLOOKUP(C35,СписокРабот!$B:$E,2,FALSE())</f>
        <v>Устройство звукоизоляции потолков минватой /рулонными мат-ми</v>
      </c>
      <c r="E35" s="599" t="str">
        <f aca="false">VLOOKUP(C35,СписокРабот!$B:$E,3,FALSE())</f>
        <v>м²</v>
      </c>
      <c r="F35" s="600" t="n">
        <f aca="false">VLOOKUP(C35,СписокРабот!$B:$E,4,FALSE())</f>
        <v>1345</v>
      </c>
      <c r="G35" s="603" t="n">
        <f aca="false">ROUND($E$6,1)</f>
        <v>0</v>
      </c>
      <c r="H35" s="604" t="n">
        <f aca="false">G35*F35</f>
        <v>0</v>
      </c>
      <c r="J35" s="595"/>
      <c r="L35" s="83"/>
      <c r="M35" s="66" t="n">
        <f aca="false">$F35*(100%-$B$3)</f>
        <v>1143.25</v>
      </c>
      <c r="N35" s="31" t="n">
        <f aca="false">IF(B35=1,$G35*$M35,0)</f>
        <v>0</v>
      </c>
    </row>
    <row r="36" customFormat="false" ht="14.25" hidden="false" customHeight="false" outlineLevel="0" collapsed="false">
      <c r="B36" s="596"/>
      <c r="C36" s="597" t="s">
        <v>363</v>
      </c>
      <c r="D36" s="598" t="str">
        <f aca="false">VLOOKUP(C36,СписокРабот!$B:$E,2,FALSE())</f>
        <v>Грунтовка откосов потолка 1 слой</v>
      </c>
      <c r="E36" s="599" t="str">
        <f aca="false">VLOOKUP(C36,СписокРабот!$B:$E,3,FALSE())</f>
        <v>п.м.</v>
      </c>
      <c r="F36" s="600" t="n">
        <f aca="false">VLOOKUP(C36,СписокРабот!$B:$E,4,FALSE())</f>
        <v>159</v>
      </c>
      <c r="G36" s="601"/>
      <c r="H36" s="604" t="n">
        <f aca="false">G36*F36</f>
        <v>0</v>
      </c>
      <c r="J36" s="595"/>
      <c r="L36" s="83"/>
      <c r="M36" s="66" t="n">
        <f aca="false">$F36*(100%-$B$3)</f>
        <v>135.15</v>
      </c>
      <c r="N36" s="31" t="n">
        <f aca="false">IF(B36=1,$G36*$M36,0)</f>
        <v>0</v>
      </c>
    </row>
    <row r="37" customFormat="false" ht="14.25" hidden="false" customHeight="false" outlineLevel="0" collapsed="false">
      <c r="B37" s="596"/>
      <c r="C37" s="597" t="s">
        <v>34</v>
      </c>
      <c r="D37" s="598" t="str">
        <f aca="false">VLOOKUP(C37,СписокРабот!$B:$E,2,FALSE())</f>
        <v>Окраска потолка 2 слоя</v>
      </c>
      <c r="E37" s="599" t="str">
        <f aca="false">VLOOKUP(C37,СписокРабот!$B:$E,3,FALSE())</f>
        <v>м²</v>
      </c>
      <c r="F37" s="600" t="n">
        <f aca="false">VLOOKUP(C37,СписокРабот!$B:$E,4,FALSE())</f>
        <v>796</v>
      </c>
      <c r="G37" s="603" t="n">
        <f aca="false">ROUND($E$6,1)</f>
        <v>0</v>
      </c>
      <c r="H37" s="604" t="n">
        <f aca="false">G37*F37</f>
        <v>0</v>
      </c>
      <c r="J37" s="595"/>
      <c r="L37" s="83"/>
      <c r="M37" s="66" t="n">
        <f aca="false">$F37*(100%-$B$3)</f>
        <v>676.6</v>
      </c>
      <c r="N37" s="31" t="n">
        <f aca="false">IF(B37=1,$G37*$M37,0)</f>
        <v>0</v>
      </c>
    </row>
    <row r="38" customFormat="false" ht="14.25" hidden="false" customHeight="false" outlineLevel="0" collapsed="false">
      <c r="A38" s="605"/>
      <c r="B38" s="612"/>
      <c r="C38" s="606" t="s">
        <v>364</v>
      </c>
      <c r="D38" s="607" t="str">
        <f aca="false">VLOOKUP(C38,СписокРабот!$B:$E,2,FALSE())</f>
        <v>Устройство полиуретанового карниза h 10- 15 см. (выше коэффициент 2)</v>
      </c>
      <c r="E38" s="608" t="str">
        <f aca="false">VLOOKUP(C38,СписокРабот!$B:$E,3,FALSE())</f>
        <v>п.м</v>
      </c>
      <c r="F38" s="609" t="n">
        <f aca="false">VLOOKUP(C38,СписокРабот!$B:$E,4,FALSE())</f>
        <v>1386</v>
      </c>
      <c r="G38" s="610"/>
      <c r="H38" s="611" t="n">
        <f aca="false">G38*F38</f>
        <v>0</v>
      </c>
      <c r="J38" s="595"/>
      <c r="L38" s="83"/>
      <c r="M38" s="66" t="n">
        <f aca="false">$F38*(100%-$B$3)</f>
        <v>1178.1</v>
      </c>
      <c r="N38" s="31" t="n">
        <f aca="false">IF(B38=1,$G38*$M38,0)</f>
        <v>0</v>
      </c>
    </row>
    <row r="39" customFormat="false" ht="14.25" hidden="false" customHeight="false" outlineLevel="0" collapsed="false">
      <c r="B39" s="596"/>
      <c r="C39" s="597" t="s">
        <v>365</v>
      </c>
      <c r="D39" s="598" t="str">
        <f aca="false">VLOOKUP(C39,СписокРабот!$B:$E,2,FALSE())</f>
        <v>Устройство  полиуретанового карниза (галтель, молдинг) h до 10см.</v>
      </c>
      <c r="E39" s="599" t="str">
        <f aca="false">VLOOKUP(C39,СписокРабот!$B:$E,3,FALSE())</f>
        <v>п.м</v>
      </c>
      <c r="F39" s="600" t="n">
        <f aca="false">VLOOKUP(C39,СписокРабот!$B:$E,4,FALSE())</f>
        <v>1038</v>
      </c>
      <c r="G39" s="603"/>
      <c r="H39" s="604" t="n">
        <f aca="false">G39*F39</f>
        <v>0</v>
      </c>
      <c r="J39" s="595"/>
      <c r="L39" s="83"/>
      <c r="M39" s="66" t="n">
        <f aca="false">$F39*(100%-$B$3)</f>
        <v>882.3</v>
      </c>
      <c r="N39" s="31" t="n">
        <f aca="false">IF(B39=1,$G39*$M39,0)</f>
        <v>0</v>
      </c>
    </row>
    <row r="40" customFormat="false" ht="14.25" hidden="false" customHeight="false" outlineLevel="0" collapsed="false">
      <c r="B40" s="596"/>
      <c r="C40" s="597" t="s">
        <v>366</v>
      </c>
      <c r="D40" s="598" t="str">
        <f aca="false">VLOOKUP(C40,СписокРабот!$B:$E,2,FALSE())</f>
        <v>Шпатлёвка и окраска декоративного карниза (галтель) h до 10см.( выше коэффициент 1,5) </v>
      </c>
      <c r="E40" s="599" t="str">
        <f aca="false">VLOOKUP(C40,СписокРабот!$B:$E,3,FALSE())</f>
        <v>п.м</v>
      </c>
      <c r="F40" s="600" t="n">
        <f aca="false">VLOOKUP(C40,СписокРабот!$B:$E,4,FALSE())</f>
        <v>764</v>
      </c>
      <c r="G40" s="603"/>
      <c r="H40" s="604" t="n">
        <f aca="false">G40*F40</f>
        <v>0</v>
      </c>
      <c r="J40" s="595"/>
      <c r="L40" s="83"/>
      <c r="M40" s="66" t="n">
        <f aca="false">$F40*(100%-$B$3)</f>
        <v>649.4</v>
      </c>
      <c r="N40" s="31" t="n">
        <f aca="false">IF(B40=1,$G40*$M40,0)</f>
        <v>0</v>
      </c>
    </row>
    <row r="41" customFormat="false" ht="14.25" hidden="false" customHeight="false" outlineLevel="0" collapsed="false">
      <c r="B41" s="596"/>
      <c r="C41" s="597" t="s">
        <v>36</v>
      </c>
      <c r="D41" s="598" t="str">
        <f aca="false">VLOOKUP(C41,СписокРабот!$B:$E,2,FALSE())</f>
        <v>Оклейка потолка сеткой «строби», «паутинка», /пароизоляция потолка/обои,«стеклохолст» К-1,7</v>
      </c>
      <c r="E41" s="599" t="str">
        <f aca="false">VLOOKUP(C41,СписокРабот!$B:$E,3,FALSE())</f>
        <v>м²</v>
      </c>
      <c r="F41" s="600" t="n">
        <f aca="false">VLOOKUP(C41,СписокРабот!$B:$E,4,FALSE())</f>
        <v>620</v>
      </c>
      <c r="G41" s="603" t="n">
        <f aca="false">ROUND($E$6,1)</f>
        <v>0</v>
      </c>
      <c r="H41" s="604" t="n">
        <f aca="false">G41*F41</f>
        <v>0</v>
      </c>
      <c r="J41" s="595"/>
      <c r="L41" s="83"/>
      <c r="M41" s="66" t="n">
        <f aca="false">$F41*(100%-$B$3)</f>
        <v>527</v>
      </c>
      <c r="N41" s="31" t="n">
        <f aca="false">IF(B41=1,$G41*$M41,0)</f>
        <v>0</v>
      </c>
    </row>
    <row r="42" customFormat="false" ht="14.25" hidden="false" customHeight="false" outlineLevel="0" collapsed="false">
      <c r="B42" s="596"/>
      <c r="C42" s="597" t="s">
        <v>367</v>
      </c>
      <c r="D42" s="598" t="str">
        <f aca="false">VLOOKUP(C42,СписокРабот!$B:$E,2,FALSE())</f>
        <v>Расшивка рустов.  Заделка рустов применять К- 2,3</v>
      </c>
      <c r="E42" s="599" t="str">
        <f aca="false">VLOOKUP(C42,СписокРабот!$B:$E,3,FALSE())</f>
        <v>п.м</v>
      </c>
      <c r="F42" s="600" t="n">
        <f aca="false">VLOOKUP(C42,СписокРабот!$B:$E,4,FALSE())</f>
        <v>411</v>
      </c>
      <c r="G42" s="603"/>
      <c r="H42" s="604" t="n">
        <f aca="false">G42*F42</f>
        <v>0</v>
      </c>
      <c r="J42" s="595"/>
      <c r="L42" s="83"/>
      <c r="M42" s="66" t="n">
        <f aca="false">$F42*(100%-$B$3)</f>
        <v>349.35</v>
      </c>
      <c r="N42" s="31" t="n">
        <f aca="false">IF(B42=1,$G42*$M42,0)</f>
        <v>0</v>
      </c>
    </row>
    <row r="43" customFormat="false" ht="14.25" hidden="false" customHeight="false" outlineLevel="0" collapsed="false">
      <c r="B43" s="596"/>
      <c r="C43" s="597" t="s">
        <v>368</v>
      </c>
      <c r="D43" s="598" t="str">
        <f aca="false">VLOOKUP(C43,СписокРабот!$B:$E,2,FALSE())</f>
        <v>Штукатурная отделка откосов потолка до 400мм</v>
      </c>
      <c r="E43" s="599" t="str">
        <f aca="false">VLOOKUP(C43,СписокРабот!$B:$E,3,FALSE())</f>
        <v>п.м</v>
      </c>
      <c r="F43" s="600" t="n">
        <f aca="false">VLOOKUP(C43,СписокРабот!$B:$E,4,FALSE())</f>
        <v>1230</v>
      </c>
      <c r="G43" s="603"/>
      <c r="H43" s="604" t="n">
        <f aca="false">G43*F43</f>
        <v>0</v>
      </c>
      <c r="J43" s="595"/>
      <c r="L43" s="83"/>
      <c r="M43" s="66" t="n">
        <f aca="false">$F43*(100%-$B$3)</f>
        <v>1045.5</v>
      </c>
      <c r="N43" s="31" t="n">
        <f aca="false">IF(B43=1,$G43*$M43,0)</f>
        <v>0</v>
      </c>
    </row>
    <row r="44" customFormat="false" ht="14.25" hidden="false" customHeight="false" outlineLevel="0" collapsed="false">
      <c r="B44" s="596"/>
      <c r="C44" s="597" t="s">
        <v>369</v>
      </c>
      <c r="D44" s="598" t="str">
        <f aca="false">VLOOKUP(C44,СписокРабот!$B:$E,2,FALSE())</f>
        <v>Отделка откосов потолка сетка "строби"/ паутинка/стеклохолст</v>
      </c>
      <c r="E44" s="599" t="str">
        <f aca="false">VLOOKUP(C44,СписокРабот!$B:$E,3,FALSE())</f>
        <v>п.м</v>
      </c>
      <c r="F44" s="600" t="n">
        <f aca="false">VLOOKUP(C44,СписокРабот!$B:$E,4,FALSE())</f>
        <v>620</v>
      </c>
      <c r="G44" s="603"/>
      <c r="H44" s="604" t="n">
        <f aca="false">G44*F44</f>
        <v>0</v>
      </c>
      <c r="J44" s="595"/>
      <c r="L44" s="83"/>
      <c r="M44" s="66" t="n">
        <f aca="false">$F44*(100%-$B$3)</f>
        <v>527</v>
      </c>
      <c r="N44" s="31" t="n">
        <f aca="false">IF(B44=1,$G44*$M44,0)</f>
        <v>0</v>
      </c>
    </row>
    <row r="45" customFormat="false" ht="14.25" hidden="false" customHeight="false" outlineLevel="0" collapsed="false">
      <c r="B45" s="596"/>
      <c r="C45" s="597" t="s">
        <v>370</v>
      </c>
      <c r="D45" s="598" t="str">
        <f aca="false">VLOOKUP(C45,СписокРабот!$B:$E,2,FALSE())</f>
        <v>Монтаж ГКЛ короба на потолке/готовых декоративных балок</v>
      </c>
      <c r="E45" s="599" t="str">
        <f aca="false">VLOOKUP(C45,СписокРабот!$B:$E,3,FALSE())</f>
        <v>п.м</v>
      </c>
      <c r="F45" s="600" t="n">
        <f aca="false">VLOOKUP(C45,СписокРабот!$B:$E,4,FALSE())</f>
        <v>3304</v>
      </c>
      <c r="G45" s="603"/>
      <c r="H45" s="604" t="n">
        <f aca="false">G45*F45</f>
        <v>0</v>
      </c>
      <c r="J45" s="595"/>
      <c r="L45" s="83"/>
      <c r="M45" s="66" t="n">
        <f aca="false">$F45*(100%-$B$3)</f>
        <v>2808.4</v>
      </c>
      <c r="N45" s="31" t="n">
        <f aca="false">IF(B45=1,$G45*$M45,0)</f>
        <v>0</v>
      </c>
    </row>
    <row r="46" customFormat="false" ht="14.25" hidden="false" customHeight="false" outlineLevel="0" collapsed="false">
      <c r="B46" s="596"/>
      <c r="C46" s="597" t="s">
        <v>38</v>
      </c>
      <c r="D46" s="598" t="str">
        <f aca="false">VLOOKUP(C46,СписокРабот!$B:$E,2,FALSE())</f>
        <v>Ошкуривание потолка 1 раз</v>
      </c>
      <c r="E46" s="599" t="str">
        <f aca="false">VLOOKUP(C46,СписокРабот!$B:$E,3,FALSE())</f>
        <v>м²</v>
      </c>
      <c r="F46" s="600" t="n">
        <f aca="false">VLOOKUP(C46,СписокРабот!$B:$E,4,FALSE())</f>
        <v>441</v>
      </c>
      <c r="G46" s="603" t="n">
        <f aca="false">ROUND($E$6,1)</f>
        <v>0</v>
      </c>
      <c r="H46" s="604" t="n">
        <f aca="false">G46*F46</f>
        <v>0</v>
      </c>
      <c r="J46" s="595"/>
      <c r="L46" s="83"/>
      <c r="M46" s="66" t="n">
        <f aca="false">$F46*(100%-$B$3)</f>
        <v>374.85</v>
      </c>
      <c r="N46" s="31" t="n">
        <f aca="false">IF(B46=1,$G46*$M46,0)</f>
        <v>0</v>
      </c>
    </row>
    <row r="47" customFormat="false" ht="14.25" hidden="false" customHeight="false" outlineLevel="0" collapsed="false">
      <c r="B47" s="596"/>
      <c r="C47" s="597" t="s">
        <v>371</v>
      </c>
      <c r="D47" s="598" t="str">
        <f aca="false">VLOOKUP(C47,СписокРабот!$B:$E,2,FALSE())</f>
        <v>Ошкуривание откосов потолка 1 раз</v>
      </c>
      <c r="E47" s="599" t="str">
        <f aca="false">VLOOKUP(C47,СписокРабот!$B:$E,3,FALSE())</f>
        <v>п.м.</v>
      </c>
      <c r="F47" s="600" t="n">
        <f aca="false">VLOOKUP(C47,СписокРабот!$B:$E,4,FALSE())</f>
        <v>441</v>
      </c>
      <c r="G47" s="603" t="n">
        <f aca="false">ROUND($E$6,1)</f>
        <v>0</v>
      </c>
      <c r="H47" s="604" t="n">
        <f aca="false">G47*F47</f>
        <v>0</v>
      </c>
      <c r="J47" s="595"/>
      <c r="L47" s="83"/>
      <c r="M47" s="66" t="n">
        <f aca="false">$F47*(100%-$B$3)</f>
        <v>374.85</v>
      </c>
      <c r="N47" s="31" t="n">
        <f aca="false">IF(B47=1,$G47*$M47,0)</f>
        <v>0</v>
      </c>
    </row>
    <row r="48" customFormat="false" ht="14.25" hidden="false" customHeight="false" outlineLevel="0" collapsed="false">
      <c r="B48" s="596"/>
      <c r="C48" s="597" t="s">
        <v>372</v>
      </c>
      <c r="D48" s="598" t="str">
        <f aca="false">VLOOKUP(C48,СписокРабот!$B:$E,2,FALSE())</f>
        <v>Устройство звукоизоляции потолка системой ЗИПС вектор</v>
      </c>
      <c r="E48" s="599" t="str">
        <f aca="false">VLOOKUP(C48,СписокРабот!$B:$E,3,FALSE())</f>
        <v>м²</v>
      </c>
      <c r="F48" s="600" t="n">
        <f aca="false">VLOOKUP(C48,СписокРабот!$B:$E,4,FALSE())</f>
        <v>2629</v>
      </c>
      <c r="G48" s="603" t="n">
        <f aca="false">ROUND($E$6,1)</f>
        <v>0</v>
      </c>
      <c r="H48" s="604" t="n">
        <f aca="false">G48*F48</f>
        <v>0</v>
      </c>
      <c r="J48" s="595"/>
      <c r="L48" s="83"/>
      <c r="M48" s="66" t="n">
        <f aca="false">$F48*(100%-$B$3)</f>
        <v>2234.65</v>
      </c>
      <c r="N48" s="31" t="n">
        <f aca="false">IF(B48=1,$G48*$M48,0)</f>
        <v>0</v>
      </c>
    </row>
    <row r="49" customFormat="false" ht="14.25" hidden="false" customHeight="false" outlineLevel="0" collapsed="false">
      <c r="B49" s="596"/>
      <c r="C49" s="597" t="s">
        <v>373</v>
      </c>
      <c r="D49" s="598" t="str">
        <f aca="false">VLOOKUP(C49,СписокРабот!$B:$E,2,FALSE())</f>
        <v>Обработка потолка антиплесень 1 слой</v>
      </c>
      <c r="E49" s="599" t="str">
        <f aca="false">VLOOKUP(C49,СписокРабот!$B:$E,3,FALSE())</f>
        <v>м²</v>
      </c>
      <c r="F49" s="600" t="n">
        <f aca="false">VLOOKUP(C49,СписокРабот!$B:$E,4,FALSE())</f>
        <v>583</v>
      </c>
      <c r="G49" s="603"/>
      <c r="H49" s="604" t="n">
        <f aca="false">G49*F49</f>
        <v>0</v>
      </c>
      <c r="J49" s="595"/>
      <c r="L49" s="83"/>
      <c r="M49" s="66" t="n">
        <f aca="false">$F49*(100%-$B$3)</f>
        <v>495.55</v>
      </c>
      <c r="N49" s="31" t="n">
        <f aca="false">IF(B49=1,$G49*$M49,0)</f>
        <v>0</v>
      </c>
    </row>
    <row r="50" customFormat="false" ht="14.25" hidden="false" customHeight="false" outlineLevel="0" collapsed="false">
      <c r="B50" s="596"/>
      <c r="C50" s="597" t="s">
        <v>374</v>
      </c>
      <c r="D50" s="598" t="str">
        <f aca="false">VLOOKUP(C50,СписокРабот!$B:$E,2,FALSE())</f>
        <v>Штукатурка потолка под правило гипсовым раствором визуальное выравнивание</v>
      </c>
      <c r="E50" s="599" t="str">
        <f aca="false">VLOOKUP(C50,СписокРабот!$B:$E,3,FALSE())</f>
        <v>м²</v>
      </c>
      <c r="F50" s="600" t="n">
        <f aca="false">VLOOKUP(C50,СписокРабот!$B:$E,4,FALSE())</f>
        <v>1511</v>
      </c>
      <c r="G50" s="603" t="n">
        <f aca="false">ROUND($E$6,1)</f>
        <v>0</v>
      </c>
      <c r="H50" s="604" t="n">
        <f aca="false">G50*F50</f>
        <v>0</v>
      </c>
      <c r="J50" s="595"/>
      <c r="L50" s="83"/>
      <c r="M50" s="66" t="n">
        <f aca="false">$F50*(100%-$B$3)</f>
        <v>1284.35</v>
      </c>
      <c r="N50" s="31" t="n">
        <f aca="false">IF(B50=1,$G50*$M50,0)</f>
        <v>0</v>
      </c>
    </row>
    <row r="51" customFormat="false" ht="14.25" hidden="false" customHeight="false" outlineLevel="0" collapsed="false">
      <c r="B51" s="596"/>
      <c r="C51" s="597" t="s">
        <v>375</v>
      </c>
      <c r="D51" s="598" t="str">
        <f aca="false">VLOOKUP(C51,СписокРабот!$B:$E,2,FALSE())</f>
        <v>Монтаж панелей МДФ/ дерев. вагонки  на потолок с  устройством каркаса</v>
      </c>
      <c r="E51" s="599" t="str">
        <f aca="false">VLOOKUP(C51,СписокРабот!$B:$E,3,FALSE())</f>
        <v>м²</v>
      </c>
      <c r="F51" s="600" t="n">
        <f aca="false">VLOOKUP(C51,СписокРабот!$B:$E,4,FALSE())</f>
        <v>2116</v>
      </c>
      <c r="G51" s="603" t="n">
        <f aca="false">ROUND($E$6,1)</f>
        <v>0</v>
      </c>
      <c r="H51" s="604" t="n">
        <f aca="false">G51*F51</f>
        <v>0</v>
      </c>
      <c r="J51" s="595"/>
      <c r="L51" s="83"/>
      <c r="M51" s="66" t="n">
        <f aca="false">$F51*(100%-$B$3)</f>
        <v>1798.6</v>
      </c>
      <c r="N51" s="31" t="n">
        <f aca="false">IF(B51=1,$G51*$M51,0)</f>
        <v>0</v>
      </c>
    </row>
    <row r="52" customFormat="false" ht="14.25" hidden="false" customHeight="false" outlineLevel="0" collapsed="false">
      <c r="B52" s="596"/>
      <c r="C52" s="597" t="s">
        <v>376</v>
      </c>
      <c r="D52" s="598" t="str">
        <f aca="false">VLOOKUP(C52,СписокРабот!$B:$E,2,FALSE())</f>
        <v>Устройство перегородки из ГКЛ для ниши скрытого карниза</v>
      </c>
      <c r="E52" s="599" t="str">
        <f aca="false">VLOOKUP(C52,СписокРабот!$B:$E,3,FALSE())</f>
        <v>п.м</v>
      </c>
      <c r="F52" s="600" t="n">
        <f aca="false">VLOOKUP(C52,СписокРабот!$B:$E,4,FALSE())</f>
        <v>3911</v>
      </c>
      <c r="G52" s="603" t="n">
        <f aca="false">ROUND($E$6,1)</f>
        <v>0</v>
      </c>
      <c r="H52" s="604" t="n">
        <f aca="false">G52*F52</f>
        <v>0</v>
      </c>
      <c r="J52" s="595"/>
      <c r="L52" s="83"/>
      <c r="M52" s="66" t="n">
        <f aca="false">$F52*(100%-$B$3)</f>
        <v>3324.35</v>
      </c>
      <c r="N52" s="31" t="n">
        <f aca="false">IF(B52=1,$G52*$M52,0)</f>
        <v>0</v>
      </c>
    </row>
    <row r="53" customFormat="false" ht="14.25" hidden="false" customHeight="false" outlineLevel="0" collapsed="false">
      <c r="B53" s="596"/>
      <c r="C53" s="597" t="s">
        <v>377</v>
      </c>
      <c r="D53" s="598" t="str">
        <f aca="false">VLOOKUP(C53,СписокРабот!$B:$E,2,FALSE())</f>
        <v>Теплоизоляция потолков пенополистирол</v>
      </c>
      <c r="E53" s="599" t="str">
        <f aca="false">VLOOKUP(C53,СписокРабот!$B:$E,3,FALSE())</f>
        <v>м²</v>
      </c>
      <c r="F53" s="600" t="n">
        <f aca="false">VLOOKUP(C53,СписокРабот!$B:$E,4,FALSE())</f>
        <v>853</v>
      </c>
      <c r="G53" s="603"/>
      <c r="H53" s="604" t="n">
        <f aca="false">G53*F53</f>
        <v>0</v>
      </c>
      <c r="J53" s="595"/>
      <c r="L53" s="83"/>
      <c r="M53" s="66" t="n">
        <f aca="false">$F53*(100%-$B$3)</f>
        <v>725.05</v>
      </c>
      <c r="N53" s="31" t="n">
        <f aca="false">IF(B53=1,$G53*$M53,0)</f>
        <v>0</v>
      </c>
    </row>
    <row r="54" customFormat="false" ht="14.25" hidden="false" customHeight="false" outlineLevel="0" collapsed="false">
      <c r="B54" s="596"/>
      <c r="C54" s="597" t="s">
        <v>40</v>
      </c>
      <c r="D54" s="598" t="str">
        <f aca="false">VLOOKUP(C54,СписокРабот!$B:$E,2,FALSE())</f>
        <v>Проклейка швов ГКЛВ потолка с армированием перфорированной лентой (Кнауф)</v>
      </c>
      <c r="E54" s="599" t="str">
        <f aca="false">VLOOKUP(C54,СписокРабот!$B:$E,3,FALSE())</f>
        <v>п.м</v>
      </c>
      <c r="F54" s="600" t="n">
        <f aca="false">VLOOKUP(C54,СписокРабот!$B:$E,4,FALSE())</f>
        <v>231</v>
      </c>
      <c r="G54" s="603"/>
      <c r="H54" s="604" t="n">
        <f aca="false">G54*F54</f>
        <v>0</v>
      </c>
      <c r="J54" s="595"/>
      <c r="L54" s="83"/>
      <c r="M54" s="66" t="n">
        <f aca="false">$F54*(100%-$B$3)</f>
        <v>196.35</v>
      </c>
      <c r="N54" s="31" t="n">
        <f aca="false">IF(B54=1,$G54*$M54,0)</f>
        <v>0</v>
      </c>
    </row>
    <row r="55" customFormat="false" ht="14.25" hidden="false" customHeight="false" outlineLevel="0" collapsed="false">
      <c r="A55" s="605"/>
      <c r="B55" s="612"/>
      <c r="C55" s="606" t="s">
        <v>378</v>
      </c>
      <c r="D55" s="607" t="str">
        <f aca="false">VLOOKUP(C55,СписокРабот!$B:$E,2,FALSE())</f>
        <v>Монтаж малярных уголков коробов потолка/ углоформирующей ленты</v>
      </c>
      <c r="E55" s="608" t="str">
        <f aca="false">VLOOKUP(C55,СписокРабот!$B:$E,3,FALSE())</f>
        <v>п.м</v>
      </c>
      <c r="F55" s="609" t="n">
        <f aca="false">VLOOKUP(C55,СписокРабот!$B:$E,4,FALSE())</f>
        <v>390</v>
      </c>
      <c r="G55" s="610"/>
      <c r="H55" s="611" t="n">
        <f aca="false">G55*F55</f>
        <v>0</v>
      </c>
      <c r="J55" s="595"/>
      <c r="L55" s="83"/>
      <c r="M55" s="66" t="n">
        <f aca="false">$F55*(100%-$B$3)</f>
        <v>331.5</v>
      </c>
      <c r="N55" s="31" t="n">
        <f aca="false">IF(B55=1,$G55*$M55,0)</f>
        <v>0</v>
      </c>
    </row>
    <row r="56" customFormat="false" ht="14.25" hidden="false" customHeight="false" outlineLevel="0" collapsed="false">
      <c r="A56" s="605"/>
      <c r="B56" s="612"/>
      <c r="C56" s="606" t="s">
        <v>379</v>
      </c>
      <c r="D56" s="607" t="str">
        <f aca="false">VLOOKUP(C56,СписокРабот!$B:$E,2,FALSE())</f>
        <v>Отделка откосов потолка шпаклевка 2 слоя</v>
      </c>
      <c r="E56" s="608" t="str">
        <f aca="false">VLOOKUP(C56,СписокРабот!$B:$E,3,FALSE())</f>
        <v>п.м</v>
      </c>
      <c r="F56" s="609" t="n">
        <f aca="false">VLOOKUP(C56,СписокРабот!$B:$E,4,FALSE())</f>
        <v>1217</v>
      </c>
      <c r="G56" s="610"/>
      <c r="H56" s="611" t="n">
        <f aca="false">G56*F56</f>
        <v>0</v>
      </c>
      <c r="J56" s="595"/>
      <c r="L56" s="83"/>
      <c r="M56" s="66" t="n">
        <f aca="false">$F56*(100%-$B$3)</f>
        <v>1034.45</v>
      </c>
      <c r="N56" s="31" t="n">
        <f aca="false">IF(B56=1,$G56*$M56,0)</f>
        <v>0</v>
      </c>
    </row>
    <row r="57" customFormat="false" ht="14.25" hidden="false" customHeight="false" outlineLevel="0" collapsed="false">
      <c r="A57" s="605"/>
      <c r="B57" s="612"/>
      <c r="C57" s="606" t="s">
        <v>380</v>
      </c>
      <c r="D57" s="607" t="str">
        <f aca="false">VLOOKUP(C57,СписокРабот!$B:$E,2,FALSE())</f>
        <v>Финишная отделка откосов потолка окраска 2 слоя/ обои итд</v>
      </c>
      <c r="E57" s="608" t="str">
        <f aca="false">VLOOKUP(C57,СписокРабот!$B:$E,3,FALSE())</f>
        <v>п.м</v>
      </c>
      <c r="F57" s="609" t="n">
        <f aca="false">VLOOKUP(C57,СписокРабот!$B:$E,4,FALSE())</f>
        <v>652</v>
      </c>
      <c r="G57" s="610"/>
      <c r="H57" s="611" t="n">
        <f aca="false">G57*F57</f>
        <v>0</v>
      </c>
      <c r="J57" s="595"/>
      <c r="L57" s="83"/>
      <c r="M57" s="66" t="n">
        <f aca="false">$F57*(100%-$B$3)</f>
        <v>554.2</v>
      </c>
      <c r="N57" s="31" t="n">
        <f aca="false">IF(B57=1,$G57*$M57,0)</f>
        <v>0</v>
      </c>
    </row>
    <row r="58" customFormat="false" ht="14.25" hidden="false" customHeight="false" outlineLevel="0" collapsed="false">
      <c r="A58" s="613"/>
      <c r="B58" s="614"/>
      <c r="C58" s="597" t="s">
        <v>381</v>
      </c>
      <c r="D58" s="598" t="str">
        <f aca="false">VLOOKUP(C58,СписокРабот!$B:$E,2,FALSE())</f>
        <v>Нанесение грунта Беноноконтакт на потолок 1 слой</v>
      </c>
      <c r="E58" s="599" t="str">
        <f aca="false">VLOOKUP(C58,СписокРабот!$B:$E,3,FALSE())</f>
        <v>м²</v>
      </c>
      <c r="F58" s="600" t="n">
        <f aca="false">VLOOKUP(C58,СписокРабот!$B:$E,4,FALSE())</f>
        <v>321</v>
      </c>
      <c r="G58" s="603"/>
      <c r="H58" s="604" t="n">
        <f aca="false">G58*F58</f>
        <v>0</v>
      </c>
      <c r="J58" s="595"/>
      <c r="L58" s="83"/>
      <c r="M58" s="66" t="n">
        <f aca="false">$F58*(100%-$B$3)</f>
        <v>272.85</v>
      </c>
      <c r="N58" s="31" t="n">
        <f aca="false">IF(B58=1,$G58*$M58,0)</f>
        <v>0</v>
      </c>
    </row>
    <row r="59" customFormat="false" ht="14.25" hidden="false" customHeight="false" outlineLevel="0" collapsed="false">
      <c r="B59" s="85" t="n">
        <v>1</v>
      </c>
      <c r="C59" s="86" t="s">
        <v>43</v>
      </c>
      <c r="D59" s="86"/>
      <c r="E59" s="86"/>
      <c r="F59" s="86"/>
      <c r="G59" s="96" t="n">
        <f aca="false">SUMIF(B23:B58,"&gt;0",H23:H58)</f>
        <v>0</v>
      </c>
      <c r="H59" s="96"/>
      <c r="J59" s="595"/>
      <c r="L59" s="88" t="s">
        <v>354</v>
      </c>
      <c r="M59" s="66"/>
      <c r="N59" s="31" t="n">
        <f aca="false">G59*(100%-$B$3)</f>
        <v>0</v>
      </c>
    </row>
    <row r="60" customFormat="false" ht="14.25" hidden="false" customHeight="false" outlineLevel="0" collapsed="false">
      <c r="B60" s="97" t="n">
        <v>1</v>
      </c>
      <c r="C60" s="98" t="s">
        <v>44</v>
      </c>
      <c r="D60" s="98"/>
      <c r="E60" s="98"/>
      <c r="F60" s="98"/>
      <c r="G60" s="99" t="n">
        <f aca="false">G21+G59</f>
        <v>0</v>
      </c>
      <c r="H60" s="99"/>
      <c r="J60" s="595"/>
      <c r="L60" s="100" t="s">
        <v>382</v>
      </c>
      <c r="M60" s="66"/>
      <c r="N60" s="31" t="n">
        <f aca="false">G60*(100%-$B$3)</f>
        <v>0</v>
      </c>
    </row>
    <row r="61" customFormat="false" ht="14.25" hidden="false" customHeight="false" outlineLevel="0" collapsed="false">
      <c r="B61" s="69" t="n">
        <v>1</v>
      </c>
      <c r="C61" s="70" t="s">
        <v>383</v>
      </c>
      <c r="D61" s="70"/>
      <c r="E61" s="70"/>
      <c r="F61" s="70"/>
      <c r="G61" s="70"/>
      <c r="H61" s="70"/>
      <c r="J61" s="595"/>
      <c r="L61" s="71" t="s">
        <v>338</v>
      </c>
      <c r="M61" s="66"/>
      <c r="N61" s="31" t="n">
        <f aca="false">N182</f>
        <v>0</v>
      </c>
    </row>
    <row r="62" customFormat="false" ht="14.25" hidden="false" customHeight="false" outlineLevel="0" collapsed="false">
      <c r="B62" s="101" t="n">
        <v>1</v>
      </c>
      <c r="C62" s="73" t="s">
        <v>46</v>
      </c>
      <c r="D62" s="74"/>
      <c r="E62" s="75" t="s">
        <v>340</v>
      </c>
      <c r="F62" s="76" t="s">
        <v>341</v>
      </c>
      <c r="G62" s="76" t="s">
        <v>342</v>
      </c>
      <c r="H62" s="77" t="s">
        <v>343</v>
      </c>
      <c r="J62" s="595"/>
      <c r="L62" s="78" t="s">
        <v>344</v>
      </c>
      <c r="M62" s="66"/>
      <c r="N62" s="31" t="n">
        <f aca="false">N83</f>
        <v>0</v>
      </c>
    </row>
    <row r="63" customFormat="false" ht="14.25" hidden="false" customHeight="false" outlineLevel="0" collapsed="false">
      <c r="B63" s="596"/>
      <c r="C63" s="597" t="s">
        <v>384</v>
      </c>
      <c r="D63" s="598" t="str">
        <f aca="false">VLOOKUP(C63,СписокРабот!$B:$E,2,FALSE())</f>
        <v>Демонтаж стен деревянных, кирпичных (1/4, 1/2) ПГП при наличии плитки или армирования К-1,6</v>
      </c>
      <c r="E63" s="599" t="str">
        <f aca="false">VLOOKUP(C63,СписокРабот!$B:$E,3,FALSE())</f>
        <v>м²</v>
      </c>
      <c r="F63" s="600" t="n">
        <f aca="false">VLOOKUP(C63,СписокРабот!$B:$E,4,FALSE())</f>
        <v>1409</v>
      </c>
      <c r="G63" s="603"/>
      <c r="H63" s="602" t="n">
        <f aca="false">G63*F63</f>
        <v>0</v>
      </c>
      <c r="J63" s="615"/>
      <c r="L63" s="83"/>
      <c r="M63" s="66" t="n">
        <f aca="false">$F63*(100%-$B$3)</f>
        <v>1197.65</v>
      </c>
      <c r="N63" s="31" t="n">
        <f aca="false">IF(B63=1,$G63*$M63,0)</f>
        <v>0</v>
      </c>
    </row>
    <row r="64" customFormat="false" ht="14.25" hidden="false" customHeight="false" outlineLevel="0" collapsed="false">
      <c r="B64" s="596"/>
      <c r="C64" s="597" t="s">
        <v>385</v>
      </c>
      <c r="D64" s="598" t="str">
        <f aca="false">VLOOKUP(C64,СписокРабот!$B:$E,2,FALSE())</f>
        <v>Демонтаж пластикового откоса/ наличника </v>
      </c>
      <c r="E64" s="599" t="str">
        <f aca="false">VLOOKUP(C64,СписокРабот!$B:$E,3,FALSE())</f>
        <v>п.м</v>
      </c>
      <c r="F64" s="600" t="n">
        <f aca="false">VLOOKUP(C64,СписокРабот!$B:$E,4,FALSE())</f>
        <v>74</v>
      </c>
      <c r="G64" s="603"/>
      <c r="H64" s="602" t="n">
        <f aca="false">G64*F64</f>
        <v>0</v>
      </c>
      <c r="J64" s="615"/>
      <c r="L64" s="83"/>
      <c r="M64" s="66" t="n">
        <f aca="false">$F64*(100%-$B$3)</f>
        <v>62.9</v>
      </c>
      <c r="N64" s="31" t="n">
        <f aca="false">IF(B64=1,$G64*$M64,0)</f>
        <v>0</v>
      </c>
    </row>
    <row r="65" customFormat="false" ht="14.25" hidden="false" customHeight="false" outlineLevel="0" collapsed="false">
      <c r="B65" s="596"/>
      <c r="C65" s="597" t="s">
        <v>386</v>
      </c>
      <c r="D65" s="598" t="str">
        <f aca="false">VLOOKUP(C65,СписокРабот!$B:$E,2,FALSE())</f>
        <v>Демонтаж существующих кирпичных конструкций</v>
      </c>
      <c r="E65" s="599" t="str">
        <f aca="false">VLOOKUP(C65,СписокРабот!$B:$E,3,FALSE())</f>
        <v>м3</v>
      </c>
      <c r="F65" s="600" t="n">
        <f aca="false">VLOOKUP(C65,СписокРабот!$B:$E,4,FALSE())</f>
        <v>23310</v>
      </c>
      <c r="G65" s="603"/>
      <c r="H65" s="602" t="n">
        <f aca="false">G65*F65</f>
        <v>0</v>
      </c>
      <c r="J65" s="615"/>
      <c r="L65" s="83"/>
      <c r="M65" s="66" t="n">
        <f aca="false">$F65*(100%-$B$3)</f>
        <v>19813.5</v>
      </c>
      <c r="N65" s="31" t="n">
        <f aca="false">IF(B65=1,$G65*$M65,0)</f>
        <v>0</v>
      </c>
    </row>
    <row r="66" customFormat="false" ht="14.25" hidden="false" customHeight="false" outlineLevel="0" collapsed="false">
      <c r="B66" s="596"/>
      <c r="C66" s="597" t="s">
        <v>387</v>
      </c>
      <c r="D66" s="598" t="str">
        <f aca="false">VLOOKUP(C66,СписокРабот!$B:$E,2,FALSE())</f>
        <v>Демонтаж штукатурного покрытия толщ. до 2 см. (от 2см до 6см К-1.5, свыше 6 см К-2)</v>
      </c>
      <c r="E66" s="599" t="str">
        <f aca="false">VLOOKUP(C66,СписокРабот!$B:$E,3,FALSE())</f>
        <v>м²</v>
      </c>
      <c r="F66" s="600" t="n">
        <f aca="false">VLOOKUP(C66,СписокРабот!$B:$E,4,FALSE())</f>
        <v>744</v>
      </c>
      <c r="G66" s="603" t="n">
        <f aca="false">ROUND($E$9,1)</f>
        <v>0</v>
      </c>
      <c r="H66" s="602" t="n">
        <f aca="false">G66*F66</f>
        <v>0</v>
      </c>
      <c r="J66" s="615"/>
      <c r="L66" s="83"/>
      <c r="M66" s="66" t="n">
        <f aca="false">$F66*(100%-$B$3)</f>
        <v>632.4</v>
      </c>
      <c r="N66" s="31" t="n">
        <f aca="false">IF(B66=1,$G66*$M66,0)</f>
        <v>0</v>
      </c>
    </row>
    <row r="67" customFormat="false" ht="14.25" hidden="false" customHeight="false" outlineLevel="0" collapsed="false">
      <c r="B67" s="596"/>
      <c r="C67" s="597" t="s">
        <v>388</v>
      </c>
      <c r="D67" s="598" t="str">
        <f aca="false">VLOOKUP(C67,СписокРабот!$B:$E,2,FALSE())</f>
        <v>Демонтаж маяка с заделкой шрабы стен, потолка и пола</v>
      </c>
      <c r="E67" s="599" t="str">
        <f aca="false">VLOOKUP(C67,СписокРабот!$B:$E,3,FALSE())</f>
        <v>п.м</v>
      </c>
      <c r="F67" s="600" t="n">
        <f aca="false">VLOOKUP(C67,СписокРабот!$B:$E,4,FALSE())</f>
        <v>311</v>
      </c>
      <c r="G67" s="603"/>
      <c r="H67" s="602" t="n">
        <f aca="false">G67*F67</f>
        <v>0</v>
      </c>
      <c r="J67" s="615"/>
      <c r="L67" s="83"/>
      <c r="M67" s="66" t="n">
        <f aca="false">$F67*(100%-$B$3)</f>
        <v>264.35</v>
      </c>
      <c r="N67" s="31" t="n">
        <f aca="false">IF(B67=1,$G67*$M67,0)</f>
        <v>0</v>
      </c>
    </row>
    <row r="68" customFormat="false" ht="14.25" hidden="false" customHeight="false" outlineLevel="0" collapsed="false">
      <c r="B68" s="596"/>
      <c r="C68" s="597" t="s">
        <v>389</v>
      </c>
      <c r="D68" s="598" t="str">
        <f aca="false">VLOOKUP(C68,СписокРабот!$B:$E,2,FALSE())</f>
        <v>Демонтаж дверного полотна</v>
      </c>
      <c r="E68" s="599" t="str">
        <f aca="false">VLOOKUP(C68,СписокРабот!$B:$E,3,FALSE())</f>
        <v>ед.</v>
      </c>
      <c r="F68" s="600" t="n">
        <f aca="false">VLOOKUP(C68,СписокРабот!$B:$E,4,FALSE())</f>
        <v>450</v>
      </c>
      <c r="G68" s="601"/>
      <c r="H68" s="602" t="n">
        <f aca="false">G68*F68</f>
        <v>0</v>
      </c>
      <c r="J68" s="615"/>
      <c r="L68" s="83"/>
      <c r="M68" s="66" t="n">
        <f aca="false">$F68*(100%-$B$3)</f>
        <v>382.5</v>
      </c>
      <c r="N68" s="31" t="n">
        <f aca="false">IF(B68=1,$G68*$M68,0)</f>
        <v>0</v>
      </c>
    </row>
    <row r="69" customFormat="false" ht="14.25" hidden="false" customHeight="false" outlineLevel="0" collapsed="false">
      <c r="B69" s="596"/>
      <c r="C69" s="597" t="s">
        <v>390</v>
      </c>
      <c r="D69" s="598" t="str">
        <f aca="false">VLOOKUP(C69,СписокРабот!$B:$E,2,FALSE())</f>
        <v>Демонтаж подоконника (пластик)</v>
      </c>
      <c r="E69" s="599" t="str">
        <f aca="false">VLOOKUP(C69,СписокРабот!$B:$E,3,FALSE())</f>
        <v>ед.</v>
      </c>
      <c r="F69" s="600" t="n">
        <f aca="false">VLOOKUP(C69,СписокРабот!$B:$E,4,FALSE())</f>
        <v>809</v>
      </c>
      <c r="G69" s="601"/>
      <c r="H69" s="602" t="n">
        <f aca="false">G69*F69</f>
        <v>0</v>
      </c>
      <c r="J69" s="615"/>
      <c r="L69" s="83"/>
      <c r="M69" s="66" t="n">
        <f aca="false">$F69*(100%-$B$3)</f>
        <v>687.65</v>
      </c>
      <c r="N69" s="31" t="n">
        <f aca="false">IF(B69=1,$G69*$M69,0)</f>
        <v>0</v>
      </c>
    </row>
    <row r="70" customFormat="false" ht="14.25" hidden="false" customHeight="false" outlineLevel="0" collapsed="false">
      <c r="B70" s="596"/>
      <c r="C70" s="597" t="s">
        <v>391</v>
      </c>
      <c r="D70" s="598" t="str">
        <f aca="false">VLOOKUP(C70,СписокРабот!$B:$E,2,FALSE())</f>
        <v>Демонтаж подоконника (камень/бетон)</v>
      </c>
      <c r="E70" s="599" t="str">
        <f aca="false">VLOOKUP(C70,СписокРабот!$B:$E,3,FALSE())</f>
        <v>ед.</v>
      </c>
      <c r="F70" s="600" t="n">
        <f aca="false">VLOOKUP(C70,СписокРабот!$B:$E,4,FALSE())</f>
        <v>1466</v>
      </c>
      <c r="G70" s="601"/>
      <c r="H70" s="602" t="n">
        <f aca="false">G70*F70</f>
        <v>0</v>
      </c>
      <c r="J70" s="615"/>
      <c r="L70" s="83"/>
      <c r="M70" s="66" t="n">
        <f aca="false">$F70*(100%-$B$3)</f>
        <v>1246.1</v>
      </c>
      <c r="N70" s="31" t="n">
        <f aca="false">IF(B70=1,$G70*$M70,0)</f>
        <v>0</v>
      </c>
    </row>
    <row r="71" customFormat="false" ht="14.25" hidden="false" customHeight="false" outlineLevel="0" collapsed="false">
      <c r="B71" s="596"/>
      <c r="C71" s="597" t="s">
        <v>392</v>
      </c>
      <c r="D71" s="598" t="str">
        <f aca="false">VLOOKUP(C71,СписокРабот!$B:$E,2,FALSE())</f>
        <v>Демонтаж дверных блоков</v>
      </c>
      <c r="E71" s="599" t="str">
        <f aca="false">VLOOKUP(C71,СписокРабот!$B:$E,3,FALSE())</f>
        <v>ед.</v>
      </c>
      <c r="F71" s="600" t="n">
        <f aca="false">VLOOKUP(C71,СписокРабот!$B:$E,4,FALSE())</f>
        <v>777</v>
      </c>
      <c r="G71" s="601" t="n">
        <f aca="false">$H$9</f>
        <v>0</v>
      </c>
      <c r="H71" s="602" t="n">
        <f aca="false">G71*F71</f>
        <v>0</v>
      </c>
      <c r="J71" s="615"/>
      <c r="L71" s="83"/>
      <c r="M71" s="66" t="n">
        <f aca="false">$F71*(100%-$B$3)</f>
        <v>660.45</v>
      </c>
      <c r="N71" s="31" t="n">
        <f aca="false">IF(B71=1,$G71*$M71,0)</f>
        <v>0</v>
      </c>
    </row>
    <row r="72" customFormat="false" ht="14.25" hidden="false" customHeight="false" outlineLevel="0" collapsed="false">
      <c r="B72" s="596"/>
      <c r="C72" s="597" t="s">
        <v>393</v>
      </c>
      <c r="D72" s="598" t="str">
        <f aca="false">VLOOKUP(C72,СписокРабот!$B:$E,2,FALSE())</f>
        <v>Демонтаж оконных блоков</v>
      </c>
      <c r="E72" s="599" t="str">
        <f aca="false">VLOOKUP(C72,СписокРабот!$B:$E,3,FALSE())</f>
        <v>м²</v>
      </c>
      <c r="F72" s="600" t="n">
        <f aca="false">VLOOKUP(C72,СписокРабот!$B:$E,4,FALSE())</f>
        <v>468</v>
      </c>
      <c r="G72" s="601" t="n">
        <f aca="false">$H$8</f>
        <v>0</v>
      </c>
      <c r="H72" s="602" t="n">
        <f aca="false">G72*F72</f>
        <v>0</v>
      </c>
      <c r="J72" s="615"/>
      <c r="L72" s="83"/>
      <c r="M72" s="66" t="n">
        <f aca="false">$F72*(100%-$B$3)</f>
        <v>397.8</v>
      </c>
      <c r="N72" s="31" t="n">
        <f aca="false">IF(B72=1,$G72*$M72,0)</f>
        <v>0</v>
      </c>
    </row>
    <row r="73" customFormat="false" ht="14.25" hidden="false" customHeight="false" outlineLevel="0" collapsed="false">
      <c r="B73" s="596"/>
      <c r="C73" s="597" t="s">
        <v>394</v>
      </c>
      <c r="D73" s="598" t="str">
        <f aca="false">VLOOKUP(C73,СписокРабот!$B:$E,2,FALSE())</f>
        <v>Расчистка стен от старой ВЭ краски / шпаклевки. От масляной краски К-1,3</v>
      </c>
      <c r="E73" s="599" t="str">
        <f aca="false">VLOOKUP(C73,СписокРабот!$B:$E,3,FALSE())</f>
        <v>м²</v>
      </c>
      <c r="F73" s="600" t="n">
        <f aca="false">VLOOKUP(C73,СписокРабот!$B:$E,4,FALSE())</f>
        <v>722</v>
      </c>
      <c r="G73" s="603" t="n">
        <f aca="false">ROUND($E$9,1)</f>
        <v>0</v>
      </c>
      <c r="H73" s="602" t="n">
        <f aca="false">G73*F73</f>
        <v>0</v>
      </c>
      <c r="J73" s="615"/>
      <c r="L73" s="83"/>
      <c r="M73" s="66" t="n">
        <f aca="false">$F73*(100%-$B$3)</f>
        <v>613.7</v>
      </c>
      <c r="N73" s="31" t="n">
        <f aca="false">IF(B73=1,$G73*$M73,0)</f>
        <v>0</v>
      </c>
    </row>
    <row r="74" customFormat="false" ht="14.25" hidden="false" customHeight="false" outlineLevel="0" collapsed="false">
      <c r="B74" s="596"/>
      <c r="C74" s="597" t="s">
        <v>395</v>
      </c>
      <c r="D74" s="598" t="str">
        <f aca="false">VLOOKUP(C74,СписокРабот!$B:$E,2,FALSE())</f>
        <v>Снятие старых обоев (флизелин,бумажные,текстильные, многослойные )/ утеплителя со стен</v>
      </c>
      <c r="E74" s="599" t="str">
        <f aca="false">VLOOKUP(C74,СписокРабот!$B:$E,3,FALSE())</f>
        <v>м²</v>
      </c>
      <c r="F74" s="600" t="n">
        <f aca="false">VLOOKUP(C74,СписокРабот!$B:$E,4,FALSE())</f>
        <v>552</v>
      </c>
      <c r="G74" s="603" t="n">
        <f aca="false">ROUND($E$9,1)</f>
        <v>0</v>
      </c>
      <c r="H74" s="602" t="n">
        <f aca="false">G74*F74</f>
        <v>0</v>
      </c>
      <c r="J74" s="615"/>
      <c r="L74" s="83"/>
      <c r="M74" s="66" t="n">
        <f aca="false">$F74*(100%-$B$3)</f>
        <v>469.2</v>
      </c>
      <c r="N74" s="31" t="n">
        <f aca="false">IF(B74=1,$G74*$M74,0)</f>
        <v>0</v>
      </c>
    </row>
    <row r="75" customFormat="false" ht="14.25" hidden="false" customHeight="false" outlineLevel="0" collapsed="false">
      <c r="B75" s="596"/>
      <c r="C75" s="597" t="s">
        <v>396</v>
      </c>
      <c r="D75" s="598" t="str">
        <f aca="false">VLOOKUP(C75,СписокРабот!$B:$E,2,FALSE())</f>
        <v>Снятие старых обоев однослойные</v>
      </c>
      <c r="E75" s="599" t="str">
        <f aca="false">VLOOKUP(C75,СписокРабот!$B:$E,3,FALSE())</f>
        <v>м²</v>
      </c>
      <c r="F75" s="600" t="n">
        <f aca="false">VLOOKUP(C75,СписокРабот!$B:$E,4,FALSE())</f>
        <v>214</v>
      </c>
      <c r="G75" s="603" t="n">
        <f aca="false">ROUND($E$9,1)</f>
        <v>0</v>
      </c>
      <c r="H75" s="602" t="n">
        <f aca="false">G75*F75</f>
        <v>0</v>
      </c>
      <c r="J75" s="615"/>
      <c r="L75" s="83"/>
      <c r="M75" s="66" t="n">
        <f aca="false">$F75*(100%-$B$3)</f>
        <v>181.9</v>
      </c>
      <c r="N75" s="31" t="n">
        <f aca="false">IF(B75=1,$G75*$M75,0)</f>
        <v>0</v>
      </c>
    </row>
    <row r="76" customFormat="false" ht="14.25" hidden="false" customHeight="false" outlineLevel="0" collapsed="false">
      <c r="B76" s="596"/>
      <c r="C76" s="597" t="s">
        <v>397</v>
      </c>
      <c r="D76" s="598" t="str">
        <f aca="false">VLOOKUP(C76,СписокРабот!$B:$E,2,FALSE())</f>
        <v>Зачистка оконной рамы (с одной стороны)</v>
      </c>
      <c r="E76" s="599" t="str">
        <f aca="false">VLOOKUP(C76,СписокРабот!$B:$E,3,FALSE())</f>
        <v>ед.</v>
      </c>
      <c r="F76" s="600" t="n">
        <f aca="false">VLOOKUP(C76,СписокРабот!$B:$E,4,FALSE())</f>
        <v>1834</v>
      </c>
      <c r="G76" s="601" t="n">
        <f aca="false">$H$8</f>
        <v>0</v>
      </c>
      <c r="H76" s="602" t="n">
        <f aca="false">G76*F76</f>
        <v>0</v>
      </c>
      <c r="J76" s="615"/>
      <c r="L76" s="83"/>
      <c r="M76" s="66" t="n">
        <f aca="false">$F76*(100%-$B$3)</f>
        <v>1558.9</v>
      </c>
      <c r="N76" s="31" t="n">
        <f aca="false">IF(B76=1,$G76*$M76,0)</f>
        <v>0</v>
      </c>
    </row>
    <row r="77" customFormat="false" ht="14.25" hidden="false" customHeight="false" outlineLevel="0" collapsed="false">
      <c r="B77" s="596"/>
      <c r="C77" s="597" t="s">
        <v>398</v>
      </c>
      <c r="D77" s="598" t="str">
        <f aca="false">VLOOKUP(C77,СписокРабот!$B:$E,2,FALSE())</f>
        <v>Демонтаж стен (перегородок) из ацеида, гипсолита, ГКЛ( при наличии плитки или армирования к-1,6)</v>
      </c>
      <c r="E77" s="599" t="str">
        <f aca="false">VLOOKUP(C77,СписокРабот!$B:$E,3,FALSE())</f>
        <v>м²</v>
      </c>
      <c r="F77" s="600" t="n">
        <f aca="false">VLOOKUP(C77,СписокРабот!$B:$E,4,FALSE())</f>
        <v>1009</v>
      </c>
      <c r="G77" s="603"/>
      <c r="H77" s="602" t="n">
        <f aca="false">G77*F77</f>
        <v>0</v>
      </c>
      <c r="J77" s="615"/>
      <c r="L77" s="83"/>
      <c r="M77" s="66" t="n">
        <f aca="false">$F77*(100%-$B$3)</f>
        <v>857.65</v>
      </c>
      <c r="N77" s="31" t="n">
        <f aca="false">IF(B77=1,$G77*$M77,0)</f>
        <v>0</v>
      </c>
    </row>
    <row r="78" customFormat="false" ht="14.25" hidden="false" customHeight="false" outlineLevel="0" collapsed="false">
      <c r="B78" s="596"/>
      <c r="C78" s="597" t="s">
        <v>399</v>
      </c>
      <c r="D78" s="598" t="str">
        <f aca="false">VLOOKUP(C78,СписокРабот!$B:$E,2,FALSE())</f>
        <v>Демонтаж мокрый  фасад корроед по сетке/ Демонтаж дранки или метал.сетки </v>
      </c>
      <c r="E78" s="599" t="str">
        <f aca="false">VLOOKUP(C78,СписокРабот!$B:$E,3,FALSE())</f>
        <v>м²</v>
      </c>
      <c r="F78" s="600" t="n">
        <f aca="false">VLOOKUP(C78,СписокРабот!$B:$E,4,FALSE())</f>
        <v>1024</v>
      </c>
      <c r="G78" s="603"/>
      <c r="H78" s="602" t="n">
        <f aca="false">G78*F78</f>
        <v>0</v>
      </c>
      <c r="J78" s="615"/>
      <c r="L78" s="83"/>
      <c r="M78" s="66" t="n">
        <f aca="false">$F78*(100%-$B$3)</f>
        <v>870.4</v>
      </c>
      <c r="N78" s="31" t="n">
        <f aca="false">IF(B78=1,$G78*$M78,0)</f>
        <v>0</v>
      </c>
    </row>
    <row r="79" customFormat="false" ht="14.25" hidden="false" customHeight="false" outlineLevel="0" collapsed="false">
      <c r="B79" s="596"/>
      <c r="C79" s="597" t="s">
        <v>400</v>
      </c>
      <c r="D79" s="598" t="str">
        <f aca="false">VLOOKUP(C79,СписокРабот!$B:$E,2,FALSE())</f>
        <v>Зачистка подоконника (до 20 см)</v>
      </c>
      <c r="E79" s="599" t="str">
        <f aca="false">VLOOKUP(C79,СписокРабот!$B:$E,3,FALSE())</f>
        <v>п.м</v>
      </c>
      <c r="F79" s="600" t="n">
        <f aca="false">VLOOKUP(C79,СписокРабот!$B:$E,4,FALSE())</f>
        <v>2191</v>
      </c>
      <c r="G79" s="603" t="n">
        <f aca="false">Замер!$D$417</f>
        <v>0</v>
      </c>
      <c r="H79" s="602" t="n">
        <f aca="false">G79*F79</f>
        <v>0</v>
      </c>
      <c r="J79" s="615"/>
      <c r="L79" s="83"/>
      <c r="M79" s="66" t="n">
        <f aca="false">$F79*(100%-$B$3)</f>
        <v>1862.35</v>
      </c>
      <c r="N79" s="31" t="n">
        <f aca="false">IF(B79=1,$G79*$M79,0)</f>
        <v>0</v>
      </c>
    </row>
    <row r="80" customFormat="false" ht="14.25" hidden="false" customHeight="false" outlineLevel="0" collapsed="false">
      <c r="B80" s="596"/>
      <c r="C80" s="597" t="s">
        <v>401</v>
      </c>
      <c r="D80" s="598" t="str">
        <f aca="false">VLOOKUP(C80,СписокРабот!$B:$E,2,FALSE())</f>
        <v>Демонтаж вагонки/ стеновых панелей</v>
      </c>
      <c r="E80" s="599" t="str">
        <f aca="false">VLOOKUP(C80,СписокРабот!$B:$E,3,FALSE())</f>
        <v>м²</v>
      </c>
      <c r="F80" s="600" t="n">
        <f aca="false">VLOOKUP(C80,СписокРабот!$B:$E,4,FALSE())</f>
        <v>284</v>
      </c>
      <c r="G80" s="603" t="n">
        <f aca="false">ROUND($E$9,1)</f>
        <v>0</v>
      </c>
      <c r="H80" s="602" t="n">
        <f aca="false">G80*F80</f>
        <v>0</v>
      </c>
      <c r="J80" s="615"/>
      <c r="L80" s="83"/>
      <c r="M80" s="66" t="n">
        <f aca="false">$F80*(100%-$B$3)</f>
        <v>241.4</v>
      </c>
      <c r="N80" s="31" t="n">
        <f aca="false">IF(B80=1,$G80*$M80,0)</f>
        <v>0</v>
      </c>
    </row>
    <row r="81" customFormat="false" ht="14.25" hidden="false" customHeight="false" outlineLevel="0" collapsed="false">
      <c r="B81" s="596"/>
      <c r="C81" s="597" t="s">
        <v>402</v>
      </c>
      <c r="D81" s="598" t="str">
        <f aca="false">VLOOKUP(C81,СписокРабот!$B:$E,2,FALSE())</f>
        <v>Расчистка кирпичной кладки</v>
      </c>
      <c r="E81" s="599" t="str">
        <f aca="false">VLOOKUP(C81,СписокРабот!$B:$E,3,FALSE())</f>
        <v>м²</v>
      </c>
      <c r="F81" s="600" t="n">
        <f aca="false">VLOOKUP(C81,СписокРабот!$B:$E,4,FALSE())</f>
        <v>1783</v>
      </c>
      <c r="G81" s="603" t="n">
        <f aca="false">ROUND($E$9,1)</f>
        <v>0</v>
      </c>
      <c r="H81" s="602" t="n">
        <f aca="false">G81*F81</f>
        <v>0</v>
      </c>
      <c r="J81" s="615"/>
      <c r="L81" s="83"/>
      <c r="M81" s="66" t="n">
        <f aca="false">$F81*(100%-$B$3)</f>
        <v>1515.55</v>
      </c>
      <c r="N81" s="31" t="n">
        <f aca="false">IF(B81=1,$G81*$M81,0)</f>
        <v>0</v>
      </c>
    </row>
    <row r="82" customFormat="false" ht="14.25" hidden="false" customHeight="false" outlineLevel="0" collapsed="false">
      <c r="B82" s="596"/>
      <c r="C82" s="597" t="s">
        <v>47</v>
      </c>
      <c r="D82" s="598" t="str">
        <f aca="false">VLOOKUP(C82,СписокРабот!$B:$E,2,FALSE())</f>
        <v>Демонтаж с откосов ВЭ краски/шпаклевки. Штукатурки, масл. Краски К-1,3</v>
      </c>
      <c r="E82" s="599" t="str">
        <f aca="false">VLOOKUP(C82,СписокРабот!$B:$E,3,FALSE())</f>
        <v>п.м</v>
      </c>
      <c r="F82" s="600" t="n">
        <f aca="false">VLOOKUP(C82,СписокРабот!$B:$E,4,FALSE())</f>
        <v>257</v>
      </c>
      <c r="G82" s="603" t="n">
        <f aca="false">ROUND($E$9,1)</f>
        <v>0</v>
      </c>
      <c r="H82" s="602" t="n">
        <f aca="false">G82*F82</f>
        <v>0</v>
      </c>
      <c r="J82" s="615"/>
      <c r="L82" s="83"/>
      <c r="M82" s="66" t="n">
        <f aca="false">$F82*(100%-$B$3)</f>
        <v>218.45</v>
      </c>
      <c r="N82" s="31" t="n">
        <f aca="false">IF(B82=1,$G82*$M82,0)</f>
        <v>0</v>
      </c>
    </row>
    <row r="83" customFormat="false" ht="14.25" hidden="false" customHeight="false" outlineLevel="0" collapsed="false">
      <c r="B83" s="85" t="n">
        <v>1</v>
      </c>
      <c r="C83" s="86" t="s">
        <v>49</v>
      </c>
      <c r="D83" s="86"/>
      <c r="E83" s="86"/>
      <c r="F83" s="86"/>
      <c r="G83" s="96" t="n">
        <f aca="false">SUMIF(B63:B82,"&gt;0",H63:H82)</f>
        <v>0</v>
      </c>
      <c r="H83" s="96"/>
      <c r="J83" s="615"/>
      <c r="L83" s="88" t="s">
        <v>354</v>
      </c>
      <c r="M83" s="66"/>
      <c r="N83" s="31" t="n">
        <f aca="false">G83*(100%-$B$3)</f>
        <v>0</v>
      </c>
    </row>
    <row r="84" customFormat="false" ht="14.25" hidden="false" customHeight="false" outlineLevel="0" collapsed="false">
      <c r="B84" s="101" t="n">
        <v>1</v>
      </c>
      <c r="C84" s="73" t="s">
        <v>50</v>
      </c>
      <c r="D84" s="74"/>
      <c r="E84" s="75" t="s">
        <v>340</v>
      </c>
      <c r="F84" s="76" t="s">
        <v>341</v>
      </c>
      <c r="G84" s="76" t="s">
        <v>342</v>
      </c>
      <c r="H84" s="77" t="s">
        <v>343</v>
      </c>
      <c r="J84" s="595"/>
      <c r="L84" s="78" t="s">
        <v>344</v>
      </c>
      <c r="M84" s="66"/>
      <c r="N84" s="31" t="n">
        <f aca="false">N181</f>
        <v>0</v>
      </c>
    </row>
    <row r="85" customFormat="false" ht="14.25" hidden="false" customHeight="false" outlineLevel="0" collapsed="false">
      <c r="B85" s="596"/>
      <c r="C85" s="597" t="s">
        <v>51</v>
      </c>
      <c r="D85" s="598" t="str">
        <f aca="false">VLOOKUP(C85,СписокРабот!$B:$E,2,FALSE())</f>
        <v>Оклейка стен сеткой «строби», «паутинка», «стеклохолст»/пароизоляция стен</v>
      </c>
      <c r="E85" s="599" t="str">
        <f aca="false">VLOOKUP(C85,СписокРабот!$B:$E,3,FALSE())</f>
        <v>м²</v>
      </c>
      <c r="F85" s="600" t="n">
        <f aca="false">VLOOKUP(C85,СписокРабот!$B:$E,4,FALSE())</f>
        <v>496</v>
      </c>
      <c r="G85" s="603" t="n">
        <f aca="false">ROUND($E$9,1)</f>
        <v>0</v>
      </c>
      <c r="H85" s="602" t="n">
        <f aca="false">G85*F85</f>
        <v>0</v>
      </c>
      <c r="J85" s="595"/>
      <c r="L85" s="83"/>
      <c r="M85" s="66" t="n">
        <f aca="false">$F85*(100%-$B$3)</f>
        <v>421.6</v>
      </c>
      <c r="N85" s="31" t="n">
        <f aca="false">IF(B85=1,$G85*$M85,0)</f>
        <v>0</v>
      </c>
    </row>
    <row r="86" customFormat="false" ht="14.25" hidden="false" customHeight="false" outlineLevel="0" collapsed="false">
      <c r="B86" s="596"/>
      <c r="C86" s="597" t="s">
        <v>403</v>
      </c>
      <c r="D86" s="598" t="str">
        <f aca="false">VLOOKUP(C86,СписокРабот!$B:$E,2,FALSE())</f>
        <v>Монтаж скрытого люка под окраску на стены/ на потолок К- 1,3</v>
      </c>
      <c r="E86" s="599" t="str">
        <f aca="false">VLOOKUP(C86,СписокРабот!$B:$E,3,FALSE())</f>
        <v>ед</v>
      </c>
      <c r="F86" s="600" t="n">
        <f aca="false">VLOOKUP(C86,СписокРабот!$B:$E,4,FALSE())</f>
        <v>3706</v>
      </c>
      <c r="G86" s="601" t="n">
        <v>1</v>
      </c>
      <c r="H86" s="602" t="n">
        <f aca="false">G86*F86</f>
        <v>3706</v>
      </c>
      <c r="J86" s="595"/>
      <c r="L86" s="83"/>
      <c r="M86" s="66" t="n">
        <f aca="false">$F86*(100%-$B$3)</f>
        <v>3150.1</v>
      </c>
      <c r="N86" s="31" t="n">
        <f aca="false">IF(B86=1,$G86*$M86,0)</f>
        <v>0</v>
      </c>
    </row>
    <row r="87" customFormat="false" ht="14.25" hidden="false" customHeight="false" outlineLevel="0" collapsed="false">
      <c r="A87" s="605"/>
      <c r="B87" s="612"/>
      <c r="C87" s="606" t="s">
        <v>53</v>
      </c>
      <c r="D87" s="607" t="str">
        <f aca="false">VLOOKUP(C87,СписокРабот!$B:$E,2,FALSE())</f>
        <v>Усиление проёмов металлическим уголком с огрунтовкой</v>
      </c>
      <c r="E87" s="608" t="str">
        <f aca="false">VLOOKUP(C87,СписокРабот!$B:$E,3,FALSE())</f>
        <v>п.м</v>
      </c>
      <c r="F87" s="609" t="n">
        <f aca="false">VLOOKUP(C87,СписокРабот!$B:$E,4,FALSE())</f>
        <v>1496</v>
      </c>
      <c r="G87" s="610"/>
      <c r="H87" s="616" t="n">
        <f aca="false">G87*F87</f>
        <v>0</v>
      </c>
      <c r="J87" s="595"/>
      <c r="L87" s="83"/>
      <c r="M87" s="66" t="n">
        <f aca="false">$F87*(100%-$B$3)</f>
        <v>1271.6</v>
      </c>
      <c r="N87" s="31" t="n">
        <f aca="false">IF(B87=1,$G87*$M87,0)</f>
        <v>0</v>
      </c>
    </row>
    <row r="88" customFormat="false" ht="14.25" hidden="false" customHeight="false" outlineLevel="0" collapsed="false">
      <c r="A88" s="605"/>
      <c r="B88" s="612"/>
      <c r="C88" s="606" t="s">
        <v>404</v>
      </c>
      <c r="D88" s="607" t="str">
        <f aca="false">VLOOKUP(C88,СписокРабот!$B:$E,2,FALSE())</f>
        <v>Устройство ниши до 100х100х10 (в.ш.г.) в бетоне</v>
      </c>
      <c r="E88" s="608" t="str">
        <f aca="false">VLOOKUP(C88,СписокРабот!$B:$E,3,FALSE())</f>
        <v>ед.</v>
      </c>
      <c r="F88" s="609" t="n">
        <f aca="false">VLOOKUP(C88,СписокРабот!$B:$E,4,FALSE())</f>
        <v>7475</v>
      </c>
      <c r="G88" s="617"/>
      <c r="H88" s="616" t="n">
        <f aca="false">G88*F88</f>
        <v>0</v>
      </c>
      <c r="J88" s="595"/>
      <c r="L88" s="83"/>
      <c r="M88" s="66" t="n">
        <f aca="false">$F88*(100%-$B$3)</f>
        <v>6353.75</v>
      </c>
      <c r="N88" s="31" t="n">
        <f aca="false">IF(B88=1,$G88*$M88,0)</f>
        <v>0</v>
      </c>
    </row>
    <row r="89" customFormat="false" ht="14.25" hidden="false" customHeight="false" outlineLevel="0" collapsed="false">
      <c r="B89" s="596"/>
      <c r="C89" s="597" t="s">
        <v>405</v>
      </c>
      <c r="D89" s="598" t="str">
        <f aca="false">VLOOKUP(C89,СписокРабот!$B:$E,2,FALSE())</f>
        <v>Устройство ниши до 100х100х10 (в.ш.г.) в кирпиче,пеноблок</v>
      </c>
      <c r="E89" s="599" t="str">
        <f aca="false">VLOOKUP(C89,СписокРабот!$B:$E,3,FALSE())</f>
        <v>ед.</v>
      </c>
      <c r="F89" s="600" t="n">
        <f aca="false">VLOOKUP(C89,СписокРабот!$B:$E,4,FALSE())</f>
        <v>5757</v>
      </c>
      <c r="G89" s="601"/>
      <c r="H89" s="602" t="n">
        <f aca="false">G89*F89</f>
        <v>0</v>
      </c>
      <c r="J89" s="595"/>
      <c r="L89" s="83"/>
      <c r="M89" s="66" t="n">
        <f aca="false">$F89*(100%-$B$3)</f>
        <v>4893.45</v>
      </c>
      <c r="N89" s="31" t="n">
        <f aca="false">IF(B89=1,$G89*$M89,0)</f>
        <v>0</v>
      </c>
    </row>
    <row r="90" customFormat="false" ht="14.25" hidden="false" customHeight="false" outlineLevel="0" collapsed="false">
      <c r="B90" s="596"/>
      <c r="C90" s="597" t="s">
        <v>406</v>
      </c>
      <c r="D90" s="598" t="str">
        <f aca="false">VLOOKUP(C90,СписокРабот!$B:$E,2,FALSE())</f>
        <v>Устройство ниши до 100х100х10 (в.ш.г.) в фальшстенах,ПГП,гипсолит</v>
      </c>
      <c r="E90" s="599" t="str">
        <f aca="false">VLOOKUP(C90,СписокРабот!$B:$E,3,FALSE())</f>
        <v>ед.</v>
      </c>
      <c r="F90" s="600" t="n">
        <f aca="false">VLOOKUP(C90,СписокРабот!$B:$E,4,FALSE())</f>
        <v>4001</v>
      </c>
      <c r="G90" s="601"/>
      <c r="H90" s="602" t="n">
        <f aca="false">G90*F90</f>
        <v>0</v>
      </c>
      <c r="J90" s="595"/>
      <c r="L90" s="83"/>
      <c r="M90" s="66" t="n">
        <f aca="false">$F90*(100%-$B$3)</f>
        <v>3400.85</v>
      </c>
      <c r="N90" s="31" t="n">
        <f aca="false">IF(B90=1,$G90*$M90,0)</f>
        <v>0</v>
      </c>
    </row>
    <row r="91" customFormat="false" ht="14.25" hidden="false" customHeight="false" outlineLevel="0" collapsed="false">
      <c r="B91" s="596"/>
      <c r="C91" s="597" t="s">
        <v>407</v>
      </c>
      <c r="D91" s="598" t="str">
        <f aca="false">VLOOKUP(C91,СписокРабот!$B:$E,2,FALSE())</f>
        <v>Устройство перегородок в ½ кирпича под штукатурку</v>
      </c>
      <c r="E91" s="599" t="str">
        <f aca="false">VLOOKUP(C91,СписокРабот!$B:$E,3,FALSE())</f>
        <v>м²</v>
      </c>
      <c r="F91" s="600" t="n">
        <f aca="false">VLOOKUP(C91,СписокРабот!$B:$E,4,FALSE())</f>
        <v>3256</v>
      </c>
      <c r="G91" s="603"/>
      <c r="H91" s="602" t="n">
        <f aca="false">G91*F91</f>
        <v>0</v>
      </c>
      <c r="J91" s="595"/>
      <c r="L91" s="83"/>
      <c r="M91" s="66" t="n">
        <f aca="false">$F91*(100%-$B$3)</f>
        <v>2767.6</v>
      </c>
      <c r="N91" s="31" t="n">
        <f aca="false">IF(B91=1,$G91*$M91,0)</f>
        <v>0</v>
      </c>
    </row>
    <row r="92" customFormat="false" ht="14.25" hidden="false" customHeight="false" outlineLevel="0" collapsed="false">
      <c r="B92" s="596"/>
      <c r="C92" s="597" t="s">
        <v>408</v>
      </c>
      <c r="D92" s="598" t="str">
        <f aca="false">VLOOKUP(C92,СписокРабот!$B:$E,2,FALSE())</f>
        <v>Устройство перегородок в 1 кирпич под штукатурку</v>
      </c>
      <c r="E92" s="599" t="str">
        <f aca="false">VLOOKUP(C92,СписокРабот!$B:$E,3,FALSE())</f>
        <v>м²</v>
      </c>
      <c r="F92" s="600" t="n">
        <f aca="false">VLOOKUP(C92,СписокРабот!$B:$E,4,FALSE())</f>
        <v>4366</v>
      </c>
      <c r="G92" s="603"/>
      <c r="H92" s="602" t="n">
        <f aca="false">G92*F92</f>
        <v>0</v>
      </c>
      <c r="J92" s="595"/>
      <c r="L92" s="83"/>
      <c r="M92" s="66" t="n">
        <f aca="false">$F92*(100%-$B$3)</f>
        <v>3711.1</v>
      </c>
      <c r="N92" s="31" t="n">
        <f aca="false">IF(B92=1,$G92*$M92,0)</f>
        <v>0</v>
      </c>
    </row>
    <row r="93" customFormat="false" ht="14.25" hidden="false" customHeight="false" outlineLevel="0" collapsed="false">
      <c r="B93" s="596"/>
      <c r="C93" s="597" t="s">
        <v>55</v>
      </c>
      <c r="D93" s="598" t="str">
        <f aca="false">VLOOKUP(C93,СписокРабот!$B:$E,2,FALSE())</f>
        <v>Устройство перегородок из газо/пеноблоков, пазогребневых блоков</v>
      </c>
      <c r="E93" s="599" t="str">
        <f aca="false">VLOOKUP(C93,СписокРабот!$B:$E,3,FALSE())</f>
        <v>м²</v>
      </c>
      <c r="F93" s="600" t="n">
        <f aca="false">VLOOKUP(C93,СписокРабот!$B:$E,4,FALSE())</f>
        <v>1809</v>
      </c>
      <c r="G93" s="603"/>
      <c r="H93" s="602" t="n">
        <f aca="false">G93*F93</f>
        <v>0</v>
      </c>
      <c r="J93" s="595"/>
      <c r="L93" s="83"/>
      <c r="M93" s="66" t="n">
        <f aca="false">$F93*(100%-$B$3)</f>
        <v>1537.65</v>
      </c>
      <c r="N93" s="31" t="n">
        <f aca="false">IF(B93=1,$G93*$M93,0)</f>
        <v>0</v>
      </c>
    </row>
    <row r="94" customFormat="false" ht="14.25" hidden="false" customHeight="false" outlineLevel="0" collapsed="false">
      <c r="B94" s="596"/>
      <c r="C94" s="597" t="s">
        <v>409</v>
      </c>
      <c r="D94" s="598" t="str">
        <f aca="false">VLOOKUP(C94,СписокРабот!$B:$E,2,FALSE())</f>
        <v>Устройство стен из гипсокартона (1 слой) с устройством каркаса прямолинейные конструкции</v>
      </c>
      <c r="E94" s="599" t="str">
        <f aca="false">VLOOKUP(C94,СписокРабот!$B:$E,3,FALSE())</f>
        <v>м²</v>
      </c>
      <c r="F94" s="600" t="n">
        <f aca="false">VLOOKUP(C94,СписокРабот!$B:$E,4,FALSE())</f>
        <v>1537</v>
      </c>
      <c r="G94" s="603"/>
      <c r="H94" s="602" t="n">
        <f aca="false">G94*F94</f>
        <v>0</v>
      </c>
      <c r="J94" s="595"/>
      <c r="L94" s="83"/>
      <c r="M94" s="66" t="n">
        <f aca="false">$F94*(100%-$B$3)</f>
        <v>1306.45</v>
      </c>
      <c r="N94" s="31" t="n">
        <f aca="false">IF(B94=1,$G94*$M94,0)</f>
        <v>0</v>
      </c>
    </row>
    <row r="95" customFormat="false" ht="14.25" hidden="false" customHeight="false" outlineLevel="0" collapsed="false">
      <c r="B95" s="596"/>
      <c r="C95" s="597" t="s">
        <v>410</v>
      </c>
      <c r="D95" s="598" t="str">
        <f aca="false">VLOOKUP(C95,СписокРабот!$B:$E,2,FALSE())</f>
        <v>Устройство стен из гипсокартона (2 слоя)с устройством каркаса прямолинейные конструкции</v>
      </c>
      <c r="E95" s="599" t="str">
        <f aca="false">VLOOKUP(C95,СписокРабот!$B:$E,3,FALSE())</f>
        <v>м²</v>
      </c>
      <c r="F95" s="600" t="n">
        <f aca="false">VLOOKUP(C95,СписокРабот!$B:$E,4,FALSE())</f>
        <v>1793</v>
      </c>
      <c r="G95" s="603"/>
      <c r="H95" s="602" t="n">
        <f aca="false">G95*F95</f>
        <v>0</v>
      </c>
      <c r="J95" s="595"/>
      <c r="L95" s="83"/>
      <c r="M95" s="66" t="n">
        <f aca="false">$F95*(100%-$B$3)</f>
        <v>1524.05</v>
      </c>
      <c r="N95" s="31" t="n">
        <f aca="false">IF(B95=1,$G95*$M95,0)</f>
        <v>0</v>
      </c>
    </row>
    <row r="96" customFormat="false" ht="14.25" hidden="false" customHeight="false" outlineLevel="0" collapsed="false">
      <c r="B96" s="596"/>
      <c r="C96" s="597" t="s">
        <v>411</v>
      </c>
      <c r="D96" s="598" t="str">
        <f aca="false">VLOOKUP(C96,СписокРабот!$B:$E,2,FALSE())</f>
        <v>Устройство стен из ГКЛ (криволинейная конструкция) 1 слой</v>
      </c>
      <c r="E96" s="599" t="str">
        <f aca="false">VLOOKUP(C96,СписокРабот!$B:$E,3,FALSE())</f>
        <v>п.м</v>
      </c>
      <c r="F96" s="600" t="n">
        <f aca="false">VLOOKUP(C96,СписокРабот!$B:$E,4,FALSE())</f>
        <v>3232</v>
      </c>
      <c r="G96" s="603"/>
      <c r="H96" s="602" t="n">
        <f aca="false">G96*F96</f>
        <v>0</v>
      </c>
      <c r="J96" s="595"/>
      <c r="L96" s="83"/>
      <c r="M96" s="66" t="n">
        <f aca="false">$F96*(100%-$B$3)</f>
        <v>2747.2</v>
      </c>
      <c r="N96" s="31" t="n">
        <f aca="false">IF(B96=1,$G96*$M96,0)</f>
        <v>0</v>
      </c>
    </row>
    <row r="97" customFormat="false" ht="14.25" hidden="false" customHeight="false" outlineLevel="0" collapsed="false">
      <c r="A97" s="605"/>
      <c r="B97" s="612"/>
      <c r="C97" s="606" t="s">
        <v>412</v>
      </c>
      <c r="D97" s="607" t="str">
        <f aca="false">VLOOKUP(C97,СписокРабот!$B:$E,2,FALSE())</f>
        <v>Облицовка стен ГКЛ (1 слой)</v>
      </c>
      <c r="E97" s="608" t="str">
        <f aca="false">VLOOKUP(C97,СписокРабот!$B:$E,3,FALSE())</f>
        <v>м²</v>
      </c>
      <c r="F97" s="609" t="n">
        <f aca="false">VLOOKUP(C97,СписокРабот!$B:$E,4,FALSE())</f>
        <v>1204</v>
      </c>
      <c r="G97" s="610"/>
      <c r="H97" s="616" t="n">
        <f aca="false">G97*F97</f>
        <v>0</v>
      </c>
      <c r="J97" s="595"/>
      <c r="L97" s="83"/>
      <c r="M97" s="66" t="n">
        <f aca="false">$F97*(100%-$B$3)</f>
        <v>1023.4</v>
      </c>
      <c r="N97" s="31" t="n">
        <f aca="false">IF(B97=1,$G97*$M97,0)</f>
        <v>0</v>
      </c>
    </row>
    <row r="98" customFormat="false" ht="14.25" hidden="false" customHeight="false" outlineLevel="0" collapsed="false">
      <c r="B98" s="596"/>
      <c r="C98" s="597" t="s">
        <v>57</v>
      </c>
      <c r="D98" s="598" t="str">
        <f aca="false">VLOOKUP(C98,СписокРабот!$B:$E,2,FALSE())</f>
        <v>Базовая шпатлёвка 1 слой</v>
      </c>
      <c r="E98" s="599" t="str">
        <f aca="false">VLOOKUP(C98,СписокРабот!$B:$E,3,FALSE())</f>
        <v>м²</v>
      </c>
      <c r="F98" s="600" t="n">
        <f aca="false">VLOOKUP(C98,СписокРабот!$B:$E,4,FALSE())</f>
        <v>565</v>
      </c>
      <c r="G98" s="603"/>
      <c r="H98" s="602" t="n">
        <f aca="false">G98*F98</f>
        <v>0</v>
      </c>
      <c r="J98" s="595"/>
      <c r="L98" s="83"/>
      <c r="M98" s="66" t="n">
        <f aca="false">$F98*(100%-$B$3)</f>
        <v>480.25</v>
      </c>
      <c r="N98" s="31" t="n">
        <f aca="false">IF(B98=1,$G98*$M98,0)</f>
        <v>0</v>
      </c>
    </row>
    <row r="99" customFormat="false" ht="14.25" hidden="false" customHeight="false" outlineLevel="0" collapsed="false">
      <c r="A99" s="605"/>
      <c r="B99" s="612"/>
      <c r="C99" s="606" t="s">
        <v>413</v>
      </c>
      <c r="D99" s="607" t="str">
        <f aca="false">VLOOKUP(C99,СписокРабот!$B:$E,2,FALSE())</f>
        <v>Устройство короба из ГКЛ слож. геометр. форм с криволин. эл-ми</v>
      </c>
      <c r="E99" s="608" t="str">
        <f aca="false">VLOOKUP(C99,СписокРабот!$B:$E,3,FALSE())</f>
        <v>п.м</v>
      </c>
      <c r="F99" s="609" t="n">
        <f aca="false">VLOOKUP(C99,СписокРабот!$B:$E,4,FALSE())</f>
        <v>3723</v>
      </c>
      <c r="G99" s="610"/>
      <c r="H99" s="616" t="n">
        <f aca="false">G99*F99</f>
        <v>0</v>
      </c>
      <c r="J99" s="595"/>
      <c r="L99" s="83"/>
      <c r="M99" s="66" t="n">
        <f aca="false">$F99*(100%-$B$3)</f>
        <v>3164.55</v>
      </c>
      <c r="N99" s="31" t="n">
        <f aca="false">IF(B99=1,$G99*$M99,0)</f>
        <v>0</v>
      </c>
    </row>
    <row r="100" customFormat="false" ht="14.25" hidden="false" customHeight="false" outlineLevel="0" collapsed="false">
      <c r="B100" s="596"/>
      <c r="C100" s="597" t="s">
        <v>414</v>
      </c>
      <c r="D100" s="598" t="str">
        <f aca="false">VLOOKUP(C100,СписокРабот!$B:$E,2,FALSE())</f>
        <v>Устройство прямолинейного короба из ГКЛ (1 слой) Г-образного сечения</v>
      </c>
      <c r="E100" s="599" t="str">
        <f aca="false">VLOOKUP(C100,СписокРабот!$B:$E,3,FALSE())</f>
        <v>п.м</v>
      </c>
      <c r="F100" s="600" t="n">
        <f aca="false">VLOOKUP(C100,СписокРабот!$B:$E,4,FALSE())</f>
        <v>1924</v>
      </c>
      <c r="G100" s="603"/>
      <c r="H100" s="602" t="n">
        <f aca="false">G100*F100</f>
        <v>0</v>
      </c>
      <c r="J100" s="595"/>
      <c r="L100" s="83"/>
      <c r="M100" s="66" t="n">
        <f aca="false">$F100*(100%-$B$3)</f>
        <v>1635.4</v>
      </c>
      <c r="N100" s="31" t="n">
        <f aca="false">IF(B100=1,$G100*$M100,0)</f>
        <v>0</v>
      </c>
    </row>
    <row r="101" customFormat="false" ht="14.25" hidden="false" customHeight="false" outlineLevel="0" collapsed="false">
      <c r="A101" s="605"/>
      <c r="B101" s="612"/>
      <c r="C101" s="606" t="s">
        <v>59</v>
      </c>
      <c r="D101" s="607" t="str">
        <f aca="false">VLOOKUP(C101,СписокРабот!$B:$E,2,FALSE())</f>
        <v>Устройство прямолинейного короба из ГКЛ (2 слоя) Г-образного сечения</v>
      </c>
      <c r="E101" s="608" t="str">
        <f aca="false">VLOOKUP(C101,СписокРабот!$B:$E,3,FALSE())</f>
        <v>п.м</v>
      </c>
      <c r="F101" s="609" t="n">
        <f aca="false">VLOOKUP(C101,СписокРабот!$B:$E,4,FALSE())</f>
        <v>2165</v>
      </c>
      <c r="G101" s="610"/>
      <c r="H101" s="616" t="n">
        <f aca="false">G101*F101</f>
        <v>0</v>
      </c>
      <c r="J101" s="595"/>
      <c r="L101" s="83"/>
      <c r="M101" s="66" t="n">
        <f aca="false">$F101*(100%-$B$3)</f>
        <v>1840.25</v>
      </c>
      <c r="N101" s="31" t="n">
        <f aca="false">IF(B101=1,$G101*$M101,0)</f>
        <v>0</v>
      </c>
    </row>
    <row r="102" customFormat="false" ht="14.25" hidden="false" customHeight="false" outlineLevel="0" collapsed="false">
      <c r="A102" s="605"/>
      <c r="B102" s="612"/>
      <c r="C102" s="606" t="s">
        <v>415</v>
      </c>
      <c r="D102" s="607" t="str">
        <f aca="false">VLOOKUP(C102,СписокРабот!$B:$E,2,FALSE())</f>
        <v>Устройство короба из ГКЛ с прямолинейными нишами 1 слой</v>
      </c>
      <c r="E102" s="608" t="str">
        <f aca="false">VLOOKUP(C102,СписокРабот!$B:$E,3,FALSE())</f>
        <v>п.м</v>
      </c>
      <c r="F102" s="609" t="n">
        <f aca="false">VLOOKUP(C102,СписокРабот!$B:$E,4,FALSE())</f>
        <v>2551</v>
      </c>
      <c r="G102" s="610"/>
      <c r="H102" s="616" t="n">
        <f aca="false">G102*F102</f>
        <v>0</v>
      </c>
      <c r="J102" s="595"/>
      <c r="L102" s="83"/>
      <c r="M102" s="66" t="n">
        <f aca="false">$F102*(100%-$B$3)</f>
        <v>2168.35</v>
      </c>
      <c r="N102" s="31" t="n">
        <f aca="false">IF(B102=1,$G102*$M102,0)</f>
        <v>0</v>
      </c>
    </row>
    <row r="103" customFormat="false" ht="14.25" hidden="false" customHeight="false" outlineLevel="0" collapsed="false">
      <c r="A103" s="605"/>
      <c r="B103" s="612"/>
      <c r="C103" s="606" t="s">
        <v>416</v>
      </c>
      <c r="D103" s="607" t="str">
        <f aca="false">VLOOKUP(C103,СписокРабот!$B:$E,2,FALSE())</f>
        <v>Устройство короба из ГКЛ с криволинейными нишами 1 слой</v>
      </c>
      <c r="E103" s="608" t="str">
        <f aca="false">VLOOKUP(C103,СписокРабот!$B:$E,3,FALSE())</f>
        <v>п.м</v>
      </c>
      <c r="F103" s="609" t="n">
        <f aca="false">VLOOKUP(C103,СписокРабот!$B:$E,4,FALSE())</f>
        <v>2911</v>
      </c>
      <c r="G103" s="610"/>
      <c r="H103" s="616" t="n">
        <f aca="false">G103*F103</f>
        <v>0</v>
      </c>
      <c r="J103" s="595"/>
      <c r="L103" s="83"/>
      <c r="M103" s="66" t="n">
        <f aca="false">$F103*(100%-$B$3)</f>
        <v>2474.35</v>
      </c>
      <c r="N103" s="31" t="n">
        <f aca="false">IF(B103=1,$G103*$M103,0)</f>
        <v>0</v>
      </c>
    </row>
    <row r="104" customFormat="false" ht="14.25" hidden="false" customHeight="false" outlineLevel="0" collapsed="false">
      <c r="B104" s="596"/>
      <c r="C104" s="597" t="s">
        <v>417</v>
      </c>
      <c r="D104" s="598" t="str">
        <f aca="false">VLOOKUP(C104,СписокРабот!$B:$E,2,FALSE())</f>
        <v>Устройство тепло / звукоизоляции стен (минвата, пенополистирол) 1 слой</v>
      </c>
      <c r="E104" s="599" t="str">
        <f aca="false">VLOOKUP(C104,СписокРабот!$B:$E,3,FALSE())</f>
        <v>м²</v>
      </c>
      <c r="F104" s="600" t="n">
        <f aca="false">VLOOKUP(C104,СписокРабот!$B:$E,4,FALSE())</f>
        <v>791</v>
      </c>
      <c r="G104" s="603" t="n">
        <f aca="false">ROUND($E$9,1)</f>
        <v>0</v>
      </c>
      <c r="H104" s="602" t="n">
        <f aca="false">G104*F104</f>
        <v>0</v>
      </c>
      <c r="J104" s="595"/>
      <c r="L104" s="83"/>
      <c r="M104" s="66" t="n">
        <f aca="false">$F104*(100%-$B$3)</f>
        <v>672.35</v>
      </c>
      <c r="N104" s="31" t="n">
        <f aca="false">IF(B104=1,$G104*$M104,0)</f>
        <v>0</v>
      </c>
    </row>
    <row r="105" customFormat="false" ht="14.25" hidden="false" customHeight="false" outlineLevel="0" collapsed="false">
      <c r="A105" s="605"/>
      <c r="B105" s="612"/>
      <c r="C105" s="606" t="s">
        <v>418</v>
      </c>
      <c r="D105" s="607" t="str">
        <f aca="false">VLOOKUP(C105,СписокРабот!$B:$E,2,FALSE())</f>
        <v>Устройство откосов из ГКЛ (1 слой)</v>
      </c>
      <c r="E105" s="608" t="str">
        <f aca="false">VLOOKUP(C105,СписокРабот!$B:$E,3,FALSE())</f>
        <v>п.м</v>
      </c>
      <c r="F105" s="609" t="n">
        <f aca="false">VLOOKUP(C105,СписокРабот!$B:$E,4,FALSE())</f>
        <v>847</v>
      </c>
      <c r="G105" s="610" t="n">
        <f aca="false">Замер!$D$414</f>
        <v>0</v>
      </c>
      <c r="H105" s="616" t="n">
        <f aca="false">G105*F105</f>
        <v>0</v>
      </c>
      <c r="J105" s="595"/>
      <c r="L105" s="83"/>
      <c r="M105" s="66" t="n">
        <f aca="false">$F105*(100%-$B$3)</f>
        <v>719.95</v>
      </c>
      <c r="N105" s="31" t="n">
        <f aca="false">IF(B105=1,$G105*$M105,0)</f>
        <v>0</v>
      </c>
    </row>
    <row r="106" customFormat="false" ht="14.25" hidden="false" customHeight="false" outlineLevel="0" collapsed="false">
      <c r="B106" s="596"/>
      <c r="C106" s="597" t="s">
        <v>61</v>
      </c>
      <c r="D106" s="598" t="str">
        <f aca="false">VLOOKUP(C106,СписокРабот!$B:$E,2,FALSE())</f>
        <v>Гидроизоляция стен (в 2 слоя)</v>
      </c>
      <c r="E106" s="599" t="str">
        <f aca="false">VLOOKUP(C106,СписокРабот!$B:$E,3,FALSE())</f>
        <v>м²</v>
      </c>
      <c r="F106" s="600" t="n">
        <f aca="false">VLOOKUP(C106,СписокРабот!$B:$E,4,FALSE())</f>
        <v>675</v>
      </c>
      <c r="G106" s="603" t="n">
        <f aca="false">ROUND($E$9,1)</f>
        <v>0</v>
      </c>
      <c r="H106" s="602" t="n">
        <f aca="false">G106*F106</f>
        <v>0</v>
      </c>
      <c r="J106" s="595"/>
      <c r="L106" s="83"/>
      <c r="M106" s="66" t="n">
        <f aca="false">$F106*(100%-$B$3)</f>
        <v>573.75</v>
      </c>
      <c r="N106" s="31" t="n">
        <f aca="false">IF(B106=1,$G106*$M106,0)</f>
        <v>0</v>
      </c>
    </row>
    <row r="107" customFormat="false" ht="14.25" hidden="false" customHeight="false" outlineLevel="0" collapsed="false">
      <c r="B107" s="596"/>
      <c r="C107" s="597" t="s">
        <v>419</v>
      </c>
      <c r="D107" s="598" t="str">
        <f aca="false">VLOOKUP(C107,СписокРабот!$B:$E,2,FALSE())</f>
        <v>Армирование стен штукатурной сеткой</v>
      </c>
      <c r="E107" s="599" t="str">
        <f aca="false">VLOOKUP(C107,СписокРабот!$B:$E,3,FALSE())</f>
        <v>м²</v>
      </c>
      <c r="F107" s="600" t="n">
        <f aca="false">VLOOKUP(C107,СписокРабот!$B:$E,4,FALSE())</f>
        <v>622</v>
      </c>
      <c r="G107" s="603" t="n">
        <f aca="false">ROUND($E$9,1)</f>
        <v>0</v>
      </c>
      <c r="H107" s="602" t="n">
        <f aca="false">G107*F107</f>
        <v>0</v>
      </c>
      <c r="J107" s="595"/>
      <c r="L107" s="83"/>
      <c r="M107" s="66" t="n">
        <f aca="false">$F107*(100%-$B$3)</f>
        <v>528.7</v>
      </c>
      <c r="N107" s="31" t="n">
        <f aca="false">IF(B107=1,$G107*$M107,0)</f>
        <v>0</v>
      </c>
    </row>
    <row r="108" customFormat="false" ht="14.25" hidden="false" customHeight="false" outlineLevel="0" collapsed="false">
      <c r="B108" s="596"/>
      <c r="C108" s="597" t="s">
        <v>63</v>
      </c>
      <c r="D108" s="598" t="str">
        <f aca="false">VLOOKUP(C108,СписокРабот!$B:$E,2,FALSE())</f>
        <v>Заделка швов ГКЛ стен и потолка</v>
      </c>
      <c r="E108" s="599" t="str">
        <f aca="false">VLOOKUP(C108,СписокРабот!$B:$E,3,FALSE())</f>
        <v>п.м</v>
      </c>
      <c r="F108" s="600" t="n">
        <f aca="false">VLOOKUP(C108,СписокРабот!$B:$E,4,FALSE())</f>
        <v>168</v>
      </c>
      <c r="G108" s="603"/>
      <c r="H108" s="602" t="n">
        <f aca="false">G108*F108</f>
        <v>0</v>
      </c>
      <c r="J108" s="595"/>
      <c r="L108" s="83"/>
      <c r="M108" s="66" t="n">
        <f aca="false">$F108*(100%-$B$3)</f>
        <v>142.8</v>
      </c>
      <c r="N108" s="31" t="n">
        <f aca="false">IF(B108=1,$G108*$M108,0)</f>
        <v>0</v>
      </c>
    </row>
    <row r="109" customFormat="false" ht="14.25" hidden="false" customHeight="false" outlineLevel="0" collapsed="false">
      <c r="B109" s="596"/>
      <c r="C109" s="597" t="s">
        <v>65</v>
      </c>
      <c r="D109" s="598" t="str">
        <f aca="false">VLOOKUP(C109,СписокРабот!$B:$E,2,FALSE())</f>
        <v>Заделка штробы </v>
      </c>
      <c r="E109" s="599" t="str">
        <f aca="false">VLOOKUP(C109,СписокРабот!$B:$E,3,FALSE())</f>
        <v>п.м</v>
      </c>
      <c r="F109" s="600" t="n">
        <f aca="false">VLOOKUP(C109,СписокРабот!$B:$E,4,FALSE())</f>
        <v>311</v>
      </c>
      <c r="G109" s="603" t="n">
        <f aca="false">SUMIF($B$308:$B$311,"&gt;0",$G$308:$G$311)+SUMIF($B$437:$B$452,"&gt;0",$G$437:$G$452)</f>
        <v>0</v>
      </c>
      <c r="H109" s="602" t="n">
        <f aca="false">G109*F109</f>
        <v>0</v>
      </c>
      <c r="J109" s="595"/>
      <c r="L109" s="83"/>
      <c r="M109" s="66" t="n">
        <f aca="false">$F109*(100%-$B$3)</f>
        <v>264.35</v>
      </c>
      <c r="N109" s="31" t="n">
        <f aca="false">IF(B109=1,$G109*$M109,0)</f>
        <v>0</v>
      </c>
    </row>
    <row r="110" customFormat="false" ht="14.25" hidden="false" customHeight="false" outlineLevel="0" collapsed="false">
      <c r="B110" s="596"/>
      <c r="C110" s="597" t="s">
        <v>67</v>
      </c>
      <c r="D110" s="598" t="str">
        <f aca="false">VLOOKUP(C110,СписокРабот!$B:$E,2,FALSE())</f>
        <v>Штукатурка стен до 30 мм (с учетом монтажа маяков) от 30мм до 40мм применять K-1,5; свыше 40мм К-2 </v>
      </c>
      <c r="E110" s="599" t="str">
        <f aca="false">VLOOKUP(C110,СписокРабот!$B:$E,3,FALSE())</f>
        <v>м²</v>
      </c>
      <c r="F110" s="600" t="n">
        <f aca="false">VLOOKUP(C110,СписокРабот!$B:$E,4,FALSE())</f>
        <v>1805</v>
      </c>
      <c r="G110" s="603" t="n">
        <f aca="false">ROUND($E$9,1)</f>
        <v>0</v>
      </c>
      <c r="H110" s="602" t="n">
        <f aca="false">G110*F110</f>
        <v>0</v>
      </c>
      <c r="J110" s="595"/>
      <c r="L110" s="83"/>
      <c r="M110" s="66" t="n">
        <f aca="false">$F110*(100%-$B$3)</f>
        <v>1534.25</v>
      </c>
      <c r="N110" s="31" t="n">
        <f aca="false">IF(B110=1,$G110*$M110,0)</f>
        <v>0</v>
      </c>
    </row>
    <row r="111" customFormat="false" ht="14.25" hidden="false" customHeight="false" outlineLevel="0" collapsed="false">
      <c r="A111" s="605"/>
      <c r="B111" s="612"/>
      <c r="C111" s="606" t="s">
        <v>420</v>
      </c>
      <c r="D111" s="607" t="str">
        <f aca="false">VLOOKUP(C111,СписокРабот!$B:$E,2,FALSE())</f>
        <v>Штукатурная отделка проёмов (откосов) до 400мм/ Выравнивание основания подоконника</v>
      </c>
      <c r="E111" s="608" t="str">
        <f aca="false">VLOOKUP(C111,СписокРабот!$B:$E,3,FALSE())</f>
        <v>п.м</v>
      </c>
      <c r="F111" s="609" t="n">
        <f aca="false">VLOOKUP(C111,СписокРабот!$B:$E,4,FALSE())</f>
        <v>947</v>
      </c>
      <c r="G111" s="610" t="n">
        <f aca="false">Замер!$D$414</f>
        <v>0</v>
      </c>
      <c r="H111" s="616" t="n">
        <f aca="false">G111*F111</f>
        <v>0</v>
      </c>
      <c r="J111" s="595"/>
      <c r="L111" s="83"/>
      <c r="M111" s="66" t="n">
        <f aca="false">$F111*(100%-$B$3)</f>
        <v>804.95</v>
      </c>
      <c r="N111" s="31" t="n">
        <f aca="false">IF(B111=1,$G111*$M111,0)</f>
        <v>0</v>
      </c>
    </row>
    <row r="112" customFormat="false" ht="14.25" hidden="false" customHeight="false" outlineLevel="0" collapsed="false">
      <c r="A112" s="605"/>
      <c r="B112" s="612"/>
      <c r="C112" s="606" t="s">
        <v>421</v>
      </c>
      <c r="D112" s="607" t="str">
        <f aca="false">VLOOKUP(C112,СписокРабот!$B:$E,2,FALSE())</f>
        <v>Штукатурное выравнивание углов (в том числе зоны плинтуса)</v>
      </c>
      <c r="E112" s="608" t="str">
        <f aca="false">VLOOKUP(C112,СписокРабот!$B:$E,3,FALSE())</f>
        <v>п.м</v>
      </c>
      <c r="F112" s="609" t="n">
        <f aca="false">VLOOKUP(C112,СписокРабот!$B:$E,4,FALSE())</f>
        <v>903</v>
      </c>
      <c r="G112" s="610"/>
      <c r="H112" s="616" t="n">
        <f aca="false">G112*F112</f>
        <v>0</v>
      </c>
      <c r="J112" s="595"/>
      <c r="L112" s="83"/>
      <c r="M112" s="66" t="n">
        <f aca="false">$F112*(100%-$B$3)</f>
        <v>767.55</v>
      </c>
      <c r="N112" s="31" t="n">
        <f aca="false">IF(B112=1,$G112*$M112,0)</f>
        <v>0</v>
      </c>
    </row>
    <row r="113" customFormat="false" ht="14.25" hidden="false" customHeight="false" outlineLevel="0" collapsed="false">
      <c r="B113" s="596"/>
      <c r="C113" s="597" t="s">
        <v>422</v>
      </c>
      <c r="D113" s="598" t="str">
        <f aca="false">VLOOKUP(C113,СписокРабот!$B:$E,2,FALSE())</f>
        <v>Шпатлёвка гипсокартона 1 слой</v>
      </c>
      <c r="E113" s="599" t="str">
        <f aca="false">VLOOKUP(C113,СписокРабот!$B:$E,3,FALSE())</f>
        <v>м²</v>
      </c>
      <c r="F113" s="600" t="n">
        <f aca="false">VLOOKUP(C113,СписокРабот!$B:$E,4,FALSE())</f>
        <v>531</v>
      </c>
      <c r="G113" s="603" t="n">
        <f aca="false">ROUND($E$9,1)</f>
        <v>0</v>
      </c>
      <c r="H113" s="602" t="n">
        <f aca="false">G113*F113</f>
        <v>0</v>
      </c>
      <c r="J113" s="595"/>
      <c r="L113" s="83"/>
      <c r="M113" s="66" t="n">
        <f aca="false">$F113*(100%-$B$3)</f>
        <v>451.35</v>
      </c>
      <c r="N113" s="31" t="n">
        <f aca="false">IF(B113=1,$G113*$M113,0)</f>
        <v>0</v>
      </c>
    </row>
    <row r="114" customFormat="false" ht="14.25" hidden="false" customHeight="false" outlineLevel="0" collapsed="false">
      <c r="B114" s="596"/>
      <c r="C114" s="597" t="s">
        <v>69</v>
      </c>
      <c r="D114" s="598" t="str">
        <f aca="false">VLOOKUP(C114,СписокРабот!$B:$E,2,FALSE())</f>
        <v>Шпатлёвка стен под обои 2 слоя </v>
      </c>
      <c r="E114" s="599" t="str">
        <f aca="false">VLOOKUP(C114,СписокРабот!$B:$E,3,FALSE())</f>
        <v>м²</v>
      </c>
      <c r="F114" s="600" t="n">
        <f aca="false">VLOOKUP(C114,СписокРабот!$B:$E,4,FALSE())</f>
        <v>754</v>
      </c>
      <c r="G114" s="603" t="n">
        <f aca="false">ROUND($E$9,1)</f>
        <v>0</v>
      </c>
      <c r="H114" s="602" t="n">
        <f aca="false">G114*F114</f>
        <v>0</v>
      </c>
      <c r="J114" s="595"/>
      <c r="L114" s="83"/>
      <c r="M114" s="66" t="n">
        <f aca="false">$F114*(100%-$B$3)</f>
        <v>640.9</v>
      </c>
      <c r="N114" s="31" t="n">
        <f aca="false">IF(B114=1,$G114*$M114,0)</f>
        <v>0</v>
      </c>
    </row>
    <row r="115" customFormat="false" ht="14.25" hidden="false" customHeight="false" outlineLevel="0" collapsed="false">
      <c r="B115" s="596"/>
      <c r="C115" s="597" t="s">
        <v>71</v>
      </c>
      <c r="D115" s="598" t="str">
        <f aca="false">VLOOKUP(C115,СписокРабот!$B:$E,2,FALSE())</f>
        <v>Шпатлёвка стен под окраску 2 слоя</v>
      </c>
      <c r="E115" s="599" t="str">
        <f aca="false">VLOOKUP(C115,СписокРабот!$B:$E,3,FALSE())</f>
        <v>м²</v>
      </c>
      <c r="F115" s="600" t="n">
        <f aca="false">VLOOKUP(C115,СписокРабот!$B:$E,4,FALSE())</f>
        <v>1037</v>
      </c>
      <c r="G115" s="603" t="n">
        <f aca="false">ROUND($E$9,1)</f>
        <v>0</v>
      </c>
      <c r="H115" s="602" t="n">
        <f aca="false">G115*F115</f>
        <v>0</v>
      </c>
      <c r="J115" s="595"/>
      <c r="L115" s="83"/>
      <c r="M115" s="66" t="n">
        <f aca="false">$F115*(100%-$B$3)</f>
        <v>881.45</v>
      </c>
      <c r="N115" s="31" t="n">
        <f aca="false">IF(B115=1,$G115*$M115,0)</f>
        <v>0</v>
      </c>
    </row>
    <row r="116" customFormat="false" ht="14.25" hidden="false" customHeight="false" outlineLevel="0" collapsed="false">
      <c r="B116" s="596"/>
      <c r="C116" s="597" t="s">
        <v>73</v>
      </c>
      <c r="D116" s="598" t="str">
        <f aca="false">VLOOKUP(C116,СписокРабот!$B:$E,2,FALSE())</f>
        <v>Грунтовка стен  1 слой</v>
      </c>
      <c r="E116" s="599" t="str">
        <f aca="false">VLOOKUP(C116,СписокРабот!$B:$E,3,FALSE())</f>
        <v>м²</v>
      </c>
      <c r="F116" s="600" t="n">
        <f aca="false">VLOOKUP(C116,СписокРабот!$B:$E,4,FALSE())</f>
        <v>157</v>
      </c>
      <c r="G116" s="603" t="n">
        <f aca="false">ROUND($E$9,1)</f>
        <v>0</v>
      </c>
      <c r="H116" s="602" t="n">
        <f aca="false">G116*F116</f>
        <v>0</v>
      </c>
      <c r="J116" s="595"/>
      <c r="L116" s="83"/>
      <c r="M116" s="66" t="n">
        <f aca="false">$F116*(100%-$B$3)</f>
        <v>133.45</v>
      </c>
      <c r="N116" s="31" t="n">
        <f aca="false">IF(B116=1,$G116*$M116,0)</f>
        <v>0</v>
      </c>
    </row>
    <row r="117" customFormat="false" ht="14.25" hidden="false" customHeight="false" outlineLevel="0" collapsed="false">
      <c r="B117" s="596"/>
      <c r="C117" s="597" t="s">
        <v>75</v>
      </c>
      <c r="D117" s="598" t="str">
        <f aca="false">VLOOKUP(C117,СписокРабот!$B:$E,2,FALSE())</f>
        <v>Ошкуривание стен 1 раз</v>
      </c>
      <c r="E117" s="599" t="str">
        <f aca="false">VLOOKUP(C117,СписокРабот!$B:$E,3,FALSE())</f>
        <v>м²</v>
      </c>
      <c r="F117" s="600" t="n">
        <f aca="false">VLOOKUP(C117,СписокРабот!$B:$E,4,FALSE())</f>
        <v>241</v>
      </c>
      <c r="G117" s="603" t="n">
        <f aca="false">ROUND($E$9,1)</f>
        <v>0</v>
      </c>
      <c r="H117" s="602" t="n">
        <f aca="false">G117*F117</f>
        <v>0</v>
      </c>
      <c r="J117" s="595"/>
      <c r="L117" s="83"/>
      <c r="M117" s="66" t="n">
        <f aca="false">$F117*(100%-$B$3)</f>
        <v>204.85</v>
      </c>
      <c r="N117" s="31" t="n">
        <f aca="false">IF(B117=1,$G117*$M117,0)</f>
        <v>0</v>
      </c>
    </row>
    <row r="118" customFormat="false" ht="14.25" hidden="false" customHeight="false" outlineLevel="0" collapsed="false">
      <c r="B118" s="596"/>
      <c r="C118" s="597" t="s">
        <v>77</v>
      </c>
      <c r="D118" s="598" t="str">
        <f aca="false">VLOOKUP(C118,СписокРабот!$B:$E,2,FALSE())</f>
        <v>Оклейка стен обоями (без подбора рисунка)</v>
      </c>
      <c r="E118" s="599" t="str">
        <f aca="false">VLOOKUP(C118,СписокРабот!$B:$E,3,FALSE())</f>
        <v>м²</v>
      </c>
      <c r="F118" s="600" t="n">
        <f aca="false">VLOOKUP(C118,СписокРабот!$B:$E,4,FALSE())</f>
        <v>704</v>
      </c>
      <c r="G118" s="603" t="n">
        <f aca="false">ROUND($E$9,1)</f>
        <v>0</v>
      </c>
      <c r="H118" s="602" t="n">
        <f aca="false">G118*F118</f>
        <v>0</v>
      </c>
      <c r="J118" s="595"/>
      <c r="L118" s="83"/>
      <c r="M118" s="66" t="n">
        <f aca="false">$F118*(100%-$B$3)</f>
        <v>598.4</v>
      </c>
      <c r="N118" s="31" t="n">
        <f aca="false">IF(B118=1,$G118*$M118,0)</f>
        <v>0</v>
      </c>
    </row>
    <row r="119" customFormat="false" ht="14.25" hidden="false" customHeight="false" outlineLevel="0" collapsed="false">
      <c r="A119" s="605"/>
      <c r="B119" s="612"/>
      <c r="C119" s="606" t="s">
        <v>423</v>
      </c>
      <c r="D119" s="607" t="str">
        <f aca="false">VLOOKUP(C119,СписокРабот!$B:$E,2,FALSE())</f>
        <v>Оклейка стен с (подбором рисунка)</v>
      </c>
      <c r="E119" s="608" t="str">
        <f aca="false">VLOOKUP(C119,СписокРабот!$B:$E,3,FALSE())</f>
        <v>м²</v>
      </c>
      <c r="F119" s="609" t="n">
        <f aca="false">VLOOKUP(C119,СписокРабот!$B:$E,4,FALSE())</f>
        <v>1073</v>
      </c>
      <c r="G119" s="610" t="n">
        <f aca="false">ROUND($E$9,1)</f>
        <v>0</v>
      </c>
      <c r="H119" s="616" t="n">
        <f aca="false">G119*F119</f>
        <v>0</v>
      </c>
      <c r="J119" s="595"/>
      <c r="L119" s="83"/>
      <c r="M119" s="66" t="n">
        <f aca="false">$F119*(100%-$B$3)</f>
        <v>912.05</v>
      </c>
      <c r="N119" s="31" t="n">
        <f aca="false">IF(B119=1,$G119*$M119,0)</f>
        <v>0</v>
      </c>
    </row>
    <row r="120" customFormat="false" ht="14.25" hidden="false" customHeight="false" outlineLevel="0" collapsed="false">
      <c r="B120" s="596"/>
      <c r="C120" s="597" t="s">
        <v>424</v>
      </c>
      <c r="D120" s="598" t="str">
        <f aca="false">VLOOKUP(C120,СписокРабот!$B:$E,2,FALSE())</f>
        <v>Оклейка стен обоями под окраску</v>
      </c>
      <c r="E120" s="599" t="str">
        <f aca="false">VLOOKUP(C120,СписокРабот!$B:$E,3,FALSE())</f>
        <v>м²</v>
      </c>
      <c r="F120" s="600" t="n">
        <f aca="false">VLOOKUP(C120,СписокРабот!$B:$E,4,FALSE())</f>
        <v>634</v>
      </c>
      <c r="G120" s="603" t="n">
        <f aca="false">ROUND($E$9,1)</f>
        <v>0</v>
      </c>
      <c r="H120" s="602" t="n">
        <f aca="false">G120*F120</f>
        <v>0</v>
      </c>
      <c r="J120" s="595"/>
      <c r="L120" s="83"/>
      <c r="M120" s="66" t="n">
        <f aca="false">$F120*(100%-$B$3)</f>
        <v>538.9</v>
      </c>
      <c r="N120" s="31" t="n">
        <f aca="false">IF(B120=1,$G120*$M120,0)</f>
        <v>0</v>
      </c>
    </row>
    <row r="121" customFormat="false" ht="14.25" hidden="false" customHeight="false" outlineLevel="0" collapsed="false">
      <c r="A121" s="605"/>
      <c r="B121" s="612"/>
      <c r="C121" s="606" t="s">
        <v>425</v>
      </c>
      <c r="D121" s="607" t="str">
        <f aca="false">VLOOKUP(C121,СписокРабот!$B:$E,2,FALSE())</f>
        <v>Декоративная окраска стен/декоративная штукатурка</v>
      </c>
      <c r="E121" s="608" t="str">
        <f aca="false">VLOOKUP(C121,СписокРабот!$B:$E,3,FALSE())</f>
        <v>м²</v>
      </c>
      <c r="F121" s="609" t="n">
        <f aca="false">VLOOKUP(C121,СписокРабот!$B:$E,4,FALSE())</f>
        <v>3809</v>
      </c>
      <c r="G121" s="610" t="n">
        <f aca="false">ROUND($E$9,1)</f>
        <v>0</v>
      </c>
      <c r="H121" s="616" t="n">
        <f aca="false">G121*F121</f>
        <v>0</v>
      </c>
      <c r="J121" s="595"/>
      <c r="L121" s="83"/>
      <c r="M121" s="66" t="n">
        <f aca="false">$F121*(100%-$B$3)</f>
        <v>3237.65</v>
      </c>
      <c r="N121" s="31" t="n">
        <f aca="false">IF(B121=1,$G121*$M121,0)</f>
        <v>0</v>
      </c>
    </row>
    <row r="122" customFormat="false" ht="14.25" hidden="false" customHeight="false" outlineLevel="0" collapsed="false">
      <c r="A122" s="605"/>
      <c r="B122" s="612"/>
      <c r="C122" s="606" t="s">
        <v>426</v>
      </c>
      <c r="D122" s="607" t="str">
        <f aca="false">VLOOKUP(C122,СписокРабот!$B:$E,2,FALSE())</f>
        <v>Монтаж жидких обоев</v>
      </c>
      <c r="E122" s="608" t="str">
        <f aca="false">VLOOKUP(C122,СписокРабот!$B:$E,3,FALSE())</f>
        <v>м²</v>
      </c>
      <c r="F122" s="609" t="n">
        <f aca="false">VLOOKUP(C122,СписокРабот!$B:$E,4,FALSE())</f>
        <v>1265</v>
      </c>
      <c r="G122" s="610" t="n">
        <f aca="false">ROUND($E$9,1)</f>
        <v>0</v>
      </c>
      <c r="H122" s="616" t="n">
        <f aca="false">G122*F122</f>
        <v>0</v>
      </c>
      <c r="J122" s="595"/>
      <c r="L122" s="83"/>
      <c r="M122" s="66" t="n">
        <f aca="false">$F122*(100%-$B$3)</f>
        <v>1075.25</v>
      </c>
      <c r="N122" s="31" t="n">
        <f aca="false">IF(B122=1,$G122*$M122,0)</f>
        <v>0</v>
      </c>
    </row>
    <row r="123" customFormat="false" ht="14.25" hidden="false" customHeight="false" outlineLevel="0" collapsed="false">
      <c r="B123" s="596"/>
      <c r="C123" s="597" t="s">
        <v>427</v>
      </c>
      <c r="D123" s="598" t="str">
        <f aca="false">VLOOKUP(C123,СписокРабот!$B:$E,2,FALSE())</f>
        <v>Окраска стен по обоям 2 слоя</v>
      </c>
      <c r="E123" s="599" t="str">
        <f aca="false">VLOOKUP(C123,СписокРабот!$B:$E,3,FALSE())</f>
        <v>м²</v>
      </c>
      <c r="F123" s="600" t="n">
        <f aca="false">VLOOKUP(C123,СписокРабот!$B:$E,4,FALSE())</f>
        <v>452</v>
      </c>
      <c r="G123" s="603" t="n">
        <f aca="false">ROUND($E$9,1)</f>
        <v>0</v>
      </c>
      <c r="H123" s="602" t="n">
        <f aca="false">G123*F123</f>
        <v>0</v>
      </c>
      <c r="J123" s="595"/>
      <c r="L123" s="83"/>
      <c r="M123" s="66" t="n">
        <f aca="false">$F123*(100%-$B$3)</f>
        <v>384.2</v>
      </c>
      <c r="N123" s="31" t="n">
        <f aca="false">IF(B123=1,$G123*$M123,0)</f>
        <v>0</v>
      </c>
    </row>
    <row r="124" customFormat="false" ht="14.25" hidden="false" customHeight="false" outlineLevel="0" collapsed="false">
      <c r="B124" s="596"/>
      <c r="C124" s="597" t="s">
        <v>79</v>
      </c>
      <c r="D124" s="598" t="str">
        <f aca="false">VLOOKUP(C124,СписокРабот!$B:$E,2,FALSE())</f>
        <v>Окраска стен по шпатлёвке 2 слоя</v>
      </c>
      <c r="E124" s="599" t="str">
        <f aca="false">VLOOKUP(C124,СписокРабот!$B:$E,3,FALSE())</f>
        <v>м²</v>
      </c>
      <c r="F124" s="600" t="n">
        <f aca="false">VLOOKUP(C124,СписокРабот!$B:$E,4,FALSE())</f>
        <v>608</v>
      </c>
      <c r="G124" s="603" t="n">
        <f aca="false">ROUND($E$9,1)</f>
        <v>0</v>
      </c>
      <c r="H124" s="602" t="n">
        <f aca="false">G124*F124</f>
        <v>0</v>
      </c>
      <c r="J124" s="595"/>
      <c r="L124" s="83"/>
      <c r="M124" s="66" t="n">
        <f aca="false">$F124*(100%-$B$3)</f>
        <v>516.8</v>
      </c>
      <c r="N124" s="31" t="n">
        <f aca="false">IF(B124=1,$G124*$M124,0)</f>
        <v>0</v>
      </c>
    </row>
    <row r="125" customFormat="false" ht="14.25" hidden="false" customHeight="false" outlineLevel="0" collapsed="false">
      <c r="A125" s="605"/>
      <c r="B125" s="612"/>
      <c r="C125" s="606" t="s">
        <v>428</v>
      </c>
      <c r="D125" s="607" t="str">
        <f aca="false">VLOOKUP(C125,СписокРабот!$B:$E,2,FALSE())</f>
        <v>Грунтовка откосов 1 слой</v>
      </c>
      <c r="E125" s="608" t="str">
        <f aca="false">VLOOKUP(C125,СписокРабот!$B:$E,3,FALSE())</f>
        <v>п.м</v>
      </c>
      <c r="F125" s="609" t="n">
        <f aca="false">VLOOKUP(C125,СписокРабот!$B:$E,4,FALSE())</f>
        <v>157</v>
      </c>
      <c r="G125" s="610" t="n">
        <f aca="false">Замер!$D$414</f>
        <v>0</v>
      </c>
      <c r="H125" s="616" t="n">
        <f aca="false">G125*F125</f>
        <v>0</v>
      </c>
      <c r="J125" s="595"/>
      <c r="L125" s="83"/>
      <c r="M125" s="66" t="n">
        <f aca="false">$F125*(100%-$B$3)</f>
        <v>133.45</v>
      </c>
      <c r="N125" s="31" t="n">
        <f aca="false">IF(B125=1,$G125*$M125,0)</f>
        <v>0</v>
      </c>
    </row>
    <row r="126" customFormat="false" ht="14.25" hidden="false" customHeight="false" outlineLevel="0" collapsed="false">
      <c r="A126" s="605"/>
      <c r="B126" s="612"/>
      <c r="C126" s="606" t="s">
        <v>429</v>
      </c>
      <c r="D126" s="607" t="str">
        <f aca="false">VLOOKUP(C126,СписокРабот!$B:$E,2,FALSE())</f>
        <v>Шпатлёвка откосов 2 слоя(шириной до 400 мм)</v>
      </c>
      <c r="E126" s="608" t="str">
        <f aca="false">VLOOKUP(C126,СписокРабот!$B:$E,3,FALSE())</f>
        <v>п.м</v>
      </c>
      <c r="F126" s="609" t="n">
        <f aca="false">VLOOKUP(C126,СписокРабот!$B:$E,4,FALSE())</f>
        <v>1037</v>
      </c>
      <c r="G126" s="610" t="n">
        <f aca="false">Замер!$D$414</f>
        <v>0</v>
      </c>
      <c r="H126" s="616" t="n">
        <f aca="false">G126*F126</f>
        <v>0</v>
      </c>
      <c r="J126" s="595"/>
      <c r="L126" s="83"/>
      <c r="M126" s="66" t="n">
        <f aca="false">$F126*(100%-$B$3)</f>
        <v>881.45</v>
      </c>
      <c r="N126" s="31" t="n">
        <f aca="false">IF(B126=1,$G126*$M126,0)</f>
        <v>0</v>
      </c>
    </row>
    <row r="127" customFormat="false" ht="14.25" hidden="false" customHeight="false" outlineLevel="0" collapsed="false">
      <c r="A127" s="605"/>
      <c r="B127" s="612"/>
      <c r="C127" s="606" t="s">
        <v>430</v>
      </c>
      <c r="D127" s="607" t="str">
        <f aca="false">VLOOKUP(C127,СписокРабот!$B:$E,2,FALSE())</f>
        <v>Окраска откосов 2 слоя</v>
      </c>
      <c r="E127" s="608" t="str">
        <f aca="false">VLOOKUP(C127,СписокРабот!$B:$E,3,FALSE())</f>
        <v>п.м</v>
      </c>
      <c r="F127" s="609" t="n">
        <f aca="false">VLOOKUP(C127,СписокРабот!$B:$E,4,FALSE())</f>
        <v>608</v>
      </c>
      <c r="G127" s="610" t="n">
        <f aca="false">Замер!$D$414</f>
        <v>0</v>
      </c>
      <c r="H127" s="616" t="n">
        <f aca="false">G127*F127</f>
        <v>0</v>
      </c>
      <c r="J127" s="595"/>
      <c r="L127" s="83"/>
      <c r="M127" s="66" t="n">
        <f aca="false">$F127*(100%-$B$3)</f>
        <v>516.8</v>
      </c>
      <c r="N127" s="31" t="n">
        <f aca="false">IF(B127=1,$G127*$M127,0)</f>
        <v>0</v>
      </c>
    </row>
    <row r="128" customFormat="false" ht="14.25" hidden="false" customHeight="false" outlineLevel="0" collapsed="false">
      <c r="A128" s="605"/>
      <c r="B128" s="612"/>
      <c r="C128" s="606" t="s">
        <v>431</v>
      </c>
      <c r="D128" s="607" t="str">
        <f aca="false">VLOOKUP(C128,СписокРабот!$B:$E,2,FALSE())</f>
        <v>Проклейка швов ГКЛ с армированием бумажной лентой</v>
      </c>
      <c r="E128" s="608" t="str">
        <f aca="false">VLOOKUP(C128,СписокРабот!$B:$E,3,FALSE())</f>
        <v>п.м</v>
      </c>
      <c r="F128" s="609" t="n">
        <f aca="false">VLOOKUP(C128,СписокРабот!$B:$E,4,FALSE())</f>
        <v>200</v>
      </c>
      <c r="G128" s="610"/>
      <c r="H128" s="616" t="n">
        <f aca="false">G128*F128</f>
        <v>0</v>
      </c>
      <c r="J128" s="595"/>
      <c r="L128" s="83"/>
      <c r="M128" s="66" t="n">
        <f aca="false">$F128*(100%-$B$3)</f>
        <v>170</v>
      </c>
      <c r="N128" s="31" t="n">
        <f aca="false">IF(B128=1,$G128*$M128,0)</f>
        <v>0</v>
      </c>
    </row>
    <row r="129" customFormat="false" ht="14.25" hidden="false" customHeight="false" outlineLevel="0" collapsed="false">
      <c r="B129" s="596"/>
      <c r="C129" s="597" t="s">
        <v>432</v>
      </c>
      <c r="D129" s="598" t="str">
        <f aca="false">VLOOKUP(C129,СписокРабот!$B:$E,2,FALSE())</f>
        <v>Монтаж малярных уголков/ углоформирующей ленты</v>
      </c>
      <c r="E129" s="599" t="str">
        <f aca="false">VLOOKUP(C129,СписокРабот!$B:$E,3,FALSE())</f>
        <v>п.м</v>
      </c>
      <c r="F129" s="600" t="n">
        <f aca="false">VLOOKUP(C129,СписокРабот!$B:$E,4,FALSE())</f>
        <v>329</v>
      </c>
      <c r="G129" s="603"/>
      <c r="H129" s="602" t="n">
        <f aca="false">G129*F129</f>
        <v>0</v>
      </c>
      <c r="J129" s="595"/>
      <c r="L129" s="83"/>
      <c r="M129" s="66" t="n">
        <f aca="false">$F129*(100%-$B$3)</f>
        <v>279.65</v>
      </c>
      <c r="N129" s="31" t="n">
        <f aca="false">IF(B129=1,$G129*$M129,0)</f>
        <v>0</v>
      </c>
    </row>
    <row r="130" customFormat="false" ht="14.25" hidden="false" customHeight="false" outlineLevel="0" collapsed="false">
      <c r="A130" s="605"/>
      <c r="B130" s="612"/>
      <c r="C130" s="606" t="s">
        <v>433</v>
      </c>
      <c r="D130" s="607" t="str">
        <f aca="false">VLOOKUP(C130,СписокРабот!$B:$E,2,FALSE())</f>
        <v>Устройство откосов из «панелита»</v>
      </c>
      <c r="E130" s="608" t="str">
        <f aca="false">VLOOKUP(C130,СписокРабот!$B:$E,3,FALSE())</f>
        <v>п.м</v>
      </c>
      <c r="F130" s="609" t="n">
        <f aca="false">VLOOKUP(C130,СписокРабот!$B:$E,4,FALSE())</f>
        <v>829</v>
      </c>
      <c r="G130" s="610" t="n">
        <f aca="false">Замер!$D$414</f>
        <v>0</v>
      </c>
      <c r="H130" s="616" t="n">
        <f aca="false">G130*F130</f>
        <v>0</v>
      </c>
      <c r="J130" s="595"/>
      <c r="L130" s="83"/>
      <c r="M130" s="66" t="n">
        <f aca="false">$F130*(100%-$B$3)</f>
        <v>704.65</v>
      </c>
      <c r="N130" s="31" t="n">
        <f aca="false">IF(B130=1,$G130*$M130,0)</f>
        <v>0</v>
      </c>
    </row>
    <row r="131" customFormat="false" ht="14.25" hidden="false" customHeight="false" outlineLevel="0" collapsed="false">
      <c r="A131" s="605"/>
      <c r="B131" s="612"/>
      <c r="C131" s="606" t="s">
        <v>434</v>
      </c>
      <c r="D131" s="607" t="str">
        <f aca="false">VLOOKUP(C131,СписокРабот!$B:$E,2,FALSE())</f>
        <v>Декоративная штукатурка типа венецианская / артбетон</v>
      </c>
      <c r="E131" s="608" t="str">
        <f aca="false">VLOOKUP(C131,СписокРабот!$B:$E,3,FALSE())</f>
        <v>м²</v>
      </c>
      <c r="F131" s="609" t="n">
        <f aca="false">VLOOKUP(C131,СписокРабот!$B:$E,4,FALSE())</f>
        <v>10085</v>
      </c>
      <c r="G131" s="610" t="n">
        <f aca="false">ROUND($E$9,1)</f>
        <v>0</v>
      </c>
      <c r="H131" s="616" t="n">
        <f aca="false">G131*F131</f>
        <v>0</v>
      </c>
      <c r="J131" s="595"/>
      <c r="L131" s="83"/>
      <c r="M131" s="66" t="n">
        <f aca="false">$F131*(100%-$B$3)</f>
        <v>8572.25</v>
      </c>
      <c r="N131" s="31" t="n">
        <f aca="false">IF(B131=1,$G131*$M131,0)</f>
        <v>0</v>
      </c>
    </row>
    <row r="132" customFormat="false" ht="14.25" hidden="false" customHeight="false" outlineLevel="0" collapsed="false">
      <c r="A132" s="605"/>
      <c r="B132" s="612"/>
      <c r="C132" s="606" t="s">
        <v>435</v>
      </c>
      <c r="D132" s="607" t="str">
        <f aca="false">VLOOKUP(C132,СписокРабот!$B:$E,2,FALSE())</f>
        <v>Ошкуривание откосов стен 1 раз</v>
      </c>
      <c r="E132" s="608" t="str">
        <f aca="false">VLOOKUP(C132,СписокРабот!$B:$E,3,FALSE())</f>
        <v>п.м</v>
      </c>
      <c r="F132" s="609" t="n">
        <f aca="false">VLOOKUP(C132,СписокРабот!$B:$E,4,FALSE())</f>
        <v>241</v>
      </c>
      <c r="G132" s="610" t="n">
        <f aca="false">ROUND($E$9,1)</f>
        <v>0</v>
      </c>
      <c r="H132" s="616" t="n">
        <f aca="false">G132*F132</f>
        <v>0</v>
      </c>
      <c r="J132" s="595"/>
      <c r="L132" s="83"/>
      <c r="M132" s="66" t="n">
        <f aca="false">$F132*(100%-$B$3)</f>
        <v>204.85</v>
      </c>
      <c r="N132" s="31" t="n">
        <f aca="false">IF(B132=1,$G132*$M132,0)</f>
        <v>0</v>
      </c>
    </row>
    <row r="133" customFormat="false" ht="14.25" hidden="false" customHeight="false" outlineLevel="0" collapsed="false">
      <c r="A133" s="605"/>
      <c r="B133" s="612"/>
      <c r="C133" s="606" t="s">
        <v>81</v>
      </c>
      <c r="D133" s="607" t="str">
        <f aca="false">VLOOKUP(C133,СписокРабот!$B:$E,2,FALSE())</f>
        <v>Обработка стен бетоноконтактом 1 слой</v>
      </c>
      <c r="E133" s="608" t="str">
        <f aca="false">VLOOKUP(C133,СписокРабот!$B:$E,3,FALSE())</f>
        <v>м²</v>
      </c>
      <c r="F133" s="609" t="n">
        <f aca="false">VLOOKUP(C133,СписокРабот!$B:$E,4,FALSE())</f>
        <v>204</v>
      </c>
      <c r="G133" s="610" t="n">
        <f aca="false">ROUND($E$9,1)</f>
        <v>0</v>
      </c>
      <c r="H133" s="616" t="n">
        <f aca="false">G133*F133</f>
        <v>0</v>
      </c>
      <c r="J133" s="595"/>
      <c r="L133" s="83"/>
      <c r="M133" s="66" t="n">
        <f aca="false">$F133*(100%-$B$3)</f>
        <v>173.4</v>
      </c>
      <c r="N133" s="31" t="n">
        <f aca="false">IF(B133=1,$G133*$M133,0)</f>
        <v>0</v>
      </c>
    </row>
    <row r="134" customFormat="false" ht="14.25" hidden="false" customHeight="false" outlineLevel="0" collapsed="false">
      <c r="A134" s="605"/>
      <c r="B134" s="612"/>
      <c r="C134" s="606" t="s">
        <v>436</v>
      </c>
      <c r="D134" s="607" t="str">
        <f aca="false">VLOOKUP(C134,СписокРабот!$B:$E,2,FALSE())</f>
        <v>Монтаж ЗD-панелей из гипса (без покраски)</v>
      </c>
      <c r="E134" s="608" t="str">
        <f aca="false">VLOOKUP(C134,СписокРабот!$B:$E,3,FALSE())</f>
        <v>м²</v>
      </c>
      <c r="F134" s="609" t="n">
        <f aca="false">VLOOKUP(C134,СписокРабот!$B:$E,4,FALSE())</f>
        <v>6322</v>
      </c>
      <c r="G134" s="610" t="n">
        <f aca="false">ROUND($E$9,1)</f>
        <v>0</v>
      </c>
      <c r="H134" s="616" t="n">
        <f aca="false">G134*F134</f>
        <v>0</v>
      </c>
      <c r="J134" s="595"/>
      <c r="L134" s="83"/>
      <c r="M134" s="66" t="n">
        <f aca="false">$F134*(100%-$B$3)</f>
        <v>5373.7</v>
      </c>
      <c r="N134" s="31" t="n">
        <f aca="false">IF(B134=1,$G134*$M134,0)</f>
        <v>0</v>
      </c>
    </row>
    <row r="135" customFormat="false" ht="14.25" hidden="false" customHeight="false" outlineLevel="0" collapsed="false">
      <c r="A135" s="605"/>
      <c r="B135" s="612"/>
      <c r="C135" s="606" t="s">
        <v>437</v>
      </c>
      <c r="D135" s="607" t="str">
        <f aca="false">VLOOKUP(C135,СписокРабот!$B:$E,2,FALSE())</f>
        <v>Окраска 3D-панелей из гипса 2 слоя</v>
      </c>
      <c r="E135" s="608" t="str">
        <f aca="false">VLOOKUP(C135,СписокРабот!$B:$E,3,FALSE())</f>
        <v>м²</v>
      </c>
      <c r="F135" s="609" t="n">
        <f aca="false">VLOOKUP(C135,СписокРабот!$B:$E,4,FALSE())</f>
        <v>1332</v>
      </c>
      <c r="G135" s="610" t="n">
        <f aca="false">ROUND($E$9,1)</f>
        <v>0</v>
      </c>
      <c r="H135" s="616" t="n">
        <f aca="false">G135*F135</f>
        <v>0</v>
      </c>
      <c r="J135" s="595"/>
      <c r="L135" s="83"/>
      <c r="M135" s="66" t="n">
        <f aca="false">$F135*(100%-$B$3)</f>
        <v>1132.2</v>
      </c>
      <c r="N135" s="31" t="n">
        <f aca="false">IF(B135=1,$G135*$M135,0)</f>
        <v>0</v>
      </c>
    </row>
    <row r="136" customFormat="false" ht="14.25" hidden="false" customHeight="false" outlineLevel="0" collapsed="false">
      <c r="B136" s="596"/>
      <c r="C136" s="597" t="s">
        <v>438</v>
      </c>
      <c r="D136" s="598" t="str">
        <f aca="false">VLOOKUP(C136,СписокРабот!$B:$E,2,FALSE())</f>
        <v>Герметизация примык. стена-стена,потолок,пол. Звукоизол. панели, ГКЛ</v>
      </c>
      <c r="E136" s="599" t="str">
        <f aca="false">VLOOKUP(C136,СписокРабот!$B:$E,3,FALSE())</f>
        <v>п.м</v>
      </c>
      <c r="F136" s="600" t="n">
        <f aca="false">VLOOKUP(C136,СписокРабот!$B:$E,4,FALSE())</f>
        <v>270</v>
      </c>
      <c r="G136" s="603" t="n">
        <f aca="false">ROUND($E$9,1)</f>
        <v>0</v>
      </c>
      <c r="H136" s="602" t="n">
        <f aca="false">G136*F136</f>
        <v>0</v>
      </c>
      <c r="J136" s="595"/>
      <c r="L136" s="83"/>
      <c r="M136" s="66" t="n">
        <f aca="false">$F136*(100%-$B$3)</f>
        <v>229.5</v>
      </c>
      <c r="N136" s="31" t="n">
        <f aca="false">IF(B136=1,$G136*$M136,0)</f>
        <v>0</v>
      </c>
    </row>
    <row r="137" customFormat="false" ht="14.25" hidden="false" customHeight="false" outlineLevel="0" collapsed="false">
      <c r="B137" s="596"/>
      <c r="C137" s="597" t="s">
        <v>439</v>
      </c>
      <c r="D137" s="598" t="str">
        <f aca="false">VLOOKUP(C137,СписокРабот!$B:$E,2,FALSE())</f>
        <v>Монтаж стеновых панелей (типа «панелит»)</v>
      </c>
      <c r="E137" s="599" t="str">
        <f aca="false">VLOOKUP(C137,СписокРабот!$B:$E,3,FALSE())</f>
        <v>м²</v>
      </c>
      <c r="F137" s="600" t="n">
        <f aca="false">VLOOKUP(C137,СписокРабот!$B:$E,4,FALSE())</f>
        <v>693</v>
      </c>
      <c r="G137" s="603" t="n">
        <f aca="false">ROUND($E$9,1)</f>
        <v>0</v>
      </c>
      <c r="H137" s="602" t="n">
        <f aca="false">G137*F137</f>
        <v>0</v>
      </c>
      <c r="J137" s="595"/>
      <c r="L137" s="83"/>
      <c r="M137" s="66" t="n">
        <f aca="false">$F137*(100%-$B$3)</f>
        <v>589.05</v>
      </c>
      <c r="N137" s="31" t="n">
        <f aca="false">IF(B137=1,$G137*$M137,0)</f>
        <v>0</v>
      </c>
    </row>
    <row r="138" customFormat="false" ht="14.25" hidden="false" customHeight="false" outlineLevel="0" collapsed="false">
      <c r="B138" s="596"/>
      <c r="C138" s="597" t="s">
        <v>440</v>
      </c>
      <c r="D138" s="598" t="str">
        <f aca="false">VLOOKUP(C138,СписокРабот!$B:$E,2,FALSE())</f>
        <v>Устройство звукоизоляции стен системой ЗИПС вектор</v>
      </c>
      <c r="E138" s="599" t="str">
        <f aca="false">VLOOKUP(C138,СписокРабот!$B:$E,3,FALSE())</f>
        <v>м²</v>
      </c>
      <c r="F138" s="600" t="n">
        <f aca="false">VLOOKUP(C138,СписокРабот!$B:$E,4,FALSE())</f>
        <v>2278</v>
      </c>
      <c r="G138" s="603" t="n">
        <f aca="false">ROUND($E$9,1)</f>
        <v>0</v>
      </c>
      <c r="H138" s="602" t="n">
        <f aca="false">G138*F138</f>
        <v>0</v>
      </c>
      <c r="J138" s="595"/>
      <c r="L138" s="83"/>
      <c r="M138" s="66" t="n">
        <f aca="false">$F138*(100%-$B$3)</f>
        <v>1936.3</v>
      </c>
      <c r="N138" s="31" t="n">
        <f aca="false">IF(B138=1,$G138*$M138,0)</f>
        <v>0</v>
      </c>
    </row>
    <row r="139" customFormat="false" ht="14.25" hidden="false" customHeight="false" outlineLevel="0" collapsed="false">
      <c r="A139" s="605"/>
      <c r="B139" s="612"/>
      <c r="C139" s="606" t="s">
        <v>441</v>
      </c>
      <c r="D139" s="607" t="str">
        <f aca="false">VLOOKUP(C139,СписокРабот!$B:$E,2,FALSE())</f>
        <v>Оклейка стен фото обои, фреска/ текстильные обои</v>
      </c>
      <c r="E139" s="608" t="str">
        <f aca="false">VLOOKUP(C139,СписокРабот!$B:$E,3,FALSE())</f>
        <v>м²</v>
      </c>
      <c r="F139" s="609" t="n">
        <f aca="false">VLOOKUP(C139,СписокРабот!$B:$E,4,FALSE())</f>
        <v>6411</v>
      </c>
      <c r="G139" s="610" t="n">
        <f aca="false">ROUND($E$9,1)</f>
        <v>0</v>
      </c>
      <c r="H139" s="616" t="n">
        <f aca="false">G139*F139</f>
        <v>0</v>
      </c>
      <c r="J139" s="595"/>
      <c r="L139" s="83"/>
      <c r="M139" s="66" t="n">
        <f aca="false">$F139*(100%-$B$3)</f>
        <v>5449.35</v>
      </c>
      <c r="N139" s="31" t="n">
        <f aca="false">IF(B139=1,$G139*$M139,0)</f>
        <v>0</v>
      </c>
    </row>
    <row r="140" customFormat="false" ht="14.25" hidden="false" customHeight="false" outlineLevel="0" collapsed="false">
      <c r="B140" s="596"/>
      <c r="C140" s="597" t="s">
        <v>442</v>
      </c>
      <c r="D140" s="598" t="str">
        <f aca="false">VLOOKUP(C140,СписокРабот!$B:$E,2,FALSE())</f>
        <v>Монтаж молдингов на стены полиуретан</v>
      </c>
      <c r="E140" s="599" t="str">
        <f aca="false">VLOOKUP(C140,СписокРабот!$B:$E,3,FALSE())</f>
        <v>п.м</v>
      </c>
      <c r="F140" s="600" t="n">
        <f aca="false">VLOOKUP(C140,СписокРабот!$B:$E,4,FALSE())</f>
        <v>893</v>
      </c>
      <c r="G140" s="603"/>
      <c r="H140" s="602" t="n">
        <f aca="false">G140*F140</f>
        <v>0</v>
      </c>
      <c r="J140" s="595"/>
      <c r="L140" s="83"/>
      <c r="M140" s="66" t="n">
        <f aca="false">$F140*(100%-$B$3)</f>
        <v>759.05</v>
      </c>
      <c r="N140" s="31" t="n">
        <f aca="false">IF(B140=1,$G140*$M140,0)</f>
        <v>0</v>
      </c>
    </row>
    <row r="141" customFormat="false" ht="14.25" hidden="false" customHeight="false" outlineLevel="0" collapsed="false">
      <c r="B141" s="596"/>
      <c r="C141" s="597" t="s">
        <v>443</v>
      </c>
      <c r="D141" s="598" t="str">
        <f aca="false">VLOOKUP(C141,СписокРабот!$B:$E,2,FALSE())</f>
        <v>Монтаж колонн капитель</v>
      </c>
      <c r="E141" s="599" t="str">
        <f aca="false">VLOOKUP(C141,СписокРабот!$B:$E,3,FALSE())</f>
        <v>ед.</v>
      </c>
      <c r="F141" s="600" t="n">
        <f aca="false">VLOOKUP(C141,СписокРабот!$B:$E,4,FALSE())</f>
        <v>4306</v>
      </c>
      <c r="G141" s="601"/>
      <c r="H141" s="602" t="n">
        <f aca="false">G141*F141</f>
        <v>0</v>
      </c>
      <c r="J141" s="595"/>
      <c r="L141" s="83"/>
      <c r="M141" s="66" t="n">
        <f aca="false">$F141*(100%-$B$3)</f>
        <v>3660.1</v>
      </c>
      <c r="N141" s="31" t="n">
        <f aca="false">IF(B141=1,$G141*$M141,0)</f>
        <v>0</v>
      </c>
    </row>
    <row r="142" customFormat="false" ht="14.25" hidden="false" customHeight="false" outlineLevel="0" collapsed="false">
      <c r="B142" s="596"/>
      <c r="C142" s="597" t="s">
        <v>444</v>
      </c>
      <c r="D142" s="598" t="str">
        <f aca="false">VLOOKUP(C142,СписокРабот!$B:$E,2,FALSE())</f>
        <v>Монтаж пробкового покрытия на клею (пол, стены)</v>
      </c>
      <c r="E142" s="599" t="str">
        <f aca="false">VLOOKUP(C142,СписокРабот!$B:$E,3,FALSE())</f>
        <v>м²</v>
      </c>
      <c r="F142" s="600" t="n">
        <f aca="false">VLOOKUP(C142,СписокРабот!$B:$E,4,FALSE())</f>
        <v>4232</v>
      </c>
      <c r="G142" s="603"/>
      <c r="H142" s="602" t="n">
        <f aca="false">G142*F142</f>
        <v>0</v>
      </c>
      <c r="J142" s="595"/>
      <c r="L142" s="83"/>
      <c r="M142" s="66" t="n">
        <f aca="false">$F142*(100%-$B$3)</f>
        <v>3597.2</v>
      </c>
      <c r="N142" s="31" t="n">
        <f aca="false">IF(B142=1,$G142*$M142,0)</f>
        <v>0</v>
      </c>
    </row>
    <row r="143" customFormat="false" ht="14.25" hidden="false" customHeight="false" outlineLevel="0" collapsed="false">
      <c r="B143" s="596"/>
      <c r="C143" s="597" t="s">
        <v>445</v>
      </c>
      <c r="D143" s="598" t="str">
        <f aca="false">VLOOKUP(C143,СписокРабот!$B:$E,2,FALSE())</f>
        <v>Окраска оконной рамы/ решетчатых конструкций 2 слоя</v>
      </c>
      <c r="E143" s="599" t="str">
        <f aca="false">VLOOKUP(C143,СписокРабот!$B:$E,3,FALSE())</f>
        <v>м²</v>
      </c>
      <c r="F143" s="600" t="n">
        <f aca="false">VLOOKUP(C143,СписокРабот!$B:$E,4,FALSE())</f>
        <v>1525</v>
      </c>
      <c r="G143" s="603"/>
      <c r="H143" s="602" t="n">
        <f aca="false">G143*F143</f>
        <v>0</v>
      </c>
      <c r="J143" s="595"/>
      <c r="L143" s="83"/>
      <c r="M143" s="66" t="n">
        <f aca="false">$F143*(100%-$B$3)</f>
        <v>1296.25</v>
      </c>
      <c r="N143" s="31" t="n">
        <f aca="false">IF(B143=1,$G143*$M143,0)</f>
        <v>0</v>
      </c>
    </row>
    <row r="144" customFormat="false" ht="14.25" hidden="false" customHeight="false" outlineLevel="0" collapsed="false">
      <c r="B144" s="596"/>
      <c r="C144" s="597" t="s">
        <v>446</v>
      </c>
      <c r="D144" s="598" t="str">
        <f aca="false">VLOOKUP(C144,СписокРабот!$B:$E,2,FALSE())</f>
        <v>Установка пластик. подоконников. Искуственный камень применять К-2,2</v>
      </c>
      <c r="E144" s="599" t="str">
        <f aca="false">VLOOKUP(C144,СписокРабот!$B:$E,3,FALSE())</f>
        <v>п.м</v>
      </c>
      <c r="F144" s="600" t="n">
        <f aca="false">VLOOKUP(C144,СписокРабот!$B:$E,4,FALSE())</f>
        <v>2098</v>
      </c>
      <c r="G144" s="601" t="n">
        <f aca="false">$H$8</f>
        <v>0</v>
      </c>
      <c r="H144" s="602" t="n">
        <f aca="false">G144*F144</f>
        <v>0</v>
      </c>
      <c r="J144" s="595"/>
      <c r="L144" s="83"/>
      <c r="M144" s="66" t="n">
        <f aca="false">$F144*(100%-$B$3)</f>
        <v>1783.3</v>
      </c>
      <c r="N144" s="31" t="n">
        <f aca="false">IF(B144=1,$G144*$M144,0)</f>
        <v>0</v>
      </c>
    </row>
    <row r="145" customFormat="false" ht="14.25" hidden="false" customHeight="false" outlineLevel="0" collapsed="false">
      <c r="A145" s="605"/>
      <c r="B145" s="612"/>
      <c r="C145" s="606" t="s">
        <v>447</v>
      </c>
      <c r="D145" s="607" t="str">
        <f aca="false">VLOOKUP(C145,СписокРабот!$B:$E,2,FALSE())</f>
        <v>Устр-во демпферной ленты на каркас (стены,потолок, пол)</v>
      </c>
      <c r="E145" s="608" t="str">
        <f aca="false">VLOOKUP(C145,СписокРабот!$B:$E,3,FALSE())</f>
        <v>п.м</v>
      </c>
      <c r="F145" s="609" t="n">
        <f aca="false">VLOOKUP(C145,СписокРабот!$B:$E,4,FALSE())</f>
        <v>105</v>
      </c>
      <c r="G145" s="617" t="n">
        <f aca="false">$H$8</f>
        <v>0</v>
      </c>
      <c r="H145" s="616" t="n">
        <f aca="false">G145*F145</f>
        <v>0</v>
      </c>
      <c r="J145" s="595"/>
      <c r="L145" s="83"/>
      <c r="M145" s="66" t="n">
        <f aca="false">$F145*(100%-$B$3)</f>
        <v>89.25</v>
      </c>
      <c r="N145" s="31" t="n">
        <f aca="false">IF(B145=1,$G145*$M145,0)</f>
        <v>0</v>
      </c>
    </row>
    <row r="146" customFormat="false" ht="14.25" hidden="false" customHeight="false" outlineLevel="0" collapsed="false">
      <c r="B146" s="596"/>
      <c r="C146" s="597" t="s">
        <v>448</v>
      </c>
      <c r="D146" s="598" t="str">
        <f aca="false">VLOOKUP(C146,СписокРабот!$B:$E,2,FALSE())</f>
        <v>Подготовка дверного проема, расширение</v>
      </c>
      <c r="E146" s="599" t="str">
        <f aca="false">VLOOKUP(C146,СписокРабот!$B:$E,3,FALSE())</f>
        <v>п.м</v>
      </c>
      <c r="F146" s="600" t="n">
        <f aca="false">VLOOKUP(C146,СписокРабот!$B:$E,4,FALSE())</f>
        <v>1552</v>
      </c>
      <c r="G146" s="603"/>
      <c r="H146" s="602" t="n">
        <f aca="false">G146*F146</f>
        <v>0</v>
      </c>
      <c r="J146" s="595"/>
      <c r="L146" s="83"/>
      <c r="M146" s="66" t="n">
        <f aca="false">$F146*(100%-$B$3)</f>
        <v>1319.2</v>
      </c>
      <c r="N146" s="31" t="n">
        <f aca="false">IF(B146=1,$G146*$M146,0)</f>
        <v>0</v>
      </c>
    </row>
    <row r="147" customFormat="false" ht="14.25" hidden="false" customHeight="false" outlineLevel="0" collapsed="false">
      <c r="B147" s="596"/>
      <c r="C147" s="597" t="s">
        <v>449</v>
      </c>
      <c r="D147" s="598" t="str">
        <f aca="false">VLOOKUP(C147,СписокРабот!$B:$E,2,FALSE())</f>
        <v>Подготовка дверного проема, сужение</v>
      </c>
      <c r="E147" s="599" t="str">
        <f aca="false">VLOOKUP(C147,СписокРабот!$B:$E,3,FALSE())</f>
        <v>п.м</v>
      </c>
      <c r="F147" s="600" t="n">
        <f aca="false">VLOOKUP(C147,СписокРабот!$B:$E,4,FALSE())</f>
        <v>1129</v>
      </c>
      <c r="G147" s="603"/>
      <c r="H147" s="602" t="n">
        <f aca="false">G147*F147</f>
        <v>0</v>
      </c>
      <c r="J147" s="595"/>
      <c r="L147" s="83"/>
      <c r="M147" s="66" t="n">
        <f aca="false">$F147*(100%-$B$3)</f>
        <v>959.65</v>
      </c>
      <c r="N147" s="31" t="n">
        <f aca="false">IF(B147=1,$G147*$M147,0)</f>
        <v>0</v>
      </c>
    </row>
    <row r="148" customFormat="false" ht="14.25" hidden="false" customHeight="false" outlineLevel="0" collapsed="false">
      <c r="B148" s="596"/>
      <c r="C148" s="597" t="s">
        <v>450</v>
      </c>
      <c r="D148" s="598" t="str">
        <f aca="false">VLOOKUP(C148,СписокРабот!$B:$E,2,FALSE())</f>
        <v>Установка дверных блоков</v>
      </c>
      <c r="E148" s="599" t="str">
        <f aca="false">VLOOKUP(C148,СписокРабот!$B:$E,3,FALSE())</f>
        <v>ед.</v>
      </c>
      <c r="F148" s="600" t="n">
        <f aca="false">VLOOKUP(C148,СписокРабот!$B:$E,4,FALSE())</f>
        <v>8799</v>
      </c>
      <c r="G148" s="601" t="n">
        <f aca="false">$H$9</f>
        <v>0</v>
      </c>
      <c r="H148" s="602" t="n">
        <f aca="false">G148*F148</f>
        <v>0</v>
      </c>
      <c r="J148" s="595"/>
      <c r="L148" s="83"/>
      <c r="M148" s="66" t="n">
        <f aca="false">$F148*(100%-$B$3)</f>
        <v>7479.15</v>
      </c>
      <c r="N148" s="31" t="n">
        <f aca="false">IF(B148=1,$G148*$M148,0)</f>
        <v>0</v>
      </c>
    </row>
    <row r="149" customFormat="false" ht="14.25" hidden="false" customHeight="false" outlineLevel="0" collapsed="false">
      <c r="B149" s="596"/>
      <c r="C149" s="597" t="s">
        <v>451</v>
      </c>
      <c r="D149" s="598" t="str">
        <f aca="false">VLOOKUP(C149,СписокРабот!$B:$E,2,FALSE())</f>
        <v>Навеска дверных полотен (с врезкой петель)</v>
      </c>
      <c r="E149" s="599" t="str">
        <f aca="false">VLOOKUP(C149,СписокРабот!$B:$E,3,FALSE())</f>
        <v>ед.</v>
      </c>
      <c r="F149" s="600" t="n">
        <f aca="false">VLOOKUP(C149,СписокРабот!$B:$E,4,FALSE())</f>
        <v>5385</v>
      </c>
      <c r="G149" s="601" t="n">
        <f aca="false">$H$9</f>
        <v>0</v>
      </c>
      <c r="H149" s="602" t="n">
        <f aca="false">G149*F149</f>
        <v>0</v>
      </c>
      <c r="J149" s="595"/>
      <c r="L149" s="83"/>
      <c r="M149" s="66" t="n">
        <f aca="false">$F149*(100%-$B$3)</f>
        <v>4577.25</v>
      </c>
      <c r="N149" s="31" t="n">
        <f aca="false">IF(B149=1,$G149*$M149,0)</f>
        <v>0</v>
      </c>
    </row>
    <row r="150" customFormat="false" ht="14.25" hidden="false" customHeight="false" outlineLevel="0" collapsed="false">
      <c r="B150" s="596"/>
      <c r="C150" s="597" t="s">
        <v>452</v>
      </c>
      <c r="D150" s="598" t="str">
        <f aca="false">VLOOKUP(C150,СписокРабот!$B:$E,2,FALSE())</f>
        <v>Установка замков</v>
      </c>
      <c r="E150" s="599" t="str">
        <f aca="false">VLOOKUP(C150,СписокРабот!$B:$E,3,FALSE())</f>
        <v>ед.</v>
      </c>
      <c r="F150" s="600" t="n">
        <f aca="false">VLOOKUP(C150,СписокРабот!$B:$E,4,FALSE())</f>
        <v>2924</v>
      </c>
      <c r="G150" s="601" t="n">
        <f aca="false">$H$9</f>
        <v>0</v>
      </c>
      <c r="H150" s="602" t="n">
        <f aca="false">G150*F150</f>
        <v>0</v>
      </c>
      <c r="J150" s="595"/>
      <c r="L150" s="83"/>
      <c r="M150" s="66" t="n">
        <f aca="false">$F150*(100%-$B$3)</f>
        <v>2485.4</v>
      </c>
      <c r="N150" s="31" t="n">
        <f aca="false">IF(B150=1,$G150*$M150,0)</f>
        <v>0</v>
      </c>
    </row>
    <row r="151" customFormat="false" ht="14.25" hidden="false" customHeight="false" outlineLevel="0" collapsed="false">
      <c r="B151" s="596"/>
      <c r="C151" s="597" t="s">
        <v>453</v>
      </c>
      <c r="D151" s="598" t="str">
        <f aca="false">VLOOKUP(C151,СписокРабот!$B:$E,2,FALSE())</f>
        <v>Установка фурнитуры</v>
      </c>
      <c r="E151" s="599" t="str">
        <f aca="false">VLOOKUP(C151,СписокРабот!$B:$E,3,FALSE())</f>
        <v>ед.</v>
      </c>
      <c r="F151" s="600" t="n">
        <f aca="false">VLOOKUP(C151,СписокРабот!$B:$E,4,FALSE())</f>
        <v>582</v>
      </c>
      <c r="G151" s="601" t="n">
        <f aca="false">$H$9</f>
        <v>0</v>
      </c>
      <c r="H151" s="602" t="n">
        <f aca="false">G151*F151</f>
        <v>0</v>
      </c>
      <c r="J151" s="595"/>
      <c r="L151" s="83"/>
      <c r="M151" s="66" t="n">
        <f aca="false">$F151*(100%-$B$3)</f>
        <v>494.7</v>
      </c>
      <c r="N151" s="31" t="n">
        <f aca="false">IF(B151=1,$G151*$M151,0)</f>
        <v>0</v>
      </c>
    </row>
    <row r="152" customFormat="false" ht="14.25" hidden="false" customHeight="false" outlineLevel="0" collapsed="false">
      <c r="B152" s="596"/>
      <c r="C152" s="597" t="s">
        <v>454</v>
      </c>
      <c r="D152" s="598" t="str">
        <f aca="false">VLOOKUP(C152,СписокРабот!$B:$E,2,FALSE())</f>
        <v>Изготовление арок из гипсокартона</v>
      </c>
      <c r="E152" s="599" t="str">
        <f aca="false">VLOOKUP(C152,СписокРабот!$B:$E,3,FALSE())</f>
        <v>ед.</v>
      </c>
      <c r="F152" s="600" t="n">
        <f aca="false">VLOOKUP(C152,СписокРабот!$B:$E,4,FALSE())</f>
        <v>5052</v>
      </c>
      <c r="G152" s="601"/>
      <c r="H152" s="602" t="n">
        <f aca="false">G152*F152</f>
        <v>0</v>
      </c>
      <c r="J152" s="595"/>
      <c r="L152" s="83"/>
      <c r="M152" s="66" t="n">
        <f aca="false">$F152*(100%-$B$3)</f>
        <v>4294.2</v>
      </c>
      <c r="N152" s="31" t="n">
        <f aca="false">IF(B152=1,$G152*$M152,0)</f>
        <v>0</v>
      </c>
    </row>
    <row r="153" customFormat="false" ht="14.25" hidden="false" customHeight="false" outlineLevel="0" collapsed="false">
      <c r="B153" s="596"/>
      <c r="C153" s="597" t="s">
        <v>455</v>
      </c>
      <c r="D153" s="598" t="str">
        <f aca="false">VLOOKUP(C153,СписокРабот!$B:$E,2,FALSE())</f>
        <v>Установка готовых арок (стандартных)</v>
      </c>
      <c r="E153" s="599" t="str">
        <f aca="false">VLOOKUP(C153,СписокРабот!$B:$E,3,FALSE())</f>
        <v>ед.</v>
      </c>
      <c r="F153" s="600" t="n">
        <f aca="false">VLOOKUP(C153,СписокРабот!$B:$E,4,FALSE())</f>
        <v>5052</v>
      </c>
      <c r="G153" s="601"/>
      <c r="H153" s="602" t="n">
        <f aca="false">G153*F153</f>
        <v>0</v>
      </c>
      <c r="J153" s="595"/>
      <c r="L153" s="83"/>
      <c r="M153" s="66" t="n">
        <f aca="false">$F153*(100%-$B$3)</f>
        <v>4294.2</v>
      </c>
      <c r="N153" s="31" t="n">
        <f aca="false">IF(B153=1,$G153*$M153,0)</f>
        <v>0</v>
      </c>
    </row>
    <row r="154" customFormat="false" ht="14.25" hidden="false" customHeight="false" outlineLevel="0" collapsed="false">
      <c r="A154" s="605"/>
      <c r="B154" s="612"/>
      <c r="C154" s="606" t="s">
        <v>456</v>
      </c>
      <c r="D154" s="607" t="str">
        <f aca="false">VLOOKUP(C154,СписокРабот!$B:$E,2,FALSE())</f>
        <v>Устройство наличника</v>
      </c>
      <c r="E154" s="608" t="str">
        <f aca="false">VLOOKUP(C154,СписокРабот!$B:$E,3,FALSE())</f>
        <v>п.м</v>
      </c>
      <c r="F154" s="609" t="n">
        <f aca="false">VLOOKUP(C154,СписокРабот!$B:$E,4,FALSE())</f>
        <v>749</v>
      </c>
      <c r="G154" s="610"/>
      <c r="H154" s="616" t="n">
        <f aca="false">G154*F154</f>
        <v>0</v>
      </c>
      <c r="J154" s="595"/>
      <c r="L154" s="83"/>
      <c r="M154" s="66" t="n">
        <f aca="false">$F154*(100%-$B$3)</f>
        <v>636.65</v>
      </c>
      <c r="N154" s="31" t="n">
        <f aca="false">IF(B154=1,$G154*$M154,0)</f>
        <v>0</v>
      </c>
    </row>
    <row r="155" customFormat="false" ht="14.25" hidden="false" customHeight="false" outlineLevel="0" collapsed="false">
      <c r="A155" s="605"/>
      <c r="B155" s="612"/>
      <c r="C155" s="606" t="s">
        <v>457</v>
      </c>
      <c r="D155" s="607" t="str">
        <f aca="false">VLOOKUP(C155,СписокРабот!$B:$E,2,FALSE())</f>
        <v>Устройство добора</v>
      </c>
      <c r="E155" s="608" t="str">
        <f aca="false">VLOOKUP(C155,СписокРабот!$B:$E,3,FALSE())</f>
        <v>п.м</v>
      </c>
      <c r="F155" s="609" t="n">
        <f aca="false">VLOOKUP(C155,СписокРабот!$B:$E,4,FALSE())</f>
        <v>450</v>
      </c>
      <c r="G155" s="610"/>
      <c r="H155" s="616" t="n">
        <f aca="false">G155*F155</f>
        <v>0</v>
      </c>
      <c r="J155" s="595"/>
      <c r="L155" s="83"/>
      <c r="M155" s="66" t="n">
        <f aca="false">$F155*(100%-$B$3)</f>
        <v>382.5</v>
      </c>
      <c r="N155" s="31" t="n">
        <f aca="false">IF(B155=1,$G155*$M155,0)</f>
        <v>0</v>
      </c>
    </row>
    <row r="156" customFormat="false" ht="14.25" hidden="false" customHeight="false" outlineLevel="0" collapsed="false">
      <c r="A156" s="605"/>
      <c r="B156" s="612"/>
      <c r="C156" s="606" t="s">
        <v>458</v>
      </c>
      <c r="D156" s="607" t="str">
        <f aca="false">VLOOKUP(C156,СписокРабот!$B:$E,2,FALSE())</f>
        <v>Оклейка примыканий гидроизоляционной лентой </v>
      </c>
      <c r="E156" s="608" t="str">
        <f aca="false">VLOOKUP(C156,СписокРабот!$B:$E,3,FALSE())</f>
        <v>п.м.</v>
      </c>
      <c r="F156" s="609" t="n">
        <f aca="false">VLOOKUP(C156,СписокРабот!$B:$E,4,FALSE())</f>
        <v>483</v>
      </c>
      <c r="G156" s="617"/>
      <c r="H156" s="616" t="n">
        <f aca="false">G156*F156</f>
        <v>0</v>
      </c>
      <c r="J156" s="595"/>
      <c r="L156" s="83"/>
      <c r="M156" s="66" t="n">
        <f aca="false">$F156*(100%-$B$3)</f>
        <v>410.55</v>
      </c>
      <c r="N156" s="31" t="n">
        <f aca="false">IF(B156=1,$G156*$M156,0)</f>
        <v>0</v>
      </c>
    </row>
    <row r="157" customFormat="false" ht="14.25" hidden="false" customHeight="false" outlineLevel="0" collapsed="false">
      <c r="A157" s="605"/>
      <c r="B157" s="612"/>
      <c r="C157" s="606" t="s">
        <v>459</v>
      </c>
      <c r="D157" s="607" t="str">
        <f aca="false">VLOOKUP(C157,СписокРабот!$B:$E,2,FALSE())</f>
        <v>Установка дверных ограничителей/ декоративных порожков</v>
      </c>
      <c r="E157" s="608" t="str">
        <f aca="false">VLOOKUP(C157,СписокРабот!$B:$E,3,FALSE())</f>
        <v>ед.</v>
      </c>
      <c r="F157" s="609" t="n">
        <f aca="false">VLOOKUP(C157,СписокРабот!$B:$E,4,FALSE())</f>
        <v>441</v>
      </c>
      <c r="G157" s="617" t="n">
        <f aca="false">$H$9</f>
        <v>0</v>
      </c>
      <c r="H157" s="616" t="n">
        <f aca="false">G157*F157</f>
        <v>0</v>
      </c>
      <c r="J157" s="595"/>
      <c r="L157" s="83"/>
      <c r="M157" s="66" t="n">
        <f aca="false">$F157*(100%-$B$3)</f>
        <v>374.85</v>
      </c>
      <c r="N157" s="31" t="n">
        <f aca="false">IF(B157=1,$G157*$M157,0)</f>
        <v>0</v>
      </c>
    </row>
    <row r="158" customFormat="false" ht="14.25" hidden="false" customHeight="false" outlineLevel="0" collapsed="false">
      <c r="A158" s="605"/>
      <c r="B158" s="612"/>
      <c r="C158" s="606" t="s">
        <v>460</v>
      </c>
      <c r="D158" s="607" t="str">
        <f aca="false">VLOOKUP(C158,СписокРабот!$B:$E,2,FALSE())</f>
        <v>Монтаж рольставни </v>
      </c>
      <c r="E158" s="608" t="str">
        <f aca="false">VLOOKUP(C158,СписокРабот!$B:$E,3,FALSE())</f>
        <v>ед.</v>
      </c>
      <c r="F158" s="609" t="n">
        <f aca="false">VLOOKUP(C158,СписокРабот!$B:$E,4,FALSE())</f>
        <v>5418</v>
      </c>
      <c r="G158" s="617"/>
      <c r="H158" s="616" t="n">
        <f aca="false">G158*F158</f>
        <v>0</v>
      </c>
      <c r="J158" s="595"/>
      <c r="L158" s="83"/>
      <c r="M158" s="66" t="n">
        <f aca="false">$F158*(100%-$B$3)</f>
        <v>4605.3</v>
      </c>
      <c r="N158" s="31" t="n">
        <f aca="false">IF(B158=1,$G158*$M158,0)</f>
        <v>0</v>
      </c>
    </row>
    <row r="159" customFormat="false" ht="14.25" hidden="false" customHeight="false" outlineLevel="0" collapsed="false">
      <c r="B159" s="596"/>
      <c r="C159" s="597" t="s">
        <v>461</v>
      </c>
      <c r="D159" s="598" t="str">
        <f aca="false">VLOOKUP(C159,СписокРабот!$B:$E,2,FALSE())</f>
        <v>Монтаж каркаса (обрешетка)</v>
      </c>
      <c r="E159" s="599" t="str">
        <f aca="false">VLOOKUP(C159,СписокРабот!$B:$E,3,FALSE())</f>
        <v>м²</v>
      </c>
      <c r="F159" s="600" t="n">
        <f aca="false">VLOOKUP(C159,СписокРабот!$B:$E,4,FALSE())</f>
        <v>950</v>
      </c>
      <c r="G159" s="603" t="n">
        <f aca="false">ROUND($E$9,1)</f>
        <v>0</v>
      </c>
      <c r="H159" s="602" t="n">
        <f aca="false">G159*F159</f>
        <v>0</v>
      </c>
      <c r="J159" s="595"/>
      <c r="L159" s="83"/>
      <c r="M159" s="66" t="n">
        <f aca="false">$F159*(100%-$B$3)</f>
        <v>807.5</v>
      </c>
      <c r="N159" s="31" t="n">
        <f aca="false">IF(B159=1,$G159*$M159,0)</f>
        <v>0</v>
      </c>
    </row>
    <row r="160" customFormat="false" ht="14.25" hidden="false" customHeight="false" outlineLevel="0" collapsed="false">
      <c r="B160" s="596"/>
      <c r="C160" s="597" t="s">
        <v>462</v>
      </c>
      <c r="D160" s="598" t="str">
        <f aca="false">VLOOKUP(C160,СписокРабот!$B:$E,2,FALSE())</f>
        <v>Монтаж вагонки,панелей МДФ/на клей К-1,5 </v>
      </c>
      <c r="E160" s="599" t="str">
        <f aca="false">VLOOKUP(C160,СписокРабот!$B:$E,3,FALSE())</f>
        <v>м²</v>
      </c>
      <c r="F160" s="600" t="n">
        <f aca="false">VLOOKUP(C160,СписокРабот!$B:$E,4,FALSE())</f>
        <v>1457</v>
      </c>
      <c r="G160" s="603" t="n">
        <f aca="false">ROUND($E$9,1)</f>
        <v>0</v>
      </c>
      <c r="H160" s="602" t="n">
        <f aca="false">G160*F160</f>
        <v>0</v>
      </c>
      <c r="J160" s="595"/>
      <c r="L160" s="83"/>
      <c r="M160" s="66" t="n">
        <f aca="false">$F160*(100%-$B$3)</f>
        <v>1238.45</v>
      </c>
      <c r="N160" s="31" t="n">
        <f aca="false">IF(B160=1,$G160*$M160,0)</f>
        <v>0</v>
      </c>
    </row>
    <row r="161" customFormat="false" ht="14.25" hidden="false" customHeight="false" outlineLevel="0" collapsed="false">
      <c r="A161" s="605"/>
      <c r="B161" s="612"/>
      <c r="C161" s="606" t="s">
        <v>463</v>
      </c>
      <c r="D161" s="607" t="str">
        <f aca="false">VLOOKUP(C161,СписокРабот!$B:$E,2,FALSE())</f>
        <v>Монтаж карниза</v>
      </c>
      <c r="E161" s="608" t="str">
        <f aca="false">VLOOKUP(C161,СписокРабот!$B:$E,3,FALSE())</f>
        <v>п.м</v>
      </c>
      <c r="F161" s="609" t="n">
        <f aca="false">VLOOKUP(C161,СписокРабот!$B:$E,4,FALSE())</f>
        <v>1486</v>
      </c>
      <c r="G161" s="610"/>
      <c r="H161" s="616" t="n">
        <f aca="false">G161*F161</f>
        <v>0</v>
      </c>
      <c r="J161" s="595"/>
      <c r="L161" s="83"/>
      <c r="M161" s="66" t="n">
        <f aca="false">$F161*(100%-$B$3)</f>
        <v>1263.1</v>
      </c>
      <c r="N161" s="31" t="n">
        <f aca="false">IF(B161=1,$G161*$M161,0)</f>
        <v>0</v>
      </c>
    </row>
    <row r="162" customFormat="false" ht="14.25" hidden="false" customHeight="false" outlineLevel="0" collapsed="false">
      <c r="B162" s="596"/>
      <c r="C162" s="597" t="s">
        <v>464</v>
      </c>
      <c r="D162" s="598" t="str">
        <f aca="false">VLOOKUP(C162,СписокРабот!$B:$E,2,FALSE())</f>
        <v>Устройство перегородки ГКЛ на мет. каркасе облицов.в 1 слой с каждой стороны </v>
      </c>
      <c r="E162" s="599" t="str">
        <f aca="false">VLOOKUP(C162,СписокРабот!$B:$E,3,FALSE())</f>
        <v>м²</v>
      </c>
      <c r="F162" s="600" t="n">
        <f aca="false">VLOOKUP(C162,СписокРабот!$B:$E,4,FALSE())</f>
        <v>3655</v>
      </c>
      <c r="G162" s="603" t="n">
        <f aca="false">ROUND($E$9,1)</f>
        <v>0</v>
      </c>
      <c r="H162" s="602" t="n">
        <f aca="false">G162*F162</f>
        <v>0</v>
      </c>
      <c r="J162" s="595"/>
      <c r="L162" s="83"/>
      <c r="M162" s="66" t="n">
        <f aca="false">$F162*(100%-$B$3)</f>
        <v>3106.75</v>
      </c>
      <c r="N162" s="31" t="n">
        <f aca="false">IF(B162=1,$G162*$M162,0)</f>
        <v>0</v>
      </c>
    </row>
    <row r="163" customFormat="false" ht="14.25" hidden="false" customHeight="false" outlineLevel="0" collapsed="false">
      <c r="B163" s="596"/>
      <c r="C163" s="597" t="s">
        <v>465</v>
      </c>
      <c r="D163" s="598" t="str">
        <f aca="false">VLOOKUP(C163,СписокРабот!$B:$E,2,FALSE())</f>
        <v>Разметка стен перед укладкой  плитки /разметка перегородок</v>
      </c>
      <c r="E163" s="599" t="str">
        <f aca="false">VLOOKUP(C163,СписокРабот!$B:$E,3,FALSE())</f>
        <v>м²</v>
      </c>
      <c r="F163" s="600" t="n">
        <f aca="false">VLOOKUP(C163,СписокРабот!$B:$E,4,FALSE())</f>
        <v>345</v>
      </c>
      <c r="G163" s="603" t="n">
        <f aca="false">ROUND($E$9,1)</f>
        <v>0</v>
      </c>
      <c r="H163" s="602" t="n">
        <f aca="false">G163*F163</f>
        <v>0</v>
      </c>
      <c r="J163" s="595"/>
      <c r="L163" s="83"/>
      <c r="M163" s="66" t="n">
        <f aca="false">$F163*(100%-$B$3)</f>
        <v>293.25</v>
      </c>
      <c r="N163" s="31" t="n">
        <f aca="false">IF(B163=1,$G163*$M163,0)</f>
        <v>0</v>
      </c>
    </row>
    <row r="164" customFormat="false" ht="14.25" hidden="false" customHeight="false" outlineLevel="0" collapsed="false">
      <c r="B164" s="596"/>
      <c r="C164" s="597" t="s">
        <v>466</v>
      </c>
      <c r="D164" s="598" t="str">
        <f aca="false">VLOOKUP(C164,СписокРабот!$B:$E,2,FALSE())</f>
        <v>Штукатурка стен под правило гипсовым раствором визуальное выравнивание</v>
      </c>
      <c r="E164" s="599" t="str">
        <f aca="false">VLOOKUP(C164,СписокРабот!$B:$E,3,FALSE())</f>
        <v>м²</v>
      </c>
      <c r="F164" s="600" t="n">
        <f aca="false">VLOOKUP(C164,СписокРабот!$B:$E,4,FALSE())</f>
        <v>988</v>
      </c>
      <c r="G164" s="603" t="n">
        <f aca="false">ROUND($E$9,1)</f>
        <v>0</v>
      </c>
      <c r="H164" s="602" t="n">
        <f aca="false">G164*F164</f>
        <v>0</v>
      </c>
      <c r="J164" s="595"/>
      <c r="L164" s="83"/>
      <c r="M164" s="66" t="n">
        <f aca="false">$F164*(100%-$B$3)</f>
        <v>839.8</v>
      </c>
      <c r="N164" s="31" t="n">
        <f aca="false">IF(B164=1,$G164*$M164,0)</f>
        <v>0</v>
      </c>
    </row>
    <row r="165" customFormat="false" ht="14.25" hidden="false" customHeight="false" outlineLevel="0" collapsed="false">
      <c r="A165" s="605"/>
      <c r="B165" s="612"/>
      <c r="C165" s="606" t="s">
        <v>467</v>
      </c>
      <c r="D165" s="607" t="str">
        <f aca="false">VLOOKUP(C165,СписокРабот!$B:$E,2,FALSE())</f>
        <v>Обработка стен антиплесень 1 слой</v>
      </c>
      <c r="E165" s="608" t="str">
        <f aca="false">VLOOKUP(C165,СписокРабот!$B:$E,3,FALSE())</f>
        <v>м²</v>
      </c>
      <c r="F165" s="609" t="n">
        <f aca="false">VLOOKUP(C165,СписокРабот!$B:$E,4,FALSE())</f>
        <v>420</v>
      </c>
      <c r="G165" s="610"/>
      <c r="H165" s="616" t="n">
        <f aca="false">G165*F165</f>
        <v>0</v>
      </c>
      <c r="J165" s="595"/>
      <c r="L165" s="83"/>
      <c r="M165" s="66" t="n">
        <f aca="false">$F165*(100%-$B$3)</f>
        <v>357</v>
      </c>
      <c r="N165" s="31" t="n">
        <f aca="false">IF(B165=1,$G165*$M165,0)</f>
        <v>0</v>
      </c>
    </row>
    <row r="166" customFormat="false" ht="14.25" hidden="false" customHeight="false" outlineLevel="0" collapsed="false">
      <c r="B166" s="596"/>
      <c r="C166" s="597" t="s">
        <v>468</v>
      </c>
      <c r="D166" s="598" t="str">
        <f aca="false">VLOOKUP(C166,СписокРабот!$B:$E,2,FALSE())</f>
        <v>Штукатурка стен цементно-песчаным раствором до 30мм</v>
      </c>
      <c r="E166" s="599" t="str">
        <f aca="false">VLOOKUP(C166,СписокРабот!$B:$E,3,FALSE())</f>
        <v>м²</v>
      </c>
      <c r="F166" s="600" t="n">
        <f aca="false">VLOOKUP(C166,СписокРабот!$B:$E,4,FALSE())</f>
        <v>2166</v>
      </c>
      <c r="G166" s="603" t="n">
        <f aca="false">ROUND($E$9,1)</f>
        <v>0</v>
      </c>
      <c r="H166" s="602" t="n">
        <f aca="false">G166*F166</f>
        <v>0</v>
      </c>
      <c r="J166" s="595"/>
      <c r="L166" s="83"/>
      <c r="M166" s="66" t="n">
        <f aca="false">$F166*(100%-$B$3)</f>
        <v>1841.1</v>
      </c>
      <c r="N166" s="31" t="n">
        <f aca="false">IF(B166=1,$G166*$M166,0)</f>
        <v>0</v>
      </c>
    </row>
    <row r="167" customFormat="false" ht="14.25" hidden="false" customHeight="false" outlineLevel="0" collapsed="false">
      <c r="B167" s="596"/>
      <c r="C167" s="597" t="s">
        <v>469</v>
      </c>
      <c r="D167" s="598" t="str">
        <f aca="false">VLOOKUP(C167,СписокРабот!$B:$E,2,FALSE())</f>
        <v>Штукатурка стен цементно-песчаным раствором от 30мм до 40 мм</v>
      </c>
      <c r="E167" s="599" t="str">
        <f aca="false">VLOOKUP(C167,СписокРабот!$B:$E,3,FALSE())</f>
        <v>м²</v>
      </c>
      <c r="F167" s="600" t="n">
        <f aca="false">VLOOKUP(C167,СписокРабот!$B:$E,4,FALSE())</f>
        <v>2815</v>
      </c>
      <c r="G167" s="603" t="n">
        <f aca="false">ROUND($E$9,1)</f>
        <v>0</v>
      </c>
      <c r="H167" s="602" t="n">
        <f aca="false">G167*F167</f>
        <v>0</v>
      </c>
      <c r="J167" s="595"/>
      <c r="L167" s="83"/>
      <c r="M167" s="66" t="n">
        <f aca="false">$F167*(100%-$B$3)</f>
        <v>2392.75</v>
      </c>
      <c r="N167" s="31" t="n">
        <f aca="false">IF(B167=1,$G167*$M167,0)</f>
        <v>0</v>
      </c>
    </row>
    <row r="168" customFormat="false" ht="14.25" hidden="false" customHeight="false" outlineLevel="0" collapsed="false">
      <c r="A168" s="605"/>
      <c r="B168" s="612"/>
      <c r="C168" s="606" t="s">
        <v>470</v>
      </c>
      <c r="D168" s="607" t="str">
        <f aca="false">VLOOKUP(C168,СписокРабот!$B:$E,2,FALSE())</f>
        <v>Подготовка основания перегородок из ц/п р-ра</v>
      </c>
      <c r="E168" s="608" t="str">
        <f aca="false">VLOOKUP(C168,СписокРабот!$B:$E,3,FALSE())</f>
        <v>п.м</v>
      </c>
      <c r="F168" s="609" t="n">
        <f aca="false">VLOOKUP(C168,СписокРабот!$B:$E,4,FALSE())</f>
        <v>1428</v>
      </c>
      <c r="G168" s="610" t="n">
        <f aca="false">Замер!$D$417</f>
        <v>0</v>
      </c>
      <c r="H168" s="616" t="n">
        <f aca="false">G168*F168</f>
        <v>0</v>
      </c>
      <c r="J168" s="595"/>
      <c r="L168" s="83"/>
      <c r="M168" s="66" t="n">
        <f aca="false">$F168*(100%-$B$3)</f>
        <v>1213.8</v>
      </c>
      <c r="N168" s="31" t="n">
        <f aca="false">IF(B168=1,$G168*$M168,0)</f>
        <v>0</v>
      </c>
    </row>
    <row r="169" customFormat="false" ht="14.25" hidden="false" customHeight="false" outlineLevel="0" collapsed="false">
      <c r="B169" s="596"/>
      <c r="C169" s="597" t="s">
        <v>471</v>
      </c>
      <c r="D169" s="598" t="str">
        <f aca="false">VLOOKUP(C169,СписокРабот!$B:$E,2,FALSE())</f>
        <v>Установка оконных блоков (стандартные)</v>
      </c>
      <c r="E169" s="599" t="str">
        <f aca="false">VLOOKUP(C169,СписокРабот!$B:$E,3,FALSE())</f>
        <v>ед.</v>
      </c>
      <c r="F169" s="600" t="n">
        <f aca="false">VLOOKUP(C169,СписокРабот!$B:$E,4,FALSE())</f>
        <v>5501</v>
      </c>
      <c r="G169" s="601" t="n">
        <v>1</v>
      </c>
      <c r="H169" s="602" t="n">
        <f aca="false">G169*F169</f>
        <v>5501</v>
      </c>
      <c r="J169" s="595"/>
      <c r="L169" s="83"/>
      <c r="M169" s="66" t="n">
        <f aca="false">$F169*(100%-$B$3)</f>
        <v>4675.85</v>
      </c>
      <c r="N169" s="31" t="n">
        <f aca="false">IF(B169=1,$G169*$M169,0)</f>
        <v>0</v>
      </c>
    </row>
    <row r="170" customFormat="false" ht="14.25" hidden="false" customHeight="false" outlineLevel="0" collapsed="false">
      <c r="A170" s="605"/>
      <c r="B170" s="612"/>
      <c r="C170" s="606" t="s">
        <v>472</v>
      </c>
      <c r="D170" s="607" t="str">
        <f aca="false">VLOOKUP(C170,СписокРабот!$B:$E,2,FALSE())</f>
        <v>Монтаж закладных на потолке и стенах для крепления дверей и карнизов</v>
      </c>
      <c r="E170" s="608" t="str">
        <f aca="false">VLOOKUP(C170,СписокРабот!$B:$E,3,FALSE())</f>
        <v>п.м</v>
      </c>
      <c r="F170" s="609" t="n">
        <f aca="false">VLOOKUP(C170,СписокРабот!$B:$E,4,FALSE())</f>
        <v>4232</v>
      </c>
      <c r="G170" s="610"/>
      <c r="H170" s="616" t="n">
        <f aca="false">G170*F170</f>
        <v>0</v>
      </c>
      <c r="J170" s="595"/>
      <c r="L170" s="83"/>
      <c r="M170" s="66" t="n">
        <f aca="false">$F170*(100%-$B$3)</f>
        <v>3597.2</v>
      </c>
      <c r="N170" s="31" t="n">
        <f aca="false">IF(B170=1,$G170*$M170,0)</f>
        <v>0</v>
      </c>
    </row>
    <row r="171" customFormat="false" ht="14.25" hidden="false" customHeight="false" outlineLevel="0" collapsed="false">
      <c r="B171" s="596"/>
      <c r="C171" s="597" t="s">
        <v>473</v>
      </c>
      <c r="D171" s="598" t="str">
        <f aca="false">VLOOKUP(C171,СписокРабот!$B:$E,2,FALSE())</f>
        <v>Оклейка откосов стен сеткой «строби»/ «паутинка»/ «стеклохолст»</v>
      </c>
      <c r="E171" s="599" t="str">
        <f aca="false">VLOOKUP(C171,СписокРабот!$B:$E,3,FALSE())</f>
        <v>п.м</v>
      </c>
      <c r="F171" s="600" t="n">
        <f aca="false">VLOOKUP(C171,СписокРабот!$B:$E,4,FALSE())</f>
        <v>496</v>
      </c>
      <c r="G171" s="601" t="n">
        <v>1</v>
      </c>
      <c r="H171" s="602" t="n">
        <f aca="false">G171*F171</f>
        <v>496</v>
      </c>
      <c r="J171" s="595"/>
      <c r="L171" s="83"/>
      <c r="M171" s="66" t="n">
        <f aca="false">$F171*(100%-$B$3)</f>
        <v>421.6</v>
      </c>
      <c r="N171" s="31" t="n">
        <f aca="false">IF(B171=1,$G171*$M171,0)</f>
        <v>0</v>
      </c>
    </row>
    <row r="172" customFormat="false" ht="14.25" hidden="false" customHeight="false" outlineLevel="0" collapsed="false">
      <c r="B172" s="596"/>
      <c r="C172" s="597" t="s">
        <v>474</v>
      </c>
      <c r="D172" s="598" t="str">
        <f aca="false">VLOOKUP(C172,СписокРабот!$B:$E,2,FALSE())</f>
        <v>Шпатлёвка и окраска декоративного молдинга</v>
      </c>
      <c r="E172" s="599" t="str">
        <f aca="false">VLOOKUP(C172,СписокРабот!$B:$E,3,FALSE())</f>
        <v>п.м</v>
      </c>
      <c r="F172" s="600" t="n">
        <f aca="false">VLOOKUP(C172,СписокРабот!$B:$E,4,FALSE())</f>
        <v>637</v>
      </c>
      <c r="G172" s="601"/>
      <c r="H172" s="602" t="n">
        <f aca="false">G172*F172</f>
        <v>0</v>
      </c>
      <c r="J172" s="595"/>
      <c r="L172" s="83"/>
      <c r="M172" s="66" t="n">
        <f aca="false">$F172*(100%-$B$3)</f>
        <v>541.45</v>
      </c>
      <c r="N172" s="31" t="n">
        <f aca="false">IF(B172=1,$G172*$M172,0)</f>
        <v>0</v>
      </c>
    </row>
    <row r="173" customFormat="false" ht="14.25" hidden="false" customHeight="false" outlineLevel="0" collapsed="false">
      <c r="B173" s="596"/>
      <c r="C173" s="597" t="s">
        <v>475</v>
      </c>
      <c r="D173" s="598" t="str">
        <f aca="false">VLOOKUP(C173,СписокРабот!$B:$E,2,FALSE())</f>
        <v>Монтаж декоративного бруса / реек на потолок / стены (40х80х2800)</v>
      </c>
      <c r="E173" s="599" t="str">
        <f aca="false">VLOOKUP(C173,СписокРабот!$B:$E,3,FALSE())</f>
        <v>ед.</v>
      </c>
      <c r="F173" s="600" t="n">
        <f aca="false">VLOOKUP(C173,СписокРабот!$B:$E,4,FALSE())</f>
        <v>2642</v>
      </c>
      <c r="G173" s="601"/>
      <c r="H173" s="602" t="n">
        <f aca="false">G173*F173</f>
        <v>0</v>
      </c>
      <c r="J173" s="595"/>
      <c r="L173" s="83"/>
      <c r="M173" s="66" t="n">
        <f aca="false">$F173*(100%-$B$3)</f>
        <v>2245.7</v>
      </c>
      <c r="N173" s="31" t="n">
        <f aca="false">IF(B173=1,$G173*$M173,0)</f>
        <v>0</v>
      </c>
    </row>
    <row r="174" customFormat="false" ht="14.25" hidden="false" customHeight="false" outlineLevel="0" collapsed="false">
      <c r="B174" s="596"/>
      <c r="C174" s="597" t="s">
        <v>476</v>
      </c>
      <c r="D174" s="598" t="str">
        <f aca="false">VLOOKUP(C174,СписокРабот!$B:$E,2,FALSE())</f>
        <v>Монтаж реечных перегородок (40х60х2800)</v>
      </c>
      <c r="E174" s="599" t="str">
        <f aca="false">VLOOKUP(C174,СписокРабот!$B:$E,3,FALSE())</f>
        <v>ед.</v>
      </c>
      <c r="F174" s="600" t="n">
        <f aca="false">VLOOKUP(C174,СписокРабот!$B:$E,4,FALSE())</f>
        <v>3883</v>
      </c>
      <c r="G174" s="601"/>
      <c r="H174" s="602" t="n">
        <f aca="false">G174*F174</f>
        <v>0</v>
      </c>
      <c r="J174" s="595"/>
      <c r="L174" s="83"/>
      <c r="M174" s="66" t="n">
        <f aca="false">$F174*(100%-$B$3)</f>
        <v>3300.55</v>
      </c>
      <c r="N174" s="31" t="n">
        <f aca="false">IF(B174=1,$G174*$M174,0)</f>
        <v>0</v>
      </c>
    </row>
    <row r="175" customFormat="false" ht="14.25" hidden="false" customHeight="false" outlineLevel="0" collapsed="false">
      <c r="B175" s="596"/>
      <c r="C175" s="597" t="s">
        <v>477</v>
      </c>
      <c r="D175" s="598" t="str">
        <f aca="false">VLOOKUP(C175,СписокРабот!$B:$E,2,FALSE())</f>
        <v>Декоративная шткатурка типа карта мира</v>
      </c>
      <c r="E175" s="599" t="str">
        <f aca="false">VLOOKUP(C175,СписокРабот!$B:$E,3,FALSE())</f>
        <v>м²</v>
      </c>
      <c r="F175" s="600" t="n">
        <f aca="false">VLOOKUP(C175,СписокРабот!$B:$E,4,FALSE())</f>
        <v>4892</v>
      </c>
      <c r="G175" s="601"/>
      <c r="H175" s="602" t="n">
        <f aca="false">G175*F175</f>
        <v>0</v>
      </c>
      <c r="J175" s="595"/>
      <c r="L175" s="83"/>
      <c r="M175" s="66" t="n">
        <f aca="false">$F175*(100%-$B$3)</f>
        <v>4158.2</v>
      </c>
      <c r="N175" s="31" t="n">
        <f aca="false">IF(B175=1,$G175*$M175,0)</f>
        <v>0</v>
      </c>
    </row>
    <row r="176" customFormat="false" ht="14.25" hidden="false" customHeight="false" outlineLevel="0" collapsed="false">
      <c r="B176" s="596"/>
      <c r="C176" s="597" t="s">
        <v>478</v>
      </c>
      <c r="D176" s="598" t="str">
        <f aca="false">VLOOKUP(C176,СписокРабот!$B:$E,2,FALSE())</f>
        <v>Расшивка примыканий стен пол в бетонной плите (межпанельные стыки)</v>
      </c>
      <c r="E176" s="599" t="str">
        <f aca="false">VLOOKUP(C176,СписокРабот!$B:$E,3,FALSE())</f>
        <v>п.м</v>
      </c>
      <c r="F176" s="600" t="n">
        <f aca="false">VLOOKUP(C176,СписокРабот!$B:$E,4,FALSE())</f>
        <v>245</v>
      </c>
      <c r="G176" s="601"/>
      <c r="H176" s="602" t="n">
        <f aca="false">G176*F176</f>
        <v>0</v>
      </c>
      <c r="J176" s="595"/>
      <c r="L176" s="83"/>
      <c r="M176" s="66" t="n">
        <f aca="false">$F176*(100%-$B$3)</f>
        <v>208.25</v>
      </c>
      <c r="N176" s="31" t="n">
        <f aca="false">IF(B176=1,$G176*$M176,0)</f>
        <v>0</v>
      </c>
    </row>
    <row r="177" customFormat="false" ht="14.25" hidden="false" customHeight="false" outlineLevel="0" collapsed="false">
      <c r="B177" s="596"/>
      <c r="C177" s="597" t="s">
        <v>479</v>
      </c>
      <c r="D177" s="598" t="str">
        <f aca="false">VLOOKUP(C177,СписокРабот!$B:$E,2,FALSE())</f>
        <v>Заделка примыканий стен пол в бетонной плите (межпанельные стыки)</v>
      </c>
      <c r="E177" s="599" t="str">
        <f aca="false">VLOOKUP(C177,СписокРабот!$B:$E,3,FALSE())</f>
        <v>п.м</v>
      </c>
      <c r="F177" s="600" t="n">
        <f aca="false">VLOOKUP(C177,СписокРабот!$B:$E,4,FALSE())</f>
        <v>623</v>
      </c>
      <c r="G177" s="601"/>
      <c r="H177" s="602" t="n">
        <f aca="false">G177*F177</f>
        <v>0</v>
      </c>
      <c r="J177" s="595"/>
      <c r="L177" s="83"/>
      <c r="M177" s="66" t="n">
        <f aca="false">$F177*(100%-$B$3)</f>
        <v>529.55</v>
      </c>
      <c r="N177" s="31" t="n">
        <f aca="false">IF(B177=1,$G177*$M177,0)</f>
        <v>0</v>
      </c>
    </row>
    <row r="178" customFormat="false" ht="14.25" hidden="false" customHeight="false" outlineLevel="0" collapsed="false">
      <c r="B178" s="596"/>
      <c r="C178" s="597" t="s">
        <v>480</v>
      </c>
      <c r="D178" s="598" t="str">
        <f aca="false">VLOOKUP(C178,СписокРабот!$B:$E,2,FALSE())</f>
        <v>Монтаж дверей скрытого монтажа</v>
      </c>
      <c r="E178" s="599" t="str">
        <f aca="false">VLOOKUP(C178,СписокРабот!$B:$E,3,FALSE())</f>
        <v>ед.</v>
      </c>
      <c r="F178" s="600" t="n">
        <f aca="false">VLOOKUP(C178,СписокРабот!$B:$E,4,FALSE())</f>
        <v>12116</v>
      </c>
      <c r="G178" s="601"/>
      <c r="H178" s="602" t="n">
        <f aca="false">G178*F178</f>
        <v>0</v>
      </c>
      <c r="J178" s="595"/>
      <c r="L178" s="83"/>
      <c r="M178" s="66" t="n">
        <f aca="false">$F178*(100%-$B$3)</f>
        <v>10298.6</v>
      </c>
      <c r="N178" s="31" t="n">
        <f aca="false">IF(B178=1,$G178*$M178,0)</f>
        <v>0</v>
      </c>
    </row>
    <row r="179" customFormat="false" ht="14.25" hidden="false" customHeight="false" outlineLevel="0" collapsed="false">
      <c r="B179" s="596"/>
      <c r="C179" s="597" t="s">
        <v>481</v>
      </c>
      <c r="D179" s="598" t="str">
        <f aca="false">VLOOKUP(C179,СписокРабот!$B:$E,2,FALSE())</f>
        <v>Монтаж антресоли</v>
      </c>
      <c r="E179" s="599" t="str">
        <f aca="false">VLOOKUP(C179,СписокРабот!$B:$E,3,FALSE())</f>
        <v>м²</v>
      </c>
      <c r="F179" s="600" t="n">
        <f aca="false">VLOOKUP(C179,СписокРабот!$B:$E,4,FALSE())</f>
        <v>1909</v>
      </c>
      <c r="G179" s="601"/>
      <c r="H179" s="602" t="n">
        <f aca="false">G179*F179</f>
        <v>0</v>
      </c>
      <c r="J179" s="595"/>
      <c r="L179" s="83"/>
      <c r="M179" s="66" t="n">
        <f aca="false">$F179*(100%-$B$3)</f>
        <v>1622.65</v>
      </c>
      <c r="N179" s="31" t="n">
        <f aca="false">IF(B179=1,$G179*$M179,0)</f>
        <v>0</v>
      </c>
    </row>
    <row r="180" customFormat="false" ht="14.25" hidden="false" customHeight="false" outlineLevel="0" collapsed="false">
      <c r="B180" s="596"/>
      <c r="C180" s="597" t="s">
        <v>482</v>
      </c>
      <c r="D180" s="598" t="str">
        <f aca="false">VLOOKUP(C180,СписокРабот!$B:$E,2,FALSE())</f>
        <v>Монтаж антресольных (сантехнических дверок)</v>
      </c>
      <c r="E180" s="599" t="str">
        <f aca="false">VLOOKUP(C180,СписокРабот!$B:$E,3,FALSE())</f>
        <v>ед.</v>
      </c>
      <c r="F180" s="600" t="n">
        <f aca="false">VLOOKUP(C180,СписокРабот!$B:$E,4,FALSE())</f>
        <v>2398</v>
      </c>
      <c r="G180" s="601" t="n">
        <v>1</v>
      </c>
      <c r="H180" s="602" t="n">
        <f aca="false">G180*F180</f>
        <v>2398</v>
      </c>
      <c r="J180" s="595"/>
      <c r="L180" s="83"/>
      <c r="M180" s="66" t="n">
        <f aca="false">$F180*(100%-$B$3)</f>
        <v>2038.3</v>
      </c>
      <c r="N180" s="31" t="n">
        <f aca="false">IF(B180=1,$G180*$M180,0)</f>
        <v>0</v>
      </c>
    </row>
    <row r="181" customFormat="false" ht="14.25" hidden="false" customHeight="false" outlineLevel="0" collapsed="false">
      <c r="B181" s="85" t="n">
        <v>1</v>
      </c>
      <c r="C181" s="86" t="s">
        <v>83</v>
      </c>
      <c r="D181" s="86"/>
      <c r="E181" s="86"/>
      <c r="F181" s="86"/>
      <c r="G181" s="96" t="n">
        <f aca="false">SUMIF(B85:B180,"&gt;0",H85:H180)</f>
        <v>0</v>
      </c>
      <c r="H181" s="96"/>
      <c r="J181" s="595"/>
      <c r="L181" s="88" t="s">
        <v>354</v>
      </c>
      <c r="M181" s="66"/>
      <c r="N181" s="31" t="n">
        <f aca="false">G181*(100%-$B$3)</f>
        <v>0</v>
      </c>
    </row>
    <row r="182" customFormat="false" ht="14.25" hidden="false" customHeight="false" outlineLevel="0" collapsed="false">
      <c r="B182" s="103" t="n">
        <v>1</v>
      </c>
      <c r="C182" s="98" t="s">
        <v>84</v>
      </c>
      <c r="D182" s="98"/>
      <c r="E182" s="98"/>
      <c r="F182" s="98"/>
      <c r="G182" s="99" t="n">
        <f aca="false">G83+G181</f>
        <v>0</v>
      </c>
      <c r="H182" s="99"/>
      <c r="J182" s="595"/>
      <c r="L182" s="104" t="s">
        <v>382</v>
      </c>
      <c r="M182" s="66"/>
      <c r="N182" s="31" t="n">
        <f aca="false">G182*(100%-$B$3)</f>
        <v>0</v>
      </c>
    </row>
    <row r="183" customFormat="false" ht="14.25" hidden="false" customHeight="false" outlineLevel="0" collapsed="false">
      <c r="B183" s="69" t="n">
        <v>1</v>
      </c>
      <c r="C183" s="70" t="s">
        <v>483</v>
      </c>
      <c r="D183" s="70"/>
      <c r="E183" s="70"/>
      <c r="F183" s="70"/>
      <c r="G183" s="70"/>
      <c r="H183" s="70"/>
      <c r="J183" s="595"/>
      <c r="L183" s="71" t="s">
        <v>338</v>
      </c>
      <c r="M183" s="66"/>
      <c r="N183" s="31" t="n">
        <f aca="false">N235</f>
        <v>0</v>
      </c>
    </row>
    <row r="184" customFormat="false" ht="14.25" hidden="false" customHeight="false" outlineLevel="0" collapsed="false">
      <c r="B184" s="101" t="n">
        <v>1</v>
      </c>
      <c r="C184" s="73" t="s">
        <v>484</v>
      </c>
      <c r="D184" s="74"/>
      <c r="E184" s="75" t="s">
        <v>340</v>
      </c>
      <c r="F184" s="76" t="s">
        <v>341</v>
      </c>
      <c r="G184" s="76" t="s">
        <v>342</v>
      </c>
      <c r="H184" s="77" t="s">
        <v>343</v>
      </c>
      <c r="J184" s="595"/>
      <c r="L184" s="78" t="s">
        <v>344</v>
      </c>
      <c r="M184" s="66"/>
      <c r="N184" s="31" t="n">
        <f aca="false">N198</f>
        <v>0</v>
      </c>
    </row>
    <row r="185" customFormat="false" ht="14.25" hidden="false" customHeight="false" outlineLevel="0" collapsed="false">
      <c r="B185" s="596"/>
      <c r="C185" s="597" t="s">
        <v>485</v>
      </c>
      <c r="D185" s="598" t="str">
        <f aca="false">VLOOKUP(C185,СписокРабот!$B:$E,2,FALSE())</f>
        <v>Демонтаж цементной стяжки до 3 см (армированная к-1,2)</v>
      </c>
      <c r="E185" s="599" t="str">
        <f aca="false">VLOOKUP(C185,СписокРабот!$B:$E,3,FALSE())</f>
        <v>м²</v>
      </c>
      <c r="F185" s="600" t="n">
        <f aca="false">VLOOKUP(C185,СписокРабот!$B:$E,4,FALSE())</f>
        <v>735</v>
      </c>
      <c r="G185" s="603" t="n">
        <f aca="false">ROUND($E$6,1)</f>
        <v>0</v>
      </c>
      <c r="H185" s="602" t="n">
        <f aca="false">G185*F185</f>
        <v>0</v>
      </c>
      <c r="J185" s="595"/>
      <c r="L185" s="83"/>
      <c r="M185" s="66" t="n">
        <f aca="false">$F185*(100%-$B$3)</f>
        <v>624.75</v>
      </c>
      <c r="N185" s="31" t="n">
        <f aca="false">IF(B185=1,$G185*$M185,0)</f>
        <v>0</v>
      </c>
    </row>
    <row r="186" customFormat="false" ht="14.25" hidden="false" customHeight="false" outlineLevel="0" collapsed="false">
      <c r="B186" s="596"/>
      <c r="C186" s="597" t="s">
        <v>486</v>
      </c>
      <c r="D186" s="598" t="str">
        <f aca="false">VLOOKUP(C186,СписокРабот!$B:$E,2,FALSE())</f>
        <v>Расчистка пола, стен от клея</v>
      </c>
      <c r="E186" s="599" t="str">
        <f aca="false">VLOOKUP(C186,СписокРабот!$B:$E,3,FALSE())</f>
        <v>м²</v>
      </c>
      <c r="F186" s="600" t="n">
        <f aca="false">VLOOKUP(C186,СписокРабот!$B:$E,4,FALSE())</f>
        <v>1018</v>
      </c>
      <c r="G186" s="603" t="n">
        <f aca="false">ROUND($E$6,1)</f>
        <v>0</v>
      </c>
      <c r="H186" s="602" t="n">
        <f aca="false">G186*F186</f>
        <v>0</v>
      </c>
      <c r="J186" s="595"/>
      <c r="L186" s="83"/>
      <c r="M186" s="66" t="n">
        <f aca="false">$F186*(100%-$B$3)</f>
        <v>865.3</v>
      </c>
      <c r="N186" s="31" t="n">
        <f aca="false">IF(B186=1,$G186*$M186,0)</f>
        <v>0</v>
      </c>
    </row>
    <row r="187" customFormat="false" ht="14.25" hidden="false" customHeight="false" outlineLevel="0" collapsed="false">
      <c r="B187" s="596"/>
      <c r="C187" s="597" t="s">
        <v>487</v>
      </c>
      <c r="D187" s="598" t="str">
        <f aca="false">VLOOKUP(C187,СписокРабот!$B:$E,2,FALSE())</f>
        <v>Расчистка пола от засыпки и шумоизоляции толщ. до 50мм</v>
      </c>
      <c r="E187" s="599" t="str">
        <f aca="false">VLOOKUP(C187,СписокРабот!$B:$E,3,FALSE())</f>
        <v>м²</v>
      </c>
      <c r="F187" s="600" t="n">
        <f aca="false">VLOOKUP(C187,СписокРабот!$B:$E,4,FALSE())</f>
        <v>369</v>
      </c>
      <c r="G187" s="603" t="n">
        <f aca="false">ROUND($E$6,1)</f>
        <v>0</v>
      </c>
      <c r="H187" s="602" t="n">
        <f aca="false">G187*F187</f>
        <v>0</v>
      </c>
      <c r="J187" s="595"/>
      <c r="L187" s="83"/>
      <c r="M187" s="66" t="n">
        <f aca="false">$F187*(100%-$B$3)</f>
        <v>313.65</v>
      </c>
      <c r="N187" s="31" t="n">
        <f aca="false">IF(B187=1,$G187*$M187,0)</f>
        <v>0</v>
      </c>
    </row>
    <row r="188" customFormat="false" ht="14.25" hidden="false" customHeight="false" outlineLevel="0" collapsed="false">
      <c r="B188" s="596"/>
      <c r="C188" s="597" t="s">
        <v>488</v>
      </c>
      <c r="D188" s="598" t="str">
        <f aca="false">VLOOKUP(C188,СписокРабот!$B:$E,2,FALSE())</f>
        <v>Демонтаж битума/ асфальта с пола т. до 7 см (выше К-1,5)</v>
      </c>
      <c r="E188" s="599" t="str">
        <f aca="false">VLOOKUP(C188,СписокРабот!$B:$E,3,FALSE())</f>
        <v>м²</v>
      </c>
      <c r="F188" s="600" t="n">
        <f aca="false">VLOOKUP(C188,СписокРабот!$B:$E,4,FALSE())</f>
        <v>1599</v>
      </c>
      <c r="G188" s="603" t="n">
        <f aca="false">ROUND($E$6,1)</f>
        <v>0</v>
      </c>
      <c r="H188" s="602" t="n">
        <f aca="false">G188*F188</f>
        <v>0</v>
      </c>
      <c r="J188" s="595"/>
      <c r="L188" s="83"/>
      <c r="M188" s="66" t="n">
        <f aca="false">$F188*(100%-$B$3)</f>
        <v>1359.15</v>
      </c>
      <c r="N188" s="31" t="n">
        <f aca="false">IF(B188=1,$G188*$M188,0)</f>
        <v>0</v>
      </c>
    </row>
    <row r="189" customFormat="false" ht="14.25" hidden="false" customHeight="false" outlineLevel="0" collapsed="false">
      <c r="B189" s="596"/>
      <c r="C189" s="597" t="s">
        <v>489</v>
      </c>
      <c r="D189" s="598" t="str">
        <f aca="false">VLOOKUP(C189,СписокРабот!$B:$E,2,FALSE())</f>
        <v>Демонтаж цементной стяжки от 3 см до 7 см (свыше 7 см - коэф. 1,5)(армированная к-1,2)</v>
      </c>
      <c r="E189" s="599" t="str">
        <f aca="false">VLOOKUP(C189,СписокРабот!$B:$E,3,FALSE())</f>
        <v>м²</v>
      </c>
      <c r="F189" s="600" t="n">
        <f aca="false">VLOOKUP(C189,СписокРабот!$B:$E,4,FALSE())</f>
        <v>1138</v>
      </c>
      <c r="G189" s="603" t="n">
        <f aca="false">ROUND($E$6,1)</f>
        <v>0</v>
      </c>
      <c r="H189" s="602" t="n">
        <f aca="false">G189*F189</f>
        <v>0</v>
      </c>
      <c r="J189" s="595"/>
      <c r="L189" s="83"/>
      <c r="M189" s="66" t="n">
        <f aca="false">$F189*(100%-$B$3)</f>
        <v>967.3</v>
      </c>
      <c r="N189" s="31" t="n">
        <f aca="false">IF(B189=1,$G189*$M189,0)</f>
        <v>0</v>
      </c>
    </row>
    <row r="190" customFormat="false" ht="14.25" hidden="false" customHeight="false" outlineLevel="0" collapsed="false">
      <c r="B190" s="596"/>
      <c r="C190" s="597" t="s">
        <v>490</v>
      </c>
      <c r="D190" s="598" t="str">
        <f aca="false">VLOOKUP(C190,СписокРабот!$B:$E,2,FALSE())</f>
        <v>Демонтаж пола из паркетной доски/ ламината</v>
      </c>
      <c r="E190" s="599" t="str">
        <f aca="false">VLOOKUP(C190,СписокРабот!$B:$E,3,FALSE())</f>
        <v>м²</v>
      </c>
      <c r="F190" s="600" t="n">
        <f aca="false">VLOOKUP(C190,СписокРабот!$B:$E,4,FALSE())</f>
        <v>407</v>
      </c>
      <c r="G190" s="603" t="n">
        <f aca="false">ROUND($E$6,1)</f>
        <v>0</v>
      </c>
      <c r="H190" s="602" t="n">
        <f aca="false">G190*F190</f>
        <v>0</v>
      </c>
      <c r="J190" s="595"/>
      <c r="L190" s="83"/>
      <c r="M190" s="66" t="n">
        <f aca="false">$F190*(100%-$B$3)</f>
        <v>345.95</v>
      </c>
      <c r="N190" s="31" t="n">
        <f aca="false">IF(B190=1,$G190*$M190,0)</f>
        <v>0</v>
      </c>
    </row>
    <row r="191" customFormat="false" ht="14.25" hidden="false" customHeight="false" outlineLevel="0" collapsed="false">
      <c r="B191" s="596"/>
      <c r="C191" s="597" t="s">
        <v>491</v>
      </c>
      <c r="D191" s="598" t="str">
        <f aca="false">VLOOKUP(C191,СписокРабот!$B:$E,2,FALSE())</f>
        <v>Демонтаж пола из штучного паркета</v>
      </c>
      <c r="E191" s="599" t="str">
        <f aca="false">VLOOKUP(C191,СписокРабот!$B:$E,3,FALSE())</f>
        <v>м²</v>
      </c>
      <c r="F191" s="600" t="n">
        <f aca="false">VLOOKUP(C191,СписокРабот!$B:$E,4,FALSE())</f>
        <v>478</v>
      </c>
      <c r="G191" s="603" t="n">
        <f aca="false">ROUND($E$6,1)</f>
        <v>0</v>
      </c>
      <c r="H191" s="602" t="n">
        <f aca="false">G191*F191</f>
        <v>0</v>
      </c>
      <c r="J191" s="595"/>
      <c r="L191" s="83"/>
      <c r="M191" s="66" t="n">
        <f aca="false">$F191*(100%-$B$3)</f>
        <v>406.3</v>
      </c>
      <c r="N191" s="31" t="n">
        <f aca="false">IF(B191=1,$G191*$M191,0)</f>
        <v>0</v>
      </c>
    </row>
    <row r="192" customFormat="false" ht="14.25" hidden="false" customHeight="false" outlineLevel="0" collapsed="false">
      <c r="B192" s="596"/>
      <c r="C192" s="597" t="s">
        <v>492</v>
      </c>
      <c r="D192" s="598" t="str">
        <f aca="false">VLOOKUP(C192,СписокРабот!$B:$E,2,FALSE())</f>
        <v>Демонтаж пола из половой доски</v>
      </c>
      <c r="E192" s="599" t="str">
        <f aca="false">VLOOKUP(C192,СписокРабот!$B:$E,3,FALSE())</f>
        <v>м²</v>
      </c>
      <c r="F192" s="600" t="n">
        <f aca="false">VLOOKUP(C192,СписокРабот!$B:$E,4,FALSE())</f>
        <v>500</v>
      </c>
      <c r="G192" s="603" t="n">
        <f aca="false">ROUND($E$6,1)</f>
        <v>0</v>
      </c>
      <c r="H192" s="602" t="n">
        <f aca="false">G192*F192</f>
        <v>0</v>
      </c>
      <c r="J192" s="595"/>
      <c r="L192" s="83"/>
      <c r="M192" s="66" t="n">
        <f aca="false">$F192*(100%-$B$3)</f>
        <v>425</v>
      </c>
      <c r="N192" s="31" t="n">
        <f aca="false">IF(B192=1,$G192*$M192,0)</f>
        <v>0</v>
      </c>
    </row>
    <row r="193" customFormat="false" ht="14.25" hidden="false" customHeight="false" outlineLevel="0" collapsed="false">
      <c r="B193" s="596"/>
      <c r="C193" s="597" t="s">
        <v>493</v>
      </c>
      <c r="D193" s="598" t="str">
        <f aca="false">VLOOKUP(C193,СписокРабот!$B:$E,2,FALSE())</f>
        <v>Демонтаж пола из линолеума / ковролина/ оргалита (за 1 слой)</v>
      </c>
      <c r="E193" s="599" t="str">
        <f aca="false">VLOOKUP(C193,СписокРабот!$B:$E,3,FALSE())</f>
        <v>м²</v>
      </c>
      <c r="F193" s="600" t="n">
        <f aca="false">VLOOKUP(C193,СписокРабот!$B:$E,4,FALSE())</f>
        <v>187</v>
      </c>
      <c r="G193" s="603" t="n">
        <f aca="false">ROUND($E$6,1)</f>
        <v>0</v>
      </c>
      <c r="H193" s="602" t="n">
        <f aca="false">G193*F193</f>
        <v>0</v>
      </c>
      <c r="J193" s="595"/>
      <c r="L193" s="83"/>
      <c r="M193" s="66" t="n">
        <f aca="false">$F193*(100%-$B$3)</f>
        <v>158.95</v>
      </c>
      <c r="N193" s="31" t="n">
        <f aca="false">IF(B193=1,$G193*$M193,0)</f>
        <v>0</v>
      </c>
    </row>
    <row r="194" customFormat="false" ht="14.25" hidden="false" customHeight="false" outlineLevel="0" collapsed="false">
      <c r="B194" s="596"/>
      <c r="C194" s="597" t="s">
        <v>494</v>
      </c>
      <c r="D194" s="598" t="str">
        <f aca="false">VLOOKUP(C194,СписокРабот!$B:$E,2,FALSE())</f>
        <v>Демонтаж пола Авангард-Кнауф т. 50мм</v>
      </c>
      <c r="E194" s="599" t="str">
        <f aca="false">VLOOKUP(C194,СписокРабот!$B:$E,3,FALSE())</f>
        <v>м²</v>
      </c>
      <c r="F194" s="600" t="n">
        <f aca="false">VLOOKUP(C194,СписокРабот!$B:$E,4,FALSE())</f>
        <v>411</v>
      </c>
      <c r="G194" s="603" t="n">
        <f aca="false">ROUND($E$6,1)</f>
        <v>0</v>
      </c>
      <c r="H194" s="602" t="n">
        <f aca="false">G194*F194</f>
        <v>0</v>
      </c>
      <c r="J194" s="595"/>
      <c r="L194" s="83"/>
      <c r="M194" s="66" t="n">
        <f aca="false">$F194*(100%-$B$3)</f>
        <v>349.35</v>
      </c>
      <c r="N194" s="31" t="n">
        <f aca="false">IF(B194=1,$G194*$M194,0)</f>
        <v>0</v>
      </c>
    </row>
    <row r="195" customFormat="false" ht="14.25" hidden="false" customHeight="false" outlineLevel="0" collapsed="false">
      <c r="B195" s="596"/>
      <c r="C195" s="597" t="s">
        <v>495</v>
      </c>
      <c r="D195" s="598" t="str">
        <f aca="false">VLOOKUP(C195,СписокРабот!$B:$E,2,FALSE())</f>
        <v>Демонтаж плинтуса</v>
      </c>
      <c r="E195" s="599" t="str">
        <f aca="false">VLOOKUP(C195,СписокРабот!$B:$E,3,FALSE())</f>
        <v>п.м</v>
      </c>
      <c r="F195" s="600" t="n">
        <f aca="false">VLOOKUP(C195,СписокРабот!$B:$E,4,FALSE())</f>
        <v>84</v>
      </c>
      <c r="G195" s="603" t="n">
        <f aca="false">ROUND($L$5,1)</f>
        <v>0</v>
      </c>
      <c r="H195" s="602" t="n">
        <f aca="false">G195*F195</f>
        <v>0</v>
      </c>
      <c r="J195" s="595"/>
      <c r="L195" s="83"/>
      <c r="M195" s="66" t="n">
        <f aca="false">$F195*(100%-$B$3)</f>
        <v>71.4</v>
      </c>
      <c r="N195" s="31" t="n">
        <f aca="false">IF(B195=1,$G195*$M195,0)</f>
        <v>0</v>
      </c>
    </row>
    <row r="196" customFormat="false" ht="14.25" hidden="false" customHeight="false" outlineLevel="0" collapsed="false">
      <c r="B196" s="596"/>
      <c r="C196" s="597" t="s">
        <v>496</v>
      </c>
      <c r="D196" s="598" t="str">
        <f aca="false">VLOOKUP(C196,СписокРабот!$B:$E,2,FALSE())</f>
        <v>Демонтаж деревянных лаг</v>
      </c>
      <c r="E196" s="599" t="str">
        <f aca="false">VLOOKUP(C196,СписокРабот!$B:$E,3,FALSE())</f>
        <v>м²</v>
      </c>
      <c r="F196" s="600" t="n">
        <f aca="false">VLOOKUP(C196,СписокРабот!$B:$E,4,FALSE())</f>
        <v>386</v>
      </c>
      <c r="G196" s="603" t="n">
        <f aca="false">ROUND($E$6,1)</f>
        <v>0</v>
      </c>
      <c r="H196" s="602" t="n">
        <f aca="false">G196*F196</f>
        <v>0</v>
      </c>
      <c r="J196" s="595"/>
      <c r="L196" s="83"/>
      <c r="M196" s="66" t="n">
        <f aca="false">$F196*(100%-$B$3)</f>
        <v>328.1</v>
      </c>
      <c r="N196" s="31" t="n">
        <f aca="false">IF(B196=1,$G196*$M196,0)</f>
        <v>0</v>
      </c>
    </row>
    <row r="197" customFormat="false" ht="14.25" hidden="false" customHeight="false" outlineLevel="0" collapsed="false">
      <c r="B197" s="596"/>
      <c r="C197" s="597" t="s">
        <v>497</v>
      </c>
      <c r="D197" s="598" t="str">
        <f aca="false">VLOOKUP(C197,СписокРабот!$B:$E,2,FALSE())</f>
        <v>Демонтаж бетонного поддона сантехнического узла</v>
      </c>
      <c r="E197" s="599" t="str">
        <f aca="false">VLOOKUP(C197,СписокРабот!$B:$E,3,FALSE())</f>
        <v>ед.</v>
      </c>
      <c r="F197" s="600" t="n">
        <f aca="false">VLOOKUP(C197,СписокРабот!$B:$E,4,FALSE())</f>
        <v>12834</v>
      </c>
      <c r="G197" s="601"/>
      <c r="H197" s="602" t="n">
        <f aca="false">G197*F197</f>
        <v>0</v>
      </c>
      <c r="J197" s="595"/>
      <c r="L197" s="83"/>
      <c r="M197" s="66" t="n">
        <f aca="false">$F197*(100%-$B$3)</f>
        <v>10908.9</v>
      </c>
      <c r="N197" s="31" t="n">
        <f aca="false">IF(B197=1,$G197*$M197,0)</f>
        <v>0</v>
      </c>
    </row>
    <row r="198" customFormat="false" ht="14.25" hidden="false" customHeight="false" outlineLevel="0" collapsed="false">
      <c r="B198" s="85" t="n">
        <v>1</v>
      </c>
      <c r="C198" s="622" t="s">
        <v>498</v>
      </c>
      <c r="D198" s="622"/>
      <c r="E198" s="622"/>
      <c r="F198" s="622"/>
      <c r="G198" s="623" t="n">
        <f aca="false">SUMIF(B185:B197,"&gt;0",H185:H197)</f>
        <v>0</v>
      </c>
      <c r="H198" s="623"/>
      <c r="J198" s="595"/>
      <c r="L198" s="88" t="s">
        <v>354</v>
      </c>
      <c r="M198" s="66"/>
      <c r="N198" s="31" t="n">
        <f aca="false">G198*(100%-$B$3)</f>
        <v>0</v>
      </c>
    </row>
    <row r="199" customFormat="false" ht="14.25" hidden="false" customHeight="false" outlineLevel="0" collapsed="false">
      <c r="B199" s="101" t="n">
        <v>1</v>
      </c>
      <c r="C199" s="658" t="s">
        <v>86</v>
      </c>
      <c r="D199" s="659"/>
      <c r="E199" s="660" t="s">
        <v>340</v>
      </c>
      <c r="F199" s="661" t="s">
        <v>341</v>
      </c>
      <c r="G199" s="661" t="s">
        <v>342</v>
      </c>
      <c r="H199" s="662" t="s">
        <v>343</v>
      </c>
      <c r="J199" s="595"/>
      <c r="L199" s="78" t="s">
        <v>344</v>
      </c>
      <c r="M199" s="66"/>
      <c r="N199" s="31" t="n">
        <f aca="false">N234</f>
        <v>0</v>
      </c>
    </row>
    <row r="200" customFormat="false" ht="14.25" hidden="false" customHeight="false" outlineLevel="0" collapsed="false">
      <c r="B200" s="596"/>
      <c r="C200" s="597" t="s">
        <v>499</v>
      </c>
      <c r="D200" s="598" t="str">
        <f aca="false">VLOOKUP(C200,СписокРабот!$B:$E,2,FALSE())</f>
        <v>Стяжка пола до 50 мм с устройством маяков,демпфернойленты</v>
      </c>
      <c r="E200" s="599" t="str">
        <f aca="false">VLOOKUP(C200,СписокРабот!$B:$E,3,FALSE())</f>
        <v>м²</v>
      </c>
      <c r="F200" s="600" t="n">
        <f aca="false">VLOOKUP(C200,СписокРабот!$B:$E,4,FALSE())</f>
        <v>1428</v>
      </c>
      <c r="G200" s="603" t="n">
        <f aca="false">ROUND($E$6,1)</f>
        <v>0</v>
      </c>
      <c r="H200" s="602" t="n">
        <f aca="false">G200*F200</f>
        <v>0</v>
      </c>
      <c r="J200" s="595"/>
      <c r="L200" s="83"/>
      <c r="M200" s="66" t="n">
        <f aca="false">$F200*(100%-$B$3)</f>
        <v>1213.8</v>
      </c>
      <c r="N200" s="31" t="n">
        <f aca="false">IF(B200=1,$G200*$M200,0)</f>
        <v>0</v>
      </c>
    </row>
    <row r="201" customFormat="false" ht="14.25" hidden="false" customHeight="false" outlineLevel="0" collapsed="false">
      <c r="B201" s="596"/>
      <c r="C201" s="597" t="s">
        <v>87</v>
      </c>
      <c r="D201" s="598" t="str">
        <f aca="false">VLOOKUP(C201,СписокРабот!$B:$E,2,FALSE())</f>
        <v>Обработка пола ,составом антиплесень, гидроизол. Мастиками (1 слой)</v>
      </c>
      <c r="E201" s="599" t="str">
        <f aca="false">VLOOKUP(C201,СписокРабот!$B:$E,3,FALSE())</f>
        <v>м²</v>
      </c>
      <c r="F201" s="600" t="n">
        <f aca="false">VLOOKUP(C201,СписокРабот!$B:$E,4,FALSE())</f>
        <v>386</v>
      </c>
      <c r="G201" s="603" t="n">
        <f aca="false">ROUND($E$6,1)</f>
        <v>0</v>
      </c>
      <c r="H201" s="602" t="n">
        <f aca="false">G201*F201</f>
        <v>0</v>
      </c>
      <c r="J201" s="595"/>
      <c r="L201" s="83"/>
      <c r="M201" s="66" t="n">
        <f aca="false">$F201*(100%-$B$3)</f>
        <v>328.1</v>
      </c>
      <c r="N201" s="31" t="n">
        <f aca="false">IF(B201=1,$G201*$M201,0)</f>
        <v>0</v>
      </c>
    </row>
    <row r="202" customFormat="false" ht="14.25" hidden="false" customHeight="false" outlineLevel="0" collapsed="false">
      <c r="B202" s="596"/>
      <c r="C202" s="597" t="s">
        <v>500</v>
      </c>
      <c r="D202" s="598" t="str">
        <f aca="false">VLOOKUP(C202,СписокРабот!$B:$E,2,FALSE())</f>
        <v>Звуко-гид-ция пола рулонными материалами  на битумной основе</v>
      </c>
      <c r="E202" s="599" t="str">
        <f aca="false">VLOOKUP(C202,СписокРабот!$B:$E,3,FALSE())</f>
        <v>м²</v>
      </c>
      <c r="F202" s="600" t="n">
        <f aca="false">VLOOKUP(C202,СписокРабот!$B:$E,4,FALSE())</f>
        <v>763</v>
      </c>
      <c r="G202" s="603" t="n">
        <f aca="false">ROUND($E$6,1)</f>
        <v>0</v>
      </c>
      <c r="H202" s="602" t="n">
        <f aca="false">G202*F202</f>
        <v>0</v>
      </c>
      <c r="J202" s="595"/>
      <c r="L202" s="83"/>
      <c r="M202" s="66" t="n">
        <f aca="false">$F202*(100%-$B$3)</f>
        <v>648.55</v>
      </c>
      <c r="N202" s="31" t="n">
        <f aca="false">IF(B202=1,$G202*$M202,0)</f>
        <v>0</v>
      </c>
    </row>
    <row r="203" customFormat="false" ht="14.25" hidden="false" customHeight="false" outlineLevel="0" collapsed="false">
      <c r="B203" s="596"/>
      <c r="C203" s="597" t="s">
        <v>89</v>
      </c>
      <c r="D203" s="598" t="str">
        <f aca="false">VLOOKUP(C203,СписокРабот!$B:$E,2,FALSE())</f>
        <v>Устройство стяжки пола самовыравнивающейся до 20мм (от 20мм  до 40мм К-1,5)</v>
      </c>
      <c r="E203" s="599" t="str">
        <f aca="false">VLOOKUP(C203,СписокРабот!$B:$E,3,FALSE())</f>
        <v>м²</v>
      </c>
      <c r="F203" s="600" t="n">
        <f aca="false">VLOOKUP(C203,СписокРабот!$B:$E,4,FALSE())</f>
        <v>1122</v>
      </c>
      <c r="G203" s="603" t="n">
        <f aca="false">ROUND($E$6,1)</f>
        <v>0</v>
      </c>
      <c r="H203" s="602" t="n">
        <f aca="false">G203*F203</f>
        <v>0</v>
      </c>
      <c r="J203" s="595"/>
      <c r="L203" s="83"/>
      <c r="M203" s="66" t="n">
        <f aca="false">$F203*(100%-$B$3)</f>
        <v>953.7</v>
      </c>
      <c r="N203" s="31" t="n">
        <f aca="false">IF(B203=1,$G203*$M203,0)</f>
        <v>0</v>
      </c>
    </row>
    <row r="204" customFormat="false" ht="14.25" hidden="false" customHeight="false" outlineLevel="0" collapsed="false">
      <c r="B204" s="596"/>
      <c r="C204" s="597" t="s">
        <v>501</v>
      </c>
      <c r="D204" s="598" t="str">
        <f aca="false">VLOOKUP(C204,СписокРабот!$B:$E,2,FALSE())</f>
        <v>Устройство «сухого пола» Авангард – Кнауф (5 cм)</v>
      </c>
      <c r="E204" s="599" t="str">
        <f aca="false">VLOOKUP(C204,СписокРабот!$B:$E,3,FALSE())</f>
        <v>м²</v>
      </c>
      <c r="F204" s="600" t="n">
        <f aca="false">VLOOKUP(C204,СписокРабот!$B:$E,4,FALSE())</f>
        <v>1637</v>
      </c>
      <c r="G204" s="603" t="n">
        <f aca="false">ROUND($E$6,1)</f>
        <v>0</v>
      </c>
      <c r="H204" s="602" t="n">
        <f aca="false">G204*F204</f>
        <v>0</v>
      </c>
      <c r="J204" s="595"/>
      <c r="L204" s="83"/>
      <c r="M204" s="66" t="n">
        <f aca="false">$F204*(100%-$B$3)</f>
        <v>1391.45</v>
      </c>
      <c r="N204" s="31" t="n">
        <f aca="false">IF(B204=1,$G204*$M204,0)</f>
        <v>0</v>
      </c>
    </row>
    <row r="205" customFormat="false" ht="14.25" hidden="false" customHeight="false" outlineLevel="0" collapsed="false">
      <c r="B205" s="596"/>
      <c r="C205" s="597" t="s">
        <v>91</v>
      </c>
      <c r="D205" s="598" t="str">
        <f aca="false">VLOOKUP(C205,СписокРабот!$B:$E,2,FALSE())</f>
        <v>Армирование стяжки пола</v>
      </c>
      <c r="E205" s="599" t="str">
        <f aca="false">VLOOKUP(C205,СписокРабот!$B:$E,3,FALSE())</f>
        <v>м²</v>
      </c>
      <c r="F205" s="600" t="n">
        <f aca="false">VLOOKUP(C205,СписокРабот!$B:$E,4,FALSE())</f>
        <v>546</v>
      </c>
      <c r="G205" s="603" t="n">
        <f aca="false">ROUND($E$6,1)</f>
        <v>0</v>
      </c>
      <c r="H205" s="602" t="n">
        <f aca="false">G205*F205</f>
        <v>0</v>
      </c>
      <c r="J205" s="595"/>
      <c r="L205" s="83"/>
      <c r="M205" s="66" t="n">
        <f aca="false">$F205*(100%-$B$3)</f>
        <v>464.1</v>
      </c>
      <c r="N205" s="31" t="n">
        <f aca="false">IF(B205=1,$G205*$M205,0)</f>
        <v>0</v>
      </c>
    </row>
    <row r="206" customFormat="false" ht="14.25" hidden="false" customHeight="false" outlineLevel="0" collapsed="false">
      <c r="B206" s="596"/>
      <c r="C206" s="597" t="s">
        <v>93</v>
      </c>
      <c r="D206" s="598" t="str">
        <f aca="false">VLOOKUP(C206,СписокРабот!$B:$E,2,FALSE())</f>
        <v>Устройство подиума под душевую кабину</v>
      </c>
      <c r="E206" s="599" t="str">
        <f aca="false">VLOOKUP(C206,СписокРабот!$B:$E,3,FALSE())</f>
        <v>ед.</v>
      </c>
      <c r="F206" s="600" t="n">
        <f aca="false">VLOOKUP(C206,СписокРабот!$B:$E,4,FALSE())</f>
        <v>6753</v>
      </c>
      <c r="G206" s="601" t="n">
        <v>1</v>
      </c>
      <c r="H206" s="602" t="n">
        <f aca="false">G206*F206</f>
        <v>6753</v>
      </c>
      <c r="J206" s="595"/>
      <c r="L206" s="83"/>
      <c r="M206" s="66" t="n">
        <f aca="false">$F206*(100%-$B$3)</f>
        <v>5740.05</v>
      </c>
      <c r="N206" s="31" t="n">
        <f aca="false">IF(B206=1,$G206*$M206,0)</f>
        <v>0</v>
      </c>
    </row>
    <row r="207" customFormat="false" ht="14.25" hidden="false" customHeight="false" outlineLevel="0" collapsed="false">
      <c r="B207" s="596"/>
      <c r="C207" s="597" t="s">
        <v>502</v>
      </c>
      <c r="D207" s="598" t="str">
        <f aca="false">VLOOKUP(C207,СписокРабот!$B:$E,2,FALSE())</f>
        <v>Полимерные наливные полы (без эффекта 3D)</v>
      </c>
      <c r="E207" s="599" t="str">
        <f aca="false">VLOOKUP(C207,СписокРабот!$B:$E,3,FALSE())</f>
        <v>м²</v>
      </c>
      <c r="F207" s="600" t="n">
        <f aca="false">VLOOKUP(C207,СписокРабот!$B:$E,4,FALSE())</f>
        <v>3319</v>
      </c>
      <c r="G207" s="603" t="n">
        <f aca="false">ROUND($E$6,1)</f>
        <v>0</v>
      </c>
      <c r="H207" s="602" t="n">
        <f aca="false">G207*F207</f>
        <v>0</v>
      </c>
      <c r="J207" s="595"/>
      <c r="L207" s="83"/>
      <c r="M207" s="66" t="n">
        <f aca="false">$F207*(100%-$B$3)</f>
        <v>2821.15</v>
      </c>
      <c r="N207" s="31" t="n">
        <f aca="false">IF(B207=1,$G207*$M207,0)</f>
        <v>0</v>
      </c>
    </row>
    <row r="208" customFormat="false" ht="14.25" hidden="false" customHeight="false" outlineLevel="0" collapsed="false">
      <c r="A208" s="605"/>
      <c r="B208" s="612"/>
      <c r="C208" s="606" t="s">
        <v>96</v>
      </c>
      <c r="D208" s="607" t="str">
        <f aca="false">VLOOKUP(C208,СписокРабот!$B:$E,2,FALSE())</f>
        <v>Устройство стяжки от 50 мм до 100 мм с устройством маяков,демпферной ленты</v>
      </c>
      <c r="E208" s="608" t="str">
        <f aca="false">VLOOKUP(C208,СписокРабот!$B:$E,3,FALSE())</f>
        <v>м²</v>
      </c>
      <c r="F208" s="609" t="n">
        <f aca="false">VLOOKUP(C208,СписокРабот!$B:$E,4,FALSE())</f>
        <v>2001</v>
      </c>
      <c r="G208" s="610" t="n">
        <f aca="false">ROUND($E$6,1)</f>
        <v>0</v>
      </c>
      <c r="H208" s="616" t="n">
        <f aca="false">G208*F208</f>
        <v>0</v>
      </c>
      <c r="J208" s="595"/>
      <c r="L208" s="83"/>
      <c r="M208" s="66" t="n">
        <f aca="false">$F208*(100%-$B$3)</f>
        <v>1700.85</v>
      </c>
      <c r="N208" s="31" t="n">
        <f aca="false">IF(B208=1,$G208*$M208,0)</f>
        <v>0</v>
      </c>
    </row>
    <row r="209" customFormat="false" ht="14.25" hidden="false" customHeight="false" outlineLevel="0" collapsed="false">
      <c r="B209" s="596"/>
      <c r="C209" s="597" t="s">
        <v>503</v>
      </c>
      <c r="D209" s="598" t="str">
        <f aca="false">VLOOKUP(C209,СписокРабот!$B:$E,2,FALSE())</f>
        <v>Устройство пола из ковролина / линолеума</v>
      </c>
      <c r="E209" s="599" t="str">
        <f aca="false">VLOOKUP(C209,СписокРабот!$B:$E,3,FALSE())</f>
        <v>м²</v>
      </c>
      <c r="F209" s="600" t="n">
        <f aca="false">VLOOKUP(C209,СписокРабот!$B:$E,4,FALSE())</f>
        <v>873</v>
      </c>
      <c r="G209" s="603" t="n">
        <f aca="false">ROUND($E$6,1)</f>
        <v>0</v>
      </c>
      <c r="H209" s="602" t="n">
        <f aca="false">G209*F209</f>
        <v>0</v>
      </c>
      <c r="J209" s="595"/>
      <c r="L209" s="83"/>
      <c r="M209" s="66" t="n">
        <f aca="false">$F209*(100%-$B$3)</f>
        <v>742.05</v>
      </c>
      <c r="N209" s="31" t="n">
        <f aca="false">IF(B209=1,$G209*$M209,0)</f>
        <v>0</v>
      </c>
    </row>
    <row r="210" customFormat="false" ht="14.25" hidden="false" customHeight="false" outlineLevel="0" collapsed="false">
      <c r="B210" s="596"/>
      <c r="C210" s="597" t="s">
        <v>98</v>
      </c>
      <c r="D210" s="598" t="str">
        <f aca="false">VLOOKUP(C210,СписокРабот!$B:$E,2,FALSE())</f>
        <v>Настилка подложки под ламинат / паркетную доску</v>
      </c>
      <c r="E210" s="599" t="str">
        <f aca="false">VLOOKUP(C210,СписокРабот!$B:$E,3,FALSE())</f>
        <v>м²</v>
      </c>
      <c r="F210" s="600" t="n">
        <f aca="false">VLOOKUP(C210,СписокРабот!$B:$E,4,FALSE())</f>
        <v>140</v>
      </c>
      <c r="G210" s="603" t="n">
        <f aca="false">ROUND($E$6,1)</f>
        <v>0</v>
      </c>
      <c r="H210" s="602" t="n">
        <f aca="false">G210*F210</f>
        <v>0</v>
      </c>
      <c r="J210" s="595"/>
      <c r="L210" s="83"/>
      <c r="M210" s="66" t="n">
        <f aca="false">$F210*(100%-$B$3)</f>
        <v>119</v>
      </c>
      <c r="N210" s="31" t="n">
        <f aca="false">IF(B210=1,$G210*$M210,0)</f>
        <v>0</v>
      </c>
    </row>
    <row r="211" customFormat="false" ht="14.25" hidden="false" customHeight="false" outlineLevel="0" collapsed="false">
      <c r="B211" s="596"/>
      <c r="C211" s="597" t="s">
        <v>504</v>
      </c>
      <c r="D211" s="598" t="str">
        <f aca="false">VLOOKUP(C211,СписокРабот!$B:$E,2,FALSE())</f>
        <v>Устройство пола из ламината винилового ( укладка по диагонали применять К-1,5 , "елочкой" К- 2,0)</v>
      </c>
      <c r="E211" s="599" t="str">
        <f aca="false">VLOOKUP(C211,СписокРабот!$B:$E,3,FALSE())</f>
        <v>м²</v>
      </c>
      <c r="F211" s="600" t="n">
        <f aca="false">VLOOKUP(C211,СписокРабот!$B:$E,4,FALSE())</f>
        <v>1217</v>
      </c>
      <c r="G211" s="603" t="n">
        <f aca="false">ROUND($E$6,1)</f>
        <v>0</v>
      </c>
      <c r="H211" s="602" t="n">
        <f aca="false">G211*F211</f>
        <v>0</v>
      </c>
      <c r="J211" s="595"/>
      <c r="L211" s="83"/>
      <c r="M211" s="66" t="n">
        <f aca="false">$F211*(100%-$B$3)</f>
        <v>1034.45</v>
      </c>
      <c r="N211" s="31" t="n">
        <f aca="false">IF(B211=1,$G211*$M211,0)</f>
        <v>0</v>
      </c>
    </row>
    <row r="212" customFormat="false" ht="14.25" hidden="false" customHeight="false" outlineLevel="0" collapsed="false">
      <c r="B212" s="596"/>
      <c r="C212" s="597" t="s">
        <v>100</v>
      </c>
      <c r="D212" s="598" t="str">
        <f aca="false">VLOOKUP(C212,СписокРабот!$B:$E,2,FALSE())</f>
        <v>Устройство пола из ламината с замком ( укладка по диагонали применять К-1,5 , "елочкой" К- 2,0)</v>
      </c>
      <c r="E212" s="599" t="str">
        <f aca="false">VLOOKUP(C212,СписокРабот!$B:$E,3,FALSE())</f>
        <v>м²</v>
      </c>
      <c r="F212" s="600" t="n">
        <f aca="false">VLOOKUP(C212,СписокРабот!$B:$E,4,FALSE())</f>
        <v>1270</v>
      </c>
      <c r="G212" s="603" t="n">
        <f aca="false">ROUND($E$6,1)</f>
        <v>0</v>
      </c>
      <c r="H212" s="602" t="n">
        <f aca="false">G212*F212</f>
        <v>0</v>
      </c>
      <c r="J212" s="595"/>
      <c r="L212" s="83"/>
      <c r="M212" s="66" t="n">
        <f aca="false">$F212*(100%-$B$3)</f>
        <v>1079.5</v>
      </c>
      <c r="N212" s="31" t="n">
        <f aca="false">IF(B212=1,$G212*$M212,0)</f>
        <v>0</v>
      </c>
    </row>
    <row r="213" customFormat="false" ht="14.25" hidden="false" customHeight="false" outlineLevel="0" collapsed="false">
      <c r="B213" s="596"/>
      <c r="C213" s="597" t="s">
        <v>505</v>
      </c>
      <c r="D213" s="598" t="str">
        <f aca="false">VLOOKUP(C213,СписокРабот!$B:$E,2,FALSE())</f>
        <v>Устройство пола из паркетной доски с замком (укладка по диагонали применять К-1,5 , "елочкой" К- 2,0)</v>
      </c>
      <c r="E213" s="599" t="str">
        <f aca="false">VLOOKUP(C213,СписокРабот!$B:$E,3,FALSE())</f>
        <v>м²</v>
      </c>
      <c r="F213" s="600" t="n">
        <f aca="false">VLOOKUP(C213,СписокРабот!$B:$E,4,FALSE())</f>
        <v>1371</v>
      </c>
      <c r="G213" s="603" t="n">
        <f aca="false">ROUND($E$6,1)</f>
        <v>0</v>
      </c>
      <c r="H213" s="602" t="n">
        <f aca="false">G213*F213</f>
        <v>0</v>
      </c>
      <c r="J213" s="595"/>
      <c r="L213" s="83"/>
      <c r="M213" s="66" t="n">
        <f aca="false">$F213*(100%-$B$3)</f>
        <v>1165.35</v>
      </c>
      <c r="N213" s="31" t="n">
        <f aca="false">IF(B213=1,$G213*$M213,0)</f>
        <v>0</v>
      </c>
    </row>
    <row r="214" customFormat="false" ht="14.25" hidden="false" customHeight="false" outlineLevel="0" collapsed="false">
      <c r="B214" s="596"/>
      <c r="C214" s="597" t="s">
        <v>102</v>
      </c>
      <c r="D214" s="598" t="str">
        <f aca="false">VLOOKUP(C214,СписокРабот!$B:$E,2,FALSE())</f>
        <v>Грунтовка пола, 1 слой, обработка Бетоноконтакт К-1,8</v>
      </c>
      <c r="E214" s="599" t="str">
        <f aca="false">VLOOKUP(C214,СписокРабот!$B:$E,3,FALSE())</f>
        <v>м²</v>
      </c>
      <c r="F214" s="600" t="n">
        <f aca="false">VLOOKUP(C214,СписокРабот!$B:$E,4,FALSE())</f>
        <v>97</v>
      </c>
      <c r="G214" s="603" t="n">
        <f aca="false">ROUND($E$6,1)</f>
        <v>0</v>
      </c>
      <c r="H214" s="602" t="n">
        <f aca="false">G214*F214</f>
        <v>0</v>
      </c>
      <c r="J214" s="595"/>
      <c r="L214" s="83"/>
      <c r="M214" s="66" t="n">
        <f aca="false">$F214*(100%-$B$3)</f>
        <v>82.45</v>
      </c>
      <c r="N214" s="31" t="n">
        <f aca="false">IF(B214=1,$G214*$M214,0)</f>
        <v>0</v>
      </c>
    </row>
    <row r="215" customFormat="false" ht="14.25" hidden="false" customHeight="false" outlineLevel="0" collapsed="false">
      <c r="B215" s="596"/>
      <c r="C215" s="597" t="s">
        <v>104</v>
      </c>
      <c r="D215" s="598" t="str">
        <f aca="false">VLOOKUP(C215,СписокРабот!$B:$E,2,FALSE())</f>
        <v>Устройство тепло / звукоизоляции пола (однослойный)</v>
      </c>
      <c r="E215" s="599" t="str">
        <f aca="false">VLOOKUP(C215,СписокРабот!$B:$E,3,FALSE())</f>
        <v>м²</v>
      </c>
      <c r="F215" s="600" t="n">
        <f aca="false">VLOOKUP(C215,СписокРабот!$B:$E,4,FALSE())</f>
        <v>589</v>
      </c>
      <c r="G215" s="603" t="n">
        <f aca="false">ROUND($E$6,1)</f>
        <v>0</v>
      </c>
      <c r="H215" s="602" t="n">
        <f aca="false">G215*F215</f>
        <v>0</v>
      </c>
      <c r="J215" s="595"/>
      <c r="L215" s="83"/>
      <c r="M215" s="66" t="n">
        <f aca="false">$F215*(100%-$B$3)</f>
        <v>500.65</v>
      </c>
      <c r="N215" s="31" t="n">
        <f aca="false">IF(B215=1,$G215*$M215,0)</f>
        <v>0</v>
      </c>
    </row>
    <row r="216" customFormat="false" ht="14.25" hidden="false" customHeight="false" outlineLevel="0" collapsed="false">
      <c r="A216" s="605"/>
      <c r="B216" s="612"/>
      <c r="C216" s="606" t="s">
        <v>506</v>
      </c>
      <c r="D216" s="607" t="str">
        <f aca="false">VLOOKUP(C216,СписокРабот!$B:$E,2,FALSE())</f>
        <v>Шпаклевка, окраска плинтуса (комплекс)</v>
      </c>
      <c r="E216" s="608" t="str">
        <f aca="false">VLOOKUP(C216,СписокРабот!$B:$E,3,FALSE())</f>
        <v>п.м</v>
      </c>
      <c r="F216" s="609" t="n">
        <f aca="false">VLOOKUP(C216,СписокРабот!$B:$E,4,FALSE())</f>
        <v>637</v>
      </c>
      <c r="G216" s="610" t="n">
        <f aca="false">ROUND($L$5,1)</f>
        <v>0</v>
      </c>
      <c r="H216" s="616" t="n">
        <f aca="false">G216*F216</f>
        <v>0</v>
      </c>
      <c r="J216" s="595"/>
      <c r="L216" s="83"/>
      <c r="M216" s="66" t="n">
        <f aca="false">$F216*(100%-$B$3)</f>
        <v>541.45</v>
      </c>
      <c r="N216" s="31" t="n">
        <f aca="false">IF(B216=1,$G216*$M216,0)</f>
        <v>0</v>
      </c>
    </row>
    <row r="217" customFormat="false" ht="14.25" hidden="false" customHeight="false" outlineLevel="0" collapsed="false">
      <c r="A217" s="605"/>
      <c r="B217" s="612"/>
      <c r="C217" s="606" t="s">
        <v>507</v>
      </c>
      <c r="D217" s="607" t="str">
        <f aca="false">VLOOKUP(C217,СписокРабот!$B:$E,2,FALSE())</f>
        <v>Устройство плинтуса дюрополимер,полиуретан, деревянного, МДФ</v>
      </c>
      <c r="E217" s="608" t="str">
        <f aca="false">VLOOKUP(C217,СписокРабот!$B:$E,3,FALSE())</f>
        <v>п.м</v>
      </c>
      <c r="F217" s="609" t="n">
        <f aca="false">VLOOKUP(C217,СписокРабот!$B:$E,4,FALSE())</f>
        <v>893</v>
      </c>
      <c r="G217" s="610" t="n">
        <f aca="false">ROUND($L$5,1)</f>
        <v>0</v>
      </c>
      <c r="H217" s="616" t="n">
        <f aca="false">G217*F217</f>
        <v>0</v>
      </c>
      <c r="J217" s="595"/>
      <c r="L217" s="83"/>
      <c r="M217" s="66" t="n">
        <f aca="false">$F217*(100%-$B$3)</f>
        <v>759.05</v>
      </c>
      <c r="N217" s="31" t="n">
        <f aca="false">IF(B217=1,$G217*$M217,0)</f>
        <v>0</v>
      </c>
    </row>
    <row r="218" customFormat="false" ht="14.25" hidden="false" customHeight="false" outlineLevel="0" collapsed="false">
      <c r="B218" s="596"/>
      <c r="C218" s="597" t="s">
        <v>106</v>
      </c>
      <c r="D218" s="598" t="str">
        <f aca="false">VLOOKUP(C218,СписокРабот!$B:$E,2,FALSE())</f>
        <v>Устройство плинтуса на бетонное / кирпичное/деревянное  основание </v>
      </c>
      <c r="E218" s="599" t="str">
        <f aca="false">VLOOKUP(C218,СписокРабот!$B:$E,3,FALSE())</f>
        <v>п.м</v>
      </c>
      <c r="F218" s="600" t="n">
        <f aca="false">VLOOKUP(C218,СписокРабот!$B:$E,4,FALSE())</f>
        <v>363</v>
      </c>
      <c r="G218" s="603" t="n">
        <f aca="false">ROUND($L$5,1)</f>
        <v>0</v>
      </c>
      <c r="H218" s="602" t="n">
        <f aca="false">G218*F218</f>
        <v>0</v>
      </c>
      <c r="J218" s="595"/>
      <c r="L218" s="83"/>
      <c r="M218" s="66" t="n">
        <f aca="false">$F218*(100%-$B$3)</f>
        <v>308.55</v>
      </c>
      <c r="N218" s="31" t="n">
        <f aca="false">IF(B218=1,$G218*$M218,0)</f>
        <v>0</v>
      </c>
    </row>
    <row r="219" customFormat="false" ht="14.25" hidden="false" customHeight="false" outlineLevel="0" collapsed="false">
      <c r="B219" s="596"/>
      <c r="C219" s="597" t="s">
        <v>508</v>
      </c>
      <c r="D219" s="598" t="str">
        <f aca="false">VLOOKUP(C219,СписокРабот!$B:$E,2,FALSE())</f>
        <v>Подрезка ламината, паркетной,массивной,инженерной доски(по диагонали К-1,5)</v>
      </c>
      <c r="E219" s="599" t="str">
        <f aca="false">VLOOKUP(C219,СписокРабот!$B:$E,3,FALSE())</f>
        <v>п.м</v>
      </c>
      <c r="F219" s="600" t="n">
        <f aca="false">VLOOKUP(C219,СписокРабот!$B:$E,4,FALSE())</f>
        <v>795</v>
      </c>
      <c r="G219" s="603" t="n">
        <f aca="false">ROUND($L$5,1)</f>
        <v>0</v>
      </c>
      <c r="H219" s="602" t="n">
        <f aca="false">G219*F219</f>
        <v>0</v>
      </c>
      <c r="J219" s="595"/>
      <c r="L219" s="83"/>
      <c r="M219" s="66" t="n">
        <f aca="false">$F219*(100%-$B$3)</f>
        <v>675.75</v>
      </c>
      <c r="N219" s="31" t="n">
        <f aca="false">IF(B219=1,$G219*$M219,0)</f>
        <v>0</v>
      </c>
    </row>
    <row r="220" customFormat="false" ht="14.25" hidden="false" customHeight="false" outlineLevel="0" collapsed="false">
      <c r="A220" s="605"/>
      <c r="B220" s="612"/>
      <c r="C220" s="606" t="s">
        <v>509</v>
      </c>
      <c r="D220" s="607" t="str">
        <f aca="false">VLOOKUP(C220,СписокРабот!$B:$E,2,FALSE())</f>
        <v>Подрезка плинтуса, запил углов плинтуса</v>
      </c>
      <c r="E220" s="608" t="str">
        <f aca="false">VLOOKUP(C220,СписокРабот!$B:$E,3,FALSE())</f>
        <v>п.м</v>
      </c>
      <c r="F220" s="609" t="n">
        <f aca="false">VLOOKUP(C220,СписокРабот!$B:$E,4,FALSE())</f>
        <v>373</v>
      </c>
      <c r="G220" s="610" t="n">
        <f aca="false">ROUND($L$5,1)</f>
        <v>0</v>
      </c>
      <c r="H220" s="616" t="n">
        <f aca="false">G220*F220</f>
        <v>0</v>
      </c>
      <c r="J220" s="595"/>
      <c r="L220" s="83"/>
      <c r="M220" s="66" t="n">
        <f aca="false">$F220*(100%-$B$3)</f>
        <v>317.05</v>
      </c>
      <c r="N220" s="31" t="n">
        <f aca="false">IF(B220=1,$G220*$M220,0)</f>
        <v>0</v>
      </c>
    </row>
    <row r="221" customFormat="false" ht="14.25" hidden="false" customHeight="false" outlineLevel="0" collapsed="false">
      <c r="B221" s="596"/>
      <c r="C221" s="597" t="s">
        <v>510</v>
      </c>
      <c r="D221" s="598" t="str">
        <f aca="false">VLOOKUP(C221,СписокРабот!$B:$E,2,FALSE())</f>
        <v>Устройство пола из половой доски ( укладка по диагонали применять К-1,5 , "елочкой" К- 2,0)</v>
      </c>
      <c r="E221" s="599" t="str">
        <f aca="false">VLOOKUP(C221,СписокРабот!$B:$E,3,FALSE())</f>
        <v>м²</v>
      </c>
      <c r="F221" s="600" t="n">
        <f aca="false">VLOOKUP(C221,СписокРабот!$B:$E,4,FALSE())</f>
        <v>1371</v>
      </c>
      <c r="G221" s="603" t="n">
        <f aca="false">ROUND($E$6,1)</f>
        <v>0</v>
      </c>
      <c r="H221" s="602" t="n">
        <f aca="false">G221*F221</f>
        <v>0</v>
      </c>
      <c r="J221" s="595"/>
      <c r="L221" s="83"/>
      <c r="M221" s="66" t="n">
        <f aca="false">$F221*(100%-$B$3)</f>
        <v>1165.35</v>
      </c>
      <c r="N221" s="31" t="n">
        <f aca="false">IF(B221=1,$G221*$M221,0)</f>
        <v>0</v>
      </c>
    </row>
    <row r="222" customFormat="false" ht="14.25" hidden="false" customHeight="false" outlineLevel="0" collapsed="false">
      <c r="B222" s="596"/>
      <c r="C222" s="597" t="s">
        <v>511</v>
      </c>
      <c r="D222" s="598" t="str">
        <f aca="false">VLOOKUP(C222,СписокРабот!$B:$E,2,FALSE())</f>
        <v>Устройство лаг под половую доску</v>
      </c>
      <c r="E222" s="599" t="str">
        <f aca="false">VLOOKUP(C222,СписокРабот!$B:$E,3,FALSE())</f>
        <v>п.м</v>
      </c>
      <c r="F222" s="600" t="n">
        <f aca="false">VLOOKUP(C222,СписокРабот!$B:$E,4,FALSE())</f>
        <v>898</v>
      </c>
      <c r="G222" s="603" t="n">
        <f aca="false">ROUND($E$6,1)</f>
        <v>0</v>
      </c>
      <c r="H222" s="602" t="n">
        <f aca="false">G222*F222</f>
        <v>0</v>
      </c>
      <c r="J222" s="595"/>
      <c r="L222" s="83"/>
      <c r="M222" s="66" t="n">
        <f aca="false">$F222*(100%-$B$3)</f>
        <v>763.3</v>
      </c>
      <c r="N222" s="31" t="n">
        <f aca="false">IF(B222=1,$G222*$M222,0)</f>
        <v>0</v>
      </c>
    </row>
    <row r="223" customFormat="false" ht="14.25" hidden="false" customHeight="false" outlineLevel="0" collapsed="false">
      <c r="B223" s="596"/>
      <c r="C223" s="597" t="s">
        <v>512</v>
      </c>
      <c r="D223" s="598" t="str">
        <f aca="false">VLOOKUP(C223,СписокРабот!$B:$E,2,FALSE())</f>
        <v>Шлифовка фанеры под массивную доску / шлифовка стяжки</v>
      </c>
      <c r="E223" s="599" t="str">
        <f aca="false">VLOOKUP(C223,СписокРабот!$B:$E,3,FALSE())</f>
        <v>м²</v>
      </c>
      <c r="F223" s="600" t="n">
        <f aca="false">VLOOKUP(C223,СписокРабот!$B:$E,4,FALSE())</f>
        <v>1015</v>
      </c>
      <c r="G223" s="603" t="n">
        <f aca="false">ROUND($E$6,1)</f>
        <v>0</v>
      </c>
      <c r="H223" s="602" t="n">
        <f aca="false">G223*F223</f>
        <v>0</v>
      </c>
      <c r="J223" s="595"/>
      <c r="L223" s="83"/>
      <c r="M223" s="66" t="n">
        <f aca="false">$F223*(100%-$B$3)</f>
        <v>862.75</v>
      </c>
      <c r="N223" s="31" t="n">
        <f aca="false">IF(B223=1,$G223*$M223,0)</f>
        <v>0</v>
      </c>
    </row>
    <row r="224" customFormat="false" ht="14.25" hidden="false" customHeight="false" outlineLevel="0" collapsed="false">
      <c r="B224" s="596"/>
      <c r="C224" s="597" t="s">
        <v>513</v>
      </c>
      <c r="D224" s="598" t="str">
        <f aca="false">VLOOKUP(C224,СписокРабот!$B:$E,2,FALSE())</f>
        <v>Устройство пола из массивной доски ( укладка по диагонали применять К-1,5 , "елочкой" К- 2,0)</v>
      </c>
      <c r="E224" s="599" t="str">
        <f aca="false">VLOOKUP(C224,СписокРабот!$B:$E,3,FALSE())</f>
        <v>м²</v>
      </c>
      <c r="F224" s="600" t="n">
        <f aca="false">VLOOKUP(C224,СписокРабот!$B:$E,4,FALSE())</f>
        <v>2214</v>
      </c>
      <c r="G224" s="603" t="n">
        <f aca="false">ROUND($E$6,1)</f>
        <v>0</v>
      </c>
      <c r="H224" s="602" t="n">
        <f aca="false">G224*F224</f>
        <v>0</v>
      </c>
      <c r="J224" s="595"/>
      <c r="L224" s="83"/>
      <c r="M224" s="66" t="n">
        <f aca="false">$F224*(100%-$B$3)</f>
        <v>1881.9</v>
      </c>
      <c r="N224" s="31" t="n">
        <f aca="false">IF(B224=1,$G224*$M224,0)</f>
        <v>0</v>
      </c>
    </row>
    <row r="225" customFormat="false" ht="14.25" hidden="false" customHeight="false" outlineLevel="0" collapsed="false">
      <c r="B225" s="596"/>
      <c r="C225" s="597" t="s">
        <v>514</v>
      </c>
      <c r="D225" s="598" t="str">
        <f aca="false">VLOOKUP(C225,СписокРабот!$B:$E,2,FALSE())</f>
        <v>Настил фанеры на пол. Плиты ДСП Quick Deck применять К-1,5</v>
      </c>
      <c r="E225" s="599" t="str">
        <f aca="false">VLOOKUP(C225,СписокРабот!$B:$E,3,FALSE())</f>
        <v>м²</v>
      </c>
      <c r="F225" s="600" t="n">
        <f aca="false">VLOOKUP(C225,СписокРабот!$B:$E,4,FALSE())</f>
        <v>1107</v>
      </c>
      <c r="G225" s="603" t="n">
        <f aca="false">ROUND($E$6,1)</f>
        <v>0</v>
      </c>
      <c r="H225" s="602" t="n">
        <f aca="false">G225*F225</f>
        <v>0</v>
      </c>
      <c r="J225" s="595"/>
      <c r="L225" s="83"/>
      <c r="M225" s="66" t="n">
        <f aca="false">$F225*(100%-$B$3)</f>
        <v>940.95</v>
      </c>
      <c r="N225" s="31" t="n">
        <f aca="false">IF(B225=1,$G225*$M225,0)</f>
        <v>0</v>
      </c>
    </row>
    <row r="226" customFormat="false" ht="14.25" hidden="false" customHeight="false" outlineLevel="0" collapsed="false">
      <c r="B226" s="596"/>
      <c r="C226" s="597" t="s">
        <v>515</v>
      </c>
      <c r="D226" s="598" t="str">
        <f aca="false">VLOOKUP(C226,СписокРабот!$B:$E,2,FALSE())</f>
        <v>Укладка инженерной доски  ( укладка длинной от 1,5м или  по диагонали применять К-1,5 ,  "елочкой"  К- 2,0)</v>
      </c>
      <c r="E226" s="599" t="str">
        <f aca="false">VLOOKUP(C226,СписокРабот!$B:$E,3,FALSE())</f>
        <v>м²</v>
      </c>
      <c r="F226" s="600" t="n">
        <f aca="false">VLOOKUP(C226,СписокРабот!$B:$E,4,FALSE())</f>
        <v>6347</v>
      </c>
      <c r="G226" s="603" t="n">
        <f aca="false">ROUND($E$6,1)</f>
        <v>0</v>
      </c>
      <c r="H226" s="602" t="n">
        <f aca="false">G226*F226</f>
        <v>0</v>
      </c>
      <c r="J226" s="595"/>
      <c r="L226" s="83"/>
      <c r="M226" s="66" t="n">
        <f aca="false">$F226*(100%-$B$3)</f>
        <v>5394.95</v>
      </c>
      <c r="N226" s="31" t="n">
        <f aca="false">IF(B226=1,$G226*$M226,0)</f>
        <v>0</v>
      </c>
    </row>
    <row r="227" customFormat="false" ht="14.25" hidden="false" customHeight="false" outlineLevel="0" collapsed="false">
      <c r="B227" s="596"/>
      <c r="C227" s="597" t="s">
        <v>516</v>
      </c>
      <c r="D227" s="598" t="str">
        <f aca="false">VLOOKUP(C227,СписокРабот!$B:$E,2,FALSE())</f>
        <v>Монтаж кварц-винила на пол ( укладка по диагонали применять К-1,5 , "елочкой" К- 2,0)</v>
      </c>
      <c r="E227" s="599" t="str">
        <f aca="false">VLOOKUP(C227,СписокРабот!$B:$E,3,FALSE())</f>
        <v>м²</v>
      </c>
      <c r="F227" s="600" t="n">
        <f aca="false">VLOOKUP(C227,СписокРабот!$B:$E,4,FALSE())</f>
        <v>1911</v>
      </c>
      <c r="G227" s="603" t="n">
        <f aca="false">ROUND($E$6,1)</f>
        <v>0</v>
      </c>
      <c r="H227" s="602" t="n">
        <f aca="false">G227*F227</f>
        <v>0</v>
      </c>
      <c r="J227" s="595"/>
      <c r="L227" s="83"/>
      <c r="M227" s="66" t="n">
        <f aca="false">$F227*(100%-$B$3)</f>
        <v>1624.35</v>
      </c>
      <c r="N227" s="31" t="n">
        <f aca="false">IF(B227=1,$G227*$M227,0)</f>
        <v>0</v>
      </c>
    </row>
    <row r="228" customFormat="false" ht="14.25" hidden="false" customHeight="false" outlineLevel="0" collapsed="false">
      <c r="B228" s="596"/>
      <c r="C228" s="597" t="s">
        <v>517</v>
      </c>
      <c r="D228" s="598" t="str">
        <f aca="false">VLOOKUP(C228,СписокРабот!$B:$E,2,FALSE())</f>
        <v>Утепление пола утеплителем типа "Пеноплекс"</v>
      </c>
      <c r="E228" s="599" t="str">
        <f aca="false">VLOOKUP(C228,СписокРабот!$B:$E,3,FALSE())</f>
        <v>м²</v>
      </c>
      <c r="F228" s="600" t="n">
        <f aca="false">VLOOKUP(C228,СписокРабот!$B:$E,4,FALSE())</f>
        <v>719</v>
      </c>
      <c r="G228" s="603" t="n">
        <f aca="false">ROUND($E$6,1)</f>
        <v>0</v>
      </c>
      <c r="H228" s="602" t="n">
        <f aca="false">G228*F228</f>
        <v>0</v>
      </c>
      <c r="J228" s="595"/>
      <c r="L228" s="83"/>
      <c r="M228" s="66" t="n">
        <f aca="false">$F228*(100%-$B$3)</f>
        <v>611.15</v>
      </c>
      <c r="N228" s="31" t="n">
        <f aca="false">IF(B228=1,$G228*$M228,0)</f>
        <v>0</v>
      </c>
    </row>
    <row r="229" customFormat="false" ht="14.25" hidden="false" customHeight="false" outlineLevel="0" collapsed="false">
      <c r="B229" s="596"/>
      <c r="C229" s="597" t="s">
        <v>518</v>
      </c>
      <c r="D229" s="598" t="str">
        <f aca="false">VLOOKUP(C229,СписокРабот!$B:$E,2,FALSE())</f>
        <v>Стяжка пола керамзитом</v>
      </c>
      <c r="E229" s="599" t="str">
        <f aca="false">VLOOKUP(C229,СписокРабот!$B:$E,3,FALSE())</f>
        <v>м²</v>
      </c>
      <c r="F229" s="600" t="n">
        <f aca="false">VLOOKUP(C229,СписокРабот!$B:$E,4,FALSE())</f>
        <v>775</v>
      </c>
      <c r="G229" s="603" t="n">
        <f aca="false">ROUND($E$6,1)</f>
        <v>0</v>
      </c>
      <c r="H229" s="602" t="n">
        <f aca="false">G229*F229</f>
        <v>0</v>
      </c>
      <c r="J229" s="595"/>
      <c r="L229" s="83"/>
      <c r="M229" s="66" t="n">
        <f aca="false">$F229*(100%-$B$3)</f>
        <v>658.75</v>
      </c>
      <c r="N229" s="31" t="n">
        <f aca="false">IF(B229=1,$G229*$M229,0)</f>
        <v>0</v>
      </c>
    </row>
    <row r="230" customFormat="false" ht="14.25" hidden="false" customHeight="false" outlineLevel="0" collapsed="false">
      <c r="A230" s="605"/>
      <c r="B230" s="612"/>
      <c r="C230" s="606" t="s">
        <v>519</v>
      </c>
      <c r="D230" s="607" t="str">
        <f aca="false">VLOOKUP(C230,СписокРабот!$B:$E,2,FALSE())</f>
        <v>Устройство плинтуса скрытой установки на подготовленное основание</v>
      </c>
      <c r="E230" s="608" t="str">
        <f aca="false">VLOOKUP(C230,СписокРабот!$B:$E,3,FALSE())</f>
        <v>п.м</v>
      </c>
      <c r="F230" s="609" t="n">
        <f aca="false">VLOOKUP(C230,СписокРабот!$B:$E,4,FALSE())</f>
        <v>1527</v>
      </c>
      <c r="G230" s="610" t="n">
        <f aca="false">ROUND($E$6,1)</f>
        <v>0</v>
      </c>
      <c r="H230" s="616" t="n">
        <f aca="false">G230*F230</f>
        <v>0</v>
      </c>
      <c r="J230" s="595"/>
      <c r="L230" s="83"/>
      <c r="M230" s="66" t="n">
        <f aca="false">$F230*(100%-$B$3)</f>
        <v>1297.95</v>
      </c>
      <c r="N230" s="31" t="n">
        <f aca="false">IF(B230=1,$G230*$M230,0)</f>
        <v>0</v>
      </c>
    </row>
    <row r="231" customFormat="false" ht="14.25" hidden="false" customHeight="false" outlineLevel="0" collapsed="false">
      <c r="B231" s="596"/>
      <c r="C231" s="597" t="s">
        <v>520</v>
      </c>
      <c r="D231" s="598" t="str">
        <f aca="false">VLOOKUP(C231,СписокРабот!$B:$E,2,FALSE())</f>
        <v>Монтаж пробкового компенсатора</v>
      </c>
      <c r="E231" s="599" t="str">
        <f aca="false">VLOOKUP(C231,СписокРабот!$B:$E,3,FALSE())</f>
        <v>п.м</v>
      </c>
      <c r="F231" s="600" t="n">
        <f aca="false">VLOOKUP(C231,СписокРабот!$B:$E,4,FALSE())</f>
        <v>1283</v>
      </c>
      <c r="G231" s="603" t="n">
        <f aca="false">ROUND($E$6,1)</f>
        <v>0</v>
      </c>
      <c r="H231" s="602" t="n">
        <f aca="false">G231*F231</f>
        <v>0</v>
      </c>
      <c r="J231" s="595"/>
      <c r="L231" s="83"/>
      <c r="M231" s="66" t="n">
        <f aca="false">$F231*(100%-$B$3)</f>
        <v>1090.55</v>
      </c>
      <c r="N231" s="31" t="n">
        <f aca="false">IF(B231=1,$G231*$M231,0)</f>
        <v>0</v>
      </c>
    </row>
    <row r="232" customFormat="false" ht="14.25" hidden="false" customHeight="false" outlineLevel="0" collapsed="false">
      <c r="B232" s="596"/>
      <c r="C232" s="597" t="s">
        <v>521</v>
      </c>
      <c r="D232" s="598" t="str">
        <f aca="false">VLOOKUP(C232,СписокРабот!$B:$E,2,FALSE())</f>
        <v>Стяжка полусухая до 10см</v>
      </c>
      <c r="E232" s="599" t="str">
        <f aca="false">VLOOKUP(C232,СписокРабот!$B:$E,3,FALSE())</f>
        <v>м²</v>
      </c>
      <c r="F232" s="600" t="n">
        <f aca="false">VLOOKUP(C232,СписокРабот!$B:$E,4,FALSE())</f>
        <v>2001</v>
      </c>
      <c r="G232" s="603" t="n">
        <f aca="false">ROUND($E$6,1)</f>
        <v>0</v>
      </c>
      <c r="H232" s="602" t="n">
        <f aca="false">G232*F232</f>
        <v>0</v>
      </c>
      <c r="J232" s="595"/>
      <c r="L232" s="83"/>
      <c r="M232" s="66" t="n">
        <f aca="false">$F232*(100%-$B$3)</f>
        <v>1700.85</v>
      </c>
      <c r="N232" s="31" t="n">
        <f aca="false">IF(B232=1,$G232*$M232,0)</f>
        <v>0</v>
      </c>
    </row>
    <row r="233" customFormat="false" ht="14.25" hidden="false" customHeight="false" outlineLevel="0" collapsed="false">
      <c r="B233" s="596"/>
      <c r="C233" s="597" t="s">
        <v>522</v>
      </c>
      <c r="D233" s="598" t="str">
        <f aca="false">VLOOKUP(C233,СписокРабот!$B:$E,2,FALSE())</f>
        <v>Стяжка полусухая 10-15см</v>
      </c>
      <c r="E233" s="599" t="str">
        <f aca="false">VLOOKUP(C233,СписокРабот!$B:$E,3,FALSE())</f>
        <v>м²</v>
      </c>
      <c r="F233" s="600" t="n">
        <f aca="false">VLOOKUP(C233,СписокРабот!$B:$E,4,FALSE())</f>
        <v>2458</v>
      </c>
      <c r="G233" s="603" t="n">
        <f aca="false">ROUND($E$6,1)</f>
        <v>0</v>
      </c>
      <c r="H233" s="602" t="n">
        <f aca="false">G233*F233</f>
        <v>0</v>
      </c>
      <c r="J233" s="595"/>
      <c r="L233" s="83"/>
      <c r="M233" s="66" t="n">
        <f aca="false">$F233*(100%-$B$3)</f>
        <v>2089.3</v>
      </c>
      <c r="N233" s="31" t="n">
        <f aca="false">IF(B233=1,$G233*$M233,0)</f>
        <v>0</v>
      </c>
    </row>
    <row r="234" customFormat="false" ht="14.25" hidden="false" customHeight="false" outlineLevel="0" collapsed="false">
      <c r="B234" s="85" t="n">
        <v>1</v>
      </c>
      <c r="C234" s="86" t="s">
        <v>108</v>
      </c>
      <c r="D234" s="86"/>
      <c r="E234" s="86"/>
      <c r="F234" s="86"/>
      <c r="G234" s="96" t="n">
        <f aca="false">SUMIF(B200:B233,"&gt;0",H200:H233)</f>
        <v>0</v>
      </c>
      <c r="H234" s="96"/>
      <c r="J234" s="595"/>
      <c r="L234" s="88" t="s">
        <v>354</v>
      </c>
      <c r="M234" s="66"/>
      <c r="N234" s="31" t="n">
        <f aca="false">G234*(100%-$B$3)</f>
        <v>0</v>
      </c>
    </row>
    <row r="235" customFormat="false" ht="14.25" hidden="false" customHeight="false" outlineLevel="0" collapsed="false">
      <c r="B235" s="103" t="n">
        <v>1</v>
      </c>
      <c r="C235" s="98" t="s">
        <v>109</v>
      </c>
      <c r="D235" s="98"/>
      <c r="E235" s="98"/>
      <c r="F235" s="98"/>
      <c r="G235" s="99" t="n">
        <f aca="false">G198+G234</f>
        <v>0</v>
      </c>
      <c r="H235" s="99"/>
      <c r="J235" s="595"/>
      <c r="L235" s="104" t="s">
        <v>382</v>
      </c>
      <c r="M235" s="66"/>
      <c r="N235" s="31" t="n">
        <f aca="false">G235*(100%-$B$3)</f>
        <v>0</v>
      </c>
    </row>
    <row r="236" customFormat="false" ht="14.25" hidden="false" customHeight="false" outlineLevel="0" collapsed="false">
      <c r="B236" s="69" t="n">
        <v>1</v>
      </c>
      <c r="C236" s="70" t="s">
        <v>523</v>
      </c>
      <c r="D236" s="70"/>
      <c r="E236" s="70"/>
      <c r="F236" s="70"/>
      <c r="G236" s="70"/>
      <c r="H236" s="70"/>
      <c r="J236" s="595"/>
      <c r="L236" s="71" t="s">
        <v>338</v>
      </c>
      <c r="M236" s="66"/>
      <c r="N236" s="31" t="n">
        <f aca="false">N345</f>
        <v>0</v>
      </c>
    </row>
    <row r="237" customFormat="false" ht="14.25" hidden="false" customHeight="false" outlineLevel="0" collapsed="false">
      <c r="B237" s="101" t="n">
        <v>1</v>
      </c>
      <c r="C237" s="73" t="s">
        <v>111</v>
      </c>
      <c r="D237" s="74"/>
      <c r="E237" s="75" t="s">
        <v>340</v>
      </c>
      <c r="F237" s="76" t="s">
        <v>341</v>
      </c>
      <c r="G237" s="76" t="s">
        <v>342</v>
      </c>
      <c r="H237" s="77" t="s">
        <v>343</v>
      </c>
      <c r="J237" s="595"/>
      <c r="L237" s="78" t="s">
        <v>344</v>
      </c>
      <c r="M237" s="66"/>
      <c r="N237" s="31" t="n">
        <f aca="false">N266</f>
        <v>0</v>
      </c>
    </row>
    <row r="238" customFormat="false" ht="14.25" hidden="false" customHeight="false" outlineLevel="0" collapsed="false">
      <c r="B238" s="596"/>
      <c r="C238" s="597" t="s">
        <v>524</v>
      </c>
      <c r="D238" s="598" t="str">
        <f aca="false">VLOOKUP(C238,СписокРабот!$B:$E,2,FALSE())</f>
        <v>Демонтаж смесителя для ванны( встроенного применять К-4)</v>
      </c>
      <c r="E238" s="599" t="str">
        <f aca="false">VLOOKUP(C238,СписокРабот!$B:$E,3,FALSE())</f>
        <v>ед.</v>
      </c>
      <c r="F238" s="600" t="n">
        <f aca="false">VLOOKUP(C238,СписокРабот!$B:$E,4,FALSE())</f>
        <v>312</v>
      </c>
      <c r="G238" s="688" t="n">
        <v>1</v>
      </c>
      <c r="H238" s="602" t="n">
        <f aca="false">G238*F238</f>
        <v>312</v>
      </c>
      <c r="J238" s="595"/>
      <c r="L238" s="83"/>
      <c r="M238" s="66" t="n">
        <f aca="false">$F238*(100%-$B$3)</f>
        <v>265.2</v>
      </c>
      <c r="N238" s="31" t="n">
        <f aca="false">IF(B238=1,$G238*$M238,0)</f>
        <v>0</v>
      </c>
    </row>
    <row r="239" customFormat="false" ht="14.25" hidden="false" customHeight="false" outlineLevel="0" collapsed="false">
      <c r="B239" s="596"/>
      <c r="C239" s="597" t="s">
        <v>525</v>
      </c>
      <c r="D239" s="598" t="str">
        <f aca="false">VLOOKUP(C239,СписокРабот!$B:$E,2,FALSE())</f>
        <v>Демонтаж смесителя для мойки, раковины и т.п.</v>
      </c>
      <c r="E239" s="599" t="str">
        <f aca="false">VLOOKUP(C239,СписокРабот!$B:$E,3,FALSE())</f>
        <v>ед.</v>
      </c>
      <c r="F239" s="600" t="n">
        <f aca="false">VLOOKUP(C239,СписокРабот!$B:$E,4,FALSE())</f>
        <v>468</v>
      </c>
      <c r="G239" s="688" t="n">
        <v>1</v>
      </c>
      <c r="H239" s="602" t="n">
        <f aca="false">G239*F239</f>
        <v>468</v>
      </c>
      <c r="J239" s="595"/>
      <c r="L239" s="83"/>
      <c r="M239" s="66" t="n">
        <f aca="false">$F239*(100%-$B$3)</f>
        <v>397.8</v>
      </c>
      <c r="N239" s="31" t="n">
        <f aca="false">IF(B239=1,$G239*$M239,0)</f>
        <v>0</v>
      </c>
    </row>
    <row r="240" customFormat="false" ht="14.25" hidden="false" customHeight="false" outlineLevel="0" collapsed="false">
      <c r="B240" s="596"/>
      <c r="C240" s="597" t="s">
        <v>112</v>
      </c>
      <c r="D240" s="598" t="str">
        <f aca="false">VLOOKUP(C240,СписокРабот!$B:$E,2,FALSE())</f>
        <v>Демонтаж пластиковых труб отопления в свободном доступе</v>
      </c>
      <c r="E240" s="599" t="str">
        <f aca="false">VLOOKUP(C240,СписокРабот!$B:$E,3,FALSE())</f>
        <v>п.м</v>
      </c>
      <c r="F240" s="600" t="n">
        <f aca="false">VLOOKUP(C240,СписокРабот!$B:$E,4,FALSE())</f>
        <v>129</v>
      </c>
      <c r="G240" s="688" t="n">
        <v>1</v>
      </c>
      <c r="H240" s="602" t="n">
        <f aca="false">G240*F240</f>
        <v>129</v>
      </c>
      <c r="J240" s="595"/>
      <c r="L240" s="83"/>
      <c r="M240" s="66" t="n">
        <f aca="false">$F240*(100%-$B$3)</f>
        <v>109.65</v>
      </c>
      <c r="N240" s="31" t="n">
        <f aca="false">IF(B240=1,$G240*$M240,0)</f>
        <v>0</v>
      </c>
    </row>
    <row r="241" customFormat="false" ht="14.25" hidden="false" customHeight="false" outlineLevel="0" collapsed="false">
      <c r="B241" s="596"/>
      <c r="C241" s="597" t="s">
        <v>526</v>
      </c>
      <c r="D241" s="598" t="str">
        <f aca="false">VLOOKUP(C241,СписокРабот!$B:$E,2,FALSE())</f>
        <v>Демонтаж унитаза / биде</v>
      </c>
      <c r="E241" s="599" t="str">
        <f aca="false">VLOOKUP(C241,СписокРабот!$B:$E,3,FALSE())</f>
        <v>ед.</v>
      </c>
      <c r="F241" s="600" t="n">
        <f aca="false">VLOOKUP(C241,СписокРабот!$B:$E,4,FALSE())</f>
        <v>758</v>
      </c>
      <c r="G241" s="688" t="n">
        <v>1</v>
      </c>
      <c r="H241" s="602" t="n">
        <f aca="false">G241*F241</f>
        <v>758</v>
      </c>
      <c r="J241" s="595"/>
      <c r="L241" s="83"/>
      <c r="M241" s="66" t="n">
        <f aca="false">$F241*(100%-$B$3)</f>
        <v>644.3</v>
      </c>
      <c r="N241" s="31" t="n">
        <f aca="false">IF(B241=1,$G241*$M241,0)</f>
        <v>0</v>
      </c>
    </row>
    <row r="242" customFormat="false" ht="14.25" hidden="false" customHeight="false" outlineLevel="0" collapsed="false">
      <c r="B242" s="596"/>
      <c r="C242" s="597" t="s">
        <v>527</v>
      </c>
      <c r="D242" s="598" t="str">
        <f aca="false">VLOOKUP(C242,СписокРабот!$B:$E,2,FALSE())</f>
        <v>Демонтаж чаши инсталяции</v>
      </c>
      <c r="E242" s="599" t="str">
        <f aca="false">VLOOKUP(C242,СписокРабот!$B:$E,3,FALSE())</f>
        <v>ед.</v>
      </c>
      <c r="F242" s="600" t="n">
        <f aca="false">VLOOKUP(C242,СписокРабот!$B:$E,4,FALSE())</f>
        <v>706</v>
      </c>
      <c r="G242" s="688" t="n">
        <v>1</v>
      </c>
      <c r="H242" s="602" t="n">
        <f aca="false">G242*F242</f>
        <v>706</v>
      </c>
      <c r="J242" s="595"/>
      <c r="L242" s="83"/>
      <c r="M242" s="66" t="n">
        <f aca="false">$F242*(100%-$B$3)</f>
        <v>600.1</v>
      </c>
      <c r="N242" s="31" t="n">
        <f aca="false">IF(B242=1,$G242*$M242,0)</f>
        <v>0</v>
      </c>
    </row>
    <row r="243" customFormat="false" ht="14.25" hidden="false" customHeight="false" outlineLevel="0" collapsed="false">
      <c r="B243" s="596"/>
      <c r="C243" s="597" t="s">
        <v>528</v>
      </c>
      <c r="D243" s="598" t="str">
        <f aca="false">VLOOKUP(C243,СписокРабот!$B:$E,2,FALSE())</f>
        <v>Демонтаж раковины</v>
      </c>
      <c r="E243" s="599" t="str">
        <f aca="false">VLOOKUP(C243,СписокРабот!$B:$E,3,FALSE())</f>
        <v>ед.</v>
      </c>
      <c r="F243" s="600" t="n">
        <f aca="false">VLOOKUP(C243,СписокРабот!$B:$E,4,FALSE())</f>
        <v>436</v>
      </c>
      <c r="G243" s="688" t="n">
        <v>1</v>
      </c>
      <c r="H243" s="602" t="n">
        <f aca="false">G243*F243</f>
        <v>436</v>
      </c>
      <c r="J243" s="595"/>
      <c r="L243" s="83"/>
      <c r="M243" s="66" t="n">
        <f aca="false">$F243*(100%-$B$3)</f>
        <v>370.6</v>
      </c>
      <c r="N243" s="31" t="n">
        <f aca="false">IF(B243=1,$G243*$M243,0)</f>
        <v>0</v>
      </c>
    </row>
    <row r="244" customFormat="false" ht="14.25" hidden="false" customHeight="false" outlineLevel="0" collapsed="false">
      <c r="B244" s="596"/>
      <c r="C244" s="597" t="s">
        <v>529</v>
      </c>
      <c r="D244" s="598" t="str">
        <f aca="false">VLOOKUP(C244,СписокРабот!$B:$E,2,FALSE())</f>
        <v>Демонтаж раковины с подстольем</v>
      </c>
      <c r="E244" s="599" t="str">
        <f aca="false">VLOOKUP(C244,СписокРабот!$B:$E,3,FALSE())</f>
        <v>ед.</v>
      </c>
      <c r="F244" s="600" t="n">
        <f aca="false">VLOOKUP(C244,СписокРабот!$B:$E,4,FALSE())</f>
        <v>499</v>
      </c>
      <c r="G244" s="688" t="n">
        <v>1</v>
      </c>
      <c r="H244" s="602" t="n">
        <f aca="false">G244*F244</f>
        <v>499</v>
      </c>
      <c r="J244" s="595"/>
      <c r="L244" s="83"/>
      <c r="M244" s="66" t="n">
        <f aca="false">$F244*(100%-$B$3)</f>
        <v>424.15</v>
      </c>
      <c r="N244" s="31" t="n">
        <f aca="false">IF(B244=1,$G244*$M244,0)</f>
        <v>0</v>
      </c>
    </row>
    <row r="245" customFormat="false" ht="14.25" hidden="false" customHeight="false" outlineLevel="0" collapsed="false">
      <c r="B245" s="596"/>
      <c r="C245" s="597" t="s">
        <v>530</v>
      </c>
      <c r="D245" s="598" t="str">
        <f aca="false">VLOOKUP(C245,СписокРабот!$B:$E,2,FALSE())</f>
        <v>Демонтаж «Мойдодыра»</v>
      </c>
      <c r="E245" s="599" t="str">
        <f aca="false">VLOOKUP(C245,СписокРабот!$B:$E,3,FALSE())</f>
        <v>ед.</v>
      </c>
      <c r="F245" s="600" t="n">
        <f aca="false">VLOOKUP(C245,СписокРабот!$B:$E,4,FALSE())</f>
        <v>482</v>
      </c>
      <c r="G245" s="688" t="n">
        <v>1</v>
      </c>
      <c r="H245" s="602" t="n">
        <f aca="false">G245*F245</f>
        <v>482</v>
      </c>
      <c r="J245" s="595"/>
      <c r="L245" s="83"/>
      <c r="M245" s="66" t="n">
        <f aca="false">$F245*(100%-$B$3)</f>
        <v>409.7</v>
      </c>
      <c r="N245" s="31" t="n">
        <f aca="false">IF(B245=1,$G245*$M245,0)</f>
        <v>0</v>
      </c>
    </row>
    <row r="246" customFormat="false" ht="14.25" hidden="false" customHeight="false" outlineLevel="0" collapsed="false">
      <c r="B246" s="596"/>
      <c r="C246" s="597" t="s">
        <v>531</v>
      </c>
      <c r="D246" s="598" t="str">
        <f aca="false">VLOOKUP(C246,СписокРабот!$B:$E,2,FALSE())</f>
        <v>Демонтаж ванны (чугун, акрил, камень)</v>
      </c>
      <c r="E246" s="599" t="str">
        <f aca="false">VLOOKUP(C246,СписокРабот!$B:$E,3,FALSE())</f>
        <v>ед.</v>
      </c>
      <c r="F246" s="600" t="n">
        <f aca="false">VLOOKUP(C246,СписокРабот!$B:$E,4,FALSE())</f>
        <v>3880</v>
      </c>
      <c r="G246" s="688" t="n">
        <v>1</v>
      </c>
      <c r="H246" s="602" t="n">
        <f aca="false">G246*F246</f>
        <v>3880</v>
      </c>
      <c r="J246" s="595"/>
      <c r="L246" s="83"/>
      <c r="M246" s="66" t="n">
        <f aca="false">$F246*(100%-$B$3)</f>
        <v>3298</v>
      </c>
      <c r="N246" s="31" t="n">
        <f aca="false">IF(B246=1,$G246*$M246,0)</f>
        <v>0</v>
      </c>
    </row>
    <row r="247" customFormat="false" ht="14.25" hidden="false" customHeight="false" outlineLevel="0" collapsed="false">
      <c r="B247" s="596"/>
      <c r="C247" s="597" t="s">
        <v>532</v>
      </c>
      <c r="D247" s="598" t="str">
        <f aca="false">VLOOKUP(C247,СписокРабот!$B:$E,2,FALSE())</f>
        <v>Демонтаж ванны (сталь)</v>
      </c>
      <c r="E247" s="599" t="str">
        <f aca="false">VLOOKUP(C247,СписокРабот!$B:$E,3,FALSE())</f>
        <v>ед.</v>
      </c>
      <c r="F247" s="600" t="n">
        <f aca="false">VLOOKUP(C247,СписокРабот!$B:$E,4,FALSE())</f>
        <v>1411</v>
      </c>
      <c r="G247" s="688" t="n">
        <v>1</v>
      </c>
      <c r="H247" s="602" t="n">
        <f aca="false">G247*F247</f>
        <v>1411</v>
      </c>
      <c r="J247" s="595"/>
      <c r="L247" s="83"/>
      <c r="M247" s="66" t="n">
        <f aca="false">$F247*(100%-$B$3)</f>
        <v>1199.35</v>
      </c>
      <c r="N247" s="31" t="n">
        <f aca="false">IF(B247=1,$G247*$M247,0)</f>
        <v>0</v>
      </c>
    </row>
    <row r="248" customFormat="false" ht="14.25" hidden="false" customHeight="false" outlineLevel="0" collapsed="false">
      <c r="B248" s="596"/>
      <c r="C248" s="597" t="s">
        <v>533</v>
      </c>
      <c r="D248" s="598" t="str">
        <f aca="false">VLOOKUP(C248,СписокРабот!$B:$E,2,FALSE())</f>
        <v>Демонтаж поддона</v>
      </c>
      <c r="E248" s="599" t="str">
        <f aca="false">VLOOKUP(C248,СписокРабот!$B:$E,3,FALSE())</f>
        <v>ед.</v>
      </c>
      <c r="F248" s="600" t="n">
        <f aca="false">VLOOKUP(C248,СписокРабот!$B:$E,4,FALSE())</f>
        <v>1668</v>
      </c>
      <c r="G248" s="688" t="n">
        <v>1</v>
      </c>
      <c r="H248" s="602" t="n">
        <f aca="false">G248*F248</f>
        <v>1668</v>
      </c>
      <c r="J248" s="595"/>
      <c r="L248" s="83"/>
      <c r="M248" s="66" t="n">
        <f aca="false">$F248*(100%-$B$3)</f>
        <v>1417.8</v>
      </c>
      <c r="N248" s="31" t="n">
        <f aca="false">IF(B248=1,$G248*$M248,0)</f>
        <v>0</v>
      </c>
    </row>
    <row r="249" customFormat="false" ht="14.25" hidden="false" customHeight="false" outlineLevel="0" collapsed="false">
      <c r="B249" s="596"/>
      <c r="C249" s="597" t="s">
        <v>534</v>
      </c>
      <c r="D249" s="598" t="str">
        <f aca="false">VLOOKUP(C249,СписокРабот!$B:$E,2,FALSE())</f>
        <v>Демонтаж фильтра ТО на американках</v>
      </c>
      <c r="E249" s="599" t="str">
        <f aca="false">VLOOKUP(C249,СписокРабот!$B:$E,3,FALSE())</f>
        <v>ед.</v>
      </c>
      <c r="F249" s="600" t="n">
        <f aca="false">VLOOKUP(C249,СписокРабот!$B:$E,4,FALSE())</f>
        <v>238</v>
      </c>
      <c r="G249" s="688" t="n">
        <v>1</v>
      </c>
      <c r="H249" s="602" t="n">
        <f aca="false">G249*F249</f>
        <v>238</v>
      </c>
      <c r="J249" s="595"/>
      <c r="L249" s="83"/>
      <c r="M249" s="66" t="n">
        <f aca="false">$F249*(100%-$B$3)</f>
        <v>202.3</v>
      </c>
      <c r="N249" s="31" t="n">
        <f aca="false">IF(B249=1,$G249*$M249,0)</f>
        <v>0</v>
      </c>
    </row>
    <row r="250" customFormat="false" ht="14.25" hidden="false" customHeight="false" outlineLevel="0" collapsed="false">
      <c r="B250" s="596"/>
      <c r="C250" s="597" t="s">
        <v>535</v>
      </c>
      <c r="D250" s="598" t="str">
        <f aca="false">VLOOKUP(C250,СписокРабот!$B:$E,2,FALSE())</f>
        <v>Демонтаж фильтра ТО в жёстком соединении</v>
      </c>
      <c r="E250" s="599" t="str">
        <f aca="false">VLOOKUP(C250,СписокРабот!$B:$E,3,FALSE())</f>
        <v>ед.</v>
      </c>
      <c r="F250" s="600" t="n">
        <f aca="false">VLOOKUP(C250,СписокРабот!$B:$E,4,FALSE())</f>
        <v>511</v>
      </c>
      <c r="G250" s="688" t="n">
        <v>1</v>
      </c>
      <c r="H250" s="602" t="n">
        <f aca="false">G250*F250</f>
        <v>511</v>
      </c>
      <c r="J250" s="595"/>
      <c r="L250" s="83"/>
      <c r="M250" s="66" t="n">
        <f aca="false">$F250*(100%-$B$3)</f>
        <v>434.35</v>
      </c>
      <c r="N250" s="31" t="n">
        <f aca="false">IF(B250=1,$G250*$M250,0)</f>
        <v>0</v>
      </c>
    </row>
    <row r="251" customFormat="false" ht="14.25" hidden="false" customHeight="false" outlineLevel="0" collapsed="false">
      <c r="B251" s="596"/>
      <c r="C251" s="597" t="s">
        <v>536</v>
      </c>
      <c r="D251" s="598" t="str">
        <f aca="false">VLOOKUP(C251,СписокРабот!$B:$E,2,FALSE())</f>
        <v>Демонтаж шарового крана</v>
      </c>
      <c r="E251" s="599" t="str">
        <f aca="false">VLOOKUP(C251,СписокРабот!$B:$E,3,FALSE())</f>
        <v>ед.</v>
      </c>
      <c r="F251" s="600" t="n">
        <f aca="false">VLOOKUP(C251,СписокРабот!$B:$E,4,FALSE())</f>
        <v>312</v>
      </c>
      <c r="G251" s="688" t="n">
        <v>1</v>
      </c>
      <c r="H251" s="602" t="n">
        <f aca="false">G251*F251</f>
        <v>312</v>
      </c>
      <c r="J251" s="595"/>
      <c r="L251" s="83"/>
      <c r="M251" s="66" t="n">
        <f aca="false">$F251*(100%-$B$3)</f>
        <v>265.2</v>
      </c>
      <c r="N251" s="31" t="n">
        <f aca="false">IF(B251=1,$G251*$M251,0)</f>
        <v>0</v>
      </c>
    </row>
    <row r="252" customFormat="false" ht="14.25" hidden="false" customHeight="false" outlineLevel="0" collapsed="false">
      <c r="B252" s="596"/>
      <c r="C252" s="597" t="s">
        <v>537</v>
      </c>
      <c r="D252" s="598" t="str">
        <f aca="false">VLOOKUP(C252,СписокРабот!$B:$E,2,FALSE())</f>
        <v>Демонтаж шарового крана на стояке</v>
      </c>
      <c r="E252" s="599" t="str">
        <f aca="false">VLOOKUP(C252,СписокРабот!$B:$E,3,FALSE())</f>
        <v>ед.</v>
      </c>
      <c r="F252" s="600" t="n">
        <f aca="false">VLOOKUP(C252,СписокРабот!$B:$E,4,FALSE())</f>
        <v>353</v>
      </c>
      <c r="G252" s="688" t="n">
        <v>1</v>
      </c>
      <c r="H252" s="602" t="n">
        <f aca="false">G252*F252</f>
        <v>353</v>
      </c>
      <c r="J252" s="595"/>
      <c r="L252" s="83"/>
      <c r="M252" s="66" t="n">
        <f aca="false">$F252*(100%-$B$3)</f>
        <v>300.05</v>
      </c>
      <c r="N252" s="31" t="n">
        <f aca="false">IF(B252=1,$G252*$M252,0)</f>
        <v>0</v>
      </c>
    </row>
    <row r="253" customFormat="false" ht="14.25" hidden="false" customHeight="false" outlineLevel="0" collapsed="false">
      <c r="B253" s="596"/>
      <c r="C253" s="597" t="s">
        <v>538</v>
      </c>
      <c r="D253" s="598" t="str">
        <f aca="false">VLOOKUP(C253,СписокРабот!$B:$E,2,FALSE())</f>
        <v>Демонтаж регулятора давления</v>
      </c>
      <c r="E253" s="599" t="str">
        <f aca="false">VLOOKUP(C253,СписокРабот!$B:$E,3,FALSE())</f>
        <v>ед.</v>
      </c>
      <c r="F253" s="600" t="n">
        <f aca="false">VLOOKUP(C253,СписокРабот!$B:$E,4,FALSE())</f>
        <v>312</v>
      </c>
      <c r="G253" s="688" t="n">
        <v>1</v>
      </c>
      <c r="H253" s="602" t="n">
        <f aca="false">G253*F253</f>
        <v>312</v>
      </c>
      <c r="J253" s="595"/>
      <c r="L253" s="83"/>
      <c r="M253" s="66" t="n">
        <f aca="false">$F253*(100%-$B$3)</f>
        <v>265.2</v>
      </c>
      <c r="N253" s="31" t="n">
        <f aca="false">IF(B253=1,$G253*$M253,0)</f>
        <v>0</v>
      </c>
    </row>
    <row r="254" customFormat="false" ht="14.25" hidden="false" customHeight="false" outlineLevel="0" collapsed="false">
      <c r="B254" s="596"/>
      <c r="C254" s="597" t="s">
        <v>539</v>
      </c>
      <c r="D254" s="598" t="str">
        <f aca="false">VLOOKUP(C254,СписокРабот!$B:$E,2,FALSE())</f>
        <v>Демонтаж фильтра ГО</v>
      </c>
      <c r="E254" s="599" t="str">
        <f aca="false">VLOOKUP(C254,СписокРабот!$B:$E,3,FALSE())</f>
        <v>ед.</v>
      </c>
      <c r="F254" s="600" t="n">
        <f aca="false">VLOOKUP(C254,СписокРабот!$B:$E,4,FALSE())</f>
        <v>325</v>
      </c>
      <c r="G254" s="688" t="n">
        <v>1</v>
      </c>
      <c r="H254" s="602" t="n">
        <f aca="false">G254*F254</f>
        <v>325</v>
      </c>
      <c r="J254" s="595"/>
      <c r="L254" s="83"/>
      <c r="M254" s="66" t="n">
        <f aca="false">$F254*(100%-$B$3)</f>
        <v>276.25</v>
      </c>
      <c r="N254" s="31" t="n">
        <f aca="false">IF(B254=1,$G254*$M254,0)</f>
        <v>0</v>
      </c>
    </row>
    <row r="255" customFormat="false" ht="14.25" hidden="false" customHeight="false" outlineLevel="0" collapsed="false">
      <c r="B255" s="596"/>
      <c r="C255" s="597" t="s">
        <v>540</v>
      </c>
      <c r="D255" s="598" t="str">
        <f aca="false">VLOOKUP(C255,СписокРабот!$B:$E,2,FALSE())</f>
        <v>Демонтаж гребёнки</v>
      </c>
      <c r="E255" s="599" t="str">
        <f aca="false">VLOOKUP(C255,СписокРабот!$B:$E,3,FALSE())</f>
        <v>ед.</v>
      </c>
      <c r="F255" s="600" t="n">
        <f aca="false">VLOOKUP(C255,СписокРабот!$B:$E,4,FALSE())</f>
        <v>674</v>
      </c>
      <c r="G255" s="688" t="n">
        <v>1</v>
      </c>
      <c r="H255" s="602" t="n">
        <f aca="false">G255*F255</f>
        <v>674</v>
      </c>
      <c r="J255" s="595"/>
      <c r="L255" s="83"/>
      <c r="M255" s="66" t="n">
        <f aca="false">$F255*(100%-$B$3)</f>
        <v>572.9</v>
      </c>
      <c r="N255" s="31" t="n">
        <f aca="false">IF(B255=1,$G255*$M255,0)</f>
        <v>0</v>
      </c>
    </row>
    <row r="256" customFormat="false" ht="14.25" hidden="false" customHeight="false" outlineLevel="0" collapsed="false">
      <c r="B256" s="596"/>
      <c r="C256" s="597" t="s">
        <v>541</v>
      </c>
      <c r="D256" s="598" t="str">
        <f aca="false">VLOOKUP(C256,СписокРабот!$B:$E,2,FALSE())</f>
        <v>Демонтаж счётчика</v>
      </c>
      <c r="E256" s="599" t="str">
        <f aca="false">VLOOKUP(C256,СписокРабот!$B:$E,3,FALSE())</f>
        <v>ед.</v>
      </c>
      <c r="F256" s="600" t="n">
        <f aca="false">VLOOKUP(C256,СписокРабот!$B:$E,4,FALSE())</f>
        <v>312</v>
      </c>
      <c r="G256" s="688" t="n">
        <v>1</v>
      </c>
      <c r="H256" s="602" t="n">
        <f aca="false">G256*F256</f>
        <v>312</v>
      </c>
      <c r="J256" s="595"/>
      <c r="L256" s="83"/>
      <c r="M256" s="66" t="n">
        <f aca="false">$F256*(100%-$B$3)</f>
        <v>265.2</v>
      </c>
      <c r="N256" s="31" t="n">
        <f aca="false">IF(B256=1,$G256*$M256,0)</f>
        <v>0</v>
      </c>
    </row>
    <row r="257" customFormat="false" ht="14.25" hidden="false" customHeight="false" outlineLevel="0" collapsed="false">
      <c r="B257" s="596"/>
      <c r="C257" s="597" t="s">
        <v>542</v>
      </c>
      <c r="D257" s="598" t="str">
        <f aca="false">VLOOKUP(C257,СписокРабот!$B:$E,2,FALSE())</f>
        <v>Демонтаж полотенцесушителя</v>
      </c>
      <c r="E257" s="599" t="str">
        <f aca="false">VLOOKUP(C257,СписокРабот!$B:$E,3,FALSE())</f>
        <v>ед.</v>
      </c>
      <c r="F257" s="600" t="n">
        <f aca="false">VLOOKUP(C257,СписокРабот!$B:$E,4,FALSE())</f>
        <v>1152</v>
      </c>
      <c r="G257" s="688" t="n">
        <v>1</v>
      </c>
      <c r="H257" s="602" t="n">
        <f aca="false">G257*F257</f>
        <v>1152</v>
      </c>
      <c r="J257" s="595"/>
      <c r="L257" s="83"/>
      <c r="M257" s="66" t="n">
        <f aca="false">$F257*(100%-$B$3)</f>
        <v>979.2</v>
      </c>
      <c r="N257" s="31" t="n">
        <f aca="false">IF(B257=1,$G257*$M257,0)</f>
        <v>0</v>
      </c>
    </row>
    <row r="258" customFormat="false" ht="14.25" hidden="false" customHeight="false" outlineLevel="0" collapsed="false">
      <c r="B258" s="596"/>
      <c r="C258" s="597" t="s">
        <v>543</v>
      </c>
      <c r="D258" s="598" t="str">
        <f aca="false">VLOOKUP(C258,СписокРабот!$B:$E,2,FALSE())</f>
        <v>Демонтаж стиральной машины</v>
      </c>
      <c r="E258" s="599" t="str">
        <f aca="false">VLOOKUP(C258,СписокРабот!$B:$E,3,FALSE())</f>
        <v>ед.</v>
      </c>
      <c r="F258" s="600" t="n">
        <f aca="false">VLOOKUP(C258,СписокРабот!$B:$E,4,FALSE())</f>
        <v>736</v>
      </c>
      <c r="G258" s="688" t="n">
        <v>1</v>
      </c>
      <c r="H258" s="602" t="n">
        <f aca="false">G258*F258</f>
        <v>736</v>
      </c>
      <c r="J258" s="595"/>
      <c r="L258" s="83"/>
      <c r="M258" s="66" t="n">
        <f aca="false">$F258*(100%-$B$3)</f>
        <v>625.6</v>
      </c>
      <c r="N258" s="31" t="n">
        <f aca="false">IF(B258=1,$G258*$M258,0)</f>
        <v>0</v>
      </c>
    </row>
    <row r="259" customFormat="false" ht="14.25" hidden="false" customHeight="false" outlineLevel="0" collapsed="false">
      <c r="B259" s="596"/>
      <c r="C259" s="597" t="s">
        <v>544</v>
      </c>
      <c r="D259" s="598" t="str">
        <f aca="false">VLOOKUP(C259,СписокРабот!$B:$E,2,FALSE())</f>
        <v>Демонтаж душевой кабины</v>
      </c>
      <c r="E259" s="599" t="str">
        <f aca="false">VLOOKUP(C259,СписокРабот!$B:$E,3,FALSE())</f>
        <v>ед.</v>
      </c>
      <c r="F259" s="600" t="n">
        <f aca="false">VLOOKUP(C259,СписокРабот!$B:$E,4,FALSE())</f>
        <v>3950</v>
      </c>
      <c r="G259" s="688" t="n">
        <v>1</v>
      </c>
      <c r="H259" s="602" t="n">
        <f aca="false">G259*F259</f>
        <v>3950</v>
      </c>
      <c r="J259" s="595"/>
      <c r="L259" s="83"/>
      <c r="M259" s="66" t="n">
        <f aca="false">$F259*(100%-$B$3)</f>
        <v>3357.5</v>
      </c>
      <c r="N259" s="31" t="n">
        <f aca="false">IF(B259=1,$G259*$M259,0)</f>
        <v>0</v>
      </c>
    </row>
    <row r="260" customFormat="false" ht="14.25" hidden="false" customHeight="false" outlineLevel="0" collapsed="false">
      <c r="B260" s="596"/>
      <c r="C260" s="597" t="s">
        <v>545</v>
      </c>
      <c r="D260" s="598" t="str">
        <f aca="false">VLOOKUP(C260,СписокРабот!$B:$E,2,FALSE())</f>
        <v>Демонтаж фартука под ванной</v>
      </c>
      <c r="E260" s="599" t="str">
        <f aca="false">VLOOKUP(C260,СписокРабот!$B:$E,3,FALSE())</f>
        <v>ед.</v>
      </c>
      <c r="F260" s="600" t="n">
        <f aca="false">VLOOKUP(C260,СписокРабот!$B:$E,4,FALSE())</f>
        <v>1204</v>
      </c>
      <c r="G260" s="688" t="n">
        <v>1</v>
      </c>
      <c r="H260" s="602" t="n">
        <f aca="false">G260*F260</f>
        <v>1204</v>
      </c>
      <c r="J260" s="595"/>
      <c r="L260" s="83"/>
      <c r="M260" s="66" t="n">
        <f aca="false">$F260*(100%-$B$3)</f>
        <v>1023.4</v>
      </c>
      <c r="N260" s="31" t="n">
        <f aca="false">IF(B260=1,$G260*$M260,0)</f>
        <v>0</v>
      </c>
    </row>
    <row r="261" customFormat="false" ht="14.25" hidden="false" customHeight="false" outlineLevel="0" collapsed="false">
      <c r="B261" s="596"/>
      <c r="C261" s="597" t="s">
        <v>546</v>
      </c>
      <c r="D261" s="598" t="str">
        <f aca="false">VLOOKUP(C261,СписокРабот!$B:$E,2,FALSE())</f>
        <v>Демонтаж подиума под ванну, душевую кабину. </v>
      </c>
      <c r="E261" s="599" t="str">
        <f aca="false">VLOOKUP(C261,СписокРабот!$B:$E,3,FALSE())</f>
        <v>ед</v>
      </c>
      <c r="F261" s="600" t="n">
        <f aca="false">VLOOKUP(C261,СписокРабот!$B:$E,4,FALSE())</f>
        <v>4373</v>
      </c>
      <c r="G261" s="688" t="n">
        <v>1</v>
      </c>
      <c r="H261" s="602" t="n">
        <f aca="false">G261*F261</f>
        <v>4373</v>
      </c>
      <c r="J261" s="595"/>
      <c r="L261" s="83"/>
      <c r="M261" s="66" t="n">
        <f aca="false">$F261*(100%-$B$3)</f>
        <v>3717.05</v>
      </c>
      <c r="N261" s="31" t="n">
        <f aca="false">IF(B261=1,$G261*$M261,0)</f>
        <v>0</v>
      </c>
    </row>
    <row r="262" customFormat="false" ht="14.25" hidden="false" customHeight="false" outlineLevel="0" collapsed="false">
      <c r="B262" s="596"/>
      <c r="C262" s="597" t="s">
        <v>547</v>
      </c>
      <c r="D262" s="598" t="str">
        <f aca="false">VLOOKUP(C262,СписокРабот!$B:$E,2,FALSE())</f>
        <v>Демонтаж водонагревателя</v>
      </c>
      <c r="E262" s="599" t="str">
        <f aca="false">VLOOKUP(C262,СписокРабот!$B:$E,3,FALSE())</f>
        <v>ед.</v>
      </c>
      <c r="F262" s="600" t="n">
        <f aca="false">VLOOKUP(C262,СписокРабот!$B:$E,4,FALSE())</f>
        <v>809</v>
      </c>
      <c r="G262" s="688" t="n">
        <v>1</v>
      </c>
      <c r="H262" s="602" t="n">
        <f aca="false">G262*F262</f>
        <v>809</v>
      </c>
      <c r="J262" s="595"/>
      <c r="L262" s="83"/>
      <c r="M262" s="66" t="n">
        <f aca="false">$F262*(100%-$B$3)</f>
        <v>687.65</v>
      </c>
      <c r="N262" s="31" t="n">
        <f aca="false">IF(B262=1,$G262*$M262,0)</f>
        <v>0</v>
      </c>
    </row>
    <row r="263" customFormat="false" ht="14.25" hidden="false" customHeight="false" outlineLevel="0" collapsed="false">
      <c r="B263" s="596"/>
      <c r="C263" s="597" t="s">
        <v>548</v>
      </c>
      <c r="D263" s="598" t="str">
        <f aca="false">VLOOKUP(C263,СписокРабот!$B:$E,2,FALSE())</f>
        <v>Демонтаж стальных труб г/х воды, канализации</v>
      </c>
      <c r="E263" s="599" t="str">
        <f aca="false">VLOOKUP(C263,СписокРабот!$B:$E,3,FALSE())</f>
        <v>п.м</v>
      </c>
      <c r="F263" s="600" t="n">
        <f aca="false">VLOOKUP(C263,СписокРабот!$B:$E,4,FALSE())</f>
        <v>736</v>
      </c>
      <c r="G263" s="620" t="n">
        <v>1</v>
      </c>
      <c r="H263" s="602" t="n">
        <f aca="false">G263*F263</f>
        <v>736</v>
      </c>
      <c r="J263" s="595"/>
      <c r="L263" s="83"/>
      <c r="M263" s="66" t="n">
        <f aca="false">$F263*(100%-$B$3)</f>
        <v>625.6</v>
      </c>
      <c r="N263" s="31" t="n">
        <f aca="false">IF(B263=1,$G263*$M263,0)</f>
        <v>0</v>
      </c>
    </row>
    <row r="264" customFormat="false" ht="14.25" hidden="false" customHeight="false" outlineLevel="0" collapsed="false">
      <c r="B264" s="596"/>
      <c r="C264" s="597" t="s">
        <v>549</v>
      </c>
      <c r="D264" s="598" t="str">
        <f aca="false">VLOOKUP(C264,СписокРабот!$B:$E,2,FALSE())</f>
        <v>Демонтаж пластиковых труб г/х водоснабжения</v>
      </c>
      <c r="E264" s="599" t="str">
        <f aca="false">VLOOKUP(C264,СписокРабот!$B:$E,3,FALSE())</f>
        <v>п.м</v>
      </c>
      <c r="F264" s="600" t="n">
        <f aca="false">VLOOKUP(C264,СписокРабот!$B:$E,4,FALSE())</f>
        <v>370</v>
      </c>
      <c r="G264" s="620" t="n">
        <v>1</v>
      </c>
      <c r="H264" s="602" t="n">
        <f aca="false">G264*F264</f>
        <v>370</v>
      </c>
      <c r="J264" s="595"/>
      <c r="L264" s="83"/>
      <c r="M264" s="66" t="n">
        <f aca="false">$F264*(100%-$B$3)</f>
        <v>314.5</v>
      </c>
      <c r="N264" s="31" t="n">
        <f aca="false">IF(B264=1,$G264*$M264,0)</f>
        <v>0</v>
      </c>
    </row>
    <row r="265" customFormat="false" ht="14.25" hidden="false" customHeight="false" outlineLevel="0" collapsed="false">
      <c r="B265" s="596"/>
      <c r="C265" s="597" t="s">
        <v>114</v>
      </c>
      <c r="D265" s="598" t="str">
        <f aca="false">VLOOKUP(C265,СписокРабот!$B:$E,2,FALSE())</f>
        <v>Демонтаж радиатора отопления</v>
      </c>
      <c r="E265" s="599" t="str">
        <f aca="false">VLOOKUP(C265,СписокРабот!$B:$E,3,FALSE())</f>
        <v>ед.</v>
      </c>
      <c r="F265" s="600" t="n">
        <f aca="false">VLOOKUP(C265,СписокРабот!$B:$E,4,FALSE())</f>
        <v>1338</v>
      </c>
      <c r="G265" s="688" t="n">
        <v>1</v>
      </c>
      <c r="H265" s="602" t="n">
        <f aca="false">G265*F265</f>
        <v>1338</v>
      </c>
      <c r="J265" s="595"/>
      <c r="L265" s="83"/>
      <c r="M265" s="66" t="n">
        <f aca="false">$F265*(100%-$B$3)</f>
        <v>1137.3</v>
      </c>
      <c r="N265" s="31" t="n">
        <f aca="false">IF(B265=1,$G265*$M265,0)</f>
        <v>0</v>
      </c>
    </row>
    <row r="266" customFormat="false" ht="14.25" hidden="false" customHeight="false" outlineLevel="0" collapsed="false">
      <c r="B266" s="85" t="n">
        <v>1</v>
      </c>
      <c r="C266" s="86" t="s">
        <v>116</v>
      </c>
      <c r="D266" s="86"/>
      <c r="E266" s="86"/>
      <c r="F266" s="86"/>
      <c r="G266" s="110" t="n">
        <f aca="false">SUMIF(B238:B265,"&gt;0",H238:H265)</f>
        <v>0</v>
      </c>
      <c r="H266" s="110"/>
      <c r="J266" s="595"/>
      <c r="L266" s="88" t="s">
        <v>354</v>
      </c>
      <c r="M266" s="66"/>
      <c r="N266" s="31" t="n">
        <f aca="false">G266*(100%-$B$3)</f>
        <v>0</v>
      </c>
    </row>
    <row r="267" customFormat="false" ht="14.25" hidden="false" customHeight="false" outlineLevel="0" collapsed="false">
      <c r="B267" s="101" t="n">
        <v>1</v>
      </c>
      <c r="C267" s="73" t="s">
        <v>117</v>
      </c>
      <c r="D267" s="74"/>
      <c r="E267" s="75" t="s">
        <v>340</v>
      </c>
      <c r="F267" s="76" t="s">
        <v>341</v>
      </c>
      <c r="G267" s="76" t="s">
        <v>342</v>
      </c>
      <c r="H267" s="77" t="s">
        <v>343</v>
      </c>
      <c r="J267" s="595"/>
      <c r="L267" s="78" t="s">
        <v>344</v>
      </c>
      <c r="M267" s="66"/>
      <c r="N267" s="31" t="n">
        <f aca="false">N344</f>
        <v>0</v>
      </c>
    </row>
    <row r="268" customFormat="false" ht="14.25" hidden="false" customHeight="false" outlineLevel="0" collapsed="false">
      <c r="B268" s="596"/>
      <c r="C268" s="597" t="s">
        <v>118</v>
      </c>
      <c r="D268" s="598" t="str">
        <f aca="false">VLOOKUP(C268,СписокРабот!$B:$E,2,FALSE())</f>
        <v>Монтаж и подключение раковины (без смесителя)</v>
      </c>
      <c r="E268" s="599" t="str">
        <f aca="false">VLOOKUP(C268,СписокРабот!$B:$E,3,FALSE())</f>
        <v>ед.</v>
      </c>
      <c r="F268" s="600" t="n">
        <f aca="false">VLOOKUP(C268,СписокРабот!$B:$E,4,FALSE())</f>
        <v>2936</v>
      </c>
      <c r="G268" s="688" t="n">
        <v>1</v>
      </c>
      <c r="H268" s="602" t="n">
        <f aca="false">G268*F268</f>
        <v>2936</v>
      </c>
      <c r="J268" s="595"/>
      <c r="L268" s="83"/>
      <c r="M268" s="66" t="n">
        <f aca="false">$F268*(100%-$B$3)</f>
        <v>2495.6</v>
      </c>
      <c r="N268" s="31" t="n">
        <f aca="false">IF(B268=1,$G268*$M268,0)</f>
        <v>0</v>
      </c>
    </row>
    <row r="269" customFormat="false" ht="14.25" hidden="false" customHeight="false" outlineLevel="0" collapsed="false">
      <c r="B269" s="596"/>
      <c r="C269" s="597" t="s">
        <v>550</v>
      </c>
      <c r="D269" s="598" t="str">
        <f aca="false">VLOOKUP(C269,СписокРабот!$B:$E,2,FALSE())</f>
        <v>Монтаж и подключение раковины с мебелью (без смесителя)</v>
      </c>
      <c r="E269" s="599" t="str">
        <f aca="false">VLOOKUP(C269,СписокРабот!$B:$E,3,FALSE())</f>
        <v>к-т</v>
      </c>
      <c r="F269" s="600" t="n">
        <f aca="false">VLOOKUP(C269,СписокРабот!$B:$E,4,FALSE())</f>
        <v>4398</v>
      </c>
      <c r="G269" s="596" t="n">
        <v>1</v>
      </c>
      <c r="H269" s="602" t="n">
        <f aca="false">G269*F269</f>
        <v>4398</v>
      </c>
      <c r="J269" s="595"/>
      <c r="L269" s="83"/>
      <c r="M269" s="66" t="n">
        <f aca="false">$F269*(100%-$B$3)</f>
        <v>3738.3</v>
      </c>
      <c r="N269" s="31" t="n">
        <f aca="false">IF(B269=1,$G269*$M269,0)</f>
        <v>0</v>
      </c>
    </row>
    <row r="270" customFormat="false" ht="14.25" hidden="false" customHeight="false" outlineLevel="0" collapsed="false">
      <c r="B270" s="596"/>
      <c r="C270" s="597" t="s">
        <v>551</v>
      </c>
      <c r="D270" s="598" t="str">
        <f aca="false">VLOOKUP(C270,СписокРабот!$B:$E,2,FALSE())</f>
        <v>Монтаж и подключение раковины с мебелью, с подсветкой (без смесителя)</v>
      </c>
      <c r="E270" s="599" t="str">
        <f aca="false">VLOOKUP(C270,СписокРабот!$B:$E,3,FALSE())</f>
        <v>к-т</v>
      </c>
      <c r="F270" s="600" t="n">
        <f aca="false">VLOOKUP(C270,СписокРабот!$B:$E,4,FALSE())</f>
        <v>4488</v>
      </c>
      <c r="G270" s="596" t="n">
        <v>1</v>
      </c>
      <c r="H270" s="602" t="n">
        <f aca="false">G270*F270</f>
        <v>4488</v>
      </c>
      <c r="J270" s="595"/>
      <c r="L270" s="83"/>
      <c r="M270" s="66" t="n">
        <f aca="false">$F270*(100%-$B$3)</f>
        <v>3814.8</v>
      </c>
      <c r="N270" s="31" t="n">
        <f aca="false">IF(B270=1,$G270*$M270,0)</f>
        <v>0</v>
      </c>
    </row>
    <row r="271" customFormat="false" ht="14.25" hidden="false" customHeight="false" outlineLevel="0" collapsed="false">
      <c r="B271" s="596"/>
      <c r="C271" s="597" t="s">
        <v>552</v>
      </c>
      <c r="D271" s="598" t="str">
        <f aca="false">VLOOKUP(C271,СписокРабот!$B:$E,2,FALSE())</f>
        <v>Монтаж и подключение унитаза на существующие посадочные места стоимостью до 50 000 руб.</v>
      </c>
      <c r="E271" s="599" t="str">
        <f aca="false">VLOOKUP(C271,СписокРабот!$B:$E,3,FALSE())</f>
        <v>ед.</v>
      </c>
      <c r="F271" s="600" t="n">
        <f aca="false">VLOOKUP(C271,СписокРабот!$B:$E,4,FALSE())</f>
        <v>3809</v>
      </c>
      <c r="G271" s="688" t="n">
        <v>1</v>
      </c>
      <c r="H271" s="602" t="n">
        <f aca="false">G271*F271</f>
        <v>3809</v>
      </c>
      <c r="J271" s="595"/>
      <c r="L271" s="83"/>
      <c r="M271" s="66" t="n">
        <f aca="false">$F271*(100%-$B$3)</f>
        <v>3237.65</v>
      </c>
      <c r="N271" s="31" t="n">
        <f aca="false">IF(B271=1,$G271*$M271,0)</f>
        <v>0</v>
      </c>
    </row>
    <row r="272" customFormat="false" ht="14.25" hidden="false" customHeight="false" outlineLevel="0" collapsed="false">
      <c r="B272" s="596"/>
      <c r="C272" s="597" t="s">
        <v>120</v>
      </c>
      <c r="D272" s="598" t="str">
        <f aca="false">VLOOKUP(C272,СписокРабот!$B:$E,2,FALSE())</f>
        <v>Монтаж и подключение унитаза на новое место стоимостью до 50 000 руб.</v>
      </c>
      <c r="E272" s="599" t="str">
        <f aca="false">VLOOKUP(C272,СписокРабот!$B:$E,3,FALSE())</f>
        <v>ед.</v>
      </c>
      <c r="F272" s="600" t="n">
        <f aca="false">VLOOKUP(C272,СписокРабот!$B:$E,4,FALSE())</f>
        <v>4179</v>
      </c>
      <c r="G272" s="688" t="n">
        <v>1</v>
      </c>
      <c r="H272" s="602" t="n">
        <f aca="false">G272*F272</f>
        <v>4179</v>
      </c>
      <c r="J272" s="595"/>
      <c r="L272" s="83"/>
      <c r="M272" s="66" t="n">
        <f aca="false">$F272*(100%-$B$3)</f>
        <v>3552.15</v>
      </c>
      <c r="N272" s="31" t="n">
        <f aca="false">IF(B272=1,$G272*$M272,0)</f>
        <v>0</v>
      </c>
    </row>
    <row r="273" customFormat="false" ht="14.25" hidden="false" customHeight="false" outlineLevel="0" collapsed="false">
      <c r="B273" s="596"/>
      <c r="C273" s="597" t="s">
        <v>553</v>
      </c>
      <c r="D273" s="598" t="str">
        <f aca="false">VLOOKUP(C273,СписокРабот!$B:$E,2,FALSE())</f>
        <v>Монтаж инсталяции</v>
      </c>
      <c r="E273" s="599" t="str">
        <f aca="false">VLOOKUP(C273,СписокРабот!$B:$E,3,FALSE())</f>
        <v>ед.</v>
      </c>
      <c r="F273" s="600" t="n">
        <f aca="false">VLOOKUP(C273,СписокРабот!$B:$E,4,FALSE())</f>
        <v>6517</v>
      </c>
      <c r="G273" s="688" t="n">
        <v>1</v>
      </c>
      <c r="H273" s="602" t="n">
        <f aca="false">G273*F273</f>
        <v>6517</v>
      </c>
      <c r="J273" s="595"/>
      <c r="L273" s="83"/>
      <c r="M273" s="66" t="n">
        <f aca="false">$F273*(100%-$B$3)</f>
        <v>5539.45</v>
      </c>
      <c r="N273" s="31" t="n">
        <f aca="false">IF(B273=1,$G273*$M273,0)</f>
        <v>0</v>
      </c>
    </row>
    <row r="274" customFormat="false" ht="14.25" hidden="false" customHeight="false" outlineLevel="0" collapsed="false">
      <c r="A274" s="605"/>
      <c r="B274" s="612"/>
      <c r="C274" s="606" t="s">
        <v>554</v>
      </c>
      <c r="D274" s="607" t="str">
        <f aca="false">VLOOKUP(C274,СписокРабот!$B:$E,2,FALSE())</f>
        <v>Монтаж чаши инсталяции</v>
      </c>
      <c r="E274" s="608" t="str">
        <f aca="false">VLOOKUP(C274,СписокРабот!$B:$E,3,FALSE())</f>
        <v>ед.</v>
      </c>
      <c r="F274" s="609" t="n">
        <f aca="false">VLOOKUP(C274,СписокРабот!$B:$E,4,FALSE())</f>
        <v>4018</v>
      </c>
      <c r="G274" s="692" t="n">
        <v>1</v>
      </c>
      <c r="H274" s="616" t="n">
        <f aca="false">G274*F274</f>
        <v>4018</v>
      </c>
      <c r="J274" s="595"/>
      <c r="L274" s="83"/>
      <c r="M274" s="66" t="n">
        <f aca="false">$F274*(100%-$B$3)</f>
        <v>3415.3</v>
      </c>
      <c r="N274" s="31" t="n">
        <f aca="false">IF(B274=1,$G274*$M274,0)</f>
        <v>0</v>
      </c>
    </row>
    <row r="275" customFormat="false" ht="14.25" hidden="false" customHeight="false" outlineLevel="0" collapsed="false">
      <c r="B275" s="596"/>
      <c r="C275" s="597" t="s">
        <v>555</v>
      </c>
      <c r="D275" s="598" t="str">
        <f aca="false">VLOOKUP(C275,СписокРабот!$B:$E,2,FALSE())</f>
        <v>Установка биде со смесителем и инсталяцией стоимостью до 50 000 руб.</v>
      </c>
      <c r="E275" s="599" t="str">
        <f aca="false">VLOOKUP(C275,СписокРабот!$B:$E,3,FALSE())</f>
        <v>ед.</v>
      </c>
      <c r="F275" s="600" t="n">
        <f aca="false">VLOOKUP(C275,СписокРабот!$B:$E,4,FALSE())</f>
        <v>7898</v>
      </c>
      <c r="G275" s="688" t="n">
        <v>1</v>
      </c>
      <c r="H275" s="602" t="n">
        <f aca="false">G275*F275</f>
        <v>7898</v>
      </c>
      <c r="J275" s="595"/>
      <c r="L275" s="83"/>
      <c r="M275" s="66" t="n">
        <f aca="false">$F275*(100%-$B$3)</f>
        <v>6713.3</v>
      </c>
      <c r="N275" s="31" t="n">
        <f aca="false">IF(B275=1,$G275*$M275,0)</f>
        <v>0</v>
      </c>
    </row>
    <row r="276" customFormat="false" ht="14.25" hidden="false" customHeight="false" outlineLevel="0" collapsed="false">
      <c r="B276" s="596"/>
      <c r="C276" s="597" t="s">
        <v>122</v>
      </c>
      <c r="D276" s="598" t="str">
        <f aca="false">VLOOKUP(C276,СписокРабот!$B:$E,2,FALSE())</f>
        <v>Монтаж и подключение ванны без гидромассажа (чугун, акрил, камень) стоимостью до 50 000 руб.</v>
      </c>
      <c r="E276" s="599" t="str">
        <f aca="false">VLOOKUP(C276,СписокРабот!$B:$E,3,FALSE())</f>
        <v>ед.</v>
      </c>
      <c r="F276" s="600" t="n">
        <f aca="false">VLOOKUP(C276,СписокРабот!$B:$E,4,FALSE())</f>
        <v>6289</v>
      </c>
      <c r="G276" s="688" t="n">
        <v>1</v>
      </c>
      <c r="H276" s="602" t="n">
        <f aca="false">G276*F276</f>
        <v>6289</v>
      </c>
      <c r="J276" s="595"/>
      <c r="L276" s="83"/>
      <c r="M276" s="66" t="n">
        <f aca="false">$F276*(100%-$B$3)</f>
        <v>5345.65</v>
      </c>
      <c r="N276" s="31" t="n">
        <f aca="false">IF(B276=1,$G276*$M276,0)</f>
        <v>0</v>
      </c>
    </row>
    <row r="277" customFormat="false" ht="14.25" hidden="false" customHeight="false" outlineLevel="0" collapsed="false">
      <c r="B277" s="596"/>
      <c r="C277" s="597" t="s">
        <v>556</v>
      </c>
      <c r="D277" s="598" t="str">
        <f aca="false">VLOOKUP(C277,СписокРабот!$B:$E,2,FALSE())</f>
        <v>Монтаж и подключение ванны без гидромассажа (сталь) стоимостью до 50 000 руб.</v>
      </c>
      <c r="E277" s="599" t="str">
        <f aca="false">VLOOKUP(C277,СписокРабот!$B:$E,3,FALSE())</f>
        <v>ед.</v>
      </c>
      <c r="F277" s="600" t="n">
        <f aca="false">VLOOKUP(C277,СписокРабот!$B:$E,4,FALSE())</f>
        <v>4656</v>
      </c>
      <c r="G277" s="688" t="n">
        <v>1</v>
      </c>
      <c r="H277" s="602" t="n">
        <f aca="false">G277*F277</f>
        <v>4656</v>
      </c>
      <c r="J277" s="595"/>
      <c r="L277" s="83"/>
      <c r="M277" s="66" t="n">
        <f aca="false">$F277*(100%-$B$3)</f>
        <v>3957.6</v>
      </c>
      <c r="N277" s="31" t="n">
        <f aca="false">IF(B277=1,$G277*$M277,0)</f>
        <v>0</v>
      </c>
    </row>
    <row r="278" customFormat="false" ht="14.25" hidden="false" customHeight="false" outlineLevel="0" collapsed="false">
      <c r="B278" s="596"/>
      <c r="C278" s="597" t="s">
        <v>557</v>
      </c>
      <c r="D278" s="598" t="str">
        <f aca="false">VLOOKUP(C278,СписокРабот!$B:$E,2,FALSE())</f>
        <v>Монтаж и подключение ванны с гидромассажом</v>
      </c>
      <c r="E278" s="599" t="str">
        <f aca="false">VLOOKUP(C278,СписокРабот!$B:$E,3,FALSE())</f>
        <v>дог</v>
      </c>
      <c r="F278" s="600" t="n">
        <f aca="false">VLOOKUP(C278,СписокРабот!$B:$E,4,FALSE())</f>
        <v>14809</v>
      </c>
      <c r="G278" s="596" t="n">
        <v>1</v>
      </c>
      <c r="H278" s="602" t="n">
        <f aca="false">G278*F278</f>
        <v>14809</v>
      </c>
      <c r="J278" s="595"/>
      <c r="L278" s="83"/>
      <c r="M278" s="66" t="n">
        <f aca="false">$F278*(100%-$B$3)</f>
        <v>12587.65</v>
      </c>
      <c r="N278" s="31" t="n">
        <f aca="false">IF(B278=1,$G278*$M278,0)</f>
        <v>0</v>
      </c>
    </row>
    <row r="279" customFormat="false" ht="14.25" hidden="false" customHeight="false" outlineLevel="0" collapsed="false">
      <c r="B279" s="596"/>
      <c r="C279" s="597" t="s">
        <v>124</v>
      </c>
      <c r="D279" s="598" t="str">
        <f aca="false">VLOOKUP(C279,СписокРабот!$B:$E,2,FALSE())</f>
        <v>Гидроизоляция швов ванны/ сантех приборов</v>
      </c>
      <c r="E279" s="599" t="str">
        <f aca="false">VLOOKUP(C279,СписокРабот!$B:$E,3,FALSE())</f>
        <v>пм</v>
      </c>
      <c r="F279" s="600" t="n">
        <f aca="false">VLOOKUP(C279,СписокРабот!$B:$E,4,FALSE())</f>
        <v>764</v>
      </c>
      <c r="G279" s="620" t="n">
        <v>3</v>
      </c>
      <c r="H279" s="602" t="n">
        <f aca="false">G279*F279</f>
        <v>2292</v>
      </c>
      <c r="J279" s="595"/>
      <c r="L279" s="83"/>
      <c r="M279" s="66" t="n">
        <f aca="false">$F279*(100%-$B$3)</f>
        <v>649.4</v>
      </c>
      <c r="N279" s="31" t="n">
        <f aca="false">IF(B279=1,$G279*$M279,0)</f>
        <v>0</v>
      </c>
    </row>
    <row r="280" customFormat="false" ht="14.25" hidden="false" customHeight="false" outlineLevel="0" collapsed="false">
      <c r="A280" s="605"/>
      <c r="B280" s="612"/>
      <c r="C280" s="606" t="s">
        <v>127</v>
      </c>
      <c r="D280" s="607" t="str">
        <f aca="false">VLOOKUP(C280,СписокРабот!$B:$E,2,FALSE())</f>
        <v>Подключение стиральной или посудомоечной машины без прокл. кабеля</v>
      </c>
      <c r="E280" s="608" t="str">
        <f aca="false">VLOOKUP(C280,СписокРабот!$B:$E,3,FALSE())</f>
        <v>ед.</v>
      </c>
      <c r="F280" s="609" t="n">
        <f aca="false">VLOOKUP(C280,СписокРабот!$B:$E,4,FALSE())</f>
        <v>2638</v>
      </c>
      <c r="G280" s="692" t="n">
        <v>1</v>
      </c>
      <c r="H280" s="616" t="n">
        <f aca="false">G280*F280</f>
        <v>2638</v>
      </c>
      <c r="J280" s="595"/>
      <c r="L280" s="83"/>
      <c r="M280" s="66" t="n">
        <f aca="false">$F280*(100%-$B$3)</f>
        <v>2242.3</v>
      </c>
      <c r="N280" s="31" t="n">
        <f aca="false">IF(B280=1,$G280*$M280,0)</f>
        <v>0</v>
      </c>
    </row>
    <row r="281" customFormat="false" ht="14.25" hidden="false" customHeight="false" outlineLevel="0" collapsed="false">
      <c r="B281" s="596"/>
      <c r="C281" s="597" t="s">
        <v>129</v>
      </c>
      <c r="D281" s="598" t="str">
        <f aca="false">VLOOKUP(C281,СписокРабот!$B:$E,2,FALSE())</f>
        <v>Монтаж и подключение смесителя стоимостью до 50 000 руб.</v>
      </c>
      <c r="E281" s="599" t="str">
        <f aca="false">VLOOKUP(C281,СписокРабот!$B:$E,3,FALSE())</f>
        <v>ед.</v>
      </c>
      <c r="F281" s="600" t="n">
        <f aca="false">VLOOKUP(C281,СписокРабот!$B:$E,4,FALSE())</f>
        <v>2565</v>
      </c>
      <c r="G281" s="688" t="n">
        <v>1</v>
      </c>
      <c r="H281" s="602" t="n">
        <f aca="false">G281*F281</f>
        <v>2565</v>
      </c>
      <c r="J281" s="595"/>
      <c r="L281" s="83"/>
      <c r="M281" s="66" t="n">
        <f aca="false">$F281*(100%-$B$3)</f>
        <v>2180.25</v>
      </c>
      <c r="N281" s="31" t="n">
        <f aca="false">IF(B281=1,$G281*$M281,0)</f>
        <v>0</v>
      </c>
    </row>
    <row r="282" customFormat="false" ht="14.25" hidden="false" customHeight="false" outlineLevel="0" collapsed="false">
      <c r="B282" s="596"/>
      <c r="C282" s="597" t="s">
        <v>558</v>
      </c>
      <c r="D282" s="598" t="str">
        <f aca="false">VLOOKUP(C282,СписокРабот!$B:$E,2,FALSE())</f>
        <v>Монтаж наружной части встраиваемого смесителя стоимостью до 50 000 руб.</v>
      </c>
      <c r="E282" s="599" t="str">
        <f aca="false">VLOOKUP(C282,СписокРабот!$B:$E,3,FALSE())</f>
        <v>ед.</v>
      </c>
      <c r="F282" s="600" t="n">
        <f aca="false">VLOOKUP(C282,СписокРабот!$B:$E,4,FALSE())</f>
        <v>2191</v>
      </c>
      <c r="G282" s="688" t="n">
        <v>1</v>
      </c>
      <c r="H282" s="602" t="n">
        <f aca="false">G282*F282</f>
        <v>2191</v>
      </c>
      <c r="J282" s="595"/>
      <c r="L282" s="83"/>
      <c r="M282" s="66" t="n">
        <f aca="false">$F282*(100%-$B$3)</f>
        <v>1862.35</v>
      </c>
      <c r="N282" s="31" t="n">
        <f aca="false">IF(B282=1,$G282*$M282,0)</f>
        <v>0</v>
      </c>
    </row>
    <row r="283" customFormat="false" ht="14.25" hidden="false" customHeight="false" outlineLevel="0" collapsed="false">
      <c r="A283" s="605"/>
      <c r="B283" s="612"/>
      <c r="C283" s="606" t="s">
        <v>131</v>
      </c>
      <c r="D283" s="607" t="str">
        <f aca="false">VLOOKUP(C283,СписокРабот!$B:$E,2,FALSE())</f>
        <v>Монтаж сифона</v>
      </c>
      <c r="E283" s="608" t="str">
        <f aca="false">VLOOKUP(C283,СписокРабот!$B:$E,3,FALSE())</f>
        <v>ед.</v>
      </c>
      <c r="F283" s="609" t="n">
        <f aca="false">VLOOKUP(C283,СписокРабот!$B:$E,4,FALSE())</f>
        <v>2331</v>
      </c>
      <c r="G283" s="692" t="n">
        <v>1</v>
      </c>
      <c r="H283" s="616" t="n">
        <f aca="false">G283*F283</f>
        <v>2331</v>
      </c>
      <c r="J283" s="595"/>
      <c r="L283" s="83"/>
      <c r="M283" s="66" t="n">
        <f aca="false">$F283*(100%-$B$3)</f>
        <v>1981.35</v>
      </c>
      <c r="N283" s="31" t="n">
        <f aca="false">IF(B283=1,$G283*$M283,0)</f>
        <v>0</v>
      </c>
    </row>
    <row r="284" customFormat="false" ht="14.25" hidden="false" customHeight="false" outlineLevel="0" collapsed="false">
      <c r="B284" s="596"/>
      <c r="C284" s="597" t="s">
        <v>559</v>
      </c>
      <c r="D284" s="598" t="str">
        <f aca="false">VLOOKUP(C284,СписокРабот!$B:$E,2,FALSE())</f>
        <v>Монтаж смесителя терморегулирующего стоимостью до 50 000 руб.</v>
      </c>
      <c r="E284" s="599" t="str">
        <f aca="false">VLOOKUP(C284,СписокРабот!$B:$E,3,FALSE())</f>
        <v>ед.</v>
      </c>
      <c r="F284" s="600" t="n">
        <f aca="false">VLOOKUP(C284,СписокРабот!$B:$E,4,FALSE())</f>
        <v>6011</v>
      </c>
      <c r="G284" s="688" t="n">
        <v>1</v>
      </c>
      <c r="H284" s="602" t="n">
        <f aca="false">G284*F284</f>
        <v>6011</v>
      </c>
      <c r="J284" s="595"/>
      <c r="L284" s="83"/>
      <c r="M284" s="66" t="n">
        <f aca="false">$F284*(100%-$B$3)</f>
        <v>5109.35</v>
      </c>
      <c r="N284" s="31" t="n">
        <f aca="false">IF(B284=1,$G284*$M284,0)</f>
        <v>0</v>
      </c>
    </row>
    <row r="285" customFormat="false" ht="14.25" hidden="false" customHeight="false" outlineLevel="0" collapsed="false">
      <c r="B285" s="596"/>
      <c r="C285" s="597" t="s">
        <v>133</v>
      </c>
      <c r="D285" s="598" t="str">
        <f aca="false">VLOOKUP(C285,СписокРабот!$B:$E,2,FALSE())</f>
        <v>Монтаж трапа</v>
      </c>
      <c r="E285" s="599" t="str">
        <f aca="false">VLOOKUP(C285,СписокРабот!$B:$E,3,FALSE())</f>
        <v>ед.</v>
      </c>
      <c r="F285" s="600" t="n">
        <f aca="false">VLOOKUP(C285,СписокРабот!$B:$E,4,FALSE())</f>
        <v>7193</v>
      </c>
      <c r="G285" s="688" t="n">
        <v>1</v>
      </c>
      <c r="H285" s="602" t="n">
        <f aca="false">G285*F285</f>
        <v>7193</v>
      </c>
      <c r="J285" s="595"/>
      <c r="L285" s="83"/>
      <c r="M285" s="66" t="n">
        <f aca="false">$F285*(100%-$B$3)</f>
        <v>6114.05</v>
      </c>
      <c r="N285" s="31" t="n">
        <f aca="false">IF(B285=1,$G285*$M285,0)</f>
        <v>0</v>
      </c>
    </row>
    <row r="286" customFormat="false" ht="14.25" hidden="false" customHeight="false" outlineLevel="0" collapsed="false">
      <c r="A286" s="605"/>
      <c r="B286" s="612"/>
      <c r="C286" s="606" t="s">
        <v>560</v>
      </c>
      <c r="D286" s="607" t="str">
        <f aca="false">VLOOKUP(C286,СписокРабот!$B:$E,2,FALSE())</f>
        <v>Монтаж встраиваемого смесителя( внутренняя часть)стоимостью до 50 000 руб.</v>
      </c>
      <c r="E286" s="608" t="str">
        <f aca="false">VLOOKUP(C286,СписокРабот!$B:$E,3,FALSE())</f>
        <v>ед.</v>
      </c>
      <c r="F286" s="609" t="n">
        <f aca="false">VLOOKUP(C286,СписокРабот!$B:$E,4,FALSE())</f>
        <v>9168</v>
      </c>
      <c r="G286" s="692" t="n">
        <v>1</v>
      </c>
      <c r="H286" s="616" t="n">
        <f aca="false">G286*F286</f>
        <v>9168</v>
      </c>
      <c r="J286" s="595"/>
      <c r="L286" s="83"/>
      <c r="M286" s="66" t="n">
        <f aca="false">$F286*(100%-$B$3)</f>
        <v>7792.8</v>
      </c>
      <c r="N286" s="31" t="n">
        <f aca="false">IF(B286=1,$G286*$M286,0)</f>
        <v>0</v>
      </c>
    </row>
    <row r="287" customFormat="false" ht="14.25" hidden="false" customHeight="false" outlineLevel="0" collapsed="false">
      <c r="B287" s="596"/>
      <c r="C287" s="597" t="s">
        <v>135</v>
      </c>
      <c r="D287" s="598" t="str">
        <f aca="false">VLOOKUP(C287,СписокРабот!$B:$E,2,FALSE())</f>
        <v>Монтаж душевой штанги</v>
      </c>
      <c r="E287" s="599" t="str">
        <f aca="false">VLOOKUP(C287,СписокРабот!$B:$E,3,FALSE())</f>
        <v>ед.</v>
      </c>
      <c r="F287" s="600" t="n">
        <f aca="false">VLOOKUP(C287,СписокРабот!$B:$E,4,FALSE())</f>
        <v>1204</v>
      </c>
      <c r="G287" s="688" t="n">
        <v>1</v>
      </c>
      <c r="H287" s="602" t="n">
        <f aca="false">G287*F287</f>
        <v>1204</v>
      </c>
      <c r="J287" s="595"/>
      <c r="L287" s="83"/>
      <c r="M287" s="66" t="n">
        <f aca="false">$F287*(100%-$B$3)</f>
        <v>1023.4</v>
      </c>
      <c r="N287" s="31" t="n">
        <f aca="false">IF(B287=1,$G287*$M287,0)</f>
        <v>0</v>
      </c>
    </row>
    <row r="288" customFormat="false" ht="14.25" hidden="false" customHeight="false" outlineLevel="0" collapsed="false">
      <c r="B288" s="596"/>
      <c r="C288" s="597" t="s">
        <v>137</v>
      </c>
      <c r="D288" s="598" t="str">
        <f aca="false">VLOOKUP(C288,СписокРабот!$B:$E,2,FALSE())</f>
        <v>Монтаж и подключение водонагревателя (без прокладки кабеля)</v>
      </c>
      <c r="E288" s="599" t="str">
        <f aca="false">VLOOKUP(C288,СписокРабот!$B:$E,3,FALSE())</f>
        <v>ед.</v>
      </c>
      <c r="F288" s="600" t="n">
        <f aca="false">VLOOKUP(C288,СписокРабот!$B:$E,4,FALSE())</f>
        <v>5717</v>
      </c>
      <c r="G288" s="688" t="n">
        <v>1</v>
      </c>
      <c r="H288" s="602" t="n">
        <f aca="false">G288*F288</f>
        <v>5717</v>
      </c>
      <c r="J288" s="595"/>
      <c r="L288" s="83"/>
      <c r="M288" s="66" t="n">
        <f aca="false">$F288*(100%-$B$3)</f>
        <v>4859.45</v>
      </c>
      <c r="N288" s="31" t="n">
        <f aca="false">IF(B288=1,$G288*$M288,0)</f>
        <v>0</v>
      </c>
    </row>
    <row r="289" customFormat="false" ht="14.25" hidden="false" customHeight="false" outlineLevel="0" collapsed="false">
      <c r="B289" s="596"/>
      <c r="C289" s="597" t="s">
        <v>561</v>
      </c>
      <c r="D289" s="598" t="str">
        <f aca="false">VLOOKUP(C289,СписокРабот!$B:$E,2,FALSE())</f>
        <v>Монтаж и подключение полотенцесушителя на готовую подводку</v>
      </c>
      <c r="E289" s="599" t="str">
        <f aca="false">VLOOKUP(C289,СписокРабот!$B:$E,3,FALSE())</f>
        <v>ед.</v>
      </c>
      <c r="F289" s="600" t="n">
        <f aca="false">VLOOKUP(C289,СписокРабот!$B:$E,4,FALSE())</f>
        <v>4373</v>
      </c>
      <c r="G289" s="688" t="n">
        <v>1</v>
      </c>
      <c r="H289" s="602" t="n">
        <f aca="false">G289*F289</f>
        <v>4373</v>
      </c>
      <c r="J289" s="595"/>
      <c r="L289" s="83"/>
      <c r="M289" s="66" t="n">
        <f aca="false">$F289*(100%-$B$3)</f>
        <v>3717.05</v>
      </c>
      <c r="N289" s="31" t="n">
        <f aca="false">IF(B289=1,$G289*$M289,0)</f>
        <v>0</v>
      </c>
    </row>
    <row r="290" customFormat="false" ht="14.25" hidden="false" customHeight="false" outlineLevel="0" collapsed="false">
      <c r="A290" s="605"/>
      <c r="B290" s="612"/>
      <c r="C290" s="606" t="s">
        <v>139</v>
      </c>
      <c r="D290" s="607" t="str">
        <f aca="false">VLOOKUP(C290,СписокРабот!$B:$E,2,FALSE())</f>
        <v>Монтаж и подключение фильтров грубой очистки</v>
      </c>
      <c r="E290" s="608" t="str">
        <f aca="false">VLOOKUP(C290,СписокРабот!$B:$E,3,FALSE())</f>
        <v>ед.</v>
      </c>
      <c r="F290" s="609" t="n">
        <f aca="false">VLOOKUP(C290,СписокРабот!$B:$E,4,FALSE())</f>
        <v>1486</v>
      </c>
      <c r="G290" s="692" t="n">
        <v>1</v>
      </c>
      <c r="H290" s="616" t="n">
        <f aca="false">G290*F290</f>
        <v>1486</v>
      </c>
      <c r="J290" s="595"/>
      <c r="L290" s="83"/>
      <c r="M290" s="66" t="n">
        <f aca="false">$F290*(100%-$B$3)</f>
        <v>1263.1</v>
      </c>
      <c r="N290" s="31" t="n">
        <f aca="false">IF(B290=1,$G290*$M290,0)</f>
        <v>0</v>
      </c>
    </row>
    <row r="291" customFormat="false" ht="14.25" hidden="false" customHeight="false" outlineLevel="0" collapsed="false">
      <c r="A291" s="605"/>
      <c r="B291" s="612"/>
      <c r="C291" s="606" t="s">
        <v>562</v>
      </c>
      <c r="D291" s="607" t="str">
        <f aca="false">VLOOKUP(C291,СписокРабот!$B:$E,2,FALSE())</f>
        <v>Монтаж и подключение фильтров тонкой очистки</v>
      </c>
      <c r="E291" s="608" t="str">
        <f aca="false">VLOOKUP(C291,СписокРабот!$B:$E,3,FALSE())</f>
        <v>ед.</v>
      </c>
      <c r="F291" s="609" t="n">
        <f aca="false">VLOOKUP(C291,СписокРабот!$B:$E,4,FALSE())</f>
        <v>1768</v>
      </c>
      <c r="G291" s="692" t="n">
        <v>1</v>
      </c>
      <c r="H291" s="616" t="n">
        <f aca="false">G291*F291</f>
        <v>1768</v>
      </c>
      <c r="J291" s="595"/>
      <c r="L291" s="83"/>
      <c r="M291" s="66" t="n">
        <f aca="false">$F291*(100%-$B$3)</f>
        <v>1502.8</v>
      </c>
      <c r="N291" s="31" t="n">
        <f aca="false">IF(B291=1,$G291*$M291,0)</f>
        <v>0</v>
      </c>
    </row>
    <row r="292" customFormat="false" ht="14.25" hidden="false" customHeight="false" outlineLevel="0" collapsed="false">
      <c r="A292" s="605"/>
      <c r="B292" s="612"/>
      <c r="C292" s="606" t="s">
        <v>563</v>
      </c>
      <c r="D292" s="607" t="str">
        <f aca="false">VLOOKUP(C292,СписокРабот!$B:$E,2,FALSE())</f>
        <v>Монтаж и подкл. фильтров очистки воды с подсоединением к канализации</v>
      </c>
      <c r="E292" s="608" t="str">
        <f aca="false">VLOOKUP(C292,СписокРабот!$B:$E,3,FALSE())</f>
        <v>ед.</v>
      </c>
      <c r="F292" s="609" t="n">
        <f aca="false">VLOOKUP(C292,СписокРабот!$B:$E,4,FALSE())</f>
        <v>4091</v>
      </c>
      <c r="G292" s="692" t="n">
        <v>1</v>
      </c>
      <c r="H292" s="616" t="n">
        <f aca="false">G292*F292</f>
        <v>4091</v>
      </c>
      <c r="J292" s="595"/>
      <c r="L292" s="83"/>
      <c r="M292" s="66" t="n">
        <f aca="false">$F292*(100%-$B$3)</f>
        <v>3477.35</v>
      </c>
      <c r="N292" s="31" t="n">
        <f aca="false">IF(B292=1,$G292*$M292,0)</f>
        <v>0</v>
      </c>
    </row>
    <row r="293" customFormat="false" ht="14.25" hidden="false" customHeight="false" outlineLevel="0" collapsed="false">
      <c r="B293" s="596"/>
      <c r="C293" s="597" t="s">
        <v>564</v>
      </c>
      <c r="D293" s="598" t="str">
        <f aca="false">VLOOKUP(C293,СписокРабот!$B:$E,2,FALSE())</f>
        <v>Монтаж и подключение редукторов</v>
      </c>
      <c r="E293" s="599" t="str">
        <f aca="false">VLOOKUP(C293,СписокРабот!$B:$E,3,FALSE())</f>
        <v>ед.</v>
      </c>
      <c r="F293" s="600" t="n">
        <f aca="false">VLOOKUP(C293,СписокРабот!$B:$E,4,FALSE())</f>
        <v>1486</v>
      </c>
      <c r="G293" s="688" t="n">
        <v>1</v>
      </c>
      <c r="H293" s="602" t="n">
        <f aca="false">G293*F293</f>
        <v>1486</v>
      </c>
      <c r="J293" s="595"/>
      <c r="L293" s="83"/>
      <c r="M293" s="66" t="n">
        <f aca="false">$F293*(100%-$B$3)</f>
        <v>1263.1</v>
      </c>
      <c r="N293" s="31" t="n">
        <f aca="false">IF(B293=1,$G293*$M293,0)</f>
        <v>0</v>
      </c>
    </row>
    <row r="294" customFormat="false" ht="14.25" hidden="false" customHeight="false" outlineLevel="0" collapsed="false">
      <c r="B294" s="596"/>
      <c r="C294" s="597" t="s">
        <v>565</v>
      </c>
      <c r="D294" s="598" t="str">
        <f aca="false">VLOOKUP(C294,СписокРабот!$B:$E,2,FALSE())</f>
        <v>Монтаж стальной / медной/ нержавеющей трубы</v>
      </c>
      <c r="E294" s="599" t="str">
        <f aca="false">VLOOKUP(C294,СписокРабот!$B:$E,3,FALSE())</f>
        <v>п.м</v>
      </c>
      <c r="F294" s="600" t="n">
        <f aca="false">VLOOKUP(C294,СписокРабот!$B:$E,4,FALSE())</f>
        <v>2351</v>
      </c>
      <c r="G294" s="620"/>
      <c r="H294" s="602" t="n">
        <f aca="false">G294*F294</f>
        <v>0</v>
      </c>
      <c r="J294" s="595"/>
      <c r="L294" s="83"/>
      <c r="M294" s="66" t="n">
        <f aca="false">$F294*(100%-$B$3)</f>
        <v>1998.35</v>
      </c>
      <c r="N294" s="31" t="n">
        <f aca="false">IF(B294=1,$G294*$M294,0)</f>
        <v>0</v>
      </c>
    </row>
    <row r="295" customFormat="false" ht="14.25" hidden="false" customHeight="false" outlineLevel="0" collapsed="false">
      <c r="B295" s="596"/>
      <c r="C295" s="597" t="s">
        <v>566</v>
      </c>
      <c r="D295" s="598" t="str">
        <f aca="false">VLOOKUP(C295,СписокРабот!$B:$E,2,FALSE())</f>
        <v>Монтаж резьбовых фитингов</v>
      </c>
      <c r="E295" s="599" t="str">
        <f aca="false">VLOOKUP(C295,СписокРабот!$B:$E,3,FALSE())</f>
        <v>ед.</v>
      </c>
      <c r="F295" s="600" t="n">
        <f aca="false">VLOOKUP(C295,СписокРабот!$B:$E,4,FALSE())</f>
        <v>705</v>
      </c>
      <c r="G295" s="620"/>
      <c r="H295" s="602" t="n">
        <f aca="false">G295*F295</f>
        <v>0</v>
      </c>
      <c r="J295" s="595"/>
      <c r="L295" s="83"/>
      <c r="M295" s="66" t="n">
        <f aca="false">$F295*(100%-$B$3)</f>
        <v>599.25</v>
      </c>
      <c r="N295" s="31" t="n">
        <f aca="false">IF(B295=1,$G295*$M295,0)</f>
        <v>0</v>
      </c>
    </row>
    <row r="296" customFormat="false" ht="14.25" hidden="false" customHeight="false" outlineLevel="0" collapsed="false">
      <c r="B296" s="596"/>
      <c r="C296" s="597" t="s">
        <v>141</v>
      </c>
      <c r="D296" s="598" t="str">
        <f aca="false">VLOOKUP(C296,СписокРабот!$B:$E,2,FALSE())</f>
        <v>Монтаж трубы сшитый полиэтилен</v>
      </c>
      <c r="E296" s="599" t="str">
        <f aca="false">VLOOKUP(C296,СписокРабот!$B:$E,3,FALSE())</f>
        <v>п.м</v>
      </c>
      <c r="F296" s="600" t="n">
        <f aca="false">VLOOKUP(C296,СписокРабот!$B:$E,4,FALSE())</f>
        <v>952</v>
      </c>
      <c r="G296" s="620"/>
      <c r="H296" s="602" t="n">
        <f aca="false">G296*F296</f>
        <v>0</v>
      </c>
      <c r="J296" s="595"/>
      <c r="L296" s="83"/>
      <c r="M296" s="66" t="n">
        <f aca="false">$F296*(100%-$B$3)</f>
        <v>809.2</v>
      </c>
      <c r="N296" s="31" t="n">
        <f aca="false">IF(B296=1,$G296*$M296,0)</f>
        <v>0</v>
      </c>
    </row>
    <row r="297" customFormat="false" ht="14.25" hidden="false" customHeight="false" outlineLevel="0" collapsed="false">
      <c r="B297" s="596"/>
      <c r="C297" s="597" t="s">
        <v>567</v>
      </c>
      <c r="D297" s="598" t="str">
        <f aca="false">VLOOKUP(C297,СписокРабот!$B:$E,2,FALSE())</f>
        <v>Монтаж трубы из полипропилена</v>
      </c>
      <c r="E297" s="599" t="str">
        <f aca="false">VLOOKUP(C297,СписокРабот!$B:$E,3,FALSE())</f>
        <v>п.м</v>
      </c>
      <c r="F297" s="600" t="n">
        <f aca="false">VLOOKUP(C297,СписокРабот!$B:$E,4,FALSE())</f>
        <v>1116</v>
      </c>
      <c r="G297" s="620"/>
      <c r="H297" s="602" t="n">
        <f aca="false">G297*F297</f>
        <v>0</v>
      </c>
      <c r="J297" s="595"/>
      <c r="L297" s="83"/>
      <c r="M297" s="66" t="n">
        <f aca="false">$F297*(100%-$B$3)</f>
        <v>948.6</v>
      </c>
      <c r="N297" s="31" t="n">
        <f aca="false">IF(B297=1,$G297*$M297,0)</f>
        <v>0</v>
      </c>
    </row>
    <row r="298" customFormat="false" ht="14.25" hidden="false" customHeight="false" outlineLevel="0" collapsed="false">
      <c r="B298" s="596"/>
      <c r="C298" s="597" t="s">
        <v>143</v>
      </c>
      <c r="D298" s="598" t="str">
        <f aca="false">VLOOKUP(C298,СписокРабот!$B:$E,2,FALSE())</f>
        <v>Монтаж фитингов РЕХАУ</v>
      </c>
      <c r="E298" s="599" t="str">
        <f aca="false">VLOOKUP(C298,СписокРабот!$B:$E,3,FALSE())</f>
        <v>ед.</v>
      </c>
      <c r="F298" s="600" t="n">
        <f aca="false">VLOOKUP(C298,СписокРабот!$B:$E,4,FALSE())</f>
        <v>735</v>
      </c>
      <c r="G298" s="688" t="n">
        <v>1</v>
      </c>
      <c r="H298" s="602" t="n">
        <f aca="false">G298*F298</f>
        <v>735</v>
      </c>
      <c r="J298" s="595"/>
      <c r="L298" s="83"/>
      <c r="M298" s="66" t="n">
        <f aca="false">$F298*(100%-$B$3)</f>
        <v>624.75</v>
      </c>
      <c r="N298" s="31" t="n">
        <f aca="false">IF(B298=1,$G298*$M298,0)</f>
        <v>0</v>
      </c>
    </row>
    <row r="299" customFormat="false" ht="14.25" hidden="false" customHeight="false" outlineLevel="0" collapsed="false">
      <c r="B299" s="596"/>
      <c r="C299" s="597" t="s">
        <v>568</v>
      </c>
      <c r="D299" s="598" t="str">
        <f aca="false">VLOOKUP(C299,СписокРабот!$B:$E,2,FALSE())</f>
        <v>Монтаж фитинга (полипропилен)</v>
      </c>
      <c r="E299" s="599" t="str">
        <f aca="false">VLOOKUP(C299,СписокРабот!$B:$E,3,FALSE())</f>
        <v>ед.</v>
      </c>
      <c r="F299" s="600" t="n">
        <f aca="false">VLOOKUP(C299,СписокРабот!$B:$E,4,FALSE())</f>
        <v>611</v>
      </c>
      <c r="G299" s="688" t="n">
        <v>1</v>
      </c>
      <c r="H299" s="602" t="n">
        <f aca="false">G299*F299</f>
        <v>611</v>
      </c>
      <c r="J299" s="595"/>
      <c r="L299" s="83"/>
      <c r="M299" s="66" t="n">
        <f aca="false">$F299*(100%-$B$3)</f>
        <v>519.35</v>
      </c>
      <c r="N299" s="31" t="n">
        <f aca="false">IF(B299=1,$G299*$M299,0)</f>
        <v>0</v>
      </c>
    </row>
    <row r="300" customFormat="false" ht="14.25" hidden="false" customHeight="false" outlineLevel="0" collapsed="false">
      <c r="B300" s="596"/>
      <c r="C300" s="597" t="s">
        <v>145</v>
      </c>
      <c r="D300" s="598" t="str">
        <f aca="false">VLOOKUP(C300,СписокРабот!$B:$E,2,FALSE())</f>
        <v>Прокладка труб канализации (п.м или отрезок) всех диаметров</v>
      </c>
      <c r="E300" s="599" t="str">
        <f aca="false">VLOOKUP(C300,СписокРабот!$B:$E,3,FALSE())</f>
        <v>п.м</v>
      </c>
      <c r="F300" s="600" t="n">
        <f aca="false">VLOOKUP(C300,СписокРабот!$B:$E,4,FALSE())</f>
        <v>918</v>
      </c>
      <c r="G300" s="620"/>
      <c r="H300" s="602" t="n">
        <f aca="false">G300*F300</f>
        <v>0</v>
      </c>
      <c r="J300" s="595"/>
      <c r="L300" s="83"/>
      <c r="M300" s="66" t="n">
        <f aca="false">$F300*(100%-$B$3)</f>
        <v>780.3</v>
      </c>
      <c r="N300" s="31" t="n">
        <f aca="false">IF(B300=1,$G300*$M300,0)</f>
        <v>0</v>
      </c>
    </row>
    <row r="301" customFormat="false" ht="14.25" hidden="false" customHeight="false" outlineLevel="0" collapsed="false">
      <c r="B301" s="596"/>
      <c r="C301" s="597" t="s">
        <v>147</v>
      </c>
      <c r="D301" s="598" t="str">
        <f aca="false">VLOOKUP(C301,СписокРабот!$B:$E,2,FALSE())</f>
        <v>Монтаж элементов фитинга ( нержавейка,медь пайка)</v>
      </c>
      <c r="E301" s="599" t="str">
        <f aca="false">VLOOKUP(C301,СписокРабот!$B:$E,3,FALSE())</f>
        <v>ед.</v>
      </c>
      <c r="F301" s="600" t="n">
        <f aca="false">VLOOKUP(C301,СписокРабот!$B:$E,4,FALSE())</f>
        <v>1257</v>
      </c>
      <c r="G301" s="688" t="n">
        <v>1</v>
      </c>
      <c r="H301" s="602" t="n">
        <f aca="false">G301*F301</f>
        <v>1257</v>
      </c>
      <c r="J301" s="595"/>
      <c r="L301" s="83"/>
      <c r="M301" s="66" t="n">
        <f aca="false">$F301*(100%-$B$3)</f>
        <v>1068.45</v>
      </c>
      <c r="N301" s="31" t="n">
        <f aca="false">IF(B301=1,$G301*$M301,0)</f>
        <v>0</v>
      </c>
    </row>
    <row r="302" customFormat="false" ht="14.25" hidden="false" customHeight="false" outlineLevel="0" collapsed="false">
      <c r="B302" s="596"/>
      <c r="C302" s="597" t="s">
        <v>569</v>
      </c>
      <c r="D302" s="598" t="str">
        <f aca="false">VLOOKUP(C302,СписокРабот!$B:$E,2,FALSE())</f>
        <v>Монтаж манжета резинового</v>
      </c>
      <c r="E302" s="599" t="str">
        <f aca="false">VLOOKUP(C302,СписокРабот!$B:$E,3,FALSE())</f>
        <v>ед.</v>
      </c>
      <c r="F302" s="600" t="n">
        <f aca="false">VLOOKUP(C302,СписокРабот!$B:$E,4,FALSE())</f>
        <v>284</v>
      </c>
      <c r="G302" s="688" t="n">
        <v>1</v>
      </c>
      <c r="H302" s="602" t="n">
        <f aca="false">G302*F302</f>
        <v>284</v>
      </c>
      <c r="J302" s="595"/>
      <c r="L302" s="83"/>
      <c r="M302" s="66" t="n">
        <f aca="false">$F302*(100%-$B$3)</f>
        <v>241.4</v>
      </c>
      <c r="N302" s="31" t="n">
        <f aca="false">IF(B302=1,$G302*$M302,0)</f>
        <v>0</v>
      </c>
    </row>
    <row r="303" customFormat="false" ht="14.25" hidden="false" customHeight="false" outlineLevel="0" collapsed="false">
      <c r="B303" s="596"/>
      <c r="C303" s="597" t="s">
        <v>149</v>
      </c>
      <c r="D303" s="598" t="str">
        <f aca="false">VLOOKUP(C303,СписокРабот!$B:$E,2,FALSE())</f>
        <v>Монтаж шарового крана</v>
      </c>
      <c r="E303" s="599" t="str">
        <f aca="false">VLOOKUP(C303,СписокРабот!$B:$E,3,FALSE())</f>
        <v>ед.</v>
      </c>
      <c r="F303" s="600" t="n">
        <f aca="false">VLOOKUP(C303,СписокРабот!$B:$E,4,FALSE())</f>
        <v>796</v>
      </c>
      <c r="G303" s="688" t="n">
        <v>1</v>
      </c>
      <c r="H303" s="602" t="n">
        <f aca="false">G303*F303</f>
        <v>796</v>
      </c>
      <c r="J303" s="595"/>
      <c r="L303" s="83"/>
      <c r="M303" s="66" t="n">
        <f aca="false">$F303*(100%-$B$3)</f>
        <v>676.6</v>
      </c>
      <c r="N303" s="31" t="n">
        <f aca="false">IF(B303=1,$G303*$M303,0)</f>
        <v>0</v>
      </c>
    </row>
    <row r="304" customFormat="false" ht="14.25" hidden="false" customHeight="false" outlineLevel="0" collapsed="false">
      <c r="B304" s="596"/>
      <c r="C304" s="597" t="s">
        <v>570</v>
      </c>
      <c r="D304" s="598" t="str">
        <f aca="false">VLOOKUP(C304,СписокРабот!$B:$E,2,FALSE())</f>
        <v>Монтаж шарового крана на стояк</v>
      </c>
      <c r="E304" s="599" t="str">
        <f aca="false">VLOOKUP(C304,СписокРабот!$B:$E,3,FALSE())</f>
        <v>ед.</v>
      </c>
      <c r="F304" s="600" t="n">
        <f aca="false">VLOOKUP(C304,СписокРабот!$B:$E,4,FALSE())</f>
        <v>1107</v>
      </c>
      <c r="G304" s="596" t="n">
        <v>1</v>
      </c>
      <c r="H304" s="602" t="n">
        <f aca="false">G304*F304</f>
        <v>1107</v>
      </c>
      <c r="J304" s="595"/>
      <c r="L304" s="83"/>
      <c r="M304" s="66" t="n">
        <f aca="false">$F304*(100%-$B$3)</f>
        <v>940.95</v>
      </c>
      <c r="N304" s="31" t="n">
        <f aca="false">IF(B304=1,$G304*$M304,0)</f>
        <v>0</v>
      </c>
    </row>
    <row r="305" customFormat="false" ht="14.25" hidden="false" customHeight="false" outlineLevel="0" collapsed="false">
      <c r="B305" s="596"/>
      <c r="C305" s="597" t="s">
        <v>571</v>
      </c>
      <c r="D305" s="598" t="str">
        <f aca="false">VLOOKUP(C305,СписокРабот!$B:$E,2,FALSE())</f>
        <v>Нарезка резьбы вручную на металлической трубе до 3 см</v>
      </c>
      <c r="E305" s="599" t="str">
        <f aca="false">VLOOKUP(C305,СписокРабот!$B:$E,3,FALSE())</f>
        <v>ед.</v>
      </c>
      <c r="F305" s="600" t="n">
        <f aca="false">VLOOKUP(C305,СписокРабот!$B:$E,4,FALSE())</f>
        <v>905</v>
      </c>
      <c r="G305" s="688" t="n">
        <v>1</v>
      </c>
      <c r="H305" s="602" t="n">
        <f aca="false">G305*F305</f>
        <v>905</v>
      </c>
      <c r="J305" s="595"/>
      <c r="L305" s="83"/>
      <c r="M305" s="66" t="n">
        <f aca="false">$F305*(100%-$B$3)</f>
        <v>769.25</v>
      </c>
      <c r="N305" s="31" t="n">
        <f aca="false">IF(B305=1,$G305*$M305,0)</f>
        <v>0</v>
      </c>
    </row>
    <row r="306" customFormat="false" ht="14.25" hidden="false" customHeight="false" outlineLevel="0" collapsed="false">
      <c r="B306" s="596"/>
      <c r="C306" s="597" t="s">
        <v>572</v>
      </c>
      <c r="D306" s="598" t="str">
        <f aca="false">VLOOKUP(C306,СписокРабот!$B:$E,2,FALSE())</f>
        <v>Нарезка резьбы вручную на металлической трубе до 5 см</v>
      </c>
      <c r="E306" s="599" t="str">
        <f aca="false">VLOOKUP(C306,СписокРабот!$B:$E,3,FALSE())</f>
        <v>ед.</v>
      </c>
      <c r="F306" s="600" t="n">
        <f aca="false">VLOOKUP(C306,СписокРабот!$B:$E,4,FALSE())</f>
        <v>1300</v>
      </c>
      <c r="G306" s="688" t="n">
        <v>1</v>
      </c>
      <c r="H306" s="602" t="n">
        <f aca="false">G306*F306</f>
        <v>1300</v>
      </c>
      <c r="J306" s="595"/>
      <c r="L306" s="83"/>
      <c r="M306" s="66" t="n">
        <f aca="false">$F306*(100%-$B$3)</f>
        <v>1105</v>
      </c>
      <c r="N306" s="31" t="n">
        <f aca="false">IF(B306=1,$G306*$M306,0)</f>
        <v>0</v>
      </c>
    </row>
    <row r="307" customFormat="false" ht="14.25" hidden="false" customHeight="false" outlineLevel="0" collapsed="false">
      <c r="B307" s="596"/>
      <c r="C307" s="597" t="s">
        <v>573</v>
      </c>
      <c r="D307" s="598" t="str">
        <f aca="false">VLOOKUP(C307,СписокРабот!$B:$E,2,FALSE())</f>
        <v>Расчеканка труб (чугун на пластик)</v>
      </c>
      <c r="E307" s="599" t="str">
        <f aca="false">VLOOKUP(C307,СписокРабот!$B:$E,3,FALSE())</f>
        <v>ед.</v>
      </c>
      <c r="F307" s="600" t="n">
        <f aca="false">VLOOKUP(C307,СписокРабот!$B:$E,4,FALSE())</f>
        <v>3075</v>
      </c>
      <c r="G307" s="688" t="n">
        <v>1</v>
      </c>
      <c r="H307" s="602" t="n">
        <f aca="false">G307*F307</f>
        <v>3075</v>
      </c>
      <c r="J307" s="595"/>
      <c r="L307" s="83"/>
      <c r="M307" s="66" t="n">
        <f aca="false">$F307*(100%-$B$3)</f>
        <v>2613.75</v>
      </c>
      <c r="N307" s="31" t="n">
        <f aca="false">IF(B307=1,$G307*$M307,0)</f>
        <v>0</v>
      </c>
    </row>
    <row r="308" customFormat="false" ht="14.25" hidden="false" customHeight="false" outlineLevel="0" collapsed="false">
      <c r="B308" s="596"/>
      <c r="C308" s="597" t="s">
        <v>574</v>
      </c>
      <c r="D308" s="598" t="str">
        <f aca="false">VLOOKUP(C308,СписокРабот!$B:$E,2,FALSE())</f>
        <v>Устройство штробы (под трубу до ¾) в бетоне</v>
      </c>
      <c r="E308" s="599" t="str">
        <f aca="false">VLOOKUP(C308,СписокРабот!$B:$E,3,FALSE())</f>
        <v>п.м</v>
      </c>
      <c r="F308" s="600" t="n">
        <f aca="false">VLOOKUP(C308,СписокРабот!$B:$E,4,FALSE())</f>
        <v>1411</v>
      </c>
      <c r="G308" s="620"/>
      <c r="H308" s="602" t="n">
        <f aca="false">G308*F308</f>
        <v>0</v>
      </c>
      <c r="J308" s="595"/>
      <c r="L308" s="83"/>
      <c r="M308" s="66" t="n">
        <f aca="false">$F308*(100%-$B$3)</f>
        <v>1199.35</v>
      </c>
      <c r="N308" s="31" t="n">
        <f aca="false">IF(B308=1,$G308*$M308,0)</f>
        <v>0</v>
      </c>
    </row>
    <row r="309" customFormat="false" ht="14.25" hidden="false" customHeight="false" outlineLevel="0" collapsed="false">
      <c r="B309" s="596"/>
      <c r="C309" s="597" t="s">
        <v>151</v>
      </c>
      <c r="D309" s="598" t="str">
        <f aca="false">VLOOKUP(C309,СписокРабот!$B:$E,2,FALSE())</f>
        <v>Устройство штробы (под трубу до ¾) в кирпиче/ блоке</v>
      </c>
      <c r="E309" s="599" t="str">
        <f aca="false">VLOOKUP(C309,СписокРабот!$B:$E,3,FALSE())</f>
        <v>п.м</v>
      </c>
      <c r="F309" s="600" t="n">
        <f aca="false">VLOOKUP(C309,СписокРабот!$B:$E,4,FALSE())</f>
        <v>988</v>
      </c>
      <c r="G309" s="620"/>
      <c r="H309" s="602" t="n">
        <f aca="false">G309*F309</f>
        <v>0</v>
      </c>
      <c r="J309" s="595"/>
      <c r="L309" s="83"/>
      <c r="M309" s="66" t="n">
        <f aca="false">$F309*(100%-$B$3)</f>
        <v>839.8</v>
      </c>
      <c r="N309" s="31" t="n">
        <f aca="false">IF(B309=1,$G309*$M309,0)</f>
        <v>0</v>
      </c>
    </row>
    <row r="310" customFormat="false" ht="14.25" hidden="false" customHeight="false" outlineLevel="0" collapsed="false">
      <c r="B310" s="596"/>
      <c r="C310" s="597" t="s">
        <v>575</v>
      </c>
      <c r="D310" s="598" t="str">
        <f aca="false">VLOOKUP(C310,СписокРабот!$B:$E,2,FALSE())</f>
        <v>Устройство штробы (под трубу 40-100 мм) в бетоне</v>
      </c>
      <c r="E310" s="599" t="str">
        <f aca="false">VLOOKUP(C310,СписокРабот!$B:$E,3,FALSE())</f>
        <v>п.м</v>
      </c>
      <c r="F310" s="600" t="n">
        <f aca="false">VLOOKUP(C310,СписокРабот!$B:$E,4,FALSE())</f>
        <v>1975</v>
      </c>
      <c r="G310" s="620"/>
      <c r="H310" s="602" t="n">
        <f aca="false">G310*F310</f>
        <v>0</v>
      </c>
      <c r="J310" s="595"/>
      <c r="L310" s="83"/>
      <c r="M310" s="66" t="n">
        <f aca="false">$F310*(100%-$B$3)</f>
        <v>1678.75</v>
      </c>
      <c r="N310" s="31" t="n">
        <f aca="false">IF(B310=1,$G310*$M310,0)</f>
        <v>0</v>
      </c>
    </row>
    <row r="311" customFormat="false" ht="14.25" hidden="false" customHeight="false" outlineLevel="0" collapsed="false">
      <c r="B311" s="596"/>
      <c r="C311" s="597" t="s">
        <v>153</v>
      </c>
      <c r="D311" s="598" t="str">
        <f aca="false">VLOOKUP(C311,СписокРабот!$B:$E,2,FALSE())</f>
        <v>Устройство штробы (под трубу 40-100 мм) в кирпиче/блоке</v>
      </c>
      <c r="E311" s="599" t="str">
        <f aca="false">VLOOKUP(C311,СписокРабот!$B:$E,3,FALSE())</f>
        <v>п.м</v>
      </c>
      <c r="F311" s="600" t="n">
        <f aca="false">VLOOKUP(C311,СписокРабот!$B:$E,4,FALSE())</f>
        <v>1693</v>
      </c>
      <c r="G311" s="620"/>
      <c r="H311" s="602" t="n">
        <f aca="false">G311*F311</f>
        <v>0</v>
      </c>
      <c r="J311" s="595"/>
      <c r="L311" s="83"/>
      <c r="M311" s="66" t="n">
        <f aca="false">$F311*(100%-$B$3)</f>
        <v>1439.05</v>
      </c>
      <c r="N311" s="31" t="n">
        <f aca="false">IF(B311=1,$G311*$M311,0)</f>
        <v>0</v>
      </c>
    </row>
    <row r="312" customFormat="false" ht="14.25" hidden="false" customHeight="false" outlineLevel="0" collapsed="false">
      <c r="B312" s="596"/>
      <c r="C312" s="597" t="s">
        <v>155</v>
      </c>
      <c r="D312" s="598" t="str">
        <f aca="false">VLOOKUP(C312,СписокРабот!$B:$E,2,FALSE())</f>
        <v>Подключение радиаторов отопления на старое место без переврезки стоимостью до 50 000 руб.</v>
      </c>
      <c r="E312" s="599" t="str">
        <f aca="false">VLOOKUP(C312,СписокРабот!$B:$E,3,FALSE())</f>
        <v>ед.</v>
      </c>
      <c r="F312" s="600" t="n">
        <f aca="false">VLOOKUP(C312,СписокРабот!$B:$E,4,FALSE())</f>
        <v>1693</v>
      </c>
      <c r="G312" s="688" t="n">
        <v>1</v>
      </c>
      <c r="H312" s="602" t="n">
        <f aca="false">G312*F312</f>
        <v>1693</v>
      </c>
      <c r="J312" s="595"/>
      <c r="L312" s="83"/>
      <c r="M312" s="66" t="n">
        <f aca="false">$F312*(100%-$B$3)</f>
        <v>1439.05</v>
      </c>
      <c r="N312" s="31" t="n">
        <f aca="false">IF(B312=1,$G312*$M312,0)</f>
        <v>0</v>
      </c>
    </row>
    <row r="313" customFormat="false" ht="14.25" hidden="false" customHeight="false" outlineLevel="0" collapsed="false">
      <c r="B313" s="596"/>
      <c r="C313" s="597" t="s">
        <v>157</v>
      </c>
      <c r="D313" s="598" t="str">
        <f aca="false">VLOOKUP(C313,СписокРабот!$B:$E,2,FALSE())</f>
        <v>Монтаж регулятора давления/обратного клапана/защита гидроудара</v>
      </c>
      <c r="E313" s="599" t="str">
        <f aca="false">VLOOKUP(C313,СписокРабот!$B:$E,3,FALSE())</f>
        <v>ед.</v>
      </c>
      <c r="F313" s="600" t="n">
        <f aca="false">VLOOKUP(C313,СписокРабот!$B:$E,4,FALSE())</f>
        <v>1768</v>
      </c>
      <c r="G313" s="688" t="n">
        <v>1</v>
      </c>
      <c r="H313" s="602" t="n">
        <f aca="false">G313*F313</f>
        <v>1768</v>
      </c>
      <c r="J313" s="595"/>
      <c r="L313" s="83"/>
      <c r="M313" s="66" t="n">
        <f aca="false">$F313*(100%-$B$3)</f>
        <v>1502.8</v>
      </c>
      <c r="N313" s="31" t="n">
        <f aca="false">IF(B313=1,$G313*$M313,0)</f>
        <v>0</v>
      </c>
    </row>
    <row r="314" customFormat="false" ht="14.25" hidden="false" customHeight="false" outlineLevel="0" collapsed="false">
      <c r="B314" s="596"/>
      <c r="C314" s="597" t="s">
        <v>159</v>
      </c>
      <c r="D314" s="598" t="str">
        <f aca="false">VLOOKUP(C314,СписокРабот!$B:$E,2,FALSE())</f>
        <v>Монтаж гребёнки (с подсоединением фитингов)</v>
      </c>
      <c r="E314" s="599" t="str">
        <f aca="false">VLOOKUP(C314,СписокРабот!$B:$E,3,FALSE())</f>
        <v>ед.</v>
      </c>
      <c r="F314" s="600" t="n">
        <f aca="false">VLOOKUP(C314,СписокРабот!$B:$E,4,FALSE())</f>
        <v>4218</v>
      </c>
      <c r="G314" s="688" t="n">
        <v>2</v>
      </c>
      <c r="H314" s="602" t="n">
        <f aca="false">G314*F314</f>
        <v>8436</v>
      </c>
      <c r="J314" s="595"/>
      <c r="L314" s="83"/>
      <c r="M314" s="66" t="n">
        <f aca="false">$F314*(100%-$B$3)</f>
        <v>3585.3</v>
      </c>
      <c r="N314" s="31" t="n">
        <f aca="false">IF(B314=1,$G314*$M314,0)</f>
        <v>0</v>
      </c>
    </row>
    <row r="315" customFormat="false" ht="14.25" hidden="false" customHeight="false" outlineLevel="0" collapsed="false">
      <c r="B315" s="596"/>
      <c r="C315" s="597" t="s">
        <v>161</v>
      </c>
      <c r="D315" s="598" t="str">
        <f aca="false">VLOOKUP(C315,СписокРабот!$B:$E,2,FALSE())</f>
        <v>Монтаж системы защиты от протечек ( 3 датчика без пусконаладки)</v>
      </c>
      <c r="E315" s="599" t="str">
        <f aca="false">VLOOKUP(C315,СписокРабот!$B:$E,3,FALSE())</f>
        <v>к-т</v>
      </c>
      <c r="F315" s="600" t="n">
        <f aca="false">VLOOKUP(C315,СписокРабот!$B:$E,4,FALSE())</f>
        <v>11355</v>
      </c>
      <c r="G315" s="596" t="n">
        <v>1</v>
      </c>
      <c r="H315" s="602" t="n">
        <f aca="false">G315*F315</f>
        <v>11355</v>
      </c>
      <c r="J315" s="595"/>
      <c r="L315" s="83"/>
      <c r="M315" s="66" t="n">
        <f aca="false">$F315*(100%-$B$3)</f>
        <v>9651.75</v>
      </c>
      <c r="N315" s="31" t="n">
        <f aca="false">IF(B315=1,$G315*$M315,0)</f>
        <v>0</v>
      </c>
    </row>
    <row r="316" customFormat="false" ht="14.25" hidden="false" customHeight="false" outlineLevel="0" collapsed="false">
      <c r="A316" s="605"/>
      <c r="B316" s="612"/>
      <c r="C316" s="606" t="s">
        <v>576</v>
      </c>
      <c r="D316" s="607" t="str">
        <f aca="false">VLOOKUP(C316,СписокРабот!$B:$E,2,FALSE())</f>
        <v>Монтаж счётчика воды (без опломбировки)</v>
      </c>
      <c r="E316" s="608" t="str">
        <f aca="false">VLOOKUP(C316,СписокРабот!$B:$E,3,FALSE())</f>
        <v>ед.</v>
      </c>
      <c r="F316" s="609" t="n">
        <f aca="false">VLOOKUP(C316,СписокРабот!$B:$E,4,FALSE())</f>
        <v>1552</v>
      </c>
      <c r="G316" s="692" t="n">
        <v>2</v>
      </c>
      <c r="H316" s="616" t="n">
        <f aca="false">G316*F316</f>
        <v>3104</v>
      </c>
      <c r="J316" s="595"/>
      <c r="L316" s="83"/>
      <c r="M316" s="66" t="n">
        <f aca="false">$F316*(100%-$B$3)</f>
        <v>1319.2</v>
      </c>
      <c r="N316" s="31" t="n">
        <f aca="false">IF(B316=1,$G316*$M316,0)</f>
        <v>0</v>
      </c>
    </row>
    <row r="317" customFormat="false" ht="14.25" hidden="false" customHeight="false" outlineLevel="0" collapsed="false">
      <c r="B317" s="596"/>
      <c r="C317" s="597" t="s">
        <v>577</v>
      </c>
      <c r="D317" s="598" t="str">
        <f aca="false">VLOOKUP(C317,СписокРабот!$B:$E,2,FALSE())</f>
        <v>Наладка системы защиты от протечек</v>
      </c>
      <c r="E317" s="599" t="str">
        <f aca="false">VLOOKUP(C317,СписокРабот!$B:$E,3,FALSE())</f>
        <v>ед.</v>
      </c>
      <c r="F317" s="600" t="n">
        <f aca="false">VLOOKUP(C317,СписокРабот!$B:$E,4,FALSE())</f>
        <v>6411</v>
      </c>
      <c r="G317" s="688" t="n">
        <v>2</v>
      </c>
      <c r="H317" s="602" t="n">
        <f aca="false">G317*F317</f>
        <v>12822</v>
      </c>
      <c r="J317" s="595"/>
      <c r="L317" s="83"/>
      <c r="M317" s="66" t="n">
        <f aca="false">$F317*(100%-$B$3)</f>
        <v>5449.35</v>
      </c>
      <c r="N317" s="31" t="n">
        <f aca="false">IF(B317=1,$G317*$M317,0)</f>
        <v>0</v>
      </c>
    </row>
    <row r="318" customFormat="false" ht="14.25" hidden="false" customHeight="false" outlineLevel="0" collapsed="false">
      <c r="A318" s="605"/>
      <c r="B318" s="612"/>
      <c r="C318" s="606" t="s">
        <v>578</v>
      </c>
      <c r="D318" s="607" t="str">
        <f aca="false">VLOOKUP(C318,СписокРабот!$B:$E,2,FALSE())</f>
        <v>Установка аксессуаров с/узла</v>
      </c>
      <c r="E318" s="608" t="str">
        <f aca="false">VLOOKUP(C318,СписокРабот!$B:$E,3,FALSE())</f>
        <v>ед.</v>
      </c>
      <c r="F318" s="609" t="n">
        <f aca="false">VLOOKUP(C318,СписокРабот!$B:$E,4,FALSE())</f>
        <v>975</v>
      </c>
      <c r="G318" s="692" t="n">
        <v>1</v>
      </c>
      <c r="H318" s="616" t="n">
        <f aca="false">G318*F318</f>
        <v>975</v>
      </c>
      <c r="J318" s="595"/>
      <c r="L318" s="83"/>
      <c r="M318" s="66" t="n">
        <f aca="false">$F318*(100%-$B$3)</f>
        <v>828.75</v>
      </c>
      <c r="N318" s="31" t="n">
        <f aca="false">IF(B318=1,$G318*$M318,0)</f>
        <v>0</v>
      </c>
    </row>
    <row r="319" customFormat="false" ht="14.25" hidden="false" customHeight="false" outlineLevel="0" collapsed="false">
      <c r="A319" s="605"/>
      <c r="B319" s="612"/>
      <c r="C319" s="606" t="s">
        <v>579</v>
      </c>
      <c r="D319" s="607" t="str">
        <f aca="false">VLOOKUP(C319,СписокРабот!$B:$E,2,FALSE())</f>
        <v>Навеска зеркал площадью до 1 кв.м. с подсветкой К-1.3</v>
      </c>
      <c r="E319" s="608" t="str">
        <f aca="false">VLOOKUP(C319,СписокРабот!$B:$E,3,FALSE())</f>
        <v>ед.</v>
      </c>
      <c r="F319" s="609" t="n">
        <f aca="false">VLOOKUP(C319,СписокРабот!$B:$E,4,FALSE())</f>
        <v>2680</v>
      </c>
      <c r="G319" s="692" t="n">
        <v>1</v>
      </c>
      <c r="H319" s="616" t="n">
        <f aca="false">G319*F319</f>
        <v>2680</v>
      </c>
      <c r="J319" s="595"/>
      <c r="L319" s="83"/>
      <c r="M319" s="66" t="n">
        <f aca="false">$F319*(100%-$B$3)</f>
        <v>2278</v>
      </c>
      <c r="N319" s="31" t="n">
        <f aca="false">IF(B319=1,$G319*$M319,0)</f>
        <v>0</v>
      </c>
    </row>
    <row r="320" customFormat="false" ht="14.25" hidden="false" customHeight="false" outlineLevel="0" collapsed="false">
      <c r="B320" s="596"/>
      <c r="C320" s="597" t="s">
        <v>580</v>
      </c>
      <c r="D320" s="598" t="str">
        <f aca="false">VLOOKUP(C320,СписокРабот!$B:$E,2,FALSE())</f>
        <v>Монтаж душевой кабины с гидромассажом без обр. герметиком</v>
      </c>
      <c r="E320" s="599" t="str">
        <f aca="false">VLOOKUP(C320,СписокРабот!$B:$E,3,FALSE())</f>
        <v>ед.</v>
      </c>
      <c r="F320" s="600" t="n">
        <f aca="false">VLOOKUP(C320,СписокРабот!$B:$E,4,FALSE())</f>
        <v>9732</v>
      </c>
      <c r="G320" s="688" t="n">
        <v>1</v>
      </c>
      <c r="H320" s="602" t="n">
        <f aca="false">G320*F320</f>
        <v>9732</v>
      </c>
      <c r="J320" s="595"/>
      <c r="L320" s="83"/>
      <c r="M320" s="66" t="n">
        <f aca="false">$F320*(100%-$B$3)</f>
        <v>8272.2</v>
      </c>
      <c r="N320" s="31" t="n">
        <f aca="false">IF(B320=1,$G320*$M320,0)</f>
        <v>0</v>
      </c>
    </row>
    <row r="321" customFormat="false" ht="14.25" hidden="false" customHeight="false" outlineLevel="0" collapsed="false">
      <c r="B321" s="596"/>
      <c r="C321" s="597" t="s">
        <v>581</v>
      </c>
      <c r="D321" s="598" t="str">
        <f aca="false">VLOOKUP(C321,СписокРабот!$B:$E,2,FALSE())</f>
        <v>Монтаж радиатора на новое место стоимостью до 50 000 руб.</v>
      </c>
      <c r="E321" s="599" t="str">
        <f aca="false">VLOOKUP(C321,СписокРабот!$B:$E,3,FALSE())</f>
        <v>ед.</v>
      </c>
      <c r="F321" s="600" t="n">
        <f aca="false">VLOOKUP(C321,СписокРабот!$B:$E,4,FALSE())</f>
        <v>3545</v>
      </c>
      <c r="G321" s="688" t="n">
        <v>1</v>
      </c>
      <c r="H321" s="602" t="n">
        <f aca="false">G321*F321</f>
        <v>3545</v>
      </c>
      <c r="J321" s="595"/>
      <c r="L321" s="83"/>
      <c r="M321" s="66" t="n">
        <f aca="false">$F321*(100%-$B$3)</f>
        <v>3013.25</v>
      </c>
      <c r="N321" s="31" t="n">
        <f aca="false">IF(B321=1,$G321*$M321,0)</f>
        <v>0</v>
      </c>
    </row>
    <row r="322" customFormat="false" ht="14.25" hidden="false" customHeight="false" outlineLevel="0" collapsed="false">
      <c r="B322" s="596"/>
      <c r="C322" s="597" t="s">
        <v>582</v>
      </c>
      <c r="D322" s="598" t="str">
        <f aca="false">VLOOKUP(C322,СписокРабот!$B:$E,2,FALSE())</f>
        <v>Монтаж душевой кабины без гидромассажа без обработки герметиком</v>
      </c>
      <c r="E322" s="599" t="str">
        <f aca="false">VLOOKUP(C322,СписокРабот!$B:$E,3,FALSE())</f>
        <v>ед.</v>
      </c>
      <c r="F322" s="600" t="n">
        <f aca="false">VLOOKUP(C322,СписокРабот!$B:$E,4,FALSE())</f>
        <v>9154</v>
      </c>
      <c r="G322" s="688" t="n">
        <v>1</v>
      </c>
      <c r="H322" s="602" t="n">
        <f aca="false">G322*F322</f>
        <v>9154</v>
      </c>
      <c r="J322" s="595"/>
      <c r="L322" s="83"/>
      <c r="M322" s="66" t="n">
        <f aca="false">$F322*(100%-$B$3)</f>
        <v>7780.9</v>
      </c>
      <c r="N322" s="31" t="n">
        <f aca="false">IF(B322=1,$G322*$M322,0)</f>
        <v>0</v>
      </c>
    </row>
    <row r="323" customFormat="false" ht="14.25" hidden="false" customHeight="false" outlineLevel="0" collapsed="false">
      <c r="B323" s="596"/>
      <c r="C323" s="597" t="s">
        <v>583</v>
      </c>
      <c r="D323" s="598" t="str">
        <f aca="false">VLOOKUP(C323,СписокРабот!$B:$E,2,FALSE())</f>
        <v>Гидроизоляция швов душевой кабины</v>
      </c>
      <c r="E323" s="599" t="str">
        <f aca="false">VLOOKUP(C323,СписокРабот!$B:$E,3,FALSE())</f>
        <v>ед.</v>
      </c>
      <c r="F323" s="600" t="n">
        <f aca="false">VLOOKUP(C323,СписокРабот!$B:$E,4,FALSE())</f>
        <v>7154</v>
      </c>
      <c r="G323" s="688" t="n">
        <v>1</v>
      </c>
      <c r="H323" s="602" t="n">
        <f aca="false">G323*F323</f>
        <v>7154</v>
      </c>
      <c r="J323" s="595"/>
      <c r="L323" s="83"/>
      <c r="M323" s="66" t="n">
        <f aca="false">$F323*(100%-$B$3)</f>
        <v>6080.9</v>
      </c>
      <c r="N323" s="31" t="n">
        <f aca="false">IF(B323=1,$G323*$M323,0)</f>
        <v>0</v>
      </c>
    </row>
    <row r="324" customFormat="false" ht="14.25" hidden="false" customHeight="false" outlineLevel="0" collapsed="false">
      <c r="B324" s="596"/>
      <c r="C324" s="597" t="s">
        <v>584</v>
      </c>
      <c r="D324" s="598" t="str">
        <f aca="false">VLOOKUP(C324,СписокРабот!$B:$E,2,FALSE())</f>
        <v>Монтаж пластиковых шторок</v>
      </c>
      <c r="E324" s="599" t="str">
        <f aca="false">VLOOKUP(C324,СписокРабот!$B:$E,3,FALSE())</f>
        <v>ед.</v>
      </c>
      <c r="F324" s="600" t="n">
        <f aca="false">VLOOKUP(C324,СписокРабот!$B:$E,4,FALSE())</f>
        <v>4024</v>
      </c>
      <c r="G324" s="688" t="n">
        <v>1</v>
      </c>
      <c r="H324" s="602" t="n">
        <f aca="false">G324*F324</f>
        <v>4024</v>
      </c>
      <c r="J324" s="595"/>
      <c r="L324" s="83"/>
      <c r="M324" s="66" t="n">
        <f aca="false">$F324*(100%-$B$3)</f>
        <v>3420.4</v>
      </c>
      <c r="N324" s="31" t="n">
        <f aca="false">IF(B324=1,$G324*$M324,0)</f>
        <v>0</v>
      </c>
    </row>
    <row r="325" customFormat="false" ht="14.25" hidden="false" customHeight="false" outlineLevel="0" collapsed="false">
      <c r="B325" s="596"/>
      <c r="C325" s="597" t="s">
        <v>585</v>
      </c>
      <c r="D325" s="598" t="str">
        <f aca="false">VLOOKUP(C325,СписокРабот!$B:$E,2,FALSE())</f>
        <v>Монтаж поддона на пол (акрил, искуств. камень) с подключением к канализации</v>
      </c>
      <c r="E325" s="599" t="str">
        <f aca="false">VLOOKUP(C325,СписокРабот!$B:$E,3,FALSE())</f>
        <v>ед.</v>
      </c>
      <c r="F325" s="600" t="n">
        <f aca="false">VLOOKUP(C325,СписокРабот!$B:$E,4,FALSE())</f>
        <v>4802</v>
      </c>
      <c r="G325" s="688" t="n">
        <v>1</v>
      </c>
      <c r="H325" s="602" t="n">
        <f aca="false">G325*F325</f>
        <v>4802</v>
      </c>
      <c r="J325" s="595"/>
      <c r="L325" s="83"/>
      <c r="M325" s="66" t="n">
        <f aca="false">$F325*(100%-$B$3)</f>
        <v>4081.7</v>
      </c>
      <c r="N325" s="31" t="n">
        <f aca="false">IF(B325=1,$G325*$M325,0)</f>
        <v>0</v>
      </c>
    </row>
    <row r="326" customFormat="false" ht="14.25" hidden="false" customHeight="false" outlineLevel="0" collapsed="false">
      <c r="B326" s="596"/>
      <c r="C326" s="597" t="s">
        <v>586</v>
      </c>
      <c r="D326" s="598" t="str">
        <f aca="false">VLOOKUP(C326,СписокРабот!$B:$E,2,FALSE())</f>
        <v>Монтаж пластикового экрана</v>
      </c>
      <c r="E326" s="599" t="str">
        <f aca="false">VLOOKUP(C326,СписокРабот!$B:$E,3,FALSE())</f>
        <v>ед.</v>
      </c>
      <c r="F326" s="600" t="n">
        <f aca="false">VLOOKUP(C326,СписокРабот!$B:$E,4,FALSE())</f>
        <v>1398</v>
      </c>
      <c r="G326" s="688" t="n">
        <v>1</v>
      </c>
      <c r="H326" s="602" t="n">
        <f aca="false">G326*F326</f>
        <v>1398</v>
      </c>
      <c r="J326" s="595"/>
      <c r="L326" s="83"/>
      <c r="M326" s="66" t="n">
        <f aca="false">$F326*(100%-$B$3)</f>
        <v>1188.3</v>
      </c>
      <c r="N326" s="31" t="n">
        <f aca="false">IF(B326=1,$G326*$M326,0)</f>
        <v>0</v>
      </c>
    </row>
    <row r="327" customFormat="false" ht="14.25" hidden="false" customHeight="false" outlineLevel="0" collapsed="false">
      <c r="B327" s="596"/>
      <c r="C327" s="597" t="s">
        <v>587</v>
      </c>
      <c r="D327" s="598" t="str">
        <f aca="false">VLOOKUP(C327,СписокРабот!$B:$E,2,FALSE())</f>
        <v>Монтаж стеклянных шторок на ванну</v>
      </c>
      <c r="E327" s="599" t="str">
        <f aca="false">VLOOKUP(C327,СписокРабот!$B:$E,3,FALSE())</f>
        <v>ед.</v>
      </c>
      <c r="F327" s="600" t="n">
        <f aca="false">VLOOKUP(C327,СписокРабот!$B:$E,4,FALSE())</f>
        <v>6673</v>
      </c>
      <c r="G327" s="688" t="n">
        <v>1</v>
      </c>
      <c r="H327" s="602" t="n">
        <f aca="false">G327*F327</f>
        <v>6673</v>
      </c>
      <c r="J327" s="595"/>
      <c r="L327" s="83"/>
      <c r="M327" s="66" t="n">
        <f aca="false">$F327*(100%-$B$3)</f>
        <v>5672.05</v>
      </c>
      <c r="N327" s="31" t="n">
        <f aca="false">IF(B327=1,$G327*$M327,0)</f>
        <v>0</v>
      </c>
    </row>
    <row r="328" customFormat="false" ht="14.25" hidden="false" customHeight="false" outlineLevel="0" collapsed="false">
      <c r="B328" s="596"/>
      <c r="C328" s="597" t="s">
        <v>588</v>
      </c>
      <c r="D328" s="598" t="str">
        <f aca="false">VLOOKUP(C328,СписокРабот!$B:$E,2,FALSE())</f>
        <v>Звуко-теплоизоляция стояков, трубопроводов длиной до 3м</v>
      </c>
      <c r="E328" s="599" t="str">
        <f aca="false">VLOOKUP(C328,СписокРабот!$B:$E,3,FALSE())</f>
        <v>ед.</v>
      </c>
      <c r="F328" s="600" t="n">
        <f aca="false">VLOOKUP(C328,СписокРабот!$B:$E,4,FALSE())</f>
        <v>2165</v>
      </c>
      <c r="G328" s="688" t="n">
        <v>1</v>
      </c>
      <c r="H328" s="602" t="n">
        <f aca="false">G328*F328</f>
        <v>2165</v>
      </c>
      <c r="J328" s="595"/>
      <c r="L328" s="83"/>
      <c r="M328" s="66" t="n">
        <f aca="false">$F328*(100%-$B$3)</f>
        <v>1840.25</v>
      </c>
      <c r="N328" s="31" t="n">
        <f aca="false">IF(B328=1,$G328*$M328,0)</f>
        <v>0</v>
      </c>
    </row>
    <row r="329" customFormat="false" ht="14.25" hidden="false" customHeight="false" outlineLevel="0" collapsed="false">
      <c r="B329" s="596"/>
      <c r="C329" s="597" t="s">
        <v>589</v>
      </c>
      <c r="D329" s="598" t="str">
        <f aca="false">VLOOKUP(C329,СписокРабот!$B:$E,2,FALSE())</f>
        <v>Монтаж столешницы готовой (без выпила отверстий)</v>
      </c>
      <c r="E329" s="599" t="str">
        <f aca="false">VLOOKUP(C329,СписокРабот!$B:$E,3,FALSE())</f>
        <v>п.м</v>
      </c>
      <c r="F329" s="600" t="n">
        <f aca="false">VLOOKUP(C329,СписокРабот!$B:$E,4,FALSE())</f>
        <v>1781</v>
      </c>
      <c r="G329" s="620"/>
      <c r="H329" s="602" t="n">
        <f aca="false">G329*F329</f>
        <v>0</v>
      </c>
      <c r="J329" s="595"/>
      <c r="L329" s="83"/>
      <c r="M329" s="66" t="n">
        <f aca="false">$F329*(100%-$B$3)</f>
        <v>1513.85</v>
      </c>
      <c r="N329" s="31" t="n">
        <f aca="false">IF(B329=1,$G329*$M329,0)</f>
        <v>0</v>
      </c>
    </row>
    <row r="330" customFormat="false" ht="14.25" hidden="false" customHeight="false" outlineLevel="0" collapsed="false">
      <c r="A330" s="605"/>
      <c r="B330" s="612"/>
      <c r="C330" s="606" t="s">
        <v>164</v>
      </c>
      <c r="D330" s="607" t="str">
        <f aca="false">VLOOKUP(C330,СписокРабот!$B:$E,2,FALSE())</f>
        <v>Опрессовка системы водоснабжения</v>
      </c>
      <c r="E330" s="608" t="str">
        <f aca="false">VLOOKUP(C330,СписокРабот!$B:$E,3,FALSE())</f>
        <v>ед.</v>
      </c>
      <c r="F330" s="609" t="n">
        <f aca="false">VLOOKUP(C330,СписокРабот!$B:$E,4,FALSE())</f>
        <v>1768</v>
      </c>
      <c r="G330" s="692" t="n">
        <v>1</v>
      </c>
      <c r="H330" s="616" t="n">
        <f aca="false">G330*F330</f>
        <v>1768</v>
      </c>
      <c r="J330" s="595"/>
      <c r="L330" s="83"/>
      <c r="M330" s="66" t="n">
        <f aca="false">$F330*(100%-$B$3)</f>
        <v>1502.8</v>
      </c>
      <c r="N330" s="31" t="n">
        <f aca="false">IF(B330=1,$G330*$M330,0)</f>
        <v>0</v>
      </c>
    </row>
    <row r="331" customFormat="false" ht="14.25" hidden="false" customHeight="false" outlineLevel="0" collapsed="false">
      <c r="B331" s="596"/>
      <c r="C331" s="597" t="s">
        <v>590</v>
      </c>
      <c r="D331" s="598" t="str">
        <f aca="false">VLOOKUP(C331,СписокРабот!$B:$E,2,FALSE())</f>
        <v>Укрепление сантех. кабины</v>
      </c>
      <c r="E331" s="599" t="str">
        <f aca="false">VLOOKUP(C331,СписокРабот!$B:$E,3,FALSE())</f>
        <v>ед.</v>
      </c>
      <c r="F331" s="600" t="n">
        <f aca="false">VLOOKUP(C331,СписокРабот!$B:$E,4,FALSE())</f>
        <v>8634</v>
      </c>
      <c r="G331" s="688" t="n">
        <v>1</v>
      </c>
      <c r="H331" s="602" t="n">
        <f aca="false">G331*F331</f>
        <v>8634</v>
      </c>
      <c r="J331" s="595"/>
      <c r="L331" s="83"/>
      <c r="M331" s="66" t="n">
        <f aca="false">$F331*(100%-$B$3)</f>
        <v>7338.9</v>
      </c>
      <c r="N331" s="31" t="n">
        <f aca="false">IF(B331=1,$G331*$M331,0)</f>
        <v>0</v>
      </c>
    </row>
    <row r="332" customFormat="false" ht="14.25" hidden="false" customHeight="false" outlineLevel="0" collapsed="false">
      <c r="B332" s="596"/>
      <c r="C332" s="597" t="s">
        <v>591</v>
      </c>
      <c r="D332" s="598" t="str">
        <f aca="false">VLOOKUP(C332,СписокРабот!$B:$E,2,FALSE())</f>
        <v>Монтаж ванной/ радиатора стоимостью выше 50 000 руб. (25% от стоимости изделия)</v>
      </c>
      <c r="E332" s="599" t="str">
        <f aca="false">VLOOKUP(C332,СписокРабот!$B:$E,3,FALSE())</f>
        <v>ед.</v>
      </c>
      <c r="F332" s="621" t="n">
        <f aca="false">VLOOKUP(C332,СписокРабот!$B:$E,4,FALSE())</f>
        <v>0</v>
      </c>
      <c r="G332" s="688" t="n">
        <v>1</v>
      </c>
      <c r="H332" s="602" t="n">
        <f aca="false">G332*F332</f>
        <v>0</v>
      </c>
      <c r="J332" s="595"/>
      <c r="L332" s="83"/>
      <c r="M332" s="66" t="n">
        <f aca="false">$F332*(100%-$B$3)</f>
        <v>0</v>
      </c>
      <c r="N332" s="31" t="n">
        <f aca="false">IF(B332=1,$G332*$M332,0)</f>
        <v>0</v>
      </c>
    </row>
    <row r="333" customFormat="false" ht="14.25" hidden="false" customHeight="false" outlineLevel="0" collapsed="false">
      <c r="B333" s="596"/>
      <c r="C333" s="597" t="s">
        <v>592</v>
      </c>
      <c r="D333" s="598" t="str">
        <f aca="false">VLOOKUP(C333,СписокРабот!$B:$E,2,FALSE())</f>
        <v>Монтаж унитаза/смесителя/ стоимостью выше 50 000 руб. (30% от стоимости изделия) </v>
      </c>
      <c r="E333" s="599" t="str">
        <f aca="false">VLOOKUP(C333,СписокРабот!$B:$E,3,FALSE())</f>
        <v>ед.</v>
      </c>
      <c r="F333" s="621" t="n">
        <f aca="false">VLOOKUP(C333,СписокРабот!$B:$E,4,FALSE())</f>
        <v>0</v>
      </c>
      <c r="G333" s="688" t="n">
        <v>1</v>
      </c>
      <c r="H333" s="602" t="n">
        <f aca="false">G333*F333</f>
        <v>0</v>
      </c>
      <c r="J333" s="595"/>
      <c r="L333" s="83"/>
      <c r="M333" s="66" t="n">
        <f aca="false">$F333*(100%-$B$3)</f>
        <v>0</v>
      </c>
      <c r="N333" s="31" t="n">
        <f aca="false">IF(B333=1,$G333*$M333,0)</f>
        <v>0</v>
      </c>
    </row>
    <row r="334" customFormat="false" ht="14.25" hidden="false" customHeight="false" outlineLevel="0" collapsed="false">
      <c r="B334" s="596"/>
      <c r="C334" s="597" t="s">
        <v>593</v>
      </c>
      <c r="D334" s="598" t="str">
        <f aca="false">VLOOKUP(C334,СписокРабот!$B:$E,2,FALSE())</f>
        <v>Расчистка стояка от старой краски (до 3м)</v>
      </c>
      <c r="E334" s="599" t="str">
        <f aca="false">VLOOKUP(C334,СписокРабот!$B:$E,3,FALSE())</f>
        <v>ед.</v>
      </c>
      <c r="F334" s="600" t="n">
        <f aca="false">VLOOKUP(C334,СписокРабот!$B:$E,4,FALSE())</f>
        <v>1693</v>
      </c>
      <c r="G334" s="688" t="n">
        <v>1</v>
      </c>
      <c r="H334" s="602" t="n">
        <f aca="false">G334*F334</f>
        <v>1693</v>
      </c>
      <c r="J334" s="595"/>
      <c r="L334" s="83"/>
      <c r="M334" s="66" t="n">
        <f aca="false">$F334*(100%-$B$3)</f>
        <v>1439.05</v>
      </c>
      <c r="N334" s="31" t="n">
        <f aca="false">IF(B334=1,$G334*$M334,0)</f>
        <v>0</v>
      </c>
    </row>
    <row r="335" customFormat="false" ht="14.25" hidden="false" customHeight="false" outlineLevel="0" collapsed="false">
      <c r="B335" s="596"/>
      <c r="C335" s="597" t="s">
        <v>594</v>
      </c>
      <c r="D335" s="598" t="str">
        <f aca="false">VLOOKUP(C335,СписокРабот!$B:$E,2,FALSE())</f>
        <v>Расчистка радиатора от старой краски с отводными трубами (до 3м)</v>
      </c>
      <c r="E335" s="599" t="str">
        <f aca="false">VLOOKUP(C335,СписокРабот!$B:$E,3,FALSE())</f>
        <v>ед.</v>
      </c>
      <c r="F335" s="600" t="n">
        <f aca="false">VLOOKUP(C335,СписокРабот!$B:$E,4,FALSE())</f>
        <v>3460</v>
      </c>
      <c r="G335" s="688" t="n">
        <f aca="false">SUMIF(B268:B334,"&gt;0",H268:H334)</f>
        <v>0</v>
      </c>
      <c r="H335" s="602" t="n">
        <f aca="false">G335*F335</f>
        <v>0</v>
      </c>
      <c r="J335" s="595"/>
      <c r="L335" s="83"/>
      <c r="M335" s="66" t="n">
        <f aca="false">$F335*(100%-$B$3)</f>
        <v>2941</v>
      </c>
      <c r="N335" s="31" t="n">
        <f aca="false">IF(B335=1,$G335*$M335,0)</f>
        <v>0</v>
      </c>
    </row>
    <row r="336" customFormat="false" ht="14.25" hidden="false" customHeight="false" outlineLevel="0" collapsed="false">
      <c r="B336" s="596"/>
      <c r="C336" s="597" t="s">
        <v>595</v>
      </c>
      <c r="D336" s="598" t="str">
        <f aca="false">VLOOKUP(C336,СписокРабот!$B:$E,2,FALSE())</f>
        <v>Окраска стояка /трубопроводов (1 слой)</v>
      </c>
      <c r="E336" s="599" t="str">
        <f aca="false">VLOOKUP(C336,СписокРабот!$B:$E,3,FALSE())</f>
        <v>п.м</v>
      </c>
      <c r="F336" s="600" t="n">
        <f aca="false">VLOOKUP(C336,СписокРабот!$B:$E,4,FALSE())</f>
        <v>1087</v>
      </c>
      <c r="G336" s="688" t="n">
        <v>1</v>
      </c>
      <c r="H336" s="602" t="n">
        <f aca="false">G336*F336</f>
        <v>1087</v>
      </c>
      <c r="J336" s="595"/>
      <c r="L336" s="83"/>
      <c r="M336" s="66" t="n">
        <f aca="false">$F336*(100%-$B$3)</f>
        <v>923.95</v>
      </c>
      <c r="N336" s="31" t="n">
        <f aca="false">IF(B336=1,$G336*$M336,0)</f>
        <v>0</v>
      </c>
    </row>
    <row r="337" customFormat="false" ht="14.25" hidden="false" customHeight="false" outlineLevel="0" collapsed="false">
      <c r="B337" s="596"/>
      <c r="C337" s="597" t="s">
        <v>596</v>
      </c>
      <c r="D337" s="598" t="str">
        <f aca="false">VLOOKUP(C337,СписокРабот!$B:$E,2,FALSE())</f>
        <v>Окраска радиатора (1 слой)</v>
      </c>
      <c r="E337" s="599" t="str">
        <f aca="false">VLOOKUP(C337,СписокРабот!$B:$E,3,FALSE())</f>
        <v>ед.</v>
      </c>
      <c r="F337" s="600" t="n">
        <f aca="false">VLOOKUP(C337,СписокРабот!$B:$E,4,FALSE())</f>
        <v>2963</v>
      </c>
      <c r="G337" s="688" t="n">
        <v>1</v>
      </c>
      <c r="H337" s="602" t="n">
        <f aca="false">G337*F337</f>
        <v>2963</v>
      </c>
      <c r="J337" s="595"/>
      <c r="L337" s="83"/>
      <c r="M337" s="66" t="n">
        <f aca="false">$F337*(100%-$B$3)</f>
        <v>2518.55</v>
      </c>
      <c r="N337" s="31" t="n">
        <f aca="false">IF(B337=1,$G337*$M337,0)</f>
        <v>0</v>
      </c>
    </row>
    <row r="338" customFormat="false" ht="14.25" hidden="false" customHeight="false" outlineLevel="0" collapsed="false">
      <c r="B338" s="596"/>
      <c r="C338" s="597" t="s">
        <v>166</v>
      </c>
      <c r="D338" s="598" t="str">
        <f aca="false">VLOOKUP(C338,СписокРабот!$B:$E,2,FALSE())</f>
        <v>Монтаж коллекторного шкафа</v>
      </c>
      <c r="E338" s="599" t="str">
        <f aca="false">VLOOKUP(C338,СписокРабот!$B:$E,3,FALSE())</f>
        <v>ед.</v>
      </c>
      <c r="F338" s="600" t="n">
        <f aca="false">VLOOKUP(C338,СписокРабот!$B:$E,4,FALSE())</f>
        <v>7607</v>
      </c>
      <c r="G338" s="688" t="n">
        <v>1</v>
      </c>
      <c r="H338" s="602" t="n">
        <f aca="false">G338*F338</f>
        <v>7607</v>
      </c>
      <c r="J338" s="595"/>
      <c r="L338" s="83"/>
      <c r="M338" s="66" t="n">
        <f aca="false">$F338*(100%-$B$3)</f>
        <v>6465.95</v>
      </c>
      <c r="N338" s="31" t="n">
        <f aca="false">IF(B338=1,$G338*$M338,0)</f>
        <v>0</v>
      </c>
    </row>
    <row r="339" customFormat="false" ht="14.25" hidden="false" customHeight="false" outlineLevel="0" collapsed="false">
      <c r="B339" s="596"/>
      <c r="C339" s="597" t="s">
        <v>597</v>
      </c>
      <c r="D339" s="598" t="str">
        <f aca="false">VLOOKUP(C339,СписокРабот!$B:$E,2,FALSE())</f>
        <v>Монтаж стеклянного ограждения на душевой уголок</v>
      </c>
      <c r="E339" s="599" t="str">
        <f aca="false">VLOOKUP(C339,СписокРабот!$B:$E,3,FALSE())</f>
        <v>ед.</v>
      </c>
      <c r="F339" s="600" t="n">
        <f aca="false">VLOOKUP(C339,СписокРабот!$B:$E,4,FALSE())</f>
        <v>7829</v>
      </c>
      <c r="G339" s="688" t="n">
        <v>1</v>
      </c>
      <c r="H339" s="602" t="n">
        <f aca="false">G339*F339</f>
        <v>7829</v>
      </c>
      <c r="J339" s="595"/>
      <c r="L339" s="83"/>
      <c r="M339" s="66" t="n">
        <f aca="false">$F339*(100%-$B$3)</f>
        <v>6654.65</v>
      </c>
      <c r="N339" s="31" t="n">
        <f aca="false">IF(B339=1,$G339*$M339,0)</f>
        <v>0</v>
      </c>
    </row>
    <row r="340" customFormat="false" ht="14.25" hidden="false" customHeight="false" outlineLevel="0" collapsed="false">
      <c r="B340" s="596"/>
      <c r="C340" s="597" t="s">
        <v>598</v>
      </c>
      <c r="D340" s="598" t="str">
        <f aca="false">VLOOKUP(C340,СписокРабот!$B:$E,2,FALSE())</f>
        <v>Конвектор напольный без вентилятора</v>
      </c>
      <c r="E340" s="599" t="str">
        <f aca="false">VLOOKUP(C340,СписокРабот!$B:$E,3,FALSE())</f>
        <v>ед.</v>
      </c>
      <c r="F340" s="600" t="n">
        <f aca="false">VLOOKUP(C340,СписокРабот!$B:$E,4,FALSE())</f>
        <v>6629</v>
      </c>
      <c r="G340" s="688" t="n">
        <v>1</v>
      </c>
      <c r="H340" s="602" t="n">
        <f aca="false">G340*F340</f>
        <v>6629</v>
      </c>
      <c r="J340" s="595"/>
      <c r="L340" s="83"/>
      <c r="M340" s="66" t="n">
        <f aca="false">$F340*(100%-$B$3)</f>
        <v>5634.65</v>
      </c>
      <c r="N340" s="31" t="n">
        <f aca="false">IF(B340=1,$G340*$M340,0)</f>
        <v>0</v>
      </c>
    </row>
    <row r="341" customFormat="false" ht="14.25" hidden="false" customHeight="false" outlineLevel="0" collapsed="false">
      <c r="B341" s="596"/>
      <c r="C341" s="597" t="s">
        <v>599</v>
      </c>
      <c r="D341" s="598" t="str">
        <f aca="false">VLOOKUP(C341,СписокРабот!$B:$E,2,FALSE())</f>
        <v>Конвектор напольный с вентилятором</v>
      </c>
      <c r="E341" s="599" t="str">
        <f aca="false">VLOOKUP(C341,СписокРабот!$B:$E,3,FALSE())</f>
        <v>ед.</v>
      </c>
      <c r="F341" s="600" t="n">
        <f aca="false">VLOOKUP(C341,СписокРабот!$B:$E,4,FALSE())</f>
        <v>9450</v>
      </c>
      <c r="G341" s="688" t="n">
        <v>1</v>
      </c>
      <c r="H341" s="602" t="n">
        <f aca="false">G341*F341</f>
        <v>9450</v>
      </c>
      <c r="J341" s="595"/>
      <c r="L341" s="83"/>
      <c r="M341" s="66" t="n">
        <f aca="false">$F341*(100%-$B$3)</f>
        <v>8032.5</v>
      </c>
      <c r="N341" s="31" t="n">
        <f aca="false">IF(B341=1,$G341*$M341,0)</f>
        <v>0</v>
      </c>
    </row>
    <row r="342" customFormat="false" ht="14.25" hidden="false" customHeight="false" outlineLevel="0" collapsed="false">
      <c r="B342" s="596"/>
      <c r="C342" s="597" t="s">
        <v>600</v>
      </c>
      <c r="D342" s="598" t="str">
        <f aca="false">VLOOKUP(C342,СписокРабот!$B:$E,2,FALSE())</f>
        <v>Установка водонагревателя (до 100 л)</v>
      </c>
      <c r="E342" s="599" t="str">
        <f aca="false">VLOOKUP(C342,СписокРабот!$B:$E,3,FALSE())</f>
        <v>ед.</v>
      </c>
      <c r="F342" s="600" t="n">
        <f aca="false">VLOOKUP(C342,СписокРабот!$B:$E,4,FALSE())</f>
        <v>6444</v>
      </c>
      <c r="G342" s="688" t="n">
        <v>1</v>
      </c>
      <c r="H342" s="602" t="n">
        <f aca="false">G342*F342</f>
        <v>6444</v>
      </c>
      <c r="J342" s="595"/>
      <c r="L342" s="83"/>
      <c r="M342" s="66" t="n">
        <f aca="false">$F342*(100%-$B$3)</f>
        <v>5477.4</v>
      </c>
      <c r="N342" s="31" t="n">
        <f aca="false">IF(B342=1,$G342*$M342,0)</f>
        <v>0</v>
      </c>
    </row>
    <row r="343" customFormat="false" ht="14.25" hidden="false" customHeight="false" outlineLevel="0" collapsed="false">
      <c r="B343" s="596"/>
      <c r="C343" s="597" t="s">
        <v>601</v>
      </c>
      <c r="D343" s="598" t="str">
        <f aca="false">VLOOKUP(C343,СписокРабот!$B:$E,2,FALSE())</f>
        <v>Установка насоса сололифт</v>
      </c>
      <c r="E343" s="599" t="str">
        <f aca="false">VLOOKUP(C343,СписокРабот!$B:$E,3,FALSE())</f>
        <v>ед.</v>
      </c>
      <c r="F343" s="600" t="n">
        <f aca="false">VLOOKUP(C343,СписокРабот!$B:$E,4,FALSE())</f>
        <v>6347</v>
      </c>
      <c r="G343" s="688" t="n">
        <v>1</v>
      </c>
      <c r="H343" s="602" t="n">
        <f aca="false">G343*F343</f>
        <v>6347</v>
      </c>
      <c r="J343" s="595"/>
      <c r="L343" s="83"/>
      <c r="M343" s="66" t="n">
        <f aca="false">$F343*(100%-$B$3)</f>
        <v>5394.95</v>
      </c>
      <c r="N343" s="31" t="n">
        <f aca="false">IF(B343=1,$G343*$M343,0)</f>
        <v>0</v>
      </c>
    </row>
    <row r="344" customFormat="false" ht="14.25" hidden="false" customHeight="false" outlineLevel="0" collapsed="false">
      <c r="B344" s="85" t="n">
        <v>1</v>
      </c>
      <c r="C344" s="86" t="s">
        <v>168</v>
      </c>
      <c r="D344" s="86"/>
      <c r="E344" s="86"/>
      <c r="F344" s="86"/>
      <c r="G344" s="110" t="n">
        <f aca="false">SUMIF(B268:B343,"&gt;0",H268:H343)</f>
        <v>0</v>
      </c>
      <c r="H344" s="110"/>
      <c r="J344" s="595"/>
      <c r="L344" s="88" t="s">
        <v>354</v>
      </c>
      <c r="M344" s="66"/>
      <c r="N344" s="31" t="n">
        <f aca="false">G344*(100%-$B$3)</f>
        <v>0</v>
      </c>
    </row>
    <row r="345" customFormat="false" ht="14.25" hidden="false" customHeight="false" outlineLevel="0" collapsed="false">
      <c r="B345" s="103" t="n">
        <v>1</v>
      </c>
      <c r="C345" s="98" t="s">
        <v>169</v>
      </c>
      <c r="D345" s="98"/>
      <c r="E345" s="98"/>
      <c r="F345" s="98"/>
      <c r="G345" s="99" t="n">
        <f aca="false">G266+G344</f>
        <v>0</v>
      </c>
      <c r="H345" s="99"/>
      <c r="J345" s="595"/>
      <c r="L345" s="104" t="s">
        <v>382</v>
      </c>
      <c r="M345" s="66"/>
      <c r="N345" s="31" t="n">
        <f aca="false">G345*(100%-$B$3)</f>
        <v>0</v>
      </c>
    </row>
    <row r="346" customFormat="false" ht="14.25" hidden="false" customHeight="false" outlineLevel="0" collapsed="false">
      <c r="B346" s="69" t="n">
        <v>1</v>
      </c>
      <c r="C346" s="70" t="s">
        <v>602</v>
      </c>
      <c r="D346" s="70"/>
      <c r="E346" s="70"/>
      <c r="F346" s="70"/>
      <c r="G346" s="70"/>
      <c r="H346" s="70"/>
      <c r="J346" s="595"/>
      <c r="L346" s="71" t="s">
        <v>338</v>
      </c>
      <c r="M346" s="66"/>
      <c r="N346" s="31" t="n">
        <f aca="false">N473</f>
        <v>0</v>
      </c>
    </row>
    <row r="347" customFormat="false" ht="14.25" hidden="false" customHeight="false" outlineLevel="0" collapsed="false">
      <c r="B347" s="101" t="n">
        <v>1</v>
      </c>
      <c r="C347" s="73" t="s">
        <v>603</v>
      </c>
      <c r="D347" s="74"/>
      <c r="E347" s="75" t="s">
        <v>340</v>
      </c>
      <c r="F347" s="76" t="s">
        <v>341</v>
      </c>
      <c r="G347" s="76" t="s">
        <v>342</v>
      </c>
      <c r="H347" s="77" t="s">
        <v>343</v>
      </c>
      <c r="J347" s="595"/>
      <c r="L347" s="78" t="s">
        <v>344</v>
      </c>
      <c r="M347" s="66"/>
      <c r="N347" s="31" t="n">
        <f aca="false">N360</f>
        <v>0</v>
      </c>
    </row>
    <row r="348" customFormat="false" ht="14.25" hidden="false" customHeight="false" outlineLevel="0" collapsed="false">
      <c r="B348" s="596"/>
      <c r="C348" s="597" t="s">
        <v>604</v>
      </c>
      <c r="D348" s="598" t="str">
        <f aca="false">VLOOKUP(C348,СписокРабот!$B:$E,2,FALSE())</f>
        <v>Демонтаж светильников</v>
      </c>
      <c r="E348" s="599" t="str">
        <f aca="false">VLOOKUP(C348,СписокРабот!$B:$E,3,FALSE())</f>
        <v>ед.</v>
      </c>
      <c r="F348" s="600" t="n">
        <f aca="false">VLOOKUP(C348,СписокРабот!$B:$E,4,FALSE())</f>
        <v>143</v>
      </c>
      <c r="G348" s="688" t="n">
        <v>1</v>
      </c>
      <c r="H348" s="602" t="n">
        <f aca="false">G348*F348</f>
        <v>143</v>
      </c>
      <c r="J348" s="595"/>
      <c r="L348" s="83"/>
      <c r="M348" s="66" t="n">
        <f aca="false">$F348*(100%-$B$3)</f>
        <v>121.55</v>
      </c>
      <c r="N348" s="31" t="n">
        <f aca="false">IF(B348=1,$G348*$M348,0)</f>
        <v>0</v>
      </c>
    </row>
    <row r="349" customFormat="false" ht="14.25" hidden="false" customHeight="false" outlineLevel="0" collapsed="false">
      <c r="B349" s="596"/>
      <c r="C349" s="597" t="s">
        <v>605</v>
      </c>
      <c r="D349" s="598" t="str">
        <f aca="false">VLOOKUP(C349,СписокРабот!$B:$E,2,FALSE())</f>
        <v>Демонтаж электроточки</v>
      </c>
      <c r="E349" s="599" t="str">
        <f aca="false">VLOOKUP(C349,СписокРабот!$B:$E,3,FALSE())</f>
        <v>ед.</v>
      </c>
      <c r="F349" s="600" t="n">
        <f aca="false">VLOOKUP(C349,СписокРабот!$B:$E,4,FALSE())</f>
        <v>139</v>
      </c>
      <c r="G349" s="688" t="n">
        <v>1</v>
      </c>
      <c r="H349" s="602" t="n">
        <f aca="false">G349*F349</f>
        <v>139</v>
      </c>
      <c r="J349" s="595"/>
      <c r="L349" s="83"/>
      <c r="M349" s="66" t="n">
        <f aca="false">$F349*(100%-$B$3)</f>
        <v>118.15</v>
      </c>
      <c r="N349" s="31" t="n">
        <f aca="false">IF(B349=1,$G349*$M349,0)</f>
        <v>0</v>
      </c>
    </row>
    <row r="350" customFormat="false" ht="14.25" hidden="false" customHeight="false" outlineLevel="0" collapsed="false">
      <c r="B350" s="596"/>
      <c r="C350" s="597" t="s">
        <v>606</v>
      </c>
      <c r="D350" s="598" t="str">
        <f aca="false">VLOOKUP(C350,СписокРабот!$B:$E,2,FALSE())</f>
        <v>Демонтаж электропроводки</v>
      </c>
      <c r="E350" s="599" t="str">
        <f aca="false">VLOOKUP(C350,СписокРабот!$B:$E,3,FALSE())</f>
        <v>п.м</v>
      </c>
      <c r="F350" s="600" t="n">
        <f aca="false">VLOOKUP(C350,СписокРабот!$B:$E,4,FALSE())</f>
        <v>46</v>
      </c>
      <c r="G350" s="620"/>
      <c r="H350" s="602" t="n">
        <f aca="false">G350*F350</f>
        <v>0</v>
      </c>
      <c r="J350" s="595"/>
      <c r="L350" s="83"/>
      <c r="M350" s="66" t="n">
        <f aca="false">$F350*(100%-$B$3)</f>
        <v>39.1</v>
      </c>
      <c r="N350" s="31" t="n">
        <f aca="false">IF(B350=1,$G350*$M350,0)</f>
        <v>0</v>
      </c>
    </row>
    <row r="351" customFormat="false" ht="14.25" hidden="false" customHeight="false" outlineLevel="0" collapsed="false">
      <c r="B351" s="596"/>
      <c r="C351" s="597" t="s">
        <v>607</v>
      </c>
      <c r="D351" s="598" t="str">
        <f aca="false">VLOOKUP(C351,СписокРабот!$B:$E,2,FALSE())</f>
        <v>Демонтаж электроплиты (без выноса)</v>
      </c>
      <c r="E351" s="599" t="str">
        <f aca="false">VLOOKUP(C351,СписокРабот!$B:$E,3,FALSE())</f>
        <v>ед.</v>
      </c>
      <c r="F351" s="600" t="n">
        <f aca="false">VLOOKUP(C351,СписокРабот!$B:$E,4,FALSE())</f>
        <v>1270</v>
      </c>
      <c r="G351" s="688" t="n">
        <v>1</v>
      </c>
      <c r="H351" s="602" t="n">
        <f aca="false">G351*F351</f>
        <v>1270</v>
      </c>
      <c r="J351" s="595"/>
      <c r="L351" s="83"/>
      <c r="M351" s="66" t="n">
        <f aca="false">$F351*(100%-$B$3)</f>
        <v>1079.5</v>
      </c>
      <c r="N351" s="31" t="n">
        <f aca="false">IF(B351=1,$G351*$M351,0)</f>
        <v>0</v>
      </c>
    </row>
    <row r="352" customFormat="false" ht="14.25" hidden="false" customHeight="false" outlineLevel="0" collapsed="false">
      <c r="B352" s="596"/>
      <c r="C352" s="597" t="s">
        <v>608</v>
      </c>
      <c r="D352" s="598" t="str">
        <f aca="false">VLOOKUP(C352,СписокРабот!$B:$E,2,FALSE())</f>
        <v>Демонтаж варочной панели (без сохраненния)</v>
      </c>
      <c r="E352" s="599" t="str">
        <f aca="false">VLOOKUP(C352,СписокРабот!$B:$E,3,FALSE())</f>
        <v>ед.</v>
      </c>
      <c r="F352" s="600" t="n">
        <f aca="false">VLOOKUP(C352,СписокРабот!$B:$E,4,FALSE())</f>
        <v>1063</v>
      </c>
      <c r="G352" s="688" t="n">
        <v>1</v>
      </c>
      <c r="H352" s="602" t="n">
        <f aca="false">G352*F352</f>
        <v>1063</v>
      </c>
      <c r="J352" s="595"/>
      <c r="L352" s="83"/>
      <c r="M352" s="66" t="n">
        <f aca="false">$F352*(100%-$B$3)</f>
        <v>903.55</v>
      </c>
      <c r="N352" s="31" t="n">
        <f aca="false">IF(B352=1,$G352*$M352,0)</f>
        <v>0</v>
      </c>
    </row>
    <row r="353" customFormat="false" ht="14.25" hidden="false" customHeight="false" outlineLevel="0" collapsed="false">
      <c r="B353" s="596"/>
      <c r="C353" s="597" t="s">
        <v>609</v>
      </c>
      <c r="D353" s="598" t="str">
        <f aca="false">VLOOKUP(C353,СписокРабот!$B:$E,2,FALSE())</f>
        <v>Демонтаж духового шкафа (без сохранения)</v>
      </c>
      <c r="E353" s="599" t="str">
        <f aca="false">VLOOKUP(C353,СписокРабот!$B:$E,3,FALSE())</f>
        <v>ед.</v>
      </c>
      <c r="F353" s="600" t="n">
        <f aca="false">VLOOKUP(C353,СписокРабот!$B:$E,4,FALSE())</f>
        <v>893</v>
      </c>
      <c r="G353" s="688" t="n">
        <v>1</v>
      </c>
      <c r="H353" s="602" t="n">
        <f aca="false">G353*F353</f>
        <v>893</v>
      </c>
      <c r="J353" s="595"/>
      <c r="L353" s="83"/>
      <c r="M353" s="66" t="n">
        <f aca="false">$F353*(100%-$B$3)</f>
        <v>759.05</v>
      </c>
      <c r="N353" s="31" t="n">
        <f aca="false">IF(B353=1,$G353*$M353,0)</f>
        <v>0</v>
      </c>
    </row>
    <row r="354" customFormat="false" ht="14.25" hidden="false" customHeight="false" outlineLevel="0" collapsed="false">
      <c r="B354" s="596"/>
      <c r="C354" s="597" t="s">
        <v>610</v>
      </c>
      <c r="D354" s="598" t="str">
        <f aca="false">VLOOKUP(C354,СписокРабот!$B:$E,2,FALSE())</f>
        <v>Демонтаж распределительного щита (без сохранения)</v>
      </c>
      <c r="E354" s="599" t="str">
        <f aca="false">VLOOKUP(C354,СписокРабот!$B:$E,3,FALSE())</f>
        <v>ед.</v>
      </c>
      <c r="F354" s="600" t="n">
        <f aca="false">VLOOKUP(C354,СписокРабот!$B:$E,4,FALSE())</f>
        <v>4514</v>
      </c>
      <c r="G354" s="688" t="n">
        <v>1</v>
      </c>
      <c r="H354" s="602" t="n">
        <f aca="false">G354*F354</f>
        <v>4514</v>
      </c>
      <c r="J354" s="595"/>
      <c r="L354" s="83"/>
      <c r="M354" s="66" t="n">
        <f aca="false">$F354*(100%-$B$3)</f>
        <v>3836.9</v>
      </c>
      <c r="N354" s="31" t="n">
        <f aca="false">IF(B354=1,$G354*$M354,0)</f>
        <v>0</v>
      </c>
    </row>
    <row r="355" customFormat="false" ht="14.25" hidden="false" customHeight="false" outlineLevel="0" collapsed="false">
      <c r="B355" s="596"/>
      <c r="C355" s="597" t="s">
        <v>611</v>
      </c>
      <c r="D355" s="598" t="str">
        <f aca="false">VLOOKUP(C355,СписокРабот!$B:$E,2,FALSE())</f>
        <v>Демонтаж автоматов отключения ДиФ, УЗО</v>
      </c>
      <c r="E355" s="599" t="str">
        <f aca="false">VLOOKUP(C355,СписокРабот!$B:$E,3,FALSE())</f>
        <v>ед.</v>
      </c>
      <c r="F355" s="600" t="n">
        <f aca="false">VLOOKUP(C355,СписокРабот!$B:$E,4,FALSE())</f>
        <v>470</v>
      </c>
      <c r="G355" s="688" t="n">
        <v>1</v>
      </c>
      <c r="H355" s="602" t="n">
        <f aca="false">G355*F355</f>
        <v>470</v>
      </c>
      <c r="J355" s="595"/>
      <c r="L355" s="83"/>
      <c r="M355" s="66" t="n">
        <f aca="false">$F355*(100%-$B$3)</f>
        <v>399.5</v>
      </c>
      <c r="N355" s="31" t="n">
        <f aca="false">IF(B355=1,$G355*$M355,0)</f>
        <v>0</v>
      </c>
    </row>
    <row r="356" customFormat="false" ht="14.25" hidden="false" customHeight="false" outlineLevel="0" collapsed="false">
      <c r="B356" s="596"/>
      <c r="C356" s="597" t="s">
        <v>612</v>
      </c>
      <c r="D356" s="598" t="str">
        <f aca="false">VLOOKUP(C356,СписокРабот!$B:$E,2,FALSE())</f>
        <v>Демонтаж полотенцесушителя электрического</v>
      </c>
      <c r="E356" s="599" t="str">
        <f aca="false">VLOOKUP(C356,СписокРабот!$B:$E,3,FALSE())</f>
        <v>ед.</v>
      </c>
      <c r="F356" s="600" t="n">
        <f aca="false">VLOOKUP(C356,СписокРабот!$B:$E,4,FALSE())</f>
        <v>482</v>
      </c>
      <c r="G356" s="688" t="n">
        <v>1</v>
      </c>
      <c r="H356" s="602" t="n">
        <f aca="false">G356*F356</f>
        <v>482</v>
      </c>
      <c r="J356" s="595"/>
      <c r="L356" s="83"/>
      <c r="M356" s="66" t="n">
        <f aca="false">$F356*(100%-$B$3)</f>
        <v>409.7</v>
      </c>
      <c r="N356" s="31" t="n">
        <f aca="false">IF(B356=1,$G356*$M356,0)</f>
        <v>0</v>
      </c>
    </row>
    <row r="357" customFormat="false" ht="14.25" hidden="false" customHeight="false" outlineLevel="0" collapsed="false">
      <c r="B357" s="596"/>
      <c r="C357" s="597" t="s">
        <v>613</v>
      </c>
      <c r="D357" s="598" t="str">
        <f aca="false">VLOOKUP(C357,СписокРабот!$B:$E,2,FALSE())</f>
        <v>Демонтаж внутреннего блока кондиционера без сохранения</v>
      </c>
      <c r="E357" s="599" t="str">
        <f aca="false">VLOOKUP(C357,СписокРабот!$B:$E,3,FALSE())</f>
        <v>ед.</v>
      </c>
      <c r="F357" s="600" t="n">
        <f aca="false">VLOOKUP(C357,СписокРабот!$B:$E,4,FALSE())</f>
        <v>2116</v>
      </c>
      <c r="G357" s="688" t="n">
        <v>1</v>
      </c>
      <c r="H357" s="602" t="n">
        <f aca="false">G357*F357</f>
        <v>2116</v>
      </c>
      <c r="J357" s="595"/>
      <c r="L357" s="83"/>
      <c r="M357" s="66" t="n">
        <f aca="false">$F357*(100%-$B$3)</f>
        <v>1798.6</v>
      </c>
      <c r="N357" s="31" t="n">
        <f aca="false">IF(B357=1,$G357*$M357,0)</f>
        <v>0</v>
      </c>
    </row>
    <row r="358" customFormat="false" ht="14.25" hidden="false" customHeight="false" outlineLevel="0" collapsed="false">
      <c r="B358" s="596"/>
      <c r="C358" s="597" t="s">
        <v>614</v>
      </c>
      <c r="D358" s="598" t="str">
        <f aca="false">VLOOKUP(C358,СписокРабот!$B:$E,2,FALSE())</f>
        <v>Демонтаж старого распределительного устройства</v>
      </c>
      <c r="E358" s="599" t="str">
        <f aca="false">VLOOKUP(C358,СписокРабот!$B:$E,3,FALSE())</f>
        <v>ед.</v>
      </c>
      <c r="F358" s="600" t="n">
        <f aca="false">VLOOKUP(C358,СписокРабот!$B:$E,4,FALSE())</f>
        <v>5078</v>
      </c>
      <c r="G358" s="688" t="n">
        <v>1</v>
      </c>
      <c r="H358" s="602" t="n">
        <f aca="false">G358*F358</f>
        <v>5078</v>
      </c>
      <c r="J358" s="595"/>
      <c r="L358" s="83"/>
      <c r="M358" s="66" t="n">
        <f aca="false">$F358*(100%-$B$3)</f>
        <v>4316.3</v>
      </c>
      <c r="N358" s="31" t="n">
        <f aca="false">IF(B358=1,$G358*$M358,0)</f>
        <v>0</v>
      </c>
    </row>
    <row r="359" customFormat="false" ht="14.25" hidden="false" customHeight="false" outlineLevel="0" collapsed="false">
      <c r="B359" s="596"/>
      <c r="C359" s="597" t="s">
        <v>615</v>
      </c>
      <c r="D359" s="598" t="str">
        <f aca="false">VLOOKUP(C359,СписокРабот!$B:$E,2,FALSE())</f>
        <v>Демонтаж панели электроточки</v>
      </c>
      <c r="E359" s="599" t="str">
        <f aca="false">VLOOKUP(C359,СписокРабот!$B:$E,3,FALSE())</f>
        <v>ед.</v>
      </c>
      <c r="F359" s="600" t="n">
        <f aca="false">VLOOKUP(C359,СписокРабот!$B:$E,4,FALSE())</f>
        <v>53</v>
      </c>
      <c r="G359" s="688" t="n">
        <v>1</v>
      </c>
      <c r="H359" s="602" t="n">
        <f aca="false">G359*F359</f>
        <v>53</v>
      </c>
      <c r="J359" s="595"/>
      <c r="L359" s="83"/>
      <c r="M359" s="66" t="n">
        <f aca="false">$F359*(100%-$B$3)</f>
        <v>45.05</v>
      </c>
      <c r="N359" s="31" t="n">
        <f aca="false">IF(B359=1,$G359*$M359,0)</f>
        <v>0</v>
      </c>
    </row>
    <row r="360" customFormat="false" ht="14.25" hidden="false" customHeight="false" outlineLevel="0" collapsed="false">
      <c r="B360" s="85" t="n">
        <v>1</v>
      </c>
      <c r="C360" s="86" t="s">
        <v>616</v>
      </c>
      <c r="D360" s="86"/>
      <c r="E360" s="86"/>
      <c r="F360" s="86"/>
      <c r="G360" s="96" t="n">
        <f aca="false">SUMIF(B348:B359,"&gt;0",H348:H359)</f>
        <v>0</v>
      </c>
      <c r="H360" s="96"/>
      <c r="J360" s="595"/>
      <c r="L360" s="88" t="s">
        <v>354</v>
      </c>
      <c r="M360" s="66"/>
      <c r="N360" s="31" t="n">
        <f aca="false">G360*(100%-$B$3)</f>
        <v>0</v>
      </c>
    </row>
    <row r="361" customFormat="false" ht="14.25" hidden="false" customHeight="false" outlineLevel="0" collapsed="false">
      <c r="B361" s="101" t="n">
        <v>1</v>
      </c>
      <c r="C361" s="73" t="s">
        <v>171</v>
      </c>
      <c r="D361" s="74"/>
      <c r="E361" s="75" t="s">
        <v>340</v>
      </c>
      <c r="F361" s="76" t="s">
        <v>341</v>
      </c>
      <c r="G361" s="76" t="s">
        <v>342</v>
      </c>
      <c r="H361" s="77" t="s">
        <v>343</v>
      </c>
      <c r="J361" s="595"/>
      <c r="L361" s="78" t="s">
        <v>344</v>
      </c>
      <c r="M361" s="66"/>
      <c r="N361" s="31" t="n">
        <f aca="false">N472</f>
        <v>0</v>
      </c>
    </row>
    <row r="362" customFormat="false" ht="14.25" hidden="false" customHeight="false" outlineLevel="0" collapsed="false">
      <c r="B362" s="596"/>
      <c r="C362" s="597" t="s">
        <v>172</v>
      </c>
      <c r="D362" s="598" t="str">
        <f aca="false">VLOOKUP(C362,СписокРабот!$B:$E,2,FALSE())</f>
        <v>Прокладка кабеля по потолку (в гофре)</v>
      </c>
      <c r="E362" s="599" t="str">
        <f aca="false">VLOOKUP(C362,СписокРабот!$B:$E,3,FALSE())</f>
        <v>п.м.</v>
      </c>
      <c r="F362" s="600" t="n">
        <f aca="false">VLOOKUP(C362,СписокРабот!$B:$E,4,FALSE())</f>
        <v>399</v>
      </c>
      <c r="G362" s="620"/>
      <c r="H362" s="602" t="n">
        <f aca="false">G362*F362</f>
        <v>0</v>
      </c>
      <c r="J362" s="595"/>
      <c r="L362" s="83"/>
      <c r="M362" s="66" t="n">
        <f aca="false">$F362*(100%-$B$3)</f>
        <v>339.15</v>
      </c>
      <c r="N362" s="31" t="n">
        <f aca="false">IF(B362=1,$G362*$M362,0)</f>
        <v>0</v>
      </c>
    </row>
    <row r="363" customFormat="false" ht="14.25" hidden="false" customHeight="false" outlineLevel="0" collapsed="false">
      <c r="B363" s="596"/>
      <c r="C363" s="597" t="s">
        <v>175</v>
      </c>
      <c r="D363" s="598" t="str">
        <f aca="false">VLOOKUP(C363,СписокРабот!$B:$E,2,FALSE())</f>
        <v>Прокладка кабеля в стяжке (в гофре)</v>
      </c>
      <c r="E363" s="599" t="str">
        <f aca="false">VLOOKUP(C363,СписокРабот!$B:$E,3,FALSE())</f>
        <v>п.м</v>
      </c>
      <c r="F363" s="600" t="n">
        <f aca="false">VLOOKUP(C363,СписокРабот!$B:$E,4,FALSE())</f>
        <v>329</v>
      </c>
      <c r="G363" s="620"/>
      <c r="H363" s="602" t="n">
        <f aca="false">G363*F363</f>
        <v>0</v>
      </c>
      <c r="J363" s="595"/>
      <c r="L363" s="83"/>
      <c r="M363" s="66" t="n">
        <f aca="false">$F363*(100%-$B$3)</f>
        <v>279.65</v>
      </c>
      <c r="N363" s="31" t="n">
        <f aca="false">IF(B363=1,$G363*$M363,0)</f>
        <v>0</v>
      </c>
    </row>
    <row r="364" customFormat="false" ht="14.25" hidden="false" customHeight="false" outlineLevel="0" collapsed="false">
      <c r="B364" s="596"/>
      <c r="C364" s="597" t="s">
        <v>617</v>
      </c>
      <c r="D364" s="598" t="str">
        <f aca="false">VLOOKUP(C364,СписокРабот!$B:$E,2,FALSE())</f>
        <v>Прокладка кабеля в трубах (в стяжке)</v>
      </c>
      <c r="E364" s="599" t="str">
        <f aca="false">VLOOKUP(C364,СписокРабот!$B:$E,3,FALSE())</f>
        <v>п.м.</v>
      </c>
      <c r="F364" s="600" t="n">
        <f aca="false">VLOOKUP(C364,СписокРабот!$B:$E,4,FALSE())</f>
        <v>1269</v>
      </c>
      <c r="G364" s="620"/>
      <c r="H364" s="602" t="n">
        <f aca="false">G364*F364</f>
        <v>0</v>
      </c>
      <c r="J364" s="595"/>
      <c r="L364" s="83"/>
      <c r="M364" s="66" t="n">
        <f aca="false">$F364*(100%-$B$3)</f>
        <v>1078.65</v>
      </c>
      <c r="N364" s="31" t="n">
        <f aca="false">IF(B364=1,$G364*$M364,0)</f>
        <v>0</v>
      </c>
    </row>
    <row r="365" customFormat="false" ht="14.25" hidden="false" customHeight="false" outlineLevel="0" collapsed="false">
      <c r="B365" s="596"/>
      <c r="C365" s="597" t="s">
        <v>177</v>
      </c>
      <c r="D365" s="598" t="str">
        <f aca="false">VLOOKUP(C365,СписокРабот!$B:$E,2,FALSE())</f>
        <v>Прокладка кабеля в штробе</v>
      </c>
      <c r="E365" s="599" t="str">
        <f aca="false">VLOOKUP(C365,СписокРабот!$B:$E,3,FALSE())</f>
        <v>п.м.</v>
      </c>
      <c r="F365" s="600" t="n">
        <f aca="false">VLOOKUP(C365,СписокРабот!$B:$E,4,FALSE())</f>
        <v>329</v>
      </c>
      <c r="G365" s="620"/>
      <c r="H365" s="602" t="n">
        <f aca="false">G365*F365</f>
        <v>0</v>
      </c>
      <c r="J365" s="595"/>
      <c r="L365" s="83"/>
      <c r="M365" s="66" t="n">
        <f aca="false">$F365*(100%-$B$3)</f>
        <v>279.65</v>
      </c>
      <c r="N365" s="31" t="n">
        <f aca="false">IF(B365=1,$G365*$M365,0)</f>
        <v>0</v>
      </c>
    </row>
    <row r="366" customFormat="false" ht="14.25" hidden="false" customHeight="false" outlineLevel="0" collapsed="false">
      <c r="B366" s="596"/>
      <c r="C366" s="597" t="s">
        <v>179</v>
      </c>
      <c r="D366" s="598" t="str">
        <f aca="false">VLOOKUP(C366,СписокРабот!$B:$E,2,FALSE())</f>
        <v>Протяжка кабеля в гофру</v>
      </c>
      <c r="E366" s="599" t="str">
        <f aca="false">VLOOKUP(C366,СписокРабот!$B:$E,3,FALSE())</f>
        <v>п.м.</v>
      </c>
      <c r="F366" s="600" t="n">
        <f aca="false">VLOOKUP(C366,СписокРабот!$B:$E,4,FALSE())</f>
        <v>97</v>
      </c>
      <c r="G366" s="620"/>
      <c r="H366" s="602" t="n">
        <f aca="false">G366*F366</f>
        <v>0</v>
      </c>
      <c r="J366" s="595"/>
      <c r="L366" s="83"/>
      <c r="M366" s="66" t="n">
        <f aca="false">$F366*(100%-$B$3)</f>
        <v>82.45</v>
      </c>
      <c r="N366" s="31" t="n">
        <f aca="false">IF(B366=1,$G366*$M366,0)</f>
        <v>0</v>
      </c>
    </row>
    <row r="367" customFormat="false" ht="14.25" hidden="false" customHeight="false" outlineLevel="0" collapsed="false">
      <c r="B367" s="596"/>
      <c r="C367" s="597" t="s">
        <v>618</v>
      </c>
      <c r="D367" s="598" t="str">
        <f aca="false">VLOOKUP(C367,СписокРабот!$B:$E,2,FALSE())</f>
        <v>Прокладка кабеля телефонного/интернет UTP</v>
      </c>
      <c r="E367" s="599" t="str">
        <f aca="false">VLOOKUP(C367,СписокРабот!$B:$E,3,FALSE())</f>
        <v>п.м.</v>
      </c>
      <c r="F367" s="600" t="n">
        <f aca="false">VLOOKUP(C367,СписокРабот!$B:$E,4,FALSE())</f>
        <v>314</v>
      </c>
      <c r="G367" s="620"/>
      <c r="H367" s="602" t="n">
        <f aca="false">G367*F367</f>
        <v>0</v>
      </c>
      <c r="J367" s="595"/>
      <c r="L367" s="83"/>
      <c r="M367" s="66" t="n">
        <f aca="false">$F367*(100%-$B$3)</f>
        <v>266.9</v>
      </c>
      <c r="N367" s="31" t="n">
        <f aca="false">IF(B367=1,$G367*$M367,0)</f>
        <v>0</v>
      </c>
    </row>
    <row r="368" customFormat="false" ht="14.25" hidden="false" customHeight="false" outlineLevel="0" collapsed="false">
      <c r="B368" s="596"/>
      <c r="C368" s="597" t="s">
        <v>619</v>
      </c>
      <c r="D368" s="598" t="str">
        <f aca="false">VLOOKUP(C368,СписокРабот!$B:$E,2,FALSE())</f>
        <v>Прокладка кабеля телевизионного открытым способом  в лотке </v>
      </c>
      <c r="E368" s="599" t="str">
        <f aca="false">VLOOKUP(C368,СписокРабот!$B:$E,3,FALSE())</f>
        <v>п.м.</v>
      </c>
      <c r="F368" s="600" t="n">
        <f aca="false">VLOOKUP(C368,СписокРабот!$B:$E,4,FALSE())</f>
        <v>314</v>
      </c>
      <c r="G368" s="620"/>
      <c r="H368" s="602" t="n">
        <f aca="false">G368*F368</f>
        <v>0</v>
      </c>
      <c r="J368" s="595"/>
      <c r="L368" s="83"/>
      <c r="M368" s="66" t="n">
        <f aca="false">$F368*(100%-$B$3)</f>
        <v>266.9</v>
      </c>
      <c r="N368" s="31" t="n">
        <f aca="false">IF(B368=1,$G368*$M368,0)</f>
        <v>0</v>
      </c>
    </row>
    <row r="369" customFormat="false" ht="14.25" hidden="false" customHeight="false" outlineLevel="0" collapsed="false">
      <c r="B369" s="596"/>
      <c r="C369" s="597" t="s">
        <v>620</v>
      </c>
      <c r="D369" s="598" t="str">
        <f aca="false">VLOOKUP(C369,СписокРабот!$B:$E,2,FALSE())</f>
        <v>Прокладка кабеля в кабель-канале</v>
      </c>
      <c r="E369" s="599" t="str">
        <f aca="false">VLOOKUP(C369,СписокРабот!$B:$E,3,FALSE())</f>
        <v>п.м</v>
      </c>
      <c r="F369" s="600" t="n">
        <f aca="false">VLOOKUP(C369,СписокРабот!$B:$E,4,FALSE())</f>
        <v>329</v>
      </c>
      <c r="G369" s="620"/>
      <c r="H369" s="602" t="n">
        <f aca="false">G369*F369</f>
        <v>0</v>
      </c>
      <c r="J369" s="595"/>
      <c r="L369" s="83"/>
      <c r="M369" s="66" t="n">
        <f aca="false">$F369*(100%-$B$3)</f>
        <v>279.65</v>
      </c>
      <c r="N369" s="31" t="n">
        <f aca="false">IF(B369=1,$G369*$M369,0)</f>
        <v>0</v>
      </c>
    </row>
    <row r="370" customFormat="false" ht="14.25" hidden="false" customHeight="false" outlineLevel="0" collapsed="false">
      <c r="B370" s="596"/>
      <c r="C370" s="597" t="s">
        <v>621</v>
      </c>
      <c r="D370" s="598" t="str">
        <f aca="false">VLOOKUP(C370,СписокРабот!$B:$E,2,FALSE())</f>
        <v>Прокладка кабеля на скобах по гипсу открытым способом</v>
      </c>
      <c r="E370" s="599" t="str">
        <f aca="false">VLOOKUP(C370,СписокРабот!$B:$E,3,FALSE())</f>
        <v>п.м.</v>
      </c>
      <c r="F370" s="600" t="n">
        <f aca="false">VLOOKUP(C370,СписокРабот!$B:$E,4,FALSE())</f>
        <v>386</v>
      </c>
      <c r="G370" s="620"/>
      <c r="H370" s="602" t="n">
        <f aca="false">G370*F370</f>
        <v>0</v>
      </c>
      <c r="J370" s="595"/>
      <c r="L370" s="83"/>
      <c r="M370" s="66" t="n">
        <f aca="false">$F370*(100%-$B$3)</f>
        <v>328.1</v>
      </c>
      <c r="N370" s="31" t="n">
        <f aca="false">IF(B370=1,$G370*$M370,0)</f>
        <v>0</v>
      </c>
    </row>
    <row r="371" customFormat="false" ht="14.25" hidden="false" customHeight="false" outlineLevel="0" collapsed="false">
      <c r="B371" s="596"/>
      <c r="C371" s="597" t="s">
        <v>622</v>
      </c>
      <c r="D371" s="598" t="str">
        <f aca="false">VLOOKUP(C371,СписокРабот!$B:$E,2,FALSE())</f>
        <v>Прокладка кабеля на скобах по кирпичу открытым способом</v>
      </c>
      <c r="E371" s="599" t="str">
        <f aca="false">VLOOKUP(C371,СписокРабот!$B:$E,3,FALSE())</f>
        <v>п.м.</v>
      </c>
      <c r="F371" s="600" t="n">
        <f aca="false">VLOOKUP(C371,СписокРабот!$B:$E,4,FALSE())</f>
        <v>386</v>
      </c>
      <c r="G371" s="620"/>
      <c r="H371" s="602" t="n">
        <f aca="false">G371*F371</f>
        <v>0</v>
      </c>
      <c r="J371" s="595"/>
      <c r="L371" s="83"/>
      <c r="M371" s="66" t="n">
        <f aca="false">$F371*(100%-$B$3)</f>
        <v>328.1</v>
      </c>
      <c r="N371" s="31" t="n">
        <f aca="false">IF(B371=1,$G371*$M371,0)</f>
        <v>0</v>
      </c>
    </row>
    <row r="372" customFormat="false" ht="14.25" hidden="false" customHeight="false" outlineLevel="0" collapsed="false">
      <c r="B372" s="596"/>
      <c r="C372" s="597" t="s">
        <v>623</v>
      </c>
      <c r="D372" s="598" t="str">
        <f aca="false">VLOOKUP(C372,СписокРабот!$B:$E,2,FALSE())</f>
        <v>Прокладка кабеля на скобах по бетону открытым способом</v>
      </c>
      <c r="E372" s="599" t="str">
        <f aca="false">VLOOKUP(C372,СписокРабот!$B:$E,3,FALSE())</f>
        <v>п.м.</v>
      </c>
      <c r="F372" s="600" t="n">
        <f aca="false">VLOOKUP(C372,СписокРабот!$B:$E,4,FALSE())</f>
        <v>441</v>
      </c>
      <c r="G372" s="620"/>
      <c r="H372" s="602" t="n">
        <f aca="false">G372*F372</f>
        <v>0</v>
      </c>
      <c r="J372" s="595"/>
      <c r="L372" s="83"/>
      <c r="M372" s="66" t="n">
        <f aca="false">$F372*(100%-$B$3)</f>
        <v>374.85</v>
      </c>
      <c r="N372" s="31" t="n">
        <f aca="false">IF(B372=1,$G372*$M372,0)</f>
        <v>0</v>
      </c>
    </row>
    <row r="373" customFormat="false" ht="14.25" hidden="false" customHeight="false" outlineLevel="0" collapsed="false">
      <c r="B373" s="596"/>
      <c r="C373" s="597" t="s">
        <v>624</v>
      </c>
      <c r="D373" s="598" t="str">
        <f aca="false">VLOOKUP(C373,СписокРабот!$B:$E,2,FALSE())</f>
        <v>Монтаж кабель-канала на гипсе и ГКЛ</v>
      </c>
      <c r="E373" s="599" t="str">
        <f aca="false">VLOOKUP(C373,СписокРабот!$B:$E,3,FALSE())</f>
        <v>п.м.</v>
      </c>
      <c r="F373" s="600" t="n">
        <f aca="false">VLOOKUP(C373,СписокРабот!$B:$E,4,FALSE())</f>
        <v>229</v>
      </c>
      <c r="G373" s="620"/>
      <c r="H373" s="602" t="n">
        <f aca="false">G373*F373</f>
        <v>0</v>
      </c>
      <c r="J373" s="595"/>
      <c r="L373" s="83"/>
      <c r="M373" s="66" t="n">
        <f aca="false">$F373*(100%-$B$3)</f>
        <v>194.65</v>
      </c>
      <c r="N373" s="31" t="n">
        <f aca="false">IF(B373=1,$G373*$M373,0)</f>
        <v>0</v>
      </c>
    </row>
    <row r="374" customFormat="false" ht="14.25" hidden="false" customHeight="false" outlineLevel="0" collapsed="false">
      <c r="B374" s="596"/>
      <c r="C374" s="597" t="s">
        <v>625</v>
      </c>
      <c r="D374" s="598" t="str">
        <f aca="false">VLOOKUP(C374,СписокРабот!$B:$E,2,FALSE())</f>
        <v>Монтаж кабель-канала по кирпичу</v>
      </c>
      <c r="E374" s="599" t="str">
        <f aca="false">VLOOKUP(C374,СписокРабот!$B:$E,3,FALSE())</f>
        <v>п.м.</v>
      </c>
      <c r="F374" s="600" t="n">
        <f aca="false">VLOOKUP(C374,СписокРабот!$B:$E,4,FALSE())</f>
        <v>270</v>
      </c>
      <c r="G374" s="620"/>
      <c r="H374" s="602" t="n">
        <f aca="false">G374*F374</f>
        <v>0</v>
      </c>
      <c r="J374" s="595"/>
      <c r="L374" s="83"/>
      <c r="M374" s="66" t="n">
        <f aca="false">$F374*(100%-$B$3)</f>
        <v>229.5</v>
      </c>
      <c r="N374" s="31" t="n">
        <f aca="false">IF(B374=1,$G374*$M374,0)</f>
        <v>0</v>
      </c>
    </row>
    <row r="375" customFormat="false" ht="14.25" hidden="false" customHeight="false" outlineLevel="0" collapsed="false">
      <c r="B375" s="596"/>
      <c r="C375" s="597" t="s">
        <v>626</v>
      </c>
      <c r="D375" s="598" t="str">
        <f aca="false">VLOOKUP(C375,СписокРабот!$B:$E,2,FALSE())</f>
        <v>Монтаж кабель-канала по бетону</v>
      </c>
      <c r="E375" s="599" t="str">
        <f aca="false">VLOOKUP(C375,СписокРабот!$B:$E,3,FALSE())</f>
        <v>п.м.</v>
      </c>
      <c r="F375" s="600" t="n">
        <f aca="false">VLOOKUP(C375,СписокРабот!$B:$E,4,FALSE())</f>
        <v>314</v>
      </c>
      <c r="G375" s="620"/>
      <c r="H375" s="602" t="n">
        <f aca="false">G375*F375</f>
        <v>0</v>
      </c>
      <c r="J375" s="595"/>
      <c r="L375" s="83"/>
      <c r="M375" s="66" t="n">
        <f aca="false">$F375*(100%-$B$3)</f>
        <v>266.9</v>
      </c>
      <c r="N375" s="31" t="n">
        <f aca="false">IF(B375=1,$G375*$M375,0)</f>
        <v>0</v>
      </c>
    </row>
    <row r="376" customFormat="false" ht="14.25" hidden="false" customHeight="false" outlineLevel="0" collapsed="false">
      <c r="A376" s="605"/>
      <c r="B376" s="612"/>
      <c r="C376" s="606" t="s">
        <v>181</v>
      </c>
      <c r="D376" s="607" t="str">
        <f aca="false">VLOOKUP(C376,СписокРабот!$B:$E,2,FALSE())</f>
        <v>Прокладка кабеля 4-6 мм²</v>
      </c>
      <c r="E376" s="608" t="str">
        <f aca="false">VLOOKUP(C376,СписокРабот!$B:$E,3,FALSE())</f>
        <v>п.м.</v>
      </c>
      <c r="F376" s="609" t="n">
        <f aca="false">VLOOKUP(C376,СписокРабот!$B:$E,4,FALSE())</f>
        <v>736</v>
      </c>
      <c r="G376" s="693"/>
      <c r="H376" s="616" t="n">
        <f aca="false">G376*F376</f>
        <v>0</v>
      </c>
      <c r="J376" s="595"/>
      <c r="L376" s="83"/>
      <c r="M376" s="66" t="n">
        <f aca="false">$F376*(100%-$B$3)</f>
        <v>625.6</v>
      </c>
      <c r="N376" s="31" t="n">
        <f aca="false">IF(B376=1,$G376*$M376,0)</f>
        <v>0</v>
      </c>
    </row>
    <row r="377" customFormat="false" ht="14.25" hidden="false" customHeight="false" outlineLevel="0" collapsed="false">
      <c r="B377" s="596"/>
      <c r="C377" s="597" t="s">
        <v>627</v>
      </c>
      <c r="D377" s="598" t="str">
        <f aca="false">VLOOKUP(C377,СписокРабот!$B:$E,2,FALSE())</f>
        <v>Прокладка кабеля 10 мм²</v>
      </c>
      <c r="E377" s="599" t="str">
        <f aca="false">VLOOKUP(C377,СписокРабот!$B:$E,3,FALSE())</f>
        <v>п.м.</v>
      </c>
      <c r="F377" s="600" t="n">
        <f aca="false">VLOOKUP(C377,СписокРабот!$B:$E,4,FALSE())</f>
        <v>975</v>
      </c>
      <c r="G377" s="620"/>
      <c r="H377" s="602" t="n">
        <f aca="false">G377*F377</f>
        <v>0</v>
      </c>
      <c r="J377" s="595"/>
      <c r="L377" s="83"/>
      <c r="M377" s="66" t="n">
        <f aca="false">$F377*(100%-$B$3)</f>
        <v>828.75</v>
      </c>
      <c r="N377" s="31" t="n">
        <f aca="false">IF(B377=1,$G377*$M377,0)</f>
        <v>0</v>
      </c>
    </row>
    <row r="378" customFormat="false" ht="14.25" hidden="false" customHeight="false" outlineLevel="0" collapsed="false">
      <c r="B378" s="596"/>
      <c r="C378" s="597" t="s">
        <v>628</v>
      </c>
      <c r="D378" s="598" t="str">
        <f aca="false">VLOOKUP(C378,СписокРабот!$B:$E,2,FALSE())</f>
        <v>Прокладка кабеля 16 мм²</v>
      </c>
      <c r="E378" s="599" t="str">
        <f aca="false">VLOOKUP(C378,СписокРабот!$B:$E,3,FALSE())</f>
        <v>п.м.</v>
      </c>
      <c r="F378" s="600" t="n">
        <f aca="false">VLOOKUP(C378,СписокРабот!$B:$E,4,FALSE())</f>
        <v>1398</v>
      </c>
      <c r="G378" s="620"/>
      <c r="H378" s="602" t="n">
        <f aca="false">G378*F378</f>
        <v>0</v>
      </c>
      <c r="J378" s="595"/>
      <c r="L378" s="83"/>
      <c r="M378" s="66" t="n">
        <f aca="false">$F378*(100%-$B$3)</f>
        <v>1188.3</v>
      </c>
      <c r="N378" s="31" t="n">
        <f aca="false">IF(B378=1,$G378*$M378,0)</f>
        <v>0</v>
      </c>
    </row>
    <row r="379" customFormat="false" ht="14.25" hidden="false" customHeight="false" outlineLevel="0" collapsed="false">
      <c r="B379" s="596"/>
      <c r="C379" s="597" t="s">
        <v>629</v>
      </c>
      <c r="D379" s="598" t="str">
        <f aca="false">VLOOKUP(C379,СписокРабот!$B:$E,2,FALSE())</f>
        <v>Прокладка кабеля 25 мм² по договоренности</v>
      </c>
      <c r="E379" s="599" t="str">
        <f aca="false">VLOOKUP(C379,СписокРабот!$B:$E,3,FALSE())</f>
        <v>п.м.</v>
      </c>
      <c r="F379" s="621" t="n">
        <f aca="false">VLOOKUP(C379,СписокРабот!$B:$E,4,FALSE())</f>
        <v>0</v>
      </c>
      <c r="G379" s="620"/>
      <c r="H379" s="602" t="n">
        <f aca="false">G379*F379</f>
        <v>0</v>
      </c>
      <c r="J379" s="595"/>
      <c r="L379" s="83"/>
      <c r="M379" s="66" t="n">
        <f aca="false">$F379*(100%-$B$3)</f>
        <v>0</v>
      </c>
      <c r="N379" s="31" t="n">
        <f aca="false">IF(B379=1,$G379*$M379,0)</f>
        <v>0</v>
      </c>
    </row>
    <row r="380" customFormat="false" ht="14.25" hidden="false" customHeight="false" outlineLevel="0" collapsed="false">
      <c r="B380" s="596"/>
      <c r="C380" s="597" t="s">
        <v>630</v>
      </c>
      <c r="D380" s="598" t="str">
        <f aca="false">VLOOKUP(C380,СписокРабот!$B:$E,2,FALSE())</f>
        <v>Прокладка кабеля бронированного по договоренности</v>
      </c>
      <c r="E380" s="599" t="str">
        <f aca="false">VLOOKUP(C380,СписокРабот!$B:$E,3,FALSE())</f>
        <v>п.м.</v>
      </c>
      <c r="F380" s="621" t="n">
        <f aca="false">VLOOKUP(C380,СписокРабот!$B:$E,4,FALSE())</f>
        <v>0</v>
      </c>
      <c r="G380" s="620"/>
      <c r="H380" s="602" t="n">
        <f aca="false">G380*F380</f>
        <v>0</v>
      </c>
      <c r="J380" s="595"/>
      <c r="L380" s="83"/>
      <c r="M380" s="66" t="n">
        <f aca="false">$F380*(100%-$B$3)</f>
        <v>0</v>
      </c>
      <c r="N380" s="31" t="n">
        <f aca="false">IF(B380=1,$G380*$M380,0)</f>
        <v>0</v>
      </c>
    </row>
    <row r="381" customFormat="false" ht="14.25" hidden="false" customHeight="false" outlineLevel="0" collapsed="false">
      <c r="B381" s="596"/>
      <c r="C381" s="597" t="s">
        <v>631</v>
      </c>
      <c r="D381" s="598" t="str">
        <f aca="false">VLOOKUP(C381,СписокРабот!$B:$E,2,FALSE())</f>
        <v>Монтаж светодиодной подсветки</v>
      </c>
      <c r="E381" s="599" t="str">
        <f aca="false">VLOOKUP(C381,СписокРабот!$B:$E,3,FALSE())</f>
        <v>п.м.</v>
      </c>
      <c r="F381" s="600" t="n">
        <f aca="false">VLOOKUP(C381,СписокРабот!$B:$E,4,FALSE())</f>
        <v>847</v>
      </c>
      <c r="G381" s="620"/>
      <c r="H381" s="602" t="n">
        <f aca="false">G381*F381</f>
        <v>0</v>
      </c>
      <c r="J381" s="595"/>
      <c r="L381" s="83"/>
      <c r="M381" s="66" t="n">
        <f aca="false">$F381*(100%-$B$3)</f>
        <v>719.95</v>
      </c>
      <c r="N381" s="31" t="n">
        <f aca="false">IF(B381=1,$G381*$M381,0)</f>
        <v>0</v>
      </c>
    </row>
    <row r="382" customFormat="false" ht="14.25" hidden="false" customHeight="false" outlineLevel="0" collapsed="false">
      <c r="B382" s="596"/>
      <c r="C382" s="597" t="s">
        <v>632</v>
      </c>
      <c r="D382" s="598" t="str">
        <f aca="false">VLOOKUP(C382,СписокРабот!$B:$E,2,FALSE())</f>
        <v>Подключение линии силовой к щиту (однофазная сеть)</v>
      </c>
      <c r="E382" s="599" t="str">
        <f aca="false">VLOOKUP(C382,СписокРабот!$B:$E,3,FALSE())</f>
        <v>ед.</v>
      </c>
      <c r="F382" s="600" t="n">
        <f aca="false">VLOOKUP(C382,СписокРабот!$B:$E,4,FALSE())</f>
        <v>2963</v>
      </c>
      <c r="G382" s="688" t="n">
        <v>1</v>
      </c>
      <c r="H382" s="602" t="n">
        <f aca="false">G382*F382</f>
        <v>2963</v>
      </c>
      <c r="J382" s="595"/>
      <c r="L382" s="83"/>
      <c r="M382" s="66" t="n">
        <f aca="false">$F382*(100%-$B$3)</f>
        <v>2518.55</v>
      </c>
      <c r="N382" s="31" t="n">
        <f aca="false">IF(B382=1,$G382*$M382,0)</f>
        <v>0</v>
      </c>
    </row>
    <row r="383" customFormat="false" ht="14.25" hidden="false" customHeight="false" outlineLevel="0" collapsed="false">
      <c r="B383" s="596"/>
      <c r="C383" s="597" t="s">
        <v>633</v>
      </c>
      <c r="D383" s="598" t="str">
        <f aca="false">VLOOKUP(C383,СписокРабот!$B:$E,2,FALSE())</f>
        <v>Подключение линии силовой к щиту (трехфазная сеть)</v>
      </c>
      <c r="E383" s="599" t="str">
        <f aca="false">VLOOKUP(C383,СписокРабот!$B:$E,3,FALSE())</f>
        <v>ед.</v>
      </c>
      <c r="F383" s="600" t="n">
        <f aca="false">VLOOKUP(C383,СписокРабот!$B:$E,4,FALSE())</f>
        <v>4373</v>
      </c>
      <c r="G383" s="688" t="n">
        <v>1</v>
      </c>
      <c r="H383" s="602" t="n">
        <f aca="false">G383*F383</f>
        <v>4373</v>
      </c>
      <c r="J383" s="595"/>
      <c r="L383" s="83"/>
      <c r="M383" s="66" t="n">
        <f aca="false">$F383*(100%-$B$3)</f>
        <v>3717.05</v>
      </c>
      <c r="N383" s="31" t="n">
        <f aca="false">IF(B383=1,$G383*$M383,0)</f>
        <v>0</v>
      </c>
    </row>
    <row r="384" customFormat="false" ht="14.25" hidden="false" customHeight="false" outlineLevel="0" collapsed="false">
      <c r="B384" s="596"/>
      <c r="C384" s="597" t="s">
        <v>634</v>
      </c>
      <c r="D384" s="598" t="str">
        <f aca="false">VLOOKUP(C384,СписокРабот!$B:$E,2,FALSE())</f>
        <v>Подключение телевизионной и телефонной сети к щиту</v>
      </c>
      <c r="E384" s="599" t="str">
        <f aca="false">VLOOKUP(C384,СписокРабот!$B:$E,3,FALSE())</f>
        <v>ед.</v>
      </c>
      <c r="F384" s="600" t="n">
        <f aca="false">VLOOKUP(C384,СписокРабот!$B:$E,4,FALSE())</f>
        <v>2116</v>
      </c>
      <c r="G384" s="688" t="n">
        <v>1</v>
      </c>
      <c r="H384" s="602" t="n">
        <f aca="false">G384*F384</f>
        <v>2116</v>
      </c>
      <c r="J384" s="595"/>
      <c r="L384" s="83"/>
      <c r="M384" s="66" t="n">
        <f aca="false">$F384*(100%-$B$3)</f>
        <v>1798.6</v>
      </c>
      <c r="N384" s="31" t="n">
        <f aca="false">IF(B384=1,$G384*$M384,0)</f>
        <v>0</v>
      </c>
    </row>
    <row r="385" customFormat="false" ht="14.25" hidden="false" customHeight="false" outlineLevel="0" collapsed="false">
      <c r="B385" s="596"/>
      <c r="C385" s="597" t="s">
        <v>635</v>
      </c>
      <c r="D385" s="598" t="str">
        <f aca="false">VLOOKUP(C385,СписокРабот!$B:$E,2,FALSE())</f>
        <v>Монтаж распаечной коробки с коммутацией</v>
      </c>
      <c r="E385" s="599" t="str">
        <f aca="false">VLOOKUP(C385,СписокРабот!$B:$E,3,FALSE())</f>
        <v>ед.</v>
      </c>
      <c r="F385" s="600" t="n">
        <f aca="false">VLOOKUP(C385,СписокРабот!$B:$E,4,FALSE())</f>
        <v>1768</v>
      </c>
      <c r="G385" s="688"/>
      <c r="H385" s="602" t="n">
        <f aca="false">G385*F385</f>
        <v>0</v>
      </c>
      <c r="J385" s="595"/>
      <c r="L385" s="83"/>
      <c r="M385" s="66" t="n">
        <f aca="false">$F385*(100%-$B$3)</f>
        <v>1502.8</v>
      </c>
      <c r="N385" s="31" t="n">
        <f aca="false">IF(B385=1,$G385*$M385,0)</f>
        <v>0</v>
      </c>
    </row>
    <row r="386" customFormat="false" ht="14.25" hidden="false" customHeight="false" outlineLevel="0" collapsed="false">
      <c r="B386" s="596"/>
      <c r="C386" s="597" t="s">
        <v>183</v>
      </c>
      <c r="D386" s="598" t="str">
        <f aca="false">VLOOKUP(C386,СписокРабот!$B:$E,2,FALSE())</f>
        <v>Установка электроточки скрытой подводки</v>
      </c>
      <c r="E386" s="599" t="str">
        <f aca="false">VLOOKUP(C386,СписокРабот!$B:$E,3,FALSE())</f>
        <v>ед.</v>
      </c>
      <c r="F386" s="600" t="n">
        <f aca="false">VLOOKUP(C386,СписокРабот!$B:$E,4,FALSE())</f>
        <v>693</v>
      </c>
      <c r="G386" s="688"/>
      <c r="H386" s="602" t="n">
        <f aca="false">G386*F386</f>
        <v>0</v>
      </c>
      <c r="J386" s="595"/>
      <c r="L386" s="83"/>
      <c r="M386" s="66" t="n">
        <f aca="false">$F386*(100%-$B$3)</f>
        <v>589.05</v>
      </c>
      <c r="N386" s="31" t="n">
        <f aca="false">IF(B386=1,$G386*$M386,0)</f>
        <v>0</v>
      </c>
    </row>
    <row r="387" customFormat="false" ht="14.25" hidden="false" customHeight="false" outlineLevel="0" collapsed="false">
      <c r="B387" s="596"/>
      <c r="C387" s="597" t="s">
        <v>636</v>
      </c>
      <c r="D387" s="598" t="str">
        <f aca="false">VLOOKUP(C387,СписокРабот!$B:$E,2,FALSE())</f>
        <v>Установка электроточки наружной</v>
      </c>
      <c r="E387" s="599" t="str">
        <f aca="false">VLOOKUP(C387,СписокРабот!$B:$E,3,FALSE())</f>
        <v>ед.</v>
      </c>
      <c r="F387" s="600" t="n">
        <f aca="false">VLOOKUP(C387,СписокРабот!$B:$E,4,FALSE())</f>
        <v>847</v>
      </c>
      <c r="G387" s="688"/>
      <c r="H387" s="602" t="n">
        <f aca="false">G387*F387</f>
        <v>0</v>
      </c>
      <c r="J387" s="595"/>
      <c r="L387" s="83"/>
      <c r="M387" s="66" t="n">
        <f aca="false">$F387*(100%-$B$3)</f>
        <v>719.95</v>
      </c>
      <c r="N387" s="31" t="n">
        <f aca="false">IF(B387=1,$G387*$M387,0)</f>
        <v>0</v>
      </c>
    </row>
    <row r="388" customFormat="false" ht="14.25" hidden="false" customHeight="false" outlineLevel="0" collapsed="false">
      <c r="B388" s="596"/>
      <c r="C388" s="597" t="s">
        <v>637</v>
      </c>
      <c r="D388" s="598" t="str">
        <f aca="false">VLOOKUP(C388,СписокРабот!$B:$E,2,FALSE())</f>
        <v>Установка розетки накладной для электроплиты</v>
      </c>
      <c r="E388" s="599" t="str">
        <f aca="false">VLOOKUP(C388,СписокРабот!$B:$E,3,FALSE())</f>
        <v>ед.</v>
      </c>
      <c r="F388" s="600" t="n">
        <f aca="false">VLOOKUP(C388,СписокРабот!$B:$E,4,FALSE())</f>
        <v>1738</v>
      </c>
      <c r="G388" s="688"/>
      <c r="H388" s="602" t="n">
        <f aca="false">G388*F388</f>
        <v>0</v>
      </c>
      <c r="J388" s="595"/>
      <c r="L388" s="83"/>
      <c r="M388" s="66" t="n">
        <f aca="false">$F388*(100%-$B$3)</f>
        <v>1477.3</v>
      </c>
      <c r="N388" s="31" t="n">
        <f aca="false">IF(B388=1,$G388*$M388,0)</f>
        <v>0</v>
      </c>
    </row>
    <row r="389" customFormat="false" ht="14.25" hidden="false" customHeight="false" outlineLevel="0" collapsed="false">
      <c r="B389" s="596"/>
      <c r="C389" s="597" t="s">
        <v>638</v>
      </c>
      <c r="D389" s="598" t="str">
        <f aca="false">VLOOKUP(C389,СписокРабот!$B:$E,2,FALSE())</f>
        <v>Установка розетки скрытой подводки для электроплиты</v>
      </c>
      <c r="E389" s="599" t="str">
        <f aca="false">VLOOKUP(C389,СписокРабот!$B:$E,3,FALSE())</f>
        <v>ед.</v>
      </c>
      <c r="F389" s="600" t="n">
        <f aca="false">VLOOKUP(C389,СписокРабот!$B:$E,4,FALSE())</f>
        <v>1636</v>
      </c>
      <c r="G389" s="688"/>
      <c r="H389" s="602" t="n">
        <f aca="false">G389*F389</f>
        <v>0</v>
      </c>
      <c r="J389" s="595"/>
      <c r="L389" s="83"/>
      <c r="M389" s="66" t="n">
        <f aca="false">$F389*(100%-$B$3)</f>
        <v>1390.6</v>
      </c>
      <c r="N389" s="31" t="n">
        <f aca="false">IF(B389=1,$G389*$M389,0)</f>
        <v>0</v>
      </c>
    </row>
    <row r="390" customFormat="false" ht="14.25" hidden="false" customHeight="false" outlineLevel="0" collapsed="false">
      <c r="B390" s="596"/>
      <c r="C390" s="597" t="s">
        <v>185</v>
      </c>
      <c r="D390" s="598" t="str">
        <f aca="false">VLOOKUP(C390,СписокРабот!$B:$E,2,FALSE())</f>
        <v>Установка подрозетника (без изготовления отверстия)</v>
      </c>
      <c r="E390" s="599" t="str">
        <f aca="false">VLOOKUP(C390,СписокРабот!$B:$E,3,FALSE())</f>
        <v>ед.</v>
      </c>
      <c r="F390" s="600" t="n">
        <f aca="false">VLOOKUP(C390,СписокРабот!$B:$E,4,FALSE())</f>
        <v>163</v>
      </c>
      <c r="G390" s="688"/>
      <c r="H390" s="602" t="n">
        <f aca="false">G390*F390</f>
        <v>0</v>
      </c>
      <c r="J390" s="595"/>
      <c r="L390" s="83"/>
      <c r="M390" s="66" t="n">
        <f aca="false">$F390*(100%-$B$3)</f>
        <v>138.55</v>
      </c>
      <c r="N390" s="31" t="n">
        <f aca="false">IF(B390=1,$G390*$M390,0)</f>
        <v>0</v>
      </c>
    </row>
    <row r="391" customFormat="false" ht="14.25" hidden="false" customHeight="false" outlineLevel="0" collapsed="false">
      <c r="B391" s="596"/>
      <c r="C391" s="597" t="s">
        <v>639</v>
      </c>
      <c r="D391" s="598" t="str">
        <f aca="false">VLOOKUP(C391,СписокРабот!$B:$E,2,FALSE())</f>
        <v>Установка розетки телефонной (накладной)</v>
      </c>
      <c r="E391" s="599" t="str">
        <f aca="false">VLOOKUP(C391,СписокРабот!$B:$E,3,FALSE())</f>
        <v>ед.</v>
      </c>
      <c r="F391" s="600" t="n">
        <f aca="false">VLOOKUP(C391,СписокРабот!$B:$E,4,FALSE())</f>
        <v>822</v>
      </c>
      <c r="G391" s="688"/>
      <c r="H391" s="602" t="n">
        <f aca="false">G391*F391</f>
        <v>0</v>
      </c>
      <c r="J391" s="595"/>
      <c r="L391" s="83"/>
      <c r="M391" s="66" t="n">
        <f aca="false">$F391*(100%-$B$3)</f>
        <v>698.7</v>
      </c>
      <c r="N391" s="31" t="n">
        <f aca="false">IF(B391=1,$G391*$M391,0)</f>
        <v>0</v>
      </c>
    </row>
    <row r="392" customFormat="false" ht="14.25" hidden="false" customHeight="false" outlineLevel="0" collapsed="false">
      <c r="B392" s="596"/>
      <c r="C392" s="597" t="s">
        <v>640</v>
      </c>
      <c r="D392" s="598" t="str">
        <f aca="false">VLOOKUP(C392,СписокРабот!$B:$E,2,FALSE())</f>
        <v>Установка блока выключателей (для санитарно-технических кабин)</v>
      </c>
      <c r="E392" s="599" t="str">
        <f aca="false">VLOOKUP(C392,СписокРабот!$B:$E,3,FALSE())</f>
        <v>ед.</v>
      </c>
      <c r="F392" s="600" t="n">
        <f aca="false">VLOOKUP(C392,СписокРабот!$B:$E,4,FALSE())</f>
        <v>1911</v>
      </c>
      <c r="G392" s="688"/>
      <c r="H392" s="602" t="n">
        <f aca="false">G392*F392</f>
        <v>0</v>
      </c>
      <c r="J392" s="595"/>
      <c r="L392" s="83"/>
      <c r="M392" s="66" t="n">
        <f aca="false">$F392*(100%-$B$3)</f>
        <v>1624.35</v>
      </c>
      <c r="N392" s="31" t="n">
        <f aca="false">IF(B392=1,$G392*$M392,0)</f>
        <v>0</v>
      </c>
    </row>
    <row r="393" customFormat="false" ht="14.25" hidden="false" customHeight="false" outlineLevel="0" collapsed="false">
      <c r="B393" s="596"/>
      <c r="C393" s="597" t="s">
        <v>641</v>
      </c>
      <c r="D393" s="598" t="str">
        <f aca="false">VLOOKUP(C393,СписокРабот!$B:$E,2,FALSE())</f>
        <v>Монтаж проходного выключателя / мастер-выключателя</v>
      </c>
      <c r="E393" s="599" t="str">
        <f aca="false">VLOOKUP(C393,СписокРабот!$B:$E,3,FALSE())</f>
        <v>ед.</v>
      </c>
      <c r="F393" s="600" t="n">
        <f aca="false">VLOOKUP(C393,СписокРабот!$B:$E,4,FALSE())</f>
        <v>1486</v>
      </c>
      <c r="G393" s="688"/>
      <c r="H393" s="602" t="n">
        <f aca="false">G393*F393</f>
        <v>0</v>
      </c>
      <c r="J393" s="595"/>
      <c r="L393" s="83"/>
      <c r="M393" s="66" t="n">
        <f aca="false">$F393*(100%-$B$3)</f>
        <v>1263.1</v>
      </c>
      <c r="N393" s="31" t="n">
        <f aca="false">IF(B393=1,$G393*$M393,0)</f>
        <v>0</v>
      </c>
    </row>
    <row r="394" customFormat="false" ht="14.25" hidden="false" customHeight="false" outlineLevel="0" collapsed="false">
      <c r="B394" s="596"/>
      <c r="C394" s="597" t="s">
        <v>642</v>
      </c>
      <c r="D394" s="598" t="str">
        <f aca="false">VLOOKUP(C394,СписокРабот!$B:$E,2,FALSE())</f>
        <v>Автомат защиты (однополюсный), установка</v>
      </c>
      <c r="E394" s="599" t="str">
        <f aca="false">VLOOKUP(C394,СписокРабот!$B:$E,3,FALSE())</f>
        <v>ед.</v>
      </c>
      <c r="F394" s="600" t="n">
        <f aca="false">VLOOKUP(C394,СписокРабот!$B:$E,4,FALSE())</f>
        <v>1270</v>
      </c>
      <c r="G394" s="688"/>
      <c r="H394" s="602" t="n">
        <f aca="false">G394*F394</f>
        <v>0</v>
      </c>
      <c r="J394" s="595"/>
      <c r="L394" s="83"/>
      <c r="M394" s="66" t="n">
        <f aca="false">$F394*(100%-$B$3)</f>
        <v>1079.5</v>
      </c>
      <c r="N394" s="31" t="n">
        <f aca="false">IF(B394=1,$G394*$M394,0)</f>
        <v>0</v>
      </c>
    </row>
    <row r="395" customFormat="false" ht="14.25" hidden="false" customHeight="false" outlineLevel="0" collapsed="false">
      <c r="B395" s="596"/>
      <c r="C395" s="597" t="s">
        <v>643</v>
      </c>
      <c r="D395" s="598" t="str">
        <f aca="false">VLOOKUP(C395,СписокРабот!$B:$E,2,FALSE())</f>
        <v>Автомат защиты (трехполюсный), установка</v>
      </c>
      <c r="E395" s="599" t="str">
        <f aca="false">VLOOKUP(C395,СписокРабот!$B:$E,3,FALSE())</f>
        <v>ед.</v>
      </c>
      <c r="F395" s="600" t="n">
        <f aca="false">VLOOKUP(C395,СписокРабот!$B:$E,4,FALSE())</f>
        <v>2539</v>
      </c>
      <c r="G395" s="688"/>
      <c r="H395" s="602" t="n">
        <f aca="false">G395*F395</f>
        <v>0</v>
      </c>
      <c r="J395" s="595"/>
      <c r="L395" s="83"/>
      <c r="M395" s="66" t="n">
        <f aca="false">$F395*(100%-$B$3)</f>
        <v>2158.15</v>
      </c>
      <c r="N395" s="31" t="n">
        <f aca="false">IF(B395=1,$G395*$M395,0)</f>
        <v>0</v>
      </c>
    </row>
    <row r="396" customFormat="false" ht="14.25" hidden="false" customHeight="false" outlineLevel="0" collapsed="false">
      <c r="B396" s="596"/>
      <c r="C396" s="597" t="s">
        <v>644</v>
      </c>
      <c r="D396" s="598" t="str">
        <f aca="false">VLOOKUP(C396,СписокРабот!$B:$E,2,FALSE())</f>
        <v>Устройство защитного отключения, установка</v>
      </c>
      <c r="E396" s="599" t="str">
        <f aca="false">VLOOKUP(C396,СписокРабот!$B:$E,3,FALSE())</f>
        <v>ед.</v>
      </c>
      <c r="F396" s="600" t="n">
        <f aca="false">VLOOKUP(C396,СписокРабот!$B:$E,4,FALSE())</f>
        <v>1711</v>
      </c>
      <c r="G396" s="688"/>
      <c r="H396" s="602" t="n">
        <f aca="false">G396*F396</f>
        <v>0</v>
      </c>
      <c r="J396" s="595"/>
      <c r="L396" s="83"/>
      <c r="M396" s="66" t="n">
        <f aca="false">$F396*(100%-$B$3)</f>
        <v>1454.35</v>
      </c>
      <c r="N396" s="31" t="n">
        <f aca="false">IF(B396=1,$G396*$M396,0)</f>
        <v>0</v>
      </c>
    </row>
    <row r="397" customFormat="false" ht="14.25" hidden="false" customHeight="false" outlineLevel="0" collapsed="false">
      <c r="B397" s="596"/>
      <c r="C397" s="597" t="s">
        <v>645</v>
      </c>
      <c r="D397" s="598" t="str">
        <f aca="false">VLOOKUP(C397,СписокРабот!$B:$E,2,FALSE())</f>
        <v>Устройство защитного отключения (двухполюсное), установка</v>
      </c>
      <c r="E397" s="599" t="str">
        <f aca="false">VLOOKUP(C397,СписокРабот!$B:$E,3,FALSE())</f>
        <v>ед.</v>
      </c>
      <c r="F397" s="600" t="n">
        <f aca="false">VLOOKUP(C397,СписокРабот!$B:$E,4,FALSE())</f>
        <v>2316</v>
      </c>
      <c r="G397" s="688"/>
      <c r="H397" s="602" t="n">
        <f aca="false">G397*F397</f>
        <v>0</v>
      </c>
      <c r="J397" s="595"/>
      <c r="L397" s="83"/>
      <c r="M397" s="66" t="n">
        <f aca="false">$F397*(100%-$B$3)</f>
        <v>1968.6</v>
      </c>
      <c r="N397" s="31" t="n">
        <f aca="false">IF(B397=1,$G397*$M397,0)</f>
        <v>0</v>
      </c>
    </row>
    <row r="398" customFormat="false" ht="14.25" hidden="false" customHeight="false" outlineLevel="0" collapsed="false">
      <c r="B398" s="596"/>
      <c r="C398" s="597" t="s">
        <v>646</v>
      </c>
      <c r="D398" s="598" t="str">
        <f aca="false">VLOOKUP(C398,СписокРабот!$B:$E,2,FALSE())</f>
        <v>Устройство защитного отключения (четырехполюсного), установка</v>
      </c>
      <c r="E398" s="599" t="str">
        <f aca="false">VLOOKUP(C398,СписокРабот!$B:$E,3,FALSE())</f>
        <v>ед.</v>
      </c>
      <c r="F398" s="600" t="n">
        <f aca="false">VLOOKUP(C398,СписокРабот!$B:$E,4,FALSE())</f>
        <v>3809</v>
      </c>
      <c r="G398" s="688"/>
      <c r="H398" s="602" t="n">
        <f aca="false">G398*F398</f>
        <v>0</v>
      </c>
      <c r="J398" s="595"/>
      <c r="L398" s="83"/>
      <c r="M398" s="66" t="n">
        <f aca="false">$F398*(100%-$B$3)</f>
        <v>3237.65</v>
      </c>
      <c r="N398" s="31" t="n">
        <f aca="false">IF(B398=1,$G398*$M398,0)</f>
        <v>0</v>
      </c>
    </row>
    <row r="399" customFormat="false" ht="14.25" hidden="false" customHeight="false" outlineLevel="0" collapsed="false">
      <c r="B399" s="596"/>
      <c r="C399" s="597" t="s">
        <v>647</v>
      </c>
      <c r="D399" s="598" t="str">
        <f aca="false">VLOOKUP(C399,СписокРабот!$B:$E,2,FALSE())</f>
        <v>Установка контактора</v>
      </c>
      <c r="E399" s="599" t="str">
        <f aca="false">VLOOKUP(C399,СписокРабот!$B:$E,3,FALSE())</f>
        <v>ед.</v>
      </c>
      <c r="F399" s="600" t="n">
        <f aca="false">VLOOKUP(C399,СписокРабот!$B:$E,4,FALSE())</f>
        <v>5021</v>
      </c>
      <c r="G399" s="688"/>
      <c r="H399" s="602" t="n">
        <f aca="false">G399*F399</f>
        <v>0</v>
      </c>
      <c r="J399" s="595"/>
      <c r="L399" s="83"/>
      <c r="M399" s="66" t="n">
        <f aca="false">$F399*(100%-$B$3)</f>
        <v>4267.85</v>
      </c>
      <c r="N399" s="31" t="n">
        <f aca="false">IF(B399=1,$G399*$M399,0)</f>
        <v>0</v>
      </c>
    </row>
    <row r="400" customFormat="false" ht="14.25" hidden="false" customHeight="false" outlineLevel="0" collapsed="false">
      <c r="B400" s="596"/>
      <c r="C400" s="597" t="s">
        <v>648</v>
      </c>
      <c r="D400" s="598" t="str">
        <f aca="false">VLOOKUP(C400,СписокРабот!$B:$E,2,FALSE())</f>
        <v>Установка диф. автомата </v>
      </c>
      <c r="E400" s="599" t="str">
        <f aca="false">VLOOKUP(C400,СписокРабот!$B:$E,3,FALSE())</f>
        <v>ед.</v>
      </c>
      <c r="F400" s="600" t="n">
        <f aca="false">VLOOKUP(C400,СписокРабот!$B:$E,4,FALSE())</f>
        <v>1711</v>
      </c>
      <c r="G400" s="688"/>
      <c r="H400" s="602" t="n">
        <f aca="false">G400*F400</f>
        <v>0</v>
      </c>
      <c r="J400" s="595"/>
      <c r="L400" s="83"/>
      <c r="M400" s="66" t="n">
        <f aca="false">$F400*(100%-$B$3)</f>
        <v>1454.35</v>
      </c>
      <c r="N400" s="31" t="n">
        <f aca="false">IF(B400=1,$G400*$M400,0)</f>
        <v>0</v>
      </c>
    </row>
    <row r="401" customFormat="false" ht="14.25" hidden="false" customHeight="false" outlineLevel="0" collapsed="false">
      <c r="B401" s="596"/>
      <c r="C401" s="597" t="s">
        <v>649</v>
      </c>
      <c r="D401" s="598" t="str">
        <f aca="false">VLOOKUP(C401,СписокРабот!$B:$E,2,FALSE())</f>
        <v>Светильник встроенный, установка</v>
      </c>
      <c r="E401" s="599" t="str">
        <f aca="false">VLOOKUP(C401,СписокРабот!$B:$E,3,FALSE())</f>
        <v>ед.</v>
      </c>
      <c r="F401" s="600" t="n">
        <f aca="false">VLOOKUP(C401,СписокРабот!$B:$E,4,FALSE())</f>
        <v>834</v>
      </c>
      <c r="G401" s="688"/>
      <c r="H401" s="602" t="n">
        <f aca="false">G401*F401</f>
        <v>0</v>
      </c>
      <c r="J401" s="595"/>
      <c r="L401" s="83"/>
      <c r="M401" s="66" t="n">
        <f aca="false">$F401*(100%-$B$3)</f>
        <v>708.9</v>
      </c>
      <c r="N401" s="31" t="n">
        <f aca="false">IF(B401=1,$G401*$M401,0)</f>
        <v>0</v>
      </c>
    </row>
    <row r="402" customFormat="false" ht="14.25" hidden="false" customHeight="false" outlineLevel="0" collapsed="false">
      <c r="B402" s="596"/>
      <c r="C402" s="597" t="s">
        <v>650</v>
      </c>
      <c r="D402" s="598" t="str">
        <f aca="false">VLOOKUP(C402,СписокРабот!$B:$E,2,FALSE())</f>
        <v>Точечный галогенный светильник / Монтаж накладных светильников</v>
      </c>
      <c r="E402" s="599" t="str">
        <f aca="false">VLOOKUP(C402,СписокРабот!$B:$E,3,FALSE())</f>
        <v>ед.</v>
      </c>
      <c r="F402" s="600" t="n">
        <f aca="false">VLOOKUP(C402,СписокРабот!$B:$E,4,FALSE())</f>
        <v>736</v>
      </c>
      <c r="G402" s="688"/>
      <c r="H402" s="602" t="n">
        <f aca="false">G402*F402</f>
        <v>0</v>
      </c>
      <c r="J402" s="595"/>
      <c r="L402" s="83"/>
      <c r="M402" s="66" t="n">
        <f aca="false">$F402*(100%-$B$3)</f>
        <v>625.6</v>
      </c>
      <c r="N402" s="31" t="n">
        <f aca="false">IF(B402=1,$G402*$M402,0)</f>
        <v>0</v>
      </c>
    </row>
    <row r="403" customFormat="false" ht="14.25" hidden="false" customHeight="false" outlineLevel="0" collapsed="false">
      <c r="A403" s="605"/>
      <c r="B403" s="612"/>
      <c r="C403" s="606" t="s">
        <v>651</v>
      </c>
      <c r="D403" s="607" t="str">
        <f aca="false">VLOOKUP(C403,СписокРабот!$B:$E,2,FALSE())</f>
        <v>Светильник настенный (бра), установка</v>
      </c>
      <c r="E403" s="608" t="str">
        <f aca="false">VLOOKUP(C403,СписокРабот!$B:$E,3,FALSE())</f>
        <v>ед.</v>
      </c>
      <c r="F403" s="609" t="n">
        <f aca="false">VLOOKUP(C403,СписокРабот!$B:$E,4,FALSE())</f>
        <v>1328</v>
      </c>
      <c r="G403" s="692"/>
      <c r="H403" s="616" t="n">
        <f aca="false">G403*F403</f>
        <v>0</v>
      </c>
      <c r="J403" s="595"/>
      <c r="L403" s="83"/>
      <c r="M403" s="66" t="n">
        <f aca="false">$F403*(100%-$B$3)</f>
        <v>1128.8</v>
      </c>
      <c r="N403" s="31" t="n">
        <f aca="false">IF(B403=1,$G403*$M403,0)</f>
        <v>0</v>
      </c>
    </row>
    <row r="404" customFormat="false" ht="14.25" hidden="false" customHeight="false" outlineLevel="0" collapsed="false">
      <c r="A404" s="605"/>
      <c r="B404" s="612"/>
      <c r="C404" s="606" t="s">
        <v>652</v>
      </c>
      <c r="D404" s="607" t="str">
        <f aca="false">VLOOKUP(C404,СписокРабот!$B:$E,2,FALSE())</f>
        <v>Установка светильников подвесных на шнурах</v>
      </c>
      <c r="E404" s="608" t="str">
        <f aca="false">VLOOKUP(C404,СписокРабот!$B:$E,3,FALSE())</f>
        <v>ед.</v>
      </c>
      <c r="F404" s="609" t="n">
        <f aca="false">VLOOKUP(C404,СписокРабот!$B:$E,4,FALSE())</f>
        <v>975</v>
      </c>
      <c r="G404" s="692"/>
      <c r="H404" s="616" t="n">
        <f aca="false">G404*F404</f>
        <v>0</v>
      </c>
      <c r="J404" s="595"/>
      <c r="L404" s="83"/>
      <c r="M404" s="66" t="n">
        <f aca="false">$F404*(100%-$B$3)</f>
        <v>828.75</v>
      </c>
      <c r="N404" s="31" t="n">
        <f aca="false">IF(B404=1,$G404*$M404,0)</f>
        <v>0</v>
      </c>
    </row>
    <row r="405" customFormat="false" ht="14.25" hidden="false" customHeight="false" outlineLevel="0" collapsed="false">
      <c r="A405" s="605"/>
      <c r="B405" s="612"/>
      <c r="C405" s="606" t="s">
        <v>653</v>
      </c>
      <c r="D405" s="607" t="str">
        <f aca="false">VLOOKUP(C405,СписокРабот!$B:$E,2,FALSE())</f>
        <v>Люстра с креплением к потолку (установка и подключение весом до 3 кг)</v>
      </c>
      <c r="E405" s="608" t="str">
        <f aca="false">VLOOKUP(C405,СписокРабот!$B:$E,3,FALSE())</f>
        <v>ед.</v>
      </c>
      <c r="F405" s="609" t="n">
        <f aca="false">VLOOKUP(C405,СписокРабот!$B:$E,4,FALSE())</f>
        <v>2116</v>
      </c>
      <c r="G405" s="692" t="n">
        <v>1</v>
      </c>
      <c r="H405" s="616" t="n">
        <f aca="false">G405*F405</f>
        <v>2116</v>
      </c>
      <c r="J405" s="595"/>
      <c r="L405" s="83"/>
      <c r="M405" s="66" t="n">
        <f aca="false">$F405*(100%-$B$3)</f>
        <v>1798.6</v>
      </c>
      <c r="N405" s="31" t="n">
        <f aca="false">IF(B405=1,$G405*$M405,0)</f>
        <v>0</v>
      </c>
    </row>
    <row r="406" customFormat="false" ht="14.25" hidden="false" customHeight="false" outlineLevel="0" collapsed="false">
      <c r="A406" s="605"/>
      <c r="B406" s="612"/>
      <c r="C406" s="606" t="s">
        <v>654</v>
      </c>
      <c r="D406" s="607" t="str">
        <f aca="false">VLOOKUP(C406,СписокРабот!$B:$E,2,FALSE())</f>
        <v>Люстра с креплением к потолку (установка и подключение от 3 кг до 5 кг)</v>
      </c>
      <c r="E406" s="608" t="str">
        <f aca="false">VLOOKUP(C406,СписокРабот!$B:$E,3,FALSE())</f>
        <v>ед.</v>
      </c>
      <c r="F406" s="609" t="n">
        <f aca="false">VLOOKUP(C406,СписокРабот!$B:$E,4,FALSE())</f>
        <v>2963</v>
      </c>
      <c r="G406" s="692" t="n">
        <v>1</v>
      </c>
      <c r="H406" s="616" t="n">
        <f aca="false">G406*F406</f>
        <v>2963</v>
      </c>
      <c r="J406" s="595"/>
      <c r="L406" s="83"/>
      <c r="M406" s="66" t="n">
        <f aca="false">$F406*(100%-$B$3)</f>
        <v>2518.55</v>
      </c>
      <c r="N406" s="31" t="n">
        <f aca="false">IF(B406=1,$G406*$M406,0)</f>
        <v>0</v>
      </c>
    </row>
    <row r="407" customFormat="false" ht="14.25" hidden="false" customHeight="false" outlineLevel="0" collapsed="false">
      <c r="A407" s="605"/>
      <c r="B407" s="612"/>
      <c r="C407" s="606" t="s">
        <v>655</v>
      </c>
      <c r="D407" s="607" t="str">
        <f aca="false">VLOOKUP(C407,СписокРабот!$B:$E,2,FALSE())</f>
        <v>Люстра с креплением на крюк, установка до 5 кг</v>
      </c>
      <c r="E407" s="608" t="str">
        <f aca="false">VLOOKUP(C407,СписокРабот!$B:$E,3,FALSE())</f>
        <v>ед.</v>
      </c>
      <c r="F407" s="609" t="n">
        <f aca="false">VLOOKUP(C407,СписокРабот!$B:$E,4,FALSE())</f>
        <v>2756</v>
      </c>
      <c r="G407" s="692" t="n">
        <v>1</v>
      </c>
      <c r="H407" s="616" t="n">
        <f aca="false">G407*F407</f>
        <v>2756</v>
      </c>
      <c r="J407" s="595"/>
      <c r="L407" s="83"/>
      <c r="M407" s="66" t="n">
        <f aca="false">$F407*(100%-$B$3)</f>
        <v>2342.6</v>
      </c>
      <c r="N407" s="31" t="n">
        <f aca="false">IF(B407=1,$G407*$M407,0)</f>
        <v>0</v>
      </c>
    </row>
    <row r="408" customFormat="false" ht="14.25" hidden="false" customHeight="false" outlineLevel="0" collapsed="false">
      <c r="B408" s="596"/>
      <c r="C408" s="597" t="s">
        <v>656</v>
      </c>
      <c r="D408" s="598" t="str">
        <f aca="false">VLOOKUP(C408,СписокРабот!$B:$E,2,FALSE())</f>
        <v>Устройство ниши под светодиодный встроенный светильник в ГКЛ (настенный, потолочный) </v>
      </c>
      <c r="E408" s="599" t="str">
        <f aca="false">VLOOKUP(C408,СписокРабот!$B:$E,3,FALSE())</f>
        <v>п.м</v>
      </c>
      <c r="F408" s="600" t="n">
        <f aca="false">VLOOKUP(C408,СписокРабот!$B:$E,4,FALSE())</f>
        <v>4167</v>
      </c>
      <c r="G408" s="688"/>
      <c r="H408" s="602" t="n">
        <f aca="false">G408*F408</f>
        <v>0</v>
      </c>
      <c r="J408" s="595"/>
      <c r="L408" s="83"/>
      <c r="M408" s="66" t="n">
        <f aca="false">$F408*(100%-$B$3)</f>
        <v>3541.95</v>
      </c>
      <c r="N408" s="31" t="n">
        <f aca="false">IF(B408=1,$G408*$M408,0)</f>
        <v>0</v>
      </c>
    </row>
    <row r="409" customFormat="false" ht="14.25" hidden="false" customHeight="false" outlineLevel="0" collapsed="false">
      <c r="B409" s="596"/>
      <c r="C409" s="597" t="s">
        <v>657</v>
      </c>
      <c r="D409" s="598" t="str">
        <f aca="false">VLOOKUP(C409,СписокРабот!$B:$E,2,FALSE())</f>
        <v>Светильник типа "Армстронг", установка</v>
      </c>
      <c r="E409" s="599" t="str">
        <f aca="false">VLOOKUP(C409,СписокРабот!$B:$E,3,FALSE())</f>
        <v>ед.</v>
      </c>
      <c r="F409" s="600" t="n">
        <f aca="false">VLOOKUP(C409,СписокРабот!$B:$E,4,FALSE())</f>
        <v>1034</v>
      </c>
      <c r="G409" s="688"/>
      <c r="H409" s="602" t="n">
        <f aca="false">G409*F409</f>
        <v>0</v>
      </c>
      <c r="J409" s="595"/>
      <c r="L409" s="83"/>
      <c r="M409" s="66" t="n">
        <f aca="false">$F409*(100%-$B$3)</f>
        <v>878.9</v>
      </c>
      <c r="N409" s="31" t="n">
        <f aca="false">IF(B409=1,$G409*$M409,0)</f>
        <v>0</v>
      </c>
    </row>
    <row r="410" customFormat="false" ht="14.25" hidden="false" customHeight="false" outlineLevel="0" collapsed="false">
      <c r="B410" s="596"/>
      <c r="C410" s="597" t="s">
        <v>658</v>
      </c>
      <c r="D410" s="598" t="str">
        <f aca="false">VLOOKUP(C410,СписокРабот!$B:$E,2,FALSE())</f>
        <v>Установка распределительного щитка</v>
      </c>
      <c r="E410" s="599" t="str">
        <f aca="false">VLOOKUP(C410,СписокРабот!$B:$E,3,FALSE())</f>
        <v>ед.</v>
      </c>
      <c r="F410" s="600" t="n">
        <f aca="false">VLOOKUP(C410,СписокРабот!$B:$E,4,FALSE())</f>
        <v>7616</v>
      </c>
      <c r="G410" s="688" t="n">
        <v>1</v>
      </c>
      <c r="H410" s="602" t="n">
        <f aca="false">G410*F410</f>
        <v>7616</v>
      </c>
      <c r="J410" s="595"/>
      <c r="L410" s="83"/>
      <c r="M410" s="66" t="n">
        <f aca="false">$F410*(100%-$B$3)</f>
        <v>6473.6</v>
      </c>
      <c r="N410" s="31" t="n">
        <f aca="false">IF(B410=1,$G410*$M410,0)</f>
        <v>0</v>
      </c>
    </row>
    <row r="411" customFormat="false" ht="14.25" hidden="false" customHeight="false" outlineLevel="0" collapsed="false">
      <c r="B411" s="596"/>
      <c r="C411" s="597" t="s">
        <v>659</v>
      </c>
      <c r="D411" s="598" t="str">
        <f aca="false">VLOOKUP(C411,СписокРабот!$B:$E,2,FALSE())</f>
        <v>Настил теплого пола электрического</v>
      </c>
      <c r="E411" s="599" t="str">
        <f aca="false">VLOOKUP(C411,СписокРабот!$B:$E,3,FALSE())</f>
        <v>м²</v>
      </c>
      <c r="F411" s="600" t="n">
        <f aca="false">VLOOKUP(C411,СписокРабот!$B:$E,4,FALSE())</f>
        <v>2147</v>
      </c>
      <c r="G411" s="603" t="n">
        <f aca="false">ROUND($E$6,1)</f>
        <v>0</v>
      </c>
      <c r="H411" s="602" t="n">
        <f aca="false">G411*F411</f>
        <v>0</v>
      </c>
      <c r="J411" s="595"/>
      <c r="L411" s="83"/>
      <c r="M411" s="66" t="n">
        <f aca="false">$F411*(100%-$B$3)</f>
        <v>1824.95</v>
      </c>
      <c r="N411" s="31" t="n">
        <f aca="false">IF(B411=1,$G411*$M411,0)</f>
        <v>0</v>
      </c>
    </row>
    <row r="412" customFormat="false" ht="14.25" hidden="false" customHeight="false" outlineLevel="0" collapsed="false">
      <c r="B412" s="596"/>
      <c r="C412" s="597" t="s">
        <v>660</v>
      </c>
      <c r="D412" s="598" t="str">
        <f aca="false">VLOOKUP(C412,СписокРабот!$B:$E,2,FALSE())</f>
        <v>Распределительная накладная панель на 6 автоматов с расключением, установка</v>
      </c>
      <c r="E412" s="599" t="str">
        <f aca="false">VLOOKUP(C412,СписокРабот!$B:$E,3,FALSE())</f>
        <v>ед.</v>
      </c>
      <c r="F412" s="600" t="n">
        <f aca="false">VLOOKUP(C412,СписокРабот!$B:$E,4,FALSE())</f>
        <v>8321</v>
      </c>
      <c r="G412" s="688" t="n">
        <v>1</v>
      </c>
      <c r="H412" s="602" t="n">
        <f aca="false">G412*F412</f>
        <v>8321</v>
      </c>
      <c r="J412" s="595"/>
      <c r="L412" s="83"/>
      <c r="M412" s="66" t="n">
        <f aca="false">$F412*(100%-$B$3)</f>
        <v>7072.85</v>
      </c>
      <c r="N412" s="31" t="n">
        <f aca="false">IF(B412=1,$G412*$M412,0)</f>
        <v>0</v>
      </c>
    </row>
    <row r="413" customFormat="false" ht="14.25" hidden="false" customHeight="false" outlineLevel="0" collapsed="false">
      <c r="B413" s="596"/>
      <c r="C413" s="597" t="s">
        <v>661</v>
      </c>
      <c r="D413" s="598" t="str">
        <f aca="false">VLOOKUP(C413,СписокРабот!$B:$E,2,FALSE())</f>
        <v>Распределительная накладная панель на 12 автоматов с расключением, установка</v>
      </c>
      <c r="E413" s="599" t="str">
        <f aca="false">VLOOKUP(C413,СписокРабот!$B:$E,3,FALSE())</f>
        <v>ед.</v>
      </c>
      <c r="F413" s="600" t="n">
        <f aca="false">VLOOKUP(C413,СписокРабот!$B:$E,4,FALSE())</f>
        <v>11142</v>
      </c>
      <c r="G413" s="688" t="n">
        <v>1</v>
      </c>
      <c r="H413" s="602" t="n">
        <f aca="false">G413*F413</f>
        <v>11142</v>
      </c>
      <c r="J413" s="595"/>
      <c r="L413" s="83"/>
      <c r="M413" s="66" t="n">
        <f aca="false">$F413*(100%-$B$3)</f>
        <v>9470.7</v>
      </c>
      <c r="N413" s="31" t="n">
        <f aca="false">IF(B413=1,$G413*$M413,0)</f>
        <v>0</v>
      </c>
    </row>
    <row r="414" customFormat="false" ht="14.25" hidden="false" customHeight="false" outlineLevel="0" collapsed="false">
      <c r="B414" s="596"/>
      <c r="C414" s="597" t="s">
        <v>662</v>
      </c>
      <c r="D414" s="598" t="str">
        <f aca="false">VLOOKUP(C414,СписокРабот!$B:$E,2,FALSE())</f>
        <v>Распределительная накладная панель на 18 автоматов с расключением, установка</v>
      </c>
      <c r="E414" s="599" t="str">
        <f aca="false">VLOOKUP(C414,СписокРабот!$B:$E,3,FALSE())</f>
        <v>ед.</v>
      </c>
      <c r="F414" s="600" t="n">
        <f aca="false">VLOOKUP(C414,СписокРабот!$B:$E,4,FALSE())</f>
        <v>16783</v>
      </c>
      <c r="G414" s="688" t="n">
        <v>1</v>
      </c>
      <c r="H414" s="602" t="n">
        <f aca="false">G414*F414</f>
        <v>16783</v>
      </c>
      <c r="J414" s="595"/>
      <c r="L414" s="83"/>
      <c r="M414" s="66" t="n">
        <f aca="false">$F414*(100%-$B$3)</f>
        <v>14265.55</v>
      </c>
      <c r="N414" s="31" t="n">
        <f aca="false">IF(B414=1,$G414*$M414,0)</f>
        <v>0</v>
      </c>
    </row>
    <row r="415" customFormat="false" ht="14.25" hidden="false" customHeight="false" outlineLevel="0" collapsed="false">
      <c r="B415" s="596"/>
      <c r="C415" s="597" t="s">
        <v>663</v>
      </c>
      <c r="D415" s="598" t="str">
        <f aca="false">VLOOKUP(C415,СписокРабот!$B:$E,2,FALSE())</f>
        <v>Распределительная накладная панель на 24 автоматов с расключением, установка</v>
      </c>
      <c r="E415" s="599" t="str">
        <f aca="false">VLOOKUP(C415,СписокРабот!$B:$E,3,FALSE())</f>
        <v>ед.</v>
      </c>
      <c r="F415" s="600" t="n">
        <f aca="false">VLOOKUP(C415,СписокРабот!$B:$E,4,FALSE())</f>
        <v>22424</v>
      </c>
      <c r="G415" s="688" t="n">
        <v>1</v>
      </c>
      <c r="H415" s="602" t="n">
        <f aca="false">G415*F415</f>
        <v>22424</v>
      </c>
      <c r="J415" s="595"/>
      <c r="L415" s="83"/>
      <c r="M415" s="66" t="n">
        <f aca="false">$F415*(100%-$B$3)</f>
        <v>19060.4</v>
      </c>
      <c r="N415" s="31" t="n">
        <f aca="false">IF(B415=1,$G415*$M415,0)</f>
        <v>0</v>
      </c>
    </row>
    <row r="416" customFormat="false" ht="14.25" hidden="false" customHeight="false" outlineLevel="0" collapsed="false">
      <c r="B416" s="596"/>
      <c r="C416" s="597" t="s">
        <v>664</v>
      </c>
      <c r="D416" s="598" t="str">
        <f aca="false">VLOOKUP(C416,СписокРабот!$B:$E,2,FALSE())</f>
        <v>Распределительная накладная панель на 36 автоматов с расключением, установка</v>
      </c>
      <c r="E416" s="599" t="str">
        <f aca="false">VLOOKUP(C416,СписокРабот!$B:$E,3,FALSE())</f>
        <v>ед.</v>
      </c>
      <c r="F416" s="600" t="n">
        <f aca="false">VLOOKUP(C416,СписокРабот!$B:$E,4,FALSE())</f>
        <v>26655</v>
      </c>
      <c r="G416" s="688" t="n">
        <v>1</v>
      </c>
      <c r="H416" s="602" t="n">
        <f aca="false">G416*F416</f>
        <v>26655</v>
      </c>
      <c r="J416" s="595"/>
      <c r="L416" s="83"/>
      <c r="M416" s="66" t="n">
        <f aca="false">$F416*(100%-$B$3)</f>
        <v>22656.75</v>
      </c>
      <c r="N416" s="31" t="n">
        <f aca="false">IF(B416=1,$G416*$M416,0)</f>
        <v>0</v>
      </c>
    </row>
    <row r="417" customFormat="false" ht="14.25" hidden="false" customHeight="false" outlineLevel="0" collapsed="false">
      <c r="B417" s="596"/>
      <c r="C417" s="597" t="s">
        <v>665</v>
      </c>
      <c r="D417" s="598" t="str">
        <f aca="false">VLOOKUP(C417,СписокРабот!$B:$E,2,FALSE())</f>
        <v>Распределительная накладная панель на 54 автоматов с расключением, установка</v>
      </c>
      <c r="E417" s="599" t="str">
        <f aca="false">VLOOKUP(C417,СписокРабот!$B:$E,3,FALSE())</f>
        <v>ед.</v>
      </c>
      <c r="F417" s="600" t="n">
        <f aca="false">VLOOKUP(C417,СписокРабот!$B:$E,4,FALSE())</f>
        <v>40572</v>
      </c>
      <c r="G417" s="688" t="n">
        <v>1</v>
      </c>
      <c r="H417" s="602" t="n">
        <f aca="false">G417*F417</f>
        <v>40572</v>
      </c>
      <c r="J417" s="595"/>
      <c r="L417" s="83"/>
      <c r="M417" s="66" t="n">
        <f aca="false">$F417*(100%-$B$3)</f>
        <v>34486.2</v>
      </c>
      <c r="N417" s="31" t="n">
        <f aca="false">IF(B417=1,$G417*$M417,0)</f>
        <v>0</v>
      </c>
    </row>
    <row r="418" customFormat="false" ht="14.25" hidden="false" customHeight="false" outlineLevel="0" collapsed="false">
      <c r="B418" s="596"/>
      <c r="C418" s="597" t="s">
        <v>666</v>
      </c>
      <c r="D418" s="598" t="str">
        <f aca="false">VLOOKUP(C418,СписокРабот!$B:$E,2,FALSE())</f>
        <v>Распределительная внутренняя панель на 6 автоматов с расключением, установка</v>
      </c>
      <c r="E418" s="599" t="str">
        <f aca="false">VLOOKUP(C418,СписокРабот!$B:$E,3,FALSE())</f>
        <v>ед.</v>
      </c>
      <c r="F418" s="600" t="n">
        <f aca="false">VLOOKUP(C418,СписокРабот!$B:$E,4,FALSE())</f>
        <v>13328</v>
      </c>
      <c r="G418" s="688" t="n">
        <v>1</v>
      </c>
      <c r="H418" s="602" t="n">
        <f aca="false">G418*F418</f>
        <v>13328</v>
      </c>
      <c r="J418" s="595"/>
      <c r="L418" s="83"/>
      <c r="M418" s="66" t="n">
        <f aca="false">$F418*(100%-$B$3)</f>
        <v>11328.8</v>
      </c>
      <c r="N418" s="31" t="n">
        <f aca="false">IF(B418=1,$G418*$M418,0)</f>
        <v>0</v>
      </c>
    </row>
    <row r="419" customFormat="false" ht="14.25" hidden="false" customHeight="false" outlineLevel="0" collapsed="false">
      <c r="B419" s="596"/>
      <c r="C419" s="597" t="s">
        <v>667</v>
      </c>
      <c r="D419" s="598" t="str">
        <f aca="false">VLOOKUP(C419,СписокРабот!$B:$E,2,FALSE())</f>
        <v>Распределительная внутренняя панель на 12 автоматов с расключением, установка</v>
      </c>
      <c r="E419" s="599" t="str">
        <f aca="false">VLOOKUP(C419,СписокРабот!$B:$E,3,FALSE())</f>
        <v>ед.</v>
      </c>
      <c r="F419" s="600" t="n">
        <f aca="false">VLOOKUP(C419,СписокРабот!$B:$E,4,FALSE())</f>
        <v>20829</v>
      </c>
      <c r="G419" s="688" t="n">
        <v>1</v>
      </c>
      <c r="H419" s="602" t="n">
        <f aca="false">G419*F419</f>
        <v>20829</v>
      </c>
      <c r="J419" s="595"/>
      <c r="L419" s="83"/>
      <c r="M419" s="66" t="n">
        <f aca="false">$F419*(100%-$B$3)</f>
        <v>17704.65</v>
      </c>
      <c r="N419" s="31" t="n">
        <f aca="false">IF(B419=1,$G419*$M419,0)</f>
        <v>0</v>
      </c>
    </row>
    <row r="420" customFormat="false" ht="14.25" hidden="false" customHeight="false" outlineLevel="0" collapsed="false">
      <c r="B420" s="596"/>
      <c r="C420" s="597" t="s">
        <v>668</v>
      </c>
      <c r="D420" s="598" t="str">
        <f aca="false">VLOOKUP(C420,СписокРабот!$B:$E,2,FALSE())</f>
        <v>Распределительная внутренняя панель на 18 автоматов с расключением, установка</v>
      </c>
      <c r="E420" s="599" t="str">
        <f aca="false">VLOOKUP(C420,СписокРабот!$B:$E,3,FALSE())</f>
        <v>ед.</v>
      </c>
      <c r="F420" s="600" t="n">
        <f aca="false">VLOOKUP(C420,СписокРабот!$B:$E,4,FALSE())</f>
        <v>27879</v>
      </c>
      <c r="G420" s="688" t="n">
        <v>1</v>
      </c>
      <c r="H420" s="602" t="n">
        <f aca="false">G420*F420</f>
        <v>27879</v>
      </c>
      <c r="J420" s="595"/>
      <c r="L420" s="83"/>
      <c r="M420" s="66" t="n">
        <f aca="false">$F420*(100%-$B$3)</f>
        <v>23697.15</v>
      </c>
      <c r="N420" s="31" t="n">
        <f aca="false">IF(B420=1,$G420*$M420,0)</f>
        <v>0</v>
      </c>
    </row>
    <row r="421" customFormat="false" ht="14.25" hidden="false" customHeight="false" outlineLevel="0" collapsed="false">
      <c r="B421" s="596"/>
      <c r="C421" s="597" t="s">
        <v>669</v>
      </c>
      <c r="D421" s="598" t="str">
        <f aca="false">VLOOKUP(C421,СписокРабот!$B:$E,2,FALSE())</f>
        <v>Распределительная внутренняя панель на 24 автоматов с расключением, установка</v>
      </c>
      <c r="E421" s="599" t="str">
        <f aca="false">VLOOKUP(C421,СписокРабот!$B:$E,3,FALSE())</f>
        <v>ед.</v>
      </c>
      <c r="F421" s="600" t="n">
        <f aca="false">VLOOKUP(C421,СписокРабот!$B:$E,4,FALSE())</f>
        <v>36341</v>
      </c>
      <c r="G421" s="688" t="n">
        <v>1</v>
      </c>
      <c r="H421" s="602" t="n">
        <f aca="false">G421*F421</f>
        <v>36341</v>
      </c>
      <c r="J421" s="595"/>
      <c r="L421" s="83"/>
      <c r="M421" s="66" t="n">
        <f aca="false">$F421*(100%-$B$3)</f>
        <v>30889.85</v>
      </c>
      <c r="N421" s="31" t="n">
        <f aca="false">IF(B421=1,$G421*$M421,0)</f>
        <v>0</v>
      </c>
    </row>
    <row r="422" customFormat="false" ht="14.25" hidden="false" customHeight="false" outlineLevel="0" collapsed="false">
      <c r="B422" s="596"/>
      <c r="C422" s="597" t="s">
        <v>187</v>
      </c>
      <c r="D422" s="598" t="str">
        <f aca="false">VLOOKUP(C422,СписокРабот!$B:$E,2,FALSE())</f>
        <v>Распределительная внутренняя панель на 36 автоматов с расключением, установка</v>
      </c>
      <c r="E422" s="599" t="str">
        <f aca="false">VLOOKUP(C422,СписокРабот!$B:$E,3,FALSE())</f>
        <v>ед.</v>
      </c>
      <c r="F422" s="600" t="n">
        <f aca="false">VLOOKUP(C422,СписокРабот!$B:$E,4,FALSE())</f>
        <v>40572</v>
      </c>
      <c r="G422" s="688" t="n">
        <v>1</v>
      </c>
      <c r="H422" s="602" t="n">
        <f aca="false">G422*F422</f>
        <v>40572</v>
      </c>
      <c r="J422" s="595"/>
      <c r="L422" s="83"/>
      <c r="M422" s="66" t="n">
        <f aca="false">$F422*(100%-$B$3)</f>
        <v>34486.2</v>
      </c>
      <c r="N422" s="31" t="n">
        <f aca="false">IF(B422=1,$G422*$M422,0)</f>
        <v>0</v>
      </c>
    </row>
    <row r="423" customFormat="false" ht="14.25" hidden="false" customHeight="false" outlineLevel="0" collapsed="false">
      <c r="B423" s="596"/>
      <c r="C423" s="597" t="s">
        <v>670</v>
      </c>
      <c r="D423" s="598" t="str">
        <f aca="false">VLOOKUP(C423,СписокРабот!$B:$E,2,FALSE())</f>
        <v>Распределительная внутренняя панель на 54 автоматов с расключением, установка</v>
      </c>
      <c r="E423" s="599" t="str">
        <f aca="false">VLOOKUP(C423,СписокРабот!$B:$E,3,FALSE())</f>
        <v>ед.</v>
      </c>
      <c r="F423" s="600" t="n">
        <f aca="false">VLOOKUP(C423,СписокРабот!$B:$E,4,FALSE())</f>
        <v>51854</v>
      </c>
      <c r="G423" s="688" t="n">
        <v>1</v>
      </c>
      <c r="H423" s="602" t="n">
        <f aca="false">G423*F423</f>
        <v>51854</v>
      </c>
      <c r="J423" s="595"/>
      <c r="L423" s="83"/>
      <c r="M423" s="66" t="n">
        <f aca="false">$F423*(100%-$B$3)</f>
        <v>44075.9</v>
      </c>
      <c r="N423" s="31" t="n">
        <f aca="false">IF(B423=1,$G423*$M423,0)</f>
        <v>0</v>
      </c>
    </row>
    <row r="424" customFormat="false" ht="14.25" hidden="false" customHeight="false" outlineLevel="0" collapsed="false">
      <c r="B424" s="596"/>
      <c r="C424" s="597" t="s">
        <v>671</v>
      </c>
      <c r="D424" s="598" t="str">
        <f aca="false">VLOOKUP(C424,СписокРабот!$B:$E,2,FALSE())</f>
        <v>Установка шин дополнительных N или PE</v>
      </c>
      <c r="E424" s="599" t="str">
        <f aca="false">VLOOKUP(C424,СписокРабот!$B:$E,3,FALSE())</f>
        <v>ед.</v>
      </c>
      <c r="F424" s="600" t="n">
        <f aca="false">VLOOKUP(C424,СписокРабот!$B:$E,4,FALSE())</f>
        <v>2821</v>
      </c>
      <c r="G424" s="688"/>
      <c r="H424" s="602" t="n">
        <f aca="false">G424*F424</f>
        <v>0</v>
      </c>
      <c r="J424" s="595"/>
      <c r="L424" s="83"/>
      <c r="M424" s="66" t="n">
        <f aca="false">$F424*(100%-$B$3)</f>
        <v>2397.85</v>
      </c>
      <c r="N424" s="31" t="n">
        <f aca="false">IF(B424=1,$G424*$M424,0)</f>
        <v>0</v>
      </c>
    </row>
    <row r="425" customFormat="false" ht="14.25" hidden="false" customHeight="false" outlineLevel="0" collapsed="false">
      <c r="B425" s="596"/>
      <c r="C425" s="597" t="s">
        <v>672</v>
      </c>
      <c r="D425" s="598" t="str">
        <f aca="false">VLOOKUP(C425,СписокРабот!$B:$E,2,FALSE())</f>
        <v>Монтаж временного освещения (без учета материалов)</v>
      </c>
      <c r="E425" s="599" t="str">
        <f aca="false">VLOOKUP(C425,СписокРабот!$B:$E,3,FALSE())</f>
        <v>м²</v>
      </c>
      <c r="F425" s="600" t="n">
        <f aca="false">VLOOKUP(C425,СписокРабот!$B:$E,4,FALSE())</f>
        <v>300</v>
      </c>
      <c r="G425" s="620"/>
      <c r="H425" s="602" t="n">
        <f aca="false">G425*F425</f>
        <v>0</v>
      </c>
      <c r="J425" s="595"/>
      <c r="L425" s="83"/>
      <c r="M425" s="66" t="n">
        <f aca="false">$F425*(100%-$B$3)</f>
        <v>255</v>
      </c>
      <c r="N425" s="31" t="n">
        <f aca="false">IF(B425=1,$G425*$M425,0)</f>
        <v>0</v>
      </c>
    </row>
    <row r="426" customFormat="false" ht="14.25" hidden="false" customHeight="false" outlineLevel="0" collapsed="false">
      <c r="A426" s="605"/>
      <c r="B426" s="612"/>
      <c r="C426" s="606" t="s">
        <v>673</v>
      </c>
      <c r="D426" s="607" t="str">
        <f aca="false">VLOOKUP(C426,СписокРабот!$B:$E,2,FALSE())</f>
        <v>Устновка электроплиты (без розетки и прокладки провода)</v>
      </c>
      <c r="E426" s="608" t="str">
        <f aca="false">VLOOKUP(C426,СписокРабот!$B:$E,3,FALSE())</f>
        <v>ед.</v>
      </c>
      <c r="F426" s="609" t="n">
        <f aca="false">VLOOKUP(C426,СписокРабот!$B:$E,4,FALSE())</f>
        <v>1963</v>
      </c>
      <c r="G426" s="692" t="n">
        <v>1</v>
      </c>
      <c r="H426" s="616" t="n">
        <f aca="false">G426*F426</f>
        <v>1963</v>
      </c>
      <c r="J426" s="595"/>
      <c r="L426" s="83"/>
      <c r="M426" s="66" t="n">
        <f aca="false">$F426*(100%-$B$3)</f>
        <v>1668.55</v>
      </c>
      <c r="N426" s="31" t="n">
        <f aca="false">IF(B426=1,$G426*$M426,0)</f>
        <v>0</v>
      </c>
    </row>
    <row r="427" customFormat="false" ht="14.25" hidden="false" customHeight="false" outlineLevel="0" collapsed="false">
      <c r="A427" s="605"/>
      <c r="B427" s="612"/>
      <c r="C427" s="606" t="s">
        <v>674</v>
      </c>
      <c r="D427" s="607" t="str">
        <f aca="false">VLOOKUP(C427,СписокРабот!$B:$E,2,FALSE())</f>
        <v>Установка варочной панели (без выпила отверстия)</v>
      </c>
      <c r="E427" s="608" t="str">
        <f aca="false">VLOOKUP(C427,СписокРабот!$B:$E,3,FALSE())</f>
        <v>ед.</v>
      </c>
      <c r="F427" s="609" t="n">
        <f aca="false">VLOOKUP(C427,СписокРабот!$B:$E,4,FALSE())</f>
        <v>1963</v>
      </c>
      <c r="G427" s="692" t="n">
        <v>1</v>
      </c>
      <c r="H427" s="616" t="n">
        <f aca="false">G427*F427</f>
        <v>1963</v>
      </c>
      <c r="J427" s="595"/>
      <c r="L427" s="83"/>
      <c r="M427" s="66" t="n">
        <f aca="false">$F427*(100%-$B$3)</f>
        <v>1668.55</v>
      </c>
      <c r="N427" s="31" t="n">
        <f aca="false">IF(B427=1,$G427*$M427,0)</f>
        <v>0</v>
      </c>
    </row>
    <row r="428" customFormat="false" ht="14.25" hidden="false" customHeight="false" outlineLevel="0" collapsed="false">
      <c r="A428" s="605"/>
      <c r="B428" s="612"/>
      <c r="C428" s="606" t="s">
        <v>675</v>
      </c>
      <c r="D428" s="607" t="str">
        <f aca="false">VLOOKUP(C428,СписокРабот!$B:$E,2,FALSE())</f>
        <v>Установка духового шкафа (без прокладки провода)</v>
      </c>
      <c r="E428" s="608" t="str">
        <f aca="false">VLOOKUP(C428,СписокРабот!$B:$E,3,FALSE())</f>
        <v>ед.</v>
      </c>
      <c r="F428" s="609" t="n">
        <f aca="false">VLOOKUP(C428,СписокРабот!$B:$E,4,FALSE())</f>
        <v>2116</v>
      </c>
      <c r="G428" s="692" t="n">
        <v>1</v>
      </c>
      <c r="H428" s="616" t="n">
        <f aca="false">G428*F428</f>
        <v>2116</v>
      </c>
      <c r="J428" s="595"/>
      <c r="L428" s="83"/>
      <c r="M428" s="66" t="n">
        <f aca="false">$F428*(100%-$B$3)</f>
        <v>1798.6</v>
      </c>
      <c r="N428" s="31" t="n">
        <f aca="false">IF(B428=1,$G428*$M428,0)</f>
        <v>0</v>
      </c>
    </row>
    <row r="429" customFormat="false" ht="14.25" hidden="false" customHeight="false" outlineLevel="0" collapsed="false">
      <c r="A429" s="605"/>
      <c r="B429" s="612"/>
      <c r="C429" s="606" t="s">
        <v>676</v>
      </c>
      <c r="D429" s="607" t="str">
        <f aca="false">VLOOKUP(C429,СписокРабот!$B:$E,2,FALSE())</f>
        <v>Установка зависимой духовки и варочной панели (без учета выпила)</v>
      </c>
      <c r="E429" s="608" t="str">
        <f aca="false">VLOOKUP(C429,СписокРабот!$B:$E,3,FALSE())</f>
        <v>ед.</v>
      </c>
      <c r="F429" s="609" t="n">
        <f aca="false">VLOOKUP(C429,СписокРабот!$B:$E,4,FALSE())</f>
        <v>2821</v>
      </c>
      <c r="G429" s="692" t="n">
        <v>1</v>
      </c>
      <c r="H429" s="616" t="n">
        <f aca="false">G429*F429</f>
        <v>2821</v>
      </c>
      <c r="J429" s="595"/>
      <c r="L429" s="83"/>
      <c r="M429" s="66" t="n">
        <f aca="false">$F429*(100%-$B$3)</f>
        <v>2397.85</v>
      </c>
      <c r="N429" s="31" t="n">
        <f aca="false">IF(B429=1,$G429*$M429,0)</f>
        <v>0</v>
      </c>
    </row>
    <row r="430" customFormat="false" ht="14.25" hidden="false" customHeight="false" outlineLevel="0" collapsed="false">
      <c r="A430" s="605"/>
      <c r="B430" s="612"/>
      <c r="C430" s="606" t="s">
        <v>677</v>
      </c>
      <c r="D430" s="607" t="str">
        <f aca="false">VLOOKUP(C430,СписокРабот!$B:$E,2,FALSE())</f>
        <v>Установка домофона</v>
      </c>
      <c r="E430" s="608" t="str">
        <f aca="false">VLOOKUP(C430,СписокРабот!$B:$E,3,FALSE())</f>
        <v>ед.</v>
      </c>
      <c r="F430" s="609" t="n">
        <f aca="false">VLOOKUP(C430,СписокРабот!$B:$E,4,FALSE())</f>
        <v>2116</v>
      </c>
      <c r="G430" s="692" t="n">
        <v>1</v>
      </c>
      <c r="H430" s="616" t="n">
        <f aca="false">G430*F430</f>
        <v>2116</v>
      </c>
      <c r="J430" s="595"/>
      <c r="L430" s="83"/>
      <c r="M430" s="66" t="n">
        <f aca="false">$F430*(100%-$B$3)</f>
        <v>1798.6</v>
      </c>
      <c r="N430" s="31" t="n">
        <f aca="false">IF(B430=1,$G430*$M430,0)</f>
        <v>0</v>
      </c>
    </row>
    <row r="431" customFormat="false" ht="14.25" hidden="false" customHeight="false" outlineLevel="0" collapsed="false">
      <c r="A431" s="605"/>
      <c r="B431" s="612"/>
      <c r="C431" s="606" t="s">
        <v>678</v>
      </c>
      <c r="D431" s="607" t="str">
        <f aca="false">VLOOKUP(C431,СписокРабот!$B:$E,2,FALSE())</f>
        <v>Установка вытяжки (без прокладки гофры и провода)</v>
      </c>
      <c r="E431" s="608" t="str">
        <f aca="false">VLOOKUP(C431,СписокРабот!$B:$E,3,FALSE())</f>
        <v>ед.</v>
      </c>
      <c r="F431" s="609" t="n">
        <f aca="false">VLOOKUP(C431,СписокРабот!$B:$E,4,FALSE())</f>
        <v>2257</v>
      </c>
      <c r="G431" s="692" t="n">
        <v>1</v>
      </c>
      <c r="H431" s="616" t="n">
        <f aca="false">G431*F431</f>
        <v>2257</v>
      </c>
      <c r="J431" s="595"/>
      <c r="L431" s="83"/>
      <c r="M431" s="66" t="n">
        <f aca="false">$F431*(100%-$B$3)</f>
        <v>1918.45</v>
      </c>
      <c r="N431" s="31" t="n">
        <f aca="false">IF(B431=1,$G431*$M431,0)</f>
        <v>0</v>
      </c>
    </row>
    <row r="432" customFormat="false" ht="14.25" hidden="false" customHeight="false" outlineLevel="0" collapsed="false">
      <c r="A432" s="605"/>
      <c r="B432" s="612"/>
      <c r="C432" s="606" t="s">
        <v>679</v>
      </c>
      <c r="D432" s="607" t="str">
        <f aca="false">VLOOKUP(C432,СписокРабот!$B:$E,2,FALSE())</f>
        <v>Монтаж сушки потолочной, настенной</v>
      </c>
      <c r="E432" s="608" t="str">
        <f aca="false">VLOOKUP(C432,СписокРабот!$B:$E,3,FALSE())</f>
        <v>ед.</v>
      </c>
      <c r="F432" s="609" t="n">
        <f aca="false">VLOOKUP(C432,СписокРабот!$B:$E,4,FALSE())</f>
        <v>1663</v>
      </c>
      <c r="G432" s="692" t="n">
        <v>1</v>
      </c>
      <c r="H432" s="616" t="n">
        <f aca="false">G432*F432</f>
        <v>1663</v>
      </c>
      <c r="J432" s="595"/>
      <c r="L432" s="83"/>
      <c r="M432" s="66" t="n">
        <f aca="false">$F432*(100%-$B$3)</f>
        <v>1413.55</v>
      </c>
      <c r="N432" s="31" t="n">
        <f aca="false">IF(B432=1,$G432*$M432,0)</f>
        <v>0</v>
      </c>
    </row>
    <row r="433" customFormat="false" ht="14.25" hidden="false" customHeight="false" outlineLevel="0" collapsed="false">
      <c r="A433" s="605"/>
      <c r="B433" s="612"/>
      <c r="C433" s="606" t="s">
        <v>680</v>
      </c>
      <c r="D433" s="607" t="str">
        <f aca="false">VLOOKUP(C433,СписокРабот!$B:$E,2,FALSE())</f>
        <v>Монтаж вентиляционной решетки</v>
      </c>
      <c r="E433" s="608" t="str">
        <f aca="false">VLOOKUP(C433,СписокРабот!$B:$E,3,FALSE())</f>
        <v>ед.</v>
      </c>
      <c r="F433" s="609" t="n">
        <f aca="false">VLOOKUP(C433,СписокРабот!$B:$E,4,FALSE())</f>
        <v>425</v>
      </c>
      <c r="G433" s="692" t="n">
        <v>1</v>
      </c>
      <c r="H433" s="616" t="n">
        <f aca="false">G433*F433</f>
        <v>425</v>
      </c>
      <c r="J433" s="595"/>
      <c r="L433" s="83"/>
      <c r="M433" s="66" t="n">
        <f aca="false">$F433*(100%-$B$3)</f>
        <v>361.25</v>
      </c>
      <c r="N433" s="31" t="n">
        <f aca="false">IF(B433=1,$G433*$M433,0)</f>
        <v>0</v>
      </c>
    </row>
    <row r="434" customFormat="false" ht="14.25" hidden="false" customHeight="false" outlineLevel="0" collapsed="false">
      <c r="A434" s="605"/>
      <c r="B434" s="612"/>
      <c r="C434" s="606" t="s">
        <v>189</v>
      </c>
      <c r="D434" s="607" t="str">
        <f aca="false">VLOOKUP(C434,СписокРабот!$B:$E,2,FALSE())</f>
        <v>Установка накладного вентилятора</v>
      </c>
      <c r="E434" s="608" t="str">
        <f aca="false">VLOOKUP(C434,СписокРабот!$B:$E,3,FALSE())</f>
        <v>ед.</v>
      </c>
      <c r="F434" s="609" t="n">
        <f aca="false">VLOOKUP(C434,СписокРабот!$B:$E,4,FALSE())</f>
        <v>1481</v>
      </c>
      <c r="G434" s="692" t="n">
        <v>1</v>
      </c>
      <c r="H434" s="616" t="n">
        <f aca="false">G434*F434</f>
        <v>1481</v>
      </c>
      <c r="J434" s="595"/>
      <c r="L434" s="83"/>
      <c r="M434" s="66" t="n">
        <f aca="false">$F434*(100%-$B$3)</f>
        <v>1258.85</v>
      </c>
      <c r="N434" s="31" t="n">
        <f aca="false">IF(B434=1,$G434*$M434,0)</f>
        <v>0</v>
      </c>
    </row>
    <row r="435" customFormat="false" ht="14.25" hidden="false" customHeight="false" outlineLevel="0" collapsed="false">
      <c r="A435" s="605"/>
      <c r="B435" s="612"/>
      <c r="C435" s="606" t="s">
        <v>681</v>
      </c>
      <c r="D435" s="607" t="str">
        <f aca="false">VLOOKUP(C435,СписокРабот!$B:$E,2,FALSE())</f>
        <v>Установка канального вентилятора</v>
      </c>
      <c r="E435" s="608" t="str">
        <f aca="false">VLOOKUP(C435,СписокРабот!$B:$E,3,FALSE())</f>
        <v>ед.</v>
      </c>
      <c r="F435" s="609" t="n">
        <f aca="false">VLOOKUP(C435,СписокРабот!$B:$E,4,FALSE())</f>
        <v>1904</v>
      </c>
      <c r="G435" s="692" t="n">
        <v>1</v>
      </c>
      <c r="H435" s="616" t="n">
        <f aca="false">G435*F435</f>
        <v>1904</v>
      </c>
      <c r="J435" s="595"/>
      <c r="L435" s="83"/>
      <c r="M435" s="66" t="n">
        <f aca="false">$F435*(100%-$B$3)</f>
        <v>1618.4</v>
      </c>
      <c r="N435" s="31" t="n">
        <f aca="false">IF(B435=1,$G435*$M435,0)</f>
        <v>0</v>
      </c>
    </row>
    <row r="436" customFormat="false" ht="14.25" hidden="false" customHeight="false" outlineLevel="0" collapsed="false">
      <c r="B436" s="596"/>
      <c r="C436" s="597" t="s">
        <v>191</v>
      </c>
      <c r="D436" s="598" t="str">
        <f aca="false">VLOOKUP(C436,СписокРабот!$B:$E,2,FALSE())</f>
        <v>Монтаж полотенцесушителя (электрического)</v>
      </c>
      <c r="E436" s="599" t="str">
        <f aca="false">VLOOKUP(C436,СписокРабот!$B:$E,3,FALSE())</f>
        <v>ед.</v>
      </c>
      <c r="F436" s="600" t="n">
        <f aca="false">VLOOKUP(C436,СписокРабот!$B:$E,4,FALSE())</f>
        <v>3198</v>
      </c>
      <c r="G436" s="688" t="n">
        <v>1</v>
      </c>
      <c r="H436" s="602" t="n">
        <f aca="false">G436*F436</f>
        <v>3198</v>
      </c>
      <c r="J436" s="595"/>
      <c r="L436" s="83"/>
      <c r="M436" s="66" t="n">
        <f aca="false">$F436*(100%-$B$3)</f>
        <v>2718.3</v>
      </c>
      <c r="N436" s="31" t="n">
        <f aca="false">IF(B436=1,$G436*$M436,0)</f>
        <v>0</v>
      </c>
    </row>
    <row r="437" customFormat="false" ht="14.25" hidden="false" customHeight="false" outlineLevel="0" collapsed="false">
      <c r="B437" s="596"/>
      <c r="C437" s="597" t="s">
        <v>682</v>
      </c>
      <c r="D437" s="598" t="str">
        <f aca="false">VLOOKUP(C437,СписокРабот!$B:$E,2,FALSE())</f>
        <v>Штробление стен и пола до 20*20 мм - монолит</v>
      </c>
      <c r="E437" s="599" t="str">
        <f aca="false">VLOOKUP(C437,СписокРабот!$B:$E,3,FALSE())</f>
        <v>п.м</v>
      </c>
      <c r="F437" s="600" t="n">
        <f aca="false">VLOOKUP(C437,СписокРабот!$B:$E,4,FALSE())</f>
        <v>1063</v>
      </c>
      <c r="G437" s="620"/>
      <c r="H437" s="602" t="n">
        <f aca="false">G437*F437</f>
        <v>0</v>
      </c>
      <c r="J437" s="595"/>
      <c r="L437" s="83"/>
      <c r="M437" s="66" t="n">
        <f aca="false">$F437*(100%-$B$3)</f>
        <v>903.55</v>
      </c>
      <c r="N437" s="31" t="n">
        <f aca="false">IF(B437=1,$G437*$M437,0)</f>
        <v>0</v>
      </c>
    </row>
    <row r="438" customFormat="false" ht="14.25" hidden="false" customHeight="false" outlineLevel="0" collapsed="false">
      <c r="B438" s="596"/>
      <c r="C438" s="597" t="s">
        <v>193</v>
      </c>
      <c r="D438" s="598" t="str">
        <f aca="false">VLOOKUP(C438,СписокРабот!$B:$E,2,FALSE())</f>
        <v>Штробление стен и пола до 20*20 мм - бетон</v>
      </c>
      <c r="E438" s="599" t="str">
        <f aca="false">VLOOKUP(C438,СписокРабот!$B:$E,3,FALSE())</f>
        <v>п.м</v>
      </c>
      <c r="F438" s="600" t="n">
        <f aca="false">VLOOKUP(C438,СписокРабот!$B:$E,4,FALSE())</f>
        <v>950</v>
      </c>
      <c r="G438" s="620"/>
      <c r="H438" s="602" t="n">
        <f aca="false">G438*F438</f>
        <v>0</v>
      </c>
      <c r="J438" s="595"/>
      <c r="L438" s="83"/>
      <c r="M438" s="66" t="n">
        <f aca="false">$F438*(100%-$B$3)</f>
        <v>807.5</v>
      </c>
      <c r="N438" s="31" t="n">
        <f aca="false">IF(B438=1,$G438*$M438,0)</f>
        <v>0</v>
      </c>
    </row>
    <row r="439" customFormat="false" ht="14.25" hidden="false" customHeight="false" outlineLevel="0" collapsed="false">
      <c r="B439" s="596"/>
      <c r="C439" s="597" t="s">
        <v>683</v>
      </c>
      <c r="D439" s="598" t="str">
        <f aca="false">VLOOKUP(C439,СписокРабот!$B:$E,2,FALSE())</f>
        <v>Штробление стен и пола до 20*20 мм - кирпич</v>
      </c>
      <c r="E439" s="599" t="str">
        <f aca="false">VLOOKUP(C439,СписокРабот!$B:$E,3,FALSE())</f>
        <v>п.м</v>
      </c>
      <c r="F439" s="600" t="n">
        <f aca="false">VLOOKUP(C439,СписокРабот!$B:$E,4,FALSE())</f>
        <v>736</v>
      </c>
      <c r="G439" s="620"/>
      <c r="H439" s="602" t="n">
        <f aca="false">G439*F439</f>
        <v>0</v>
      </c>
      <c r="J439" s="595"/>
      <c r="L439" s="83"/>
      <c r="M439" s="66" t="n">
        <f aca="false">$F439*(100%-$B$3)</f>
        <v>625.6</v>
      </c>
      <c r="N439" s="31" t="n">
        <f aca="false">IF(B439=1,$G439*$M439,0)</f>
        <v>0</v>
      </c>
    </row>
    <row r="440" customFormat="false" ht="14.25" hidden="false" customHeight="false" outlineLevel="0" collapsed="false">
      <c r="B440" s="596"/>
      <c r="C440" s="597" t="s">
        <v>195</v>
      </c>
      <c r="D440" s="598" t="str">
        <f aca="false">VLOOKUP(C440,СписокРабот!$B:$E,2,FALSE())</f>
        <v>Штробление стен и пола до 20*20 мм - гипсолит/блок/ГКЛ</v>
      </c>
      <c r="E440" s="599" t="str">
        <f aca="false">VLOOKUP(C440,СписокРабот!$B:$E,3,FALSE())</f>
        <v>п.м</v>
      </c>
      <c r="F440" s="600" t="n">
        <f aca="false">VLOOKUP(C440,СписокРабот!$B:$E,4,FALSE())</f>
        <v>443</v>
      </c>
      <c r="G440" s="620"/>
      <c r="H440" s="602" t="n">
        <f aca="false">G440*F440</f>
        <v>0</v>
      </c>
      <c r="J440" s="595"/>
      <c r="L440" s="83"/>
      <c r="M440" s="66" t="n">
        <f aca="false">$F440*(100%-$B$3)</f>
        <v>376.55</v>
      </c>
      <c r="N440" s="31" t="n">
        <f aca="false">IF(B440=1,$G440*$M440,0)</f>
        <v>0</v>
      </c>
    </row>
    <row r="441" customFormat="false" ht="14.25" hidden="false" customHeight="false" outlineLevel="0" collapsed="false">
      <c r="B441" s="596"/>
      <c r="C441" s="597" t="s">
        <v>684</v>
      </c>
      <c r="D441" s="598" t="str">
        <f aca="false">VLOOKUP(C441,СписокРабот!$B:$E,2,FALSE())</f>
        <v>Штробление стен и пола до 20*50 мм - монолит</v>
      </c>
      <c r="E441" s="599" t="str">
        <f aca="false">VLOOKUP(C441,СписокРабот!$B:$E,3,FALSE())</f>
        <v>п.м</v>
      </c>
      <c r="F441" s="600" t="n">
        <f aca="false">VLOOKUP(C441,СписокРабот!$B:$E,4,FALSE())</f>
        <v>1693</v>
      </c>
      <c r="G441" s="620"/>
      <c r="H441" s="602" t="n">
        <f aca="false">G441*F441</f>
        <v>0</v>
      </c>
      <c r="J441" s="595"/>
      <c r="L441" s="83"/>
      <c r="M441" s="66" t="n">
        <f aca="false">$F441*(100%-$B$3)</f>
        <v>1439.05</v>
      </c>
      <c r="N441" s="31" t="n">
        <f aca="false">IF(B441=1,$G441*$M441,0)</f>
        <v>0</v>
      </c>
    </row>
    <row r="442" customFormat="false" ht="14.25" hidden="false" customHeight="false" outlineLevel="0" collapsed="false">
      <c r="B442" s="596"/>
      <c r="C442" s="597" t="s">
        <v>685</v>
      </c>
      <c r="D442" s="598" t="str">
        <f aca="false">VLOOKUP(C442,СписокРабот!$B:$E,2,FALSE())</f>
        <v>Штробление стен и пола до 20*50 мм - бетон</v>
      </c>
      <c r="E442" s="599" t="str">
        <f aca="false">VLOOKUP(C442,СписокРабот!$B:$E,3,FALSE())</f>
        <v>п.м</v>
      </c>
      <c r="F442" s="600" t="n">
        <f aca="false">VLOOKUP(C442,СписокРабот!$B:$E,4,FALSE())</f>
        <v>1552</v>
      </c>
      <c r="G442" s="620"/>
      <c r="H442" s="602" t="n">
        <f aca="false">G442*F442</f>
        <v>0</v>
      </c>
      <c r="J442" s="595"/>
      <c r="L442" s="83"/>
      <c r="M442" s="66" t="n">
        <f aca="false">$F442*(100%-$B$3)</f>
        <v>1319.2</v>
      </c>
      <c r="N442" s="31" t="n">
        <f aca="false">IF(B442=1,$G442*$M442,0)</f>
        <v>0</v>
      </c>
    </row>
    <row r="443" customFormat="false" ht="14.25" hidden="false" customHeight="false" outlineLevel="0" collapsed="false">
      <c r="B443" s="596"/>
      <c r="C443" s="597" t="s">
        <v>686</v>
      </c>
      <c r="D443" s="598" t="str">
        <f aca="false">VLOOKUP(C443,СписокРабот!$B:$E,2,FALSE())</f>
        <v>Штробление стен и пола до 20*50 мм - кирпич</v>
      </c>
      <c r="E443" s="599" t="str">
        <f aca="false">VLOOKUP(C443,СписокРабот!$B:$E,3,FALSE())</f>
        <v>п.м</v>
      </c>
      <c r="F443" s="600" t="n">
        <f aca="false">VLOOKUP(C443,СписокРабот!$B:$E,4,FALSE())</f>
        <v>1150</v>
      </c>
      <c r="G443" s="620"/>
      <c r="H443" s="602" t="n">
        <f aca="false">G443*F443</f>
        <v>0</v>
      </c>
      <c r="J443" s="595"/>
      <c r="L443" s="83"/>
      <c r="M443" s="66" t="n">
        <f aca="false">$F443*(100%-$B$3)</f>
        <v>977.5</v>
      </c>
      <c r="N443" s="31" t="n">
        <f aca="false">IF(B443=1,$G443*$M443,0)</f>
        <v>0</v>
      </c>
    </row>
    <row r="444" customFormat="false" ht="14.25" hidden="false" customHeight="false" outlineLevel="0" collapsed="false">
      <c r="B444" s="596"/>
      <c r="C444" s="597" t="s">
        <v>687</v>
      </c>
      <c r="D444" s="598" t="str">
        <f aca="false">VLOOKUP(C444,СписокРабот!$B:$E,2,FALSE())</f>
        <v>Штробление стен и пола до 20*50 мм - гипсолит/блок/ГКЛ</v>
      </c>
      <c r="E444" s="599" t="str">
        <f aca="false">VLOOKUP(C444,СписокРабот!$B:$E,3,FALSE())</f>
        <v>п.м</v>
      </c>
      <c r="F444" s="600" t="n">
        <f aca="false">VLOOKUP(C444,СписокРабот!$B:$E,4,FALSE())</f>
        <v>822</v>
      </c>
      <c r="G444" s="620"/>
      <c r="H444" s="602" t="n">
        <f aca="false">G444*F444</f>
        <v>0</v>
      </c>
      <c r="J444" s="595"/>
      <c r="L444" s="83"/>
      <c r="M444" s="66" t="n">
        <f aca="false">$F444*(100%-$B$3)</f>
        <v>698.7</v>
      </c>
      <c r="N444" s="31" t="n">
        <f aca="false">IF(B444=1,$G444*$M444,0)</f>
        <v>0</v>
      </c>
    </row>
    <row r="445" customFormat="false" ht="14.25" hidden="false" customHeight="false" outlineLevel="0" collapsed="false">
      <c r="B445" s="596"/>
      <c r="C445" s="597" t="s">
        <v>688</v>
      </c>
      <c r="D445" s="598" t="str">
        <f aca="false">VLOOKUP(C445,СписокРабот!$B:$E,2,FALSE())</f>
        <v>Штробление стен и пола до 50*50 мм - монолит</v>
      </c>
      <c r="E445" s="599" t="str">
        <f aca="false">VLOOKUP(C445,СписокРабот!$B:$E,3,FALSE())</f>
        <v>п.м</v>
      </c>
      <c r="F445" s="600" t="n">
        <f aca="false">VLOOKUP(C445,СписокРабот!$B:$E,4,FALSE())</f>
        <v>2680</v>
      </c>
      <c r="G445" s="620"/>
      <c r="H445" s="602" t="n">
        <f aca="false">G445*F445</f>
        <v>0</v>
      </c>
      <c r="J445" s="595"/>
      <c r="L445" s="83"/>
      <c r="M445" s="66" t="n">
        <f aca="false">$F445*(100%-$B$3)</f>
        <v>2278</v>
      </c>
      <c r="N445" s="31" t="n">
        <f aca="false">IF(B445=1,$G445*$M445,0)</f>
        <v>0</v>
      </c>
    </row>
    <row r="446" customFormat="false" ht="14.25" hidden="false" customHeight="false" outlineLevel="0" collapsed="false">
      <c r="B446" s="596"/>
      <c r="C446" s="597" t="s">
        <v>689</v>
      </c>
      <c r="D446" s="598" t="str">
        <f aca="false">VLOOKUP(C446,СписокРабот!$B:$E,2,FALSE())</f>
        <v>Штробление стен и пола до 50*50 мм - бетон</v>
      </c>
      <c r="E446" s="599" t="str">
        <f aca="false">VLOOKUP(C446,СписокРабот!$B:$E,3,FALSE())</f>
        <v>п.м</v>
      </c>
      <c r="F446" s="600" t="n">
        <f aca="false">VLOOKUP(C446,СписокРабот!$B:$E,4,FALSE())</f>
        <v>2539</v>
      </c>
      <c r="G446" s="620"/>
      <c r="H446" s="602" t="n">
        <f aca="false">G446*F446</f>
        <v>0</v>
      </c>
      <c r="J446" s="595"/>
      <c r="L446" s="83"/>
      <c r="M446" s="66" t="n">
        <f aca="false">$F446*(100%-$B$3)</f>
        <v>2158.15</v>
      </c>
      <c r="N446" s="31" t="n">
        <f aca="false">IF(B446=1,$G446*$M446,0)</f>
        <v>0</v>
      </c>
    </row>
    <row r="447" customFormat="false" ht="14.25" hidden="false" customHeight="false" outlineLevel="0" collapsed="false">
      <c r="B447" s="596"/>
      <c r="C447" s="597" t="s">
        <v>690</v>
      </c>
      <c r="D447" s="598" t="str">
        <f aca="false">VLOOKUP(C447,СписокРабот!$B:$E,2,FALSE())</f>
        <v>Штробление стен и пола до 50*50 мм - кирпич</v>
      </c>
      <c r="E447" s="599" t="str">
        <f aca="false">VLOOKUP(C447,СписокРабот!$B:$E,3,FALSE())</f>
        <v>п.м</v>
      </c>
      <c r="F447" s="600" t="n">
        <f aca="false">VLOOKUP(C447,СписокРабот!$B:$E,4,FALSE())</f>
        <v>2116</v>
      </c>
      <c r="G447" s="620"/>
      <c r="H447" s="602" t="n">
        <f aca="false">G447*F447</f>
        <v>0</v>
      </c>
      <c r="J447" s="595"/>
      <c r="L447" s="83"/>
      <c r="M447" s="66" t="n">
        <f aca="false">$F447*(100%-$B$3)</f>
        <v>1798.6</v>
      </c>
      <c r="N447" s="31" t="n">
        <f aca="false">IF(B447=1,$G447*$M447,0)</f>
        <v>0</v>
      </c>
    </row>
    <row r="448" customFormat="false" ht="14.25" hidden="false" customHeight="false" outlineLevel="0" collapsed="false">
      <c r="B448" s="596"/>
      <c r="C448" s="597" t="s">
        <v>691</v>
      </c>
      <c r="D448" s="598" t="str">
        <f aca="false">VLOOKUP(C448,СписокРабот!$B:$E,2,FALSE())</f>
        <v>Штробление стен и пола до 50*50 мм - гипсолит/блок/ГКЛ</v>
      </c>
      <c r="E448" s="599" t="str">
        <f aca="false">VLOOKUP(C448,СписокРабот!$B:$E,3,FALSE())</f>
        <v>п.м</v>
      </c>
      <c r="F448" s="600" t="n">
        <f aca="false">VLOOKUP(C448,СписокРабот!$B:$E,4,FALSE())</f>
        <v>1411</v>
      </c>
      <c r="G448" s="620"/>
      <c r="H448" s="602" t="n">
        <f aca="false">G448*F448</f>
        <v>0</v>
      </c>
      <c r="J448" s="595"/>
      <c r="L448" s="83"/>
      <c r="M448" s="66" t="n">
        <f aca="false">$F448*(100%-$B$3)</f>
        <v>1199.35</v>
      </c>
      <c r="N448" s="31" t="n">
        <f aca="false">IF(B448=1,$G448*$M448,0)</f>
        <v>0</v>
      </c>
    </row>
    <row r="449" customFormat="false" ht="14.25" hidden="false" customHeight="false" outlineLevel="0" collapsed="false">
      <c r="B449" s="596"/>
      <c r="C449" s="597" t="s">
        <v>692</v>
      </c>
      <c r="D449" s="598" t="str">
        <f aca="false">VLOOKUP(C449,СписокРабот!$B:$E,2,FALSE())</f>
        <v>Штробление стен и пола до 50*100 мм - монолит</v>
      </c>
      <c r="E449" s="599" t="str">
        <f aca="false">VLOOKUP(C449,СписокРабот!$B:$E,3,FALSE())</f>
        <v>п.м</v>
      </c>
      <c r="F449" s="600" t="n">
        <f aca="false">VLOOKUP(C449,СписокРабот!$B:$E,4,FALSE())</f>
        <v>3809</v>
      </c>
      <c r="G449" s="620"/>
      <c r="H449" s="602" t="n">
        <f aca="false">G449*F449</f>
        <v>0</v>
      </c>
      <c r="J449" s="595"/>
      <c r="L449" s="83"/>
      <c r="M449" s="66" t="n">
        <f aca="false">$F449*(100%-$B$3)</f>
        <v>3237.65</v>
      </c>
      <c r="N449" s="31" t="n">
        <f aca="false">IF(B449=1,$G449*$M449,0)</f>
        <v>0</v>
      </c>
    </row>
    <row r="450" customFormat="false" ht="14.25" hidden="false" customHeight="false" outlineLevel="0" collapsed="false">
      <c r="B450" s="596"/>
      <c r="C450" s="597" t="s">
        <v>693</v>
      </c>
      <c r="D450" s="598" t="str">
        <f aca="false">VLOOKUP(C450,СписокРабот!$B:$E,2,FALSE())</f>
        <v>Штробление стен и пола до 50*100 мм - бетон</v>
      </c>
      <c r="E450" s="599" t="str">
        <f aca="false">VLOOKUP(C450,СписокРабот!$B:$E,3,FALSE())</f>
        <v>п.м</v>
      </c>
      <c r="F450" s="600" t="n">
        <f aca="false">VLOOKUP(C450,СписокРабот!$B:$E,4,FALSE())</f>
        <v>3668</v>
      </c>
      <c r="G450" s="620"/>
      <c r="H450" s="602" t="n">
        <f aca="false">G450*F450</f>
        <v>0</v>
      </c>
      <c r="J450" s="595"/>
      <c r="L450" s="83"/>
      <c r="M450" s="66" t="n">
        <f aca="false">$F450*(100%-$B$3)</f>
        <v>3117.8</v>
      </c>
      <c r="N450" s="31" t="n">
        <f aca="false">IF(B450=1,$G450*$M450,0)</f>
        <v>0</v>
      </c>
    </row>
    <row r="451" customFormat="false" ht="14.25" hidden="false" customHeight="false" outlineLevel="0" collapsed="false">
      <c r="B451" s="596"/>
      <c r="C451" s="597" t="s">
        <v>694</v>
      </c>
      <c r="D451" s="598" t="str">
        <f aca="false">VLOOKUP(C451,СписокРабот!$B:$E,2,FALSE())</f>
        <v>Штробление стен и пола до 50*100 мм - кирпич</v>
      </c>
      <c r="E451" s="599" t="str">
        <f aca="false">VLOOKUP(C451,СписокРабот!$B:$E,3,FALSE())</f>
        <v>п.м</v>
      </c>
      <c r="F451" s="600" t="n">
        <f aca="false">VLOOKUP(C451,СписокРабот!$B:$E,4,FALSE())</f>
        <v>3245</v>
      </c>
      <c r="G451" s="620"/>
      <c r="H451" s="602" t="n">
        <f aca="false">G451*F451</f>
        <v>0</v>
      </c>
      <c r="J451" s="595"/>
      <c r="L451" s="83"/>
      <c r="M451" s="66" t="n">
        <f aca="false">$F451*(100%-$B$3)</f>
        <v>2758.25</v>
      </c>
      <c r="N451" s="31" t="n">
        <f aca="false">IF(B451=1,$G451*$M451,0)</f>
        <v>0</v>
      </c>
    </row>
    <row r="452" customFormat="false" ht="14.25" hidden="false" customHeight="false" outlineLevel="0" collapsed="false">
      <c r="B452" s="596"/>
      <c r="C452" s="597" t="s">
        <v>695</v>
      </c>
      <c r="D452" s="598" t="str">
        <f aca="false">VLOOKUP(C452,СписокРабот!$B:$E,2,FALSE())</f>
        <v>Штробление стен и пола до 50*100 мм - гипсолит</v>
      </c>
      <c r="E452" s="599" t="str">
        <f aca="false">VLOOKUP(C452,СписокРабот!$B:$E,3,FALSE())</f>
        <v>п.м</v>
      </c>
      <c r="F452" s="600" t="n">
        <f aca="false">VLOOKUP(C452,СписокРабот!$B:$E,4,FALSE())</f>
        <v>1834</v>
      </c>
      <c r="G452" s="620"/>
      <c r="H452" s="602" t="n">
        <f aca="false">G452*F452</f>
        <v>0</v>
      </c>
      <c r="J452" s="595"/>
      <c r="L452" s="83"/>
      <c r="M452" s="66" t="n">
        <f aca="false">$F452*(100%-$B$3)</f>
        <v>1558.9</v>
      </c>
      <c r="N452" s="31" t="n">
        <f aca="false">IF(B452=1,$G452*$M452,0)</f>
        <v>0</v>
      </c>
    </row>
    <row r="453" customFormat="false" ht="14.25" hidden="false" customHeight="false" outlineLevel="0" collapsed="false">
      <c r="B453" s="596"/>
      <c r="C453" s="597" t="s">
        <v>696</v>
      </c>
      <c r="D453" s="598" t="str">
        <f aca="false">VLOOKUP(C453,СписокРабот!$B:$E,2,FALSE())</f>
        <v>Сверление чашек под электромонтажные изделия в стене. Монолит</v>
      </c>
      <c r="E453" s="599" t="str">
        <f aca="false">VLOOKUP(C453,СписокРабот!$B:$E,3,FALSE())</f>
        <v>ед.</v>
      </c>
      <c r="F453" s="600" t="n">
        <f aca="false">VLOOKUP(C453,СписокРабот!$B:$E,4,FALSE())</f>
        <v>1217</v>
      </c>
      <c r="G453" s="688"/>
      <c r="H453" s="602" t="n">
        <f aca="false">G453*F453</f>
        <v>0</v>
      </c>
      <c r="J453" s="595"/>
      <c r="L453" s="83"/>
      <c r="M453" s="66" t="n">
        <f aca="false">$F453*(100%-$B$3)</f>
        <v>1034.45</v>
      </c>
      <c r="N453" s="31" t="n">
        <f aca="false">IF(B453=1,$G453*$M453,0)</f>
        <v>0</v>
      </c>
    </row>
    <row r="454" customFormat="false" ht="14.25" hidden="false" customHeight="false" outlineLevel="0" collapsed="false">
      <c r="B454" s="596"/>
      <c r="C454" s="597" t="s">
        <v>197</v>
      </c>
      <c r="D454" s="598" t="str">
        <f aca="false">VLOOKUP(C454,СписокРабот!$B:$E,2,FALSE())</f>
        <v>Сверление чашек под электромонтажные изделия в стене. Бетон</v>
      </c>
      <c r="E454" s="599" t="str">
        <f aca="false">VLOOKUP(C454,СписокРабот!$B:$E,3,FALSE())</f>
        <v>ед.</v>
      </c>
      <c r="F454" s="600" t="n">
        <f aca="false">VLOOKUP(C454,СписокРабот!$B:$E,4,FALSE())</f>
        <v>1129</v>
      </c>
      <c r="G454" s="688"/>
      <c r="H454" s="602" t="n">
        <f aca="false">G454*F454</f>
        <v>0</v>
      </c>
      <c r="J454" s="595"/>
      <c r="L454" s="83"/>
      <c r="M454" s="66" t="n">
        <f aca="false">$F454*(100%-$B$3)</f>
        <v>959.65</v>
      </c>
      <c r="N454" s="31" t="n">
        <f aca="false">IF(B454=1,$G454*$M454,0)</f>
        <v>0</v>
      </c>
    </row>
    <row r="455" customFormat="false" ht="14.25" hidden="false" customHeight="false" outlineLevel="0" collapsed="false">
      <c r="B455" s="596"/>
      <c r="C455" s="597" t="s">
        <v>697</v>
      </c>
      <c r="D455" s="598" t="str">
        <f aca="false">VLOOKUP(C455,СписокРабот!$B:$E,2,FALSE())</f>
        <v>Сверление чашек под электромонтажные изделия в стене. Кирпич</v>
      </c>
      <c r="E455" s="599" t="str">
        <f aca="false">VLOOKUP(C455,СписокРабот!$B:$E,3,FALSE())</f>
        <v>ед.</v>
      </c>
      <c r="F455" s="600" t="n">
        <f aca="false">VLOOKUP(C455,СписокРабот!$B:$E,4,FALSE())</f>
        <v>847</v>
      </c>
      <c r="G455" s="688"/>
      <c r="H455" s="602" t="n">
        <f aca="false">G455*F455</f>
        <v>0</v>
      </c>
      <c r="J455" s="595"/>
      <c r="L455" s="83"/>
      <c r="M455" s="66" t="n">
        <f aca="false">$F455*(100%-$B$3)</f>
        <v>719.95</v>
      </c>
      <c r="N455" s="31" t="n">
        <f aca="false">IF(B455=1,$G455*$M455,0)</f>
        <v>0</v>
      </c>
    </row>
    <row r="456" customFormat="false" ht="14.25" hidden="false" customHeight="false" outlineLevel="0" collapsed="false">
      <c r="B456" s="596"/>
      <c r="C456" s="597" t="s">
        <v>199</v>
      </c>
      <c r="D456" s="598" t="str">
        <f aca="false">VLOOKUP(C456,СписокРабот!$B:$E,2,FALSE())</f>
        <v>Сверление чашек под электромонтажные изделия стена/потолок. Гипсолит/ГКЛ/блок</v>
      </c>
      <c r="E456" s="599" t="str">
        <f aca="false">VLOOKUP(C456,СписокРабот!$B:$E,3,FALSE())</f>
        <v>ед.</v>
      </c>
      <c r="F456" s="600" t="n">
        <f aca="false">VLOOKUP(C456,СписокРабот!$B:$E,4,FALSE())</f>
        <v>511</v>
      </c>
      <c r="G456" s="688"/>
      <c r="H456" s="602" t="n">
        <f aca="false">G456*F456</f>
        <v>0</v>
      </c>
      <c r="J456" s="595"/>
      <c r="L456" s="83"/>
      <c r="M456" s="66" t="n">
        <f aca="false">$F456*(100%-$B$3)</f>
        <v>434.35</v>
      </c>
      <c r="N456" s="31" t="n">
        <f aca="false">IF(B456=1,$G456*$M456,0)</f>
        <v>0</v>
      </c>
    </row>
    <row r="457" customFormat="false" ht="14.25" hidden="false" customHeight="false" outlineLevel="0" collapsed="false">
      <c r="B457" s="596"/>
      <c r="C457" s="597" t="s">
        <v>698</v>
      </c>
      <c r="D457" s="598" t="str">
        <f aca="false">VLOOKUP(C457,СписокРабот!$B:$E,2,FALSE())</f>
        <v>Сверление сквозных отверстий в бетоне диаметром до 15 мм за 50 мм глубины</v>
      </c>
      <c r="E457" s="599" t="str">
        <f aca="false">VLOOKUP(C457,СписокРабот!$B:$E,3,FALSE())</f>
        <v>ед.</v>
      </c>
      <c r="F457" s="600" t="n">
        <f aca="false">VLOOKUP(C457,СписокРабот!$B:$E,4,FALSE())</f>
        <v>565</v>
      </c>
      <c r="G457" s="688"/>
      <c r="H457" s="602" t="n">
        <f aca="false">G457*F457</f>
        <v>0</v>
      </c>
      <c r="J457" s="595"/>
      <c r="L457" s="83"/>
      <c r="M457" s="66" t="n">
        <f aca="false">$F457*(100%-$B$3)</f>
        <v>480.25</v>
      </c>
      <c r="N457" s="31" t="n">
        <f aca="false">IF(B457=1,$G457*$M457,0)</f>
        <v>0</v>
      </c>
    </row>
    <row r="458" customFormat="false" ht="14.25" hidden="false" customHeight="false" outlineLevel="0" collapsed="false">
      <c r="B458" s="596"/>
      <c r="C458" s="597" t="s">
        <v>699</v>
      </c>
      <c r="D458" s="598" t="str">
        <f aca="false">VLOOKUP(C458,СписокРабот!$B:$E,2,FALSE())</f>
        <v>Сверление сквозных отверстий в кирпиче диаметром до 15 мм за 50 мм глубины</v>
      </c>
      <c r="E458" s="599" t="str">
        <f aca="false">VLOOKUP(C458,СписокРабот!$B:$E,3,FALSE())</f>
        <v>ед.</v>
      </c>
      <c r="F458" s="600" t="n">
        <f aca="false">VLOOKUP(C458,СписокРабот!$B:$E,4,FALSE())</f>
        <v>335</v>
      </c>
      <c r="G458" s="688"/>
      <c r="H458" s="602" t="n">
        <f aca="false">G458*F458</f>
        <v>0</v>
      </c>
      <c r="J458" s="595"/>
      <c r="L458" s="83"/>
      <c r="M458" s="66" t="n">
        <f aca="false">$F458*(100%-$B$3)</f>
        <v>284.75</v>
      </c>
      <c r="N458" s="31" t="n">
        <f aca="false">IF(B458=1,$G458*$M458,0)</f>
        <v>0</v>
      </c>
    </row>
    <row r="459" customFormat="false" ht="14.25" hidden="false" customHeight="false" outlineLevel="0" collapsed="false">
      <c r="B459" s="596"/>
      <c r="C459" s="597" t="s">
        <v>201</v>
      </c>
      <c r="D459" s="598" t="str">
        <f aca="false">VLOOKUP(C459,СписокРабот!$B:$E,2,FALSE())</f>
        <v>Сверление сквозных отверстий в гипсе диаметром до 15 мм за 50 мм глубины</v>
      </c>
      <c r="E459" s="599" t="str">
        <f aca="false">VLOOKUP(C459,СписокРабот!$B:$E,3,FALSE())</f>
        <v>ед.</v>
      </c>
      <c r="F459" s="600" t="n">
        <f aca="false">VLOOKUP(C459,СписокРабот!$B:$E,4,FALSE())</f>
        <v>229</v>
      </c>
      <c r="G459" s="688"/>
      <c r="H459" s="602" t="n">
        <f aca="false">G459*F459</f>
        <v>0</v>
      </c>
      <c r="J459" s="595"/>
      <c r="L459" s="83"/>
      <c r="M459" s="66" t="n">
        <f aca="false">$F459*(100%-$B$3)</f>
        <v>194.65</v>
      </c>
      <c r="N459" s="31" t="n">
        <f aca="false">IF(B459=1,$G459*$M459,0)</f>
        <v>0</v>
      </c>
    </row>
    <row r="460" customFormat="false" ht="14.25" hidden="false" customHeight="false" outlineLevel="0" collapsed="false">
      <c r="B460" s="596"/>
      <c r="C460" s="597" t="s">
        <v>700</v>
      </c>
      <c r="D460" s="598" t="str">
        <f aca="false">VLOOKUP(C460,СписокРабот!$B:$E,2,FALSE())</f>
        <v>Подвесные светильники</v>
      </c>
      <c r="E460" s="599" t="str">
        <f aca="false">VLOOKUP(C460,СписокРабот!$B:$E,3,FALSE())</f>
        <v>ед.</v>
      </c>
      <c r="F460" s="600" t="n">
        <f aca="false">VLOOKUP(C460,СписокРабот!$B:$E,4,FALSE())</f>
        <v>1386</v>
      </c>
      <c r="G460" s="688"/>
      <c r="H460" s="602" t="n">
        <f aca="false">G460*F460</f>
        <v>0</v>
      </c>
      <c r="J460" s="595"/>
      <c r="L460" s="83"/>
      <c r="M460" s="66" t="n">
        <f aca="false">$F460*(100%-$B$3)</f>
        <v>1178.1</v>
      </c>
      <c r="N460" s="31" t="n">
        <f aca="false">IF(B460=1,$G460*$M460,0)</f>
        <v>0</v>
      </c>
    </row>
    <row r="461" customFormat="false" ht="14.25" hidden="false" customHeight="false" outlineLevel="0" collapsed="false">
      <c r="B461" s="596"/>
      <c r="C461" s="597" t="s">
        <v>701</v>
      </c>
      <c r="D461" s="598" t="str">
        <f aca="false">VLOOKUP(C461,СписокРабот!$B:$E,2,FALSE())</f>
        <v>Установка стабилизатора напряжения</v>
      </c>
      <c r="E461" s="599" t="str">
        <f aca="false">VLOOKUP(C461,СписокРабот!$B:$E,3,FALSE())</f>
        <v>ед.</v>
      </c>
      <c r="F461" s="600" t="n">
        <f aca="false">VLOOKUP(C461,СписокРабот!$B:$E,4,FALSE())</f>
        <v>5870</v>
      </c>
      <c r="G461" s="688"/>
      <c r="H461" s="602" t="n">
        <f aca="false">G461*F461</f>
        <v>0</v>
      </c>
      <c r="J461" s="595"/>
      <c r="L461" s="83"/>
      <c r="M461" s="66" t="n">
        <f aca="false">$F461*(100%-$B$3)</f>
        <v>4989.5</v>
      </c>
      <c r="N461" s="31" t="n">
        <f aca="false">IF(B461=1,$G461*$M461,0)</f>
        <v>0</v>
      </c>
    </row>
    <row r="462" customFormat="false" ht="14.25" hidden="false" customHeight="false" outlineLevel="0" collapsed="false">
      <c r="B462" s="596"/>
      <c r="C462" s="597" t="s">
        <v>702</v>
      </c>
      <c r="D462" s="598" t="str">
        <f aca="false">VLOOKUP(C462,СписокРабот!$B:$E,2,FALSE())</f>
        <v>Установка трансформатора</v>
      </c>
      <c r="E462" s="599" t="str">
        <f aca="false">VLOOKUP(C462,СписокРабот!$B:$E,3,FALSE())</f>
        <v>ед.</v>
      </c>
      <c r="F462" s="600" t="n">
        <f aca="false">VLOOKUP(C462,СписокРабот!$B:$E,4,FALSE())</f>
        <v>1693</v>
      </c>
      <c r="G462" s="688"/>
      <c r="H462" s="602" t="n">
        <f aca="false">G462*F462</f>
        <v>0</v>
      </c>
      <c r="J462" s="595"/>
      <c r="L462" s="83"/>
      <c r="M462" s="66" t="n">
        <f aca="false">$F462*(100%-$B$3)</f>
        <v>1439.05</v>
      </c>
      <c r="N462" s="31" t="n">
        <f aca="false">IF(B462=1,$G462*$M462,0)</f>
        <v>0</v>
      </c>
    </row>
    <row r="463" customFormat="false" ht="14.25" hidden="false" customHeight="false" outlineLevel="0" collapsed="false">
      <c r="B463" s="596"/>
      <c r="C463" s="597" t="s">
        <v>703</v>
      </c>
      <c r="D463" s="598" t="str">
        <f aca="false">VLOOKUP(C463,СписокРабот!$B:$E,2,FALSE())</f>
        <v>Установка звонка с кнопкой (без прокладки провода)</v>
      </c>
      <c r="E463" s="599" t="str">
        <f aca="false">VLOOKUP(C463,СписокРабот!$B:$E,3,FALSE())</f>
        <v>ед.</v>
      </c>
      <c r="F463" s="600" t="n">
        <f aca="false">VLOOKUP(C463,СписокРабот!$B:$E,4,FALSE())</f>
        <v>425</v>
      </c>
      <c r="G463" s="688" t="n">
        <v>1</v>
      </c>
      <c r="H463" s="602" t="n">
        <f aca="false">G463*F463</f>
        <v>425</v>
      </c>
      <c r="J463" s="595"/>
      <c r="L463" s="83"/>
      <c r="M463" s="66" t="n">
        <f aca="false">$F463*(100%-$B$3)</f>
        <v>361.25</v>
      </c>
      <c r="N463" s="31" t="n">
        <f aca="false">IF(B463=1,$G463*$M463,0)</f>
        <v>0</v>
      </c>
    </row>
    <row r="464" customFormat="false" ht="14.25" hidden="false" customHeight="false" outlineLevel="0" collapsed="false">
      <c r="B464" s="596"/>
      <c r="C464" s="597" t="s">
        <v>704</v>
      </c>
      <c r="D464" s="598" t="str">
        <f aca="false">VLOOKUP(C464,СписокРабот!$B:$E,2,FALSE())</f>
        <v>Замена вводного рубильника</v>
      </c>
      <c r="E464" s="599" t="str">
        <f aca="false">VLOOKUP(C464,СписокРабот!$B:$E,3,FALSE())</f>
        <v>ед.</v>
      </c>
      <c r="F464" s="600" t="n">
        <f aca="false">VLOOKUP(C464,СписокРабот!$B:$E,4,FALSE())</f>
        <v>17258</v>
      </c>
      <c r="G464" s="688" t="n">
        <v>1</v>
      </c>
      <c r="H464" s="602" t="n">
        <f aca="false">G464*F464</f>
        <v>17258</v>
      </c>
      <c r="J464" s="595"/>
      <c r="L464" s="83"/>
      <c r="M464" s="66" t="n">
        <f aca="false">$F464*(100%-$B$3)</f>
        <v>14669.3</v>
      </c>
      <c r="N464" s="31" t="n">
        <f aca="false">IF(B464=1,$G464*$M464,0)</f>
        <v>0</v>
      </c>
    </row>
    <row r="465" customFormat="false" ht="14.25" hidden="false" customHeight="false" outlineLevel="0" collapsed="false">
      <c r="B465" s="596"/>
      <c r="C465" s="597" t="s">
        <v>705</v>
      </c>
      <c r="D465" s="598" t="str">
        <f aca="false">VLOOKUP(C465,СписокРабот!$B:$E,2,FALSE())</f>
        <v>Переборка распределительного щита до 36 автоматов</v>
      </c>
      <c r="E465" s="599" t="str">
        <f aca="false">VLOOKUP(C465,СписокРабот!$B:$E,3,FALSE())</f>
        <v>ед.</v>
      </c>
      <c r="F465" s="600" t="n">
        <f aca="false">VLOOKUP(C465,СписокРабот!$B:$E,4,FALSE())</f>
        <v>34513</v>
      </c>
      <c r="G465" s="688" t="n">
        <v>1</v>
      </c>
      <c r="H465" s="602" t="n">
        <f aca="false">G465*F465</f>
        <v>34513</v>
      </c>
      <c r="J465" s="595"/>
      <c r="L465" s="83"/>
      <c r="M465" s="66" t="n">
        <f aca="false">$F465*(100%-$B$3)</f>
        <v>29336.05</v>
      </c>
      <c r="N465" s="31" t="n">
        <f aca="false">IF(B465=1,$G465*$M465,0)</f>
        <v>0</v>
      </c>
    </row>
    <row r="466" customFormat="false" ht="14.25" hidden="false" customHeight="false" outlineLevel="0" collapsed="false">
      <c r="B466" s="596"/>
      <c r="C466" s="597" t="s">
        <v>706</v>
      </c>
      <c r="D466" s="598" t="str">
        <f aca="false">VLOOKUP(C466,СписокРабот!$B:$E,2,FALSE())</f>
        <v>Сборка распределительного устройства по схеме заказчика</v>
      </c>
      <c r="E466" s="599" t="str">
        <f aca="false">VLOOKUP(C466,СписокРабот!$B:$E,3,FALSE())</f>
        <v>ед.</v>
      </c>
      <c r="F466" s="600" t="n">
        <f aca="false">VLOOKUP(C466,СписокРабот!$B:$E,4,FALSE())</f>
        <v>34513</v>
      </c>
      <c r="G466" s="688" t="n">
        <v>1</v>
      </c>
      <c r="H466" s="602" t="n">
        <f aca="false">G466*F466</f>
        <v>34513</v>
      </c>
      <c r="J466" s="595"/>
      <c r="L466" s="83"/>
      <c r="M466" s="66" t="n">
        <f aca="false">$F466*(100%-$B$3)</f>
        <v>29336.05</v>
      </c>
      <c r="N466" s="31" t="n">
        <f aca="false">IF(B466=1,$G466*$M466,0)</f>
        <v>0</v>
      </c>
    </row>
    <row r="467" customFormat="false" ht="14.25" hidden="false" customHeight="false" outlineLevel="0" collapsed="false">
      <c r="A467" s="605"/>
      <c r="B467" s="612"/>
      <c r="C467" s="606" t="s">
        <v>707</v>
      </c>
      <c r="D467" s="607" t="str">
        <f aca="false">VLOOKUP(C467,СписокРабот!$B:$E,2,FALSE())</f>
        <v>Установка реостата теплого пола (Терморегулятора)</v>
      </c>
      <c r="E467" s="608" t="str">
        <f aca="false">VLOOKUP(C467,СписокРабот!$B:$E,3,FALSE())</f>
        <v>ед.</v>
      </c>
      <c r="F467" s="609" t="n">
        <f aca="false">VLOOKUP(C467,СписокРабот!$B:$E,4,FALSE())</f>
        <v>1752</v>
      </c>
      <c r="G467" s="692"/>
      <c r="H467" s="616" t="n">
        <f aca="false">G467*F467</f>
        <v>0</v>
      </c>
      <c r="J467" s="595"/>
      <c r="L467" s="83"/>
      <c r="M467" s="66" t="n">
        <f aca="false">$F467*(100%-$B$3)</f>
        <v>1489.2</v>
      </c>
      <c r="N467" s="31" t="n">
        <f aca="false">IF(B467=1,$G467*$M467,0)</f>
        <v>0</v>
      </c>
    </row>
    <row r="468" customFormat="false" ht="14.25" hidden="false" customHeight="false" outlineLevel="0" collapsed="false">
      <c r="B468" s="596"/>
      <c r="C468" s="597" t="s">
        <v>708</v>
      </c>
      <c r="D468" s="598" t="str">
        <f aca="false">VLOOKUP(C468,СписокРабот!$B:$E,2,FALSE())</f>
        <v>Трековое освещение / Монтаж линейных светильников LED</v>
      </c>
      <c r="E468" s="599" t="str">
        <f aca="false">VLOOKUP(C468,СписокРабот!$B:$E,3,FALSE())</f>
        <v>п.м</v>
      </c>
      <c r="F468" s="600" t="n">
        <f aca="false">VLOOKUP(C468,СписокРабот!$B:$E,4,FALSE())</f>
        <v>1352</v>
      </c>
      <c r="G468" s="688"/>
      <c r="H468" s="602" t="n">
        <f aca="false">G468*F468</f>
        <v>0</v>
      </c>
      <c r="J468" s="595"/>
      <c r="L468" s="83"/>
      <c r="M468" s="66" t="n">
        <f aca="false">$F468*(100%-$B$3)</f>
        <v>1149.2</v>
      </c>
      <c r="N468" s="31" t="n">
        <f aca="false">IF(B468=1,$G468*$M468,0)</f>
        <v>0</v>
      </c>
    </row>
    <row r="469" customFormat="false" ht="14.25" hidden="false" customHeight="false" outlineLevel="0" collapsed="false">
      <c r="B469" s="596"/>
      <c r="C469" s="597" t="s">
        <v>709</v>
      </c>
      <c r="D469" s="598" t="str">
        <f aca="false">VLOOKUP(C469,СписокРабот!$B:$E,2,FALSE())</f>
        <v>Монтаж слаботочного щита ТВ / Интернет</v>
      </c>
      <c r="E469" s="599" t="str">
        <f aca="false">VLOOKUP(C469,СписокРабот!$B:$E,3,FALSE())</f>
        <v>ед.</v>
      </c>
      <c r="F469" s="600" t="n">
        <f aca="false">VLOOKUP(C469,СписокРабот!$B:$E,4,FALSE())</f>
        <v>1834</v>
      </c>
      <c r="G469" s="688" t="n">
        <v>1</v>
      </c>
      <c r="H469" s="602" t="n">
        <f aca="false">G469*F469</f>
        <v>1834</v>
      </c>
      <c r="J469" s="595"/>
      <c r="L469" s="83"/>
      <c r="M469" s="66" t="n">
        <f aca="false">$F469*(100%-$B$3)</f>
        <v>1558.9</v>
      </c>
      <c r="N469" s="31" t="n">
        <f aca="false">IF(B469=1,$G469*$M469,0)</f>
        <v>0</v>
      </c>
    </row>
    <row r="470" customFormat="false" ht="14.25" hidden="false" customHeight="false" outlineLevel="0" collapsed="false">
      <c r="B470" s="596"/>
      <c r="C470" s="597" t="s">
        <v>710</v>
      </c>
      <c r="D470" s="598" t="str">
        <f aca="false">VLOOKUP(C470,СписокРабот!$B:$E,2,FALSE())</f>
        <v>Установка панели электроточки (1 пост)</v>
      </c>
      <c r="E470" s="599" t="str">
        <f aca="false">VLOOKUP(C470,СписокРабот!$B:$E,3,FALSE())</f>
        <v>ед.</v>
      </c>
      <c r="F470" s="600" t="n">
        <f aca="false">VLOOKUP(C470,СписокРабот!$B:$E,4,FALSE())</f>
        <v>120</v>
      </c>
      <c r="G470" s="688"/>
      <c r="H470" s="602" t="n">
        <f aca="false">G470*F470</f>
        <v>0</v>
      </c>
      <c r="J470" s="595"/>
      <c r="L470" s="83"/>
      <c r="M470" s="66" t="n">
        <f aca="false">$F470*(100%-$B$3)</f>
        <v>102</v>
      </c>
      <c r="N470" s="31" t="n">
        <f aca="false">IF(B470=1,$G470*$M470,0)</f>
        <v>0</v>
      </c>
    </row>
    <row r="471" customFormat="false" ht="14.25" hidden="false" customHeight="false" outlineLevel="0" collapsed="false">
      <c r="B471" s="596"/>
      <c r="C471" s="597" t="s">
        <v>711</v>
      </c>
      <c r="D471" s="598" t="str">
        <f aca="false">VLOOKUP(C471,СписокРабот!$B:$E,2,FALSE())</f>
        <v>Ревизия инженерных систем за сторонними подрядчиками </v>
      </c>
      <c r="E471" s="599" t="str">
        <f aca="false">VLOOKUP(C471,СписокРабот!$B:$E,3,FALSE())</f>
        <v>час.</v>
      </c>
      <c r="F471" s="600" t="n">
        <f aca="false">VLOOKUP(C471,СписокРабот!$B:$E,4,FALSE())</f>
        <v>10578</v>
      </c>
      <c r="G471" s="688"/>
      <c r="H471" s="602" t="n">
        <f aca="false">G471*F471</f>
        <v>0</v>
      </c>
      <c r="J471" s="595"/>
      <c r="L471" s="83"/>
      <c r="M471" s="66" t="n">
        <f aca="false">$F471*(100%-$B$3)</f>
        <v>8991.3</v>
      </c>
      <c r="N471" s="31" t="n">
        <f aca="false">IF(B471=1,$G471*$M471,0)</f>
        <v>0</v>
      </c>
    </row>
    <row r="472" customFormat="false" ht="14.25" hidden="false" customHeight="false" outlineLevel="0" collapsed="false">
      <c r="B472" s="85" t="n">
        <v>1</v>
      </c>
      <c r="C472" s="86" t="s">
        <v>203</v>
      </c>
      <c r="D472" s="86"/>
      <c r="E472" s="86"/>
      <c r="F472" s="86"/>
      <c r="G472" s="110" t="n">
        <f aca="false">SUMIF(B362:B471,"&gt;0",H362:H471)</f>
        <v>0</v>
      </c>
      <c r="H472" s="110"/>
      <c r="J472" s="595"/>
      <c r="L472" s="88" t="s">
        <v>354</v>
      </c>
      <c r="M472" s="66"/>
      <c r="N472" s="31" t="n">
        <f aca="false">G472*(100%-$B$3)</f>
        <v>0</v>
      </c>
    </row>
    <row r="473" customFormat="false" ht="14.25" hidden="false" customHeight="false" outlineLevel="0" collapsed="false">
      <c r="B473" s="103" t="n">
        <v>1</v>
      </c>
      <c r="C473" s="98" t="s">
        <v>204</v>
      </c>
      <c r="D473" s="98"/>
      <c r="E473" s="98"/>
      <c r="F473" s="98"/>
      <c r="G473" s="99" t="n">
        <f aca="false">G360+G472</f>
        <v>0</v>
      </c>
      <c r="H473" s="99"/>
      <c r="J473" s="595"/>
      <c r="L473" s="104" t="s">
        <v>382</v>
      </c>
      <c r="M473" s="66"/>
      <c r="N473" s="31" t="n">
        <f aca="false">G473*(100%-$B$3)</f>
        <v>0</v>
      </c>
    </row>
    <row r="474" customFormat="false" ht="14.25" hidden="false" customHeight="false" outlineLevel="0" collapsed="false">
      <c r="B474" s="69" t="n">
        <v>1</v>
      </c>
      <c r="C474" s="70" t="s">
        <v>712</v>
      </c>
      <c r="D474" s="70"/>
      <c r="E474" s="70"/>
      <c r="F474" s="70"/>
      <c r="G474" s="70"/>
      <c r="H474" s="70"/>
      <c r="J474" s="595"/>
      <c r="L474" s="71" t="s">
        <v>338</v>
      </c>
      <c r="M474" s="66"/>
      <c r="N474" s="31" t="n">
        <f aca="false">N516</f>
        <v>0</v>
      </c>
    </row>
    <row r="475" customFormat="false" ht="14.25" hidden="false" customHeight="false" outlineLevel="0" collapsed="false">
      <c r="B475" s="101" t="n">
        <v>1</v>
      </c>
      <c r="C475" s="73" t="s">
        <v>713</v>
      </c>
      <c r="D475" s="74"/>
      <c r="E475" s="75" t="s">
        <v>340</v>
      </c>
      <c r="F475" s="76" t="s">
        <v>341</v>
      </c>
      <c r="G475" s="76" t="s">
        <v>342</v>
      </c>
      <c r="H475" s="77" t="s">
        <v>343</v>
      </c>
      <c r="J475" s="595"/>
      <c r="L475" s="78" t="s">
        <v>344</v>
      </c>
      <c r="M475" s="66"/>
      <c r="N475" s="31" t="n">
        <f aca="false">N479</f>
        <v>0</v>
      </c>
    </row>
    <row r="476" customFormat="false" ht="14.25" hidden="false" customHeight="false" outlineLevel="0" collapsed="false">
      <c r="B476" s="596"/>
      <c r="C476" s="597" t="s">
        <v>714</v>
      </c>
      <c r="D476" s="598" t="str">
        <f aca="false">VLOOKUP(C476,СписокРабот!$B:$E,2,FALSE())</f>
        <v>Демонтаж плитки (стены) без сохранения</v>
      </c>
      <c r="E476" s="599" t="str">
        <f aca="false">VLOOKUP(C476,СписокРабот!$B:$E,3,FALSE())</f>
        <v>м²</v>
      </c>
      <c r="F476" s="600" t="n">
        <f aca="false">VLOOKUP(C476,СписокРабот!$B:$E,4,FALSE())</f>
        <v>635</v>
      </c>
      <c r="G476" s="603" t="n">
        <f aca="false">ROUND($E$9,1)</f>
        <v>0</v>
      </c>
      <c r="H476" s="602" t="n">
        <f aca="false">G476*F476</f>
        <v>0</v>
      </c>
      <c r="J476" s="595"/>
      <c r="L476" s="83"/>
      <c r="M476" s="66" t="n">
        <f aca="false">$F476*(100%-$B$3)</f>
        <v>539.75</v>
      </c>
      <c r="N476" s="31" t="n">
        <f aca="false">IF(B476=1,$G476*$M476,0)</f>
        <v>0</v>
      </c>
    </row>
    <row r="477" customFormat="false" ht="14.25" hidden="false" customHeight="false" outlineLevel="0" collapsed="false">
      <c r="B477" s="596"/>
      <c r="C477" s="597" t="s">
        <v>715</v>
      </c>
      <c r="D477" s="598" t="str">
        <f aca="false">VLOOKUP(C477,СписокРабот!$B:$E,2,FALSE())</f>
        <v>Демонтаж бетонного бортика поддона </v>
      </c>
      <c r="E477" s="599" t="str">
        <f aca="false">VLOOKUP(C477,СписокРабот!$B:$E,3,FALSE())</f>
        <v>п.м</v>
      </c>
      <c r="F477" s="600" t="n">
        <f aca="false">VLOOKUP(C477,СписокРабот!$B:$E,4,FALSE())</f>
        <v>1552</v>
      </c>
      <c r="G477" s="603" t="n">
        <f aca="false">ROUND($E$6,1)</f>
        <v>0</v>
      </c>
      <c r="H477" s="602" t="n">
        <f aca="false">G477*F477</f>
        <v>0</v>
      </c>
      <c r="J477" s="595"/>
      <c r="L477" s="83"/>
      <c r="M477" s="66" t="n">
        <f aca="false">$F477*(100%-$B$3)</f>
        <v>1319.2</v>
      </c>
      <c r="N477" s="31" t="n">
        <f aca="false">IF(B477=1,$G477*$M477,0)</f>
        <v>0</v>
      </c>
    </row>
    <row r="478" customFormat="false" ht="14.25" hidden="false" customHeight="false" outlineLevel="0" collapsed="false">
      <c r="B478" s="596"/>
      <c r="C478" s="597" t="s">
        <v>716</v>
      </c>
      <c r="D478" s="598" t="str">
        <f aca="false">VLOOKUP(C478,СписокРабот!$B:$E,2,FALSE())</f>
        <v>Демонтаж плитки (пол) без сохранения</v>
      </c>
      <c r="E478" s="599" t="str">
        <f aca="false">VLOOKUP(C478,СписокРабот!$B:$E,3,FALSE())</f>
        <v>м²</v>
      </c>
      <c r="F478" s="600" t="n">
        <f aca="false">VLOOKUP(C478,СписокРабот!$B:$E,4,FALSE())</f>
        <v>555</v>
      </c>
      <c r="G478" s="603" t="n">
        <f aca="false">ROUND($E$6,1)</f>
        <v>0</v>
      </c>
      <c r="H478" s="602" t="n">
        <f aca="false">G478*F478</f>
        <v>0</v>
      </c>
      <c r="J478" s="595"/>
      <c r="L478" s="83"/>
      <c r="M478" s="66" t="n">
        <f aca="false">$F478*(100%-$B$3)</f>
        <v>471.75</v>
      </c>
      <c r="N478" s="31" t="n">
        <f aca="false">IF(B478=1,$G478*$M478,0)</f>
        <v>0</v>
      </c>
    </row>
    <row r="479" customFormat="false" ht="14.25" hidden="false" customHeight="false" outlineLevel="0" collapsed="false">
      <c r="B479" s="85" t="n">
        <v>1</v>
      </c>
      <c r="C479" s="86" t="s">
        <v>717</v>
      </c>
      <c r="D479" s="86"/>
      <c r="E479" s="86"/>
      <c r="F479" s="86"/>
      <c r="G479" s="96" t="n">
        <f aca="false">SUMIF(B476:B478,"&gt;0",H476:H478)</f>
        <v>0</v>
      </c>
      <c r="H479" s="96"/>
      <c r="J479" s="595"/>
      <c r="L479" s="88" t="s">
        <v>354</v>
      </c>
      <c r="M479" s="66"/>
      <c r="N479" s="31" t="n">
        <f aca="false">G479*(100%-$B$3)</f>
        <v>0</v>
      </c>
    </row>
    <row r="480" customFormat="false" ht="14.25" hidden="false" customHeight="false" outlineLevel="0" collapsed="false">
      <c r="B480" s="101" t="n">
        <v>1</v>
      </c>
      <c r="C480" s="73" t="s">
        <v>206</v>
      </c>
      <c r="D480" s="74"/>
      <c r="E480" s="75" t="s">
        <v>340</v>
      </c>
      <c r="F480" s="76" t="s">
        <v>341</v>
      </c>
      <c r="G480" s="76" t="s">
        <v>342</v>
      </c>
      <c r="H480" s="77" t="s">
        <v>343</v>
      </c>
      <c r="J480" s="595"/>
      <c r="L480" s="78" t="s">
        <v>344</v>
      </c>
      <c r="M480" s="66"/>
      <c r="N480" s="31" t="n">
        <f aca="false">N515</f>
        <v>0</v>
      </c>
    </row>
    <row r="481" customFormat="false" ht="14.25" hidden="false" customHeight="false" outlineLevel="0" collapsed="false">
      <c r="B481" s="596"/>
      <c r="C481" s="597" t="s">
        <v>718</v>
      </c>
      <c r="D481" s="598" t="str">
        <f aca="false">VLOOKUP(C481,СписокРабот!$B:$E,2,FALSE())</f>
        <v>Подрезка  керамогранитной плитки под 45 гр. </v>
      </c>
      <c r="E481" s="599" t="str">
        <f aca="false">VLOOKUP(C481,СписокРабот!$B:$E,3,FALSE())</f>
        <v>п.м</v>
      </c>
      <c r="F481" s="600" t="n">
        <f aca="false">VLOOKUP(C481,СписокРабот!$B:$E,4,FALSE())</f>
        <v>2926</v>
      </c>
      <c r="G481" s="603" t="n">
        <f aca="false">ROUND($E$9,1)</f>
        <v>0</v>
      </c>
      <c r="H481" s="602" t="n">
        <f aca="false">G481*F481</f>
        <v>0</v>
      </c>
      <c r="J481" s="595"/>
      <c r="L481" s="83"/>
      <c r="M481" s="66" t="n">
        <f aca="false">$F481*(100%-$B$3)</f>
        <v>2487.1</v>
      </c>
      <c r="N481" s="31" t="n">
        <f aca="false">IF(B481=1,$G481*$M481,0)</f>
        <v>0</v>
      </c>
    </row>
    <row r="482" customFormat="false" ht="14.25" hidden="false" customHeight="false" outlineLevel="0" collapsed="false">
      <c r="B482" s="596"/>
      <c r="C482" s="597" t="s">
        <v>719</v>
      </c>
      <c r="D482" s="598" t="str">
        <f aca="false">VLOOKUP(C482,СписокРабот!$B:$E,2,FALSE())</f>
        <v>Облицовка стен керамической плиткой (по ровной поверхности)р-р от 151 до 399 мм</v>
      </c>
      <c r="E482" s="599" t="str">
        <f aca="false">VLOOKUP(C482,СписокРабот!$B:$E,3,FALSE())</f>
        <v>м²</v>
      </c>
      <c r="F482" s="600" t="n">
        <f aca="false">VLOOKUP(C482,СписокРабот!$B:$E,4,FALSE())</f>
        <v>3798</v>
      </c>
      <c r="G482" s="603" t="n">
        <f aca="false">ROUND($E$9,1)</f>
        <v>0</v>
      </c>
      <c r="H482" s="602" t="n">
        <f aca="false">G482*F482</f>
        <v>0</v>
      </c>
      <c r="J482" s="595"/>
      <c r="L482" s="83"/>
      <c r="M482" s="66" t="n">
        <f aca="false">$F482*(100%-$B$3)</f>
        <v>3228.3</v>
      </c>
      <c r="N482" s="31" t="n">
        <f aca="false">IF(B482=1,$G482*$M482,0)</f>
        <v>0</v>
      </c>
    </row>
    <row r="483" customFormat="false" ht="14.25" hidden="false" customHeight="false" outlineLevel="0" collapsed="false">
      <c r="A483" s="605"/>
      <c r="B483" s="612"/>
      <c r="C483" s="606" t="s">
        <v>720</v>
      </c>
      <c r="D483" s="607" t="str">
        <f aca="false">VLOOKUP(C483,СписокРабот!$B:$E,2,FALSE())</f>
        <v>Облицовка стен керамогранитной плиткой (по ровной поверхности) р-р от 151 до 399 мм</v>
      </c>
      <c r="E483" s="608" t="str">
        <f aca="false">VLOOKUP(C483,СписокРабот!$B:$E,3,FALSE())</f>
        <v>м²</v>
      </c>
      <c r="F483" s="609" t="n">
        <f aca="false">VLOOKUP(C483,СписокРабот!$B:$E,4,FALSE())</f>
        <v>4421</v>
      </c>
      <c r="G483" s="610" t="n">
        <f aca="false">ROUND($E$9,1)</f>
        <v>0</v>
      </c>
      <c r="H483" s="616" t="n">
        <f aca="false">G483*F483</f>
        <v>0</v>
      </c>
      <c r="J483" s="595"/>
      <c r="L483" s="83"/>
      <c r="M483" s="66" t="n">
        <f aca="false">$F483*(100%-$B$3)</f>
        <v>3757.85</v>
      </c>
      <c r="N483" s="31" t="n">
        <f aca="false">IF(B483=1,$G483*$M483,0)</f>
        <v>0</v>
      </c>
    </row>
    <row r="484" customFormat="false" ht="14.25" hidden="false" customHeight="false" outlineLevel="0" collapsed="false">
      <c r="A484" s="605"/>
      <c r="B484" s="612"/>
      <c r="C484" s="606" t="s">
        <v>721</v>
      </c>
      <c r="D484" s="607" t="str">
        <f aca="false">VLOOKUP(C484,СписокРабот!$B:$E,2,FALSE())</f>
        <v>Облицовка стен и пола мелкой плиткой 10х10 или 15х15</v>
      </c>
      <c r="E484" s="608" t="str">
        <f aca="false">VLOOKUP(C484,СписокРабот!$B:$E,3,FALSE())</f>
        <v>м²</v>
      </c>
      <c r="F484" s="609" t="n">
        <f aca="false">VLOOKUP(C484,СписокРабот!$B:$E,4,FALSE())</f>
        <v>6177</v>
      </c>
      <c r="G484" s="610" t="n">
        <f aca="false">ROUND($E$9,1)</f>
        <v>0</v>
      </c>
      <c r="H484" s="616" t="n">
        <f aca="false">G484*F484</f>
        <v>0</v>
      </c>
      <c r="J484" s="595"/>
      <c r="L484" s="83"/>
      <c r="M484" s="66" t="n">
        <f aca="false">$F484*(100%-$B$3)</f>
        <v>5250.45</v>
      </c>
      <c r="N484" s="31" t="n">
        <f aca="false">IF(B484=1,$G484*$M484,0)</f>
        <v>0</v>
      </c>
    </row>
    <row r="485" customFormat="false" ht="14.25" hidden="false" customHeight="false" outlineLevel="0" collapsed="false">
      <c r="A485" s="605"/>
      <c r="B485" s="612"/>
      <c r="C485" s="606" t="s">
        <v>722</v>
      </c>
      <c r="D485" s="607" t="str">
        <f aca="false">VLOOKUP(C485,СписокРабот!$B:$E,2,FALSE())</f>
        <v>Укладка плитки с плавными очертаниями</v>
      </c>
      <c r="E485" s="608" t="str">
        <f aca="false">VLOOKUP(C485,СписокРабот!$B:$E,3,FALSE())</f>
        <v>м²</v>
      </c>
      <c r="F485" s="609" t="n">
        <f aca="false">VLOOKUP(C485,СписокРабот!$B:$E,4,FALSE())</f>
        <v>5309</v>
      </c>
      <c r="G485" s="610" t="n">
        <f aca="false">ROUND($E$5,1)</f>
        <v>0</v>
      </c>
      <c r="H485" s="616" t="n">
        <f aca="false">G485*F485</f>
        <v>0</v>
      </c>
      <c r="J485" s="595"/>
      <c r="L485" s="83"/>
      <c r="M485" s="66" t="n">
        <f aca="false">$F485*(100%-$B$3)</f>
        <v>4512.65</v>
      </c>
      <c r="N485" s="31" t="n">
        <f aca="false">IF(B485=1,$G485*$M485,0)</f>
        <v>0</v>
      </c>
    </row>
    <row r="486" customFormat="false" ht="14.25" hidden="false" customHeight="false" outlineLevel="0" collapsed="false">
      <c r="B486" s="596"/>
      <c r="C486" s="597" t="s">
        <v>723</v>
      </c>
      <c r="D486" s="598" t="str">
        <f aca="false">VLOOKUP(C486,СписокРабот!$B:$E,2,FALSE())</f>
        <v>Облицовка пола керамической плиткой /керамогранитом(по ровной поверхности) 90 гр. От 151 до 399 мм</v>
      </c>
      <c r="E486" s="599" t="str">
        <f aca="false">VLOOKUP(C486,СписокРабот!$B:$E,3,FALSE())</f>
        <v>м²</v>
      </c>
      <c r="F486" s="600" t="n">
        <f aca="false">VLOOKUP(C486,СписокРабот!$B:$E,4,FALSE())</f>
        <v>3486</v>
      </c>
      <c r="G486" s="603" t="n">
        <f aca="false">ROUND($E$6,1)</f>
        <v>0</v>
      </c>
      <c r="H486" s="602" t="n">
        <f aca="false">G486*F486</f>
        <v>0</v>
      </c>
      <c r="J486" s="595"/>
      <c r="L486" s="83"/>
      <c r="M486" s="66" t="n">
        <f aca="false">$F486*(100%-$B$3)</f>
        <v>2963.1</v>
      </c>
      <c r="N486" s="31" t="n">
        <f aca="false">IF(B486=1,$G486*$M486,0)</f>
        <v>0</v>
      </c>
    </row>
    <row r="487" customFormat="false" ht="14.25" hidden="false" customHeight="false" outlineLevel="0" collapsed="false">
      <c r="A487" s="605"/>
      <c r="B487" s="612"/>
      <c r="C487" s="606" t="s">
        <v>724</v>
      </c>
      <c r="D487" s="607" t="str">
        <f aca="false">VLOOKUP(C487,СписокРабот!$B:$E,2,FALSE())</f>
        <v>Облицовка пола керамической плиткой/кераморанитом (по ровной поверхности) 45 гр.от 151 до 399 мм</v>
      </c>
      <c r="E487" s="608" t="str">
        <f aca="false">VLOOKUP(C487,СписокРабот!$B:$E,3,FALSE())</f>
        <v>м²</v>
      </c>
      <c r="F487" s="609" t="n">
        <f aca="false">VLOOKUP(C487,СписокРабот!$B:$E,4,FALSE())</f>
        <v>3867</v>
      </c>
      <c r="G487" s="610" t="n">
        <f aca="false">ROUND($E$6,1)</f>
        <v>0</v>
      </c>
      <c r="H487" s="616" t="n">
        <f aca="false">G487*F487</f>
        <v>0</v>
      </c>
      <c r="J487" s="595"/>
      <c r="L487" s="83"/>
      <c r="M487" s="66" t="n">
        <f aca="false">$F487*(100%-$B$3)</f>
        <v>3286.95</v>
      </c>
      <c r="N487" s="31" t="n">
        <f aca="false">IF(B487=1,$G487*$M487,0)</f>
        <v>0</v>
      </c>
    </row>
    <row r="488" customFormat="false" ht="14.25" hidden="false" customHeight="false" outlineLevel="0" collapsed="false">
      <c r="A488" s="605"/>
      <c r="B488" s="612"/>
      <c r="C488" s="606" t="s">
        <v>725</v>
      </c>
      <c r="D488" s="607" t="str">
        <f aca="false">VLOOKUP(C488,СписокРабот!$B:$E,2,FALSE())</f>
        <v>Облицовка пола керамической плиткой/керамогранитом (по ровной пов-ти) "Елочкой" от 151 до 399 мм</v>
      </c>
      <c r="E488" s="608" t="str">
        <f aca="false">VLOOKUP(C488,СписокРабот!$B:$E,3,FALSE())</f>
        <v>м²</v>
      </c>
      <c r="F488" s="609" t="n">
        <f aca="false">VLOOKUP(C488,СписокРабот!$B:$E,4,FALSE())</f>
        <v>4859</v>
      </c>
      <c r="G488" s="610" t="n">
        <f aca="false">ROUND($E$6,1)</f>
        <v>0</v>
      </c>
      <c r="H488" s="616" t="n">
        <f aca="false">G488*F488</f>
        <v>0</v>
      </c>
      <c r="J488" s="595"/>
      <c r="L488" s="83"/>
      <c r="M488" s="66" t="n">
        <f aca="false">$F488*(100%-$B$3)</f>
        <v>4130.15</v>
      </c>
      <c r="N488" s="31" t="n">
        <f aca="false">IF(B488=1,$G488*$M488,0)</f>
        <v>0</v>
      </c>
    </row>
    <row r="489" customFormat="false" ht="14.25" hidden="false" customHeight="false" outlineLevel="0" collapsed="false">
      <c r="A489" s="605"/>
      <c r="B489" s="612"/>
      <c r="C489" s="606" t="s">
        <v>726</v>
      </c>
      <c r="D489" s="607" t="str">
        <f aca="false">VLOOKUP(C489,СписокРабот!$B:$E,2,FALSE())</f>
        <v>Облицовка пола с подбором рисунка или панно керамической плиткой/керамогранитом (по ровной поверхности)</v>
      </c>
      <c r="E489" s="608" t="str">
        <f aca="false">VLOOKUP(C489,СписокРабот!$B:$E,3,FALSE())</f>
        <v>м²</v>
      </c>
      <c r="F489" s="609" t="n">
        <f aca="false">VLOOKUP(C489,СписокРабот!$B:$E,4,FALSE())</f>
        <v>6795</v>
      </c>
      <c r="G489" s="610" t="n">
        <f aca="false">ROUND($E$6,1)</f>
        <v>0</v>
      </c>
      <c r="H489" s="616" t="n">
        <f aca="false">G489*F489</f>
        <v>0</v>
      </c>
      <c r="J489" s="595"/>
      <c r="L489" s="83"/>
      <c r="M489" s="66" t="n">
        <f aca="false">$F489*(100%-$B$3)</f>
        <v>5775.75</v>
      </c>
      <c r="N489" s="31" t="n">
        <f aca="false">IF(B489=1,$G489*$M489,0)</f>
        <v>0</v>
      </c>
    </row>
    <row r="490" customFormat="false" ht="14.25" hidden="false" customHeight="false" outlineLevel="0" collapsed="false">
      <c r="A490" s="605"/>
      <c r="B490" s="612"/>
      <c r="C490" s="606" t="s">
        <v>727</v>
      </c>
      <c r="D490" s="607" t="str">
        <f aca="false">VLOOKUP(C490,СписокРабот!$B:$E,2,FALSE())</f>
        <v>Облицовка ступеней формат от 300мм до 400мм керамической плиткой, свыше К-1,5</v>
      </c>
      <c r="E490" s="608" t="str">
        <f aca="false">VLOOKUP(C490,СписокРабот!$B:$E,3,FALSE())</f>
        <v>п.м</v>
      </c>
      <c r="F490" s="609" t="n">
        <f aca="false">VLOOKUP(C490,СписокРабот!$B:$E,4,FALSE())</f>
        <v>1143</v>
      </c>
      <c r="G490" s="610"/>
      <c r="H490" s="616" t="n">
        <f aca="false">G490*F490</f>
        <v>0</v>
      </c>
      <c r="J490" s="595"/>
      <c r="L490" s="83"/>
      <c r="M490" s="66" t="n">
        <f aca="false">$F490*(100%-$B$3)</f>
        <v>971.55</v>
      </c>
      <c r="N490" s="31" t="n">
        <f aca="false">IF(B490=1,$G490*$M490,0)</f>
        <v>0</v>
      </c>
    </row>
    <row r="491" customFormat="false" ht="14.25" hidden="false" customHeight="false" outlineLevel="0" collapsed="false">
      <c r="A491" s="605"/>
      <c r="B491" s="612"/>
      <c r="C491" s="606" t="s">
        <v>728</v>
      </c>
      <c r="D491" s="607" t="str">
        <f aca="false">VLOOKUP(C491,СписокРабот!$B:$E,2,FALSE())</f>
        <v>Облицовка ступеней формат от 300мм до 400мм керамогранитной плиткой, свыше К-1,5</v>
      </c>
      <c r="E491" s="608" t="str">
        <f aca="false">VLOOKUP(C491,СписокРабот!$B:$E,3,FALSE())</f>
        <v>п.м</v>
      </c>
      <c r="F491" s="609" t="n">
        <f aca="false">VLOOKUP(C491,СписокРабот!$B:$E,4,FALSE())</f>
        <v>1520</v>
      </c>
      <c r="G491" s="610"/>
      <c r="H491" s="616" t="n">
        <f aca="false">G491*F491</f>
        <v>0</v>
      </c>
      <c r="J491" s="595"/>
      <c r="L491" s="83"/>
      <c r="M491" s="66" t="n">
        <f aca="false">$F491*(100%-$B$3)</f>
        <v>1292</v>
      </c>
      <c r="N491" s="31" t="n">
        <f aca="false">IF(B491=1,$G491*$M491,0)</f>
        <v>0</v>
      </c>
    </row>
    <row r="492" customFormat="false" ht="14.25" hidden="false" customHeight="false" outlineLevel="0" collapsed="false">
      <c r="A492" s="605"/>
      <c r="B492" s="612"/>
      <c r="C492" s="606" t="s">
        <v>729</v>
      </c>
      <c r="D492" s="607" t="str">
        <f aca="false">VLOOKUP(C492,СписокРабот!$B:$E,2,FALSE())</f>
        <v>Подрезка керамической плитки под 45 гр.</v>
      </c>
      <c r="E492" s="608" t="str">
        <f aca="false">VLOOKUP(C492,СписокРабот!$B:$E,3,FALSE())</f>
        <v>п.м</v>
      </c>
      <c r="F492" s="609" t="n">
        <f aca="false">VLOOKUP(C492,СписокРабот!$B:$E,4,FALSE())</f>
        <v>2252</v>
      </c>
      <c r="G492" s="610"/>
      <c r="H492" s="616" t="n">
        <f aca="false">G492*F492</f>
        <v>0</v>
      </c>
      <c r="J492" s="595"/>
      <c r="L492" s="83"/>
      <c r="M492" s="66" t="n">
        <f aca="false">$F492*(100%-$B$3)</f>
        <v>1914.2</v>
      </c>
      <c r="N492" s="31" t="n">
        <f aca="false">IF(B492=1,$G492*$M492,0)</f>
        <v>0</v>
      </c>
    </row>
    <row r="493" customFormat="false" ht="14.25" hidden="false" customHeight="false" outlineLevel="0" collapsed="false">
      <c r="A493" s="605"/>
      <c r="B493" s="612"/>
      <c r="C493" s="606" t="s">
        <v>207</v>
      </c>
      <c r="D493" s="607" t="str">
        <f aca="false">VLOOKUP(C493,СписокРабот!$B:$E,2,FALSE())</f>
        <v>Подрезка резного края керамической плитки под 45 гр./ керамогранитной К-1,1</v>
      </c>
      <c r="E493" s="608" t="str">
        <f aca="false">VLOOKUP(C493,СписокРабот!$B:$E,3,FALSE())</f>
        <v>п.м</v>
      </c>
      <c r="F493" s="609" t="n">
        <f aca="false">VLOOKUP(C493,СписокРабот!$B:$E,4,FALSE())</f>
        <v>2865</v>
      </c>
      <c r="G493" s="610"/>
      <c r="H493" s="616" t="n">
        <f aca="false">G493*F493</f>
        <v>0</v>
      </c>
      <c r="J493" s="595"/>
      <c r="L493" s="83"/>
      <c r="M493" s="66" t="n">
        <f aca="false">$F493*(100%-$B$3)</f>
        <v>2435.25</v>
      </c>
      <c r="N493" s="31" t="n">
        <f aca="false">IF(B493=1,$G493*$M493,0)</f>
        <v>0</v>
      </c>
    </row>
    <row r="494" customFormat="false" ht="14.25" hidden="false" customHeight="false" outlineLevel="0" collapsed="false">
      <c r="A494" s="605"/>
      <c r="B494" s="612"/>
      <c r="C494" s="606" t="s">
        <v>730</v>
      </c>
      <c r="D494" s="607" t="str">
        <f aca="false">VLOOKUP(C494,СписокРабот!$B:$E,2,FALSE())</f>
        <v>Устройство порогов, ниш, откосов из плитки/ из керамогранита К-1,3</v>
      </c>
      <c r="E494" s="608" t="str">
        <f aca="false">VLOOKUP(C494,СписокРабот!$B:$E,3,FALSE())</f>
        <v>п.м</v>
      </c>
      <c r="F494" s="609" t="n">
        <f aca="false">VLOOKUP(C494,СписокРабот!$B:$E,4,FALSE())</f>
        <v>1945</v>
      </c>
      <c r="G494" s="610"/>
      <c r="H494" s="616" t="n">
        <f aca="false">G494*F494</f>
        <v>0</v>
      </c>
      <c r="J494" s="595"/>
      <c r="L494" s="83"/>
      <c r="M494" s="66" t="n">
        <f aca="false">$F494*(100%-$B$3)</f>
        <v>1653.25</v>
      </c>
      <c r="N494" s="31" t="n">
        <f aca="false">IF(B494=1,$G494*$M494,0)</f>
        <v>0</v>
      </c>
    </row>
    <row r="495" customFormat="false" ht="14.25" hidden="false" customHeight="false" outlineLevel="0" collapsed="false">
      <c r="A495" s="605"/>
      <c r="B495" s="612"/>
      <c r="C495" s="606" t="s">
        <v>731</v>
      </c>
      <c r="D495" s="607" t="str">
        <f aca="false">VLOOKUP(C495,СписокРабот!$B:$E,2,FALSE())</f>
        <v>Укладка декора (не в размер плитки или рисунок , панно)</v>
      </c>
      <c r="E495" s="608" t="str">
        <f aca="false">VLOOKUP(C495,СписокРабот!$B:$E,3,FALSE())</f>
        <v>ед.</v>
      </c>
      <c r="F495" s="609" t="n">
        <f aca="false">VLOOKUP(C495,СписокРабот!$B:$E,4,FALSE())</f>
        <v>986</v>
      </c>
      <c r="G495" s="617"/>
      <c r="H495" s="616" t="n">
        <f aca="false">G495*F495</f>
        <v>0</v>
      </c>
      <c r="J495" s="595"/>
      <c r="L495" s="83"/>
      <c r="M495" s="66" t="n">
        <f aca="false">$F495*(100%-$B$3)</f>
        <v>838.1</v>
      </c>
      <c r="N495" s="31" t="n">
        <f aca="false">IF(B495=1,$G495*$M495,0)</f>
        <v>0</v>
      </c>
    </row>
    <row r="496" customFormat="false" ht="14.25" hidden="false" customHeight="false" outlineLevel="0" collapsed="false">
      <c r="B496" s="596"/>
      <c r="C496" s="597" t="s">
        <v>732</v>
      </c>
      <c r="D496" s="598" t="str">
        <f aca="false">VLOOKUP(C496,СписокРабот!$B:$E,2,FALSE())</f>
        <v>Сверление отверстий в керамической плитке</v>
      </c>
      <c r="E496" s="599" t="str">
        <f aca="false">VLOOKUP(C496,СписокРабот!$B:$E,3,FALSE())</f>
        <v>ед.</v>
      </c>
      <c r="F496" s="600" t="n">
        <f aca="false">VLOOKUP(C496,СписокРабот!$B:$E,4,FALSE())</f>
        <v>781</v>
      </c>
      <c r="G496" s="601"/>
      <c r="H496" s="602" t="n">
        <f aca="false">G496*F496</f>
        <v>0</v>
      </c>
      <c r="J496" s="595"/>
      <c r="L496" s="83"/>
      <c r="M496" s="66" t="n">
        <f aca="false">$F496*(100%-$B$3)</f>
        <v>663.85</v>
      </c>
      <c r="N496" s="31" t="n">
        <f aca="false">IF(B496=1,$G496*$M496,0)</f>
        <v>0</v>
      </c>
    </row>
    <row r="497" customFormat="false" ht="14.25" hidden="false" customHeight="false" outlineLevel="0" collapsed="false">
      <c r="B497" s="596"/>
      <c r="C497" s="597" t="s">
        <v>209</v>
      </c>
      <c r="D497" s="598" t="str">
        <f aca="false">VLOOKUP(C497,СписокРабот!$B:$E,2,FALSE())</f>
        <v>Затирка швов плитки  составом на цемент. основе</v>
      </c>
      <c r="E497" s="599" t="str">
        <f aca="false">VLOOKUP(C497,СписокРабот!$B:$E,3,FALSE())</f>
        <v>м²</v>
      </c>
      <c r="F497" s="600" t="n">
        <f aca="false">VLOOKUP(C497,СписокРабот!$B:$E,4,FALSE())</f>
        <v>415</v>
      </c>
      <c r="G497" s="603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7" s="602" t="n">
        <f aca="false">G497*F497</f>
        <v>0</v>
      </c>
      <c r="J497" s="595"/>
      <c r="L497" s="83"/>
      <c r="M497" s="66" t="n">
        <f aca="false">$F497*(100%-$B$3)</f>
        <v>352.75</v>
      </c>
      <c r="N497" s="31" t="n">
        <f aca="false">IF(B497=1,$G497*$M497,0)</f>
        <v>0</v>
      </c>
    </row>
    <row r="498" customFormat="false" ht="14.25" hidden="false" customHeight="false" outlineLevel="0" collapsed="false">
      <c r="A498" s="605"/>
      <c r="B498" s="612"/>
      <c r="C498" s="606" t="s">
        <v>733</v>
      </c>
      <c r="D498" s="607" t="str">
        <f aca="false">VLOOKUP(C498,СписокРабот!$B:$E,2,FALSE())</f>
        <v>Затирка швов плитки полимерным составом</v>
      </c>
      <c r="E498" s="608" t="str">
        <f aca="false">VLOOKUP(C498,СписокРабот!$B:$E,3,FALSE())</f>
        <v>м²</v>
      </c>
      <c r="F498" s="609" t="n">
        <f aca="false">VLOOKUP(C498,СписокРабот!$B:$E,4,FALSE())</f>
        <v>1874</v>
      </c>
      <c r="G498" s="610" t="n">
        <f aca="false">SUMIF($B$482:$B$484,"&gt;0",$G$482:$G$484)+SUMIF($B$486:$B$489,"&gt;0",$G$486:$G$489)+SUMIF($B$505,"&gt;0",$G$505)+SUMIF($B$509,"&gt;0",$G$509)+SUMIF($B$511,"&gt;0",$G$511)+SUMIF($B$512,"&gt;0",$G$512)+SUMIF($B$513,"&gt;0",$G$513)+SUMIF($B$514,"&gt;0",$G$514)</f>
        <v>0</v>
      </c>
      <c r="H498" s="616" t="n">
        <f aca="false">G498*F498</f>
        <v>0</v>
      </c>
      <c r="J498" s="595"/>
      <c r="L498" s="83"/>
      <c r="M498" s="66" t="n">
        <f aca="false">$F498*(100%-$B$3)</f>
        <v>1592.9</v>
      </c>
      <c r="N498" s="31" t="n">
        <f aca="false">IF(B498=1,$G498*$M498,0)</f>
        <v>0</v>
      </c>
    </row>
    <row r="499" customFormat="false" ht="14.25" hidden="false" customHeight="false" outlineLevel="0" collapsed="false">
      <c r="B499" s="596"/>
      <c r="C499" s="597" t="s">
        <v>211</v>
      </c>
      <c r="D499" s="598" t="str">
        <f aca="false">VLOOKUP(C499,СписокРабот!$B:$E,2,FALSE())</f>
        <v>Устройство декоративного экрана ванны</v>
      </c>
      <c r="E499" s="599" t="str">
        <f aca="false">VLOOKUP(C499,СписокРабот!$B:$E,3,FALSE())</f>
        <v>ед.</v>
      </c>
      <c r="F499" s="600" t="n">
        <f aca="false">VLOOKUP(C499,СписокРабот!$B:$E,4,FALSE())</f>
        <v>7113</v>
      </c>
      <c r="G499" s="601" t="n">
        <v>1</v>
      </c>
      <c r="H499" s="602" t="n">
        <f aca="false">G499*F499</f>
        <v>7113</v>
      </c>
      <c r="J499" s="595"/>
      <c r="L499" s="83"/>
      <c r="M499" s="66" t="n">
        <f aca="false">$F499*(100%-$B$3)</f>
        <v>6046.05</v>
      </c>
      <c r="N499" s="31" t="n">
        <f aca="false">IF(B499=1,$G499*$M499,0)</f>
        <v>0</v>
      </c>
    </row>
    <row r="500" customFormat="false" ht="14.25" hidden="false" customHeight="false" outlineLevel="0" collapsed="false">
      <c r="A500" s="605"/>
      <c r="B500" s="612"/>
      <c r="C500" s="606" t="s">
        <v>734</v>
      </c>
      <c r="D500" s="607" t="str">
        <f aca="false">VLOOKUP(C500,СписокРабот!$B:$E,2,FALSE())</f>
        <v>Установка бордюра / плинтуса керамического</v>
      </c>
      <c r="E500" s="608" t="str">
        <f aca="false">VLOOKUP(C500,СписокРабот!$B:$E,3,FALSE())</f>
        <v>п.м</v>
      </c>
      <c r="F500" s="609" t="n">
        <f aca="false">VLOOKUP(C500,СписокРабот!$B:$E,4,FALSE())</f>
        <v>1828</v>
      </c>
      <c r="G500" s="610"/>
      <c r="H500" s="616" t="n">
        <f aca="false">G500*F500</f>
        <v>0</v>
      </c>
      <c r="J500" s="595"/>
      <c r="L500" s="83"/>
      <c r="M500" s="66" t="n">
        <f aca="false">$F500*(100%-$B$3)</f>
        <v>1553.8</v>
      </c>
      <c r="N500" s="31" t="n">
        <f aca="false">IF(B500=1,$G500*$M500,0)</f>
        <v>0</v>
      </c>
    </row>
    <row r="501" customFormat="false" ht="14.25" hidden="false" customHeight="false" outlineLevel="0" collapsed="false">
      <c r="A501" s="605"/>
      <c r="B501" s="612"/>
      <c r="C501" s="606" t="s">
        <v>213</v>
      </c>
      <c r="D501" s="607" t="str">
        <f aca="false">VLOOKUP(C501,СписокРабот!$B:$E,2,FALSE())</f>
        <v>Изготовление ревизий на магнитном креплении</v>
      </c>
      <c r="E501" s="608" t="str">
        <f aca="false">VLOOKUP(C501,СписокРабот!$B:$E,3,FALSE())</f>
        <v>ед.</v>
      </c>
      <c r="F501" s="609" t="n">
        <f aca="false">VLOOKUP(C501,СписокРабот!$B:$E,4,FALSE())</f>
        <v>3812</v>
      </c>
      <c r="G501" s="617" t="n">
        <v>1</v>
      </c>
      <c r="H501" s="616" t="n">
        <f aca="false">G501*F501</f>
        <v>3812</v>
      </c>
      <c r="J501" s="595"/>
      <c r="L501" s="83"/>
      <c r="M501" s="66" t="n">
        <f aca="false">$F501*(100%-$B$3)</f>
        <v>3240.2</v>
      </c>
      <c r="N501" s="31" t="n">
        <f aca="false">IF(B501=1,$G501*$M501,0)</f>
        <v>0</v>
      </c>
    </row>
    <row r="502" customFormat="false" ht="14.25" hidden="false" customHeight="false" outlineLevel="0" collapsed="false">
      <c r="B502" s="596"/>
      <c r="C502" s="597" t="s">
        <v>735</v>
      </c>
      <c r="D502" s="598" t="str">
        <f aca="false">VLOOKUP(C502,СписокРабот!$B:$E,2,FALSE())</f>
        <v>Монтаж металлического или пластикового лючка</v>
      </c>
      <c r="E502" s="599" t="str">
        <f aca="false">VLOOKUP(C502,СписокРабот!$B:$E,3,FALSE())</f>
        <v>ед.</v>
      </c>
      <c r="F502" s="600" t="n">
        <f aca="false">VLOOKUP(C502,СписокРабот!$B:$E,4,FALSE())</f>
        <v>1754</v>
      </c>
      <c r="G502" s="601" t="n">
        <v>1</v>
      </c>
      <c r="H502" s="602" t="n">
        <f aca="false">G502*F502</f>
        <v>1754</v>
      </c>
      <c r="J502" s="595"/>
      <c r="L502" s="83"/>
      <c r="M502" s="66" t="n">
        <f aca="false">$F502*(100%-$B$3)</f>
        <v>1490.9</v>
      </c>
      <c r="N502" s="31" t="n">
        <f aca="false">IF(B502=1,$G502*$M502,0)</f>
        <v>0</v>
      </c>
    </row>
    <row r="503" customFormat="false" ht="14.25" hidden="false" customHeight="false" outlineLevel="0" collapsed="false">
      <c r="B503" s="596"/>
      <c r="C503" s="597" t="s">
        <v>736</v>
      </c>
      <c r="D503" s="598" t="str">
        <f aca="false">VLOOKUP(C503,СписокРабот!$B:$E,2,FALSE())</f>
        <v>Монтаж лючка под плитку с облицовкой</v>
      </c>
      <c r="E503" s="599" t="str">
        <f aca="false">VLOOKUP(C503,СписокРабот!$B:$E,3,FALSE())</f>
        <v>ед.</v>
      </c>
      <c r="F503" s="600" t="n">
        <f aca="false">VLOOKUP(C503,СписокРабот!$B:$E,4,FALSE())</f>
        <v>7946</v>
      </c>
      <c r="G503" s="601" t="n">
        <v>1</v>
      </c>
      <c r="H503" s="602" t="n">
        <f aca="false">G503*F503</f>
        <v>7946</v>
      </c>
      <c r="J503" s="595"/>
      <c r="L503" s="83"/>
      <c r="M503" s="66" t="n">
        <f aca="false">$F503*(100%-$B$3)</f>
        <v>6754.1</v>
      </c>
      <c r="N503" s="31" t="n">
        <f aca="false">IF(B503=1,$G503*$M503,0)</f>
        <v>0</v>
      </c>
    </row>
    <row r="504" customFormat="false" ht="14.25" hidden="false" customHeight="false" outlineLevel="0" collapsed="false">
      <c r="A504" s="605"/>
      <c r="B504" s="612"/>
      <c r="C504" s="606" t="s">
        <v>737</v>
      </c>
      <c r="D504" s="607" t="str">
        <f aca="false">VLOOKUP(C504,СписокРабот!$B:$E,2,FALSE())</f>
        <v>Обработка углов помещений уголками, раскладками</v>
      </c>
      <c r="E504" s="608" t="str">
        <f aca="false">VLOOKUP(C504,СписокРабот!$B:$E,3,FALSE())</f>
        <v>п.м</v>
      </c>
      <c r="F504" s="609" t="n">
        <f aca="false">VLOOKUP(C504,СписокРабот!$B:$E,4,FALSE())</f>
        <v>443</v>
      </c>
      <c r="G504" s="610"/>
      <c r="H504" s="616" t="n">
        <f aca="false">G504*F504</f>
        <v>0</v>
      </c>
      <c r="J504" s="595"/>
      <c r="L504" s="83"/>
      <c r="M504" s="66" t="n">
        <f aca="false">$F504*(100%-$B$3)</f>
        <v>376.55</v>
      </c>
      <c r="N504" s="31" t="n">
        <f aca="false">IF(B504=1,$G504*$M504,0)</f>
        <v>0</v>
      </c>
    </row>
    <row r="505" customFormat="false" ht="14.25" hidden="false" customHeight="false" outlineLevel="0" collapsed="false">
      <c r="B505" s="596"/>
      <c r="C505" s="597" t="s">
        <v>738</v>
      </c>
      <c r="D505" s="598" t="str">
        <f aca="false">VLOOKUP(C505,СписокРабот!$B:$E,2,FALSE())</f>
        <v>Укладка  мозаики на полы и стены</v>
      </c>
      <c r="E505" s="599" t="str">
        <f aca="false">VLOOKUP(C505,СписокРабот!$B:$E,3,FALSE())</f>
        <v>м²</v>
      </c>
      <c r="F505" s="600" t="n">
        <f aca="false">VLOOKUP(C505,СписокРабот!$B:$E,4,FALSE())</f>
        <v>8327</v>
      </c>
      <c r="G505" s="603"/>
      <c r="H505" s="602" t="n">
        <f aca="false">G505*F505</f>
        <v>0</v>
      </c>
      <c r="J505" s="595"/>
      <c r="L505" s="83"/>
      <c r="M505" s="66" t="n">
        <f aca="false">$F505*(100%-$B$3)</f>
        <v>7077.95</v>
      </c>
      <c r="N505" s="31" t="n">
        <f aca="false">IF(B505=1,$G505*$M505,0)</f>
        <v>0</v>
      </c>
    </row>
    <row r="506" customFormat="false" ht="14.25" hidden="false" customHeight="false" outlineLevel="0" collapsed="false">
      <c r="B506" s="596"/>
      <c r="C506" s="597" t="s">
        <v>739</v>
      </c>
      <c r="D506" s="598" t="str">
        <f aca="false">VLOOKUP(C506,СписокРабот!$B:$E,2,FALSE())</f>
        <v>Подрезка керамической плитки </v>
      </c>
      <c r="E506" s="599" t="str">
        <f aca="false">VLOOKUP(C506,СписокРабот!$B:$E,3,FALSE())</f>
        <v>п.м</v>
      </c>
      <c r="F506" s="600" t="n">
        <f aca="false">VLOOKUP(C506,СписокРабот!$B:$E,4,FALSE())</f>
        <v>998</v>
      </c>
      <c r="G506" s="603"/>
      <c r="H506" s="602" t="n">
        <f aca="false">G506*F506</f>
        <v>0</v>
      </c>
      <c r="J506" s="595"/>
      <c r="L506" s="83"/>
      <c r="M506" s="66" t="n">
        <f aca="false">$F506*(100%-$B$3)</f>
        <v>848.3</v>
      </c>
      <c r="N506" s="31" t="n">
        <f aca="false">IF(B506=1,$G506*$M506,0)</f>
        <v>0</v>
      </c>
    </row>
    <row r="507" customFormat="false" ht="14.25" hidden="false" customHeight="false" outlineLevel="0" collapsed="false">
      <c r="A507" s="605"/>
      <c r="B507" s="612"/>
      <c r="C507" s="606" t="s">
        <v>215</v>
      </c>
      <c r="D507" s="607" t="str">
        <f aca="false">VLOOKUP(C507,СписокРабот!$B:$E,2,FALSE())</f>
        <v>Подрезка плитки из керамогранита</v>
      </c>
      <c r="E507" s="608" t="str">
        <f aca="false">VLOOKUP(C507,СписокРабот!$B:$E,3,FALSE())</f>
        <v>п.м</v>
      </c>
      <c r="F507" s="609" t="n">
        <f aca="false">VLOOKUP(C507,СписокРабот!$B:$E,4,FALSE())</f>
        <v>1677</v>
      </c>
      <c r="G507" s="610"/>
      <c r="H507" s="616" t="n">
        <f aca="false">G507*F507</f>
        <v>0</v>
      </c>
      <c r="J507" s="595"/>
      <c r="L507" s="83"/>
      <c r="M507" s="66" t="n">
        <f aca="false">$F507*(100%-$B$3)</f>
        <v>1425.45</v>
      </c>
      <c r="N507" s="31" t="n">
        <f aca="false">IF(B507=1,$G507*$M507,0)</f>
        <v>0</v>
      </c>
    </row>
    <row r="508" customFormat="false" ht="14.25" hidden="false" customHeight="false" outlineLevel="0" collapsed="false">
      <c r="A508" s="605"/>
      <c r="B508" s="612"/>
      <c r="C508" s="606" t="s">
        <v>217</v>
      </c>
      <c r="D508" s="607" t="str">
        <f aca="false">VLOOKUP(C508,СписокРабот!$B:$E,2,FALSE())</f>
        <v>Укладка плитки/керамогранита полы и стены размер свыше 400 мм, по включительно 600 мм</v>
      </c>
      <c r="E508" s="608" t="str">
        <f aca="false">VLOOKUP(C508,СписокРабот!$B:$E,3,FALSE())</f>
        <v>м²</v>
      </c>
      <c r="F508" s="609" t="n">
        <f aca="false">VLOOKUP(C508,СписокРабот!$B:$E,4,FALSE())</f>
        <v>4938</v>
      </c>
      <c r="G508" s="610"/>
      <c r="H508" s="616" t="n">
        <f aca="false">G508*F508</f>
        <v>0</v>
      </c>
      <c r="J508" s="595"/>
      <c r="L508" s="83"/>
      <c r="M508" s="66" t="n">
        <f aca="false">$F508*(100%-$B$3)</f>
        <v>4197.3</v>
      </c>
      <c r="N508" s="31" t="n">
        <f aca="false">IF(B508=1,$G508*$M508,0)</f>
        <v>0</v>
      </c>
    </row>
    <row r="509" customFormat="false" ht="14.25" hidden="false" customHeight="false" outlineLevel="0" collapsed="false">
      <c r="A509" s="605"/>
      <c r="B509" s="612"/>
      <c r="C509" s="606" t="s">
        <v>740</v>
      </c>
      <c r="D509" s="607" t="str">
        <f aca="false">VLOOKUP(C509,СписокРабот!$B:$E,2,FALSE())</f>
        <v>Облицовка стен клинкерным кирпичом</v>
      </c>
      <c r="E509" s="608" t="str">
        <f aca="false">VLOOKUP(C509,СписокРабот!$B:$E,3,FALSE())</f>
        <v>м²</v>
      </c>
      <c r="F509" s="609" t="n">
        <f aca="false">VLOOKUP(C509,СписокРабот!$B:$E,4,FALSE())</f>
        <v>4036</v>
      </c>
      <c r="G509" s="610" t="n">
        <f aca="false">ROUND($E$9,1)</f>
        <v>0</v>
      </c>
      <c r="H509" s="616" t="n">
        <f aca="false">G509*F509</f>
        <v>0</v>
      </c>
      <c r="J509" s="595"/>
      <c r="L509" s="83"/>
      <c r="M509" s="66" t="n">
        <f aca="false">$F509*(100%-$B$3)</f>
        <v>3430.6</v>
      </c>
      <c r="N509" s="31" t="n">
        <f aca="false">IF(B509=1,$G509*$M509,0)</f>
        <v>0</v>
      </c>
    </row>
    <row r="510" customFormat="false" ht="14.25" hidden="false" customHeight="false" outlineLevel="0" collapsed="false">
      <c r="A510" s="605"/>
      <c r="B510" s="612"/>
      <c r="C510" s="606" t="s">
        <v>219</v>
      </c>
      <c r="D510" s="607" t="str">
        <f aca="false">VLOOKUP(C510,СписокРабот!$B:$E,2,FALSE())</f>
        <v>Сверление отверстий в керамограните</v>
      </c>
      <c r="E510" s="608" t="str">
        <f aca="false">VLOOKUP(C510,СписокРабот!$B:$E,3,FALSE())</f>
        <v>шт.</v>
      </c>
      <c r="F510" s="609" t="n">
        <f aca="false">VLOOKUP(C510,СписокРабот!$B:$E,4,FALSE())</f>
        <v>1078</v>
      </c>
      <c r="G510" s="617"/>
      <c r="H510" s="616" t="n">
        <f aca="false">G510*F510</f>
        <v>0</v>
      </c>
      <c r="J510" s="595"/>
      <c r="L510" s="83"/>
      <c r="M510" s="66" t="n">
        <f aca="false">$F510*(100%-$B$3)</f>
        <v>916.3</v>
      </c>
      <c r="N510" s="31" t="n">
        <f aca="false">IF(B510=1,$G510*$M510,0)</f>
        <v>0</v>
      </c>
    </row>
    <row r="511" customFormat="false" ht="14.25" hidden="false" customHeight="false" outlineLevel="0" collapsed="false">
      <c r="A511" s="605"/>
      <c r="B511" s="612"/>
      <c r="C511" s="606" t="s">
        <v>741</v>
      </c>
      <c r="D511" s="607" t="str">
        <f aca="false">VLOOKUP(C511,СписокРабот!$B:$E,2,FALSE())</f>
        <v>Укладка плитки многогранной</v>
      </c>
      <c r="E511" s="608" t="str">
        <f aca="false">VLOOKUP(C511,СписокРабот!$B:$E,3,FALSE())</f>
        <v>м²</v>
      </c>
      <c r="F511" s="609" t="n">
        <f aca="false">VLOOKUP(C511,СписокРабот!$B:$E,4,FALSE())</f>
        <v>4672</v>
      </c>
      <c r="G511" s="610" t="n">
        <f aca="false">ROUND($E$9,1)</f>
        <v>0</v>
      </c>
      <c r="H511" s="616" t="n">
        <f aca="false">G511*F511</f>
        <v>0</v>
      </c>
      <c r="J511" s="595"/>
      <c r="L511" s="83"/>
      <c r="M511" s="66" t="n">
        <f aca="false">$F511*(100%-$B$3)</f>
        <v>3971.2</v>
      </c>
      <c r="N511" s="31" t="n">
        <f aca="false">IF(B511=1,$G511*$M511,0)</f>
        <v>0</v>
      </c>
    </row>
    <row r="512" customFormat="false" ht="14.25" hidden="false" customHeight="false" outlineLevel="0" collapsed="false">
      <c r="A512" s="605"/>
      <c r="B512" s="612"/>
      <c r="C512" s="606" t="s">
        <v>742</v>
      </c>
      <c r="D512" s="607" t="str">
        <f aca="false">VLOOKUP(C512,СписокРабот!$B:$E,2,FALSE())</f>
        <v>Укладка плитки/керамогранита размер от 601 мм, по влючительно 1200 мм пол,стена</v>
      </c>
      <c r="E512" s="608" t="str">
        <f aca="false">VLOOKUP(C512,СписокРабот!$B:$E,3,FALSE())</f>
        <v>м²</v>
      </c>
      <c r="F512" s="609" t="n">
        <f aca="false">VLOOKUP(C512,СписокРабот!$B:$E,4,FALSE())</f>
        <v>7362</v>
      </c>
      <c r="G512" s="610"/>
      <c r="H512" s="616" t="n">
        <f aca="false">G512*F512</f>
        <v>0</v>
      </c>
      <c r="J512" s="595"/>
      <c r="L512" s="83"/>
      <c r="M512" s="66" t="n">
        <f aca="false">$F512*(100%-$B$3)</f>
        <v>6257.7</v>
      </c>
      <c r="N512" s="31" t="n">
        <f aca="false">IF(B512=1,$G512*$M512,0)</f>
        <v>0</v>
      </c>
    </row>
    <row r="513" customFormat="false" ht="14.25" hidden="false" customHeight="false" outlineLevel="0" collapsed="false">
      <c r="A513" s="605"/>
      <c r="B513" s="612"/>
      <c r="C513" s="606" t="s">
        <v>743</v>
      </c>
      <c r="D513" s="607" t="str">
        <f aca="false">VLOOKUP(C513,СписокРабот!$B:$E,2,FALSE())</f>
        <v>Укладка плитки/керамогранита размер от 1201 мм, менее 1 м² / шт. пол,стена</v>
      </c>
      <c r="E513" s="608" t="str">
        <f aca="false">VLOOKUP(C513,СписокРабот!$B:$E,3,FALSE())</f>
        <v>м²</v>
      </c>
      <c r="F513" s="609" t="n">
        <f aca="false">VLOOKUP(C513,СписокРабот!$B:$E,4,FALSE())</f>
        <v>9343</v>
      </c>
      <c r="G513" s="610"/>
      <c r="H513" s="616" t="n">
        <f aca="false">G513*F513</f>
        <v>0</v>
      </c>
      <c r="J513" s="595"/>
      <c r="L513" s="83"/>
      <c r="M513" s="66" t="n">
        <f aca="false">$F513*(100%-$B$3)</f>
        <v>7941.55</v>
      </c>
      <c r="N513" s="31" t="n">
        <f aca="false">IF(B513=1,$G513*$M513,0)</f>
        <v>0</v>
      </c>
    </row>
    <row r="514" customFormat="false" ht="14.25" hidden="false" customHeight="false" outlineLevel="0" collapsed="false">
      <c r="A514" s="605"/>
      <c r="B514" s="612"/>
      <c r="C514" s="606" t="s">
        <v>744</v>
      </c>
      <c r="D514" s="607" t="str">
        <f aca="false">VLOOKUP(C514,СписокРабот!$B:$E,2,FALSE())</f>
        <v>Укладка плитки/керамогранита размер от 1201 мм, более 1 м² / шт.пол, стена</v>
      </c>
      <c r="E514" s="608" t="str">
        <f aca="false">VLOOKUP(C514,СписокРабот!$B:$E,3,FALSE())</f>
        <v>м²</v>
      </c>
      <c r="F514" s="609" t="n">
        <f aca="false">VLOOKUP(C514,СписокРабот!$B:$E,4,FALSE())</f>
        <v>12068</v>
      </c>
      <c r="G514" s="610"/>
      <c r="H514" s="616" t="n">
        <f aca="false">G514*F514</f>
        <v>0</v>
      </c>
      <c r="J514" s="595"/>
      <c r="L514" s="83"/>
      <c r="M514" s="66" t="n">
        <f aca="false">$F514*(100%-$B$3)</f>
        <v>10257.8</v>
      </c>
      <c r="N514" s="31" t="n">
        <f aca="false">IF(B514=1,$G514*$M514,0)</f>
        <v>0</v>
      </c>
    </row>
    <row r="515" customFormat="false" ht="14.25" hidden="false" customHeight="false" outlineLevel="0" collapsed="false">
      <c r="B515" s="85" t="n">
        <v>1</v>
      </c>
      <c r="C515" s="86" t="s">
        <v>222</v>
      </c>
      <c r="D515" s="86"/>
      <c r="E515" s="86"/>
      <c r="F515" s="86"/>
      <c r="G515" s="96" t="n">
        <f aca="false">SUMIF(B481:B514,"&gt;0",H481:H514)</f>
        <v>0</v>
      </c>
      <c r="H515" s="96"/>
      <c r="J515" s="595"/>
      <c r="L515" s="88" t="s">
        <v>354</v>
      </c>
      <c r="M515" s="66"/>
      <c r="N515" s="31" t="n">
        <f aca="false">G515*(100%-$B$3)</f>
        <v>0</v>
      </c>
    </row>
    <row r="516" customFormat="false" ht="14.25" hidden="false" customHeight="false" outlineLevel="0" collapsed="false">
      <c r="B516" s="103" t="n">
        <v>1</v>
      </c>
      <c r="C516" s="98" t="s">
        <v>223</v>
      </c>
      <c r="D516" s="98"/>
      <c r="E516" s="98"/>
      <c r="F516" s="98"/>
      <c r="G516" s="99" t="n">
        <f aca="false">G479+G515</f>
        <v>0</v>
      </c>
      <c r="H516" s="99"/>
      <c r="J516" s="595"/>
      <c r="L516" s="104" t="s">
        <v>382</v>
      </c>
      <c r="M516" s="66"/>
      <c r="N516" s="31" t="n">
        <f aca="false">G516*(100%-$B$3)</f>
        <v>0</v>
      </c>
    </row>
    <row r="517" customFormat="false" ht="14.25" hidden="false" customHeight="false" outlineLevel="0" collapsed="false">
      <c r="B517" s="69" t="n">
        <v>1</v>
      </c>
      <c r="C517" s="38" t="s">
        <v>745</v>
      </c>
      <c r="D517" s="111"/>
      <c r="E517" s="33" t="s">
        <v>340</v>
      </c>
      <c r="F517" s="112" t="s">
        <v>341</v>
      </c>
      <c r="G517" s="112" t="s">
        <v>342</v>
      </c>
      <c r="H517" s="113" t="s">
        <v>343</v>
      </c>
      <c r="J517" s="595"/>
      <c r="L517" s="71" t="s">
        <v>338</v>
      </c>
      <c r="M517" s="66"/>
      <c r="N517" s="31" t="n">
        <f aca="false">N529</f>
        <v>0</v>
      </c>
    </row>
    <row r="518" customFormat="false" ht="14.25" hidden="false" customHeight="false" outlineLevel="0" collapsed="false">
      <c r="B518" s="596"/>
      <c r="C518" s="624" t="s">
        <v>746</v>
      </c>
      <c r="D518" s="598" t="str">
        <f aca="false">VLOOKUP(C518,СписокРабот!$B:$E,2,FALSE())</f>
        <v>Перестановка мебели/ разборка без сохранения</v>
      </c>
      <c r="E518" s="599" t="str">
        <f aca="false">VLOOKUP(C518,СписокРабот!$B:$E,3,FALSE())</f>
        <v>час.</v>
      </c>
      <c r="F518" s="600" t="n">
        <f aca="false">VLOOKUP(C518,СписокРабот!$B:$E,4,FALSE())</f>
        <v>4060</v>
      </c>
      <c r="G518" s="596"/>
      <c r="H518" s="602" t="n">
        <f aca="false">G518*F518</f>
        <v>0</v>
      </c>
      <c r="J518" s="595"/>
      <c r="L518" s="83"/>
      <c r="M518" s="66" t="n">
        <f aca="false">$F518*(100%-$B$3)</f>
        <v>3451</v>
      </c>
      <c r="N518" s="31" t="n">
        <f aca="false">IF(B518=1,$G518*$M518,0)</f>
        <v>0</v>
      </c>
    </row>
    <row r="519" customFormat="false" ht="14.25" hidden="false" customHeight="false" outlineLevel="0" collapsed="false">
      <c r="B519" s="596"/>
      <c r="C519" s="624" t="s">
        <v>747</v>
      </c>
      <c r="D519" s="598" t="str">
        <f aca="false">VLOOKUP(C519,СписокРабот!$B:$E,2,FALSE())</f>
        <v>Оклейка мебели /окон/дверей/пола защитной пленкой</v>
      </c>
      <c r="E519" s="599" t="str">
        <f aca="false">VLOOKUP(C519,СписокРабот!$B:$E,3,FALSE())</f>
        <v>час.</v>
      </c>
      <c r="F519" s="600" t="n">
        <f aca="false">VLOOKUP(C519,СписокРабот!$B:$E,4,FALSE())</f>
        <v>3809</v>
      </c>
      <c r="G519" s="596"/>
      <c r="H519" s="602" t="n">
        <f aca="false">G519*F519</f>
        <v>0</v>
      </c>
      <c r="J519" s="595"/>
      <c r="L519" s="83"/>
      <c r="M519" s="66" t="n">
        <f aca="false">$F519*(100%-$B$3)</f>
        <v>3237.65</v>
      </c>
      <c r="N519" s="31" t="n">
        <f aca="false">IF(B519=1,$G519*$M519,0)</f>
        <v>0</v>
      </c>
    </row>
    <row r="520" customFormat="false" ht="14.25" hidden="false" customHeight="false" outlineLevel="0" collapsed="false">
      <c r="B520" s="596"/>
      <c r="C520" s="624" t="s">
        <v>748</v>
      </c>
      <c r="D520" s="598" t="str">
        <f aca="false">VLOOKUP(C520,СписокРабот!$B:$E,2,FALSE())</f>
        <v>Уборка помещения после ремонта</v>
      </c>
      <c r="E520" s="599" t="str">
        <f aca="false">VLOOKUP(C520,СписокРабот!$B:$E,3,FALSE())</f>
        <v>ед.</v>
      </c>
      <c r="F520" s="621" t="n">
        <f aca="false">VLOOKUP(C520,СписокРабот!$B:$E,4,FALSE())</f>
        <v>0</v>
      </c>
      <c r="G520" s="688" t="n">
        <v>1</v>
      </c>
      <c r="H520" s="602" t="n">
        <f aca="false">G520*F520</f>
        <v>0</v>
      </c>
      <c r="J520" s="595"/>
      <c r="L520" s="83"/>
      <c r="M520" s="66" t="n">
        <f aca="false">$F520*(100%-$B$3)</f>
        <v>0</v>
      </c>
      <c r="N520" s="31" t="n">
        <f aca="false">IF(B520=1,$G520*$M520,0)</f>
        <v>0</v>
      </c>
    </row>
    <row r="521" customFormat="false" ht="14.25" hidden="false" customHeight="false" outlineLevel="0" collapsed="false">
      <c r="B521" s="596"/>
      <c r="C521" s="625" t="s">
        <v>749</v>
      </c>
      <c r="D521" s="598" t="str">
        <f aca="false">VLOOKUP(C521,СписокРабот!$B:$E,2,FALSE())</f>
        <v>Защита пола гофрокартоном (частичный ремонт без замены напольного покрытия)</v>
      </c>
      <c r="E521" s="626" t="str">
        <f aca="false">VLOOKUP(C521,СписокРабот!$B:$E,3,FALSE())</f>
        <v>час.</v>
      </c>
      <c r="F521" s="627" t="n">
        <f aca="false">VLOOKUP(C521,СписокРабот!$B:$E,4,FALSE())</f>
        <v>11001</v>
      </c>
      <c r="G521" s="628"/>
      <c r="H521" s="629" t="n">
        <f aca="false">G521*F521</f>
        <v>0</v>
      </c>
      <c r="J521" s="595"/>
      <c r="L521" s="83"/>
      <c r="M521" s="66" t="n">
        <f aca="false">$F521*(100%-$B$3)</f>
        <v>9350.85</v>
      </c>
      <c r="N521" s="31" t="n">
        <f aca="false">IF(B521=1,$G521*$M521,0)</f>
        <v>0</v>
      </c>
    </row>
    <row r="522" s="630" customFormat="true" ht="14.25" hidden="false" customHeight="false" outlineLevel="0" collapsed="false">
      <c r="B522" s="631"/>
      <c r="C522" s="632" t="s">
        <v>750</v>
      </c>
      <c r="D522" s="633" t="str">
        <f aca="false">VLOOKUP(C522,СписокРабот!$B:$E,2,FALSE())</f>
        <v>Вынос мусора до контейнера заказчика (при наличии грузового лифта не более 50 метров от подъезда)</v>
      </c>
      <c r="E522" s="634" t="str">
        <f aca="false">VLOOKUP(C522,СписокРабот!$B:$E,3,FALSE())</f>
        <v>час.</v>
      </c>
      <c r="F522" s="635" t="n">
        <f aca="false">VLOOKUP(C522,СписокРабот!$B:$E,4,FALSE())</f>
        <v>6996</v>
      </c>
      <c r="G522" s="636"/>
      <c r="H522" s="637" t="n">
        <f aca="false">G522*F522</f>
        <v>0</v>
      </c>
      <c r="J522" s="638"/>
      <c r="L522" s="639"/>
      <c r="M522" s="640" t="n">
        <f aca="false">$F522*(100%-$B$3)</f>
        <v>5946.6</v>
      </c>
      <c r="N522" s="630" t="n">
        <f aca="false">IF(B522=1,$G522*$M522,0)</f>
        <v>0</v>
      </c>
    </row>
    <row r="523" s="630" customFormat="true" ht="14.25" hidden="false" customHeight="false" outlineLevel="0" collapsed="false">
      <c r="B523" s="641"/>
      <c r="C523" s="632" t="s">
        <v>751</v>
      </c>
      <c r="D523" s="642" t="str">
        <f aca="false">VLOOKUP(C523,СписокРабот!$B:$E,2,FALSE())</f>
        <v>Вынос мусора до контейнера заказчика (при наличии грузового лифта свыше 50 метров от подъезда)</v>
      </c>
      <c r="E523" s="634" t="str">
        <f aca="false">VLOOKUP(C523,СписокРабот!$B:$E,3,FALSE())</f>
        <v>час.</v>
      </c>
      <c r="F523" s="635" t="n">
        <f aca="false">VLOOKUP(C523,СписокРабот!$B:$E,4,FALSE())</f>
        <v>8744</v>
      </c>
      <c r="G523" s="636"/>
      <c r="H523" s="637" t="n">
        <f aca="false">G523*F523</f>
        <v>0</v>
      </c>
      <c r="J523" s="638"/>
      <c r="L523" s="639"/>
      <c r="M523" s="640" t="n">
        <f aca="false">$F523*(100%-$B$3)</f>
        <v>7432.4</v>
      </c>
      <c r="N523" s="630" t="n">
        <f aca="false">IF(B523=1,$G523*$M523,0)</f>
        <v>0</v>
      </c>
    </row>
    <row r="524" customFormat="false" ht="14.25" hidden="false" customHeight="false" outlineLevel="0" collapsed="false">
      <c r="B524" s="596"/>
      <c r="C524" s="624" t="s">
        <v>752</v>
      </c>
      <c r="D524" s="643" t="str">
        <f aca="false">VLOOKUP(C524,СписокРабот!$B:$E,2,FALSE())</f>
        <v>Вывоз мусора (контейнер 7 м. куб.)</v>
      </c>
      <c r="E524" s="599" t="str">
        <f aca="false">VLOOKUP(C524,СписокРабот!$B:$E,3,FALSE())</f>
        <v>ед.</v>
      </c>
      <c r="F524" s="600" t="n">
        <f aca="false">VLOOKUP(C524,СписокРабот!$B:$E,4,FALSE())</f>
        <v>0</v>
      </c>
      <c r="G524" s="596"/>
      <c r="H524" s="602" t="n">
        <f aca="false">G524*F524</f>
        <v>0</v>
      </c>
      <c r="J524" s="595"/>
      <c r="L524" s="83"/>
      <c r="M524" s="66" t="n">
        <f aca="false">$F524*(100%-$B$3)</f>
        <v>0</v>
      </c>
      <c r="N524" s="31" t="n">
        <f aca="false">IF(B524=1,$G524*$M524,0)</f>
        <v>0</v>
      </c>
    </row>
    <row r="525" customFormat="false" ht="14.25" hidden="false" customHeight="false" outlineLevel="0" collapsed="false">
      <c r="B525" s="596"/>
      <c r="C525" s="624" t="s">
        <v>753</v>
      </c>
      <c r="D525" s="643" t="str">
        <f aca="false">Сводная!D525</f>
        <v>Сборка строительных лесов, подмостей</v>
      </c>
      <c r="E525" s="644" t="str">
        <f aca="false">Сводная!E525</f>
        <v>час.</v>
      </c>
      <c r="F525" s="645" t="n">
        <f aca="false">Сводная!F525</f>
        <v>3753</v>
      </c>
      <c r="G525" s="596"/>
      <c r="H525" s="602" t="n">
        <f aca="false">G525*F525</f>
        <v>0</v>
      </c>
      <c r="J525" s="595"/>
      <c r="L525" s="646"/>
      <c r="M525" s="66" t="n">
        <f aca="false">$F525*(100%-$B$3)</f>
        <v>3190.05</v>
      </c>
      <c r="N525" s="31" t="n">
        <f aca="false">IF(B525=1,$G525*$M525,0)</f>
        <v>0</v>
      </c>
    </row>
    <row r="526" customFormat="false" ht="14.25" hidden="false" customHeight="false" outlineLevel="0" collapsed="false">
      <c r="B526" s="596"/>
      <c r="C526" s="624" t="s">
        <v>754</v>
      </c>
      <c r="D526" s="643" t="str">
        <f aca="false">Сводная!D526</f>
        <v>Изготовление дубликата ключа (цена договорная)</v>
      </c>
      <c r="E526" s="644" t="str">
        <f aca="false">Сводная!E526</f>
        <v>ед.</v>
      </c>
      <c r="F526" s="645" t="n">
        <f aca="false">Сводная!F526</f>
        <v>0</v>
      </c>
      <c r="G526" s="596"/>
      <c r="H526" s="602" t="n">
        <f aca="false">G526*F526</f>
        <v>0</v>
      </c>
      <c r="J526" s="595"/>
      <c r="L526" s="646"/>
      <c r="M526" s="66" t="n">
        <f aca="false">$F526*(100%-$B$3)</f>
        <v>0</v>
      </c>
      <c r="N526" s="31" t="n">
        <f aca="false">IF(B526=1,$G526*$M526,0)</f>
        <v>0</v>
      </c>
    </row>
    <row r="527" customFormat="false" ht="14.25" hidden="false" customHeight="false" outlineLevel="0" collapsed="false">
      <c r="B527" s="596"/>
      <c r="C527" s="624" t="s">
        <v>755</v>
      </c>
      <c r="D527" s="643" t="n">
        <f aca="false">Сводная!D527</f>
        <v>0</v>
      </c>
      <c r="E527" s="644" t="n">
        <f aca="false">Сводная!E527</f>
        <v>0</v>
      </c>
      <c r="F527" s="645" t="n">
        <f aca="false">Сводная!F527</f>
        <v>0</v>
      </c>
      <c r="G527" s="596"/>
      <c r="H527" s="602" t="n">
        <f aca="false">G527*F527</f>
        <v>0</v>
      </c>
      <c r="J527" s="595"/>
      <c r="L527" s="646"/>
      <c r="M527" s="66" t="n">
        <f aca="false">$F527*(100%-$B$3)</f>
        <v>0</v>
      </c>
      <c r="N527" s="31" t="n">
        <f aca="false">IF(B527=1,$G527*$M527,0)</f>
        <v>0</v>
      </c>
    </row>
    <row r="528" customFormat="false" ht="14.25" hidden="false" customHeight="false" outlineLevel="0" collapsed="false">
      <c r="B528" s="596"/>
      <c r="C528" s="624" t="s">
        <v>756</v>
      </c>
      <c r="D528" s="643" t="n">
        <f aca="false">Сводная!D528</f>
        <v>0</v>
      </c>
      <c r="E528" s="644" t="n">
        <f aca="false">Сводная!E528</f>
        <v>0</v>
      </c>
      <c r="F528" s="645" t="n">
        <f aca="false">Сводная!F528</f>
        <v>0</v>
      </c>
      <c r="G528" s="596"/>
      <c r="H528" s="602" t="n">
        <f aca="false">G528*F528</f>
        <v>0</v>
      </c>
      <c r="J528" s="595"/>
      <c r="L528" s="646"/>
      <c r="M528" s="66" t="n">
        <f aca="false">$F528*(100%-$B$3)</f>
        <v>0</v>
      </c>
      <c r="N528" s="31" t="n">
        <f aca="false">IF(B528=1,$G528*$M528,0)</f>
        <v>0</v>
      </c>
    </row>
    <row r="529" customFormat="false" ht="14.25" hidden="false" customHeight="false" outlineLevel="0" collapsed="false">
      <c r="B529" s="97" t="n">
        <v>1</v>
      </c>
      <c r="C529" s="98" t="s">
        <v>757</v>
      </c>
      <c r="D529" s="98"/>
      <c r="E529" s="98"/>
      <c r="F529" s="98"/>
      <c r="G529" s="120" t="n">
        <f aca="false">SUMIF(B518:B528,"&gt;0",H518:H528)</f>
        <v>0</v>
      </c>
      <c r="H529" s="120"/>
      <c r="J529" s="595"/>
      <c r="L529" s="104" t="s">
        <v>382</v>
      </c>
      <c r="M529" s="66"/>
      <c r="N529" s="31" t="n">
        <f aca="false">G529*(100%-$B$3)</f>
        <v>0</v>
      </c>
    </row>
    <row r="530" customFormat="false" ht="14.25" hidden="false" customHeight="false" outlineLevel="0" collapsed="false">
      <c r="B530" s="121" t="n">
        <v>1</v>
      </c>
      <c r="C530" s="45" t="s">
        <v>224</v>
      </c>
      <c r="D530" s="122"/>
      <c r="E530" s="87" t="n">
        <f aca="false">G60+G182+G235+G345+G473+G516+G529</f>
        <v>0</v>
      </c>
      <c r="F530" s="87"/>
      <c r="G530" s="87"/>
      <c r="H530" s="87"/>
      <c r="J530" s="595"/>
      <c r="L530" s="121" t="s">
        <v>758</v>
      </c>
      <c r="M530" s="66"/>
      <c r="N530" s="123" t="n">
        <f aca="false">E530</f>
        <v>0</v>
      </c>
    </row>
    <row r="531" customFormat="false" ht="14.25" hidden="false" customHeight="false" outlineLevel="0" collapsed="false">
      <c r="B531" s="121" t="n">
        <v>1</v>
      </c>
      <c r="C531" s="45" t="s">
        <v>225</v>
      </c>
      <c r="D531" s="122"/>
      <c r="E531" s="124" t="n">
        <f aca="false">Сводная!$B$3</f>
        <v>0.15</v>
      </c>
      <c r="F531" s="87" t="n">
        <f aca="false">E530*E531</f>
        <v>0</v>
      </c>
      <c r="G531" s="87"/>
      <c r="H531" s="87"/>
      <c r="J531" s="595"/>
      <c r="L531" s="121" t="s">
        <v>759</v>
      </c>
      <c r="M531" s="66"/>
      <c r="N531" s="123" t="n">
        <f aca="false">F531</f>
        <v>0</v>
      </c>
    </row>
    <row r="532" customFormat="false" ht="14.25" hidden="false" customHeight="false" outlineLevel="0" collapsed="false">
      <c r="B532" s="121" t="n">
        <v>1</v>
      </c>
      <c r="C532" s="45" t="s">
        <v>226</v>
      </c>
      <c r="D532" s="122"/>
      <c r="E532" s="87" t="n">
        <f aca="false">E530-F531</f>
        <v>0</v>
      </c>
      <c r="F532" s="87"/>
      <c r="G532" s="87"/>
      <c r="H532" s="87"/>
      <c r="J532" s="595"/>
      <c r="L532" s="121" t="s">
        <v>758</v>
      </c>
      <c r="M532" s="66"/>
      <c r="N532" s="123" t="n">
        <f aca="false">E532</f>
        <v>0</v>
      </c>
    </row>
    <row r="535" customFormat="false" ht="14.25" hidden="false" customHeight="false" outlineLevel="0" collapsed="false">
      <c r="L535" s="31" t="n">
        <v>12</v>
      </c>
      <c r="M535" s="31" t="n">
        <v>13</v>
      </c>
    </row>
  </sheetData>
  <sheetProtection algorithmName="SHA-512" hashValue="mszqkVCGzfHpFoJ39P8lAsm9awlIFvElyZVFlmoezOdx416yEYXzHOOk/L21a7NhMrtBY6pC4s6tBlpS+8O5Dg==" saltValue="hHId576A6r8oi+Mg2o0b4Q==" spinCount="100000" sheet="true" objects="true" scenarios="true" autoFilter="false"/>
  <autoFilter ref="B12:H532"/>
  <mergeCells count="54">
    <mergeCell ref="F3:H3"/>
    <mergeCell ref="D4:H4"/>
    <mergeCell ref="F5:G5"/>
    <mergeCell ref="F6:G6"/>
    <mergeCell ref="F7:G7"/>
    <mergeCell ref="F8:G8"/>
    <mergeCell ref="F9:G9"/>
    <mergeCell ref="C11:H11"/>
    <mergeCell ref="C21:F21"/>
    <mergeCell ref="G21:H21"/>
    <mergeCell ref="C59:F59"/>
    <mergeCell ref="G59:H59"/>
    <mergeCell ref="C60:F60"/>
    <mergeCell ref="G60:H60"/>
    <mergeCell ref="C61:H61"/>
    <mergeCell ref="C83:F83"/>
    <mergeCell ref="G83:H83"/>
    <mergeCell ref="C181:F181"/>
    <mergeCell ref="G181:H181"/>
    <mergeCell ref="C182:F182"/>
    <mergeCell ref="G182:H182"/>
    <mergeCell ref="C183:H183"/>
    <mergeCell ref="C198:F198"/>
    <mergeCell ref="G198:H198"/>
    <mergeCell ref="C234:F234"/>
    <mergeCell ref="G234:H234"/>
    <mergeCell ref="C235:F235"/>
    <mergeCell ref="G235:H235"/>
    <mergeCell ref="C236:H236"/>
    <mergeCell ref="C266:F266"/>
    <mergeCell ref="G266:H266"/>
    <mergeCell ref="C344:F344"/>
    <mergeCell ref="G344:H344"/>
    <mergeCell ref="C345:F345"/>
    <mergeCell ref="G345:H345"/>
    <mergeCell ref="C346:H346"/>
    <mergeCell ref="C360:F360"/>
    <mergeCell ref="G360:H360"/>
    <mergeCell ref="C472:F472"/>
    <mergeCell ref="G472:H472"/>
    <mergeCell ref="C473:F473"/>
    <mergeCell ref="G473:H473"/>
    <mergeCell ref="C474:H474"/>
    <mergeCell ref="C479:F479"/>
    <mergeCell ref="G479:H479"/>
    <mergeCell ref="C515:F515"/>
    <mergeCell ref="G515:H515"/>
    <mergeCell ref="C516:F516"/>
    <mergeCell ref="G516:H516"/>
    <mergeCell ref="C529:F529"/>
    <mergeCell ref="G529:H529"/>
    <mergeCell ref="E530:H530"/>
    <mergeCell ref="F531:H531"/>
    <mergeCell ref="E532:H532"/>
  </mergeCells>
  <conditionalFormatting sqref="B528:H528">
    <cfRule type="expression" priority="2" aboveAverage="0" equalAverage="0" bottom="0" percent="0" rank="0" text="" dxfId="10873">
      <formula>$B$528&lt;1</formula>
    </cfRule>
  </conditionalFormatting>
  <conditionalFormatting sqref="B527:H527">
    <cfRule type="expression" priority="3" aboveAverage="0" equalAverage="0" bottom="0" percent="0" rank="0" text="" dxfId="10874">
      <formula>$B$527&lt;1</formula>
    </cfRule>
  </conditionalFormatting>
  <conditionalFormatting sqref="B526:H526">
    <cfRule type="expression" priority="4" aboveAverage="0" equalAverage="0" bottom="0" percent="0" rank="0" text="" dxfId="10875">
      <formula>$B$526&lt;1</formula>
    </cfRule>
  </conditionalFormatting>
  <conditionalFormatting sqref="B525:H525">
    <cfRule type="expression" priority="5" aboveAverage="0" equalAverage="0" bottom="0" percent="0" rank="0" text="" dxfId="10876">
      <formula>$B$525&lt;1</formula>
    </cfRule>
  </conditionalFormatting>
  <conditionalFormatting sqref="B524:H524">
    <cfRule type="expression" priority="6" aboveAverage="0" equalAverage="0" bottom="0" percent="0" rank="0" text="" dxfId="10877">
      <formula>$B$524&lt;1</formula>
    </cfRule>
  </conditionalFormatting>
  <conditionalFormatting sqref="B523:H523">
    <cfRule type="expression" priority="7" aboveAverage="0" equalAverage="0" bottom="0" percent="0" rank="0" text="" dxfId="10878">
      <formula>$B$523&lt;1</formula>
    </cfRule>
  </conditionalFormatting>
  <conditionalFormatting sqref="B522:H522">
    <cfRule type="expression" priority="8" aboveAverage="0" equalAverage="0" bottom="0" percent="0" rank="0" text="" dxfId="10879">
      <formula>$B$522&lt;1</formula>
    </cfRule>
  </conditionalFormatting>
  <conditionalFormatting sqref="B521:H521">
    <cfRule type="expression" priority="9" aboveAverage="0" equalAverage="0" bottom="0" percent="0" rank="0" text="" dxfId="10880">
      <formula>$B$521&lt;1</formula>
    </cfRule>
  </conditionalFormatting>
  <conditionalFormatting sqref="B520:H520">
    <cfRule type="expression" priority="10" aboveAverage="0" equalAverage="0" bottom="0" percent="0" rank="0" text="" dxfId="10881">
      <formula>$B$520&lt;1</formula>
    </cfRule>
  </conditionalFormatting>
  <conditionalFormatting sqref="B519:H519">
    <cfRule type="expression" priority="11" aboveAverage="0" equalAverage="0" bottom="0" percent="0" rank="0" text="" dxfId="10882">
      <formula>$B$519&lt;1</formula>
    </cfRule>
  </conditionalFormatting>
  <conditionalFormatting sqref="B518:H518">
    <cfRule type="expression" priority="12" aboveAverage="0" equalAverage="0" bottom="0" percent="0" rank="0" text="" dxfId="10883">
      <formula>$B$518&lt;1</formula>
    </cfRule>
  </conditionalFormatting>
  <conditionalFormatting sqref="B514:H514">
    <cfRule type="expression" priority="13" aboveAverage="0" equalAverage="0" bottom="0" percent="0" rank="0" text="" dxfId="10884">
      <formula>$B$514&lt;1</formula>
    </cfRule>
  </conditionalFormatting>
  <conditionalFormatting sqref="B513:H513">
    <cfRule type="expression" priority="14" aboveAverage="0" equalAverage="0" bottom="0" percent="0" rank="0" text="" dxfId="10885">
      <formula>$B$513&lt;1</formula>
    </cfRule>
  </conditionalFormatting>
  <conditionalFormatting sqref="B512:H512">
    <cfRule type="expression" priority="15" aboveAverage="0" equalAverage="0" bottom="0" percent="0" rank="0" text="" dxfId="10886">
      <formula>$B$512&lt;1</formula>
    </cfRule>
  </conditionalFormatting>
  <conditionalFormatting sqref="B511:H511">
    <cfRule type="expression" priority="16" aboveAverage="0" equalAverage="0" bottom="0" percent="0" rank="0" text="" dxfId="10887">
      <formula>$B$511&lt;1</formula>
    </cfRule>
  </conditionalFormatting>
  <conditionalFormatting sqref="B510:H510">
    <cfRule type="expression" priority="17" aboveAverage="0" equalAverage="0" bottom="0" percent="0" rank="0" text="" dxfId="10888">
      <formula>$B$510&lt;1</formula>
    </cfRule>
  </conditionalFormatting>
  <conditionalFormatting sqref="B509:H509">
    <cfRule type="expression" priority="18" aboveAverage="0" equalAverage="0" bottom="0" percent="0" rank="0" text="" dxfId="10889">
      <formula>$B$509&lt;1</formula>
    </cfRule>
  </conditionalFormatting>
  <conditionalFormatting sqref="B508:H508">
    <cfRule type="expression" priority="19" aboveAverage="0" equalAverage="0" bottom="0" percent="0" rank="0" text="" dxfId="10890">
      <formula>$B$508&lt;1</formula>
    </cfRule>
  </conditionalFormatting>
  <conditionalFormatting sqref="B507:H507">
    <cfRule type="expression" priority="20" aboveAverage="0" equalAverage="0" bottom="0" percent="0" rank="0" text="" dxfId="10891">
      <formula>$B$507&lt;1</formula>
    </cfRule>
  </conditionalFormatting>
  <conditionalFormatting sqref="B506:H506">
    <cfRule type="expression" priority="21" aboveAverage="0" equalAverage="0" bottom="0" percent="0" rank="0" text="" dxfId="10892">
      <formula>$B$506&lt;1</formula>
    </cfRule>
  </conditionalFormatting>
  <conditionalFormatting sqref="B505:H505">
    <cfRule type="expression" priority="22" aboveAverage="0" equalAverage="0" bottom="0" percent="0" rank="0" text="" dxfId="10893">
      <formula>$B$505&lt;1</formula>
    </cfRule>
  </conditionalFormatting>
  <conditionalFormatting sqref="B504:H504">
    <cfRule type="expression" priority="23" aboveAverage="0" equalAverage="0" bottom="0" percent="0" rank="0" text="" dxfId="10894">
      <formula>$B$504&lt;1</formula>
    </cfRule>
  </conditionalFormatting>
  <conditionalFormatting sqref="B503:H503">
    <cfRule type="expression" priority="24" aboveAverage="0" equalAverage="0" bottom="0" percent="0" rank="0" text="" dxfId="10895">
      <formula>$B$503&lt;1</formula>
    </cfRule>
  </conditionalFormatting>
  <conditionalFormatting sqref="B502:H502">
    <cfRule type="expression" priority="25" aboveAverage="0" equalAverage="0" bottom="0" percent="0" rank="0" text="" dxfId="10896">
      <formula>$B$502&lt;1</formula>
    </cfRule>
  </conditionalFormatting>
  <conditionalFormatting sqref="B501:H501">
    <cfRule type="expression" priority="26" aboveAverage="0" equalAverage="0" bottom="0" percent="0" rank="0" text="" dxfId="10897">
      <formula>$B$501&lt;1</formula>
    </cfRule>
  </conditionalFormatting>
  <conditionalFormatting sqref="B500:H500">
    <cfRule type="expression" priority="27" aboveAverage="0" equalAverage="0" bottom="0" percent="0" rank="0" text="" dxfId="10898">
      <formula>$B$500&lt;1</formula>
    </cfRule>
  </conditionalFormatting>
  <conditionalFormatting sqref="B499:H499">
    <cfRule type="expression" priority="28" aboveAverage="0" equalAverage="0" bottom="0" percent="0" rank="0" text="" dxfId="10899">
      <formula>$B$499&lt;1</formula>
    </cfRule>
  </conditionalFormatting>
  <conditionalFormatting sqref="B498:H498">
    <cfRule type="expression" priority="29" aboveAverage="0" equalAverage="0" bottom="0" percent="0" rank="0" text="" dxfId="10900">
      <formula>$B$498&lt;1</formula>
    </cfRule>
  </conditionalFormatting>
  <conditionalFormatting sqref="B497:H497">
    <cfRule type="expression" priority="30" aboveAverage="0" equalAverage="0" bottom="0" percent="0" rank="0" text="" dxfId="10901">
      <formula>$B$497&lt;1</formula>
    </cfRule>
  </conditionalFormatting>
  <conditionalFormatting sqref="B496:H496">
    <cfRule type="expression" priority="31" aboveAverage="0" equalAverage="0" bottom="0" percent="0" rank="0" text="" dxfId="10902">
      <formula>$B$496&lt;1</formula>
    </cfRule>
  </conditionalFormatting>
  <conditionalFormatting sqref="B495:H495">
    <cfRule type="expression" priority="32" aboveAverage="0" equalAverage="0" bottom="0" percent="0" rank="0" text="" dxfId="10903">
      <formula>$B$495&lt;1</formula>
    </cfRule>
  </conditionalFormatting>
  <conditionalFormatting sqref="B494:H494">
    <cfRule type="expression" priority="33" aboveAverage="0" equalAverage="0" bottom="0" percent="0" rank="0" text="" dxfId="10904">
      <formula>$B$494&lt;1</formula>
    </cfRule>
  </conditionalFormatting>
  <conditionalFormatting sqref="B493:H493">
    <cfRule type="expression" priority="34" aboveAverage="0" equalAverage="0" bottom="0" percent="0" rank="0" text="" dxfId="10905">
      <formula>$B$493&lt;1</formula>
    </cfRule>
  </conditionalFormatting>
  <conditionalFormatting sqref="B492:H492">
    <cfRule type="expression" priority="35" aboveAverage="0" equalAverage="0" bottom="0" percent="0" rank="0" text="" dxfId="10906">
      <formula>$B$492&lt;1</formula>
    </cfRule>
  </conditionalFormatting>
  <conditionalFormatting sqref="B491:H491">
    <cfRule type="expression" priority="36" aboveAverage="0" equalAverage="0" bottom="0" percent="0" rank="0" text="" dxfId="10907">
      <formula>$B$491&lt;1</formula>
    </cfRule>
  </conditionalFormatting>
  <conditionalFormatting sqref="B490:H490">
    <cfRule type="expression" priority="37" aboveAverage="0" equalAverage="0" bottom="0" percent="0" rank="0" text="" dxfId="10908">
      <formula>$B$490&lt;1</formula>
    </cfRule>
  </conditionalFormatting>
  <conditionalFormatting sqref="B489:H489">
    <cfRule type="expression" priority="38" aboveAverage="0" equalAverage="0" bottom="0" percent="0" rank="0" text="" dxfId="10909">
      <formula>$B$489&lt;1</formula>
    </cfRule>
  </conditionalFormatting>
  <conditionalFormatting sqref="B488:H488">
    <cfRule type="expression" priority="39" aboveAverage="0" equalAverage="0" bottom="0" percent="0" rank="0" text="" dxfId="10910">
      <formula>$B$488&lt;1</formula>
    </cfRule>
  </conditionalFormatting>
  <conditionalFormatting sqref="B487:H487">
    <cfRule type="expression" priority="40" aboveAverage="0" equalAverage="0" bottom="0" percent="0" rank="0" text="" dxfId="10911">
      <formula>$B$487&lt;1</formula>
    </cfRule>
  </conditionalFormatting>
  <conditionalFormatting sqref="B486:H486">
    <cfRule type="expression" priority="41" aboveAverage="0" equalAverage="0" bottom="0" percent="0" rank="0" text="" dxfId="10912">
      <formula>$B$486&lt;1</formula>
    </cfRule>
  </conditionalFormatting>
  <conditionalFormatting sqref="B485:H485">
    <cfRule type="expression" priority="42" aboveAverage="0" equalAverage="0" bottom="0" percent="0" rank="0" text="" dxfId="10913">
      <formula>$B$485&lt;1</formula>
    </cfRule>
  </conditionalFormatting>
  <conditionalFormatting sqref="B484:H484">
    <cfRule type="expression" priority="43" aboveAverage="0" equalAverage="0" bottom="0" percent="0" rank="0" text="" dxfId="10914">
      <formula>$B$484&lt;1</formula>
    </cfRule>
  </conditionalFormatting>
  <conditionalFormatting sqref="B483:H483">
    <cfRule type="expression" priority="44" aboveAverage="0" equalAverage="0" bottom="0" percent="0" rank="0" text="" dxfId="10915">
      <formula>$B$483&lt;1</formula>
    </cfRule>
  </conditionalFormatting>
  <conditionalFormatting sqref="B482:H482">
    <cfRule type="expression" priority="45" aboveAverage="0" equalAverage="0" bottom="0" percent="0" rank="0" text="" dxfId="10916">
      <formula>$B$482&lt;1</formula>
    </cfRule>
  </conditionalFormatting>
  <conditionalFormatting sqref="B481:H481">
    <cfRule type="expression" priority="46" aboveAverage="0" equalAverage="0" bottom="0" percent="0" rank="0" text="" dxfId="10917">
      <formula>$B$481&lt;1</formula>
    </cfRule>
  </conditionalFormatting>
  <conditionalFormatting sqref="B478:H478">
    <cfRule type="expression" priority="47" aboveAverage="0" equalAverage="0" bottom="0" percent="0" rank="0" text="" dxfId="10918">
      <formula>$B$478&lt;1</formula>
    </cfRule>
  </conditionalFormatting>
  <conditionalFormatting sqref="B477:H477">
    <cfRule type="expression" priority="48" aboveAverage="0" equalAverage="0" bottom="0" percent="0" rank="0" text="" dxfId="10919">
      <formula>$B$477&lt;1</formula>
    </cfRule>
  </conditionalFormatting>
  <conditionalFormatting sqref="B476:H476">
    <cfRule type="expression" priority="49" aboveAverage="0" equalAverage="0" bottom="0" percent="0" rank="0" text="" dxfId="10920">
      <formula>$B$476&lt;1</formula>
    </cfRule>
  </conditionalFormatting>
  <conditionalFormatting sqref="B471:H471">
    <cfRule type="expression" priority="50" aboveAverage="0" equalAverage="0" bottom="0" percent="0" rank="0" text="" dxfId="10921">
      <formula>$B$471&lt;1</formula>
    </cfRule>
  </conditionalFormatting>
  <conditionalFormatting sqref="B470:H470">
    <cfRule type="expression" priority="51" aboveAverage="0" equalAverage="0" bottom="0" percent="0" rank="0" text="" dxfId="10922">
      <formula>$B$470&lt;1</formula>
    </cfRule>
  </conditionalFormatting>
  <conditionalFormatting sqref="B469:H469">
    <cfRule type="expression" priority="52" aboveAverage="0" equalAverage="0" bottom="0" percent="0" rank="0" text="" dxfId="10923">
      <formula>$B$469&lt;1</formula>
    </cfRule>
  </conditionalFormatting>
  <conditionalFormatting sqref="B468:H468">
    <cfRule type="expression" priority="53" aboveAverage="0" equalAverage="0" bottom="0" percent="0" rank="0" text="" dxfId="10924">
      <formula>$B$468&lt;1</formula>
    </cfRule>
  </conditionalFormatting>
  <conditionalFormatting sqref="B467:H467">
    <cfRule type="expression" priority="54" aboveAverage="0" equalAverage="0" bottom="0" percent="0" rank="0" text="" dxfId="10925">
      <formula>$B$467&lt;1</formula>
    </cfRule>
  </conditionalFormatting>
  <conditionalFormatting sqref="B466:H466">
    <cfRule type="expression" priority="55" aboveAverage="0" equalAverage="0" bottom="0" percent="0" rank="0" text="" dxfId="10926">
      <formula>$B$466&lt;1</formula>
    </cfRule>
  </conditionalFormatting>
  <conditionalFormatting sqref="B465:H465">
    <cfRule type="expression" priority="56" aboveAverage="0" equalAverage="0" bottom="0" percent="0" rank="0" text="" dxfId="10927">
      <formula>$B$465&lt;1</formula>
    </cfRule>
  </conditionalFormatting>
  <conditionalFormatting sqref="B464:H464">
    <cfRule type="expression" priority="57" aboveAverage="0" equalAverage="0" bottom="0" percent="0" rank="0" text="" dxfId="10928">
      <formula>$B$464&lt;1</formula>
    </cfRule>
  </conditionalFormatting>
  <conditionalFormatting sqref="B463:H463">
    <cfRule type="expression" priority="58" aboveAverage="0" equalAverage="0" bottom="0" percent="0" rank="0" text="" dxfId="10929">
      <formula>$B$463&lt;1</formula>
    </cfRule>
  </conditionalFormatting>
  <conditionalFormatting sqref="B462:H462">
    <cfRule type="expression" priority="59" aboveAverage="0" equalAverage="0" bottom="0" percent="0" rank="0" text="" dxfId="10930">
      <formula>$B$462&lt;1</formula>
    </cfRule>
  </conditionalFormatting>
  <conditionalFormatting sqref="B461:H461">
    <cfRule type="expression" priority="60" aboveAverage="0" equalAverage="0" bottom="0" percent="0" rank="0" text="" dxfId="10931">
      <formula>$B$461&lt;1</formula>
    </cfRule>
  </conditionalFormatting>
  <conditionalFormatting sqref="B460:H460">
    <cfRule type="expression" priority="61" aboveAverage="0" equalAverage="0" bottom="0" percent="0" rank="0" text="" dxfId="10932">
      <formula>$B$460&lt;1</formula>
    </cfRule>
  </conditionalFormatting>
  <conditionalFormatting sqref="B459:H459">
    <cfRule type="expression" priority="62" aboveAverage="0" equalAverage="0" bottom="0" percent="0" rank="0" text="" dxfId="10933">
      <formula>$B$459&lt;1</formula>
    </cfRule>
  </conditionalFormatting>
  <conditionalFormatting sqref="B458:H458">
    <cfRule type="expression" priority="63" aboveAverage="0" equalAverage="0" bottom="0" percent="0" rank="0" text="" dxfId="10934">
      <formula>$B$458&lt;1</formula>
    </cfRule>
  </conditionalFormatting>
  <conditionalFormatting sqref="B457:H457">
    <cfRule type="expression" priority="64" aboveAverage="0" equalAverage="0" bottom="0" percent="0" rank="0" text="" dxfId="10935">
      <formula>$B$457&lt;1</formula>
    </cfRule>
  </conditionalFormatting>
  <conditionalFormatting sqref="B456:H456">
    <cfRule type="expression" priority="65" aboveAverage="0" equalAverage="0" bottom="0" percent="0" rank="0" text="" dxfId="10936">
      <formula>$B$456&lt;1</formula>
    </cfRule>
  </conditionalFormatting>
  <conditionalFormatting sqref="B455:H455">
    <cfRule type="expression" priority="66" aboveAverage="0" equalAverage="0" bottom="0" percent="0" rank="0" text="" dxfId="10937">
      <formula>$B$455&lt;1</formula>
    </cfRule>
  </conditionalFormatting>
  <conditionalFormatting sqref="B454:H454">
    <cfRule type="expression" priority="67" aboveAverage="0" equalAverage="0" bottom="0" percent="0" rank="0" text="" dxfId="10938">
      <formula>$B$454&lt;1</formula>
    </cfRule>
  </conditionalFormatting>
  <conditionalFormatting sqref="B453:H453">
    <cfRule type="expression" priority="68" aboveAverage="0" equalAverage="0" bottom="0" percent="0" rank="0" text="" dxfId="10939">
      <formula>$B$453&lt;1</formula>
    </cfRule>
  </conditionalFormatting>
  <conditionalFormatting sqref="B452:H452">
    <cfRule type="expression" priority="69" aboveAverage="0" equalAverage="0" bottom="0" percent="0" rank="0" text="" dxfId="10940">
      <formula>$B$452&lt;1</formula>
    </cfRule>
  </conditionalFormatting>
  <conditionalFormatting sqref="B451:H451">
    <cfRule type="expression" priority="70" aboveAverage="0" equalAverage="0" bottom="0" percent="0" rank="0" text="" dxfId="10941">
      <formula>$B$451&lt;1</formula>
    </cfRule>
  </conditionalFormatting>
  <conditionalFormatting sqref="B450:H450">
    <cfRule type="expression" priority="71" aboveAverage="0" equalAverage="0" bottom="0" percent="0" rank="0" text="" dxfId="10942">
      <formula>$B$450&lt;1</formula>
    </cfRule>
  </conditionalFormatting>
  <conditionalFormatting sqref="B449:H449">
    <cfRule type="expression" priority="72" aboveAverage="0" equalAverage="0" bottom="0" percent="0" rank="0" text="" dxfId="10943">
      <formula>$B$449&lt;1</formula>
    </cfRule>
  </conditionalFormatting>
  <conditionalFormatting sqref="B448:H448">
    <cfRule type="expression" priority="73" aboveAverage="0" equalAverage="0" bottom="0" percent="0" rank="0" text="" dxfId="10944">
      <formula>$B$448&lt;1</formula>
    </cfRule>
  </conditionalFormatting>
  <conditionalFormatting sqref="B447:H447">
    <cfRule type="expression" priority="74" aboveAverage="0" equalAverage="0" bottom="0" percent="0" rank="0" text="" dxfId="10945">
      <formula>$B$447&lt;1</formula>
    </cfRule>
  </conditionalFormatting>
  <conditionalFormatting sqref="B446:H446">
    <cfRule type="expression" priority="75" aboveAverage="0" equalAverage="0" bottom="0" percent="0" rank="0" text="" dxfId="10946">
      <formula>$B$446&lt;1</formula>
    </cfRule>
  </conditionalFormatting>
  <conditionalFormatting sqref="B445:H445">
    <cfRule type="expression" priority="76" aboveAverage="0" equalAverage="0" bottom="0" percent="0" rank="0" text="" dxfId="10947">
      <formula>$B$445&lt;1</formula>
    </cfRule>
  </conditionalFormatting>
  <conditionalFormatting sqref="B444:H444">
    <cfRule type="expression" priority="77" aboveAverage="0" equalAverage="0" bottom="0" percent="0" rank="0" text="" dxfId="10948">
      <formula>$B$444&lt;1</formula>
    </cfRule>
  </conditionalFormatting>
  <conditionalFormatting sqref="B443:H443">
    <cfRule type="expression" priority="78" aboveAverage="0" equalAverage="0" bottom="0" percent="0" rank="0" text="" dxfId="10949">
      <formula>$B$443&lt;1</formula>
    </cfRule>
  </conditionalFormatting>
  <conditionalFormatting sqref="B442:H442">
    <cfRule type="expression" priority="79" aboveAverage="0" equalAverage="0" bottom="0" percent="0" rank="0" text="" dxfId="10950">
      <formula>$B$442&lt;1</formula>
    </cfRule>
  </conditionalFormatting>
  <conditionalFormatting sqref="B441:H441">
    <cfRule type="expression" priority="80" aboveAverage="0" equalAverage="0" bottom="0" percent="0" rank="0" text="" dxfId="10951">
      <formula>$B$441&lt;1</formula>
    </cfRule>
  </conditionalFormatting>
  <conditionalFormatting sqref="B440:H440">
    <cfRule type="expression" priority="81" aboveAverage="0" equalAverage="0" bottom="0" percent="0" rank="0" text="" dxfId="10952">
      <formula>$B$440&lt;1</formula>
    </cfRule>
  </conditionalFormatting>
  <conditionalFormatting sqref="B439:H439">
    <cfRule type="expression" priority="82" aboveAverage="0" equalAverage="0" bottom="0" percent="0" rank="0" text="" dxfId="10953">
      <formula>$B$439&lt;1</formula>
    </cfRule>
  </conditionalFormatting>
  <conditionalFormatting sqref="B438:H438">
    <cfRule type="expression" priority="83" aboveAverage="0" equalAverage="0" bottom="0" percent="0" rank="0" text="" dxfId="10954">
      <formula>$B$438&lt;1</formula>
    </cfRule>
  </conditionalFormatting>
  <conditionalFormatting sqref="B437:H437">
    <cfRule type="expression" priority="84" aboveAverage="0" equalAverage="0" bottom="0" percent="0" rank="0" text="" dxfId="10955">
      <formula>$B$437&lt;1</formula>
    </cfRule>
  </conditionalFormatting>
  <conditionalFormatting sqref="B436:H436">
    <cfRule type="expression" priority="85" aboveAverage="0" equalAverage="0" bottom="0" percent="0" rank="0" text="" dxfId="10956">
      <formula>$B$436&lt;1</formula>
    </cfRule>
  </conditionalFormatting>
  <conditionalFormatting sqref="B435:H435">
    <cfRule type="expression" priority="86" aboveAverage="0" equalAverage="0" bottom="0" percent="0" rank="0" text="" dxfId="10957">
      <formula>$B$435&lt;1</formula>
    </cfRule>
  </conditionalFormatting>
  <conditionalFormatting sqref="B434:H434">
    <cfRule type="expression" priority="87" aboveAverage="0" equalAverage="0" bottom="0" percent="0" rank="0" text="" dxfId="10958">
      <formula>$B$434&lt;1</formula>
    </cfRule>
  </conditionalFormatting>
  <conditionalFormatting sqref="B433:H433">
    <cfRule type="expression" priority="88" aboveAverage="0" equalAverage="0" bottom="0" percent="0" rank="0" text="" dxfId="10959">
      <formula>$B$433&lt;1</formula>
    </cfRule>
  </conditionalFormatting>
  <conditionalFormatting sqref="B432:H432">
    <cfRule type="expression" priority="89" aboveAverage="0" equalAverage="0" bottom="0" percent="0" rank="0" text="" dxfId="10960">
      <formula>$B$432&lt;1</formula>
    </cfRule>
  </conditionalFormatting>
  <conditionalFormatting sqref="B431:H431">
    <cfRule type="expression" priority="90" aboveAverage="0" equalAverage="0" bottom="0" percent="0" rank="0" text="" dxfId="10961">
      <formula>$B$431&lt;1</formula>
    </cfRule>
  </conditionalFormatting>
  <conditionalFormatting sqref="B430:H430">
    <cfRule type="expression" priority="91" aboveAverage="0" equalAverage="0" bottom="0" percent="0" rank="0" text="" dxfId="10962">
      <formula>$B$430&lt;1</formula>
    </cfRule>
  </conditionalFormatting>
  <conditionalFormatting sqref="B429:H429">
    <cfRule type="expression" priority="92" aboveAverage="0" equalAverage="0" bottom="0" percent="0" rank="0" text="" dxfId="10963">
      <formula>$B$429&lt;1</formula>
    </cfRule>
  </conditionalFormatting>
  <conditionalFormatting sqref="B428:H428">
    <cfRule type="expression" priority="93" aboveAverage="0" equalAverage="0" bottom="0" percent="0" rank="0" text="" dxfId="10964">
      <formula>$B$428&lt;1</formula>
    </cfRule>
  </conditionalFormatting>
  <conditionalFormatting sqref="B427:H427">
    <cfRule type="expression" priority="94" aboveAverage="0" equalAverage="0" bottom="0" percent="0" rank="0" text="" dxfId="10965">
      <formula>$B$427&lt;1</formula>
    </cfRule>
  </conditionalFormatting>
  <conditionalFormatting sqref="B426:H426">
    <cfRule type="expression" priority="95" aboveAverage="0" equalAverage="0" bottom="0" percent="0" rank="0" text="" dxfId="10966">
      <formula>$B$426&lt;1</formula>
    </cfRule>
  </conditionalFormatting>
  <conditionalFormatting sqref="B425:H425">
    <cfRule type="expression" priority="96" aboveAverage="0" equalAverage="0" bottom="0" percent="0" rank="0" text="" dxfId="10967">
      <formula>$B$425&lt;1</formula>
    </cfRule>
  </conditionalFormatting>
  <conditionalFormatting sqref="B424:H424">
    <cfRule type="expression" priority="97" aboveAverage="0" equalAverage="0" bottom="0" percent="0" rank="0" text="" dxfId="10968">
      <formula>$B$424&lt;1</formula>
    </cfRule>
  </conditionalFormatting>
  <conditionalFormatting sqref="B423:H423">
    <cfRule type="expression" priority="98" aboveAverage="0" equalAverage="0" bottom="0" percent="0" rank="0" text="" dxfId="10969">
      <formula>$B$423&lt;1</formula>
    </cfRule>
  </conditionalFormatting>
  <conditionalFormatting sqref="B422:H422">
    <cfRule type="expression" priority="99" aboveAverage="0" equalAverage="0" bottom="0" percent="0" rank="0" text="" dxfId="10970">
      <formula>$B$422&lt;1</formula>
    </cfRule>
  </conditionalFormatting>
  <conditionalFormatting sqref="B421:H421">
    <cfRule type="expression" priority="100" aboveAverage="0" equalAverage="0" bottom="0" percent="0" rank="0" text="" dxfId="10971">
      <formula>$B$421&lt;1</formula>
    </cfRule>
  </conditionalFormatting>
  <conditionalFormatting sqref="B420:H420">
    <cfRule type="expression" priority="101" aboveAverage="0" equalAverage="0" bottom="0" percent="0" rank="0" text="" dxfId="10972">
      <formula>$B$420&lt;1</formula>
    </cfRule>
  </conditionalFormatting>
  <conditionalFormatting sqref="B419:H419">
    <cfRule type="expression" priority="102" aboveAverage="0" equalAverage="0" bottom="0" percent="0" rank="0" text="" dxfId="10973">
      <formula>$B$419&lt;1</formula>
    </cfRule>
  </conditionalFormatting>
  <conditionalFormatting sqref="B418:H418">
    <cfRule type="expression" priority="103" aboveAverage="0" equalAverage="0" bottom="0" percent="0" rank="0" text="" dxfId="10974">
      <formula>$B$418&lt;1</formula>
    </cfRule>
  </conditionalFormatting>
  <conditionalFormatting sqref="B417:H417">
    <cfRule type="expression" priority="104" aboveAverage="0" equalAverage="0" bottom="0" percent="0" rank="0" text="" dxfId="10975">
      <formula>$B$417&lt;1</formula>
    </cfRule>
  </conditionalFormatting>
  <conditionalFormatting sqref="B416:H416">
    <cfRule type="expression" priority="105" aboveAverage="0" equalAverage="0" bottom="0" percent="0" rank="0" text="" dxfId="10976">
      <formula>$B$416&lt;1</formula>
    </cfRule>
  </conditionalFormatting>
  <conditionalFormatting sqref="B415:H415">
    <cfRule type="expression" priority="106" aboveAverage="0" equalAverage="0" bottom="0" percent="0" rank="0" text="" dxfId="10977">
      <formula>$B$415&lt;1</formula>
    </cfRule>
  </conditionalFormatting>
  <conditionalFormatting sqref="B414:H414">
    <cfRule type="expression" priority="107" aboveAverage="0" equalAverage="0" bottom="0" percent="0" rank="0" text="" dxfId="10978">
      <formula>$B$414&lt;1</formula>
    </cfRule>
  </conditionalFormatting>
  <conditionalFormatting sqref="B413:H413">
    <cfRule type="expression" priority="108" aboveAverage="0" equalAverage="0" bottom="0" percent="0" rank="0" text="" dxfId="10979">
      <formula>$B$413&lt;1</formula>
    </cfRule>
  </conditionalFormatting>
  <conditionalFormatting sqref="B412:H412">
    <cfRule type="expression" priority="109" aboveAverage="0" equalAverage="0" bottom="0" percent="0" rank="0" text="" dxfId="10980">
      <formula>$B$412&lt;1</formula>
    </cfRule>
  </conditionalFormatting>
  <conditionalFormatting sqref="B411:H411">
    <cfRule type="expression" priority="110" aboveAverage="0" equalAverage="0" bottom="0" percent="0" rank="0" text="" dxfId="10981">
      <formula>$B$411&lt;1</formula>
    </cfRule>
  </conditionalFormatting>
  <conditionalFormatting sqref="B410:H410">
    <cfRule type="expression" priority="111" aboveAverage="0" equalAverage="0" bottom="0" percent="0" rank="0" text="" dxfId="10982">
      <formula>$B$410&lt;1</formula>
    </cfRule>
  </conditionalFormatting>
  <conditionalFormatting sqref="B409:H409">
    <cfRule type="expression" priority="112" aboveAverage="0" equalAverage="0" bottom="0" percent="0" rank="0" text="" dxfId="10983">
      <formula>$B$409&lt;1</formula>
    </cfRule>
  </conditionalFormatting>
  <conditionalFormatting sqref="B408:H408">
    <cfRule type="expression" priority="113" aboveAverage="0" equalAverage="0" bottom="0" percent="0" rank="0" text="" dxfId="10984">
      <formula>$B$408&lt;1</formula>
    </cfRule>
  </conditionalFormatting>
  <conditionalFormatting sqref="B407:H407">
    <cfRule type="expression" priority="114" aboveAverage="0" equalAverage="0" bottom="0" percent="0" rank="0" text="" dxfId="10985">
      <formula>$B$407&lt;1</formula>
    </cfRule>
  </conditionalFormatting>
  <conditionalFormatting sqref="B406:H406">
    <cfRule type="expression" priority="115" aboveAverage="0" equalAverage="0" bottom="0" percent="0" rank="0" text="" dxfId="10986">
      <formula>$B$406&lt;1</formula>
    </cfRule>
  </conditionalFormatting>
  <conditionalFormatting sqref="B405:H405">
    <cfRule type="expression" priority="116" aboveAverage="0" equalAverage="0" bottom="0" percent="0" rank="0" text="" dxfId="10987">
      <formula>$B$405&lt;1</formula>
    </cfRule>
  </conditionalFormatting>
  <conditionalFormatting sqref="B404:H404">
    <cfRule type="expression" priority="117" aboveAverage="0" equalAverage="0" bottom="0" percent="0" rank="0" text="" dxfId="10988">
      <formula>$B$404&lt;1</formula>
    </cfRule>
  </conditionalFormatting>
  <conditionalFormatting sqref="B403:H403">
    <cfRule type="expression" priority="118" aboveAverage="0" equalAverage="0" bottom="0" percent="0" rank="0" text="" dxfId="10989">
      <formula>$B$403&lt;1</formula>
    </cfRule>
  </conditionalFormatting>
  <conditionalFormatting sqref="B402:H402">
    <cfRule type="expression" priority="119" aboveAverage="0" equalAverage="0" bottom="0" percent="0" rank="0" text="" dxfId="10990">
      <formula>$B$402&lt;1</formula>
    </cfRule>
  </conditionalFormatting>
  <conditionalFormatting sqref="B401:H401">
    <cfRule type="expression" priority="120" aboveAverage="0" equalAverage="0" bottom="0" percent="0" rank="0" text="" dxfId="10991">
      <formula>$B$401&lt;1</formula>
    </cfRule>
  </conditionalFormatting>
  <conditionalFormatting sqref="B400:H400">
    <cfRule type="expression" priority="121" aboveAverage="0" equalAverage="0" bottom="0" percent="0" rank="0" text="" dxfId="10992">
      <formula>$B$400&lt;1</formula>
    </cfRule>
  </conditionalFormatting>
  <conditionalFormatting sqref="B399:H399">
    <cfRule type="expression" priority="122" aboveAverage="0" equalAverage="0" bottom="0" percent="0" rank="0" text="" dxfId="10993">
      <formula>$B$399&lt;1</formula>
    </cfRule>
  </conditionalFormatting>
  <conditionalFormatting sqref="B398:H398">
    <cfRule type="expression" priority="123" aboveAverage="0" equalAverage="0" bottom="0" percent="0" rank="0" text="" dxfId="10994">
      <formula>$B$398&lt;1</formula>
    </cfRule>
  </conditionalFormatting>
  <conditionalFormatting sqref="B397:H397">
    <cfRule type="expression" priority="124" aboveAverage="0" equalAverage="0" bottom="0" percent="0" rank="0" text="" dxfId="10995">
      <formula>$B$397&lt;1</formula>
    </cfRule>
  </conditionalFormatting>
  <conditionalFormatting sqref="B396:H396">
    <cfRule type="expression" priority="125" aboveAverage="0" equalAverage="0" bottom="0" percent="0" rank="0" text="" dxfId="10996">
      <formula>$B$396&lt;1</formula>
    </cfRule>
  </conditionalFormatting>
  <conditionalFormatting sqref="B395:H395">
    <cfRule type="expression" priority="126" aboveAverage="0" equalAverage="0" bottom="0" percent="0" rank="0" text="" dxfId="10997">
      <formula>$B$395&lt;1</formula>
    </cfRule>
  </conditionalFormatting>
  <conditionalFormatting sqref="B394:H394">
    <cfRule type="expression" priority="127" aboveAverage="0" equalAverage="0" bottom="0" percent="0" rank="0" text="" dxfId="10998">
      <formula>$B$394&lt;1</formula>
    </cfRule>
  </conditionalFormatting>
  <conditionalFormatting sqref="B393:H393">
    <cfRule type="expression" priority="128" aboveAverage="0" equalAverage="0" bottom="0" percent="0" rank="0" text="" dxfId="10999">
      <formula>$B$393&lt;1</formula>
    </cfRule>
  </conditionalFormatting>
  <conditionalFormatting sqref="B392:H392">
    <cfRule type="expression" priority="129" aboveAverage="0" equalAverage="0" bottom="0" percent="0" rank="0" text="" dxfId="11000">
      <formula>$B$392&lt;1</formula>
    </cfRule>
  </conditionalFormatting>
  <conditionalFormatting sqref="B391:H391">
    <cfRule type="expression" priority="130" aboveAverage="0" equalAverage="0" bottom="0" percent="0" rank="0" text="" dxfId="11001">
      <formula>$B$391&lt;1</formula>
    </cfRule>
  </conditionalFormatting>
  <conditionalFormatting sqref="B390:H390">
    <cfRule type="expression" priority="131" aboveAverage="0" equalAverage="0" bottom="0" percent="0" rank="0" text="" dxfId="11002">
      <formula>$B$390&lt;1</formula>
    </cfRule>
  </conditionalFormatting>
  <conditionalFormatting sqref="B389:H389">
    <cfRule type="expression" priority="132" aboveAverage="0" equalAverage="0" bottom="0" percent="0" rank="0" text="" dxfId="11003">
      <formula>$B$389&lt;1</formula>
    </cfRule>
  </conditionalFormatting>
  <conditionalFormatting sqref="B388:H388">
    <cfRule type="expression" priority="133" aboveAverage="0" equalAverage="0" bottom="0" percent="0" rank="0" text="" dxfId="11004">
      <formula>$B$388&lt;1</formula>
    </cfRule>
  </conditionalFormatting>
  <conditionalFormatting sqref="B387:H387">
    <cfRule type="expression" priority="134" aboveAverage="0" equalAverage="0" bottom="0" percent="0" rank="0" text="" dxfId="11005">
      <formula>$B$387&lt;1</formula>
    </cfRule>
  </conditionalFormatting>
  <conditionalFormatting sqref="B386:H386">
    <cfRule type="expression" priority="135" aboveAverage="0" equalAverage="0" bottom="0" percent="0" rank="0" text="" dxfId="11006">
      <formula>$B$386&lt;1</formula>
    </cfRule>
  </conditionalFormatting>
  <conditionalFormatting sqref="B385:H385">
    <cfRule type="expression" priority="136" aboveAverage="0" equalAverage="0" bottom="0" percent="0" rank="0" text="" dxfId="11007">
      <formula>$B$385&lt;1</formula>
    </cfRule>
  </conditionalFormatting>
  <conditionalFormatting sqref="B384:H384">
    <cfRule type="expression" priority="137" aboveAverage="0" equalAverage="0" bottom="0" percent="0" rank="0" text="" dxfId="11008">
      <formula>$B$384&lt;1</formula>
    </cfRule>
  </conditionalFormatting>
  <conditionalFormatting sqref="B383:H383">
    <cfRule type="expression" priority="138" aboveAverage="0" equalAverage="0" bottom="0" percent="0" rank="0" text="" dxfId="11009">
      <formula>$B$383&lt;1</formula>
    </cfRule>
  </conditionalFormatting>
  <conditionalFormatting sqref="B382:H382">
    <cfRule type="expression" priority="139" aboveAverage="0" equalAverage="0" bottom="0" percent="0" rank="0" text="" dxfId="11010">
      <formula>$B$382&lt;1</formula>
    </cfRule>
  </conditionalFormatting>
  <conditionalFormatting sqref="B381:H381">
    <cfRule type="expression" priority="140" aboveAverage="0" equalAverage="0" bottom="0" percent="0" rank="0" text="" dxfId="11011">
      <formula>$B$381&lt;1</formula>
    </cfRule>
  </conditionalFormatting>
  <conditionalFormatting sqref="B380:H380">
    <cfRule type="expression" priority="141" aboveAverage="0" equalAverage="0" bottom="0" percent="0" rank="0" text="" dxfId="11012">
      <formula>$B$380&lt;1</formula>
    </cfRule>
  </conditionalFormatting>
  <conditionalFormatting sqref="B379:H379">
    <cfRule type="expression" priority="142" aboveAverage="0" equalAverage="0" bottom="0" percent="0" rank="0" text="" dxfId="11013">
      <formula>$B$379&lt;1</formula>
    </cfRule>
  </conditionalFormatting>
  <conditionalFormatting sqref="B378:H378">
    <cfRule type="expression" priority="143" aboveAverage="0" equalAverage="0" bottom="0" percent="0" rank="0" text="" dxfId="11014">
      <formula>$B$378&lt;1</formula>
    </cfRule>
  </conditionalFormatting>
  <conditionalFormatting sqref="B377:H377">
    <cfRule type="expression" priority="144" aboveAverage="0" equalAverage="0" bottom="0" percent="0" rank="0" text="" dxfId="11015">
      <formula>$B$377&lt;1</formula>
    </cfRule>
  </conditionalFormatting>
  <conditionalFormatting sqref="B376:H376">
    <cfRule type="expression" priority="145" aboveAverage="0" equalAverage="0" bottom="0" percent="0" rank="0" text="" dxfId="11016">
      <formula>$B$376&lt;1</formula>
    </cfRule>
  </conditionalFormatting>
  <conditionalFormatting sqref="B375:H375">
    <cfRule type="expression" priority="146" aboveAverage="0" equalAverage="0" bottom="0" percent="0" rank="0" text="" dxfId="11017">
      <formula>$B$375&lt;1</formula>
    </cfRule>
  </conditionalFormatting>
  <conditionalFormatting sqref="B374:H374">
    <cfRule type="expression" priority="147" aboveAverage="0" equalAverage="0" bottom="0" percent="0" rank="0" text="" dxfId="11018">
      <formula>$B$374&lt;1</formula>
    </cfRule>
  </conditionalFormatting>
  <conditionalFormatting sqref="B373:H373">
    <cfRule type="expression" priority="148" aboveAverage="0" equalAverage="0" bottom="0" percent="0" rank="0" text="" dxfId="11019">
      <formula>$B$373&lt;1</formula>
    </cfRule>
  </conditionalFormatting>
  <conditionalFormatting sqref="B372:H372">
    <cfRule type="expression" priority="149" aboveAverage="0" equalAverage="0" bottom="0" percent="0" rank="0" text="" dxfId="11020">
      <formula>$B$372&lt;1</formula>
    </cfRule>
  </conditionalFormatting>
  <conditionalFormatting sqref="B371:H371">
    <cfRule type="expression" priority="150" aboveAverage="0" equalAverage="0" bottom="0" percent="0" rank="0" text="" dxfId="11021">
      <formula>$B$371&lt;1</formula>
    </cfRule>
  </conditionalFormatting>
  <conditionalFormatting sqref="B370:H370">
    <cfRule type="expression" priority="151" aboveAverage="0" equalAverage="0" bottom="0" percent="0" rank="0" text="" dxfId="11022">
      <formula>$B$370&lt;1</formula>
    </cfRule>
  </conditionalFormatting>
  <conditionalFormatting sqref="B369:H369">
    <cfRule type="expression" priority="152" aboveAverage="0" equalAverage="0" bottom="0" percent="0" rank="0" text="" dxfId="11023">
      <formula>$B$369&lt;1</formula>
    </cfRule>
  </conditionalFormatting>
  <conditionalFormatting sqref="B368:H368">
    <cfRule type="expression" priority="153" aboveAverage="0" equalAverage="0" bottom="0" percent="0" rank="0" text="" dxfId="11024">
      <formula>$B$368&lt;1</formula>
    </cfRule>
  </conditionalFormatting>
  <conditionalFormatting sqref="B367:H367">
    <cfRule type="expression" priority="154" aboveAverage="0" equalAverage="0" bottom="0" percent="0" rank="0" text="" dxfId="11025">
      <formula>$B$367&lt;1</formula>
    </cfRule>
  </conditionalFormatting>
  <conditionalFormatting sqref="B366:H366">
    <cfRule type="expression" priority="155" aboveAverage="0" equalAverage="0" bottom="0" percent="0" rank="0" text="" dxfId="11026">
      <formula>$B$366&lt;1</formula>
    </cfRule>
  </conditionalFormatting>
  <conditionalFormatting sqref="B365:H365">
    <cfRule type="expression" priority="156" aboveAverage="0" equalAverage="0" bottom="0" percent="0" rank="0" text="" dxfId="11027">
      <formula>$B$365&lt;1</formula>
    </cfRule>
  </conditionalFormatting>
  <conditionalFormatting sqref="B364:H364">
    <cfRule type="expression" priority="157" aboveAverage="0" equalAverage="0" bottom="0" percent="0" rank="0" text="" dxfId="11028">
      <formula>$B$364&lt;1</formula>
    </cfRule>
  </conditionalFormatting>
  <conditionalFormatting sqref="B363:H363">
    <cfRule type="expression" priority="158" aboveAverage="0" equalAverage="0" bottom="0" percent="0" rank="0" text="" dxfId="11029">
      <formula>$B$363&lt;1</formula>
    </cfRule>
  </conditionalFormatting>
  <conditionalFormatting sqref="B362:H362">
    <cfRule type="expression" priority="159" aboveAverage="0" equalAverage="0" bottom="0" percent="0" rank="0" text="" dxfId="11030">
      <formula>$B$362&lt;1</formula>
    </cfRule>
  </conditionalFormatting>
  <conditionalFormatting sqref="B359:H359">
    <cfRule type="expression" priority="160" aboveAverage="0" equalAverage="0" bottom="0" percent="0" rank="0" text="" dxfId="11031">
      <formula>$B$359&lt;1</formula>
    </cfRule>
  </conditionalFormatting>
  <conditionalFormatting sqref="B358:H358">
    <cfRule type="expression" priority="161" aboveAverage="0" equalAverage="0" bottom="0" percent="0" rank="0" text="" dxfId="11032">
      <formula>$B$358&lt;1</formula>
    </cfRule>
  </conditionalFormatting>
  <conditionalFormatting sqref="B357:H357">
    <cfRule type="expression" priority="162" aboveAverage="0" equalAverage="0" bottom="0" percent="0" rank="0" text="" dxfId="11033">
      <formula>$B$357&lt;1</formula>
    </cfRule>
  </conditionalFormatting>
  <conditionalFormatting sqref="B356:H356">
    <cfRule type="expression" priority="163" aboveAverage="0" equalAverage="0" bottom="0" percent="0" rank="0" text="" dxfId="11034">
      <formula>$B$356&lt;1</formula>
    </cfRule>
  </conditionalFormatting>
  <conditionalFormatting sqref="B355:H355">
    <cfRule type="expression" priority="164" aboveAverage="0" equalAverage="0" bottom="0" percent="0" rank="0" text="" dxfId="11035">
      <formula>$B$355&lt;1</formula>
    </cfRule>
  </conditionalFormatting>
  <conditionalFormatting sqref="B354:H354">
    <cfRule type="expression" priority="165" aboveAverage="0" equalAverage="0" bottom="0" percent="0" rank="0" text="" dxfId="11036">
      <formula>$B$354&lt;1</formula>
    </cfRule>
  </conditionalFormatting>
  <conditionalFormatting sqref="B353:H353">
    <cfRule type="expression" priority="166" aboveAverage="0" equalAverage="0" bottom="0" percent="0" rank="0" text="" dxfId="11037">
      <formula>$B$353&lt;1</formula>
    </cfRule>
  </conditionalFormatting>
  <conditionalFormatting sqref="B352:H352">
    <cfRule type="expression" priority="167" aboveAverage="0" equalAverage="0" bottom="0" percent="0" rank="0" text="" dxfId="11038">
      <formula>$B$352&lt;1</formula>
    </cfRule>
  </conditionalFormatting>
  <conditionalFormatting sqref="B351:H351">
    <cfRule type="expression" priority="168" aboveAverage="0" equalAverage="0" bottom="0" percent="0" rank="0" text="" dxfId="11039">
      <formula>$B$351&lt;1</formula>
    </cfRule>
  </conditionalFormatting>
  <conditionalFormatting sqref="B350:H350">
    <cfRule type="expression" priority="169" aboveAverage="0" equalAverage="0" bottom="0" percent="0" rank="0" text="" dxfId="11040">
      <formula>$B$350&lt;1</formula>
    </cfRule>
  </conditionalFormatting>
  <conditionalFormatting sqref="B349:H349">
    <cfRule type="expression" priority="170" aboveAverage="0" equalAverage="0" bottom="0" percent="0" rank="0" text="" dxfId="11041">
      <formula>$B$349&lt;1</formula>
    </cfRule>
  </conditionalFormatting>
  <conditionalFormatting sqref="B348:H348">
    <cfRule type="expression" priority="171" aboveAverage="0" equalAverage="0" bottom="0" percent="0" rank="0" text="" dxfId="11042">
      <formula>$B$348&lt;1</formula>
    </cfRule>
  </conditionalFormatting>
  <conditionalFormatting sqref="B343:H343">
    <cfRule type="expression" priority="172" aboveAverage="0" equalAverage="0" bottom="0" percent="0" rank="0" text="" dxfId="11043">
      <formula>$B$343&lt;1</formula>
    </cfRule>
  </conditionalFormatting>
  <conditionalFormatting sqref="B342:H342">
    <cfRule type="expression" priority="173" aboveAverage="0" equalAverage="0" bottom="0" percent="0" rank="0" text="" dxfId="11044">
      <formula>$B$342&lt;1</formula>
    </cfRule>
  </conditionalFormatting>
  <conditionalFormatting sqref="B341:H341">
    <cfRule type="expression" priority="174" aboveAverage="0" equalAverage="0" bottom="0" percent="0" rank="0" text="" dxfId="11045">
      <formula>$B$341&lt;1</formula>
    </cfRule>
  </conditionalFormatting>
  <conditionalFormatting sqref="B340:H340">
    <cfRule type="expression" priority="175" aboveAverage="0" equalAverage="0" bottom="0" percent="0" rank="0" text="" dxfId="11046">
      <formula>$B$340&lt;1</formula>
    </cfRule>
  </conditionalFormatting>
  <conditionalFormatting sqref="B339:H339">
    <cfRule type="expression" priority="176" aboveAverage="0" equalAverage="0" bottom="0" percent="0" rank="0" text="" dxfId="11047">
      <formula>$B$339&lt;1</formula>
    </cfRule>
  </conditionalFormatting>
  <conditionalFormatting sqref="B338:H338">
    <cfRule type="expression" priority="177" aboveAverage="0" equalAverage="0" bottom="0" percent="0" rank="0" text="" dxfId="11048">
      <formula>$B$338&lt;1</formula>
    </cfRule>
  </conditionalFormatting>
  <conditionalFormatting sqref="B337:H337">
    <cfRule type="expression" priority="178" aboveAverage="0" equalAverage="0" bottom="0" percent="0" rank="0" text="" dxfId="11049">
      <formula>$B$337&lt;1</formula>
    </cfRule>
  </conditionalFormatting>
  <conditionalFormatting sqref="B336:H336">
    <cfRule type="expression" priority="179" aboveAverage="0" equalAverage="0" bottom="0" percent="0" rank="0" text="" dxfId="11050">
      <formula>$B$336&lt;1</formula>
    </cfRule>
  </conditionalFormatting>
  <conditionalFormatting sqref="B335:H335">
    <cfRule type="expression" priority="180" aboveAverage="0" equalAverage="0" bottom="0" percent="0" rank="0" text="" dxfId="11051">
      <formula>$B$335&lt;1</formula>
    </cfRule>
  </conditionalFormatting>
  <conditionalFormatting sqref="B334:H334">
    <cfRule type="expression" priority="181" aboveAverage="0" equalAverage="0" bottom="0" percent="0" rank="0" text="" dxfId="11052">
      <formula>$B$334&lt;1</formula>
    </cfRule>
  </conditionalFormatting>
  <conditionalFormatting sqref="B333:H333">
    <cfRule type="expression" priority="182" aboveAverage="0" equalAverage="0" bottom="0" percent="0" rank="0" text="" dxfId="11053">
      <formula>$B$333&lt;1</formula>
    </cfRule>
  </conditionalFormatting>
  <conditionalFormatting sqref="B332:H332">
    <cfRule type="expression" priority="183" aboveAverage="0" equalAverage="0" bottom="0" percent="0" rank="0" text="" dxfId="11054">
      <formula>$B$332&lt;1</formula>
    </cfRule>
  </conditionalFormatting>
  <conditionalFormatting sqref="B331:H331">
    <cfRule type="expression" priority="184" aboveAverage="0" equalAverage="0" bottom="0" percent="0" rank="0" text="" dxfId="11055">
      <formula>$B$331&lt;1</formula>
    </cfRule>
  </conditionalFormatting>
  <conditionalFormatting sqref="B330:H330">
    <cfRule type="expression" priority="185" aboveAverage="0" equalAverage="0" bottom="0" percent="0" rank="0" text="" dxfId="11056">
      <formula>$B$330&lt;1</formula>
    </cfRule>
  </conditionalFormatting>
  <conditionalFormatting sqref="B329:H329">
    <cfRule type="expression" priority="186" aboveAverage="0" equalAverage="0" bottom="0" percent="0" rank="0" text="" dxfId="11057">
      <formula>$B$329&lt;1</formula>
    </cfRule>
  </conditionalFormatting>
  <conditionalFormatting sqref="B328:H328">
    <cfRule type="expression" priority="187" aboveAverage="0" equalAverage="0" bottom="0" percent="0" rank="0" text="" dxfId="11058">
      <formula>$B$328&lt;1</formula>
    </cfRule>
  </conditionalFormatting>
  <conditionalFormatting sqref="B327:H327">
    <cfRule type="expression" priority="188" aboveAverage="0" equalAverage="0" bottom="0" percent="0" rank="0" text="" dxfId="11059">
      <formula>$B$327&lt;1</formula>
    </cfRule>
  </conditionalFormatting>
  <conditionalFormatting sqref="B326:H326">
    <cfRule type="expression" priority="189" aboveAverage="0" equalAverage="0" bottom="0" percent="0" rank="0" text="" dxfId="11060">
      <formula>$B$326&lt;1</formula>
    </cfRule>
  </conditionalFormatting>
  <conditionalFormatting sqref="B325:H325">
    <cfRule type="expression" priority="190" aboveAverage="0" equalAverage="0" bottom="0" percent="0" rank="0" text="" dxfId="11061">
      <formula>$B$325&lt;1</formula>
    </cfRule>
  </conditionalFormatting>
  <conditionalFormatting sqref="B324:H324">
    <cfRule type="expression" priority="191" aboveAverage="0" equalAverage="0" bottom="0" percent="0" rank="0" text="" dxfId="11062">
      <formula>$B$324&lt;1</formula>
    </cfRule>
  </conditionalFormatting>
  <conditionalFormatting sqref="B323:H323">
    <cfRule type="expression" priority="192" aboveAverage="0" equalAverage="0" bottom="0" percent="0" rank="0" text="" dxfId="11063">
      <formula>$B$323&lt;1</formula>
    </cfRule>
  </conditionalFormatting>
  <conditionalFormatting sqref="B322:H322">
    <cfRule type="expression" priority="193" aboveAverage="0" equalAverage="0" bottom="0" percent="0" rank="0" text="" dxfId="11064">
      <formula>$B$322&lt;1</formula>
    </cfRule>
  </conditionalFormatting>
  <conditionalFormatting sqref="B321:H321">
    <cfRule type="expression" priority="194" aboveAverage="0" equalAverage="0" bottom="0" percent="0" rank="0" text="" dxfId="11065">
      <formula>$B$321&lt;1</formula>
    </cfRule>
  </conditionalFormatting>
  <conditionalFormatting sqref="B320:H320">
    <cfRule type="expression" priority="195" aboveAverage="0" equalAverage="0" bottom="0" percent="0" rank="0" text="" dxfId="11066">
      <formula>$B$320&lt;1</formula>
    </cfRule>
  </conditionalFormatting>
  <conditionalFormatting sqref="B319:H319">
    <cfRule type="expression" priority="196" aboveAverage="0" equalAverage="0" bottom="0" percent="0" rank="0" text="" dxfId="11067">
      <formula>$B$319&lt;1</formula>
    </cfRule>
  </conditionalFormatting>
  <conditionalFormatting sqref="B318:H318">
    <cfRule type="expression" priority="197" aboveAverage="0" equalAverage="0" bottom="0" percent="0" rank="0" text="" dxfId="11068">
      <formula>$B$318&lt;1</formula>
    </cfRule>
  </conditionalFormatting>
  <conditionalFormatting sqref="B317:H317">
    <cfRule type="expression" priority="198" aboveAverage="0" equalAverage="0" bottom="0" percent="0" rank="0" text="" dxfId="11069">
      <formula>$B$317&lt;1</formula>
    </cfRule>
  </conditionalFormatting>
  <conditionalFormatting sqref="B316:H316">
    <cfRule type="expression" priority="199" aboveAverage="0" equalAverage="0" bottom="0" percent="0" rank="0" text="" dxfId="11070">
      <formula>$B$316&lt;1</formula>
    </cfRule>
  </conditionalFormatting>
  <conditionalFormatting sqref="B315:H315">
    <cfRule type="expression" priority="200" aboveAverage="0" equalAverage="0" bottom="0" percent="0" rank="0" text="" dxfId="11071">
      <formula>$B$315&lt;1</formula>
    </cfRule>
  </conditionalFormatting>
  <conditionalFormatting sqref="B314:H314">
    <cfRule type="expression" priority="201" aboveAverage="0" equalAverage="0" bottom="0" percent="0" rank="0" text="" dxfId="11072">
      <formula>$B$314&lt;1</formula>
    </cfRule>
  </conditionalFormatting>
  <conditionalFormatting sqref="B313:H313">
    <cfRule type="expression" priority="202" aboveAverage="0" equalAverage="0" bottom="0" percent="0" rank="0" text="" dxfId="11073">
      <formula>$B$313&lt;1</formula>
    </cfRule>
  </conditionalFormatting>
  <conditionalFormatting sqref="B312:H312">
    <cfRule type="expression" priority="203" aboveAverage="0" equalAverage="0" bottom="0" percent="0" rank="0" text="" dxfId="11074">
      <formula>$B$312&lt;1</formula>
    </cfRule>
  </conditionalFormatting>
  <conditionalFormatting sqref="B311:H311">
    <cfRule type="expression" priority="204" aboveAverage="0" equalAverage="0" bottom="0" percent="0" rank="0" text="" dxfId="11075">
      <formula>$B$311&lt;1</formula>
    </cfRule>
  </conditionalFormatting>
  <conditionalFormatting sqref="B310:H310">
    <cfRule type="expression" priority="205" aboveAverage="0" equalAverage="0" bottom="0" percent="0" rank="0" text="" dxfId="11076">
      <formula>$B$310&lt;1</formula>
    </cfRule>
  </conditionalFormatting>
  <conditionalFormatting sqref="B309:H309">
    <cfRule type="expression" priority="206" aboveAverage="0" equalAverage="0" bottom="0" percent="0" rank="0" text="" dxfId="11077">
      <formula>$B$309&lt;1</formula>
    </cfRule>
  </conditionalFormatting>
  <conditionalFormatting sqref="B308:H308">
    <cfRule type="expression" priority="207" aboveAverage="0" equalAverage="0" bottom="0" percent="0" rank="0" text="" dxfId="11078">
      <formula>$B$308&lt;1</formula>
    </cfRule>
  </conditionalFormatting>
  <conditionalFormatting sqref="B307:H307">
    <cfRule type="expression" priority="208" aboveAverage="0" equalAverage="0" bottom="0" percent="0" rank="0" text="" dxfId="11079">
      <formula>$B$307&lt;1</formula>
    </cfRule>
  </conditionalFormatting>
  <conditionalFormatting sqref="B306:H306">
    <cfRule type="expression" priority="209" aboveAverage="0" equalAverage="0" bottom="0" percent="0" rank="0" text="" dxfId="11080">
      <formula>$B$306&lt;1</formula>
    </cfRule>
  </conditionalFormatting>
  <conditionalFormatting sqref="B305:H305">
    <cfRule type="expression" priority="210" aboveAverage="0" equalAverage="0" bottom="0" percent="0" rank="0" text="" dxfId="11081">
      <formula>$B$305&lt;1</formula>
    </cfRule>
  </conditionalFormatting>
  <conditionalFormatting sqref="B304:H304">
    <cfRule type="expression" priority="211" aboveAverage="0" equalAverage="0" bottom="0" percent="0" rank="0" text="" dxfId="11082">
      <formula>$B$304&lt;1</formula>
    </cfRule>
  </conditionalFormatting>
  <conditionalFormatting sqref="B303:H303">
    <cfRule type="expression" priority="212" aboveAverage="0" equalAverage="0" bottom="0" percent="0" rank="0" text="" dxfId="11083">
      <formula>$B$303&lt;1</formula>
    </cfRule>
  </conditionalFormatting>
  <conditionalFormatting sqref="B302:H302">
    <cfRule type="expression" priority="213" aboveAverage="0" equalAverage="0" bottom="0" percent="0" rank="0" text="" dxfId="11084">
      <formula>$B$302&lt;1</formula>
    </cfRule>
  </conditionalFormatting>
  <conditionalFormatting sqref="B301:H301">
    <cfRule type="expression" priority="214" aboveAverage="0" equalAverage="0" bottom="0" percent="0" rank="0" text="" dxfId="11085">
      <formula>$B$301&lt;1</formula>
    </cfRule>
  </conditionalFormatting>
  <conditionalFormatting sqref="B300:H300">
    <cfRule type="expression" priority="215" aboveAverage="0" equalAverage="0" bottom="0" percent="0" rank="0" text="" dxfId="11086">
      <formula>$B$300&lt;1</formula>
    </cfRule>
  </conditionalFormatting>
  <conditionalFormatting sqref="B299:H299">
    <cfRule type="expression" priority="216" aboveAverage="0" equalAverage="0" bottom="0" percent="0" rank="0" text="" dxfId="11087">
      <formula>$B$299&lt;1</formula>
    </cfRule>
  </conditionalFormatting>
  <conditionalFormatting sqref="B298:H298">
    <cfRule type="expression" priority="217" aboveAverage="0" equalAverage="0" bottom="0" percent="0" rank="0" text="" dxfId="11088">
      <formula>$B$298&lt;1</formula>
    </cfRule>
  </conditionalFormatting>
  <conditionalFormatting sqref="B297:H297">
    <cfRule type="expression" priority="218" aboveAverage="0" equalAverage="0" bottom="0" percent="0" rank="0" text="" dxfId="11089">
      <formula>$B$297&lt;1</formula>
    </cfRule>
  </conditionalFormatting>
  <conditionalFormatting sqref="B296:H296">
    <cfRule type="expression" priority="219" aboveAverage="0" equalAverage="0" bottom="0" percent="0" rank="0" text="" dxfId="11090">
      <formula>$B$296&lt;1</formula>
    </cfRule>
  </conditionalFormatting>
  <conditionalFormatting sqref="B295:H295">
    <cfRule type="expression" priority="220" aboveAverage="0" equalAverage="0" bottom="0" percent="0" rank="0" text="" dxfId="11091">
      <formula>$B$295&lt;1</formula>
    </cfRule>
  </conditionalFormatting>
  <conditionalFormatting sqref="B294:H294">
    <cfRule type="expression" priority="221" aboveAverage="0" equalAverage="0" bottom="0" percent="0" rank="0" text="" dxfId="11092">
      <formula>$B$294&lt;1</formula>
    </cfRule>
  </conditionalFormatting>
  <conditionalFormatting sqref="B293:H293">
    <cfRule type="expression" priority="222" aboveAverage="0" equalAverage="0" bottom="0" percent="0" rank="0" text="" dxfId="11093">
      <formula>$B$293&lt;1</formula>
    </cfRule>
  </conditionalFormatting>
  <conditionalFormatting sqref="B292:H292">
    <cfRule type="expression" priority="223" aboveAverage="0" equalAverage="0" bottom="0" percent="0" rank="0" text="" dxfId="11094">
      <formula>$B$292&lt;1</formula>
    </cfRule>
  </conditionalFormatting>
  <conditionalFormatting sqref="B291:H291">
    <cfRule type="expression" priority="224" aboveAverage="0" equalAverage="0" bottom="0" percent="0" rank="0" text="" dxfId="11095">
      <formula>$B$291&lt;1</formula>
    </cfRule>
  </conditionalFormatting>
  <conditionalFormatting sqref="B290:H290">
    <cfRule type="expression" priority="225" aboveAverage="0" equalAverage="0" bottom="0" percent="0" rank="0" text="" dxfId="11096">
      <formula>$B$290&lt;1</formula>
    </cfRule>
  </conditionalFormatting>
  <conditionalFormatting sqref="B289:H289">
    <cfRule type="expression" priority="226" aboveAverage="0" equalAverage="0" bottom="0" percent="0" rank="0" text="" dxfId="11097">
      <formula>$B$289&lt;1</formula>
    </cfRule>
  </conditionalFormatting>
  <conditionalFormatting sqref="B288:H288">
    <cfRule type="expression" priority="227" aboveAverage="0" equalAverage="0" bottom="0" percent="0" rank="0" text="" dxfId="11098">
      <formula>$B$288&lt;1</formula>
    </cfRule>
  </conditionalFormatting>
  <conditionalFormatting sqref="B287:H287">
    <cfRule type="expression" priority="228" aboveAverage="0" equalAverage="0" bottom="0" percent="0" rank="0" text="" dxfId="11099">
      <formula>$B$287&lt;1</formula>
    </cfRule>
  </conditionalFormatting>
  <conditionalFormatting sqref="B286:H286">
    <cfRule type="expression" priority="229" aboveAverage="0" equalAverage="0" bottom="0" percent="0" rank="0" text="" dxfId="11100">
      <formula>$B$286&lt;1</formula>
    </cfRule>
  </conditionalFormatting>
  <conditionalFormatting sqref="B285:H285">
    <cfRule type="expression" priority="230" aboveAverage="0" equalAverage="0" bottom="0" percent="0" rank="0" text="" dxfId="11101">
      <formula>$B$285&lt;1</formula>
    </cfRule>
  </conditionalFormatting>
  <conditionalFormatting sqref="B284:H284">
    <cfRule type="expression" priority="231" aboveAverage="0" equalAverage="0" bottom="0" percent="0" rank="0" text="" dxfId="11102">
      <formula>$B$284&lt;1</formula>
    </cfRule>
  </conditionalFormatting>
  <conditionalFormatting sqref="B283:H283">
    <cfRule type="expression" priority="232" aboveAverage="0" equalAverage="0" bottom="0" percent="0" rank="0" text="" dxfId="11103">
      <formula>$B$283&lt;1</formula>
    </cfRule>
  </conditionalFormatting>
  <conditionalFormatting sqref="B282:H282">
    <cfRule type="expression" priority="233" aboveAverage="0" equalAverage="0" bottom="0" percent="0" rank="0" text="" dxfId="11104">
      <formula>$B$282&lt;1</formula>
    </cfRule>
  </conditionalFormatting>
  <conditionalFormatting sqref="B281:H281">
    <cfRule type="expression" priority="234" aboveAverage="0" equalAverage="0" bottom="0" percent="0" rank="0" text="" dxfId="11105">
      <formula>$B$281&lt;1</formula>
    </cfRule>
  </conditionalFormatting>
  <conditionalFormatting sqref="B280:H280">
    <cfRule type="expression" priority="235" aboveAverage="0" equalAverage="0" bottom="0" percent="0" rank="0" text="" dxfId="11106">
      <formula>$B$280&lt;1</formula>
    </cfRule>
  </conditionalFormatting>
  <conditionalFormatting sqref="B279:H279">
    <cfRule type="expression" priority="236" aboveAverage="0" equalAverage="0" bottom="0" percent="0" rank="0" text="" dxfId="11107">
      <formula>$B$279&lt;1</formula>
    </cfRule>
  </conditionalFormatting>
  <conditionalFormatting sqref="B278:H278">
    <cfRule type="expression" priority="237" aboveAverage="0" equalAverage="0" bottom="0" percent="0" rank="0" text="" dxfId="11108">
      <formula>$B$278&lt;1</formula>
    </cfRule>
  </conditionalFormatting>
  <conditionalFormatting sqref="B277:H277">
    <cfRule type="expression" priority="238" aboveAverage="0" equalAverage="0" bottom="0" percent="0" rank="0" text="" dxfId="11109">
      <formula>$B$277&lt;1</formula>
    </cfRule>
  </conditionalFormatting>
  <conditionalFormatting sqref="B276:H276">
    <cfRule type="expression" priority="239" aboveAverage="0" equalAverage="0" bottom="0" percent="0" rank="0" text="" dxfId="11110">
      <formula>$B$276&lt;1</formula>
    </cfRule>
  </conditionalFormatting>
  <conditionalFormatting sqref="B275:H275">
    <cfRule type="expression" priority="240" aboveAverage="0" equalAverage="0" bottom="0" percent="0" rank="0" text="" dxfId="11111">
      <formula>$B$275&lt;1</formula>
    </cfRule>
  </conditionalFormatting>
  <conditionalFormatting sqref="B274:H274">
    <cfRule type="expression" priority="241" aboveAverage="0" equalAverage="0" bottom="0" percent="0" rank="0" text="" dxfId="11112">
      <formula>$B$274&lt;1</formula>
    </cfRule>
  </conditionalFormatting>
  <conditionalFormatting sqref="B273:H273">
    <cfRule type="expression" priority="242" aboveAverage="0" equalAverage="0" bottom="0" percent="0" rank="0" text="" dxfId="11113">
      <formula>$B$273&lt;1</formula>
    </cfRule>
  </conditionalFormatting>
  <conditionalFormatting sqref="B272:H272">
    <cfRule type="expression" priority="243" aboveAverage="0" equalAverage="0" bottom="0" percent="0" rank="0" text="" dxfId="11114">
      <formula>$B$272&lt;1</formula>
    </cfRule>
  </conditionalFormatting>
  <conditionalFormatting sqref="B271:H271">
    <cfRule type="expression" priority="244" aboveAverage="0" equalAverage="0" bottom="0" percent="0" rank="0" text="" dxfId="11115">
      <formula>$B$271&lt;1</formula>
    </cfRule>
  </conditionalFormatting>
  <conditionalFormatting sqref="B270:H270">
    <cfRule type="expression" priority="245" aboveAverage="0" equalAverage="0" bottom="0" percent="0" rank="0" text="" dxfId="11116">
      <formula>$B$270&lt;1</formula>
    </cfRule>
  </conditionalFormatting>
  <conditionalFormatting sqref="B269:H269">
    <cfRule type="expression" priority="246" aboveAverage="0" equalAverage="0" bottom="0" percent="0" rank="0" text="" dxfId="11117">
      <formula>$B$269&lt;1</formula>
    </cfRule>
  </conditionalFormatting>
  <conditionalFormatting sqref="B268:H268">
    <cfRule type="expression" priority="247" aboveAverage="0" equalAverage="0" bottom="0" percent="0" rank="0" text="" dxfId="11118">
      <formula>$B$268&lt;1</formula>
    </cfRule>
  </conditionalFormatting>
  <conditionalFormatting sqref="B265:H265">
    <cfRule type="expression" priority="248" aboveAverage="0" equalAverage="0" bottom="0" percent="0" rank="0" text="" dxfId="11119">
      <formula>$B$265&lt;1</formula>
    </cfRule>
  </conditionalFormatting>
  <conditionalFormatting sqref="B264:H264">
    <cfRule type="expression" priority="249" aboveAverage="0" equalAverage="0" bottom="0" percent="0" rank="0" text="" dxfId="11120">
      <formula>$B$264&lt;1</formula>
    </cfRule>
  </conditionalFormatting>
  <conditionalFormatting sqref="B263:H263">
    <cfRule type="expression" priority="250" aboveAverage="0" equalAverage="0" bottom="0" percent="0" rank="0" text="" dxfId="11121">
      <formula>$B$263&lt;1</formula>
    </cfRule>
  </conditionalFormatting>
  <conditionalFormatting sqref="B262:H262">
    <cfRule type="expression" priority="251" aboveAverage="0" equalAverage="0" bottom="0" percent="0" rank="0" text="" dxfId="11122">
      <formula>$B$262&lt;1</formula>
    </cfRule>
  </conditionalFormatting>
  <conditionalFormatting sqref="B261:H261">
    <cfRule type="expression" priority="252" aboveAverage="0" equalAverage="0" bottom="0" percent="0" rank="0" text="" dxfId="11123">
      <formula>$B$261&lt;1</formula>
    </cfRule>
  </conditionalFormatting>
  <conditionalFormatting sqref="B260:H260">
    <cfRule type="expression" priority="253" aboveAverage="0" equalAverage="0" bottom="0" percent="0" rank="0" text="" dxfId="11124">
      <formula>$B$260&lt;1</formula>
    </cfRule>
  </conditionalFormatting>
  <conditionalFormatting sqref="B259:H259">
    <cfRule type="expression" priority="254" aboveAverage="0" equalAverage="0" bottom="0" percent="0" rank="0" text="" dxfId="11125">
      <formula>$B$259&lt;1</formula>
    </cfRule>
  </conditionalFormatting>
  <conditionalFormatting sqref="B258:H258">
    <cfRule type="expression" priority="255" aboveAverage="0" equalAverage="0" bottom="0" percent="0" rank="0" text="" dxfId="11126">
      <formula>$B$258&lt;1</formula>
    </cfRule>
  </conditionalFormatting>
  <conditionalFormatting sqref="B257:H257">
    <cfRule type="expression" priority="256" aboveAverage="0" equalAverage="0" bottom="0" percent="0" rank="0" text="" dxfId="11127">
      <formula>$B$257&lt;1</formula>
    </cfRule>
  </conditionalFormatting>
  <conditionalFormatting sqref="B256:H256">
    <cfRule type="expression" priority="257" aboveAverage="0" equalAverage="0" bottom="0" percent="0" rank="0" text="" dxfId="11128">
      <formula>$B$256&lt;1</formula>
    </cfRule>
  </conditionalFormatting>
  <conditionalFormatting sqref="B255:H255">
    <cfRule type="expression" priority="258" aboveAverage="0" equalAverage="0" bottom="0" percent="0" rank="0" text="" dxfId="11129">
      <formula>$B$255&lt;1</formula>
    </cfRule>
  </conditionalFormatting>
  <conditionalFormatting sqref="B254:H254">
    <cfRule type="expression" priority="259" aboveAverage="0" equalAverage="0" bottom="0" percent="0" rank="0" text="" dxfId="11130">
      <formula>$B$254&lt;1</formula>
    </cfRule>
  </conditionalFormatting>
  <conditionalFormatting sqref="B253:H253">
    <cfRule type="expression" priority="260" aboveAverage="0" equalAverage="0" bottom="0" percent="0" rank="0" text="" dxfId="11131">
      <formula>$B$253&lt;1</formula>
    </cfRule>
  </conditionalFormatting>
  <conditionalFormatting sqref="B252:H252">
    <cfRule type="expression" priority="261" aboveAverage="0" equalAverage="0" bottom="0" percent="0" rank="0" text="" dxfId="11132">
      <formula>$B$252&lt;1</formula>
    </cfRule>
  </conditionalFormatting>
  <conditionalFormatting sqref="B251:H251">
    <cfRule type="expression" priority="262" aboveAverage="0" equalAverage="0" bottom="0" percent="0" rank="0" text="" dxfId="11133">
      <formula>$B$251&lt;1</formula>
    </cfRule>
  </conditionalFormatting>
  <conditionalFormatting sqref="B250:H250">
    <cfRule type="expression" priority="263" aboveAverage="0" equalAverage="0" bottom="0" percent="0" rank="0" text="" dxfId="11134">
      <formula>$B$250&lt;1</formula>
    </cfRule>
  </conditionalFormatting>
  <conditionalFormatting sqref="B249:H249">
    <cfRule type="expression" priority="264" aboveAverage="0" equalAverage="0" bottom="0" percent="0" rank="0" text="" dxfId="11135">
      <formula>$B$249&lt;1</formula>
    </cfRule>
  </conditionalFormatting>
  <conditionalFormatting sqref="B248:H248">
    <cfRule type="expression" priority="265" aboveAverage="0" equalAverage="0" bottom="0" percent="0" rank="0" text="" dxfId="11136">
      <formula>$B$248&lt;1</formula>
    </cfRule>
  </conditionalFormatting>
  <conditionalFormatting sqref="B247:H247">
    <cfRule type="expression" priority="266" aboveAverage="0" equalAverage="0" bottom="0" percent="0" rank="0" text="" dxfId="11137">
      <formula>$B$247&lt;1</formula>
    </cfRule>
  </conditionalFormatting>
  <conditionalFormatting sqref="B246:H246">
    <cfRule type="expression" priority="267" aboveAverage="0" equalAverage="0" bottom="0" percent="0" rank="0" text="" dxfId="11138">
      <formula>$B$246&lt;1</formula>
    </cfRule>
  </conditionalFormatting>
  <conditionalFormatting sqref="B245:H245">
    <cfRule type="expression" priority="268" aboveAverage="0" equalAverage="0" bottom="0" percent="0" rank="0" text="" dxfId="11139">
      <formula>$B$245&lt;1</formula>
    </cfRule>
  </conditionalFormatting>
  <conditionalFormatting sqref="B244:H244">
    <cfRule type="expression" priority="269" aboveAverage="0" equalAverage="0" bottom="0" percent="0" rank="0" text="" dxfId="11140">
      <formula>$B$244&lt;1</formula>
    </cfRule>
  </conditionalFormatting>
  <conditionalFormatting sqref="B243:H243">
    <cfRule type="expression" priority="270" aboveAverage="0" equalAverage="0" bottom="0" percent="0" rank="0" text="" dxfId="11141">
      <formula>$B$243&lt;1</formula>
    </cfRule>
  </conditionalFormatting>
  <conditionalFormatting sqref="B242:H242">
    <cfRule type="expression" priority="271" aboveAverage="0" equalAverage="0" bottom="0" percent="0" rank="0" text="" dxfId="11142">
      <formula>$B$242&lt;1</formula>
    </cfRule>
  </conditionalFormatting>
  <conditionalFormatting sqref="B241:H241">
    <cfRule type="expression" priority="272" aboveAverage="0" equalAverage="0" bottom="0" percent="0" rank="0" text="" dxfId="11143">
      <formula>$B$241&lt;1</formula>
    </cfRule>
  </conditionalFormatting>
  <conditionalFormatting sqref="B240:H240">
    <cfRule type="expression" priority="273" aboveAverage="0" equalAverage="0" bottom="0" percent="0" rank="0" text="" dxfId="11144">
      <formula>$B$240&lt;1</formula>
    </cfRule>
  </conditionalFormatting>
  <conditionalFormatting sqref="B239:H239">
    <cfRule type="expression" priority="274" aboveAverage="0" equalAverage="0" bottom="0" percent="0" rank="0" text="" dxfId="11145">
      <formula>$B$239&lt;1</formula>
    </cfRule>
  </conditionalFormatting>
  <conditionalFormatting sqref="B238:H238">
    <cfRule type="expression" priority="275" aboveAverage="0" equalAverage="0" bottom="0" percent="0" rank="0" text="" dxfId="11146">
      <formula>$B$238&lt;1</formula>
    </cfRule>
  </conditionalFormatting>
  <conditionalFormatting sqref="B233:H233">
    <cfRule type="expression" priority="276" aboveAverage="0" equalAverage="0" bottom="0" percent="0" rank="0" text="" dxfId="11147">
      <formula>$B$233&lt;1</formula>
    </cfRule>
  </conditionalFormatting>
  <conditionalFormatting sqref="B232:H232">
    <cfRule type="expression" priority="277" aboveAverage="0" equalAverage="0" bottom="0" percent="0" rank="0" text="" dxfId="11148">
      <formula>$B$232&lt;1</formula>
    </cfRule>
  </conditionalFormatting>
  <conditionalFormatting sqref="B231:H231">
    <cfRule type="expression" priority="278" aboveAverage="0" equalAverage="0" bottom="0" percent="0" rank="0" text="" dxfId="11149">
      <formula>$B$231&lt;1</formula>
    </cfRule>
  </conditionalFormatting>
  <conditionalFormatting sqref="B230:H230">
    <cfRule type="expression" priority="279" aboveAverage="0" equalAverage="0" bottom="0" percent="0" rank="0" text="" dxfId="11150">
      <formula>$B$230&lt;1</formula>
    </cfRule>
  </conditionalFormatting>
  <conditionalFormatting sqref="B229:H229">
    <cfRule type="expression" priority="280" aboveAverage="0" equalAverage="0" bottom="0" percent="0" rank="0" text="" dxfId="11151">
      <formula>$B$229&lt;1</formula>
    </cfRule>
  </conditionalFormatting>
  <conditionalFormatting sqref="B228:H228">
    <cfRule type="expression" priority="281" aboveAverage="0" equalAverage="0" bottom="0" percent="0" rank="0" text="" dxfId="11152">
      <formula>$B$228&lt;1</formula>
    </cfRule>
  </conditionalFormatting>
  <conditionalFormatting sqref="B227:H227">
    <cfRule type="expression" priority="282" aboveAverage="0" equalAverage="0" bottom="0" percent="0" rank="0" text="" dxfId="11153">
      <formula>$B$227&lt;1</formula>
    </cfRule>
  </conditionalFormatting>
  <conditionalFormatting sqref="B226:H226">
    <cfRule type="expression" priority="283" aboveAverage="0" equalAverage="0" bottom="0" percent="0" rank="0" text="" dxfId="11154">
      <formula>$B$226&lt;1</formula>
    </cfRule>
  </conditionalFormatting>
  <conditionalFormatting sqref="B225:H225">
    <cfRule type="expression" priority="284" aboveAverage="0" equalAverage="0" bottom="0" percent="0" rank="0" text="" dxfId="11155">
      <formula>$B$225&lt;1</formula>
    </cfRule>
  </conditionalFormatting>
  <conditionalFormatting sqref="B224:H224">
    <cfRule type="expression" priority="285" aboveAverage="0" equalAverage="0" bottom="0" percent="0" rank="0" text="" dxfId="11156">
      <formula>$B$224&lt;1</formula>
    </cfRule>
  </conditionalFormatting>
  <conditionalFormatting sqref="B223:H223">
    <cfRule type="expression" priority="286" aboveAverage="0" equalAverage="0" bottom="0" percent="0" rank="0" text="" dxfId="11157">
      <formula>$B$223&lt;1</formula>
    </cfRule>
  </conditionalFormatting>
  <conditionalFormatting sqref="B222:H222">
    <cfRule type="expression" priority="287" aboveAverage="0" equalAverage="0" bottom="0" percent="0" rank="0" text="" dxfId="11158">
      <formula>$B$222&lt;1</formula>
    </cfRule>
  </conditionalFormatting>
  <conditionalFormatting sqref="B221:H221">
    <cfRule type="expression" priority="288" aboveAverage="0" equalAverage="0" bottom="0" percent="0" rank="0" text="" dxfId="11159">
      <formula>$B$221&lt;1</formula>
    </cfRule>
  </conditionalFormatting>
  <conditionalFormatting sqref="B220:H220">
    <cfRule type="expression" priority="289" aboveAverage="0" equalAverage="0" bottom="0" percent="0" rank="0" text="" dxfId="11160">
      <formula>$B$220&lt;1</formula>
    </cfRule>
  </conditionalFormatting>
  <conditionalFormatting sqref="B219:H219">
    <cfRule type="expression" priority="290" aboveAverage="0" equalAverage="0" bottom="0" percent="0" rank="0" text="" dxfId="11161">
      <formula>$B$219&lt;1</formula>
    </cfRule>
  </conditionalFormatting>
  <conditionalFormatting sqref="B218:H218">
    <cfRule type="expression" priority="291" aboveAverage="0" equalAverage="0" bottom="0" percent="0" rank="0" text="" dxfId="11162">
      <formula>$B$218&lt;1</formula>
    </cfRule>
  </conditionalFormatting>
  <conditionalFormatting sqref="B217:H217">
    <cfRule type="expression" priority="292" aboveAverage="0" equalAverage="0" bottom="0" percent="0" rank="0" text="" dxfId="11163">
      <formula>$B$217&lt;1</formula>
    </cfRule>
  </conditionalFormatting>
  <conditionalFormatting sqref="B216:H216">
    <cfRule type="expression" priority="293" aboveAverage="0" equalAverage="0" bottom="0" percent="0" rank="0" text="" dxfId="11164">
      <formula>$B$216&lt;1</formula>
    </cfRule>
  </conditionalFormatting>
  <conditionalFormatting sqref="B215:H215">
    <cfRule type="expression" priority="294" aboveAverage="0" equalAverage="0" bottom="0" percent="0" rank="0" text="" dxfId="11165">
      <formula>$B$215&lt;1</formula>
    </cfRule>
  </conditionalFormatting>
  <conditionalFormatting sqref="B214:H214">
    <cfRule type="expression" priority="295" aboveAverage="0" equalAverage="0" bottom="0" percent="0" rank="0" text="" dxfId="11166">
      <formula>$B$214&lt;1</formula>
    </cfRule>
  </conditionalFormatting>
  <conditionalFormatting sqref="B213:H213">
    <cfRule type="expression" priority="296" aboveAverage="0" equalAverage="0" bottom="0" percent="0" rank="0" text="" dxfId="11167">
      <formula>$B$213&lt;1</formula>
    </cfRule>
  </conditionalFormatting>
  <conditionalFormatting sqref="B212:H212">
    <cfRule type="expression" priority="297" aboveAverage="0" equalAverage="0" bottom="0" percent="0" rank="0" text="" dxfId="11168">
      <formula>$B$212&lt;1</formula>
    </cfRule>
  </conditionalFormatting>
  <conditionalFormatting sqref="B211:H211">
    <cfRule type="expression" priority="298" aboveAverage="0" equalAverage="0" bottom="0" percent="0" rank="0" text="" dxfId="11169">
      <formula>$B$211&lt;1</formula>
    </cfRule>
  </conditionalFormatting>
  <conditionalFormatting sqref="B210:H210">
    <cfRule type="expression" priority="299" aboveAverage="0" equalAverage="0" bottom="0" percent="0" rank="0" text="" dxfId="11170">
      <formula>$B$210&lt;1</formula>
    </cfRule>
  </conditionalFormatting>
  <conditionalFormatting sqref="B209:H209">
    <cfRule type="expression" priority="300" aboveAverage="0" equalAverage="0" bottom="0" percent="0" rank="0" text="" dxfId="11171">
      <formula>$B$209&lt;1</formula>
    </cfRule>
  </conditionalFormatting>
  <conditionalFormatting sqref="B208:H208">
    <cfRule type="expression" priority="301" aboveAverage="0" equalAverage="0" bottom="0" percent="0" rank="0" text="" dxfId="11172">
      <formula>$B$208&lt;1</formula>
    </cfRule>
  </conditionalFormatting>
  <conditionalFormatting sqref="B207:H207">
    <cfRule type="expression" priority="302" aboveAverage="0" equalAverage="0" bottom="0" percent="0" rank="0" text="" dxfId="11173">
      <formula>$B$207&lt;1</formula>
    </cfRule>
  </conditionalFormatting>
  <conditionalFormatting sqref="B206:H206">
    <cfRule type="expression" priority="303" aboveAverage="0" equalAverage="0" bottom="0" percent="0" rank="0" text="" dxfId="11174">
      <formula>$B$206&lt;1</formula>
    </cfRule>
  </conditionalFormatting>
  <conditionalFormatting sqref="B205:H205">
    <cfRule type="expression" priority="304" aboveAverage="0" equalAverage="0" bottom="0" percent="0" rank="0" text="" dxfId="11175">
      <formula>$B$205&lt;1</formula>
    </cfRule>
  </conditionalFormatting>
  <conditionalFormatting sqref="B204:H204">
    <cfRule type="expression" priority="305" aboveAverage="0" equalAverage="0" bottom="0" percent="0" rank="0" text="" dxfId="11176">
      <formula>$B$204&lt;1</formula>
    </cfRule>
  </conditionalFormatting>
  <conditionalFormatting sqref="B203:H203">
    <cfRule type="expression" priority="306" aboveAverage="0" equalAverage="0" bottom="0" percent="0" rank="0" text="" dxfId="11177">
      <formula>$B$203&lt;1</formula>
    </cfRule>
  </conditionalFormatting>
  <conditionalFormatting sqref="B202:H202">
    <cfRule type="expression" priority="307" aboveAverage="0" equalAverage="0" bottom="0" percent="0" rank="0" text="" dxfId="11178">
      <formula>$B$202&lt;1</formula>
    </cfRule>
  </conditionalFormatting>
  <conditionalFormatting sqref="B201:H201">
    <cfRule type="expression" priority="308" aboveAverage="0" equalAverage="0" bottom="0" percent="0" rank="0" text="" dxfId="11179">
      <formula>$B$201&lt;1</formula>
    </cfRule>
  </conditionalFormatting>
  <conditionalFormatting sqref="B200:H200">
    <cfRule type="expression" priority="309" aboveAverage="0" equalAverage="0" bottom="0" percent="0" rank="0" text="" dxfId="11180">
      <formula>$B$200&lt;1</formula>
    </cfRule>
  </conditionalFormatting>
  <conditionalFormatting sqref="B197:H197">
    <cfRule type="expression" priority="310" aboveAverage="0" equalAverage="0" bottom="0" percent="0" rank="0" text="" dxfId="11181">
      <formula>$B$197&lt;1</formula>
    </cfRule>
  </conditionalFormatting>
  <conditionalFormatting sqref="B196:H196">
    <cfRule type="expression" priority="311" aboveAverage="0" equalAverage="0" bottom="0" percent="0" rank="0" text="" dxfId="11182">
      <formula>$B$196&lt;1</formula>
    </cfRule>
  </conditionalFormatting>
  <conditionalFormatting sqref="B195:H195">
    <cfRule type="expression" priority="312" aboveAverage="0" equalAverage="0" bottom="0" percent="0" rank="0" text="" dxfId="11183">
      <formula>$B$195&lt;1</formula>
    </cfRule>
  </conditionalFormatting>
  <conditionalFormatting sqref="B194:H194">
    <cfRule type="expression" priority="313" aboveAverage="0" equalAverage="0" bottom="0" percent="0" rank="0" text="" dxfId="11184">
      <formula>$B$194&lt;1</formula>
    </cfRule>
  </conditionalFormatting>
  <conditionalFormatting sqref="B193:H193">
    <cfRule type="expression" priority="314" aboveAverage="0" equalAverage="0" bottom="0" percent="0" rank="0" text="" dxfId="11185">
      <formula>$B$193&lt;1</formula>
    </cfRule>
  </conditionalFormatting>
  <conditionalFormatting sqref="B192:H192">
    <cfRule type="expression" priority="315" aboveAverage="0" equalAverage="0" bottom="0" percent="0" rank="0" text="" dxfId="11186">
      <formula>$B$192&lt;1</formula>
    </cfRule>
  </conditionalFormatting>
  <conditionalFormatting sqref="B191:H191">
    <cfRule type="expression" priority="316" aboveAverage="0" equalAverage="0" bottom="0" percent="0" rank="0" text="" dxfId="11187">
      <formula>$B$191&lt;1</formula>
    </cfRule>
  </conditionalFormatting>
  <conditionalFormatting sqref="B190:H190">
    <cfRule type="expression" priority="317" aboveAverage="0" equalAverage="0" bottom="0" percent="0" rank="0" text="" dxfId="11188">
      <formula>$B$190&lt;1</formula>
    </cfRule>
  </conditionalFormatting>
  <conditionalFormatting sqref="B189:H189">
    <cfRule type="expression" priority="318" aboveAverage="0" equalAverage="0" bottom="0" percent="0" rank="0" text="" dxfId="11189">
      <formula>$B$189&lt;1</formula>
    </cfRule>
  </conditionalFormatting>
  <conditionalFormatting sqref="B188:H188">
    <cfRule type="expression" priority="319" aboveAverage="0" equalAverage="0" bottom="0" percent="0" rank="0" text="" dxfId="11190">
      <formula>$B$188&lt;1</formula>
    </cfRule>
  </conditionalFormatting>
  <conditionalFormatting sqref="B187:H187">
    <cfRule type="expression" priority="320" aboveAverage="0" equalAverage="0" bottom="0" percent="0" rank="0" text="" dxfId="11191">
      <formula>$B$187&lt;1</formula>
    </cfRule>
  </conditionalFormatting>
  <conditionalFormatting sqref="B186:H186">
    <cfRule type="expression" priority="321" aboveAverage="0" equalAverage="0" bottom="0" percent="0" rank="0" text="" dxfId="11192">
      <formula>$B$186&lt;1</formula>
    </cfRule>
  </conditionalFormatting>
  <conditionalFormatting sqref="B185:H185">
    <cfRule type="expression" priority="322" aboveAverage="0" equalAverage="0" bottom="0" percent="0" rank="0" text="" dxfId="11193">
      <formula>$B$185&lt;1</formula>
    </cfRule>
  </conditionalFormatting>
  <conditionalFormatting sqref="B180:H180">
    <cfRule type="expression" priority="323" aboveAverage="0" equalAverage="0" bottom="0" percent="0" rank="0" text="" dxfId="11194">
      <formula>$B$180&lt;1</formula>
    </cfRule>
  </conditionalFormatting>
  <conditionalFormatting sqref="B179:H179">
    <cfRule type="expression" priority="324" aboveAverage="0" equalAverage="0" bottom="0" percent="0" rank="0" text="" dxfId="11195">
      <formula>$B$179&lt;1</formula>
    </cfRule>
  </conditionalFormatting>
  <conditionalFormatting sqref="B178:H178">
    <cfRule type="expression" priority="325" aboveAverage="0" equalAverage="0" bottom="0" percent="0" rank="0" text="" dxfId="11196">
      <formula>$B$178&lt;1</formula>
    </cfRule>
  </conditionalFormatting>
  <conditionalFormatting sqref="B177:H177">
    <cfRule type="expression" priority="326" aboveAverage="0" equalAverage="0" bottom="0" percent="0" rank="0" text="" dxfId="11197">
      <formula>$B$177&lt;1</formula>
    </cfRule>
  </conditionalFormatting>
  <conditionalFormatting sqref="B176:H176">
    <cfRule type="expression" priority="327" aboveAverage="0" equalAverage="0" bottom="0" percent="0" rank="0" text="" dxfId="11198">
      <formula>$B$176&lt;1</formula>
    </cfRule>
  </conditionalFormatting>
  <conditionalFormatting sqref="B175:H175">
    <cfRule type="expression" priority="328" aboveAverage="0" equalAverage="0" bottom="0" percent="0" rank="0" text="" dxfId="11199">
      <formula>$B$175&lt;1</formula>
    </cfRule>
  </conditionalFormatting>
  <conditionalFormatting sqref="B174:H174">
    <cfRule type="expression" priority="329" aboveAverage="0" equalAverage="0" bottom="0" percent="0" rank="0" text="" dxfId="11200">
      <formula>$B$174&lt;1</formula>
    </cfRule>
  </conditionalFormatting>
  <conditionalFormatting sqref="B173:H173">
    <cfRule type="expression" priority="330" aboveAverage="0" equalAverage="0" bottom="0" percent="0" rank="0" text="" dxfId="11201">
      <formula>$B$173&lt;1</formula>
    </cfRule>
  </conditionalFormatting>
  <conditionalFormatting sqref="B172:H172">
    <cfRule type="expression" priority="331" aboveAverage="0" equalAverage="0" bottom="0" percent="0" rank="0" text="" dxfId="11202">
      <formula>$B$172&lt;1</formula>
    </cfRule>
  </conditionalFormatting>
  <conditionalFormatting sqref="B171:H171">
    <cfRule type="expression" priority="332" aboveAverage="0" equalAverage="0" bottom="0" percent="0" rank="0" text="" dxfId="11203">
      <formula>$B$171&lt;1</formula>
    </cfRule>
  </conditionalFormatting>
  <conditionalFormatting sqref="B170:H170">
    <cfRule type="expression" priority="333" aboveAverage="0" equalAverage="0" bottom="0" percent="0" rank="0" text="" dxfId="11204">
      <formula>$B$170&lt;1</formula>
    </cfRule>
  </conditionalFormatting>
  <conditionalFormatting sqref="B169:H169">
    <cfRule type="expression" priority="334" aboveAverage="0" equalAverage="0" bottom="0" percent="0" rank="0" text="" dxfId="11205">
      <formula>$B$169&lt;1</formula>
    </cfRule>
  </conditionalFormatting>
  <conditionalFormatting sqref="B168:H168">
    <cfRule type="expression" priority="335" aboveAverage="0" equalAverage="0" bottom="0" percent="0" rank="0" text="" dxfId="11206">
      <formula>$B$168&lt;1</formula>
    </cfRule>
  </conditionalFormatting>
  <conditionalFormatting sqref="B167:H167">
    <cfRule type="expression" priority="336" aboveAverage="0" equalAverage="0" bottom="0" percent="0" rank="0" text="" dxfId="11207">
      <formula>$B$167&lt;1</formula>
    </cfRule>
  </conditionalFormatting>
  <conditionalFormatting sqref="B166:H166">
    <cfRule type="expression" priority="337" aboveAverage="0" equalAverage="0" bottom="0" percent="0" rank="0" text="" dxfId="11208">
      <formula>$B$166&lt;1</formula>
    </cfRule>
  </conditionalFormatting>
  <conditionalFormatting sqref="B165:H165">
    <cfRule type="expression" priority="338" aboveAverage="0" equalAverage="0" bottom="0" percent="0" rank="0" text="" dxfId="11209">
      <formula>$B$165&lt;1</formula>
    </cfRule>
  </conditionalFormatting>
  <conditionalFormatting sqref="B164:H164">
    <cfRule type="expression" priority="339" aboveAverage="0" equalAverage="0" bottom="0" percent="0" rank="0" text="" dxfId="11210">
      <formula>$B$164&lt;1</formula>
    </cfRule>
  </conditionalFormatting>
  <conditionalFormatting sqref="B163:H163">
    <cfRule type="expression" priority="340" aboveAverage="0" equalAverage="0" bottom="0" percent="0" rank="0" text="" dxfId="11211">
      <formula>$B$163&lt;1</formula>
    </cfRule>
  </conditionalFormatting>
  <conditionalFormatting sqref="B162:H162">
    <cfRule type="expression" priority="341" aboveAverage="0" equalAverage="0" bottom="0" percent="0" rank="0" text="" dxfId="11212">
      <formula>$B$162&lt;1</formula>
    </cfRule>
  </conditionalFormatting>
  <conditionalFormatting sqref="B161:H161">
    <cfRule type="expression" priority="342" aboveAverage="0" equalAverage="0" bottom="0" percent="0" rank="0" text="" dxfId="11213">
      <formula>$B$161&lt;1</formula>
    </cfRule>
  </conditionalFormatting>
  <conditionalFormatting sqref="B160:H160">
    <cfRule type="expression" priority="343" aboveAverage="0" equalAverage="0" bottom="0" percent="0" rank="0" text="" dxfId="11214">
      <formula>$B$160&lt;1</formula>
    </cfRule>
  </conditionalFormatting>
  <conditionalFormatting sqref="B159:H159">
    <cfRule type="expression" priority="344" aboveAverage="0" equalAverage="0" bottom="0" percent="0" rank="0" text="" dxfId="11215">
      <formula>$B$159&lt;1</formula>
    </cfRule>
  </conditionalFormatting>
  <conditionalFormatting sqref="B158:H158">
    <cfRule type="expression" priority="345" aboveAverage="0" equalAverage="0" bottom="0" percent="0" rank="0" text="" dxfId="11216">
      <formula>$B$158&lt;1</formula>
    </cfRule>
  </conditionalFormatting>
  <conditionalFormatting sqref="B157:H157">
    <cfRule type="expression" priority="346" aboveAverage="0" equalAverage="0" bottom="0" percent="0" rank="0" text="" dxfId="11217">
      <formula>$B$157&lt;1</formula>
    </cfRule>
  </conditionalFormatting>
  <conditionalFormatting sqref="B156:H156">
    <cfRule type="expression" priority="347" aboveAverage="0" equalAverage="0" bottom="0" percent="0" rank="0" text="" dxfId="11218">
      <formula>$B$156&lt;1</formula>
    </cfRule>
  </conditionalFormatting>
  <conditionalFormatting sqref="B155:H155">
    <cfRule type="expression" priority="348" aboveAverage="0" equalAverage="0" bottom="0" percent="0" rank="0" text="" dxfId="11219">
      <formula>$B$155&lt;1</formula>
    </cfRule>
  </conditionalFormatting>
  <conditionalFormatting sqref="B154:H154">
    <cfRule type="expression" priority="349" aboveAverage="0" equalAverage="0" bottom="0" percent="0" rank="0" text="" dxfId="11220">
      <formula>$B$154&lt;1</formula>
    </cfRule>
  </conditionalFormatting>
  <conditionalFormatting sqref="B153:H153">
    <cfRule type="expression" priority="350" aboveAverage="0" equalAverage="0" bottom="0" percent="0" rank="0" text="" dxfId="11221">
      <formula>$B$153&lt;1</formula>
    </cfRule>
  </conditionalFormatting>
  <conditionalFormatting sqref="B152:H152">
    <cfRule type="expression" priority="351" aboveAverage="0" equalAverage="0" bottom="0" percent="0" rank="0" text="" dxfId="11222">
      <formula>$B$152&lt;1</formula>
    </cfRule>
  </conditionalFormatting>
  <conditionalFormatting sqref="B151:H151">
    <cfRule type="expression" priority="352" aboveAverage="0" equalAverage="0" bottom="0" percent="0" rank="0" text="" dxfId="11223">
      <formula>$B$151&lt;1</formula>
    </cfRule>
  </conditionalFormatting>
  <conditionalFormatting sqref="B150:H150">
    <cfRule type="expression" priority="353" aboveAverage="0" equalAverage="0" bottom="0" percent="0" rank="0" text="" dxfId="11224">
      <formula>$B$150&lt;1</formula>
    </cfRule>
  </conditionalFormatting>
  <conditionalFormatting sqref="B149:H149">
    <cfRule type="expression" priority="354" aboveAverage="0" equalAverage="0" bottom="0" percent="0" rank="0" text="" dxfId="11225">
      <formula>$B$149&lt;1</formula>
    </cfRule>
  </conditionalFormatting>
  <conditionalFormatting sqref="B148:H148">
    <cfRule type="expression" priority="355" aboveAverage="0" equalAverage="0" bottom="0" percent="0" rank="0" text="" dxfId="11226">
      <formula>$B$148&lt;1</formula>
    </cfRule>
  </conditionalFormatting>
  <conditionalFormatting sqref="B147:H147">
    <cfRule type="expression" priority="356" aboveAverage="0" equalAverage="0" bottom="0" percent="0" rank="0" text="" dxfId="11227">
      <formula>$B$147&lt;1</formula>
    </cfRule>
  </conditionalFormatting>
  <conditionalFormatting sqref="B146:H146">
    <cfRule type="expression" priority="357" aboveAverage="0" equalAverage="0" bottom="0" percent="0" rank="0" text="" dxfId="11228">
      <formula>$B$146&lt;1</formula>
    </cfRule>
  </conditionalFormatting>
  <conditionalFormatting sqref="B145:H145">
    <cfRule type="expression" priority="358" aboveAverage="0" equalAverage="0" bottom="0" percent="0" rank="0" text="" dxfId="11229">
      <formula>$B$145&lt;1</formula>
    </cfRule>
  </conditionalFormatting>
  <conditionalFormatting sqref="B144:H144">
    <cfRule type="expression" priority="359" aboveAverage="0" equalAverage="0" bottom="0" percent="0" rank="0" text="" dxfId="11230">
      <formula>$B$144&lt;1</formula>
    </cfRule>
  </conditionalFormatting>
  <conditionalFormatting sqref="B143:H143">
    <cfRule type="expression" priority="360" aboveAverage="0" equalAverage="0" bottom="0" percent="0" rank="0" text="" dxfId="11231">
      <formula>$B$143&lt;1</formula>
    </cfRule>
  </conditionalFormatting>
  <conditionalFormatting sqref="B142:H142">
    <cfRule type="expression" priority="361" aboveAverage="0" equalAverage="0" bottom="0" percent="0" rank="0" text="" dxfId="11232">
      <formula>$B$142&lt;1</formula>
    </cfRule>
  </conditionalFormatting>
  <conditionalFormatting sqref="B141:H141">
    <cfRule type="expression" priority="362" aboveAverage="0" equalAverage="0" bottom="0" percent="0" rank="0" text="" dxfId="11233">
      <formula>$B$141&lt;1</formula>
    </cfRule>
  </conditionalFormatting>
  <conditionalFormatting sqref="B140:H140">
    <cfRule type="expression" priority="363" aboveAverage="0" equalAverage="0" bottom="0" percent="0" rank="0" text="" dxfId="11234">
      <formula>$B$140&lt;1</formula>
    </cfRule>
  </conditionalFormatting>
  <conditionalFormatting sqref="B139:H139">
    <cfRule type="expression" priority="364" aboveAverage="0" equalAverage="0" bottom="0" percent="0" rank="0" text="" dxfId="11235">
      <formula>$B$139&lt;1</formula>
    </cfRule>
  </conditionalFormatting>
  <conditionalFormatting sqref="B138:H138">
    <cfRule type="expression" priority="365" aboveAverage="0" equalAverage="0" bottom="0" percent="0" rank="0" text="" dxfId="11236">
      <formula>$B$138&lt;1</formula>
    </cfRule>
  </conditionalFormatting>
  <conditionalFormatting sqref="B137:H137">
    <cfRule type="expression" priority="366" aboveAverage="0" equalAverage="0" bottom="0" percent="0" rank="0" text="" dxfId="11237">
      <formula>$B$137&lt;1</formula>
    </cfRule>
  </conditionalFormatting>
  <conditionalFormatting sqref="B136:H136">
    <cfRule type="expression" priority="367" aboveAverage="0" equalAverage="0" bottom="0" percent="0" rank="0" text="" dxfId="11238">
      <formula>$B$136&lt;1</formula>
    </cfRule>
  </conditionalFormatting>
  <conditionalFormatting sqref="B135:H135">
    <cfRule type="expression" priority="368" aboveAverage="0" equalAverage="0" bottom="0" percent="0" rank="0" text="" dxfId="11239">
      <formula>$B$135&lt;1</formula>
    </cfRule>
  </conditionalFormatting>
  <conditionalFormatting sqref="B134:H134">
    <cfRule type="expression" priority="369" aboveAverage="0" equalAverage="0" bottom="0" percent="0" rank="0" text="" dxfId="11240">
      <formula>$B$134&lt;1</formula>
    </cfRule>
  </conditionalFormatting>
  <conditionalFormatting sqref="B133:H133">
    <cfRule type="expression" priority="370" aboveAverage="0" equalAverage="0" bottom="0" percent="0" rank="0" text="" dxfId="11241">
      <formula>$B$133&lt;1</formula>
    </cfRule>
  </conditionalFormatting>
  <conditionalFormatting sqref="B132:H132">
    <cfRule type="expression" priority="371" aboveAverage="0" equalAverage="0" bottom="0" percent="0" rank="0" text="" dxfId="11242">
      <formula>$B$132&lt;1</formula>
    </cfRule>
  </conditionalFormatting>
  <conditionalFormatting sqref="B131:H131">
    <cfRule type="expression" priority="372" aboveAverage="0" equalAverage="0" bottom="0" percent="0" rank="0" text="" dxfId="11243">
      <formula>$B$131&lt;1</formula>
    </cfRule>
  </conditionalFormatting>
  <conditionalFormatting sqref="B130:H130">
    <cfRule type="expression" priority="373" aboveAverage="0" equalAverage="0" bottom="0" percent="0" rank="0" text="" dxfId="11244">
      <formula>$B$130&lt;1</formula>
    </cfRule>
  </conditionalFormatting>
  <conditionalFormatting sqref="B129:H129">
    <cfRule type="expression" priority="374" aboveAverage="0" equalAverage="0" bottom="0" percent="0" rank="0" text="" dxfId="11245">
      <formula>$B$129&lt;1</formula>
    </cfRule>
  </conditionalFormatting>
  <conditionalFormatting sqref="B128:H128">
    <cfRule type="expression" priority="375" aboveAverage="0" equalAverage="0" bottom="0" percent="0" rank="0" text="" dxfId="11246">
      <formula>$B$128&lt;1</formula>
    </cfRule>
  </conditionalFormatting>
  <conditionalFormatting sqref="B127:H127">
    <cfRule type="expression" priority="376" aboveAverage="0" equalAverage="0" bottom="0" percent="0" rank="0" text="" dxfId="11247">
      <formula>$B$127&lt;1</formula>
    </cfRule>
  </conditionalFormatting>
  <conditionalFormatting sqref="B126:H126">
    <cfRule type="expression" priority="377" aboveAverage="0" equalAverage="0" bottom="0" percent="0" rank="0" text="" dxfId="11248">
      <formula>$B$126&lt;1</formula>
    </cfRule>
  </conditionalFormatting>
  <conditionalFormatting sqref="B125:H125">
    <cfRule type="expression" priority="378" aboveAverage="0" equalAverage="0" bottom="0" percent="0" rank="0" text="" dxfId="11249">
      <formula>$B$125&lt;1</formula>
    </cfRule>
  </conditionalFormatting>
  <conditionalFormatting sqref="B124:H124">
    <cfRule type="expression" priority="379" aboveAverage="0" equalAverage="0" bottom="0" percent="0" rank="0" text="" dxfId="11250">
      <formula>$B$124&lt;1</formula>
    </cfRule>
  </conditionalFormatting>
  <conditionalFormatting sqref="B123:H123">
    <cfRule type="expression" priority="380" aboveAverage="0" equalAverage="0" bottom="0" percent="0" rank="0" text="" dxfId="11251">
      <formula>$B$123&lt;1</formula>
    </cfRule>
  </conditionalFormatting>
  <conditionalFormatting sqref="B122:H122">
    <cfRule type="expression" priority="381" aboveAverage="0" equalAverage="0" bottom="0" percent="0" rank="0" text="" dxfId="11252">
      <formula>$B$122&lt;1</formula>
    </cfRule>
  </conditionalFormatting>
  <conditionalFormatting sqref="B121:H121">
    <cfRule type="expression" priority="382" aboveAverage="0" equalAverage="0" bottom="0" percent="0" rank="0" text="" dxfId="11253">
      <formula>$B$121&lt;1</formula>
    </cfRule>
  </conditionalFormatting>
  <conditionalFormatting sqref="B120:H120">
    <cfRule type="expression" priority="383" aboveAverage="0" equalAverage="0" bottom="0" percent="0" rank="0" text="" dxfId="11254">
      <formula>$B$120&lt;1</formula>
    </cfRule>
  </conditionalFormatting>
  <conditionalFormatting sqref="B119:H119">
    <cfRule type="expression" priority="384" aboveAverage="0" equalAverage="0" bottom="0" percent="0" rank="0" text="" dxfId="11255">
      <formula>$B$119&lt;1</formula>
    </cfRule>
  </conditionalFormatting>
  <conditionalFormatting sqref="B118:H118">
    <cfRule type="expression" priority="385" aboveAverage="0" equalAverage="0" bottom="0" percent="0" rank="0" text="" dxfId="11256">
      <formula>$B$118&lt;1</formula>
    </cfRule>
  </conditionalFormatting>
  <conditionalFormatting sqref="B117:H117">
    <cfRule type="expression" priority="386" aboveAverage="0" equalAverage="0" bottom="0" percent="0" rank="0" text="" dxfId="11257">
      <formula>$B$117&lt;1</formula>
    </cfRule>
  </conditionalFormatting>
  <conditionalFormatting sqref="B116:H116">
    <cfRule type="expression" priority="387" aboveAverage="0" equalAverage="0" bottom="0" percent="0" rank="0" text="" dxfId="11258">
      <formula>$B$116&lt;1</formula>
    </cfRule>
  </conditionalFormatting>
  <conditionalFormatting sqref="B115:H115">
    <cfRule type="expression" priority="388" aboveAverage="0" equalAverage="0" bottom="0" percent="0" rank="0" text="" dxfId="11259">
      <formula>$B$115&lt;1</formula>
    </cfRule>
  </conditionalFormatting>
  <conditionalFormatting sqref="B114:H114">
    <cfRule type="expression" priority="389" aboveAverage="0" equalAverage="0" bottom="0" percent="0" rank="0" text="" dxfId="11260">
      <formula>$B$114&lt;1</formula>
    </cfRule>
  </conditionalFormatting>
  <conditionalFormatting sqref="B113:H113">
    <cfRule type="expression" priority="390" aboveAverage="0" equalAverage="0" bottom="0" percent="0" rank="0" text="" dxfId="11261">
      <formula>$B$113&lt;1</formula>
    </cfRule>
  </conditionalFormatting>
  <conditionalFormatting sqref="B112:H112">
    <cfRule type="expression" priority="391" aboveAverage="0" equalAverage="0" bottom="0" percent="0" rank="0" text="" dxfId="11262">
      <formula>$B$112&lt;1</formula>
    </cfRule>
  </conditionalFormatting>
  <conditionalFormatting sqref="B111:H111">
    <cfRule type="expression" priority="392" aboveAverage="0" equalAverage="0" bottom="0" percent="0" rank="0" text="" dxfId="11263">
      <formula>$B$111&lt;1</formula>
    </cfRule>
  </conditionalFormatting>
  <conditionalFormatting sqref="B110:H110">
    <cfRule type="expression" priority="393" aboveAverage="0" equalAverage="0" bottom="0" percent="0" rank="0" text="" dxfId="11264">
      <formula>$B$110&lt;1</formula>
    </cfRule>
  </conditionalFormatting>
  <conditionalFormatting sqref="B109:H109">
    <cfRule type="expression" priority="394" aboveAverage="0" equalAverage="0" bottom="0" percent="0" rank="0" text="" dxfId="11265">
      <formula>$B$109&lt;1</formula>
    </cfRule>
  </conditionalFormatting>
  <conditionalFormatting sqref="B108:H108">
    <cfRule type="expression" priority="395" aboveAverage="0" equalAverage="0" bottom="0" percent="0" rank="0" text="" dxfId="11266">
      <formula>$B$108&lt;1</formula>
    </cfRule>
  </conditionalFormatting>
  <conditionalFormatting sqref="B107:H107">
    <cfRule type="expression" priority="396" aboveAverage="0" equalAverage="0" bottom="0" percent="0" rank="0" text="" dxfId="11267">
      <formula>$B$107&lt;1</formula>
    </cfRule>
  </conditionalFormatting>
  <conditionalFormatting sqref="B106:H106">
    <cfRule type="expression" priority="397" aboveAverage="0" equalAverage="0" bottom="0" percent="0" rank="0" text="" dxfId="11268">
      <formula>$B$106&lt;1</formula>
    </cfRule>
  </conditionalFormatting>
  <conditionalFormatting sqref="B105:H105">
    <cfRule type="expression" priority="398" aboveAverage="0" equalAverage="0" bottom="0" percent="0" rank="0" text="" dxfId="11269">
      <formula>$B$105&lt;1</formula>
    </cfRule>
  </conditionalFormatting>
  <conditionalFormatting sqref="B104:H104">
    <cfRule type="expression" priority="399" aboveAverage="0" equalAverage="0" bottom="0" percent="0" rank="0" text="" dxfId="11270">
      <formula>$B$104&lt;1</formula>
    </cfRule>
  </conditionalFormatting>
  <conditionalFormatting sqref="B103:H103">
    <cfRule type="expression" priority="400" aboveAverage="0" equalAverage="0" bottom="0" percent="0" rank="0" text="" dxfId="11271">
      <formula>$B$103&lt;1</formula>
    </cfRule>
  </conditionalFormatting>
  <conditionalFormatting sqref="B102:H102">
    <cfRule type="expression" priority="401" aboveAverage="0" equalAverage="0" bottom="0" percent="0" rank="0" text="" dxfId="11272">
      <formula>$B$102&lt;1</formula>
    </cfRule>
  </conditionalFormatting>
  <conditionalFormatting sqref="B101:H101">
    <cfRule type="expression" priority="402" aboveAverage="0" equalAverage="0" bottom="0" percent="0" rank="0" text="" dxfId="11273">
      <formula>$B$101&lt;1</formula>
    </cfRule>
  </conditionalFormatting>
  <conditionalFormatting sqref="B100:H100">
    <cfRule type="expression" priority="403" aboveAverage="0" equalAverage="0" bottom="0" percent="0" rank="0" text="" dxfId="11274">
      <formula>$B$100&lt;1</formula>
    </cfRule>
  </conditionalFormatting>
  <conditionalFormatting sqref="B99:H99">
    <cfRule type="expression" priority="404" aboveAverage="0" equalAverage="0" bottom="0" percent="0" rank="0" text="" dxfId="11275">
      <formula>$B$99&lt;1</formula>
    </cfRule>
  </conditionalFormatting>
  <conditionalFormatting sqref="B98:H98">
    <cfRule type="expression" priority="405" aboveAverage="0" equalAverage="0" bottom="0" percent="0" rank="0" text="" dxfId="11276">
      <formula>$B$98&lt;1</formula>
    </cfRule>
  </conditionalFormatting>
  <conditionalFormatting sqref="B97:H97">
    <cfRule type="expression" priority="406" aboveAverage="0" equalAverage="0" bottom="0" percent="0" rank="0" text="" dxfId="11277">
      <formula>$B$97&lt;1</formula>
    </cfRule>
  </conditionalFormatting>
  <conditionalFormatting sqref="B96:H96">
    <cfRule type="expression" priority="407" aboveAverage="0" equalAverage="0" bottom="0" percent="0" rank="0" text="" dxfId="11278">
      <formula>$B$96&lt;1</formula>
    </cfRule>
  </conditionalFormatting>
  <conditionalFormatting sqref="B95:H95">
    <cfRule type="expression" priority="408" aboveAverage="0" equalAverage="0" bottom="0" percent="0" rank="0" text="" dxfId="11279">
      <formula>$B$95&lt;1</formula>
    </cfRule>
  </conditionalFormatting>
  <conditionalFormatting sqref="B94:H94">
    <cfRule type="expression" priority="409" aboveAverage="0" equalAverage="0" bottom="0" percent="0" rank="0" text="" dxfId="11280">
      <formula>$B$94&lt;1</formula>
    </cfRule>
  </conditionalFormatting>
  <conditionalFormatting sqref="B93:H93">
    <cfRule type="expression" priority="410" aboveAverage="0" equalAverage="0" bottom="0" percent="0" rank="0" text="" dxfId="11281">
      <formula>$B$93&lt;1</formula>
    </cfRule>
  </conditionalFormatting>
  <conditionalFormatting sqref="B92:H92">
    <cfRule type="expression" priority="411" aboveAverage="0" equalAverage="0" bottom="0" percent="0" rank="0" text="" dxfId="11282">
      <formula>$B$92&lt;1</formula>
    </cfRule>
  </conditionalFormatting>
  <conditionalFormatting sqref="B91:H91">
    <cfRule type="expression" priority="412" aboveAverage="0" equalAverage="0" bottom="0" percent="0" rank="0" text="" dxfId="11283">
      <formula>$B$91&lt;1</formula>
    </cfRule>
  </conditionalFormatting>
  <conditionalFormatting sqref="B90:H90">
    <cfRule type="expression" priority="413" aboveAverage="0" equalAverage="0" bottom="0" percent="0" rank="0" text="" dxfId="11284">
      <formula>$B$90&lt;1</formula>
    </cfRule>
  </conditionalFormatting>
  <conditionalFormatting sqref="B89:H89">
    <cfRule type="expression" priority="414" aboveAverage="0" equalAverage="0" bottom="0" percent="0" rank="0" text="" dxfId="11285">
      <formula>$B$89&lt;1</formula>
    </cfRule>
  </conditionalFormatting>
  <conditionalFormatting sqref="B88:H88">
    <cfRule type="expression" priority="415" aboveAverage="0" equalAverage="0" bottom="0" percent="0" rank="0" text="" dxfId="11286">
      <formula>$B$88&lt;1</formula>
    </cfRule>
  </conditionalFormatting>
  <conditionalFormatting sqref="B87:H87">
    <cfRule type="expression" priority="416" aboveAverage="0" equalAverage="0" bottom="0" percent="0" rank="0" text="" dxfId="11287">
      <formula>$B$87&lt;1</formula>
    </cfRule>
  </conditionalFormatting>
  <conditionalFormatting sqref="B86:H86">
    <cfRule type="expression" priority="417" aboveAverage="0" equalAverage="0" bottom="0" percent="0" rank="0" text="" dxfId="11288">
      <formula>$B$86&lt;1</formula>
    </cfRule>
  </conditionalFormatting>
  <conditionalFormatting sqref="B85:H85">
    <cfRule type="expression" priority="418" aboveAverage="0" equalAverage="0" bottom="0" percent="0" rank="0" text="" dxfId="11289">
      <formula>$B$85&lt;1</formula>
    </cfRule>
  </conditionalFormatting>
  <conditionalFormatting sqref="B82:H82">
    <cfRule type="expression" priority="419" aboveAverage="0" equalAverage="0" bottom="0" percent="0" rank="0" text="" dxfId="11290">
      <formula>$B$82&lt;1</formula>
    </cfRule>
  </conditionalFormatting>
  <conditionalFormatting sqref="B81:H81">
    <cfRule type="expression" priority="420" aboveAverage="0" equalAverage="0" bottom="0" percent="0" rank="0" text="" dxfId="11291">
      <formula>$B$81&lt;1</formula>
    </cfRule>
  </conditionalFormatting>
  <conditionalFormatting sqref="B80:H80">
    <cfRule type="expression" priority="421" aboveAverage="0" equalAverage="0" bottom="0" percent="0" rank="0" text="" dxfId="11292">
      <formula>$B$80&lt;1</formula>
    </cfRule>
  </conditionalFormatting>
  <conditionalFormatting sqref="B79:H79">
    <cfRule type="expression" priority="422" aboveAverage="0" equalAverage="0" bottom="0" percent="0" rank="0" text="" dxfId="11293">
      <formula>$B$79&lt;1</formula>
    </cfRule>
  </conditionalFormatting>
  <conditionalFormatting sqref="B78:H78">
    <cfRule type="expression" priority="423" aboveAverage="0" equalAverage="0" bottom="0" percent="0" rank="0" text="" dxfId="11294">
      <formula>$B$78&lt;1</formula>
    </cfRule>
  </conditionalFormatting>
  <conditionalFormatting sqref="B77:H77">
    <cfRule type="expression" priority="424" aboveAverage="0" equalAverage="0" bottom="0" percent="0" rank="0" text="" dxfId="11295">
      <formula>$B$77&lt;1</formula>
    </cfRule>
  </conditionalFormatting>
  <conditionalFormatting sqref="B76:H76">
    <cfRule type="expression" priority="425" aboveAverage="0" equalAverage="0" bottom="0" percent="0" rank="0" text="" dxfId="11296">
      <formula>$B$76&lt;1</formula>
    </cfRule>
  </conditionalFormatting>
  <conditionalFormatting sqref="B75:H75">
    <cfRule type="expression" priority="426" aboveAverage="0" equalAverage="0" bottom="0" percent="0" rank="0" text="" dxfId="11297">
      <formula>$B$75&lt;1</formula>
    </cfRule>
  </conditionalFormatting>
  <conditionalFormatting sqref="B74:H74">
    <cfRule type="expression" priority="427" aboveAverage="0" equalAverage="0" bottom="0" percent="0" rank="0" text="" dxfId="11298">
      <formula>$B$74&lt;1</formula>
    </cfRule>
  </conditionalFormatting>
  <conditionalFormatting sqref="B73:H73">
    <cfRule type="expression" priority="428" aboveAverage="0" equalAverage="0" bottom="0" percent="0" rank="0" text="" dxfId="11299">
      <formula>$B$73&lt;1</formula>
    </cfRule>
  </conditionalFormatting>
  <conditionalFormatting sqref="B72:H72">
    <cfRule type="expression" priority="429" aboveAverage="0" equalAverage="0" bottom="0" percent="0" rank="0" text="" dxfId="11300">
      <formula>$B$72&lt;1</formula>
    </cfRule>
  </conditionalFormatting>
  <conditionalFormatting sqref="B71:H71">
    <cfRule type="expression" priority="430" aboveAverage="0" equalAverage="0" bottom="0" percent="0" rank="0" text="" dxfId="11301">
      <formula>$B$71&lt;1</formula>
    </cfRule>
  </conditionalFormatting>
  <conditionalFormatting sqref="B70:H70">
    <cfRule type="expression" priority="431" aboveAverage="0" equalAverage="0" bottom="0" percent="0" rank="0" text="" dxfId="11302">
      <formula>$B$70&lt;1</formula>
    </cfRule>
  </conditionalFormatting>
  <conditionalFormatting sqref="B69:H69">
    <cfRule type="expression" priority="432" aboveAverage="0" equalAverage="0" bottom="0" percent="0" rank="0" text="" dxfId="11303">
      <formula>$B$69&lt;1</formula>
    </cfRule>
  </conditionalFormatting>
  <conditionalFormatting sqref="B68:H68">
    <cfRule type="expression" priority="433" aboveAverage="0" equalAverage="0" bottom="0" percent="0" rank="0" text="" dxfId="11304">
      <formula>$B$68&lt;1</formula>
    </cfRule>
  </conditionalFormatting>
  <conditionalFormatting sqref="B67:H67">
    <cfRule type="expression" priority="434" aboveAverage="0" equalAverage="0" bottom="0" percent="0" rank="0" text="" dxfId="11305">
      <formula>$B$67&lt;1</formula>
    </cfRule>
  </conditionalFormatting>
  <conditionalFormatting sqref="B66:H66">
    <cfRule type="expression" priority="435" aboveAverage="0" equalAverage="0" bottom="0" percent="0" rank="0" text="" dxfId="11306">
      <formula>$B$66&lt;1</formula>
    </cfRule>
  </conditionalFormatting>
  <conditionalFormatting sqref="B65:H65">
    <cfRule type="expression" priority="436" aboveAverage="0" equalAverage="0" bottom="0" percent="0" rank="0" text="" dxfId="11307">
      <formula>$B$65&lt;1</formula>
    </cfRule>
  </conditionalFormatting>
  <conditionalFormatting sqref="B64:H64">
    <cfRule type="expression" priority="437" aboveAverage="0" equalAverage="0" bottom="0" percent="0" rank="0" text="" dxfId="11308">
      <formula>$B$64&lt;1</formula>
    </cfRule>
  </conditionalFormatting>
  <conditionalFormatting sqref="B63:H63">
    <cfRule type="expression" priority="438" aboveAverage="0" equalAverage="0" bottom="0" percent="0" rank="0" text="" dxfId="11309">
      <formula>$B$63&lt;1</formula>
    </cfRule>
  </conditionalFormatting>
  <conditionalFormatting sqref="B58:H58">
    <cfRule type="expression" priority="439" aboveAverage="0" equalAverage="0" bottom="0" percent="0" rank="0" text="" dxfId="11310">
      <formula>$B$58&lt;1</formula>
    </cfRule>
  </conditionalFormatting>
  <conditionalFormatting sqref="B57:H57">
    <cfRule type="expression" priority="440" aboveAverage="0" equalAverage="0" bottom="0" percent="0" rank="0" text="" dxfId="11311">
      <formula>$B$57&lt;1</formula>
    </cfRule>
  </conditionalFormatting>
  <conditionalFormatting sqref="B56:H56">
    <cfRule type="expression" priority="441" aboveAverage="0" equalAverage="0" bottom="0" percent="0" rank="0" text="" dxfId="11312">
      <formula>$B$56&lt;1</formula>
    </cfRule>
  </conditionalFormatting>
  <conditionalFormatting sqref="B55:H55">
    <cfRule type="expression" priority="442" aboveAverage="0" equalAverage="0" bottom="0" percent="0" rank="0" text="" dxfId="11313">
      <formula>$B$55&lt;1</formula>
    </cfRule>
  </conditionalFormatting>
  <conditionalFormatting sqref="B54:H54">
    <cfRule type="expression" priority="443" aboveAverage="0" equalAverage="0" bottom="0" percent="0" rank="0" text="" dxfId="11314">
      <formula>$B$54&lt;1</formula>
    </cfRule>
  </conditionalFormatting>
  <conditionalFormatting sqref="B53:H53">
    <cfRule type="expression" priority="444" aboveAverage="0" equalAverage="0" bottom="0" percent="0" rank="0" text="" dxfId="11315">
      <formula>$B$53&lt;1</formula>
    </cfRule>
  </conditionalFormatting>
  <conditionalFormatting sqref="B52:H52">
    <cfRule type="expression" priority="445" aboveAverage="0" equalAverage="0" bottom="0" percent="0" rank="0" text="" dxfId="11316">
      <formula>$B$52&lt;1</formula>
    </cfRule>
  </conditionalFormatting>
  <conditionalFormatting sqref="B51:H51">
    <cfRule type="expression" priority="446" aboveAverage="0" equalAverage="0" bottom="0" percent="0" rank="0" text="" dxfId="11317">
      <formula>$B$51&lt;1</formula>
    </cfRule>
  </conditionalFormatting>
  <conditionalFormatting sqref="B50:H50">
    <cfRule type="expression" priority="447" aboveAverage="0" equalAverage="0" bottom="0" percent="0" rank="0" text="" dxfId="11318">
      <formula>$B$50&lt;1</formula>
    </cfRule>
  </conditionalFormatting>
  <conditionalFormatting sqref="B49:H49">
    <cfRule type="expression" priority="448" aboveAverage="0" equalAverage="0" bottom="0" percent="0" rank="0" text="" dxfId="11319">
      <formula>$B$49&lt;1</formula>
    </cfRule>
  </conditionalFormatting>
  <conditionalFormatting sqref="B48:H48">
    <cfRule type="expression" priority="449" aboveAverage="0" equalAverage="0" bottom="0" percent="0" rank="0" text="" dxfId="11320">
      <formula>$B$48&lt;1</formula>
    </cfRule>
  </conditionalFormatting>
  <conditionalFormatting sqref="B47:H47">
    <cfRule type="expression" priority="450" aboveAverage="0" equalAverage="0" bottom="0" percent="0" rank="0" text="" dxfId="11321">
      <formula>$B$47&lt;1</formula>
    </cfRule>
  </conditionalFormatting>
  <conditionalFormatting sqref="B46:H46">
    <cfRule type="expression" priority="451" aboveAverage="0" equalAverage="0" bottom="0" percent="0" rank="0" text="" dxfId="11322">
      <formula>$B$46&lt;1</formula>
    </cfRule>
  </conditionalFormatting>
  <conditionalFormatting sqref="B45:H45">
    <cfRule type="expression" priority="452" aboveAverage="0" equalAverage="0" bottom="0" percent="0" rank="0" text="" dxfId="11323">
      <formula>$B$45&lt;1</formula>
    </cfRule>
  </conditionalFormatting>
  <conditionalFormatting sqref="B44:H44">
    <cfRule type="expression" priority="453" aboveAverage="0" equalAverage="0" bottom="0" percent="0" rank="0" text="" dxfId="11324">
      <formula>$B$44&lt;1</formula>
    </cfRule>
  </conditionalFormatting>
  <conditionalFormatting sqref="B43:H43">
    <cfRule type="expression" priority="454" aboveAverage="0" equalAverage="0" bottom="0" percent="0" rank="0" text="" dxfId="11325">
      <formula>$B$43&lt;1</formula>
    </cfRule>
  </conditionalFormatting>
  <conditionalFormatting sqref="B42:H42">
    <cfRule type="expression" priority="455" aboveAverage="0" equalAverage="0" bottom="0" percent="0" rank="0" text="" dxfId="11326">
      <formula>$B$42&lt;1</formula>
    </cfRule>
  </conditionalFormatting>
  <conditionalFormatting sqref="B41:H41">
    <cfRule type="expression" priority="456" aboveAverage="0" equalAverage="0" bottom="0" percent="0" rank="0" text="" dxfId="11327">
      <formula>$B$41&lt;1</formula>
    </cfRule>
  </conditionalFormatting>
  <conditionalFormatting sqref="B40:H40">
    <cfRule type="expression" priority="457" aboveAverage="0" equalAverage="0" bottom="0" percent="0" rank="0" text="" dxfId="11328">
      <formula>$B$40&lt;1</formula>
    </cfRule>
  </conditionalFormatting>
  <conditionalFormatting sqref="B39:H39">
    <cfRule type="expression" priority="458" aboveAverage="0" equalAverage="0" bottom="0" percent="0" rank="0" text="" dxfId="11329">
      <formula>$B$39&lt;1</formula>
    </cfRule>
  </conditionalFormatting>
  <conditionalFormatting sqref="B38:H38">
    <cfRule type="expression" priority="459" aboveAverage="0" equalAverage="0" bottom="0" percent="0" rank="0" text="" dxfId="11330">
      <formula>$B$38&lt;1</formula>
    </cfRule>
  </conditionalFormatting>
  <conditionalFormatting sqref="B37:H37">
    <cfRule type="expression" priority="460" aboveAverage="0" equalAverage="0" bottom="0" percent="0" rank="0" text="" dxfId="11331">
      <formula>$B$37&lt;1</formula>
    </cfRule>
  </conditionalFormatting>
  <conditionalFormatting sqref="B36:H36">
    <cfRule type="expression" priority="461" aboveAverage="0" equalAverage="0" bottom="0" percent="0" rank="0" text="" dxfId="11332">
      <formula>$B$36&lt;1</formula>
    </cfRule>
  </conditionalFormatting>
  <conditionalFormatting sqref="B35:H35">
    <cfRule type="expression" priority="462" aboveAverage="0" equalAverage="0" bottom="0" percent="0" rank="0" text="" dxfId="11333">
      <formula>$B$35&lt;1</formula>
    </cfRule>
  </conditionalFormatting>
  <conditionalFormatting sqref="B34:H34">
    <cfRule type="expression" priority="463" aboveAverage="0" equalAverage="0" bottom="0" percent="0" rank="0" text="" dxfId="11334">
      <formula>$B$34&lt;1</formula>
    </cfRule>
  </conditionalFormatting>
  <conditionalFormatting sqref="B33:H33">
    <cfRule type="expression" priority="464" aboveAverage="0" equalAverage="0" bottom="0" percent="0" rank="0" text="" dxfId="11335">
      <formula>$B$33&lt;1</formula>
    </cfRule>
  </conditionalFormatting>
  <conditionalFormatting sqref="B32:H32">
    <cfRule type="expression" priority="465" aboveAverage="0" equalAverage="0" bottom="0" percent="0" rank="0" text="" dxfId="11336">
      <formula>$B$32&lt;1</formula>
    </cfRule>
  </conditionalFormatting>
  <conditionalFormatting sqref="B31:H31">
    <cfRule type="expression" priority="466" aboveAverage="0" equalAverage="0" bottom="0" percent="0" rank="0" text="" dxfId="11337">
      <formula>$B$31&lt;1</formula>
    </cfRule>
  </conditionalFormatting>
  <conditionalFormatting sqref="B30:H30">
    <cfRule type="expression" priority="467" aboveAverage="0" equalAverage="0" bottom="0" percent="0" rank="0" text="" dxfId="11338">
      <formula>$B$30&lt;1</formula>
    </cfRule>
  </conditionalFormatting>
  <conditionalFormatting sqref="B29:H29">
    <cfRule type="expression" priority="468" aboveAverage="0" equalAverage="0" bottom="0" percent="0" rank="0" text="" dxfId="11339">
      <formula>$B$29&lt;1</formula>
    </cfRule>
  </conditionalFormatting>
  <conditionalFormatting sqref="B28:H28">
    <cfRule type="expression" priority="469" aboveAverage="0" equalAverage="0" bottom="0" percent="0" rank="0" text="" dxfId="11340">
      <formula>$B$28&lt;1</formula>
    </cfRule>
  </conditionalFormatting>
  <conditionalFormatting sqref="B27:H27">
    <cfRule type="expression" priority="470" aboveAverage="0" equalAverage="0" bottom="0" percent="0" rank="0" text="" dxfId="11341">
      <formula>$B$27&lt;1</formula>
    </cfRule>
  </conditionalFormatting>
  <conditionalFormatting sqref="B26:H26">
    <cfRule type="expression" priority="471" aboveAverage="0" equalAverage="0" bottom="0" percent="0" rank="0" text="" dxfId="11342">
      <formula>$B$26&lt;1</formula>
    </cfRule>
  </conditionalFormatting>
  <conditionalFormatting sqref="B25:H25">
    <cfRule type="expression" priority="472" aboveAverage="0" equalAverage="0" bottom="0" percent="0" rank="0" text="" dxfId="11343">
      <formula>$B$25&lt;1</formula>
    </cfRule>
  </conditionalFormatting>
  <conditionalFormatting sqref="B24:H24">
    <cfRule type="expression" priority="473" aboveAverage="0" equalAverage="0" bottom="0" percent="0" rank="0" text="" dxfId="11344">
      <formula>$B$24&lt;1</formula>
    </cfRule>
  </conditionalFormatting>
  <conditionalFormatting sqref="B23:H23">
    <cfRule type="expression" priority="474" aboveAverage="0" equalAverage="0" bottom="0" percent="0" rank="0" text="" dxfId="11345">
      <formula>$B$23&lt;1</formula>
    </cfRule>
  </conditionalFormatting>
  <conditionalFormatting sqref="B20:H20">
    <cfRule type="expression" priority="475" aboveAverage="0" equalAverage="0" bottom="0" percent="0" rank="0" text="" dxfId="11346">
      <formula>$B$20&lt;1</formula>
    </cfRule>
  </conditionalFormatting>
  <conditionalFormatting sqref="B19:H19">
    <cfRule type="expression" priority="476" aboveAverage="0" equalAverage="0" bottom="0" percent="0" rank="0" text="" dxfId="11347">
      <formula>$B$19&lt;1</formula>
    </cfRule>
  </conditionalFormatting>
  <conditionalFormatting sqref="B18:H18">
    <cfRule type="expression" priority="477" aboveAverage="0" equalAverage="0" bottom="0" percent="0" rank="0" text="" dxfId="11348">
      <formula>$B$18&lt;1</formula>
    </cfRule>
  </conditionalFormatting>
  <conditionalFormatting sqref="B17:H17">
    <cfRule type="expression" priority="478" aboveAverage="0" equalAverage="0" bottom="0" percent="0" rank="0" text="" dxfId="11349">
      <formula>$B$17&lt;1</formula>
    </cfRule>
  </conditionalFormatting>
  <conditionalFormatting sqref="B16:H16">
    <cfRule type="expression" priority="479" aboveAverage="0" equalAverage="0" bottom="0" percent="0" rank="0" text="" dxfId="11350">
      <formula>$B$16&lt;1</formula>
    </cfRule>
  </conditionalFormatting>
  <conditionalFormatting sqref="B15:H15">
    <cfRule type="expression" priority="480" aboveAverage="0" equalAverage="0" bottom="0" percent="0" rank="0" text="" dxfId="11351">
      <formula>$B$15&lt;1</formula>
    </cfRule>
  </conditionalFormatting>
  <conditionalFormatting sqref="B14:H14">
    <cfRule type="expression" priority="481" aboveAverage="0" equalAverage="0" bottom="0" percent="0" rank="0" text="" dxfId="11352">
      <formula>$B$14&lt;1</formula>
    </cfRule>
  </conditionalFormatting>
  <conditionalFormatting sqref="B13:H13">
    <cfRule type="expression" priority="482" aboveAverage="0" equalAverage="0" bottom="0" percent="0" rank="0" text="" dxfId="11353">
      <formula>$B$13&lt;1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CommandButton1">
              <controlPr defaultSize="0" print="true" autoFill="0" autoPict="0">
                <anchor moveWithCells="true" sizeWithCells="false">
                  <from>
                    <xdr:col>5</xdr:col>
                    <xdr:colOff>57240</xdr:colOff>
                    <xdr:row>0</xdr:row>
                    <xdr:rowOff>57240</xdr:rowOff>
                  </from>
                  <to>
                    <xdr:col>7</xdr:col>
                    <xdr:colOff>1064520</xdr:colOff>
                    <xdr:row>1</xdr:row>
                    <xdr:rowOff>180360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95"/>
  <sheetViews>
    <sheetView showFormulas="false" showGridLines="true" showRowColHeaders="true" showZeros="true" rightToLeft="false" tabSelected="false" showOutlineSymbols="true" defaultGridColor="true" view="normal" topLeftCell="A31" colorId="64" zoomScale="85" zoomScaleNormal="85" zoomScalePageLayoutView="100" workbookViewId="0">
      <selection pane="topLeft" activeCell="C55" activeCellId="0" sqref="C55"/>
    </sheetView>
  </sheetViews>
  <sheetFormatPr defaultColWidth="8.6796875" defaultRowHeight="14.25" customHeight="false" zeroHeight="false" outlineLevelRow="1" outlineLevelCol="0"/>
  <cols>
    <col collapsed="false" customWidth="true" hidden="false" outlineLevel="0" max="2" min="2" style="694" width="7.88"/>
    <col collapsed="false" customWidth="true" hidden="false" outlineLevel="0" max="3" min="3" style="0" width="99"/>
    <col collapsed="false" customWidth="true" hidden="false" outlineLevel="0" max="4" min="4" style="695" width="9.11"/>
    <col collapsed="false" customWidth="true" hidden="false" outlineLevel="0" max="5" min="5" style="696" width="15.11"/>
    <col collapsed="false" customWidth="true" hidden="false" outlineLevel="0" max="6" min="6" style="0" width="9.11"/>
    <col collapsed="false" customWidth="true" hidden="true" outlineLevel="0" max="7" min="7" style="0" width="11.44"/>
    <col collapsed="false" customWidth="true" hidden="true" outlineLevel="0" max="8" min="8" style="531" width="19.56"/>
    <col collapsed="false" customWidth="true" hidden="true" outlineLevel="0" max="9" min="9" style="0" width="10.56"/>
    <col collapsed="false" customWidth="true" hidden="false" outlineLevel="0" max="10" min="10" style="0" width="9.11"/>
  </cols>
  <sheetData>
    <row r="1" customFormat="false" ht="14.25" hidden="false" customHeight="false" outlineLevel="0" collapsed="false">
      <c r="A1" s="697" t="s">
        <v>916</v>
      </c>
      <c r="B1" s="698" t="s">
        <v>12</v>
      </c>
      <c r="C1" s="697" t="s">
        <v>1100</v>
      </c>
      <c r="D1" s="699" t="s">
        <v>1101</v>
      </c>
      <c r="E1" s="700" t="s">
        <v>797</v>
      </c>
      <c r="G1" s="701" t="n">
        <v>0.11</v>
      </c>
      <c r="H1" s="531" t="n">
        <v>0.33</v>
      </c>
      <c r="I1" s="701" t="n">
        <v>0.33</v>
      </c>
    </row>
    <row r="2" customFormat="false" ht="14.25" hidden="false" customHeight="false" outlineLevel="0" collapsed="false">
      <c r="A2" s="702" t="s">
        <v>1102</v>
      </c>
      <c r="B2" s="703"/>
      <c r="C2" s="702"/>
      <c r="D2" s="704"/>
      <c r="E2" s="705"/>
    </row>
    <row r="3" customFormat="false" ht="14.25" hidden="false" customHeight="false" outlineLevel="1" collapsed="false">
      <c r="A3" s="205"/>
      <c r="B3" s="706" t="s">
        <v>345</v>
      </c>
      <c r="C3" s="205" t="s">
        <v>1103</v>
      </c>
      <c r="D3" s="707" t="s">
        <v>95</v>
      </c>
      <c r="E3" s="708" t="n">
        <v>1164</v>
      </c>
      <c r="F3" s="696"/>
      <c r="G3" s="696" t="n">
        <f aca="false">ROUNDUP(E3*1.11,0)</f>
        <v>1293</v>
      </c>
      <c r="H3" s="531" t="n">
        <v>384</v>
      </c>
      <c r="I3" s="696" t="n">
        <f aca="false">ROUNDDOWN(E3*33%,0)</f>
        <v>384</v>
      </c>
    </row>
    <row r="4" customFormat="false" ht="14.25" hidden="false" customHeight="false" outlineLevel="1" collapsed="false">
      <c r="A4" s="205"/>
      <c r="B4" s="706" t="s">
        <v>346</v>
      </c>
      <c r="C4" s="205" t="s">
        <v>1104</v>
      </c>
      <c r="D4" s="707" t="s">
        <v>42</v>
      </c>
      <c r="E4" s="708" t="n">
        <v>459</v>
      </c>
      <c r="F4" s="696"/>
      <c r="G4" s="696" t="n">
        <f aca="false">ROUNDUP(E4*1.11,0)</f>
        <v>510</v>
      </c>
      <c r="H4" s="531" t="n">
        <v>151</v>
      </c>
      <c r="I4" s="696" t="n">
        <f aca="false">ROUNDDOWN(E4*33%,0)</f>
        <v>151</v>
      </c>
    </row>
    <row r="5" customFormat="false" ht="14.25" hidden="false" customHeight="false" outlineLevel="1" collapsed="false">
      <c r="A5" s="205"/>
      <c r="B5" s="706" t="s">
        <v>347</v>
      </c>
      <c r="C5" s="205" t="s">
        <v>1105</v>
      </c>
      <c r="D5" s="707" t="s">
        <v>25</v>
      </c>
      <c r="E5" s="708" t="n">
        <v>832</v>
      </c>
      <c r="F5" s="696"/>
      <c r="G5" s="696" t="n">
        <f aca="false">ROUNDUP(E5*1.11,0)</f>
        <v>924</v>
      </c>
      <c r="H5" s="531" t="n">
        <v>274</v>
      </c>
      <c r="I5" s="696" t="n">
        <f aca="false">ROUNDDOWN(E5*33%,0)</f>
        <v>274</v>
      </c>
    </row>
    <row r="6" customFormat="false" ht="14.25" hidden="false" customHeight="false" outlineLevel="1" collapsed="false">
      <c r="A6" s="205"/>
      <c r="B6" s="706" t="s">
        <v>348</v>
      </c>
      <c r="C6" s="205" t="s">
        <v>1106</v>
      </c>
      <c r="D6" s="707" t="s">
        <v>25</v>
      </c>
      <c r="E6" s="708" t="n">
        <v>199</v>
      </c>
      <c r="F6" s="696"/>
      <c r="G6" s="696" t="n">
        <f aca="false">ROUNDUP(E6*1.11,0)</f>
        <v>221</v>
      </c>
      <c r="H6" s="531" t="n">
        <v>65</v>
      </c>
      <c r="I6" s="696" t="n">
        <f aca="false">ROUNDDOWN(E6*33%,0)</f>
        <v>65</v>
      </c>
    </row>
    <row r="7" customFormat="false" ht="14.25" hidden="false" customHeight="false" outlineLevel="1" collapsed="false">
      <c r="A7" s="205"/>
      <c r="B7" s="706" t="s">
        <v>349</v>
      </c>
      <c r="C7" s="205" t="s">
        <v>1107</v>
      </c>
      <c r="D7" s="707" t="s">
        <v>25</v>
      </c>
      <c r="E7" s="708" t="n">
        <v>1033</v>
      </c>
      <c r="F7" s="696"/>
      <c r="G7" s="696" t="n">
        <f aca="false">ROUNDUP(E7*1.11,0)</f>
        <v>1147</v>
      </c>
      <c r="H7" s="531" t="n">
        <v>340</v>
      </c>
      <c r="I7" s="696" t="n">
        <f aca="false">ROUNDDOWN(E7*33%,0)</f>
        <v>340</v>
      </c>
    </row>
    <row r="8" customFormat="false" ht="14.25" hidden="false" customHeight="false" outlineLevel="1" collapsed="false">
      <c r="A8" s="205"/>
      <c r="B8" s="706" t="s">
        <v>350</v>
      </c>
      <c r="C8" s="205" t="s">
        <v>1108</v>
      </c>
      <c r="D8" s="707" t="s">
        <v>25</v>
      </c>
      <c r="E8" s="708" t="n">
        <v>704</v>
      </c>
      <c r="F8" s="696"/>
      <c r="G8" s="696" t="n">
        <f aca="false">ROUNDUP(E8*1.11,0)</f>
        <v>782</v>
      </c>
      <c r="H8" s="531" t="n">
        <v>232</v>
      </c>
      <c r="I8" s="696" t="n">
        <f aca="false">ROUNDDOWN(E8*33%,0)</f>
        <v>232</v>
      </c>
    </row>
    <row r="9" customFormat="false" ht="14.25" hidden="false" customHeight="false" outlineLevel="1" collapsed="false">
      <c r="A9" s="205"/>
      <c r="B9" s="706" t="s">
        <v>351</v>
      </c>
      <c r="C9" s="205" t="s">
        <v>1109</v>
      </c>
      <c r="D9" s="707" t="s">
        <v>25</v>
      </c>
      <c r="E9" s="708" t="n">
        <v>1085</v>
      </c>
      <c r="F9" s="696"/>
      <c r="G9" s="696" t="n">
        <f aca="false">ROUNDUP(E9*1.11,0)</f>
        <v>1205</v>
      </c>
      <c r="H9" s="531" t="n">
        <v>358</v>
      </c>
      <c r="I9" s="696" t="n">
        <f aca="false">ROUNDDOWN(E9*33%,0)</f>
        <v>358</v>
      </c>
    </row>
    <row r="10" customFormat="false" ht="14.25" hidden="false" customHeight="false" outlineLevel="1" collapsed="false">
      <c r="A10" s="205"/>
      <c r="B10" s="706" t="s">
        <v>352</v>
      </c>
      <c r="C10" s="205" t="s">
        <v>1110</v>
      </c>
      <c r="D10" s="707" t="s">
        <v>42</v>
      </c>
      <c r="E10" s="708" t="n">
        <v>128</v>
      </c>
      <c r="F10" s="696"/>
      <c r="G10" s="696" t="n">
        <f aca="false">ROUNDUP(E10*1.11,0)</f>
        <v>143</v>
      </c>
      <c r="H10" s="531" t="n">
        <v>42</v>
      </c>
      <c r="I10" s="696" t="n">
        <f aca="false">ROUNDDOWN(E10*33%,0)</f>
        <v>42</v>
      </c>
    </row>
    <row r="11" customFormat="false" ht="14.25" hidden="false" customHeight="false" outlineLevel="0" collapsed="false">
      <c r="A11" s="702" t="s">
        <v>22</v>
      </c>
      <c r="B11" s="703"/>
      <c r="C11" s="702"/>
      <c r="D11" s="704"/>
      <c r="E11" s="705" t="n">
        <v>0</v>
      </c>
      <c r="F11" s="696"/>
      <c r="G11" s="696" t="n">
        <f aca="false">ROUNDUP(E11*1.11,0)</f>
        <v>0</v>
      </c>
      <c r="H11" s="531" t="n">
        <v>0</v>
      </c>
      <c r="I11" s="696" t="n">
        <f aca="false">ROUNDDOWN(E11*33%,0)</f>
        <v>0</v>
      </c>
    </row>
    <row r="12" customFormat="false" ht="14.25" hidden="false" customHeight="false" outlineLevel="1" collapsed="false">
      <c r="A12" s="205"/>
      <c r="B12" s="706" t="s">
        <v>355</v>
      </c>
      <c r="C12" s="205" t="s">
        <v>1111</v>
      </c>
      <c r="D12" s="707" t="s">
        <v>25</v>
      </c>
      <c r="E12" s="708" t="n">
        <v>1880</v>
      </c>
      <c r="F12" s="696"/>
      <c r="G12" s="696" t="n">
        <f aca="false">ROUNDUP(E12*1.11,0)</f>
        <v>2087</v>
      </c>
      <c r="H12" s="531" t="n">
        <v>620</v>
      </c>
      <c r="I12" s="696" t="n">
        <f aca="false">ROUNDDOWN(E12*33%,0)</f>
        <v>620</v>
      </c>
    </row>
    <row r="13" customFormat="false" ht="14.25" hidden="false" customHeight="false" outlineLevel="1" collapsed="false">
      <c r="A13" s="205"/>
      <c r="B13" s="706" t="s">
        <v>356</v>
      </c>
      <c r="C13" s="205" t="s">
        <v>1112</v>
      </c>
      <c r="D13" s="707" t="s">
        <v>174</v>
      </c>
      <c r="E13" s="708" t="n">
        <v>1919</v>
      </c>
      <c r="F13" s="696"/>
      <c r="G13" s="696" t="n">
        <f aca="false">ROUNDUP(E13*1.11,0)</f>
        <v>2131</v>
      </c>
      <c r="H13" s="531" t="n">
        <v>633</v>
      </c>
      <c r="I13" s="696" t="n">
        <f aca="false">ROUNDDOWN(E13*33%,0)</f>
        <v>633</v>
      </c>
    </row>
    <row r="14" customFormat="false" ht="14.25" hidden="false" customHeight="false" outlineLevel="1" collapsed="false">
      <c r="A14" s="205"/>
      <c r="B14" s="706" t="s">
        <v>23</v>
      </c>
      <c r="C14" s="205" t="s">
        <v>24</v>
      </c>
      <c r="D14" s="707" t="s">
        <v>25</v>
      </c>
      <c r="E14" s="708" t="n">
        <v>578</v>
      </c>
      <c r="F14" s="696"/>
      <c r="G14" s="696" t="n">
        <f aca="false">ROUNDUP(E14*1.11,0)</f>
        <v>642</v>
      </c>
      <c r="H14" s="531" t="n">
        <v>190</v>
      </c>
      <c r="I14" s="696" t="n">
        <f aca="false">ROUNDDOWN(E14*33%,0)</f>
        <v>190</v>
      </c>
    </row>
    <row r="15" customFormat="false" ht="14.25" hidden="false" customHeight="false" outlineLevel="1" collapsed="false">
      <c r="A15" s="205"/>
      <c r="B15" s="706" t="s">
        <v>357</v>
      </c>
      <c r="C15" s="205" t="s">
        <v>1113</v>
      </c>
      <c r="D15" s="707" t="s">
        <v>25</v>
      </c>
      <c r="E15" s="708" t="n">
        <v>3821</v>
      </c>
      <c r="F15" s="696"/>
      <c r="G15" s="696" t="n">
        <f aca="false">ROUNDUP(E15*1.11,0)</f>
        <v>4242</v>
      </c>
      <c r="H15" s="531" t="n">
        <v>1260</v>
      </c>
      <c r="I15" s="696" t="n">
        <f aca="false">ROUNDDOWN(E15*33%,0)</f>
        <v>1260</v>
      </c>
    </row>
    <row r="16" customFormat="false" ht="14.25" hidden="false" customHeight="false" outlineLevel="1" collapsed="false">
      <c r="A16" s="205"/>
      <c r="B16" s="706" t="s">
        <v>358</v>
      </c>
      <c r="C16" s="205" t="s">
        <v>1114</v>
      </c>
      <c r="D16" s="707" t="s">
        <v>174</v>
      </c>
      <c r="E16" s="708" t="n">
        <v>1194</v>
      </c>
      <c r="F16" s="696"/>
      <c r="G16" s="696" t="n">
        <f aca="false">ROUNDUP(E16*1.11,0)</f>
        <v>1326</v>
      </c>
      <c r="H16" s="531" t="n">
        <v>394</v>
      </c>
      <c r="I16" s="696" t="n">
        <f aca="false">ROUNDDOWN(E16*33%,0)</f>
        <v>394</v>
      </c>
    </row>
    <row r="17" customFormat="false" ht="14.25" hidden="false" customHeight="false" outlineLevel="1" collapsed="false">
      <c r="A17" s="205"/>
      <c r="B17" s="706" t="s">
        <v>26</v>
      </c>
      <c r="C17" s="205" t="s">
        <v>27</v>
      </c>
      <c r="D17" s="707" t="s">
        <v>25</v>
      </c>
      <c r="E17" s="708" t="n">
        <v>4543</v>
      </c>
      <c r="F17" s="696"/>
      <c r="G17" s="696" t="n">
        <f aca="false">ROUNDUP(E17*1.11,0)</f>
        <v>5043</v>
      </c>
      <c r="H17" s="531" t="n">
        <v>1499</v>
      </c>
      <c r="I17" s="696" t="n">
        <f aca="false">ROUNDDOWN(E17*33%,0)</f>
        <v>1499</v>
      </c>
    </row>
    <row r="18" customFormat="false" ht="14.25" hidden="false" customHeight="false" outlineLevel="1" collapsed="false">
      <c r="A18" s="205"/>
      <c r="B18" s="706" t="s">
        <v>359</v>
      </c>
      <c r="C18" s="205" t="s">
        <v>1115</v>
      </c>
      <c r="D18" s="707" t="s">
        <v>25</v>
      </c>
      <c r="E18" s="708" t="n">
        <v>5108</v>
      </c>
      <c r="F18" s="696"/>
      <c r="G18" s="696" t="n">
        <f aca="false">ROUNDUP(E18*1.11,0)</f>
        <v>5670</v>
      </c>
      <c r="H18" s="531" t="n">
        <v>1685</v>
      </c>
      <c r="I18" s="696" t="n">
        <f aca="false">ROUNDDOWN(E18*33%,0)</f>
        <v>1685</v>
      </c>
    </row>
    <row r="19" customFormat="false" ht="14.25" hidden="false" customHeight="false" outlineLevel="1" collapsed="false">
      <c r="A19" s="205"/>
      <c r="B19" s="706" t="s">
        <v>360</v>
      </c>
      <c r="C19" s="205" t="s">
        <v>1116</v>
      </c>
      <c r="D19" s="707" t="s">
        <v>25</v>
      </c>
      <c r="E19" s="708" t="n">
        <v>6937</v>
      </c>
      <c r="F19" s="696"/>
      <c r="G19" s="696" t="n">
        <f aca="false">ROUNDUP(E19*1.11,0)</f>
        <v>7701</v>
      </c>
      <c r="H19" s="531" t="n">
        <v>2289</v>
      </c>
      <c r="I19" s="696" t="n">
        <f aca="false">ROUNDDOWN(E19*33%,0)</f>
        <v>2289</v>
      </c>
    </row>
    <row r="20" customFormat="false" ht="14.25" hidden="false" customHeight="false" outlineLevel="1" collapsed="false">
      <c r="A20" s="205"/>
      <c r="B20" s="706" t="s">
        <v>361</v>
      </c>
      <c r="C20" s="205" t="s">
        <v>1117</v>
      </c>
      <c r="D20" s="707" t="s">
        <v>25</v>
      </c>
      <c r="E20" s="708" t="n">
        <v>1789</v>
      </c>
      <c r="F20" s="696"/>
      <c r="G20" s="696" t="n">
        <f aca="false">ROUNDUP(E20*1.11,0)</f>
        <v>1986</v>
      </c>
      <c r="H20" s="531" t="n">
        <v>590</v>
      </c>
      <c r="I20" s="696" t="n">
        <f aca="false">ROUNDDOWN(E20*33%,0)</f>
        <v>590</v>
      </c>
    </row>
    <row r="21" customFormat="false" ht="14.25" hidden="false" customHeight="false" outlineLevel="1" collapsed="false">
      <c r="A21" s="205"/>
      <c r="B21" s="706" t="s">
        <v>28</v>
      </c>
      <c r="C21" s="205" t="s">
        <v>29</v>
      </c>
      <c r="D21" s="707" t="s">
        <v>25</v>
      </c>
      <c r="E21" s="708" t="n">
        <v>159</v>
      </c>
      <c r="F21" s="696"/>
      <c r="G21" s="696" t="n">
        <f aca="false">ROUNDUP(E21*1.11,0)</f>
        <v>177</v>
      </c>
      <c r="H21" s="531" t="n">
        <v>52</v>
      </c>
      <c r="I21" s="696" t="n">
        <f aca="false">ROUNDDOWN(E21*33%,0)</f>
        <v>52</v>
      </c>
    </row>
    <row r="22" customFormat="false" ht="14.25" hidden="false" customHeight="false" outlineLevel="1" collapsed="false">
      <c r="A22" s="205"/>
      <c r="B22" s="706" t="s">
        <v>30</v>
      </c>
      <c r="C22" s="205" t="s">
        <v>31</v>
      </c>
      <c r="D22" s="707" t="s">
        <v>25</v>
      </c>
      <c r="E22" s="708" t="n">
        <v>2563</v>
      </c>
      <c r="F22" s="696"/>
      <c r="G22" s="696" t="n">
        <f aca="false">ROUNDUP(E22*1.11,0)</f>
        <v>2845</v>
      </c>
      <c r="H22" s="531" t="n">
        <v>845</v>
      </c>
      <c r="I22" s="696" t="n">
        <f aca="false">ROUNDDOWN(E22*33%,0)</f>
        <v>845</v>
      </c>
    </row>
    <row r="23" customFormat="false" ht="14.25" hidden="false" customHeight="false" outlineLevel="1" collapsed="false">
      <c r="A23" s="205"/>
      <c r="B23" s="706" t="s">
        <v>32</v>
      </c>
      <c r="C23" s="205" t="s">
        <v>33</v>
      </c>
      <c r="D23" s="707" t="s">
        <v>25</v>
      </c>
      <c r="E23" s="708" t="n">
        <v>1200</v>
      </c>
      <c r="F23" s="696"/>
      <c r="G23" s="696" t="n">
        <f aca="false">ROUNDUP(E23*1.11,0)</f>
        <v>1332</v>
      </c>
      <c r="H23" s="531" t="n">
        <v>396</v>
      </c>
      <c r="I23" s="696" t="n">
        <f aca="false">ROUNDDOWN(E23*33%,0)</f>
        <v>396</v>
      </c>
    </row>
    <row r="24" customFormat="false" ht="14.25" hidden="false" customHeight="false" outlineLevel="1" collapsed="false">
      <c r="A24" s="205"/>
      <c r="B24" s="706" t="s">
        <v>362</v>
      </c>
      <c r="C24" s="205" t="s">
        <v>1118</v>
      </c>
      <c r="D24" s="707" t="s">
        <v>25</v>
      </c>
      <c r="E24" s="708" t="n">
        <v>1345</v>
      </c>
      <c r="F24" s="696"/>
      <c r="G24" s="696" t="n">
        <f aca="false">ROUNDUP(E24*1.11,0)</f>
        <v>1493</v>
      </c>
      <c r="H24" s="531" t="n">
        <v>443</v>
      </c>
      <c r="I24" s="696" t="n">
        <f aca="false">ROUNDDOWN(E24*33%,0)</f>
        <v>443</v>
      </c>
    </row>
    <row r="25" customFormat="false" ht="14.25" hidden="false" customHeight="false" outlineLevel="1" collapsed="false">
      <c r="A25" s="205"/>
      <c r="B25" s="706" t="s">
        <v>363</v>
      </c>
      <c r="C25" s="205" t="s">
        <v>1119</v>
      </c>
      <c r="D25" s="707" t="s">
        <v>174</v>
      </c>
      <c r="E25" s="708" t="n">
        <v>159</v>
      </c>
      <c r="F25" s="696"/>
      <c r="G25" s="696" t="n">
        <f aca="false">ROUNDUP(E25*1.11,0)</f>
        <v>177</v>
      </c>
      <c r="H25" s="531" t="n">
        <v>52</v>
      </c>
      <c r="I25" s="696" t="n">
        <f aca="false">ROUNDDOWN(E25*33%,0)</f>
        <v>52</v>
      </c>
    </row>
    <row r="26" customFormat="false" ht="14.25" hidden="false" customHeight="false" outlineLevel="1" collapsed="false">
      <c r="A26" s="205"/>
      <c r="B26" s="706" t="s">
        <v>34</v>
      </c>
      <c r="C26" s="205" t="s">
        <v>35</v>
      </c>
      <c r="D26" s="707" t="s">
        <v>25</v>
      </c>
      <c r="E26" s="708" t="n">
        <v>796</v>
      </c>
      <c r="F26" s="696"/>
      <c r="G26" s="696" t="n">
        <f aca="false">ROUNDUP(E26*1.11,0)</f>
        <v>884</v>
      </c>
      <c r="H26" s="531" t="n">
        <v>262</v>
      </c>
      <c r="I26" s="696" t="n">
        <f aca="false">ROUNDDOWN(E26*33%,0)</f>
        <v>262</v>
      </c>
    </row>
    <row r="27" customFormat="false" ht="14.25" hidden="false" customHeight="false" outlineLevel="1" collapsed="false">
      <c r="A27" s="205"/>
      <c r="B27" s="706" t="s">
        <v>364</v>
      </c>
      <c r="C27" s="205" t="s">
        <v>1120</v>
      </c>
      <c r="D27" s="707" t="s">
        <v>42</v>
      </c>
      <c r="E27" s="708" t="n">
        <v>1386</v>
      </c>
      <c r="F27" s="696"/>
      <c r="G27" s="696" t="n">
        <f aca="false">ROUNDUP(E27*1.11,0)</f>
        <v>1539</v>
      </c>
      <c r="H27" s="531" t="n">
        <v>457</v>
      </c>
      <c r="I27" s="696" t="n">
        <f aca="false">ROUNDDOWN(E27*33%,0)</f>
        <v>457</v>
      </c>
    </row>
    <row r="28" customFormat="false" ht="14.25" hidden="false" customHeight="false" outlineLevel="1" collapsed="false">
      <c r="A28" s="205"/>
      <c r="B28" s="706" t="s">
        <v>365</v>
      </c>
      <c r="C28" s="205" t="s">
        <v>1121</v>
      </c>
      <c r="D28" s="707" t="s">
        <v>42</v>
      </c>
      <c r="E28" s="708" t="n">
        <v>1038</v>
      </c>
      <c r="F28" s="696"/>
      <c r="G28" s="696" t="n">
        <f aca="false">ROUNDUP(E28*1.11,0)</f>
        <v>1153</v>
      </c>
      <c r="H28" s="531" t="n">
        <v>342</v>
      </c>
      <c r="I28" s="696" t="n">
        <f aca="false">ROUNDDOWN(E28*33%,0)</f>
        <v>342</v>
      </c>
    </row>
    <row r="29" customFormat="false" ht="14.25" hidden="false" customHeight="false" outlineLevel="1" collapsed="false">
      <c r="A29" s="205"/>
      <c r="B29" s="706" t="s">
        <v>366</v>
      </c>
      <c r="C29" s="205" t="s">
        <v>1122</v>
      </c>
      <c r="D29" s="707" t="s">
        <v>42</v>
      </c>
      <c r="E29" s="708" t="n">
        <v>764</v>
      </c>
      <c r="F29" s="696"/>
      <c r="G29" s="696" t="n">
        <f aca="false">ROUNDUP(E29*1.11,0)</f>
        <v>849</v>
      </c>
      <c r="H29" s="531" t="n">
        <v>252</v>
      </c>
      <c r="I29" s="696" t="n">
        <f aca="false">ROUNDDOWN(E29*33%,0)</f>
        <v>252</v>
      </c>
    </row>
    <row r="30" customFormat="false" ht="14.25" hidden="false" customHeight="false" outlineLevel="1" collapsed="false">
      <c r="A30" s="205"/>
      <c r="B30" s="706" t="s">
        <v>36</v>
      </c>
      <c r="C30" s="205" t="s">
        <v>37</v>
      </c>
      <c r="D30" s="707" t="s">
        <v>25</v>
      </c>
      <c r="E30" s="708" t="n">
        <v>620</v>
      </c>
      <c r="F30" s="696"/>
      <c r="G30" s="696" t="n">
        <f aca="false">ROUNDUP(E30*1.11,0)</f>
        <v>689</v>
      </c>
      <c r="H30" s="531" t="n">
        <v>204</v>
      </c>
      <c r="I30" s="696" t="n">
        <f aca="false">ROUNDDOWN(E30*33%,0)</f>
        <v>204</v>
      </c>
    </row>
    <row r="31" customFormat="false" ht="14.25" hidden="false" customHeight="false" outlineLevel="1" collapsed="false">
      <c r="A31" s="205"/>
      <c r="B31" s="706" t="s">
        <v>367</v>
      </c>
      <c r="C31" s="205" t="s">
        <v>1123</v>
      </c>
      <c r="D31" s="707" t="s">
        <v>42</v>
      </c>
      <c r="E31" s="708" t="n">
        <v>411</v>
      </c>
      <c r="F31" s="696"/>
      <c r="G31" s="696" t="n">
        <f aca="false">ROUNDUP(E31*1.11,0)</f>
        <v>457</v>
      </c>
      <c r="H31" s="531" t="n">
        <v>135</v>
      </c>
      <c r="I31" s="696" t="n">
        <f aca="false">ROUNDDOWN(E31*33%,0)</f>
        <v>135</v>
      </c>
    </row>
    <row r="32" customFormat="false" ht="14.25" hidden="false" customHeight="false" outlineLevel="1" collapsed="false">
      <c r="A32" s="205"/>
      <c r="B32" s="706" t="s">
        <v>368</v>
      </c>
      <c r="C32" s="205" t="s">
        <v>1124</v>
      </c>
      <c r="D32" s="707" t="s">
        <v>42</v>
      </c>
      <c r="E32" s="708" t="n">
        <v>1230</v>
      </c>
      <c r="F32" s="696"/>
      <c r="G32" s="696" t="n">
        <f aca="false">ROUNDUP(E32*1.11,0)</f>
        <v>1366</v>
      </c>
      <c r="H32" s="531" t="n">
        <v>405</v>
      </c>
      <c r="I32" s="696" t="n">
        <f aca="false">ROUNDDOWN(E32*33%,0)</f>
        <v>405</v>
      </c>
    </row>
    <row r="33" customFormat="false" ht="14.25" hidden="false" customHeight="false" outlineLevel="1" collapsed="false">
      <c r="A33" s="205"/>
      <c r="B33" s="706" t="s">
        <v>369</v>
      </c>
      <c r="C33" s="205" t="s">
        <v>1125</v>
      </c>
      <c r="D33" s="707" t="s">
        <v>42</v>
      </c>
      <c r="E33" s="708" t="n">
        <v>620</v>
      </c>
      <c r="F33" s="696"/>
      <c r="G33" s="696" t="n">
        <f aca="false">ROUNDUP(E33*1.11,0)</f>
        <v>689</v>
      </c>
      <c r="H33" s="531" t="n">
        <v>204</v>
      </c>
      <c r="I33" s="696" t="n">
        <f aca="false">ROUNDDOWN(E33*33%,0)</f>
        <v>204</v>
      </c>
    </row>
    <row r="34" customFormat="false" ht="14.25" hidden="false" customHeight="false" outlineLevel="1" collapsed="false">
      <c r="A34" s="205"/>
      <c r="B34" s="706" t="s">
        <v>370</v>
      </c>
      <c r="C34" s="205" t="s">
        <v>1126</v>
      </c>
      <c r="D34" s="707" t="s">
        <v>42</v>
      </c>
      <c r="E34" s="708" t="n">
        <v>3304</v>
      </c>
      <c r="F34" s="696"/>
      <c r="G34" s="696" t="n">
        <f aca="false">ROUNDUP(E34*1.11,0)</f>
        <v>3668</v>
      </c>
      <c r="H34" s="531" t="n">
        <v>1090</v>
      </c>
      <c r="I34" s="696" t="n">
        <f aca="false">ROUNDDOWN(E34*33%,0)</f>
        <v>1090</v>
      </c>
    </row>
    <row r="35" customFormat="false" ht="14.25" hidden="false" customHeight="false" outlineLevel="1" collapsed="false">
      <c r="A35" s="205"/>
      <c r="B35" s="706" t="s">
        <v>38</v>
      </c>
      <c r="C35" s="205" t="s">
        <v>39</v>
      </c>
      <c r="D35" s="707" t="s">
        <v>25</v>
      </c>
      <c r="E35" s="708" t="n">
        <v>441</v>
      </c>
      <c r="F35" s="696"/>
      <c r="G35" s="696" t="n">
        <f aca="false">ROUNDUP(E35*1.11,0)</f>
        <v>490</v>
      </c>
      <c r="H35" s="531" t="n">
        <v>145</v>
      </c>
      <c r="I35" s="696" t="n">
        <f aca="false">ROUNDDOWN(E35*33%,0)</f>
        <v>145</v>
      </c>
    </row>
    <row r="36" customFormat="false" ht="14.25" hidden="false" customHeight="false" outlineLevel="1" collapsed="false">
      <c r="A36" s="205"/>
      <c r="B36" s="706" t="s">
        <v>371</v>
      </c>
      <c r="C36" s="205" t="s">
        <v>1127</v>
      </c>
      <c r="D36" s="707" t="s">
        <v>174</v>
      </c>
      <c r="E36" s="708" t="n">
        <v>441</v>
      </c>
      <c r="F36" s="696"/>
      <c r="G36" s="696" t="n">
        <f aca="false">ROUNDUP(E36*1.11,0)</f>
        <v>490</v>
      </c>
      <c r="H36" s="531" t="n">
        <v>145</v>
      </c>
      <c r="I36" s="696" t="n">
        <f aca="false">ROUNDDOWN(E36*33%,0)</f>
        <v>145</v>
      </c>
    </row>
    <row r="37" customFormat="false" ht="14.25" hidden="false" customHeight="false" outlineLevel="1" collapsed="false">
      <c r="A37" s="205"/>
      <c r="B37" s="706" t="s">
        <v>372</v>
      </c>
      <c r="C37" s="205" t="s">
        <v>1128</v>
      </c>
      <c r="D37" s="707" t="s">
        <v>25</v>
      </c>
      <c r="E37" s="708" t="n">
        <v>2629</v>
      </c>
      <c r="F37" s="696"/>
      <c r="G37" s="696" t="n">
        <f aca="false">ROUNDUP(E37*1.11,0)</f>
        <v>2919</v>
      </c>
      <c r="H37" s="531" t="n">
        <v>867</v>
      </c>
      <c r="I37" s="696" t="n">
        <f aca="false">ROUNDDOWN(E37*33%,0)</f>
        <v>867</v>
      </c>
    </row>
    <row r="38" customFormat="false" ht="14.25" hidden="false" customHeight="false" outlineLevel="1" collapsed="false">
      <c r="A38" s="205"/>
      <c r="B38" s="706" t="s">
        <v>373</v>
      </c>
      <c r="C38" s="205" t="s">
        <v>1129</v>
      </c>
      <c r="D38" s="707" t="s">
        <v>25</v>
      </c>
      <c r="E38" s="708" t="n">
        <v>583</v>
      </c>
      <c r="F38" s="696"/>
      <c r="G38" s="696" t="n">
        <f aca="false">ROUNDUP(E38*1.11,0)</f>
        <v>648</v>
      </c>
      <c r="H38" s="531" t="n">
        <v>192</v>
      </c>
      <c r="I38" s="696" t="n">
        <f aca="false">ROUNDDOWN(E38*33%,0)</f>
        <v>192</v>
      </c>
    </row>
    <row r="39" customFormat="false" ht="14.25" hidden="false" customHeight="false" outlineLevel="1" collapsed="false">
      <c r="A39" s="205"/>
      <c r="B39" s="706" t="s">
        <v>374</v>
      </c>
      <c r="C39" s="205" t="s">
        <v>1130</v>
      </c>
      <c r="D39" s="707" t="s">
        <v>25</v>
      </c>
      <c r="E39" s="708" t="n">
        <v>1511</v>
      </c>
      <c r="F39" s="696"/>
      <c r="G39" s="696" t="n">
        <f aca="false">ROUNDUP(E39*1.11,0)</f>
        <v>1678</v>
      </c>
      <c r="H39" s="531" t="n">
        <v>498</v>
      </c>
      <c r="I39" s="696" t="n">
        <f aca="false">ROUNDDOWN(E39*33%,0)</f>
        <v>498</v>
      </c>
    </row>
    <row r="40" customFormat="false" ht="14.25" hidden="false" customHeight="false" outlineLevel="1" collapsed="false">
      <c r="A40" s="205"/>
      <c r="B40" s="706" t="s">
        <v>375</v>
      </c>
      <c r="C40" s="205" t="s">
        <v>1131</v>
      </c>
      <c r="D40" s="707" t="s">
        <v>25</v>
      </c>
      <c r="E40" s="708" t="n">
        <v>2116</v>
      </c>
      <c r="F40" s="696"/>
      <c r="G40" s="696" t="n">
        <f aca="false">ROUNDUP(E40*1.11,0)</f>
        <v>2349</v>
      </c>
      <c r="H40" s="531" t="n">
        <v>698</v>
      </c>
      <c r="I40" s="696" t="n">
        <f aca="false">ROUNDDOWN(E40*33%,0)</f>
        <v>698</v>
      </c>
    </row>
    <row r="41" customFormat="false" ht="14.25" hidden="false" customHeight="false" outlineLevel="1" collapsed="false">
      <c r="A41" s="205"/>
      <c r="B41" s="706" t="s">
        <v>376</v>
      </c>
      <c r="C41" s="205" t="s">
        <v>1132</v>
      </c>
      <c r="D41" s="707" t="s">
        <v>42</v>
      </c>
      <c r="E41" s="708" t="n">
        <v>3911</v>
      </c>
      <c r="F41" s="696"/>
      <c r="G41" s="696" t="n">
        <f aca="false">ROUNDUP(E41*1.11,0)</f>
        <v>4342</v>
      </c>
      <c r="H41" s="531" t="n">
        <v>1290</v>
      </c>
      <c r="I41" s="696" t="n">
        <f aca="false">ROUNDDOWN(E41*33%,0)</f>
        <v>1290</v>
      </c>
    </row>
    <row r="42" customFormat="false" ht="14.25" hidden="false" customHeight="false" outlineLevel="1" collapsed="false">
      <c r="A42" s="205"/>
      <c r="B42" s="706" t="s">
        <v>377</v>
      </c>
      <c r="C42" s="205" t="s">
        <v>1133</v>
      </c>
      <c r="D42" s="707" t="s">
        <v>25</v>
      </c>
      <c r="E42" s="708" t="n">
        <v>853</v>
      </c>
      <c r="F42" s="696"/>
      <c r="G42" s="696" t="n">
        <f aca="false">ROUNDUP(E42*1.11,0)</f>
        <v>947</v>
      </c>
      <c r="H42" s="531" t="n">
        <v>281</v>
      </c>
      <c r="I42" s="696" t="n">
        <f aca="false">ROUNDDOWN(E42*33%,0)</f>
        <v>281</v>
      </c>
    </row>
    <row r="43" customFormat="false" ht="14.25" hidden="false" customHeight="false" outlineLevel="1" collapsed="false">
      <c r="A43" s="205"/>
      <c r="B43" s="706" t="s">
        <v>40</v>
      </c>
      <c r="C43" s="205" t="s">
        <v>41</v>
      </c>
      <c r="D43" s="707" t="s">
        <v>42</v>
      </c>
      <c r="E43" s="708" t="n">
        <v>231</v>
      </c>
      <c r="F43" s="696"/>
      <c r="G43" s="696" t="n">
        <f aca="false">ROUNDUP(E43*1.11,0)</f>
        <v>257</v>
      </c>
      <c r="H43" s="531" t="n">
        <v>76</v>
      </c>
      <c r="I43" s="696" t="n">
        <f aca="false">ROUNDDOWN(E43*33%,0)</f>
        <v>76</v>
      </c>
    </row>
    <row r="44" customFormat="false" ht="14.25" hidden="false" customHeight="false" outlineLevel="1" collapsed="false">
      <c r="A44" s="205"/>
      <c r="B44" s="706" t="s">
        <v>378</v>
      </c>
      <c r="C44" s="205" t="s">
        <v>1134</v>
      </c>
      <c r="D44" s="707" t="s">
        <v>42</v>
      </c>
      <c r="E44" s="708" t="n">
        <v>390</v>
      </c>
      <c r="F44" s="696"/>
      <c r="G44" s="696" t="n">
        <f aca="false">ROUNDUP(E44*1.11,0)</f>
        <v>433</v>
      </c>
      <c r="H44" s="531" t="n">
        <v>128</v>
      </c>
      <c r="I44" s="696" t="n">
        <f aca="false">ROUNDDOWN(E44*33%,0)</f>
        <v>128</v>
      </c>
    </row>
    <row r="45" customFormat="false" ht="14.25" hidden="false" customHeight="false" outlineLevel="1" collapsed="false">
      <c r="A45" s="205"/>
      <c r="B45" s="706" t="s">
        <v>379</v>
      </c>
      <c r="C45" s="205" t="s">
        <v>1135</v>
      </c>
      <c r="D45" s="707" t="s">
        <v>42</v>
      </c>
      <c r="E45" s="708" t="n">
        <v>1217</v>
      </c>
      <c r="F45" s="696"/>
      <c r="G45" s="696" t="n">
        <f aca="false">ROUNDUP(E45*1.11,0)</f>
        <v>1351</v>
      </c>
      <c r="H45" s="531" t="n">
        <v>401</v>
      </c>
      <c r="I45" s="696" t="n">
        <f aca="false">ROUNDDOWN(E45*33%,0)</f>
        <v>401</v>
      </c>
    </row>
    <row r="46" customFormat="false" ht="14.25" hidden="false" customHeight="false" outlineLevel="1" collapsed="false">
      <c r="A46" s="205"/>
      <c r="B46" s="706" t="s">
        <v>380</v>
      </c>
      <c r="C46" s="205" t="s">
        <v>1136</v>
      </c>
      <c r="D46" s="707" t="s">
        <v>42</v>
      </c>
      <c r="E46" s="708" t="n">
        <v>652</v>
      </c>
      <c r="F46" s="696"/>
      <c r="G46" s="696" t="n">
        <f aca="false">ROUNDUP(E46*1.11,0)</f>
        <v>724</v>
      </c>
      <c r="H46" s="531" t="n">
        <v>215</v>
      </c>
      <c r="I46" s="696" t="n">
        <f aca="false">ROUNDDOWN(E46*33%,0)</f>
        <v>215</v>
      </c>
    </row>
    <row r="47" customFormat="false" ht="14.25" hidden="false" customHeight="false" outlineLevel="1" collapsed="false">
      <c r="A47" s="205"/>
      <c r="B47" s="706" t="s">
        <v>381</v>
      </c>
      <c r="C47" s="205" t="s">
        <v>1137</v>
      </c>
      <c r="D47" s="707" t="s">
        <v>25</v>
      </c>
      <c r="E47" s="708" t="n">
        <v>321</v>
      </c>
      <c r="F47" s="696"/>
      <c r="G47" s="696" t="n">
        <f aca="false">ROUNDUP(E47*1.11,0)</f>
        <v>357</v>
      </c>
      <c r="H47" s="531" t="n">
        <v>105</v>
      </c>
      <c r="I47" s="696" t="n">
        <f aca="false">ROUNDDOWN(E47*33%,0)</f>
        <v>105</v>
      </c>
    </row>
    <row r="48" customFormat="false" ht="14.25" hidden="false" customHeight="false" outlineLevel="0" collapsed="false">
      <c r="A48" s="702" t="s">
        <v>1138</v>
      </c>
      <c r="B48" s="703"/>
      <c r="C48" s="702"/>
      <c r="D48" s="704"/>
      <c r="E48" s="705" t="n">
        <v>0</v>
      </c>
      <c r="F48" s="696"/>
      <c r="G48" s="696" t="n">
        <f aca="false">ROUNDUP(E48*1.11,0)</f>
        <v>0</v>
      </c>
      <c r="H48" s="531" t="n">
        <v>0</v>
      </c>
      <c r="I48" s="696" t="n">
        <f aca="false">ROUNDDOWN(E48*33%,0)</f>
        <v>0</v>
      </c>
    </row>
    <row r="49" customFormat="false" ht="14.25" hidden="false" customHeight="false" outlineLevel="1" collapsed="false">
      <c r="A49" s="205"/>
      <c r="B49" s="706" t="s">
        <v>384</v>
      </c>
      <c r="C49" s="205" t="s">
        <v>1139</v>
      </c>
      <c r="D49" s="707" t="s">
        <v>25</v>
      </c>
      <c r="E49" s="708" t="n">
        <v>1409</v>
      </c>
      <c r="F49" s="696"/>
      <c r="G49" s="696" t="n">
        <f aca="false">ROUNDUP(E49*1.11,0)</f>
        <v>1564</v>
      </c>
      <c r="H49" s="531" t="n">
        <v>464</v>
      </c>
      <c r="I49" s="696" t="n">
        <f aca="false">ROUNDDOWN(E49*33%,0)</f>
        <v>464</v>
      </c>
    </row>
    <row r="50" customFormat="false" ht="14.25" hidden="false" customHeight="false" outlineLevel="1" collapsed="false">
      <c r="A50" s="205"/>
      <c r="B50" s="706" t="s">
        <v>385</v>
      </c>
      <c r="C50" s="205" t="s">
        <v>1140</v>
      </c>
      <c r="D50" s="707" t="s">
        <v>42</v>
      </c>
      <c r="E50" s="708" t="n">
        <v>74</v>
      </c>
      <c r="F50" s="696"/>
      <c r="G50" s="696" t="n">
        <f aca="false">ROUNDUP(E50*1.11,0)</f>
        <v>83</v>
      </c>
      <c r="H50" s="531" t="n">
        <v>24</v>
      </c>
      <c r="I50" s="696" t="n">
        <f aca="false">ROUNDDOWN(E50*33%,0)</f>
        <v>24</v>
      </c>
    </row>
    <row r="51" customFormat="false" ht="14.25" hidden="false" customHeight="false" outlineLevel="1" collapsed="false">
      <c r="A51" s="205"/>
      <c r="B51" s="706" t="s">
        <v>386</v>
      </c>
      <c r="C51" s="205" t="s">
        <v>1141</v>
      </c>
      <c r="D51" s="707" t="s">
        <v>1142</v>
      </c>
      <c r="E51" s="708" t="n">
        <v>23310</v>
      </c>
      <c r="F51" s="696"/>
      <c r="G51" s="696" t="n">
        <f aca="false">ROUNDUP(E51*1.11,0)</f>
        <v>25875</v>
      </c>
      <c r="H51" s="531" t="n">
        <v>7692</v>
      </c>
      <c r="I51" s="696" t="n">
        <f aca="false">ROUNDDOWN(E51*33%,0)</f>
        <v>7692</v>
      </c>
    </row>
    <row r="52" customFormat="false" ht="14.25" hidden="false" customHeight="false" outlineLevel="1" collapsed="false">
      <c r="A52" s="205"/>
      <c r="B52" s="706" t="s">
        <v>387</v>
      </c>
      <c r="C52" s="205" t="s">
        <v>1143</v>
      </c>
      <c r="D52" s="707" t="s">
        <v>25</v>
      </c>
      <c r="E52" s="708" t="n">
        <v>744</v>
      </c>
      <c r="F52" s="696"/>
      <c r="G52" s="696" t="n">
        <f aca="false">ROUNDUP(E52*1.11,0)</f>
        <v>826</v>
      </c>
      <c r="H52" s="531" t="n">
        <v>245</v>
      </c>
      <c r="I52" s="696" t="n">
        <f aca="false">ROUNDDOWN(E52*33%,0)</f>
        <v>245</v>
      </c>
    </row>
    <row r="53" customFormat="false" ht="14.25" hidden="false" customHeight="false" outlineLevel="1" collapsed="false">
      <c r="A53" s="205"/>
      <c r="B53" s="706" t="s">
        <v>388</v>
      </c>
      <c r="C53" s="205" t="s">
        <v>1144</v>
      </c>
      <c r="D53" s="707" t="s">
        <v>42</v>
      </c>
      <c r="E53" s="708" t="n">
        <v>311</v>
      </c>
      <c r="F53" s="696"/>
      <c r="G53" s="696" t="n">
        <f aca="false">ROUNDUP(E53*1.11,0)</f>
        <v>346</v>
      </c>
      <c r="H53" s="531" t="n">
        <v>102</v>
      </c>
      <c r="I53" s="696" t="n">
        <f aca="false">ROUNDDOWN(E53*33%,0)</f>
        <v>102</v>
      </c>
    </row>
    <row r="54" customFormat="false" ht="14.25" hidden="false" customHeight="false" outlineLevel="1" collapsed="false">
      <c r="A54" s="205"/>
      <c r="B54" s="706" t="s">
        <v>389</v>
      </c>
      <c r="C54" s="205" t="s">
        <v>1145</v>
      </c>
      <c r="D54" s="707" t="s">
        <v>95</v>
      </c>
      <c r="E54" s="708" t="n">
        <v>450</v>
      </c>
      <c r="F54" s="696"/>
      <c r="G54" s="696" t="n">
        <f aca="false">ROUNDUP(E54*1.11,0)</f>
        <v>500</v>
      </c>
      <c r="H54" s="531" t="n">
        <v>148</v>
      </c>
      <c r="I54" s="696" t="n">
        <f aca="false">ROUNDDOWN(E54*33%,0)</f>
        <v>148</v>
      </c>
    </row>
    <row r="55" customFormat="false" ht="14.25" hidden="false" customHeight="false" outlineLevel="1" collapsed="false">
      <c r="A55" s="205"/>
      <c r="B55" s="706" t="s">
        <v>390</v>
      </c>
      <c r="C55" s="205" t="s">
        <v>1146</v>
      </c>
      <c r="D55" s="707" t="s">
        <v>95</v>
      </c>
      <c r="E55" s="708" t="n">
        <v>809</v>
      </c>
      <c r="F55" s="696"/>
      <c r="G55" s="696" t="n">
        <f aca="false">ROUNDUP(E55*1.11,0)</f>
        <v>898</v>
      </c>
      <c r="H55" s="531" t="n">
        <v>266</v>
      </c>
      <c r="I55" s="696" t="n">
        <f aca="false">ROUNDDOWN(E55*33%,0)</f>
        <v>266</v>
      </c>
    </row>
    <row r="56" customFormat="false" ht="14.25" hidden="false" customHeight="false" outlineLevel="1" collapsed="false">
      <c r="A56" s="205"/>
      <c r="B56" s="706" t="s">
        <v>391</v>
      </c>
      <c r="C56" s="205" t="s">
        <v>1147</v>
      </c>
      <c r="D56" s="707" t="s">
        <v>95</v>
      </c>
      <c r="E56" s="708" t="n">
        <v>1466</v>
      </c>
      <c r="F56" s="696"/>
      <c r="G56" s="696" t="n">
        <f aca="false">ROUNDUP(E56*1.11,0)</f>
        <v>1628</v>
      </c>
      <c r="H56" s="531" t="n">
        <v>483</v>
      </c>
      <c r="I56" s="696" t="n">
        <f aca="false">ROUNDDOWN(E56*33%,0)</f>
        <v>483</v>
      </c>
    </row>
    <row r="57" customFormat="false" ht="14.25" hidden="false" customHeight="false" outlineLevel="1" collapsed="false">
      <c r="A57" s="205"/>
      <c r="B57" s="706" t="s">
        <v>392</v>
      </c>
      <c r="C57" s="205" t="s">
        <v>1148</v>
      </c>
      <c r="D57" s="707" t="s">
        <v>95</v>
      </c>
      <c r="E57" s="708" t="n">
        <v>777</v>
      </c>
      <c r="F57" s="696"/>
      <c r="G57" s="696" t="n">
        <f aca="false">ROUNDUP(E57*1.11,0)</f>
        <v>863</v>
      </c>
      <c r="H57" s="531" t="n">
        <v>256</v>
      </c>
      <c r="I57" s="696" t="n">
        <f aca="false">ROUNDDOWN(E57*33%,0)</f>
        <v>256</v>
      </c>
    </row>
    <row r="58" customFormat="false" ht="14.25" hidden="false" customHeight="false" outlineLevel="1" collapsed="false">
      <c r="A58" s="205"/>
      <c r="B58" s="706" t="s">
        <v>393</v>
      </c>
      <c r="C58" s="205" t="s">
        <v>1149</v>
      </c>
      <c r="D58" s="707" t="s">
        <v>25</v>
      </c>
      <c r="E58" s="708" t="n">
        <v>468</v>
      </c>
      <c r="F58" s="696"/>
      <c r="G58" s="696" t="n">
        <f aca="false">ROUNDUP(E58*1.11,0)</f>
        <v>520</v>
      </c>
      <c r="H58" s="531" t="n">
        <v>154</v>
      </c>
      <c r="I58" s="696" t="n">
        <f aca="false">ROUNDDOWN(E58*33%,0)</f>
        <v>154</v>
      </c>
    </row>
    <row r="59" customFormat="false" ht="14.25" hidden="false" customHeight="false" outlineLevel="1" collapsed="false">
      <c r="A59" s="205"/>
      <c r="B59" s="706" t="s">
        <v>394</v>
      </c>
      <c r="C59" s="709" t="s">
        <v>1150</v>
      </c>
      <c r="D59" s="707" t="s">
        <v>25</v>
      </c>
      <c r="E59" s="708" t="n">
        <v>722</v>
      </c>
      <c r="F59" s="696"/>
      <c r="G59" s="696" t="n">
        <f aca="false">ROUNDUP(E59*1.11,0)</f>
        <v>802</v>
      </c>
      <c r="H59" s="531" t="n">
        <v>238</v>
      </c>
      <c r="I59" s="696" t="n">
        <f aca="false">ROUNDDOWN(E59*33%,0)</f>
        <v>238</v>
      </c>
    </row>
    <row r="60" customFormat="false" ht="14.25" hidden="false" customHeight="false" outlineLevel="1" collapsed="false">
      <c r="A60" s="205"/>
      <c r="B60" s="706" t="s">
        <v>395</v>
      </c>
      <c r="C60" s="205" t="s">
        <v>1151</v>
      </c>
      <c r="D60" s="707" t="s">
        <v>25</v>
      </c>
      <c r="E60" s="708" t="n">
        <v>552</v>
      </c>
      <c r="F60" s="696"/>
      <c r="G60" s="696" t="n">
        <f aca="false">ROUNDUP(E60*1.11,0)</f>
        <v>613</v>
      </c>
      <c r="H60" s="531" t="n">
        <v>182</v>
      </c>
      <c r="I60" s="696" t="n">
        <f aca="false">ROUNDDOWN(E60*33%,0)</f>
        <v>182</v>
      </c>
    </row>
    <row r="61" customFormat="false" ht="14.25" hidden="false" customHeight="false" outlineLevel="1" collapsed="false">
      <c r="A61" s="205"/>
      <c r="B61" s="706" t="s">
        <v>396</v>
      </c>
      <c r="C61" s="205" t="s">
        <v>1152</v>
      </c>
      <c r="D61" s="707" t="s">
        <v>25</v>
      </c>
      <c r="E61" s="708" t="n">
        <v>214</v>
      </c>
      <c r="F61" s="696"/>
      <c r="G61" s="696" t="n">
        <f aca="false">ROUNDUP(E61*1.11,0)</f>
        <v>238</v>
      </c>
      <c r="H61" s="531" t="n">
        <v>70</v>
      </c>
      <c r="I61" s="696" t="n">
        <f aca="false">ROUNDDOWN(E61*33%,0)</f>
        <v>70</v>
      </c>
    </row>
    <row r="62" customFormat="false" ht="14.25" hidden="false" customHeight="false" outlineLevel="1" collapsed="false">
      <c r="A62" s="205"/>
      <c r="B62" s="706" t="s">
        <v>397</v>
      </c>
      <c r="C62" s="205" t="s">
        <v>1153</v>
      </c>
      <c r="D62" s="707" t="s">
        <v>95</v>
      </c>
      <c r="E62" s="708" t="n">
        <v>1834</v>
      </c>
      <c r="F62" s="696"/>
      <c r="G62" s="696" t="n">
        <f aca="false">ROUNDUP(E62*1.11,0)</f>
        <v>2036</v>
      </c>
      <c r="H62" s="531" t="n">
        <v>605</v>
      </c>
      <c r="I62" s="696" t="n">
        <f aca="false">ROUNDDOWN(E62*33%,0)</f>
        <v>605</v>
      </c>
    </row>
    <row r="63" customFormat="false" ht="14.25" hidden="false" customHeight="false" outlineLevel="1" collapsed="false">
      <c r="A63" s="205"/>
      <c r="B63" s="706" t="s">
        <v>398</v>
      </c>
      <c r="C63" s="205" t="s">
        <v>1154</v>
      </c>
      <c r="D63" s="707" t="s">
        <v>25</v>
      </c>
      <c r="E63" s="708" t="n">
        <v>1009</v>
      </c>
      <c r="F63" s="696"/>
      <c r="G63" s="696" t="n">
        <f aca="false">ROUNDUP(E63*1.11,0)</f>
        <v>1120</v>
      </c>
      <c r="H63" s="531" t="n">
        <v>332</v>
      </c>
      <c r="I63" s="696" t="n">
        <f aca="false">ROUNDDOWN(E63*33%,0)</f>
        <v>332</v>
      </c>
    </row>
    <row r="64" customFormat="false" ht="14.25" hidden="false" customHeight="false" outlineLevel="1" collapsed="false">
      <c r="A64" s="205"/>
      <c r="B64" s="706" t="s">
        <v>399</v>
      </c>
      <c r="C64" s="205" t="s">
        <v>1155</v>
      </c>
      <c r="D64" s="707" t="s">
        <v>25</v>
      </c>
      <c r="E64" s="708" t="n">
        <v>1024</v>
      </c>
      <c r="F64" s="696"/>
      <c r="G64" s="696" t="n">
        <f aca="false">ROUNDUP(E64*1.11,0)</f>
        <v>1137</v>
      </c>
      <c r="H64" s="531" t="n">
        <v>337</v>
      </c>
      <c r="I64" s="696" t="n">
        <f aca="false">ROUNDDOWN(E64*33%,0)</f>
        <v>337</v>
      </c>
    </row>
    <row r="65" customFormat="false" ht="14.25" hidden="false" customHeight="false" outlineLevel="1" collapsed="false">
      <c r="A65" s="205"/>
      <c r="B65" s="706" t="s">
        <v>400</v>
      </c>
      <c r="C65" s="205" t="s">
        <v>1156</v>
      </c>
      <c r="D65" s="707" t="s">
        <v>42</v>
      </c>
      <c r="E65" s="708" t="n">
        <v>2191</v>
      </c>
      <c r="F65" s="696"/>
      <c r="G65" s="696" t="n">
        <f aca="false">ROUNDUP(E65*1.11,0)</f>
        <v>2433</v>
      </c>
      <c r="H65" s="531" t="n">
        <v>723</v>
      </c>
      <c r="I65" s="696" t="n">
        <f aca="false">ROUNDDOWN(E65*33%,0)</f>
        <v>723</v>
      </c>
    </row>
    <row r="66" customFormat="false" ht="14.25" hidden="false" customHeight="false" outlineLevel="1" collapsed="false">
      <c r="A66" s="205"/>
      <c r="B66" s="706" t="s">
        <v>401</v>
      </c>
      <c r="C66" s="205" t="s">
        <v>1157</v>
      </c>
      <c r="D66" s="707" t="s">
        <v>25</v>
      </c>
      <c r="E66" s="708" t="n">
        <v>284</v>
      </c>
      <c r="F66" s="696"/>
      <c r="G66" s="696" t="n">
        <f aca="false">ROUNDUP(E66*1.11,0)</f>
        <v>316</v>
      </c>
      <c r="H66" s="531" t="n">
        <v>93</v>
      </c>
      <c r="I66" s="696" t="n">
        <f aca="false">ROUNDDOWN(E66*33%,0)</f>
        <v>93</v>
      </c>
    </row>
    <row r="67" customFormat="false" ht="14.25" hidden="false" customHeight="false" outlineLevel="1" collapsed="false">
      <c r="A67" s="205"/>
      <c r="B67" s="706" t="s">
        <v>402</v>
      </c>
      <c r="C67" s="205" t="s">
        <v>1158</v>
      </c>
      <c r="D67" s="707" t="s">
        <v>25</v>
      </c>
      <c r="E67" s="708" t="n">
        <v>1783</v>
      </c>
      <c r="F67" s="696"/>
      <c r="G67" s="696" t="n">
        <f aca="false">ROUNDUP(E67*1.11,0)</f>
        <v>1980</v>
      </c>
      <c r="H67" s="531" t="n">
        <v>588</v>
      </c>
      <c r="I67" s="696" t="n">
        <f aca="false">ROUNDDOWN(E67*33%,0)</f>
        <v>588</v>
      </c>
    </row>
    <row r="68" customFormat="false" ht="14.25" hidden="false" customHeight="false" outlineLevel="1" collapsed="false">
      <c r="A68" s="205"/>
      <c r="B68" s="706" t="s">
        <v>47</v>
      </c>
      <c r="C68" s="709" t="s">
        <v>48</v>
      </c>
      <c r="D68" s="707" t="s">
        <v>42</v>
      </c>
      <c r="E68" s="708" t="n">
        <v>257</v>
      </c>
      <c r="F68" s="696"/>
      <c r="G68" s="696" t="n">
        <f aca="false">ROUNDUP(E68*1.11,0)</f>
        <v>286</v>
      </c>
      <c r="H68" s="531" t="n">
        <v>84</v>
      </c>
      <c r="I68" s="696" t="n">
        <f aca="false">ROUNDDOWN(E68*33%,0)</f>
        <v>84</v>
      </c>
    </row>
    <row r="69" customFormat="false" ht="14.25" hidden="false" customHeight="false" outlineLevel="0" collapsed="false">
      <c r="A69" s="702" t="s">
        <v>924</v>
      </c>
      <c r="B69" s="703"/>
      <c r="C69" s="702"/>
      <c r="D69" s="704"/>
      <c r="E69" s="705" t="n">
        <v>0</v>
      </c>
      <c r="F69" s="696"/>
      <c r="G69" s="696" t="n">
        <f aca="false">ROUNDUP(E69*1.11,0)</f>
        <v>0</v>
      </c>
      <c r="H69" s="531" t="n">
        <v>0</v>
      </c>
      <c r="I69" s="696" t="n">
        <f aca="false">ROUNDDOWN(E69*33%,0)</f>
        <v>0</v>
      </c>
    </row>
    <row r="70" customFormat="false" ht="14.25" hidden="false" customHeight="false" outlineLevel="1" collapsed="false">
      <c r="A70" s="205"/>
      <c r="B70" s="706" t="s">
        <v>51</v>
      </c>
      <c r="C70" s="205" t="s">
        <v>52</v>
      </c>
      <c r="D70" s="707" t="s">
        <v>25</v>
      </c>
      <c r="E70" s="708" t="n">
        <v>496</v>
      </c>
      <c r="F70" s="696"/>
      <c r="G70" s="696" t="n">
        <f aca="false">ROUNDUP(E70*1.11,0)</f>
        <v>551</v>
      </c>
      <c r="H70" s="531" t="n">
        <v>163</v>
      </c>
      <c r="I70" s="696" t="n">
        <f aca="false">ROUNDDOWN(E70*33%,0)</f>
        <v>163</v>
      </c>
    </row>
    <row r="71" customFormat="false" ht="14.25" hidden="false" customHeight="false" outlineLevel="1" collapsed="false">
      <c r="A71" s="205"/>
      <c r="B71" s="706" t="s">
        <v>403</v>
      </c>
      <c r="C71" s="205" t="s">
        <v>1159</v>
      </c>
      <c r="D71" s="707" t="s">
        <v>1160</v>
      </c>
      <c r="E71" s="708" t="n">
        <v>3706</v>
      </c>
      <c r="F71" s="696"/>
      <c r="G71" s="696" t="n">
        <f aca="false">ROUNDUP(E71*1.11,0)</f>
        <v>4114</v>
      </c>
      <c r="H71" s="531" t="n">
        <v>1222</v>
      </c>
      <c r="I71" s="696" t="n">
        <f aca="false">ROUNDDOWN(E71*33%,0)</f>
        <v>1222</v>
      </c>
    </row>
    <row r="72" customFormat="false" ht="14.25" hidden="false" customHeight="false" outlineLevel="1" collapsed="false">
      <c r="A72" s="205"/>
      <c r="B72" s="706" t="s">
        <v>53</v>
      </c>
      <c r="C72" s="205" t="s">
        <v>54</v>
      </c>
      <c r="D72" s="707" t="s">
        <v>42</v>
      </c>
      <c r="E72" s="708" t="n">
        <v>1496</v>
      </c>
      <c r="F72" s="696"/>
      <c r="G72" s="696" t="n">
        <f aca="false">ROUNDUP(E72*1.11,0)</f>
        <v>1661</v>
      </c>
      <c r="H72" s="531" t="n">
        <v>493</v>
      </c>
      <c r="I72" s="696" t="n">
        <f aca="false">ROUNDDOWN(E72*33%,0)</f>
        <v>493</v>
      </c>
    </row>
    <row r="73" customFormat="false" ht="14.25" hidden="false" customHeight="false" outlineLevel="1" collapsed="false">
      <c r="A73" s="205"/>
      <c r="B73" s="706" t="s">
        <v>404</v>
      </c>
      <c r="C73" s="205" t="s">
        <v>1161</v>
      </c>
      <c r="D73" s="707" t="s">
        <v>95</v>
      </c>
      <c r="E73" s="708" t="n">
        <v>7475</v>
      </c>
      <c r="F73" s="696"/>
      <c r="G73" s="696" t="n">
        <f aca="false">ROUNDUP(E73*1.11,0)</f>
        <v>8298</v>
      </c>
      <c r="H73" s="531" t="n">
        <v>2466</v>
      </c>
      <c r="I73" s="696" t="n">
        <f aca="false">ROUNDDOWN(E73*33%,0)</f>
        <v>2466</v>
      </c>
    </row>
    <row r="74" customFormat="false" ht="14.25" hidden="false" customHeight="false" outlineLevel="1" collapsed="false">
      <c r="A74" s="205"/>
      <c r="B74" s="706" t="s">
        <v>405</v>
      </c>
      <c r="C74" s="205" t="s">
        <v>1162</v>
      </c>
      <c r="D74" s="707" t="s">
        <v>95</v>
      </c>
      <c r="E74" s="708" t="n">
        <v>5757</v>
      </c>
      <c r="F74" s="696"/>
      <c r="G74" s="696" t="n">
        <f aca="false">ROUNDUP(E74*1.11,0)</f>
        <v>6391</v>
      </c>
      <c r="H74" s="531" t="n">
        <v>1899</v>
      </c>
      <c r="I74" s="696" t="n">
        <f aca="false">ROUNDDOWN(E74*33%,0)</f>
        <v>1899</v>
      </c>
    </row>
    <row r="75" customFormat="false" ht="14.25" hidden="false" customHeight="false" outlineLevel="1" collapsed="false">
      <c r="A75" s="205"/>
      <c r="B75" s="706" t="s">
        <v>406</v>
      </c>
      <c r="C75" s="205" t="s">
        <v>1163</v>
      </c>
      <c r="D75" s="707" t="s">
        <v>95</v>
      </c>
      <c r="E75" s="708" t="n">
        <v>4001</v>
      </c>
      <c r="F75" s="696"/>
      <c r="G75" s="696" t="n">
        <f aca="false">ROUNDUP(E75*1.11,0)</f>
        <v>4442</v>
      </c>
      <c r="H75" s="531" t="n">
        <v>1320</v>
      </c>
      <c r="I75" s="696" t="n">
        <f aca="false">ROUNDDOWN(E75*33%,0)</f>
        <v>1320</v>
      </c>
    </row>
    <row r="76" customFormat="false" ht="14.25" hidden="false" customHeight="false" outlineLevel="1" collapsed="false">
      <c r="A76" s="205"/>
      <c r="B76" s="706" t="s">
        <v>407</v>
      </c>
      <c r="C76" s="205" t="s">
        <v>1164</v>
      </c>
      <c r="D76" s="707" t="s">
        <v>25</v>
      </c>
      <c r="E76" s="708" t="n">
        <v>3256</v>
      </c>
      <c r="F76" s="696"/>
      <c r="G76" s="696" t="n">
        <f aca="false">ROUNDUP(E76*1.11,0)</f>
        <v>3615</v>
      </c>
      <c r="H76" s="531" t="n">
        <v>1074</v>
      </c>
      <c r="I76" s="696" t="n">
        <f aca="false">ROUNDDOWN(E76*33%,0)</f>
        <v>1074</v>
      </c>
    </row>
    <row r="77" customFormat="false" ht="14.25" hidden="false" customHeight="false" outlineLevel="1" collapsed="false">
      <c r="A77" s="205"/>
      <c r="B77" s="706" t="s">
        <v>408</v>
      </c>
      <c r="C77" s="205" t="s">
        <v>1165</v>
      </c>
      <c r="D77" s="707" t="s">
        <v>25</v>
      </c>
      <c r="E77" s="708" t="n">
        <v>4366</v>
      </c>
      <c r="F77" s="696"/>
      <c r="G77" s="696" t="n">
        <f aca="false">ROUNDUP(E77*1.11,0)</f>
        <v>4847</v>
      </c>
      <c r="H77" s="531" t="n">
        <v>1440</v>
      </c>
      <c r="I77" s="696" t="n">
        <f aca="false">ROUNDDOWN(E77*33%,0)</f>
        <v>1440</v>
      </c>
    </row>
    <row r="78" customFormat="false" ht="14.25" hidden="false" customHeight="false" outlineLevel="1" collapsed="false">
      <c r="A78" s="205"/>
      <c r="B78" s="706" t="s">
        <v>55</v>
      </c>
      <c r="C78" s="205" t="s">
        <v>56</v>
      </c>
      <c r="D78" s="707" t="s">
        <v>25</v>
      </c>
      <c r="E78" s="708" t="n">
        <v>1809</v>
      </c>
      <c r="F78" s="696"/>
      <c r="G78" s="696" t="n">
        <f aca="false">ROUNDUP(E78*1.11,0)</f>
        <v>2008</v>
      </c>
      <c r="H78" s="531" t="n">
        <v>596</v>
      </c>
      <c r="I78" s="696" t="n">
        <f aca="false">ROUNDDOWN(E78*33%,0)</f>
        <v>596</v>
      </c>
    </row>
    <row r="79" customFormat="false" ht="14.25" hidden="false" customHeight="false" outlineLevel="1" collapsed="false">
      <c r="A79" s="205"/>
      <c r="B79" s="706" t="s">
        <v>409</v>
      </c>
      <c r="C79" s="205" t="s">
        <v>1166</v>
      </c>
      <c r="D79" s="707" t="s">
        <v>25</v>
      </c>
      <c r="E79" s="708" t="n">
        <v>1537</v>
      </c>
      <c r="F79" s="696"/>
      <c r="G79" s="696" t="n">
        <f aca="false">ROUNDUP(E79*1.11,0)</f>
        <v>1707</v>
      </c>
      <c r="H79" s="531" t="n">
        <v>507</v>
      </c>
      <c r="I79" s="696" t="n">
        <f aca="false">ROUNDDOWN(E79*33%,0)</f>
        <v>507</v>
      </c>
    </row>
    <row r="80" customFormat="false" ht="14.25" hidden="false" customHeight="false" outlineLevel="1" collapsed="false">
      <c r="A80" s="205"/>
      <c r="B80" s="706" t="s">
        <v>410</v>
      </c>
      <c r="C80" s="205" t="s">
        <v>1167</v>
      </c>
      <c r="D80" s="707" t="s">
        <v>25</v>
      </c>
      <c r="E80" s="708" t="n">
        <v>1793</v>
      </c>
      <c r="F80" s="696"/>
      <c r="G80" s="696" t="n">
        <f aca="false">ROUNDUP(E80*1.11,0)</f>
        <v>1991</v>
      </c>
      <c r="H80" s="531" t="n">
        <v>591</v>
      </c>
      <c r="I80" s="696" t="n">
        <f aca="false">ROUNDDOWN(E80*33%,0)</f>
        <v>591</v>
      </c>
    </row>
    <row r="81" customFormat="false" ht="14.25" hidden="false" customHeight="false" outlineLevel="1" collapsed="false">
      <c r="A81" s="205"/>
      <c r="B81" s="706" t="s">
        <v>411</v>
      </c>
      <c r="C81" s="205" t="s">
        <v>1168</v>
      </c>
      <c r="D81" s="707" t="s">
        <v>42</v>
      </c>
      <c r="E81" s="708" t="n">
        <v>3232</v>
      </c>
      <c r="F81" s="696"/>
      <c r="G81" s="696" t="n">
        <f aca="false">ROUNDUP(E81*1.11,0)</f>
        <v>3588</v>
      </c>
      <c r="H81" s="531" t="n">
        <v>1066</v>
      </c>
      <c r="I81" s="696" t="n">
        <f aca="false">ROUNDDOWN(E81*33%,0)</f>
        <v>1066</v>
      </c>
    </row>
    <row r="82" customFormat="false" ht="14.25" hidden="false" customHeight="false" outlineLevel="1" collapsed="false">
      <c r="A82" s="205"/>
      <c r="B82" s="706" t="s">
        <v>412</v>
      </c>
      <c r="C82" s="205" t="s">
        <v>1169</v>
      </c>
      <c r="D82" s="707" t="s">
        <v>25</v>
      </c>
      <c r="E82" s="708" t="n">
        <v>1204</v>
      </c>
      <c r="F82" s="696"/>
      <c r="G82" s="696" t="n">
        <f aca="false">ROUNDUP(E82*1.11,0)</f>
        <v>1337</v>
      </c>
      <c r="H82" s="531" t="n">
        <v>397</v>
      </c>
      <c r="I82" s="696" t="n">
        <f aca="false">ROUNDDOWN(E82*33%,0)</f>
        <v>397</v>
      </c>
    </row>
    <row r="83" customFormat="false" ht="14.25" hidden="false" customHeight="false" outlineLevel="1" collapsed="false">
      <c r="A83" s="205"/>
      <c r="B83" s="706" t="s">
        <v>57</v>
      </c>
      <c r="C83" s="205" t="s">
        <v>58</v>
      </c>
      <c r="D83" s="707" t="s">
        <v>25</v>
      </c>
      <c r="E83" s="708" t="n">
        <v>565</v>
      </c>
      <c r="F83" s="696"/>
      <c r="G83" s="696" t="n">
        <f aca="false">ROUNDUP(E83*1.11,0)</f>
        <v>628</v>
      </c>
      <c r="H83" s="531" t="n">
        <v>186</v>
      </c>
      <c r="I83" s="696" t="n">
        <f aca="false">ROUNDDOWN(E83*33%,0)</f>
        <v>186</v>
      </c>
    </row>
    <row r="84" customFormat="false" ht="14.25" hidden="false" customHeight="false" outlineLevel="1" collapsed="false">
      <c r="A84" s="205"/>
      <c r="B84" s="706" t="s">
        <v>413</v>
      </c>
      <c r="C84" s="205" t="s">
        <v>1170</v>
      </c>
      <c r="D84" s="707" t="s">
        <v>42</v>
      </c>
      <c r="E84" s="708" t="n">
        <v>3723</v>
      </c>
      <c r="F84" s="696"/>
      <c r="G84" s="696" t="n">
        <f aca="false">ROUNDUP(E84*1.11,0)</f>
        <v>4133</v>
      </c>
      <c r="H84" s="531" t="n">
        <v>1228</v>
      </c>
      <c r="I84" s="696" t="n">
        <f aca="false">ROUNDDOWN(E84*33%,0)</f>
        <v>1228</v>
      </c>
    </row>
    <row r="85" customFormat="false" ht="14.25" hidden="false" customHeight="false" outlineLevel="1" collapsed="false">
      <c r="A85" s="205"/>
      <c r="B85" s="706" t="s">
        <v>414</v>
      </c>
      <c r="C85" s="205" t="s">
        <v>1171</v>
      </c>
      <c r="D85" s="707" t="s">
        <v>42</v>
      </c>
      <c r="E85" s="708" t="n">
        <v>1924</v>
      </c>
      <c r="F85" s="696"/>
      <c r="G85" s="696" t="n">
        <f aca="false">ROUNDUP(E85*1.11,0)</f>
        <v>2136</v>
      </c>
      <c r="H85" s="531" t="n">
        <v>634</v>
      </c>
      <c r="I85" s="696" t="n">
        <f aca="false">ROUNDDOWN(E85*33%,0)</f>
        <v>634</v>
      </c>
    </row>
    <row r="86" customFormat="false" ht="14.25" hidden="false" customHeight="false" outlineLevel="1" collapsed="false">
      <c r="A86" s="205"/>
      <c r="B86" s="706" t="s">
        <v>59</v>
      </c>
      <c r="C86" s="205" t="s">
        <v>60</v>
      </c>
      <c r="D86" s="707" t="s">
        <v>42</v>
      </c>
      <c r="E86" s="708" t="n">
        <v>2165</v>
      </c>
      <c r="F86" s="696"/>
      <c r="G86" s="696" t="n">
        <f aca="false">ROUNDUP(E86*1.11,0)</f>
        <v>2404</v>
      </c>
      <c r="H86" s="531" t="n">
        <v>714</v>
      </c>
      <c r="I86" s="696" t="n">
        <f aca="false">ROUNDDOWN(E86*33%,0)</f>
        <v>714</v>
      </c>
    </row>
    <row r="87" customFormat="false" ht="14.25" hidden="false" customHeight="false" outlineLevel="1" collapsed="false">
      <c r="A87" s="205"/>
      <c r="B87" s="706" t="s">
        <v>415</v>
      </c>
      <c r="C87" s="205" t="s">
        <v>1172</v>
      </c>
      <c r="D87" s="707" t="s">
        <v>42</v>
      </c>
      <c r="E87" s="708" t="n">
        <v>2551</v>
      </c>
      <c r="F87" s="696"/>
      <c r="G87" s="696" t="n">
        <f aca="false">ROUNDUP(E87*1.11,0)</f>
        <v>2832</v>
      </c>
      <c r="H87" s="531" t="n">
        <v>841</v>
      </c>
      <c r="I87" s="696" t="n">
        <f aca="false">ROUNDDOWN(E87*33%,0)</f>
        <v>841</v>
      </c>
    </row>
    <row r="88" customFormat="false" ht="14.25" hidden="false" customHeight="false" outlineLevel="1" collapsed="false">
      <c r="A88" s="205"/>
      <c r="B88" s="706" t="s">
        <v>416</v>
      </c>
      <c r="C88" s="205" t="s">
        <v>1173</v>
      </c>
      <c r="D88" s="707" t="s">
        <v>42</v>
      </c>
      <c r="E88" s="708" t="n">
        <v>2911</v>
      </c>
      <c r="F88" s="696"/>
      <c r="G88" s="696" t="n">
        <f aca="false">ROUNDUP(E88*1.11,0)</f>
        <v>3232</v>
      </c>
      <c r="H88" s="531" t="n">
        <v>960</v>
      </c>
      <c r="I88" s="696" t="n">
        <f aca="false">ROUNDDOWN(E88*33%,0)</f>
        <v>960</v>
      </c>
    </row>
    <row r="89" customFormat="false" ht="14.25" hidden="false" customHeight="false" outlineLevel="1" collapsed="false">
      <c r="A89" s="205"/>
      <c r="B89" s="706" t="s">
        <v>417</v>
      </c>
      <c r="C89" s="205" t="s">
        <v>1174</v>
      </c>
      <c r="D89" s="707" t="s">
        <v>25</v>
      </c>
      <c r="E89" s="708" t="n">
        <v>791</v>
      </c>
      <c r="F89" s="696"/>
      <c r="G89" s="696" t="n">
        <f aca="false">ROUNDUP(E89*1.11,0)</f>
        <v>879</v>
      </c>
      <c r="H89" s="531" t="n">
        <v>261</v>
      </c>
      <c r="I89" s="696" t="n">
        <f aca="false">ROUNDDOWN(E89*33%,0)</f>
        <v>261</v>
      </c>
    </row>
    <row r="90" customFormat="false" ht="14.25" hidden="false" customHeight="false" outlineLevel="1" collapsed="false">
      <c r="A90" s="205"/>
      <c r="B90" s="706" t="s">
        <v>418</v>
      </c>
      <c r="C90" s="205" t="s">
        <v>1175</v>
      </c>
      <c r="D90" s="707" t="s">
        <v>42</v>
      </c>
      <c r="E90" s="708" t="n">
        <v>847</v>
      </c>
      <c r="F90" s="696"/>
      <c r="G90" s="696" t="n">
        <f aca="false">ROUNDUP(E90*1.11,0)</f>
        <v>941</v>
      </c>
      <c r="H90" s="531" t="n">
        <v>279</v>
      </c>
      <c r="I90" s="696" t="n">
        <f aca="false">ROUNDDOWN(E90*33%,0)</f>
        <v>279</v>
      </c>
    </row>
    <row r="91" customFormat="false" ht="14.25" hidden="false" customHeight="false" outlineLevel="1" collapsed="false">
      <c r="A91" s="205"/>
      <c r="B91" s="706" t="s">
        <v>61</v>
      </c>
      <c r="C91" s="205" t="s">
        <v>62</v>
      </c>
      <c r="D91" s="707" t="s">
        <v>25</v>
      </c>
      <c r="E91" s="708" t="n">
        <v>675</v>
      </c>
      <c r="F91" s="696"/>
      <c r="G91" s="696" t="n">
        <f aca="false">ROUNDUP(E91*1.11,0)</f>
        <v>750</v>
      </c>
      <c r="H91" s="531" t="n">
        <v>222</v>
      </c>
      <c r="I91" s="696" t="n">
        <f aca="false">ROUNDDOWN(E91*33%,0)</f>
        <v>222</v>
      </c>
    </row>
    <row r="92" customFormat="false" ht="14.25" hidden="false" customHeight="false" outlineLevel="1" collapsed="false">
      <c r="A92" s="205"/>
      <c r="B92" s="706" t="s">
        <v>419</v>
      </c>
      <c r="C92" s="205" t="s">
        <v>1176</v>
      </c>
      <c r="D92" s="707" t="s">
        <v>25</v>
      </c>
      <c r="E92" s="708" t="n">
        <v>622</v>
      </c>
      <c r="F92" s="696"/>
      <c r="G92" s="696" t="n">
        <f aca="false">ROUNDUP(E92*1.11,0)</f>
        <v>691</v>
      </c>
      <c r="H92" s="531" t="n">
        <v>205</v>
      </c>
      <c r="I92" s="696" t="n">
        <f aca="false">ROUNDDOWN(E92*33%,0)</f>
        <v>205</v>
      </c>
    </row>
    <row r="93" customFormat="false" ht="14.25" hidden="false" customHeight="false" outlineLevel="1" collapsed="false">
      <c r="A93" s="205"/>
      <c r="B93" s="706" t="s">
        <v>63</v>
      </c>
      <c r="C93" s="205" t="s">
        <v>64</v>
      </c>
      <c r="D93" s="707" t="s">
        <v>42</v>
      </c>
      <c r="E93" s="708" t="n">
        <v>168</v>
      </c>
      <c r="F93" s="696"/>
      <c r="G93" s="696" t="n">
        <f aca="false">ROUNDUP(E93*1.11,0)</f>
        <v>187</v>
      </c>
      <c r="H93" s="531" t="n">
        <v>55</v>
      </c>
      <c r="I93" s="696" t="n">
        <f aca="false">ROUNDDOWN(E93*33%,0)</f>
        <v>55</v>
      </c>
    </row>
    <row r="94" customFormat="false" ht="14.25" hidden="false" customHeight="false" outlineLevel="1" collapsed="false">
      <c r="A94" s="205"/>
      <c r="B94" s="706" t="s">
        <v>65</v>
      </c>
      <c r="C94" s="205" t="s">
        <v>66</v>
      </c>
      <c r="D94" s="707" t="s">
        <v>42</v>
      </c>
      <c r="E94" s="708" t="n">
        <v>311</v>
      </c>
      <c r="F94" s="696"/>
      <c r="G94" s="696" t="n">
        <f aca="false">ROUNDUP(E94*1.11,0)</f>
        <v>346</v>
      </c>
      <c r="H94" s="531" t="n">
        <v>102</v>
      </c>
      <c r="I94" s="696" t="n">
        <f aca="false">ROUNDDOWN(E94*33%,0)</f>
        <v>102</v>
      </c>
    </row>
    <row r="95" customFormat="false" ht="14.25" hidden="false" customHeight="false" outlineLevel="1" collapsed="false">
      <c r="A95" s="205"/>
      <c r="B95" s="706" t="s">
        <v>67</v>
      </c>
      <c r="C95" s="205" t="s">
        <v>68</v>
      </c>
      <c r="D95" s="707" t="s">
        <v>25</v>
      </c>
      <c r="E95" s="708" t="n">
        <v>1805</v>
      </c>
      <c r="F95" s="696"/>
      <c r="G95" s="696" t="n">
        <f aca="false">ROUNDUP(E95*1.11,0)</f>
        <v>2004</v>
      </c>
      <c r="H95" s="531" t="n">
        <v>595</v>
      </c>
      <c r="I95" s="696" t="n">
        <f aca="false">ROUNDDOWN(E95*33%,0)</f>
        <v>595</v>
      </c>
    </row>
    <row r="96" customFormat="false" ht="14.25" hidden="false" customHeight="false" outlineLevel="1" collapsed="false">
      <c r="A96" s="205"/>
      <c r="B96" s="706" t="s">
        <v>420</v>
      </c>
      <c r="C96" s="205" t="s">
        <v>1177</v>
      </c>
      <c r="D96" s="707" t="s">
        <v>42</v>
      </c>
      <c r="E96" s="708" t="n">
        <v>947</v>
      </c>
      <c r="F96" s="696"/>
      <c r="G96" s="696" t="n">
        <f aca="false">ROUNDUP(E96*1.11,0)</f>
        <v>1052</v>
      </c>
      <c r="H96" s="531" t="n">
        <v>312</v>
      </c>
      <c r="I96" s="696" t="n">
        <f aca="false">ROUNDDOWN(E96*33%,0)</f>
        <v>312</v>
      </c>
    </row>
    <row r="97" customFormat="false" ht="14.25" hidden="false" customHeight="false" outlineLevel="1" collapsed="false">
      <c r="A97" s="205"/>
      <c r="B97" s="706" t="s">
        <v>421</v>
      </c>
      <c r="C97" s="205" t="s">
        <v>1178</v>
      </c>
      <c r="D97" s="707" t="s">
        <v>42</v>
      </c>
      <c r="E97" s="708" t="n">
        <v>903</v>
      </c>
      <c r="F97" s="696"/>
      <c r="G97" s="696" t="n">
        <f aca="false">ROUNDUP(E97*1.11,0)</f>
        <v>1003</v>
      </c>
      <c r="H97" s="531" t="n">
        <v>297</v>
      </c>
      <c r="I97" s="696" t="n">
        <f aca="false">ROUNDDOWN(E97*33%,0)</f>
        <v>297</v>
      </c>
    </row>
    <row r="98" customFormat="false" ht="14.25" hidden="false" customHeight="false" outlineLevel="1" collapsed="false">
      <c r="A98" s="205"/>
      <c r="B98" s="706" t="s">
        <v>422</v>
      </c>
      <c r="C98" s="205" t="s">
        <v>1179</v>
      </c>
      <c r="D98" s="707" t="s">
        <v>25</v>
      </c>
      <c r="E98" s="708" t="n">
        <v>531</v>
      </c>
      <c r="F98" s="696"/>
      <c r="G98" s="696" t="n">
        <f aca="false">ROUNDUP(E98*1.11,0)</f>
        <v>590</v>
      </c>
      <c r="H98" s="531" t="n">
        <v>175</v>
      </c>
      <c r="I98" s="696" t="n">
        <f aca="false">ROUNDDOWN(E98*33%,0)</f>
        <v>175</v>
      </c>
    </row>
    <row r="99" customFormat="false" ht="14.25" hidden="false" customHeight="false" outlineLevel="1" collapsed="false">
      <c r="A99" s="205"/>
      <c r="B99" s="706" t="s">
        <v>69</v>
      </c>
      <c r="C99" s="205" t="s">
        <v>70</v>
      </c>
      <c r="D99" s="707" t="s">
        <v>25</v>
      </c>
      <c r="E99" s="708" t="n">
        <v>754</v>
      </c>
      <c r="F99" s="696"/>
      <c r="G99" s="696" t="n">
        <f aca="false">ROUNDUP(E99*1.11,0)</f>
        <v>837</v>
      </c>
      <c r="H99" s="531" t="n">
        <v>248</v>
      </c>
      <c r="I99" s="696" t="n">
        <f aca="false">ROUNDDOWN(E99*33%,0)</f>
        <v>248</v>
      </c>
    </row>
    <row r="100" customFormat="false" ht="14.25" hidden="false" customHeight="false" outlineLevel="1" collapsed="false">
      <c r="A100" s="205"/>
      <c r="B100" s="706" t="s">
        <v>71</v>
      </c>
      <c r="C100" s="205" t="s">
        <v>72</v>
      </c>
      <c r="D100" s="707" t="s">
        <v>25</v>
      </c>
      <c r="E100" s="708" t="n">
        <v>1037</v>
      </c>
      <c r="F100" s="696"/>
      <c r="G100" s="696" t="n">
        <f aca="false">ROUNDUP(E100*1.11,0)</f>
        <v>1152</v>
      </c>
      <c r="H100" s="531" t="n">
        <v>342</v>
      </c>
      <c r="I100" s="696" t="n">
        <f aca="false">ROUNDDOWN(E100*33%,0)</f>
        <v>342</v>
      </c>
    </row>
    <row r="101" customFormat="false" ht="14.25" hidden="false" customHeight="false" outlineLevel="1" collapsed="false">
      <c r="A101" s="205"/>
      <c r="B101" s="706" t="s">
        <v>73</v>
      </c>
      <c r="C101" s="205" t="s">
        <v>74</v>
      </c>
      <c r="D101" s="707" t="s">
        <v>25</v>
      </c>
      <c r="E101" s="708" t="n">
        <v>157</v>
      </c>
      <c r="F101" s="696"/>
      <c r="G101" s="696" t="n">
        <f aca="false">ROUNDUP(E101*1.11,0)</f>
        <v>175</v>
      </c>
      <c r="H101" s="531" t="n">
        <v>51</v>
      </c>
      <c r="I101" s="696" t="n">
        <f aca="false">ROUNDDOWN(E101*33%,0)</f>
        <v>51</v>
      </c>
    </row>
    <row r="102" customFormat="false" ht="14.25" hidden="false" customHeight="false" outlineLevel="1" collapsed="false">
      <c r="A102" s="205"/>
      <c r="B102" s="706" t="s">
        <v>75</v>
      </c>
      <c r="C102" s="205" t="s">
        <v>76</v>
      </c>
      <c r="D102" s="707" t="s">
        <v>25</v>
      </c>
      <c r="E102" s="708" t="n">
        <v>241</v>
      </c>
      <c r="F102" s="696"/>
      <c r="G102" s="696" t="n">
        <f aca="false">ROUNDUP(E102*1.11,0)</f>
        <v>268</v>
      </c>
      <c r="H102" s="531" t="n">
        <v>79</v>
      </c>
      <c r="I102" s="696" t="n">
        <f aca="false">ROUNDDOWN(E102*33%,0)</f>
        <v>79</v>
      </c>
    </row>
    <row r="103" customFormat="false" ht="14.25" hidden="false" customHeight="false" outlineLevel="1" collapsed="false">
      <c r="A103" s="205"/>
      <c r="B103" s="706" t="s">
        <v>77</v>
      </c>
      <c r="C103" s="205" t="s">
        <v>78</v>
      </c>
      <c r="D103" s="707" t="s">
        <v>25</v>
      </c>
      <c r="E103" s="708" t="n">
        <v>704</v>
      </c>
      <c r="F103" s="696"/>
      <c r="G103" s="696" t="n">
        <f aca="false">ROUNDUP(E103*1.11,0)</f>
        <v>782</v>
      </c>
      <c r="H103" s="531" t="n">
        <v>232</v>
      </c>
      <c r="I103" s="696" t="n">
        <f aca="false">ROUNDDOWN(E103*33%,0)</f>
        <v>232</v>
      </c>
    </row>
    <row r="104" customFormat="false" ht="14.25" hidden="false" customHeight="false" outlineLevel="1" collapsed="false">
      <c r="A104" s="205"/>
      <c r="B104" s="706" t="s">
        <v>423</v>
      </c>
      <c r="C104" s="205" t="s">
        <v>1180</v>
      </c>
      <c r="D104" s="707" t="s">
        <v>25</v>
      </c>
      <c r="E104" s="708" t="n">
        <v>1073</v>
      </c>
      <c r="F104" s="696"/>
      <c r="G104" s="696" t="n">
        <f aca="false">ROUNDUP(E104*1.11,0)</f>
        <v>1192</v>
      </c>
      <c r="H104" s="531" t="n">
        <v>354</v>
      </c>
      <c r="I104" s="696" t="n">
        <f aca="false">ROUNDDOWN(E104*33%,0)</f>
        <v>354</v>
      </c>
    </row>
    <row r="105" customFormat="false" ht="14.25" hidden="false" customHeight="false" outlineLevel="1" collapsed="false">
      <c r="A105" s="205"/>
      <c r="B105" s="706" t="s">
        <v>424</v>
      </c>
      <c r="C105" s="205" t="s">
        <v>1181</v>
      </c>
      <c r="D105" s="707" t="s">
        <v>25</v>
      </c>
      <c r="E105" s="708" t="n">
        <v>634</v>
      </c>
      <c r="F105" s="696"/>
      <c r="G105" s="696" t="n">
        <f aca="false">ROUNDUP(E105*1.11,0)</f>
        <v>704</v>
      </c>
      <c r="H105" s="531" t="n">
        <v>209</v>
      </c>
      <c r="I105" s="696" t="n">
        <f aca="false">ROUNDDOWN(E105*33%,0)</f>
        <v>209</v>
      </c>
    </row>
    <row r="106" customFormat="false" ht="14.25" hidden="false" customHeight="false" outlineLevel="1" collapsed="false">
      <c r="A106" s="205"/>
      <c r="B106" s="706" t="s">
        <v>425</v>
      </c>
      <c r="C106" s="205" t="s">
        <v>1182</v>
      </c>
      <c r="D106" s="707" t="s">
        <v>25</v>
      </c>
      <c r="E106" s="708" t="n">
        <v>3809</v>
      </c>
      <c r="F106" s="696"/>
      <c r="G106" s="696" t="n">
        <f aca="false">ROUNDUP(E106*1.11,0)</f>
        <v>4228</v>
      </c>
      <c r="H106" s="531" t="n">
        <v>1256</v>
      </c>
      <c r="I106" s="696" t="n">
        <f aca="false">ROUNDDOWN(E106*33%,0)</f>
        <v>1256</v>
      </c>
    </row>
    <row r="107" customFormat="false" ht="14.25" hidden="false" customHeight="false" outlineLevel="1" collapsed="false">
      <c r="A107" s="205"/>
      <c r="B107" s="706" t="s">
        <v>426</v>
      </c>
      <c r="C107" s="205" t="s">
        <v>1183</v>
      </c>
      <c r="D107" s="707" t="s">
        <v>25</v>
      </c>
      <c r="E107" s="708" t="n">
        <v>1265</v>
      </c>
      <c r="F107" s="696"/>
      <c r="G107" s="696" t="n">
        <f aca="false">ROUNDUP(E107*1.11,0)</f>
        <v>1405</v>
      </c>
      <c r="H107" s="531" t="n">
        <v>417</v>
      </c>
      <c r="I107" s="696" t="n">
        <f aca="false">ROUNDDOWN(E107*33%,0)</f>
        <v>417</v>
      </c>
    </row>
    <row r="108" customFormat="false" ht="14.25" hidden="false" customHeight="false" outlineLevel="1" collapsed="false">
      <c r="A108" s="205"/>
      <c r="B108" s="706" t="s">
        <v>427</v>
      </c>
      <c r="C108" s="205" t="s">
        <v>1184</v>
      </c>
      <c r="D108" s="707" t="s">
        <v>25</v>
      </c>
      <c r="E108" s="708" t="n">
        <v>452</v>
      </c>
      <c r="F108" s="696"/>
      <c r="G108" s="696" t="n">
        <f aca="false">ROUNDUP(E108*1.11,0)</f>
        <v>502</v>
      </c>
      <c r="H108" s="531" t="n">
        <v>149</v>
      </c>
      <c r="I108" s="696" t="n">
        <f aca="false">ROUNDDOWN(E108*33%,0)</f>
        <v>149</v>
      </c>
    </row>
    <row r="109" customFormat="false" ht="14.25" hidden="false" customHeight="false" outlineLevel="1" collapsed="false">
      <c r="A109" s="205"/>
      <c r="B109" s="706" t="s">
        <v>79</v>
      </c>
      <c r="C109" s="205" t="s">
        <v>80</v>
      </c>
      <c r="D109" s="707" t="s">
        <v>25</v>
      </c>
      <c r="E109" s="708" t="n">
        <v>608</v>
      </c>
      <c r="F109" s="696"/>
      <c r="G109" s="696" t="n">
        <f aca="false">ROUNDUP(E109*1.11,0)</f>
        <v>675</v>
      </c>
      <c r="H109" s="531" t="n">
        <v>200</v>
      </c>
      <c r="I109" s="696" t="n">
        <f aca="false">ROUNDDOWN(E109*33%,0)</f>
        <v>200</v>
      </c>
    </row>
    <row r="110" customFormat="false" ht="14.25" hidden="false" customHeight="false" outlineLevel="1" collapsed="false">
      <c r="A110" s="205"/>
      <c r="B110" s="706" t="s">
        <v>428</v>
      </c>
      <c r="C110" s="205" t="s">
        <v>1185</v>
      </c>
      <c r="D110" s="707" t="s">
        <v>42</v>
      </c>
      <c r="E110" s="708" t="n">
        <v>157</v>
      </c>
      <c r="F110" s="696"/>
      <c r="G110" s="696" t="n">
        <f aca="false">ROUNDUP(E110*1.11,0)</f>
        <v>175</v>
      </c>
      <c r="H110" s="531" t="n">
        <v>51</v>
      </c>
      <c r="I110" s="696" t="n">
        <f aca="false">ROUNDDOWN(E110*33%,0)</f>
        <v>51</v>
      </c>
    </row>
    <row r="111" customFormat="false" ht="14.25" hidden="false" customHeight="false" outlineLevel="1" collapsed="false">
      <c r="A111" s="205"/>
      <c r="B111" s="706" t="s">
        <v>429</v>
      </c>
      <c r="C111" s="205" t="s">
        <v>1186</v>
      </c>
      <c r="D111" s="707" t="s">
        <v>42</v>
      </c>
      <c r="E111" s="708" t="n">
        <v>1037</v>
      </c>
      <c r="F111" s="696"/>
      <c r="G111" s="696" t="n">
        <f aca="false">ROUNDUP(E111*1.11,0)</f>
        <v>1152</v>
      </c>
      <c r="H111" s="531" t="n">
        <v>342</v>
      </c>
      <c r="I111" s="696" t="n">
        <f aca="false">ROUNDDOWN(E111*33%,0)</f>
        <v>342</v>
      </c>
    </row>
    <row r="112" customFormat="false" ht="14.25" hidden="false" customHeight="false" outlineLevel="1" collapsed="false">
      <c r="A112" s="205"/>
      <c r="B112" s="706" t="s">
        <v>430</v>
      </c>
      <c r="C112" s="205" t="s">
        <v>1187</v>
      </c>
      <c r="D112" s="707" t="s">
        <v>42</v>
      </c>
      <c r="E112" s="708" t="n">
        <v>608</v>
      </c>
      <c r="F112" s="696"/>
      <c r="G112" s="696" t="n">
        <f aca="false">ROUNDUP(E112*1.11,0)</f>
        <v>675</v>
      </c>
      <c r="H112" s="531" t="n">
        <v>200</v>
      </c>
      <c r="I112" s="696" t="n">
        <f aca="false">ROUNDDOWN(E112*33%,0)</f>
        <v>200</v>
      </c>
    </row>
    <row r="113" customFormat="false" ht="14.25" hidden="false" customHeight="false" outlineLevel="1" collapsed="false">
      <c r="A113" s="205"/>
      <c r="B113" s="706" t="s">
        <v>431</v>
      </c>
      <c r="C113" s="205" t="s">
        <v>1188</v>
      </c>
      <c r="D113" s="707" t="s">
        <v>42</v>
      </c>
      <c r="E113" s="708" t="n">
        <v>200</v>
      </c>
      <c r="F113" s="696"/>
      <c r="G113" s="696" t="n">
        <f aca="false">ROUNDUP(E113*1.11,0)</f>
        <v>222</v>
      </c>
      <c r="H113" s="531" t="n">
        <v>66</v>
      </c>
      <c r="I113" s="696" t="n">
        <f aca="false">ROUNDDOWN(E113*33%,0)</f>
        <v>66</v>
      </c>
    </row>
    <row r="114" customFormat="false" ht="14.25" hidden="false" customHeight="false" outlineLevel="1" collapsed="false">
      <c r="A114" s="205"/>
      <c r="B114" s="706" t="s">
        <v>432</v>
      </c>
      <c r="C114" s="205" t="s">
        <v>1189</v>
      </c>
      <c r="D114" s="707" t="s">
        <v>42</v>
      </c>
      <c r="E114" s="708" t="n">
        <v>329</v>
      </c>
      <c r="F114" s="696"/>
      <c r="G114" s="696" t="n">
        <f aca="false">ROUNDUP(E114*1.11,0)</f>
        <v>366</v>
      </c>
      <c r="H114" s="531" t="n">
        <v>108</v>
      </c>
      <c r="I114" s="696" t="n">
        <f aca="false">ROUNDDOWN(E114*33%,0)</f>
        <v>108</v>
      </c>
    </row>
    <row r="115" customFormat="false" ht="14.25" hidden="false" customHeight="false" outlineLevel="1" collapsed="false">
      <c r="A115" s="205"/>
      <c r="B115" s="706" t="s">
        <v>433</v>
      </c>
      <c r="C115" s="205" t="s">
        <v>1190</v>
      </c>
      <c r="D115" s="707" t="s">
        <v>42</v>
      </c>
      <c r="E115" s="708" t="n">
        <v>829</v>
      </c>
      <c r="F115" s="696"/>
      <c r="G115" s="696" t="n">
        <f aca="false">ROUNDUP(E115*1.11,0)</f>
        <v>921</v>
      </c>
      <c r="H115" s="531" t="n">
        <v>273</v>
      </c>
      <c r="I115" s="696" t="n">
        <f aca="false">ROUNDDOWN(E115*33%,0)</f>
        <v>273</v>
      </c>
    </row>
    <row r="116" customFormat="false" ht="14.25" hidden="false" customHeight="false" outlineLevel="1" collapsed="false">
      <c r="A116" s="205"/>
      <c r="B116" s="706" t="s">
        <v>434</v>
      </c>
      <c r="C116" s="205" t="s">
        <v>1191</v>
      </c>
      <c r="D116" s="707" t="s">
        <v>25</v>
      </c>
      <c r="E116" s="708" t="n">
        <v>10085</v>
      </c>
      <c r="F116" s="696"/>
      <c r="G116" s="696" t="n">
        <f aca="false">ROUNDUP(E116*1.11,0)</f>
        <v>11195</v>
      </c>
      <c r="H116" s="531" t="n">
        <v>3328</v>
      </c>
      <c r="I116" s="696" t="n">
        <f aca="false">ROUNDDOWN(E116*33%,0)</f>
        <v>3328</v>
      </c>
    </row>
    <row r="117" customFormat="false" ht="14.25" hidden="false" customHeight="false" outlineLevel="1" collapsed="false">
      <c r="A117" s="205"/>
      <c r="B117" s="706" t="s">
        <v>435</v>
      </c>
      <c r="C117" s="205" t="s">
        <v>1192</v>
      </c>
      <c r="D117" s="707" t="s">
        <v>42</v>
      </c>
      <c r="E117" s="708" t="n">
        <v>241</v>
      </c>
      <c r="F117" s="696"/>
      <c r="G117" s="696" t="n">
        <f aca="false">ROUNDUP(E117*1.11,0)</f>
        <v>268</v>
      </c>
      <c r="H117" s="531" t="n">
        <v>79</v>
      </c>
      <c r="I117" s="696" t="n">
        <f aca="false">ROUNDDOWN(E117*33%,0)</f>
        <v>79</v>
      </c>
    </row>
    <row r="118" customFormat="false" ht="14.25" hidden="false" customHeight="false" outlineLevel="1" collapsed="false">
      <c r="A118" s="205"/>
      <c r="B118" s="706" t="s">
        <v>81</v>
      </c>
      <c r="C118" s="205" t="s">
        <v>82</v>
      </c>
      <c r="D118" s="707" t="s">
        <v>25</v>
      </c>
      <c r="E118" s="708" t="n">
        <v>204</v>
      </c>
      <c r="F118" s="696"/>
      <c r="G118" s="696" t="n">
        <f aca="false">ROUNDUP(E118*1.11,0)</f>
        <v>227</v>
      </c>
      <c r="H118" s="531" t="n">
        <v>67</v>
      </c>
      <c r="I118" s="696" t="n">
        <f aca="false">ROUNDDOWN(E118*33%,0)</f>
        <v>67</v>
      </c>
    </row>
    <row r="119" customFormat="false" ht="14.25" hidden="false" customHeight="false" outlineLevel="1" collapsed="false">
      <c r="A119" s="205"/>
      <c r="B119" s="706" t="s">
        <v>436</v>
      </c>
      <c r="C119" s="205" t="s">
        <v>1193</v>
      </c>
      <c r="D119" s="707" t="s">
        <v>25</v>
      </c>
      <c r="E119" s="708" t="n">
        <v>6322</v>
      </c>
      <c r="F119" s="696"/>
      <c r="G119" s="696" t="n">
        <f aca="false">ROUNDUP(E119*1.11,0)</f>
        <v>7018</v>
      </c>
      <c r="H119" s="531" t="n">
        <v>2086</v>
      </c>
      <c r="I119" s="696" t="n">
        <f aca="false">ROUNDDOWN(E119*33%,0)</f>
        <v>2086</v>
      </c>
    </row>
    <row r="120" customFormat="false" ht="14.25" hidden="false" customHeight="false" outlineLevel="1" collapsed="false">
      <c r="A120" s="205"/>
      <c r="B120" s="706" t="s">
        <v>437</v>
      </c>
      <c r="C120" s="205" t="s">
        <v>1194</v>
      </c>
      <c r="D120" s="707" t="s">
        <v>25</v>
      </c>
      <c r="E120" s="708" t="n">
        <v>1332</v>
      </c>
      <c r="F120" s="696"/>
      <c r="G120" s="696" t="n">
        <f aca="false">ROUNDUP(E120*1.11,0)</f>
        <v>1479</v>
      </c>
      <c r="H120" s="531" t="n">
        <v>439</v>
      </c>
      <c r="I120" s="696" t="n">
        <f aca="false">ROUNDDOWN(E120*33%,0)</f>
        <v>439</v>
      </c>
    </row>
    <row r="121" customFormat="false" ht="14.25" hidden="false" customHeight="false" outlineLevel="1" collapsed="false">
      <c r="A121" s="205"/>
      <c r="B121" s="706" t="s">
        <v>438</v>
      </c>
      <c r="C121" s="205" t="s">
        <v>1195</v>
      </c>
      <c r="D121" s="707" t="s">
        <v>42</v>
      </c>
      <c r="E121" s="708" t="n">
        <v>270</v>
      </c>
      <c r="F121" s="696"/>
      <c r="G121" s="696" t="n">
        <f aca="false">ROUNDUP(E121*1.11,0)</f>
        <v>300</v>
      </c>
      <c r="H121" s="531" t="n">
        <v>89</v>
      </c>
      <c r="I121" s="696" t="n">
        <f aca="false">ROUNDDOWN(E121*33%,0)</f>
        <v>89</v>
      </c>
    </row>
    <row r="122" customFormat="false" ht="14.25" hidden="false" customHeight="false" outlineLevel="1" collapsed="false">
      <c r="A122" s="205"/>
      <c r="B122" s="706" t="s">
        <v>439</v>
      </c>
      <c r="C122" s="205" t="s">
        <v>1196</v>
      </c>
      <c r="D122" s="707" t="s">
        <v>25</v>
      </c>
      <c r="E122" s="708" t="n">
        <v>693</v>
      </c>
      <c r="F122" s="696"/>
      <c r="G122" s="696" t="n">
        <f aca="false">ROUNDUP(E122*1.11,0)</f>
        <v>770</v>
      </c>
      <c r="H122" s="531" t="n">
        <v>228</v>
      </c>
      <c r="I122" s="696" t="n">
        <f aca="false">ROUNDDOWN(E122*33%,0)</f>
        <v>228</v>
      </c>
    </row>
    <row r="123" customFormat="false" ht="14.25" hidden="false" customHeight="false" outlineLevel="1" collapsed="false">
      <c r="A123" s="205"/>
      <c r="B123" s="706" t="s">
        <v>440</v>
      </c>
      <c r="C123" s="205" t="s">
        <v>1197</v>
      </c>
      <c r="D123" s="707" t="s">
        <v>25</v>
      </c>
      <c r="E123" s="708" t="n">
        <v>2278</v>
      </c>
      <c r="F123" s="696"/>
      <c r="G123" s="696" t="n">
        <f aca="false">ROUNDUP(E123*1.11,0)</f>
        <v>2529</v>
      </c>
      <c r="H123" s="531" t="n">
        <v>751</v>
      </c>
      <c r="I123" s="696" t="n">
        <f aca="false">ROUNDDOWN(E123*33%,0)</f>
        <v>751</v>
      </c>
    </row>
    <row r="124" customFormat="false" ht="14.25" hidden="false" customHeight="false" outlineLevel="1" collapsed="false">
      <c r="A124" s="205"/>
      <c r="B124" s="706" t="s">
        <v>441</v>
      </c>
      <c r="C124" s="205" t="s">
        <v>1198</v>
      </c>
      <c r="D124" s="707" t="s">
        <v>25</v>
      </c>
      <c r="E124" s="708" t="n">
        <v>6411</v>
      </c>
      <c r="F124" s="696"/>
      <c r="G124" s="696" t="n">
        <f aca="false">ROUNDUP(E124*1.11,0)</f>
        <v>7117</v>
      </c>
      <c r="H124" s="531" t="n">
        <v>2115</v>
      </c>
      <c r="I124" s="696" t="n">
        <f aca="false">ROUNDDOWN(E124*33%,0)</f>
        <v>2115</v>
      </c>
    </row>
    <row r="125" customFormat="false" ht="14.25" hidden="false" customHeight="false" outlineLevel="1" collapsed="false">
      <c r="A125" s="205"/>
      <c r="B125" s="706" t="s">
        <v>442</v>
      </c>
      <c r="C125" s="205" t="s">
        <v>1199</v>
      </c>
      <c r="D125" s="707" t="s">
        <v>42</v>
      </c>
      <c r="E125" s="708" t="n">
        <v>893</v>
      </c>
      <c r="F125" s="696"/>
      <c r="G125" s="696" t="n">
        <f aca="false">ROUNDUP(E125*1.11,0)</f>
        <v>992</v>
      </c>
      <c r="H125" s="531" t="n">
        <v>294</v>
      </c>
      <c r="I125" s="696" t="n">
        <f aca="false">ROUNDDOWN(E125*33%,0)</f>
        <v>294</v>
      </c>
    </row>
    <row r="126" customFormat="false" ht="14.25" hidden="false" customHeight="false" outlineLevel="1" collapsed="false">
      <c r="A126" s="205"/>
      <c r="B126" s="706" t="s">
        <v>443</v>
      </c>
      <c r="C126" s="205" t="s">
        <v>1200</v>
      </c>
      <c r="D126" s="707" t="s">
        <v>95</v>
      </c>
      <c r="E126" s="708" t="n">
        <v>4306</v>
      </c>
      <c r="F126" s="696"/>
      <c r="G126" s="696" t="n">
        <f aca="false">ROUNDUP(E126*1.11,0)</f>
        <v>4780</v>
      </c>
      <c r="H126" s="531" t="n">
        <v>1420</v>
      </c>
      <c r="I126" s="696" t="n">
        <f aca="false">ROUNDDOWN(E126*33%,0)</f>
        <v>1420</v>
      </c>
    </row>
    <row r="127" customFormat="false" ht="14.25" hidden="false" customHeight="false" outlineLevel="1" collapsed="false">
      <c r="A127" s="205"/>
      <c r="B127" s="706" t="s">
        <v>444</v>
      </c>
      <c r="C127" s="205" t="s">
        <v>1201</v>
      </c>
      <c r="D127" s="707" t="s">
        <v>25</v>
      </c>
      <c r="E127" s="708" t="n">
        <v>4232</v>
      </c>
      <c r="F127" s="696"/>
      <c r="G127" s="696" t="n">
        <f aca="false">ROUNDUP(E127*1.11,0)</f>
        <v>4698</v>
      </c>
      <c r="H127" s="531" t="n">
        <v>1396</v>
      </c>
      <c r="I127" s="696" t="n">
        <f aca="false">ROUNDDOWN(E127*33%,0)</f>
        <v>1396</v>
      </c>
    </row>
    <row r="128" customFormat="false" ht="14.25" hidden="false" customHeight="false" outlineLevel="1" collapsed="false">
      <c r="A128" s="205"/>
      <c r="B128" s="706" t="s">
        <v>445</v>
      </c>
      <c r="C128" s="205" t="s">
        <v>1202</v>
      </c>
      <c r="D128" s="707" t="s">
        <v>25</v>
      </c>
      <c r="E128" s="708" t="n">
        <v>1525</v>
      </c>
      <c r="F128" s="696"/>
      <c r="G128" s="696" t="n">
        <f aca="false">ROUNDUP(E128*1.11,0)</f>
        <v>1693</v>
      </c>
      <c r="H128" s="531" t="n">
        <v>503</v>
      </c>
      <c r="I128" s="696" t="n">
        <f aca="false">ROUNDDOWN(E128*33%,0)</f>
        <v>503</v>
      </c>
    </row>
    <row r="129" customFormat="false" ht="14.25" hidden="false" customHeight="false" outlineLevel="1" collapsed="false">
      <c r="A129" s="205"/>
      <c r="B129" s="706" t="s">
        <v>446</v>
      </c>
      <c r="C129" s="205" t="s">
        <v>1203</v>
      </c>
      <c r="D129" s="707" t="s">
        <v>42</v>
      </c>
      <c r="E129" s="708" t="n">
        <v>2098</v>
      </c>
      <c r="F129" s="696"/>
      <c r="G129" s="696" t="n">
        <f aca="false">ROUNDUP(E129*1.11,0)</f>
        <v>2329</v>
      </c>
      <c r="H129" s="531" t="n">
        <v>692</v>
      </c>
      <c r="I129" s="696" t="n">
        <f aca="false">ROUNDDOWN(E129*33%,0)</f>
        <v>692</v>
      </c>
    </row>
    <row r="130" customFormat="false" ht="14.25" hidden="false" customHeight="false" outlineLevel="1" collapsed="false">
      <c r="A130" s="205"/>
      <c r="B130" s="706" t="s">
        <v>447</v>
      </c>
      <c r="C130" s="205" t="s">
        <v>1204</v>
      </c>
      <c r="D130" s="707" t="s">
        <v>42</v>
      </c>
      <c r="E130" s="708" t="n">
        <v>105</v>
      </c>
      <c r="F130" s="696"/>
      <c r="G130" s="696" t="n">
        <f aca="false">ROUNDUP(E130*1.11,0)</f>
        <v>117</v>
      </c>
      <c r="H130" s="531" t="n">
        <v>34</v>
      </c>
      <c r="I130" s="696" t="n">
        <f aca="false">ROUNDDOWN(E130*33%,0)</f>
        <v>34</v>
      </c>
    </row>
    <row r="131" customFormat="false" ht="14.25" hidden="false" customHeight="false" outlineLevel="1" collapsed="false">
      <c r="A131" s="205"/>
      <c r="B131" s="706" t="s">
        <v>448</v>
      </c>
      <c r="C131" s="205" t="s">
        <v>1205</v>
      </c>
      <c r="D131" s="707" t="s">
        <v>42</v>
      </c>
      <c r="E131" s="708" t="n">
        <v>1552</v>
      </c>
      <c r="F131" s="696"/>
      <c r="G131" s="696" t="n">
        <f aca="false">ROUNDUP(E131*1.11,0)</f>
        <v>1723</v>
      </c>
      <c r="H131" s="531" t="n">
        <v>512</v>
      </c>
      <c r="I131" s="696" t="n">
        <f aca="false">ROUNDDOWN(E131*33%,0)</f>
        <v>512</v>
      </c>
    </row>
    <row r="132" customFormat="false" ht="14.25" hidden="false" customHeight="false" outlineLevel="1" collapsed="false">
      <c r="A132" s="205"/>
      <c r="B132" s="706" t="s">
        <v>449</v>
      </c>
      <c r="C132" s="205" t="s">
        <v>1206</v>
      </c>
      <c r="D132" s="707" t="s">
        <v>42</v>
      </c>
      <c r="E132" s="708" t="n">
        <v>1129</v>
      </c>
      <c r="F132" s="696"/>
      <c r="G132" s="696" t="n">
        <f aca="false">ROUNDUP(E132*1.11,0)</f>
        <v>1254</v>
      </c>
      <c r="H132" s="531" t="n">
        <v>372</v>
      </c>
      <c r="I132" s="696" t="n">
        <f aca="false">ROUNDDOWN(E132*33%,0)</f>
        <v>372</v>
      </c>
    </row>
    <row r="133" customFormat="false" ht="14.25" hidden="false" customHeight="false" outlineLevel="1" collapsed="false">
      <c r="A133" s="205"/>
      <c r="B133" s="706" t="s">
        <v>450</v>
      </c>
      <c r="C133" s="205" t="s">
        <v>1207</v>
      </c>
      <c r="D133" s="707" t="s">
        <v>95</v>
      </c>
      <c r="E133" s="708" t="n">
        <v>8799</v>
      </c>
      <c r="F133" s="696"/>
      <c r="G133" s="696" t="n">
        <f aca="false">ROUNDUP(E133*1.11,0)</f>
        <v>9767</v>
      </c>
      <c r="H133" s="531" t="n">
        <v>2903</v>
      </c>
      <c r="I133" s="696" t="n">
        <f aca="false">ROUNDDOWN(E133*33%,0)</f>
        <v>2903</v>
      </c>
    </row>
    <row r="134" customFormat="false" ht="14.25" hidden="false" customHeight="false" outlineLevel="1" collapsed="false">
      <c r="A134" s="205"/>
      <c r="B134" s="706" t="s">
        <v>451</v>
      </c>
      <c r="C134" s="205" t="s">
        <v>1208</v>
      </c>
      <c r="D134" s="707" t="s">
        <v>95</v>
      </c>
      <c r="E134" s="708" t="n">
        <v>5385</v>
      </c>
      <c r="F134" s="696"/>
      <c r="G134" s="696" t="n">
        <f aca="false">ROUNDUP(E134*1.11,0)</f>
        <v>5978</v>
      </c>
      <c r="H134" s="531" t="n">
        <v>1777</v>
      </c>
      <c r="I134" s="696" t="n">
        <f aca="false">ROUNDDOWN(E134*33%,0)</f>
        <v>1777</v>
      </c>
    </row>
    <row r="135" customFormat="false" ht="14.25" hidden="false" customHeight="false" outlineLevel="1" collapsed="false">
      <c r="A135" s="205"/>
      <c r="B135" s="706" t="s">
        <v>452</v>
      </c>
      <c r="C135" s="205" t="s">
        <v>1209</v>
      </c>
      <c r="D135" s="707" t="s">
        <v>95</v>
      </c>
      <c r="E135" s="708" t="n">
        <v>2924</v>
      </c>
      <c r="F135" s="696"/>
      <c r="G135" s="696" t="n">
        <f aca="false">ROUNDUP(E135*1.11,0)</f>
        <v>3246</v>
      </c>
      <c r="H135" s="531" t="n">
        <v>964</v>
      </c>
      <c r="I135" s="696" t="n">
        <f aca="false">ROUNDDOWN(E135*33%,0)</f>
        <v>964</v>
      </c>
    </row>
    <row r="136" customFormat="false" ht="14.25" hidden="false" customHeight="false" outlineLevel="1" collapsed="false">
      <c r="A136" s="205"/>
      <c r="B136" s="706" t="s">
        <v>453</v>
      </c>
      <c r="C136" s="205" t="s">
        <v>1210</v>
      </c>
      <c r="D136" s="707" t="s">
        <v>95</v>
      </c>
      <c r="E136" s="708" t="n">
        <v>582</v>
      </c>
      <c r="F136" s="696"/>
      <c r="G136" s="696" t="n">
        <f aca="false">ROUNDUP(E136*1.11,0)</f>
        <v>647</v>
      </c>
      <c r="H136" s="531" t="n">
        <v>192</v>
      </c>
      <c r="I136" s="696" t="n">
        <f aca="false">ROUNDDOWN(E136*33%,0)</f>
        <v>192</v>
      </c>
    </row>
    <row r="137" customFormat="false" ht="14.25" hidden="false" customHeight="false" outlineLevel="1" collapsed="false">
      <c r="A137" s="205"/>
      <c r="B137" s="706" t="s">
        <v>454</v>
      </c>
      <c r="C137" s="205" t="s">
        <v>1211</v>
      </c>
      <c r="D137" s="707" t="s">
        <v>95</v>
      </c>
      <c r="E137" s="708" t="n">
        <v>5052</v>
      </c>
      <c r="F137" s="696"/>
      <c r="G137" s="696" t="n">
        <f aca="false">ROUNDUP(E137*1.11,0)</f>
        <v>5608</v>
      </c>
      <c r="H137" s="531" t="n">
        <v>1667</v>
      </c>
      <c r="I137" s="696" t="n">
        <f aca="false">ROUNDDOWN(E137*33%,0)</f>
        <v>1667</v>
      </c>
    </row>
    <row r="138" customFormat="false" ht="14.25" hidden="false" customHeight="false" outlineLevel="1" collapsed="false">
      <c r="A138" s="205"/>
      <c r="B138" s="706" t="s">
        <v>455</v>
      </c>
      <c r="C138" s="205" t="s">
        <v>1212</v>
      </c>
      <c r="D138" s="707" t="s">
        <v>95</v>
      </c>
      <c r="E138" s="708" t="n">
        <v>5052</v>
      </c>
      <c r="F138" s="696"/>
      <c r="G138" s="696" t="n">
        <f aca="false">ROUNDUP(E138*1.11,0)</f>
        <v>5608</v>
      </c>
      <c r="H138" s="531" t="n">
        <v>1667</v>
      </c>
      <c r="I138" s="696" t="n">
        <f aca="false">ROUNDDOWN(E138*33%,0)</f>
        <v>1667</v>
      </c>
    </row>
    <row r="139" customFormat="false" ht="14.25" hidden="false" customHeight="false" outlineLevel="1" collapsed="false">
      <c r="A139" s="205"/>
      <c r="B139" s="706" t="s">
        <v>456</v>
      </c>
      <c r="C139" s="205" t="s">
        <v>1213</v>
      </c>
      <c r="D139" s="707" t="s">
        <v>42</v>
      </c>
      <c r="E139" s="708" t="n">
        <v>749</v>
      </c>
      <c r="F139" s="696"/>
      <c r="G139" s="696" t="n">
        <f aca="false">ROUNDUP(E139*1.11,0)</f>
        <v>832</v>
      </c>
      <c r="H139" s="531" t="n">
        <v>247</v>
      </c>
      <c r="I139" s="696" t="n">
        <f aca="false">ROUNDDOWN(E139*33%,0)</f>
        <v>247</v>
      </c>
    </row>
    <row r="140" customFormat="false" ht="14.25" hidden="false" customHeight="false" outlineLevel="1" collapsed="false">
      <c r="A140" s="205"/>
      <c r="B140" s="706" t="s">
        <v>457</v>
      </c>
      <c r="C140" s="205" t="s">
        <v>1214</v>
      </c>
      <c r="D140" s="707" t="s">
        <v>42</v>
      </c>
      <c r="E140" s="708" t="n">
        <v>450</v>
      </c>
      <c r="F140" s="696"/>
      <c r="G140" s="696" t="n">
        <f aca="false">ROUNDUP(E140*1.11,0)</f>
        <v>500</v>
      </c>
      <c r="H140" s="531" t="n">
        <v>148</v>
      </c>
      <c r="I140" s="696" t="n">
        <f aca="false">ROUNDDOWN(E140*33%,0)</f>
        <v>148</v>
      </c>
    </row>
    <row r="141" customFormat="false" ht="14.25" hidden="false" customHeight="false" outlineLevel="1" collapsed="false">
      <c r="A141" s="205"/>
      <c r="B141" s="706" t="s">
        <v>458</v>
      </c>
      <c r="C141" s="205" t="s">
        <v>1215</v>
      </c>
      <c r="D141" s="707" t="s">
        <v>174</v>
      </c>
      <c r="E141" s="708" t="n">
        <v>483</v>
      </c>
      <c r="F141" s="696"/>
      <c r="G141" s="696" t="n">
        <f aca="false">ROUNDUP(E141*1.11,0)</f>
        <v>537</v>
      </c>
      <c r="H141" s="531" t="n">
        <v>159</v>
      </c>
      <c r="I141" s="696" t="n">
        <f aca="false">ROUNDDOWN(E141*33%,0)</f>
        <v>159</v>
      </c>
    </row>
    <row r="142" customFormat="false" ht="14.25" hidden="false" customHeight="false" outlineLevel="1" collapsed="false">
      <c r="A142" s="205"/>
      <c r="B142" s="706" t="s">
        <v>459</v>
      </c>
      <c r="C142" s="205" t="s">
        <v>1216</v>
      </c>
      <c r="D142" s="707" t="s">
        <v>95</v>
      </c>
      <c r="E142" s="708" t="n">
        <v>441</v>
      </c>
      <c r="F142" s="696"/>
      <c r="G142" s="696" t="n">
        <f aca="false">ROUNDUP(E142*1.11,0)</f>
        <v>490</v>
      </c>
      <c r="H142" s="531" t="n">
        <v>145</v>
      </c>
      <c r="I142" s="696" t="n">
        <f aca="false">ROUNDDOWN(E142*33%,0)</f>
        <v>145</v>
      </c>
    </row>
    <row r="143" customFormat="false" ht="14.25" hidden="false" customHeight="false" outlineLevel="1" collapsed="false">
      <c r="A143" s="205"/>
      <c r="B143" s="706" t="s">
        <v>460</v>
      </c>
      <c r="C143" s="205" t="s">
        <v>1217</v>
      </c>
      <c r="D143" s="707" t="s">
        <v>95</v>
      </c>
      <c r="E143" s="708" t="n">
        <v>5418</v>
      </c>
      <c r="F143" s="696"/>
      <c r="G143" s="696" t="n">
        <f aca="false">ROUNDUP(E143*1.11,0)</f>
        <v>6014</v>
      </c>
      <c r="H143" s="531" t="n">
        <v>1787</v>
      </c>
      <c r="I143" s="696" t="n">
        <f aca="false">ROUNDDOWN(E143*33%,0)</f>
        <v>1787</v>
      </c>
    </row>
    <row r="144" customFormat="false" ht="14.25" hidden="false" customHeight="false" outlineLevel="1" collapsed="false">
      <c r="A144" s="205"/>
      <c r="B144" s="706" t="s">
        <v>461</v>
      </c>
      <c r="C144" s="205" t="s">
        <v>1218</v>
      </c>
      <c r="D144" s="707" t="s">
        <v>25</v>
      </c>
      <c r="E144" s="708" t="n">
        <v>950</v>
      </c>
      <c r="F144" s="696"/>
      <c r="G144" s="696" t="n">
        <f aca="false">ROUNDUP(E144*1.11,0)</f>
        <v>1055</v>
      </c>
      <c r="H144" s="531" t="n">
        <v>313</v>
      </c>
      <c r="I144" s="696" t="n">
        <f aca="false">ROUNDDOWN(E144*33%,0)</f>
        <v>313</v>
      </c>
    </row>
    <row r="145" customFormat="false" ht="14.25" hidden="false" customHeight="false" outlineLevel="1" collapsed="false">
      <c r="A145" s="205"/>
      <c r="B145" s="706" t="s">
        <v>462</v>
      </c>
      <c r="C145" s="205" t="s">
        <v>1219</v>
      </c>
      <c r="D145" s="707" t="s">
        <v>25</v>
      </c>
      <c r="E145" s="708" t="n">
        <v>1457</v>
      </c>
      <c r="F145" s="696"/>
      <c r="G145" s="696" t="n">
        <f aca="false">ROUNDUP(E145*1.11,0)</f>
        <v>1618</v>
      </c>
      <c r="H145" s="531" t="n">
        <v>480</v>
      </c>
      <c r="I145" s="696" t="n">
        <f aca="false">ROUNDDOWN(E145*33%,0)</f>
        <v>480</v>
      </c>
    </row>
    <row r="146" customFormat="false" ht="14.25" hidden="false" customHeight="false" outlineLevel="1" collapsed="false">
      <c r="A146" s="205"/>
      <c r="B146" s="706" t="s">
        <v>463</v>
      </c>
      <c r="C146" s="205" t="s">
        <v>1220</v>
      </c>
      <c r="D146" s="707" t="s">
        <v>42</v>
      </c>
      <c r="E146" s="708" t="n">
        <v>1486</v>
      </c>
      <c r="F146" s="696"/>
      <c r="G146" s="696" t="n">
        <f aca="false">ROUNDUP(E146*1.11,0)</f>
        <v>1650</v>
      </c>
      <c r="H146" s="531" t="n">
        <v>490</v>
      </c>
      <c r="I146" s="696" t="n">
        <f aca="false">ROUNDDOWN(E146*33%,0)</f>
        <v>490</v>
      </c>
    </row>
    <row r="147" customFormat="false" ht="14.25" hidden="false" customHeight="false" outlineLevel="1" collapsed="false">
      <c r="A147" s="205"/>
      <c r="B147" s="706" t="s">
        <v>464</v>
      </c>
      <c r="C147" s="205" t="s">
        <v>1221</v>
      </c>
      <c r="D147" s="707" t="s">
        <v>25</v>
      </c>
      <c r="E147" s="708" t="n">
        <v>3655</v>
      </c>
      <c r="F147" s="696"/>
      <c r="G147" s="696" t="n">
        <f aca="false">ROUNDUP(E147*1.11,0)</f>
        <v>4058</v>
      </c>
      <c r="H147" s="531" t="n">
        <v>1206</v>
      </c>
      <c r="I147" s="696" t="n">
        <f aca="false">ROUNDDOWN(E147*33%,0)</f>
        <v>1206</v>
      </c>
    </row>
    <row r="148" customFormat="false" ht="14.25" hidden="false" customHeight="false" outlineLevel="1" collapsed="false">
      <c r="A148" s="205"/>
      <c r="B148" s="706" t="s">
        <v>465</v>
      </c>
      <c r="C148" s="205" t="s">
        <v>1222</v>
      </c>
      <c r="D148" s="707" t="s">
        <v>25</v>
      </c>
      <c r="E148" s="708" t="n">
        <v>345</v>
      </c>
      <c r="F148" s="696"/>
      <c r="G148" s="696" t="n">
        <f aca="false">ROUNDUP(E148*1.11,0)</f>
        <v>383</v>
      </c>
      <c r="H148" s="531" t="n">
        <v>113</v>
      </c>
      <c r="I148" s="696" t="n">
        <f aca="false">ROUNDDOWN(E148*33%,0)</f>
        <v>113</v>
      </c>
    </row>
    <row r="149" customFormat="false" ht="14.25" hidden="false" customHeight="false" outlineLevel="1" collapsed="false">
      <c r="A149" s="205"/>
      <c r="B149" s="706" t="s">
        <v>466</v>
      </c>
      <c r="C149" s="205" t="s">
        <v>1223</v>
      </c>
      <c r="D149" s="707" t="s">
        <v>25</v>
      </c>
      <c r="E149" s="708" t="n">
        <v>988</v>
      </c>
      <c r="F149" s="696"/>
      <c r="G149" s="696" t="n">
        <f aca="false">ROUNDUP(E149*1.11,0)</f>
        <v>1097</v>
      </c>
      <c r="H149" s="531" t="n">
        <v>326</v>
      </c>
      <c r="I149" s="696" t="n">
        <f aca="false">ROUNDDOWN(E149*33%,0)</f>
        <v>326</v>
      </c>
    </row>
    <row r="150" customFormat="false" ht="14.25" hidden="false" customHeight="false" outlineLevel="1" collapsed="false">
      <c r="A150" s="205"/>
      <c r="B150" s="706" t="s">
        <v>467</v>
      </c>
      <c r="C150" s="205" t="s">
        <v>1224</v>
      </c>
      <c r="D150" s="707" t="s">
        <v>25</v>
      </c>
      <c r="E150" s="708" t="n">
        <v>420</v>
      </c>
      <c r="F150" s="696"/>
      <c r="G150" s="696" t="n">
        <f aca="false">ROUNDUP(E150*1.11,0)</f>
        <v>467</v>
      </c>
      <c r="H150" s="531" t="n">
        <v>138</v>
      </c>
      <c r="I150" s="696" t="n">
        <f aca="false">ROUNDDOWN(E150*33%,0)</f>
        <v>138</v>
      </c>
    </row>
    <row r="151" customFormat="false" ht="14.25" hidden="false" customHeight="false" outlineLevel="1" collapsed="false">
      <c r="A151" s="205"/>
      <c r="B151" s="706" t="s">
        <v>468</v>
      </c>
      <c r="C151" s="205" t="s">
        <v>1225</v>
      </c>
      <c r="D151" s="707" t="s">
        <v>25</v>
      </c>
      <c r="E151" s="708" t="n">
        <v>2166</v>
      </c>
      <c r="F151" s="696"/>
      <c r="G151" s="696" t="n">
        <f aca="false">ROUNDUP(E151*1.11,0)</f>
        <v>2405</v>
      </c>
      <c r="H151" s="531" t="n">
        <v>714</v>
      </c>
      <c r="I151" s="696" t="n">
        <f aca="false">ROUNDDOWN(E151*33%,0)</f>
        <v>714</v>
      </c>
    </row>
    <row r="152" customFormat="false" ht="14.25" hidden="false" customHeight="false" outlineLevel="1" collapsed="false">
      <c r="A152" s="205"/>
      <c r="B152" s="706" t="s">
        <v>469</v>
      </c>
      <c r="C152" s="205" t="s">
        <v>1226</v>
      </c>
      <c r="D152" s="707" t="s">
        <v>25</v>
      </c>
      <c r="E152" s="708" t="n">
        <v>2815</v>
      </c>
      <c r="F152" s="696"/>
      <c r="G152" s="696" t="n">
        <f aca="false">ROUNDUP(E152*1.11,0)</f>
        <v>3125</v>
      </c>
      <c r="H152" s="531" t="n">
        <v>928</v>
      </c>
      <c r="I152" s="696" t="n">
        <f aca="false">ROUNDDOWN(E152*33%,0)</f>
        <v>928</v>
      </c>
    </row>
    <row r="153" customFormat="false" ht="14.25" hidden="false" customHeight="false" outlineLevel="1" collapsed="false">
      <c r="A153" s="205"/>
      <c r="B153" s="706" t="s">
        <v>470</v>
      </c>
      <c r="C153" s="205" t="s">
        <v>1227</v>
      </c>
      <c r="D153" s="707" t="s">
        <v>42</v>
      </c>
      <c r="E153" s="708" t="n">
        <v>1428</v>
      </c>
      <c r="F153" s="696"/>
      <c r="G153" s="696" t="n">
        <f aca="false">ROUNDUP(E153*1.11,0)</f>
        <v>1586</v>
      </c>
      <c r="H153" s="531" t="n">
        <v>471</v>
      </c>
      <c r="I153" s="696" t="n">
        <f aca="false">ROUNDDOWN(E153*33%,0)</f>
        <v>471</v>
      </c>
    </row>
    <row r="154" customFormat="false" ht="14.25" hidden="false" customHeight="false" outlineLevel="1" collapsed="false">
      <c r="A154" s="205"/>
      <c r="B154" s="706" t="s">
        <v>471</v>
      </c>
      <c r="C154" s="205" t="s">
        <v>1228</v>
      </c>
      <c r="D154" s="707" t="s">
        <v>95</v>
      </c>
      <c r="E154" s="708" t="n">
        <v>5501</v>
      </c>
      <c r="F154" s="696"/>
      <c r="G154" s="696" t="n">
        <f aca="false">ROUNDUP(E154*1.11,0)</f>
        <v>6107</v>
      </c>
      <c r="H154" s="531" t="n">
        <v>1815</v>
      </c>
      <c r="I154" s="696" t="n">
        <f aca="false">ROUNDDOWN(E154*33%,0)</f>
        <v>1815</v>
      </c>
    </row>
    <row r="155" customFormat="false" ht="14.25" hidden="false" customHeight="false" outlineLevel="1" collapsed="false">
      <c r="A155" s="205"/>
      <c r="B155" s="706" t="s">
        <v>472</v>
      </c>
      <c r="C155" s="205" t="s">
        <v>1229</v>
      </c>
      <c r="D155" s="707" t="s">
        <v>42</v>
      </c>
      <c r="E155" s="708" t="n">
        <v>4232</v>
      </c>
      <c r="F155" s="696"/>
      <c r="G155" s="696" t="n">
        <f aca="false">ROUNDUP(E155*1.11,0)</f>
        <v>4698</v>
      </c>
      <c r="H155" s="531" t="n">
        <v>1396</v>
      </c>
      <c r="I155" s="696" t="n">
        <f aca="false">ROUNDDOWN(E155*33%,0)</f>
        <v>1396</v>
      </c>
    </row>
    <row r="156" customFormat="false" ht="14.25" hidden="false" customHeight="false" outlineLevel="1" collapsed="false">
      <c r="A156" s="205"/>
      <c r="B156" s="706" t="s">
        <v>473</v>
      </c>
      <c r="C156" s="205" t="s">
        <v>1230</v>
      </c>
      <c r="D156" s="707" t="s">
        <v>42</v>
      </c>
      <c r="E156" s="708" t="n">
        <v>496</v>
      </c>
      <c r="F156" s="696"/>
      <c r="G156" s="696" t="n">
        <f aca="false">ROUNDUP(E156*1.11,0)</f>
        <v>551</v>
      </c>
      <c r="H156" s="531" t="n">
        <v>163</v>
      </c>
      <c r="I156" s="696" t="n">
        <f aca="false">ROUNDDOWN(E156*33%,0)</f>
        <v>163</v>
      </c>
    </row>
    <row r="157" customFormat="false" ht="14.25" hidden="false" customHeight="false" outlineLevel="1" collapsed="false">
      <c r="A157" s="205"/>
      <c r="B157" s="706" t="s">
        <v>474</v>
      </c>
      <c r="C157" s="205" t="s">
        <v>1231</v>
      </c>
      <c r="D157" s="707" t="s">
        <v>42</v>
      </c>
      <c r="E157" s="708" t="n">
        <v>637</v>
      </c>
      <c r="F157" s="696"/>
      <c r="G157" s="696" t="n">
        <f aca="false">ROUNDUP(E157*1.11,0)</f>
        <v>708</v>
      </c>
      <c r="H157" s="531" t="n">
        <v>210</v>
      </c>
      <c r="I157" s="696" t="n">
        <f aca="false">ROUNDDOWN(E157*33%,0)</f>
        <v>210</v>
      </c>
    </row>
    <row r="158" customFormat="false" ht="14.25" hidden="false" customHeight="false" outlineLevel="1" collapsed="false">
      <c r="A158" s="205"/>
      <c r="B158" s="706" t="s">
        <v>475</v>
      </c>
      <c r="C158" s="205" t="s">
        <v>1232</v>
      </c>
      <c r="D158" s="707" t="s">
        <v>95</v>
      </c>
      <c r="E158" s="708" t="n">
        <v>2642</v>
      </c>
      <c r="F158" s="696"/>
      <c r="G158" s="696" t="n">
        <f aca="false">ROUNDUP(E158*1.11,0)</f>
        <v>2933</v>
      </c>
      <c r="H158" s="531" t="n">
        <v>871</v>
      </c>
      <c r="I158" s="696" t="n">
        <f aca="false">ROUNDDOWN(E158*33%,0)</f>
        <v>871</v>
      </c>
    </row>
    <row r="159" customFormat="false" ht="14.25" hidden="false" customHeight="false" outlineLevel="1" collapsed="false">
      <c r="A159" s="205"/>
      <c r="B159" s="706" t="s">
        <v>476</v>
      </c>
      <c r="C159" s="205" t="s">
        <v>1233</v>
      </c>
      <c r="D159" s="707" t="s">
        <v>95</v>
      </c>
      <c r="E159" s="708" t="n">
        <v>3883</v>
      </c>
      <c r="F159" s="696"/>
      <c r="G159" s="696" t="n">
        <f aca="false">ROUNDUP(E159*1.11,0)</f>
        <v>4311</v>
      </c>
      <c r="H159" s="531" t="n">
        <v>1281</v>
      </c>
      <c r="I159" s="696" t="n">
        <f aca="false">ROUNDDOWN(E159*33%,0)</f>
        <v>1281</v>
      </c>
    </row>
    <row r="160" customFormat="false" ht="14.25" hidden="false" customHeight="false" outlineLevel="1" collapsed="false">
      <c r="A160" s="205"/>
      <c r="B160" s="706" t="s">
        <v>477</v>
      </c>
      <c r="C160" s="205" t="s">
        <v>1234</v>
      </c>
      <c r="D160" s="707" t="s">
        <v>25</v>
      </c>
      <c r="E160" s="708" t="n">
        <v>4892</v>
      </c>
      <c r="F160" s="696"/>
      <c r="G160" s="696" t="n">
        <f aca="false">ROUNDUP(E160*1.11,0)</f>
        <v>5431</v>
      </c>
      <c r="H160" s="531" t="n">
        <v>1614</v>
      </c>
      <c r="I160" s="696" t="n">
        <f aca="false">ROUNDDOWN(E160*33%,0)</f>
        <v>1614</v>
      </c>
    </row>
    <row r="161" customFormat="false" ht="14.25" hidden="false" customHeight="false" outlineLevel="1" collapsed="false">
      <c r="A161" s="205"/>
      <c r="B161" s="706" t="s">
        <v>478</v>
      </c>
      <c r="C161" s="205" t="s">
        <v>1235</v>
      </c>
      <c r="D161" s="707" t="s">
        <v>42</v>
      </c>
      <c r="E161" s="708" t="n">
        <v>245</v>
      </c>
      <c r="F161" s="696"/>
      <c r="G161" s="696" t="n">
        <f aca="false">ROUNDUP(E161*1.11,0)</f>
        <v>272</v>
      </c>
      <c r="H161" s="531" t="n">
        <v>80</v>
      </c>
      <c r="I161" s="696" t="n">
        <f aca="false">ROUNDDOWN(E161*33%,0)</f>
        <v>80</v>
      </c>
    </row>
    <row r="162" customFormat="false" ht="14.25" hidden="false" customHeight="false" outlineLevel="1" collapsed="false">
      <c r="A162" s="205"/>
      <c r="B162" s="706" t="s">
        <v>479</v>
      </c>
      <c r="C162" s="205" t="s">
        <v>1236</v>
      </c>
      <c r="D162" s="707" t="s">
        <v>42</v>
      </c>
      <c r="E162" s="708" t="n">
        <v>623</v>
      </c>
      <c r="F162" s="696"/>
      <c r="G162" s="696" t="n">
        <f aca="false">ROUNDUP(E162*1.11,0)</f>
        <v>692</v>
      </c>
      <c r="H162" s="531" t="n">
        <v>205</v>
      </c>
      <c r="I162" s="696" t="n">
        <f aca="false">ROUNDDOWN(E162*33%,0)</f>
        <v>205</v>
      </c>
    </row>
    <row r="163" customFormat="false" ht="14.25" hidden="false" customHeight="false" outlineLevel="1" collapsed="false">
      <c r="A163" s="205"/>
      <c r="B163" s="706" t="s">
        <v>480</v>
      </c>
      <c r="C163" s="205" t="s">
        <v>1237</v>
      </c>
      <c r="D163" s="707" t="s">
        <v>95</v>
      </c>
      <c r="E163" s="708" t="n">
        <v>12116</v>
      </c>
      <c r="F163" s="696"/>
      <c r="G163" s="696" t="n">
        <f aca="false">ROUNDUP(E163*1.11,0)</f>
        <v>13449</v>
      </c>
      <c r="H163" s="531" t="n">
        <v>3998</v>
      </c>
      <c r="I163" s="696" t="n">
        <f aca="false">ROUNDDOWN(E163*33%,0)</f>
        <v>3998</v>
      </c>
    </row>
    <row r="164" customFormat="false" ht="14.25" hidden="false" customHeight="false" outlineLevel="1" collapsed="false">
      <c r="A164" s="205"/>
      <c r="B164" s="706" t="s">
        <v>481</v>
      </c>
      <c r="C164" s="205" t="s">
        <v>1238</v>
      </c>
      <c r="D164" s="707" t="s">
        <v>25</v>
      </c>
      <c r="E164" s="708" t="n">
        <v>1909</v>
      </c>
      <c r="F164" s="696"/>
      <c r="G164" s="696" t="n">
        <f aca="false">ROUNDUP(E164*1.11,0)</f>
        <v>2119</v>
      </c>
      <c r="H164" s="531" t="n">
        <v>629</v>
      </c>
      <c r="I164" s="696" t="n">
        <f aca="false">ROUNDDOWN(E164*33%,0)</f>
        <v>629</v>
      </c>
    </row>
    <row r="165" customFormat="false" ht="14.25" hidden="false" customHeight="false" outlineLevel="1" collapsed="false">
      <c r="A165" s="205"/>
      <c r="B165" s="706" t="s">
        <v>482</v>
      </c>
      <c r="C165" s="205" t="s">
        <v>1089</v>
      </c>
      <c r="D165" s="707" t="s">
        <v>95</v>
      </c>
      <c r="E165" s="708" t="n">
        <v>2398</v>
      </c>
      <c r="F165" s="696"/>
      <c r="G165" s="696" t="n">
        <f aca="false">ROUNDUP(E165*1.11,0)</f>
        <v>2662</v>
      </c>
      <c r="H165" s="531" t="n">
        <v>791</v>
      </c>
      <c r="I165" s="696" t="n">
        <f aca="false">ROUNDDOWN(E165*33%,0)</f>
        <v>791</v>
      </c>
    </row>
    <row r="166" customFormat="false" ht="14.25" hidden="false" customHeight="false" outlineLevel="0" collapsed="false">
      <c r="A166" s="702" t="s">
        <v>1239</v>
      </c>
      <c r="B166" s="703"/>
      <c r="C166" s="702"/>
      <c r="D166" s="704"/>
      <c r="E166" s="705" t="n">
        <v>0</v>
      </c>
      <c r="F166" s="696"/>
      <c r="G166" s="696" t="n">
        <f aca="false">ROUNDUP(E166*1.11,0)</f>
        <v>0</v>
      </c>
      <c r="H166" s="531" t="n">
        <v>0</v>
      </c>
      <c r="I166" s="696" t="n">
        <f aca="false">ROUNDDOWN(E166*33%,0)</f>
        <v>0</v>
      </c>
    </row>
    <row r="167" customFormat="false" ht="14.25" hidden="false" customHeight="false" outlineLevel="1" collapsed="false">
      <c r="A167" s="205"/>
      <c r="B167" s="706" t="s">
        <v>485</v>
      </c>
      <c r="C167" s="205" t="s">
        <v>1240</v>
      </c>
      <c r="D167" s="707" t="s">
        <v>25</v>
      </c>
      <c r="E167" s="708" t="n">
        <v>735</v>
      </c>
      <c r="F167" s="696"/>
      <c r="G167" s="696" t="n">
        <f aca="false">ROUNDUP(E167*1.11,0)</f>
        <v>816</v>
      </c>
      <c r="H167" s="531" t="n">
        <v>242</v>
      </c>
      <c r="I167" s="696" t="n">
        <f aca="false">ROUNDDOWN(E167*33%,0)</f>
        <v>242</v>
      </c>
    </row>
    <row r="168" customFormat="false" ht="14.25" hidden="false" customHeight="false" outlineLevel="1" collapsed="false">
      <c r="A168" s="205"/>
      <c r="B168" s="706" t="s">
        <v>486</v>
      </c>
      <c r="C168" s="205" t="s">
        <v>1241</v>
      </c>
      <c r="D168" s="707" t="s">
        <v>25</v>
      </c>
      <c r="E168" s="708" t="n">
        <v>1018</v>
      </c>
      <c r="F168" s="696"/>
      <c r="G168" s="696" t="n">
        <f aca="false">ROUNDUP(E168*1.11,0)</f>
        <v>1130</v>
      </c>
      <c r="H168" s="531" t="n">
        <v>335</v>
      </c>
      <c r="I168" s="696" t="n">
        <f aca="false">ROUNDDOWN(E168*33%,0)</f>
        <v>335</v>
      </c>
    </row>
    <row r="169" customFormat="false" ht="14.25" hidden="false" customHeight="false" outlineLevel="1" collapsed="false">
      <c r="A169" s="205"/>
      <c r="B169" s="706" t="s">
        <v>487</v>
      </c>
      <c r="C169" s="205" t="s">
        <v>1242</v>
      </c>
      <c r="D169" s="707" t="s">
        <v>25</v>
      </c>
      <c r="E169" s="708" t="n">
        <v>369</v>
      </c>
      <c r="F169" s="696"/>
      <c r="G169" s="696" t="n">
        <f aca="false">ROUNDUP(E169*1.11,0)</f>
        <v>410</v>
      </c>
      <c r="H169" s="531" t="n">
        <v>121</v>
      </c>
      <c r="I169" s="696" t="n">
        <f aca="false">ROUNDDOWN(E169*33%,0)</f>
        <v>121</v>
      </c>
    </row>
    <row r="170" customFormat="false" ht="14.25" hidden="false" customHeight="false" outlineLevel="1" collapsed="false">
      <c r="A170" s="205"/>
      <c r="B170" s="706" t="s">
        <v>488</v>
      </c>
      <c r="C170" s="205" t="s">
        <v>1243</v>
      </c>
      <c r="D170" s="707" t="s">
        <v>25</v>
      </c>
      <c r="E170" s="708" t="n">
        <v>1599</v>
      </c>
      <c r="F170" s="696"/>
      <c r="G170" s="696" t="n">
        <f aca="false">ROUNDUP(E170*1.11,0)</f>
        <v>1775</v>
      </c>
      <c r="H170" s="531" t="n">
        <v>527</v>
      </c>
      <c r="I170" s="696" t="n">
        <f aca="false">ROUNDDOWN(E170*33%,0)</f>
        <v>527</v>
      </c>
    </row>
    <row r="171" customFormat="false" ht="14.25" hidden="false" customHeight="false" outlineLevel="1" collapsed="false">
      <c r="A171" s="205"/>
      <c r="B171" s="706" t="s">
        <v>489</v>
      </c>
      <c r="C171" s="205" t="s">
        <v>1244</v>
      </c>
      <c r="D171" s="707" t="s">
        <v>25</v>
      </c>
      <c r="E171" s="708" t="n">
        <v>1138</v>
      </c>
      <c r="F171" s="696"/>
      <c r="G171" s="696" t="n">
        <f aca="false">ROUNDUP(E171*1.11,0)</f>
        <v>1264</v>
      </c>
      <c r="H171" s="531" t="n">
        <v>375</v>
      </c>
      <c r="I171" s="696" t="n">
        <f aca="false">ROUNDDOWN(E171*33%,0)</f>
        <v>375</v>
      </c>
    </row>
    <row r="172" customFormat="false" ht="14.25" hidden="false" customHeight="false" outlineLevel="1" collapsed="false">
      <c r="A172" s="205"/>
      <c r="B172" s="706" t="s">
        <v>490</v>
      </c>
      <c r="C172" s="205" t="s">
        <v>1245</v>
      </c>
      <c r="D172" s="707" t="s">
        <v>25</v>
      </c>
      <c r="E172" s="708" t="n">
        <v>407</v>
      </c>
      <c r="F172" s="696"/>
      <c r="G172" s="696" t="n">
        <f aca="false">ROUNDUP(E172*1.11,0)</f>
        <v>452</v>
      </c>
      <c r="H172" s="531" t="n">
        <v>134</v>
      </c>
      <c r="I172" s="696" t="n">
        <f aca="false">ROUNDDOWN(E172*33%,0)</f>
        <v>134</v>
      </c>
    </row>
    <row r="173" customFormat="false" ht="14.25" hidden="false" customHeight="false" outlineLevel="1" collapsed="false">
      <c r="A173" s="205"/>
      <c r="B173" s="706" t="s">
        <v>491</v>
      </c>
      <c r="C173" s="205" t="s">
        <v>1246</v>
      </c>
      <c r="D173" s="707" t="s">
        <v>25</v>
      </c>
      <c r="E173" s="708" t="n">
        <v>478</v>
      </c>
      <c r="F173" s="696"/>
      <c r="G173" s="696" t="n">
        <f aca="false">ROUNDUP(E173*1.11,0)</f>
        <v>531</v>
      </c>
      <c r="H173" s="531" t="n">
        <v>157</v>
      </c>
      <c r="I173" s="696" t="n">
        <f aca="false">ROUNDDOWN(E173*33%,0)</f>
        <v>157</v>
      </c>
    </row>
    <row r="174" customFormat="false" ht="14.25" hidden="false" customHeight="false" outlineLevel="1" collapsed="false">
      <c r="A174" s="205"/>
      <c r="B174" s="706" t="s">
        <v>492</v>
      </c>
      <c r="C174" s="205" t="s">
        <v>1247</v>
      </c>
      <c r="D174" s="707" t="s">
        <v>25</v>
      </c>
      <c r="E174" s="708" t="n">
        <v>500</v>
      </c>
      <c r="F174" s="696"/>
      <c r="G174" s="696" t="n">
        <f aca="false">ROUNDUP(E174*1.11,0)</f>
        <v>555</v>
      </c>
      <c r="H174" s="531" t="n">
        <v>165</v>
      </c>
      <c r="I174" s="696" t="n">
        <f aca="false">ROUNDDOWN(E174*33%,0)</f>
        <v>165</v>
      </c>
    </row>
    <row r="175" customFormat="false" ht="14.25" hidden="false" customHeight="false" outlineLevel="1" collapsed="false">
      <c r="A175" s="205"/>
      <c r="B175" s="706" t="s">
        <v>493</v>
      </c>
      <c r="C175" s="205" t="s">
        <v>1248</v>
      </c>
      <c r="D175" s="707" t="s">
        <v>25</v>
      </c>
      <c r="E175" s="708" t="n">
        <v>187</v>
      </c>
      <c r="F175" s="696"/>
      <c r="G175" s="696" t="n">
        <f aca="false">ROUNDUP(E175*1.11,0)</f>
        <v>208</v>
      </c>
      <c r="H175" s="531" t="n">
        <v>61</v>
      </c>
      <c r="I175" s="696" t="n">
        <f aca="false">ROUNDDOWN(E175*33%,0)</f>
        <v>61</v>
      </c>
    </row>
    <row r="176" customFormat="false" ht="14.25" hidden="false" customHeight="false" outlineLevel="1" collapsed="false">
      <c r="A176" s="205"/>
      <c r="B176" s="706" t="s">
        <v>494</v>
      </c>
      <c r="C176" s="205" t="s">
        <v>1249</v>
      </c>
      <c r="D176" s="707" t="s">
        <v>25</v>
      </c>
      <c r="E176" s="708" t="n">
        <v>411</v>
      </c>
      <c r="F176" s="696"/>
      <c r="G176" s="696" t="n">
        <f aca="false">ROUNDUP(E176*1.11,0)</f>
        <v>457</v>
      </c>
      <c r="H176" s="531" t="n">
        <v>135</v>
      </c>
      <c r="I176" s="696" t="n">
        <f aca="false">ROUNDDOWN(E176*33%,0)</f>
        <v>135</v>
      </c>
    </row>
    <row r="177" customFormat="false" ht="14.25" hidden="false" customHeight="false" outlineLevel="1" collapsed="false">
      <c r="A177" s="205"/>
      <c r="B177" s="706" t="s">
        <v>495</v>
      </c>
      <c r="C177" s="205" t="s">
        <v>1250</v>
      </c>
      <c r="D177" s="707" t="s">
        <v>42</v>
      </c>
      <c r="E177" s="708" t="n">
        <v>84</v>
      </c>
      <c r="F177" s="696"/>
      <c r="G177" s="696" t="n">
        <f aca="false">ROUNDUP(E177*1.11,0)</f>
        <v>94</v>
      </c>
      <c r="H177" s="531" t="n">
        <v>27</v>
      </c>
      <c r="I177" s="696" t="n">
        <f aca="false">ROUNDDOWN(E177*33%,0)</f>
        <v>27</v>
      </c>
    </row>
    <row r="178" customFormat="false" ht="14.25" hidden="false" customHeight="false" outlineLevel="1" collapsed="false">
      <c r="A178" s="205"/>
      <c r="B178" s="706" t="s">
        <v>496</v>
      </c>
      <c r="C178" s="205" t="s">
        <v>1251</v>
      </c>
      <c r="D178" s="707" t="s">
        <v>25</v>
      </c>
      <c r="E178" s="708" t="n">
        <v>386</v>
      </c>
      <c r="F178" s="696"/>
      <c r="G178" s="696" t="n">
        <f aca="false">ROUNDUP(E178*1.11,0)</f>
        <v>429</v>
      </c>
      <c r="H178" s="531" t="n">
        <v>127</v>
      </c>
      <c r="I178" s="696" t="n">
        <f aca="false">ROUNDDOWN(E178*33%,0)</f>
        <v>127</v>
      </c>
    </row>
    <row r="179" customFormat="false" ht="14.25" hidden="false" customHeight="false" outlineLevel="1" collapsed="false">
      <c r="A179" s="205"/>
      <c r="B179" s="706" t="s">
        <v>497</v>
      </c>
      <c r="C179" s="205" t="s">
        <v>1252</v>
      </c>
      <c r="D179" s="707" t="s">
        <v>95</v>
      </c>
      <c r="E179" s="708" t="n">
        <v>12834</v>
      </c>
      <c r="F179" s="696"/>
      <c r="G179" s="696" t="n">
        <f aca="false">ROUNDUP(E179*1.11,0)</f>
        <v>14246</v>
      </c>
      <c r="H179" s="531" t="n">
        <v>4235</v>
      </c>
      <c r="I179" s="696" t="n">
        <f aca="false">ROUNDDOWN(E179*33%,0)</f>
        <v>4235</v>
      </c>
    </row>
    <row r="180" customFormat="false" ht="14.25" hidden="false" customHeight="false" outlineLevel="0" collapsed="false">
      <c r="A180" s="702" t="s">
        <v>925</v>
      </c>
      <c r="B180" s="703"/>
      <c r="C180" s="702"/>
      <c r="D180" s="704"/>
      <c r="E180" s="705" t="n">
        <v>0</v>
      </c>
      <c r="F180" s="696"/>
      <c r="G180" s="696" t="n">
        <f aca="false">ROUNDUP(E180*1.11,0)</f>
        <v>0</v>
      </c>
      <c r="H180" s="531" t="n">
        <v>0</v>
      </c>
      <c r="I180" s="696" t="n">
        <f aca="false">ROUNDDOWN(E180*33%,0)</f>
        <v>0</v>
      </c>
    </row>
    <row r="181" customFormat="false" ht="14.25" hidden="false" customHeight="false" outlineLevel="1" collapsed="false">
      <c r="A181" s="205"/>
      <c r="B181" s="706" t="s">
        <v>499</v>
      </c>
      <c r="C181" s="205" t="s">
        <v>1253</v>
      </c>
      <c r="D181" s="707" t="s">
        <v>25</v>
      </c>
      <c r="E181" s="708" t="n">
        <v>1428</v>
      </c>
      <c r="F181" s="696"/>
      <c r="G181" s="696" t="n">
        <f aca="false">ROUNDUP(E181*1.11,0)</f>
        <v>1586</v>
      </c>
      <c r="H181" s="531" t="n">
        <v>471</v>
      </c>
      <c r="I181" s="696" t="n">
        <f aca="false">ROUNDDOWN(E181*33%,0)</f>
        <v>471</v>
      </c>
    </row>
    <row r="182" customFormat="false" ht="14.25" hidden="false" customHeight="false" outlineLevel="1" collapsed="false">
      <c r="A182" s="205"/>
      <c r="B182" s="706" t="s">
        <v>87</v>
      </c>
      <c r="C182" s="205" t="s">
        <v>88</v>
      </c>
      <c r="D182" s="707" t="s">
        <v>25</v>
      </c>
      <c r="E182" s="708" t="n">
        <v>386</v>
      </c>
      <c r="F182" s="696"/>
      <c r="G182" s="696" t="n">
        <f aca="false">ROUNDUP(E182*1.11,0)</f>
        <v>429</v>
      </c>
      <c r="H182" s="531" t="n">
        <v>127</v>
      </c>
      <c r="I182" s="696" t="n">
        <f aca="false">ROUNDDOWN(E182*33%,0)</f>
        <v>127</v>
      </c>
    </row>
    <row r="183" customFormat="false" ht="14.25" hidden="false" customHeight="false" outlineLevel="1" collapsed="false">
      <c r="A183" s="205"/>
      <c r="B183" s="706" t="s">
        <v>500</v>
      </c>
      <c r="C183" s="205" t="s">
        <v>1254</v>
      </c>
      <c r="D183" s="707" t="s">
        <v>25</v>
      </c>
      <c r="E183" s="708" t="n">
        <v>763</v>
      </c>
      <c r="F183" s="696"/>
      <c r="G183" s="696" t="n">
        <f aca="false">ROUNDUP(E183*1.11,0)</f>
        <v>847</v>
      </c>
      <c r="H183" s="531" t="n">
        <v>251</v>
      </c>
      <c r="I183" s="696" t="n">
        <f aca="false">ROUNDDOWN(E183*33%,0)</f>
        <v>251</v>
      </c>
    </row>
    <row r="184" customFormat="false" ht="14.25" hidden="false" customHeight="false" outlineLevel="1" collapsed="false">
      <c r="A184" s="205"/>
      <c r="B184" s="706" t="s">
        <v>89</v>
      </c>
      <c r="C184" s="205" t="s">
        <v>90</v>
      </c>
      <c r="D184" s="707" t="s">
        <v>25</v>
      </c>
      <c r="E184" s="708" t="n">
        <v>1122</v>
      </c>
      <c r="F184" s="696"/>
      <c r="G184" s="696" t="n">
        <f aca="false">ROUNDUP(E184*1.11,0)</f>
        <v>1246</v>
      </c>
      <c r="H184" s="531" t="n">
        <v>370</v>
      </c>
      <c r="I184" s="696" t="n">
        <f aca="false">ROUNDDOWN(E184*33%,0)</f>
        <v>370</v>
      </c>
    </row>
    <row r="185" customFormat="false" ht="14.25" hidden="false" customHeight="false" outlineLevel="1" collapsed="false">
      <c r="A185" s="205"/>
      <c r="B185" s="706" t="s">
        <v>501</v>
      </c>
      <c r="C185" s="205" t="s">
        <v>1255</v>
      </c>
      <c r="D185" s="707" t="s">
        <v>25</v>
      </c>
      <c r="E185" s="708" t="n">
        <v>1637</v>
      </c>
      <c r="F185" s="696"/>
      <c r="G185" s="696" t="n">
        <f aca="false">ROUNDUP(E185*1.11,0)</f>
        <v>1818</v>
      </c>
      <c r="H185" s="531" t="n">
        <v>540</v>
      </c>
      <c r="I185" s="696" t="n">
        <f aca="false">ROUNDDOWN(E185*33%,0)</f>
        <v>540</v>
      </c>
    </row>
    <row r="186" customFormat="false" ht="14.25" hidden="false" customHeight="false" outlineLevel="1" collapsed="false">
      <c r="A186" s="205"/>
      <c r="B186" s="706" t="s">
        <v>91</v>
      </c>
      <c r="C186" s="205" t="s">
        <v>92</v>
      </c>
      <c r="D186" s="707" t="s">
        <v>25</v>
      </c>
      <c r="E186" s="708" t="n">
        <v>546</v>
      </c>
      <c r="F186" s="696"/>
      <c r="G186" s="696" t="n">
        <f aca="false">ROUNDUP(E186*1.11,0)</f>
        <v>607</v>
      </c>
      <c r="H186" s="531" t="n">
        <v>180</v>
      </c>
      <c r="I186" s="696" t="n">
        <f aca="false">ROUNDDOWN(E186*33%,0)</f>
        <v>180</v>
      </c>
    </row>
    <row r="187" customFormat="false" ht="14.25" hidden="false" customHeight="false" outlineLevel="1" collapsed="false">
      <c r="A187" s="205"/>
      <c r="B187" s="706" t="s">
        <v>93</v>
      </c>
      <c r="C187" s="205" t="s">
        <v>94</v>
      </c>
      <c r="D187" s="707" t="s">
        <v>95</v>
      </c>
      <c r="E187" s="708" t="n">
        <v>6753</v>
      </c>
      <c r="F187" s="696"/>
      <c r="G187" s="696" t="n">
        <f aca="false">ROUNDUP(E187*1.11,0)</f>
        <v>7496</v>
      </c>
      <c r="H187" s="531" t="n">
        <v>2228</v>
      </c>
      <c r="I187" s="696" t="n">
        <f aca="false">ROUNDDOWN(E187*33%,0)</f>
        <v>2228</v>
      </c>
    </row>
    <row r="188" customFormat="false" ht="14.25" hidden="false" customHeight="false" outlineLevel="1" collapsed="false">
      <c r="A188" s="205"/>
      <c r="B188" s="706" t="s">
        <v>502</v>
      </c>
      <c r="C188" s="205" t="s">
        <v>1256</v>
      </c>
      <c r="D188" s="707" t="s">
        <v>25</v>
      </c>
      <c r="E188" s="708" t="n">
        <v>3319</v>
      </c>
      <c r="F188" s="696"/>
      <c r="G188" s="696" t="n">
        <f aca="false">ROUNDUP(E188*1.11,0)</f>
        <v>3685</v>
      </c>
      <c r="H188" s="531" t="n">
        <v>1095</v>
      </c>
      <c r="I188" s="696" t="n">
        <f aca="false">ROUNDDOWN(E188*33%,0)</f>
        <v>1095</v>
      </c>
    </row>
    <row r="189" customFormat="false" ht="14.25" hidden="false" customHeight="false" outlineLevel="1" collapsed="false">
      <c r="A189" s="205"/>
      <c r="B189" s="706" t="s">
        <v>96</v>
      </c>
      <c r="C189" s="205" t="s">
        <v>97</v>
      </c>
      <c r="D189" s="707" t="s">
        <v>25</v>
      </c>
      <c r="E189" s="708" t="n">
        <v>2001</v>
      </c>
      <c r="F189" s="696"/>
      <c r="G189" s="696" t="n">
        <f aca="false">ROUNDUP(E189*1.11,0)</f>
        <v>2222</v>
      </c>
      <c r="H189" s="531" t="n">
        <v>660</v>
      </c>
      <c r="I189" s="696" t="n">
        <f aca="false">ROUNDDOWN(E189*33%,0)</f>
        <v>660</v>
      </c>
    </row>
    <row r="190" customFormat="false" ht="14.25" hidden="false" customHeight="false" outlineLevel="1" collapsed="false">
      <c r="A190" s="205"/>
      <c r="B190" s="706" t="s">
        <v>503</v>
      </c>
      <c r="C190" s="205" t="s">
        <v>1257</v>
      </c>
      <c r="D190" s="707" t="s">
        <v>25</v>
      </c>
      <c r="E190" s="708" t="n">
        <v>873</v>
      </c>
      <c r="F190" s="696"/>
      <c r="G190" s="696" t="n">
        <f aca="false">ROUNDUP(E190*1.11,0)</f>
        <v>970</v>
      </c>
      <c r="H190" s="531" t="n">
        <v>288</v>
      </c>
      <c r="I190" s="696" t="n">
        <f aca="false">ROUNDDOWN(E190*33%,0)</f>
        <v>288</v>
      </c>
    </row>
    <row r="191" customFormat="false" ht="14.25" hidden="false" customHeight="false" outlineLevel="1" collapsed="false">
      <c r="A191" s="205"/>
      <c r="B191" s="706" t="s">
        <v>98</v>
      </c>
      <c r="C191" s="205" t="s">
        <v>99</v>
      </c>
      <c r="D191" s="707" t="s">
        <v>25</v>
      </c>
      <c r="E191" s="708" t="n">
        <v>140</v>
      </c>
      <c r="F191" s="696"/>
      <c r="G191" s="696" t="n">
        <f aca="false">ROUNDUP(E191*1.11,0)</f>
        <v>156</v>
      </c>
      <c r="H191" s="531" t="n">
        <v>46</v>
      </c>
      <c r="I191" s="696" t="n">
        <f aca="false">ROUNDDOWN(E191*33%,0)</f>
        <v>46</v>
      </c>
    </row>
    <row r="192" customFormat="false" ht="14.25" hidden="false" customHeight="false" outlineLevel="1" collapsed="false">
      <c r="A192" s="205"/>
      <c r="B192" s="706" t="s">
        <v>504</v>
      </c>
      <c r="C192" s="205" t="s">
        <v>1258</v>
      </c>
      <c r="D192" s="707" t="s">
        <v>25</v>
      </c>
      <c r="E192" s="708" t="n">
        <v>1217</v>
      </c>
      <c r="F192" s="696"/>
      <c r="G192" s="696" t="n">
        <f aca="false">ROUNDUP(E192*1.11,0)</f>
        <v>1351</v>
      </c>
      <c r="H192" s="531" t="n">
        <v>401</v>
      </c>
      <c r="I192" s="696" t="n">
        <f aca="false">ROUNDDOWN(E192*33%,0)</f>
        <v>401</v>
      </c>
    </row>
    <row r="193" customFormat="false" ht="14.25" hidden="false" customHeight="false" outlineLevel="1" collapsed="false">
      <c r="A193" s="205"/>
      <c r="B193" s="706" t="s">
        <v>100</v>
      </c>
      <c r="C193" s="205" t="s">
        <v>101</v>
      </c>
      <c r="D193" s="707" t="s">
        <v>25</v>
      </c>
      <c r="E193" s="708" t="n">
        <v>1270</v>
      </c>
      <c r="F193" s="696"/>
      <c r="G193" s="696" t="n">
        <f aca="false">ROUNDUP(E193*1.11,0)</f>
        <v>1410</v>
      </c>
      <c r="H193" s="531" t="n">
        <v>419</v>
      </c>
      <c r="I193" s="696" t="n">
        <f aca="false">ROUNDDOWN(E193*33%,0)</f>
        <v>419</v>
      </c>
    </row>
    <row r="194" customFormat="false" ht="14.25" hidden="false" customHeight="false" outlineLevel="1" collapsed="false">
      <c r="A194" s="205"/>
      <c r="B194" s="706" t="s">
        <v>505</v>
      </c>
      <c r="C194" s="205" t="s">
        <v>1259</v>
      </c>
      <c r="D194" s="707" t="s">
        <v>25</v>
      </c>
      <c r="E194" s="708" t="n">
        <v>1371</v>
      </c>
      <c r="F194" s="696"/>
      <c r="G194" s="696" t="n">
        <f aca="false">ROUNDUP(E194*1.11,0)</f>
        <v>1522</v>
      </c>
      <c r="H194" s="531" t="n">
        <v>452</v>
      </c>
      <c r="I194" s="696" t="n">
        <f aca="false">ROUNDDOWN(E194*33%,0)</f>
        <v>452</v>
      </c>
    </row>
    <row r="195" customFormat="false" ht="14.25" hidden="false" customHeight="false" outlineLevel="1" collapsed="false">
      <c r="A195" s="205"/>
      <c r="B195" s="706" t="s">
        <v>102</v>
      </c>
      <c r="C195" s="205" t="s">
        <v>103</v>
      </c>
      <c r="D195" s="707" t="s">
        <v>25</v>
      </c>
      <c r="E195" s="708" t="n">
        <v>97</v>
      </c>
      <c r="F195" s="696"/>
      <c r="G195" s="696" t="n">
        <f aca="false">ROUNDUP(E195*1.11,0)</f>
        <v>108</v>
      </c>
      <c r="H195" s="531" t="n">
        <v>32</v>
      </c>
      <c r="I195" s="696" t="n">
        <f aca="false">ROUNDDOWN(E195*33%,0)</f>
        <v>32</v>
      </c>
    </row>
    <row r="196" customFormat="false" ht="14.25" hidden="false" customHeight="false" outlineLevel="1" collapsed="false">
      <c r="A196" s="205"/>
      <c r="B196" s="706" t="s">
        <v>104</v>
      </c>
      <c r="C196" s="205" t="s">
        <v>105</v>
      </c>
      <c r="D196" s="707" t="s">
        <v>25</v>
      </c>
      <c r="E196" s="708" t="n">
        <v>589</v>
      </c>
      <c r="F196" s="696"/>
      <c r="G196" s="696" t="n">
        <f aca="false">ROUNDUP(E196*1.11,0)</f>
        <v>654</v>
      </c>
      <c r="H196" s="531" t="n">
        <v>194</v>
      </c>
      <c r="I196" s="696" t="n">
        <f aca="false">ROUNDDOWN(E196*33%,0)</f>
        <v>194</v>
      </c>
    </row>
    <row r="197" customFormat="false" ht="14.25" hidden="false" customHeight="false" outlineLevel="1" collapsed="false">
      <c r="A197" s="205"/>
      <c r="B197" s="706" t="s">
        <v>506</v>
      </c>
      <c r="C197" s="205" t="s">
        <v>1260</v>
      </c>
      <c r="D197" s="707" t="s">
        <v>42</v>
      </c>
      <c r="E197" s="708" t="n">
        <v>637</v>
      </c>
      <c r="F197" s="696"/>
      <c r="G197" s="696" t="n">
        <f aca="false">ROUNDUP(E197*1.11,0)</f>
        <v>708</v>
      </c>
      <c r="H197" s="531" t="n">
        <v>210</v>
      </c>
      <c r="I197" s="696" t="n">
        <f aca="false">ROUNDDOWN(E197*33%,0)</f>
        <v>210</v>
      </c>
    </row>
    <row r="198" customFormat="false" ht="14.25" hidden="false" customHeight="false" outlineLevel="1" collapsed="false">
      <c r="A198" s="205"/>
      <c r="B198" s="706" t="s">
        <v>507</v>
      </c>
      <c r="C198" s="205" t="s">
        <v>1261</v>
      </c>
      <c r="D198" s="707" t="s">
        <v>42</v>
      </c>
      <c r="E198" s="708" t="n">
        <v>893</v>
      </c>
      <c r="F198" s="696"/>
      <c r="G198" s="696" t="n">
        <f aca="false">ROUNDUP(E198*1.11,0)</f>
        <v>992</v>
      </c>
      <c r="H198" s="531" t="n">
        <v>294</v>
      </c>
      <c r="I198" s="696" t="n">
        <f aca="false">ROUNDDOWN(E198*33%,0)</f>
        <v>294</v>
      </c>
    </row>
    <row r="199" customFormat="false" ht="14.25" hidden="false" customHeight="false" outlineLevel="1" collapsed="false">
      <c r="A199" s="205"/>
      <c r="B199" s="706" t="s">
        <v>106</v>
      </c>
      <c r="C199" s="205" t="s">
        <v>107</v>
      </c>
      <c r="D199" s="707" t="s">
        <v>42</v>
      </c>
      <c r="E199" s="708" t="n">
        <v>363</v>
      </c>
      <c r="F199" s="696"/>
      <c r="G199" s="696" t="n">
        <f aca="false">ROUNDUP(E199*1.11,0)</f>
        <v>403</v>
      </c>
      <c r="H199" s="531" t="n">
        <v>119</v>
      </c>
      <c r="I199" s="696" t="n">
        <f aca="false">ROUNDDOWN(E199*33%,0)</f>
        <v>119</v>
      </c>
    </row>
    <row r="200" customFormat="false" ht="14.25" hidden="false" customHeight="false" outlineLevel="1" collapsed="false">
      <c r="A200" s="205"/>
      <c r="B200" s="706" t="s">
        <v>508</v>
      </c>
      <c r="C200" s="205" t="s">
        <v>1262</v>
      </c>
      <c r="D200" s="707" t="s">
        <v>42</v>
      </c>
      <c r="E200" s="708" t="n">
        <v>795</v>
      </c>
      <c r="F200" s="696"/>
      <c r="G200" s="696" t="n">
        <f aca="false">ROUNDUP(E200*1.11,0)</f>
        <v>883</v>
      </c>
      <c r="H200" s="531" t="n">
        <v>262</v>
      </c>
      <c r="I200" s="696" t="n">
        <f aca="false">ROUNDDOWN(E200*33%,0)</f>
        <v>262</v>
      </c>
    </row>
    <row r="201" customFormat="false" ht="14.25" hidden="false" customHeight="false" outlineLevel="1" collapsed="false">
      <c r="A201" s="205"/>
      <c r="B201" s="706" t="s">
        <v>509</v>
      </c>
      <c r="C201" s="205" t="s">
        <v>1263</v>
      </c>
      <c r="D201" s="707" t="s">
        <v>42</v>
      </c>
      <c r="E201" s="708" t="n">
        <v>373</v>
      </c>
      <c r="F201" s="696"/>
      <c r="G201" s="696" t="n">
        <f aca="false">ROUNDUP(E201*1.11,0)</f>
        <v>415</v>
      </c>
      <c r="H201" s="531" t="n">
        <v>123</v>
      </c>
      <c r="I201" s="696" t="n">
        <f aca="false">ROUNDDOWN(E201*33%,0)</f>
        <v>123</v>
      </c>
    </row>
    <row r="202" customFormat="false" ht="14.25" hidden="false" customHeight="false" outlineLevel="1" collapsed="false">
      <c r="A202" s="205"/>
      <c r="B202" s="706" t="s">
        <v>510</v>
      </c>
      <c r="C202" s="205" t="s">
        <v>1264</v>
      </c>
      <c r="D202" s="707" t="s">
        <v>25</v>
      </c>
      <c r="E202" s="708" t="n">
        <v>1371</v>
      </c>
      <c r="F202" s="696"/>
      <c r="G202" s="696" t="n">
        <f aca="false">ROUNDUP(E202*1.11,0)</f>
        <v>1522</v>
      </c>
      <c r="H202" s="531" t="n">
        <v>452</v>
      </c>
      <c r="I202" s="696" t="n">
        <f aca="false">ROUNDDOWN(E202*33%,0)</f>
        <v>452</v>
      </c>
    </row>
    <row r="203" customFormat="false" ht="14.25" hidden="false" customHeight="false" outlineLevel="1" collapsed="false">
      <c r="A203" s="205"/>
      <c r="B203" s="706" t="s">
        <v>511</v>
      </c>
      <c r="C203" s="205" t="s">
        <v>1265</v>
      </c>
      <c r="D203" s="707" t="s">
        <v>42</v>
      </c>
      <c r="E203" s="708" t="n">
        <v>898</v>
      </c>
      <c r="F203" s="696"/>
      <c r="G203" s="696" t="n">
        <f aca="false">ROUNDUP(E203*1.11,0)</f>
        <v>997</v>
      </c>
      <c r="H203" s="531" t="n">
        <v>296</v>
      </c>
      <c r="I203" s="696" t="n">
        <f aca="false">ROUNDDOWN(E203*33%,0)</f>
        <v>296</v>
      </c>
    </row>
    <row r="204" customFormat="false" ht="14.25" hidden="false" customHeight="false" outlineLevel="1" collapsed="false">
      <c r="A204" s="205"/>
      <c r="B204" s="706" t="s">
        <v>512</v>
      </c>
      <c r="C204" s="205" t="s">
        <v>1266</v>
      </c>
      <c r="D204" s="707" t="s">
        <v>25</v>
      </c>
      <c r="E204" s="708" t="n">
        <v>1015</v>
      </c>
      <c r="F204" s="696"/>
      <c r="G204" s="696" t="n">
        <f aca="false">ROUNDUP(E204*1.11,0)</f>
        <v>1127</v>
      </c>
      <c r="H204" s="531" t="n">
        <v>334</v>
      </c>
      <c r="I204" s="696" t="n">
        <f aca="false">ROUNDDOWN(E204*33%,0)</f>
        <v>334</v>
      </c>
    </row>
    <row r="205" customFormat="false" ht="14.25" hidden="false" customHeight="false" outlineLevel="1" collapsed="false">
      <c r="A205" s="205"/>
      <c r="B205" s="706" t="s">
        <v>513</v>
      </c>
      <c r="C205" s="205" t="s">
        <v>1267</v>
      </c>
      <c r="D205" s="707" t="s">
        <v>25</v>
      </c>
      <c r="E205" s="708" t="n">
        <v>2214</v>
      </c>
      <c r="F205" s="696"/>
      <c r="G205" s="696" t="n">
        <f aca="false">ROUNDUP(E205*1.11,0)</f>
        <v>2458</v>
      </c>
      <c r="H205" s="531" t="n">
        <v>730</v>
      </c>
      <c r="I205" s="696" t="n">
        <f aca="false">ROUNDDOWN(E205*33%,0)</f>
        <v>730</v>
      </c>
    </row>
    <row r="206" customFormat="false" ht="14.25" hidden="false" customHeight="false" outlineLevel="1" collapsed="false">
      <c r="A206" s="205"/>
      <c r="B206" s="706" t="s">
        <v>514</v>
      </c>
      <c r="C206" s="205" t="s">
        <v>1268</v>
      </c>
      <c r="D206" s="707" t="s">
        <v>25</v>
      </c>
      <c r="E206" s="708" t="n">
        <v>1107</v>
      </c>
      <c r="F206" s="696"/>
      <c r="G206" s="696" t="n">
        <f aca="false">ROUNDUP(E206*1.11,0)</f>
        <v>1229</v>
      </c>
      <c r="H206" s="531" t="n">
        <v>365</v>
      </c>
      <c r="I206" s="696" t="n">
        <f aca="false">ROUNDDOWN(E206*33%,0)</f>
        <v>365</v>
      </c>
    </row>
    <row r="207" customFormat="false" ht="14.25" hidden="false" customHeight="false" outlineLevel="1" collapsed="false">
      <c r="A207" s="205"/>
      <c r="B207" s="706" t="s">
        <v>515</v>
      </c>
      <c r="C207" s="205" t="s">
        <v>1269</v>
      </c>
      <c r="D207" s="707" t="s">
        <v>25</v>
      </c>
      <c r="E207" s="708" t="n">
        <v>6347</v>
      </c>
      <c r="F207" s="696"/>
      <c r="G207" s="696" t="n">
        <f aca="false">ROUNDUP(E207*1.11,0)</f>
        <v>7046</v>
      </c>
      <c r="H207" s="531" t="n">
        <v>2094</v>
      </c>
      <c r="I207" s="696" t="n">
        <f aca="false">ROUNDDOWN(E207*33%,0)</f>
        <v>2094</v>
      </c>
    </row>
    <row r="208" customFormat="false" ht="14.25" hidden="false" customHeight="false" outlineLevel="1" collapsed="false">
      <c r="A208" s="205"/>
      <c r="B208" s="706" t="s">
        <v>516</v>
      </c>
      <c r="C208" s="205" t="s">
        <v>1270</v>
      </c>
      <c r="D208" s="707" t="s">
        <v>25</v>
      </c>
      <c r="E208" s="708" t="n">
        <v>1911</v>
      </c>
      <c r="F208" s="696"/>
      <c r="G208" s="696" t="n">
        <f aca="false">ROUNDUP(E208*1.11,0)</f>
        <v>2122</v>
      </c>
      <c r="H208" s="531" t="n">
        <v>630</v>
      </c>
      <c r="I208" s="696" t="n">
        <f aca="false">ROUNDDOWN(E208*33%,0)</f>
        <v>630</v>
      </c>
    </row>
    <row r="209" customFormat="false" ht="14.25" hidden="false" customHeight="false" outlineLevel="1" collapsed="false">
      <c r="A209" s="205"/>
      <c r="B209" s="706" t="s">
        <v>517</v>
      </c>
      <c r="C209" s="205" t="s">
        <v>1271</v>
      </c>
      <c r="D209" s="707" t="s">
        <v>25</v>
      </c>
      <c r="E209" s="708" t="n">
        <v>719</v>
      </c>
      <c r="F209" s="696"/>
      <c r="G209" s="696" t="n">
        <f aca="false">ROUNDUP(E209*1.11,0)</f>
        <v>799</v>
      </c>
      <c r="H209" s="531" t="n">
        <v>237</v>
      </c>
      <c r="I209" s="696" t="n">
        <f aca="false">ROUNDDOWN(E209*33%,0)</f>
        <v>237</v>
      </c>
    </row>
    <row r="210" customFormat="false" ht="14.25" hidden="false" customHeight="false" outlineLevel="1" collapsed="false">
      <c r="A210" s="205"/>
      <c r="B210" s="706" t="s">
        <v>518</v>
      </c>
      <c r="C210" s="205" t="s">
        <v>1272</v>
      </c>
      <c r="D210" s="707" t="s">
        <v>25</v>
      </c>
      <c r="E210" s="708" t="n">
        <v>775</v>
      </c>
      <c r="F210" s="696"/>
      <c r="G210" s="696" t="n">
        <f aca="false">ROUNDUP(E210*1.11,0)</f>
        <v>861</v>
      </c>
      <c r="H210" s="531" t="n">
        <v>255</v>
      </c>
      <c r="I210" s="696" t="n">
        <f aca="false">ROUNDDOWN(E210*33%,0)</f>
        <v>255</v>
      </c>
    </row>
    <row r="211" customFormat="false" ht="14.25" hidden="false" customHeight="false" outlineLevel="1" collapsed="false">
      <c r="A211" s="205"/>
      <c r="B211" s="706" t="s">
        <v>519</v>
      </c>
      <c r="C211" s="205" t="s">
        <v>1273</v>
      </c>
      <c r="D211" s="707" t="s">
        <v>42</v>
      </c>
      <c r="E211" s="708" t="n">
        <v>1527</v>
      </c>
      <c r="F211" s="696"/>
      <c r="G211" s="696" t="n">
        <f aca="false">ROUNDUP(E211*1.11,0)</f>
        <v>1695</v>
      </c>
      <c r="H211" s="531" t="n">
        <v>503</v>
      </c>
      <c r="I211" s="696" t="n">
        <f aca="false">ROUNDDOWN(E211*33%,0)</f>
        <v>503</v>
      </c>
    </row>
    <row r="212" customFormat="false" ht="14.25" hidden="false" customHeight="false" outlineLevel="1" collapsed="false">
      <c r="A212" s="205"/>
      <c r="B212" s="706" t="s">
        <v>520</v>
      </c>
      <c r="C212" s="205" t="s">
        <v>1274</v>
      </c>
      <c r="D212" s="707" t="s">
        <v>42</v>
      </c>
      <c r="E212" s="708" t="n">
        <v>1283</v>
      </c>
      <c r="F212" s="696"/>
      <c r="G212" s="696" t="n">
        <f aca="false">ROUNDUP(E212*1.11,0)</f>
        <v>1425</v>
      </c>
      <c r="H212" s="531" t="n">
        <v>423</v>
      </c>
      <c r="I212" s="696" t="n">
        <f aca="false">ROUNDDOWN(E212*33%,0)</f>
        <v>423</v>
      </c>
    </row>
    <row r="213" customFormat="false" ht="14.25" hidden="false" customHeight="false" outlineLevel="1" collapsed="false">
      <c r="A213" s="205"/>
      <c r="B213" s="706" t="s">
        <v>521</v>
      </c>
      <c r="C213" s="205" t="s">
        <v>1275</v>
      </c>
      <c r="D213" s="707" t="s">
        <v>25</v>
      </c>
      <c r="E213" s="708" t="n">
        <v>2001</v>
      </c>
      <c r="F213" s="696"/>
      <c r="G213" s="696" t="n">
        <f aca="false">ROUNDUP(E213*1.11,0)</f>
        <v>2222</v>
      </c>
      <c r="H213" s="531" t="n">
        <v>660</v>
      </c>
      <c r="I213" s="696" t="n">
        <f aca="false">ROUNDDOWN(E213*33%,0)</f>
        <v>660</v>
      </c>
    </row>
    <row r="214" customFormat="false" ht="14.25" hidden="false" customHeight="false" outlineLevel="1" collapsed="false">
      <c r="A214" s="205"/>
      <c r="B214" s="706" t="s">
        <v>522</v>
      </c>
      <c r="C214" s="205" t="s">
        <v>1276</v>
      </c>
      <c r="D214" s="707" t="s">
        <v>25</v>
      </c>
      <c r="E214" s="708" t="n">
        <v>2458</v>
      </c>
      <c r="F214" s="696"/>
      <c r="G214" s="696" t="n">
        <f aca="false">ROUNDUP(E214*1.11,0)</f>
        <v>2729</v>
      </c>
      <c r="H214" s="531" t="n">
        <v>811</v>
      </c>
      <c r="I214" s="696" t="n">
        <f aca="false">ROUNDDOWN(E214*33%,0)</f>
        <v>811</v>
      </c>
    </row>
    <row r="215" customFormat="false" ht="14.25" hidden="false" customHeight="false" outlineLevel="0" collapsed="false">
      <c r="A215" s="702" t="s">
        <v>111</v>
      </c>
      <c r="B215" s="703"/>
      <c r="C215" s="702"/>
      <c r="D215" s="704"/>
      <c r="E215" s="705" t="n">
        <v>0</v>
      </c>
      <c r="F215" s="696"/>
      <c r="G215" s="696" t="n">
        <f aca="false">ROUNDUP(E215*1.11,0)</f>
        <v>0</v>
      </c>
      <c r="H215" s="531" t="n">
        <v>0</v>
      </c>
      <c r="I215" s="696" t="n">
        <f aca="false">ROUNDDOWN(E215*33%,0)</f>
        <v>0</v>
      </c>
    </row>
    <row r="216" customFormat="false" ht="14.25" hidden="false" customHeight="false" outlineLevel="1" collapsed="false">
      <c r="A216" s="205"/>
      <c r="B216" s="706" t="s">
        <v>524</v>
      </c>
      <c r="C216" s="205" t="s">
        <v>1277</v>
      </c>
      <c r="D216" s="707" t="s">
        <v>95</v>
      </c>
      <c r="E216" s="708" t="n">
        <v>312</v>
      </c>
      <c r="F216" s="696"/>
      <c r="G216" s="696" t="n">
        <f aca="false">ROUNDUP(E216*1.11,0)</f>
        <v>347</v>
      </c>
      <c r="H216" s="531" t="n">
        <v>102</v>
      </c>
      <c r="I216" s="696" t="n">
        <f aca="false">ROUNDDOWN(E216*33%,0)</f>
        <v>102</v>
      </c>
    </row>
    <row r="217" customFormat="false" ht="14.25" hidden="false" customHeight="false" outlineLevel="1" collapsed="false">
      <c r="A217" s="205"/>
      <c r="B217" s="706" t="s">
        <v>525</v>
      </c>
      <c r="C217" s="205" t="s">
        <v>1278</v>
      </c>
      <c r="D217" s="707" t="s">
        <v>95</v>
      </c>
      <c r="E217" s="708" t="n">
        <v>468</v>
      </c>
      <c r="F217" s="696"/>
      <c r="G217" s="696" t="n">
        <f aca="false">ROUNDUP(E217*1.11,0)</f>
        <v>520</v>
      </c>
      <c r="H217" s="531" t="n">
        <v>154</v>
      </c>
      <c r="I217" s="696" t="n">
        <f aca="false">ROUNDDOWN(E217*33%,0)</f>
        <v>154</v>
      </c>
    </row>
    <row r="218" customFormat="false" ht="14.25" hidden="false" customHeight="false" outlineLevel="1" collapsed="false">
      <c r="A218" s="205"/>
      <c r="B218" s="706" t="s">
        <v>112</v>
      </c>
      <c r="C218" s="205" t="s">
        <v>113</v>
      </c>
      <c r="D218" s="707" t="s">
        <v>42</v>
      </c>
      <c r="E218" s="708" t="n">
        <v>129</v>
      </c>
      <c r="F218" s="696"/>
      <c r="G218" s="696" t="n">
        <f aca="false">ROUNDUP(E218*1.11,0)</f>
        <v>144</v>
      </c>
      <c r="H218" s="531" t="n">
        <v>42</v>
      </c>
      <c r="I218" s="696" t="n">
        <f aca="false">ROUNDDOWN(E218*33%,0)</f>
        <v>42</v>
      </c>
    </row>
    <row r="219" customFormat="false" ht="14.25" hidden="false" customHeight="false" outlineLevel="1" collapsed="false">
      <c r="A219" s="205"/>
      <c r="B219" s="706" t="s">
        <v>526</v>
      </c>
      <c r="C219" s="205" t="s">
        <v>1279</v>
      </c>
      <c r="D219" s="707" t="s">
        <v>95</v>
      </c>
      <c r="E219" s="708" t="n">
        <v>758</v>
      </c>
      <c r="F219" s="696"/>
      <c r="G219" s="696" t="n">
        <f aca="false">ROUNDUP(E219*1.11,0)</f>
        <v>842</v>
      </c>
      <c r="H219" s="531" t="n">
        <v>250</v>
      </c>
      <c r="I219" s="696" t="n">
        <f aca="false">ROUNDDOWN(E219*33%,0)</f>
        <v>250</v>
      </c>
    </row>
    <row r="220" customFormat="false" ht="14.25" hidden="false" customHeight="false" outlineLevel="1" collapsed="false">
      <c r="A220" s="205"/>
      <c r="B220" s="706" t="s">
        <v>527</v>
      </c>
      <c r="C220" s="205" t="s">
        <v>1280</v>
      </c>
      <c r="D220" s="707" t="s">
        <v>95</v>
      </c>
      <c r="E220" s="708" t="n">
        <v>706</v>
      </c>
      <c r="F220" s="696"/>
      <c r="G220" s="696" t="n">
        <f aca="false">ROUNDUP(E220*1.11,0)</f>
        <v>784</v>
      </c>
      <c r="H220" s="531" t="n">
        <v>232</v>
      </c>
      <c r="I220" s="696" t="n">
        <f aca="false">ROUNDDOWN(E220*33%,0)</f>
        <v>232</v>
      </c>
    </row>
    <row r="221" customFormat="false" ht="14.25" hidden="false" customHeight="false" outlineLevel="1" collapsed="false">
      <c r="A221" s="205"/>
      <c r="B221" s="706" t="s">
        <v>528</v>
      </c>
      <c r="C221" s="205" t="s">
        <v>1281</v>
      </c>
      <c r="D221" s="707" t="s">
        <v>95</v>
      </c>
      <c r="E221" s="708" t="n">
        <v>436</v>
      </c>
      <c r="F221" s="696"/>
      <c r="G221" s="696" t="n">
        <f aca="false">ROUNDUP(E221*1.11,0)</f>
        <v>484</v>
      </c>
      <c r="H221" s="531" t="n">
        <v>143</v>
      </c>
      <c r="I221" s="696" t="n">
        <f aca="false">ROUNDDOWN(E221*33%,0)</f>
        <v>143</v>
      </c>
    </row>
    <row r="222" customFormat="false" ht="14.25" hidden="false" customHeight="false" outlineLevel="1" collapsed="false">
      <c r="A222" s="205"/>
      <c r="B222" s="706" t="s">
        <v>529</v>
      </c>
      <c r="C222" s="205" t="s">
        <v>1282</v>
      </c>
      <c r="D222" s="707" t="s">
        <v>95</v>
      </c>
      <c r="E222" s="708" t="n">
        <v>499</v>
      </c>
      <c r="F222" s="696"/>
      <c r="G222" s="696" t="n">
        <f aca="false">ROUNDUP(E222*1.11,0)</f>
        <v>554</v>
      </c>
      <c r="H222" s="531" t="n">
        <v>164</v>
      </c>
      <c r="I222" s="696" t="n">
        <f aca="false">ROUNDDOWN(E222*33%,0)</f>
        <v>164</v>
      </c>
    </row>
    <row r="223" customFormat="false" ht="14.25" hidden="false" customHeight="false" outlineLevel="1" collapsed="false">
      <c r="A223" s="205"/>
      <c r="B223" s="706" t="s">
        <v>530</v>
      </c>
      <c r="C223" s="205" t="s">
        <v>1283</v>
      </c>
      <c r="D223" s="707" t="s">
        <v>95</v>
      </c>
      <c r="E223" s="708" t="n">
        <v>482</v>
      </c>
      <c r="F223" s="696"/>
      <c r="G223" s="696" t="n">
        <f aca="false">ROUNDUP(E223*1.11,0)</f>
        <v>536</v>
      </c>
      <c r="H223" s="531" t="n">
        <v>159</v>
      </c>
      <c r="I223" s="696" t="n">
        <f aca="false">ROUNDDOWN(E223*33%,0)</f>
        <v>159</v>
      </c>
    </row>
    <row r="224" customFormat="false" ht="14.25" hidden="false" customHeight="false" outlineLevel="1" collapsed="false">
      <c r="A224" s="205"/>
      <c r="B224" s="706" t="s">
        <v>531</v>
      </c>
      <c r="C224" s="205" t="s">
        <v>1284</v>
      </c>
      <c r="D224" s="707" t="s">
        <v>95</v>
      </c>
      <c r="E224" s="708" t="n">
        <v>3880</v>
      </c>
      <c r="F224" s="696"/>
      <c r="G224" s="696" t="n">
        <f aca="false">ROUNDUP(E224*1.11,0)</f>
        <v>4307</v>
      </c>
      <c r="H224" s="531" t="n">
        <v>1280</v>
      </c>
      <c r="I224" s="696" t="n">
        <f aca="false">ROUNDDOWN(E224*33%,0)</f>
        <v>1280</v>
      </c>
    </row>
    <row r="225" customFormat="false" ht="14.25" hidden="false" customHeight="false" outlineLevel="1" collapsed="false">
      <c r="A225" s="205"/>
      <c r="B225" s="706" t="s">
        <v>532</v>
      </c>
      <c r="C225" s="205" t="s">
        <v>1285</v>
      </c>
      <c r="D225" s="707" t="s">
        <v>95</v>
      </c>
      <c r="E225" s="708" t="n">
        <v>1411</v>
      </c>
      <c r="F225" s="696"/>
      <c r="G225" s="696" t="n">
        <f aca="false">ROUNDUP(E225*1.11,0)</f>
        <v>1567</v>
      </c>
      <c r="H225" s="531" t="n">
        <v>465</v>
      </c>
      <c r="I225" s="696" t="n">
        <f aca="false">ROUNDDOWN(E225*33%,0)</f>
        <v>465</v>
      </c>
    </row>
    <row r="226" customFormat="false" ht="14.25" hidden="false" customHeight="false" outlineLevel="1" collapsed="false">
      <c r="A226" s="205"/>
      <c r="B226" s="706" t="s">
        <v>533</v>
      </c>
      <c r="C226" s="205" t="s">
        <v>1286</v>
      </c>
      <c r="D226" s="707" t="s">
        <v>95</v>
      </c>
      <c r="E226" s="708" t="n">
        <v>1668</v>
      </c>
      <c r="F226" s="696"/>
      <c r="G226" s="696" t="n">
        <f aca="false">ROUNDUP(E226*1.11,0)</f>
        <v>1852</v>
      </c>
      <c r="H226" s="531" t="n">
        <v>550</v>
      </c>
      <c r="I226" s="696" t="n">
        <f aca="false">ROUNDDOWN(E226*33%,0)</f>
        <v>550</v>
      </c>
    </row>
    <row r="227" customFormat="false" ht="14.25" hidden="false" customHeight="false" outlineLevel="1" collapsed="false">
      <c r="A227" s="205"/>
      <c r="B227" s="706" t="s">
        <v>534</v>
      </c>
      <c r="C227" s="205" t="s">
        <v>1287</v>
      </c>
      <c r="D227" s="707" t="s">
        <v>95</v>
      </c>
      <c r="E227" s="708" t="n">
        <v>238</v>
      </c>
      <c r="F227" s="696"/>
      <c r="G227" s="696" t="n">
        <f aca="false">ROUNDUP(E227*1.11,0)</f>
        <v>265</v>
      </c>
      <c r="H227" s="531" t="n">
        <v>78</v>
      </c>
      <c r="I227" s="696" t="n">
        <f aca="false">ROUNDDOWN(E227*33%,0)</f>
        <v>78</v>
      </c>
    </row>
    <row r="228" customFormat="false" ht="14.25" hidden="false" customHeight="false" outlineLevel="1" collapsed="false">
      <c r="A228" s="205"/>
      <c r="B228" s="706" t="s">
        <v>535</v>
      </c>
      <c r="C228" s="205" t="s">
        <v>1288</v>
      </c>
      <c r="D228" s="707" t="s">
        <v>95</v>
      </c>
      <c r="E228" s="708" t="n">
        <v>511</v>
      </c>
      <c r="F228" s="696"/>
      <c r="G228" s="696" t="n">
        <f aca="false">ROUNDUP(E228*1.11,0)</f>
        <v>568</v>
      </c>
      <c r="H228" s="531" t="n">
        <v>168</v>
      </c>
      <c r="I228" s="696" t="n">
        <f aca="false">ROUNDDOWN(E228*33%,0)</f>
        <v>168</v>
      </c>
    </row>
    <row r="229" customFormat="false" ht="14.25" hidden="false" customHeight="false" outlineLevel="1" collapsed="false">
      <c r="A229" s="205"/>
      <c r="B229" s="706" t="s">
        <v>536</v>
      </c>
      <c r="C229" s="205" t="s">
        <v>1289</v>
      </c>
      <c r="D229" s="707" t="s">
        <v>95</v>
      </c>
      <c r="E229" s="708" t="n">
        <v>312</v>
      </c>
      <c r="F229" s="696"/>
      <c r="G229" s="696" t="n">
        <f aca="false">ROUNDUP(E229*1.11,0)</f>
        <v>347</v>
      </c>
      <c r="H229" s="531" t="n">
        <v>102</v>
      </c>
      <c r="I229" s="696" t="n">
        <f aca="false">ROUNDDOWN(E229*33%,0)</f>
        <v>102</v>
      </c>
    </row>
    <row r="230" customFormat="false" ht="14.25" hidden="false" customHeight="false" outlineLevel="1" collapsed="false">
      <c r="A230" s="205"/>
      <c r="B230" s="706" t="s">
        <v>537</v>
      </c>
      <c r="C230" s="205" t="s">
        <v>1290</v>
      </c>
      <c r="D230" s="707" t="s">
        <v>95</v>
      </c>
      <c r="E230" s="708" t="n">
        <v>353</v>
      </c>
      <c r="F230" s="696"/>
      <c r="G230" s="696" t="n">
        <f aca="false">ROUNDUP(E230*1.11,0)</f>
        <v>392</v>
      </c>
      <c r="H230" s="531" t="n">
        <v>116</v>
      </c>
      <c r="I230" s="696" t="n">
        <f aca="false">ROUNDDOWN(E230*33%,0)</f>
        <v>116</v>
      </c>
    </row>
    <row r="231" customFormat="false" ht="14.25" hidden="false" customHeight="false" outlineLevel="1" collapsed="false">
      <c r="A231" s="205"/>
      <c r="B231" s="706" t="s">
        <v>538</v>
      </c>
      <c r="C231" s="205" t="s">
        <v>1291</v>
      </c>
      <c r="D231" s="707" t="s">
        <v>95</v>
      </c>
      <c r="E231" s="708" t="n">
        <v>312</v>
      </c>
      <c r="F231" s="696"/>
      <c r="G231" s="696" t="n">
        <f aca="false">ROUNDUP(E231*1.11,0)</f>
        <v>347</v>
      </c>
      <c r="H231" s="531" t="n">
        <v>102</v>
      </c>
      <c r="I231" s="696" t="n">
        <f aca="false">ROUNDDOWN(E231*33%,0)</f>
        <v>102</v>
      </c>
    </row>
    <row r="232" customFormat="false" ht="14.25" hidden="false" customHeight="false" outlineLevel="1" collapsed="false">
      <c r="A232" s="205"/>
      <c r="B232" s="706" t="s">
        <v>539</v>
      </c>
      <c r="C232" s="205" t="s">
        <v>1292</v>
      </c>
      <c r="D232" s="707" t="s">
        <v>95</v>
      </c>
      <c r="E232" s="708" t="n">
        <v>325</v>
      </c>
      <c r="F232" s="696"/>
      <c r="G232" s="696" t="n">
        <f aca="false">ROUNDUP(E232*1.11,0)</f>
        <v>361</v>
      </c>
      <c r="H232" s="531" t="n">
        <v>107</v>
      </c>
      <c r="I232" s="696" t="n">
        <f aca="false">ROUNDDOWN(E232*33%,0)</f>
        <v>107</v>
      </c>
    </row>
    <row r="233" customFormat="false" ht="14.25" hidden="false" customHeight="false" outlineLevel="1" collapsed="false">
      <c r="A233" s="205"/>
      <c r="B233" s="706" t="s">
        <v>540</v>
      </c>
      <c r="C233" s="205" t="s">
        <v>1293</v>
      </c>
      <c r="D233" s="707" t="s">
        <v>95</v>
      </c>
      <c r="E233" s="708" t="n">
        <v>674</v>
      </c>
      <c r="F233" s="696"/>
      <c r="G233" s="696" t="n">
        <f aca="false">ROUNDUP(E233*1.11,0)</f>
        <v>749</v>
      </c>
      <c r="H233" s="531" t="n">
        <v>222</v>
      </c>
      <c r="I233" s="696" t="n">
        <f aca="false">ROUNDDOWN(E233*33%,0)</f>
        <v>222</v>
      </c>
    </row>
    <row r="234" customFormat="false" ht="14.25" hidden="false" customHeight="false" outlineLevel="1" collapsed="false">
      <c r="A234" s="205"/>
      <c r="B234" s="706" t="s">
        <v>541</v>
      </c>
      <c r="C234" s="205" t="s">
        <v>1294</v>
      </c>
      <c r="D234" s="707" t="s">
        <v>95</v>
      </c>
      <c r="E234" s="708" t="n">
        <v>312</v>
      </c>
      <c r="F234" s="696"/>
      <c r="G234" s="696" t="n">
        <f aca="false">ROUNDUP(E234*1.11,0)</f>
        <v>347</v>
      </c>
      <c r="H234" s="531" t="n">
        <v>102</v>
      </c>
      <c r="I234" s="696" t="n">
        <f aca="false">ROUNDDOWN(E234*33%,0)</f>
        <v>102</v>
      </c>
    </row>
    <row r="235" customFormat="false" ht="14.25" hidden="false" customHeight="false" outlineLevel="1" collapsed="false">
      <c r="A235" s="205"/>
      <c r="B235" s="706" t="s">
        <v>542</v>
      </c>
      <c r="C235" s="205" t="s">
        <v>1295</v>
      </c>
      <c r="D235" s="707" t="s">
        <v>95</v>
      </c>
      <c r="E235" s="708" t="n">
        <v>1152</v>
      </c>
      <c r="F235" s="696"/>
      <c r="G235" s="696" t="n">
        <f aca="false">ROUNDUP(E235*1.11,0)</f>
        <v>1279</v>
      </c>
      <c r="H235" s="531" t="n">
        <v>380</v>
      </c>
      <c r="I235" s="696" t="n">
        <f aca="false">ROUNDDOWN(E235*33%,0)</f>
        <v>380</v>
      </c>
    </row>
    <row r="236" customFormat="false" ht="14.25" hidden="false" customHeight="false" outlineLevel="1" collapsed="false">
      <c r="A236" s="205"/>
      <c r="B236" s="706" t="s">
        <v>543</v>
      </c>
      <c r="C236" s="205" t="s">
        <v>1296</v>
      </c>
      <c r="D236" s="707" t="s">
        <v>95</v>
      </c>
      <c r="E236" s="708" t="n">
        <v>736</v>
      </c>
      <c r="F236" s="696"/>
      <c r="G236" s="696" t="n">
        <f aca="false">ROUNDUP(E236*1.11,0)</f>
        <v>817</v>
      </c>
      <c r="H236" s="531" t="n">
        <v>242</v>
      </c>
      <c r="I236" s="696" t="n">
        <f aca="false">ROUNDDOWN(E236*33%,0)</f>
        <v>242</v>
      </c>
    </row>
    <row r="237" customFormat="false" ht="14.25" hidden="false" customHeight="false" outlineLevel="1" collapsed="false">
      <c r="A237" s="205"/>
      <c r="B237" s="706" t="s">
        <v>544</v>
      </c>
      <c r="C237" s="205" t="s">
        <v>1297</v>
      </c>
      <c r="D237" s="707" t="s">
        <v>95</v>
      </c>
      <c r="E237" s="708" t="n">
        <v>3950</v>
      </c>
      <c r="F237" s="696"/>
      <c r="G237" s="696" t="n">
        <f aca="false">ROUNDUP(E237*1.11,0)</f>
        <v>4385</v>
      </c>
      <c r="H237" s="531" t="n">
        <v>1303</v>
      </c>
      <c r="I237" s="696" t="n">
        <f aca="false">ROUNDDOWN(E237*33%,0)</f>
        <v>1303</v>
      </c>
    </row>
    <row r="238" customFormat="false" ht="14.25" hidden="false" customHeight="false" outlineLevel="1" collapsed="false">
      <c r="A238" s="205"/>
      <c r="B238" s="706" t="s">
        <v>545</v>
      </c>
      <c r="C238" s="205" t="s">
        <v>1298</v>
      </c>
      <c r="D238" s="707" t="s">
        <v>95</v>
      </c>
      <c r="E238" s="708" t="n">
        <v>1204</v>
      </c>
      <c r="F238" s="696"/>
      <c r="G238" s="696" t="n">
        <f aca="false">ROUNDUP(E238*1.11,0)</f>
        <v>1337</v>
      </c>
      <c r="H238" s="531" t="n">
        <v>397</v>
      </c>
      <c r="I238" s="696" t="n">
        <f aca="false">ROUNDDOWN(E238*33%,0)</f>
        <v>397</v>
      </c>
    </row>
    <row r="239" customFormat="false" ht="14.25" hidden="false" customHeight="false" outlineLevel="1" collapsed="false">
      <c r="A239" s="205"/>
      <c r="B239" s="706" t="s">
        <v>546</v>
      </c>
      <c r="C239" s="205" t="s">
        <v>1299</v>
      </c>
      <c r="D239" s="707" t="s">
        <v>1160</v>
      </c>
      <c r="E239" s="708" t="n">
        <v>4373</v>
      </c>
      <c r="F239" s="696"/>
      <c r="G239" s="696" t="n">
        <f aca="false">ROUNDUP(E239*1.11,0)</f>
        <v>4855</v>
      </c>
      <c r="H239" s="531" t="n">
        <v>1443</v>
      </c>
      <c r="I239" s="696" t="n">
        <f aca="false">ROUNDDOWN(E239*33%,0)</f>
        <v>1443</v>
      </c>
    </row>
    <row r="240" customFormat="false" ht="14.25" hidden="false" customHeight="false" outlineLevel="1" collapsed="false">
      <c r="A240" s="205"/>
      <c r="B240" s="706" t="s">
        <v>547</v>
      </c>
      <c r="C240" s="205" t="s">
        <v>1300</v>
      </c>
      <c r="D240" s="707" t="s">
        <v>95</v>
      </c>
      <c r="E240" s="708" t="n">
        <v>809</v>
      </c>
      <c r="F240" s="696"/>
      <c r="G240" s="696" t="n">
        <f aca="false">ROUNDUP(E240*1.11,0)</f>
        <v>898</v>
      </c>
      <c r="H240" s="531" t="n">
        <v>266</v>
      </c>
      <c r="I240" s="696" t="n">
        <f aca="false">ROUNDDOWN(E240*33%,0)</f>
        <v>266</v>
      </c>
    </row>
    <row r="241" customFormat="false" ht="14.25" hidden="false" customHeight="false" outlineLevel="1" collapsed="false">
      <c r="A241" s="205"/>
      <c r="B241" s="706" t="s">
        <v>548</v>
      </c>
      <c r="C241" s="205" t="s">
        <v>1301</v>
      </c>
      <c r="D241" s="707" t="s">
        <v>42</v>
      </c>
      <c r="E241" s="708" t="n">
        <v>736</v>
      </c>
      <c r="F241" s="696"/>
      <c r="G241" s="696" t="n">
        <f aca="false">ROUNDUP(E241*1.11,0)</f>
        <v>817</v>
      </c>
      <c r="H241" s="531" t="n">
        <v>242</v>
      </c>
      <c r="I241" s="696" t="n">
        <f aca="false">ROUNDDOWN(E241*33%,0)</f>
        <v>242</v>
      </c>
    </row>
    <row r="242" customFormat="false" ht="14.25" hidden="false" customHeight="false" outlineLevel="1" collapsed="false">
      <c r="A242" s="205"/>
      <c r="B242" s="706" t="s">
        <v>549</v>
      </c>
      <c r="C242" s="205" t="s">
        <v>1302</v>
      </c>
      <c r="D242" s="707" t="s">
        <v>42</v>
      </c>
      <c r="E242" s="708" t="n">
        <v>370</v>
      </c>
      <c r="F242" s="696"/>
      <c r="G242" s="696" t="n">
        <f aca="false">ROUNDUP(E242*1.11,0)</f>
        <v>411</v>
      </c>
      <c r="H242" s="531" t="n">
        <v>122</v>
      </c>
      <c r="I242" s="696" t="n">
        <f aca="false">ROUNDDOWN(E242*33%,0)</f>
        <v>122</v>
      </c>
    </row>
    <row r="243" customFormat="false" ht="14.25" hidden="false" customHeight="false" outlineLevel="1" collapsed="false">
      <c r="A243" s="205"/>
      <c r="B243" s="706" t="s">
        <v>114</v>
      </c>
      <c r="C243" s="205" t="s">
        <v>115</v>
      </c>
      <c r="D243" s="707" t="s">
        <v>95</v>
      </c>
      <c r="E243" s="708" t="n">
        <v>1338</v>
      </c>
      <c r="F243" s="696"/>
      <c r="G243" s="696" t="n">
        <f aca="false">ROUNDUP(E243*1.11,0)</f>
        <v>1486</v>
      </c>
      <c r="H243" s="531" t="n">
        <v>441</v>
      </c>
      <c r="I243" s="696" t="n">
        <f aca="false">ROUNDDOWN(E243*33%,0)</f>
        <v>441</v>
      </c>
    </row>
    <row r="244" customFormat="false" ht="14.25" hidden="false" customHeight="false" outlineLevel="0" collapsed="false">
      <c r="A244" s="702" t="s">
        <v>117</v>
      </c>
      <c r="B244" s="703"/>
      <c r="C244" s="702"/>
      <c r="D244" s="704"/>
      <c r="E244" s="705" t="n">
        <v>0</v>
      </c>
      <c r="F244" s="696"/>
      <c r="G244" s="696" t="n">
        <f aca="false">ROUNDUP(E244*1.11,0)</f>
        <v>0</v>
      </c>
      <c r="H244" s="531" t="n">
        <v>0</v>
      </c>
      <c r="I244" s="696" t="n">
        <f aca="false">ROUNDDOWN(E244*33%,0)</f>
        <v>0</v>
      </c>
    </row>
    <row r="245" customFormat="false" ht="14.25" hidden="false" customHeight="false" outlineLevel="1" collapsed="false">
      <c r="A245" s="205"/>
      <c r="B245" s="706" t="s">
        <v>118</v>
      </c>
      <c r="C245" s="205" t="s">
        <v>119</v>
      </c>
      <c r="D245" s="707" t="s">
        <v>95</v>
      </c>
      <c r="E245" s="708" t="n">
        <v>2936</v>
      </c>
      <c r="F245" s="696"/>
      <c r="G245" s="696" t="n">
        <f aca="false">ROUNDUP(E245*1.11,0)</f>
        <v>3259</v>
      </c>
      <c r="H245" s="531" t="n">
        <v>968</v>
      </c>
      <c r="I245" s="696" t="n">
        <f aca="false">ROUNDDOWN(E245*33%,0)</f>
        <v>968</v>
      </c>
    </row>
    <row r="246" customFormat="false" ht="14.25" hidden="false" customHeight="false" outlineLevel="1" collapsed="false">
      <c r="A246" s="205"/>
      <c r="B246" s="706" t="s">
        <v>550</v>
      </c>
      <c r="C246" s="205" t="s">
        <v>1303</v>
      </c>
      <c r="D246" s="707" t="s">
        <v>163</v>
      </c>
      <c r="E246" s="708" t="n">
        <v>4398</v>
      </c>
      <c r="F246" s="696"/>
      <c r="G246" s="696" t="n">
        <f aca="false">ROUNDUP(E246*1.11,0)</f>
        <v>4882</v>
      </c>
      <c r="H246" s="531" t="n">
        <v>1451</v>
      </c>
      <c r="I246" s="696" t="n">
        <f aca="false">ROUNDDOWN(E246*33%,0)</f>
        <v>1451</v>
      </c>
    </row>
    <row r="247" customFormat="false" ht="14.25" hidden="false" customHeight="false" outlineLevel="1" collapsed="false">
      <c r="A247" s="205"/>
      <c r="B247" s="706" t="s">
        <v>551</v>
      </c>
      <c r="C247" s="205" t="s">
        <v>1304</v>
      </c>
      <c r="D247" s="707" t="s">
        <v>163</v>
      </c>
      <c r="E247" s="708" t="n">
        <v>4488</v>
      </c>
      <c r="F247" s="696"/>
      <c r="G247" s="696" t="n">
        <f aca="false">ROUNDUP(E247*1.11,0)</f>
        <v>4982</v>
      </c>
      <c r="H247" s="531" t="n">
        <v>1481</v>
      </c>
      <c r="I247" s="696" t="n">
        <f aca="false">ROUNDDOWN(E247*33%,0)</f>
        <v>1481</v>
      </c>
    </row>
    <row r="248" customFormat="false" ht="14.25" hidden="false" customHeight="false" outlineLevel="1" collapsed="false">
      <c r="A248" s="205"/>
      <c r="B248" s="706" t="s">
        <v>552</v>
      </c>
      <c r="C248" s="205" t="s">
        <v>1305</v>
      </c>
      <c r="D248" s="707" t="s">
        <v>95</v>
      </c>
      <c r="E248" s="708" t="n">
        <v>3809</v>
      </c>
      <c r="F248" s="696"/>
      <c r="G248" s="696" t="n">
        <f aca="false">ROUNDUP(E248*1.11,0)</f>
        <v>4228</v>
      </c>
      <c r="H248" s="531" t="n">
        <v>1256</v>
      </c>
      <c r="I248" s="696" t="n">
        <f aca="false">ROUNDDOWN(E248*33%,0)</f>
        <v>1256</v>
      </c>
    </row>
    <row r="249" customFormat="false" ht="14.25" hidden="false" customHeight="false" outlineLevel="1" collapsed="false">
      <c r="A249" s="205"/>
      <c r="B249" s="706" t="s">
        <v>120</v>
      </c>
      <c r="C249" s="205" t="s">
        <v>121</v>
      </c>
      <c r="D249" s="707" t="s">
        <v>95</v>
      </c>
      <c r="E249" s="708" t="n">
        <v>4179</v>
      </c>
      <c r="F249" s="696"/>
      <c r="G249" s="696" t="n">
        <f aca="false">ROUNDUP(E249*1.11,0)</f>
        <v>4639</v>
      </c>
      <c r="H249" s="531" t="n">
        <v>1379</v>
      </c>
      <c r="I249" s="696" t="n">
        <f aca="false">ROUNDDOWN(E249*33%,0)</f>
        <v>1379</v>
      </c>
    </row>
    <row r="250" customFormat="false" ht="14.25" hidden="false" customHeight="false" outlineLevel="1" collapsed="false">
      <c r="A250" s="205"/>
      <c r="B250" s="706" t="s">
        <v>553</v>
      </c>
      <c r="C250" s="205" t="s">
        <v>1306</v>
      </c>
      <c r="D250" s="707" t="s">
        <v>95</v>
      </c>
      <c r="E250" s="708" t="n">
        <v>6517</v>
      </c>
      <c r="F250" s="696"/>
      <c r="G250" s="696" t="n">
        <f aca="false">ROUNDUP(E250*1.11,0)</f>
        <v>7234</v>
      </c>
      <c r="H250" s="531" t="n">
        <v>2150</v>
      </c>
      <c r="I250" s="696" t="n">
        <f aca="false">ROUNDDOWN(E250*33%,0)</f>
        <v>2150</v>
      </c>
    </row>
    <row r="251" customFormat="false" ht="14.25" hidden="false" customHeight="false" outlineLevel="1" collapsed="false">
      <c r="A251" s="205"/>
      <c r="B251" s="706" t="s">
        <v>554</v>
      </c>
      <c r="C251" s="205" t="s">
        <v>1307</v>
      </c>
      <c r="D251" s="707" t="s">
        <v>95</v>
      </c>
      <c r="E251" s="708" t="n">
        <v>4018</v>
      </c>
      <c r="F251" s="696"/>
      <c r="G251" s="696" t="n">
        <f aca="false">ROUNDUP(E251*1.11,0)</f>
        <v>4460</v>
      </c>
      <c r="H251" s="531" t="n">
        <v>1325</v>
      </c>
      <c r="I251" s="696" t="n">
        <f aca="false">ROUNDDOWN(E251*33%,0)</f>
        <v>1325</v>
      </c>
    </row>
    <row r="252" customFormat="false" ht="14.25" hidden="false" customHeight="false" outlineLevel="1" collapsed="false">
      <c r="A252" s="205"/>
      <c r="B252" s="706" t="s">
        <v>555</v>
      </c>
      <c r="C252" s="205" t="s">
        <v>1308</v>
      </c>
      <c r="D252" s="707" t="s">
        <v>95</v>
      </c>
      <c r="E252" s="708" t="n">
        <v>7898</v>
      </c>
      <c r="F252" s="696"/>
      <c r="G252" s="696" t="n">
        <f aca="false">ROUNDUP(E252*1.11,0)</f>
        <v>8767</v>
      </c>
      <c r="H252" s="531" t="n">
        <v>2606</v>
      </c>
      <c r="I252" s="696" t="n">
        <f aca="false">ROUNDDOWN(E252*33%,0)</f>
        <v>2606</v>
      </c>
    </row>
    <row r="253" customFormat="false" ht="14.25" hidden="false" customHeight="false" outlineLevel="1" collapsed="false">
      <c r="A253" s="205"/>
      <c r="B253" s="706" t="s">
        <v>122</v>
      </c>
      <c r="C253" s="205" t="s">
        <v>123</v>
      </c>
      <c r="D253" s="707" t="s">
        <v>95</v>
      </c>
      <c r="E253" s="708" t="n">
        <v>6289</v>
      </c>
      <c r="F253" s="696"/>
      <c r="G253" s="696" t="n">
        <f aca="false">ROUNDUP(E253*1.11,0)</f>
        <v>6981</v>
      </c>
      <c r="H253" s="531" t="n">
        <v>2075</v>
      </c>
      <c r="I253" s="696" t="n">
        <f aca="false">ROUNDDOWN(E253*33%,0)</f>
        <v>2075</v>
      </c>
    </row>
    <row r="254" customFormat="false" ht="14.25" hidden="false" customHeight="false" outlineLevel="1" collapsed="false">
      <c r="A254" s="205"/>
      <c r="B254" s="706" t="s">
        <v>556</v>
      </c>
      <c r="C254" s="205" t="s">
        <v>1309</v>
      </c>
      <c r="D254" s="707" t="s">
        <v>95</v>
      </c>
      <c r="E254" s="708" t="n">
        <v>4656</v>
      </c>
      <c r="F254" s="696"/>
      <c r="G254" s="696" t="n">
        <f aca="false">ROUNDUP(E254*1.11,0)</f>
        <v>5169</v>
      </c>
      <c r="H254" s="531" t="n">
        <v>1536</v>
      </c>
      <c r="I254" s="696" t="n">
        <f aca="false">ROUNDDOWN(E254*33%,0)</f>
        <v>1536</v>
      </c>
    </row>
    <row r="255" customFormat="false" ht="14.25" hidden="false" customHeight="false" outlineLevel="1" collapsed="false">
      <c r="A255" s="205"/>
      <c r="B255" s="706" t="s">
        <v>557</v>
      </c>
      <c r="C255" s="205" t="s">
        <v>1310</v>
      </c>
      <c r="D255" s="707" t="s">
        <v>1311</v>
      </c>
      <c r="E255" s="708" t="n">
        <v>14809</v>
      </c>
      <c r="F255" s="696"/>
      <c r="G255" s="696" t="n">
        <f aca="false">ROUNDUP(E255*1.11,0)</f>
        <v>16438</v>
      </c>
      <c r="H255" s="531" t="n">
        <v>4886</v>
      </c>
      <c r="I255" s="696" t="n">
        <f aca="false">ROUNDDOWN(E255*33%,0)</f>
        <v>4886</v>
      </c>
    </row>
    <row r="256" customFormat="false" ht="14.25" hidden="false" customHeight="false" outlineLevel="1" collapsed="false">
      <c r="A256" s="205"/>
      <c r="B256" s="706" t="s">
        <v>124</v>
      </c>
      <c r="C256" s="205" t="s">
        <v>125</v>
      </c>
      <c r="D256" s="707" t="s">
        <v>126</v>
      </c>
      <c r="E256" s="708" t="n">
        <v>764</v>
      </c>
      <c r="F256" s="696"/>
      <c r="G256" s="696" t="n">
        <f aca="false">ROUNDUP(E256*1.11,0)</f>
        <v>849</v>
      </c>
      <c r="H256" s="531" t="n">
        <v>252</v>
      </c>
      <c r="I256" s="696" t="n">
        <f aca="false">ROUNDDOWN(E256*33%,0)</f>
        <v>252</v>
      </c>
    </row>
    <row r="257" customFormat="false" ht="14.25" hidden="false" customHeight="false" outlineLevel="1" collapsed="false">
      <c r="A257" s="205"/>
      <c r="B257" s="706" t="s">
        <v>127</v>
      </c>
      <c r="C257" s="205" t="s">
        <v>128</v>
      </c>
      <c r="D257" s="707" t="s">
        <v>95</v>
      </c>
      <c r="E257" s="708" t="n">
        <v>2638</v>
      </c>
      <c r="F257" s="696"/>
      <c r="G257" s="696" t="n">
        <f aca="false">ROUNDUP(E257*1.11,0)</f>
        <v>2929</v>
      </c>
      <c r="H257" s="531" t="n">
        <v>870</v>
      </c>
      <c r="I257" s="696" t="n">
        <f aca="false">ROUNDDOWN(E257*33%,0)</f>
        <v>870</v>
      </c>
    </row>
    <row r="258" customFormat="false" ht="14.25" hidden="false" customHeight="false" outlineLevel="1" collapsed="false">
      <c r="A258" s="205"/>
      <c r="B258" s="706" t="s">
        <v>129</v>
      </c>
      <c r="C258" s="205" t="s">
        <v>130</v>
      </c>
      <c r="D258" s="707" t="s">
        <v>95</v>
      </c>
      <c r="E258" s="708" t="n">
        <v>2565</v>
      </c>
      <c r="F258" s="696"/>
      <c r="G258" s="696" t="n">
        <f aca="false">ROUNDUP(E258*1.11,0)</f>
        <v>2848</v>
      </c>
      <c r="H258" s="531" t="n">
        <v>846</v>
      </c>
      <c r="I258" s="696" t="n">
        <f aca="false">ROUNDDOWN(E258*33%,0)</f>
        <v>846</v>
      </c>
    </row>
    <row r="259" customFormat="false" ht="14.25" hidden="false" customHeight="false" outlineLevel="1" collapsed="false">
      <c r="A259" s="205"/>
      <c r="B259" s="706" t="s">
        <v>558</v>
      </c>
      <c r="C259" s="205" t="s">
        <v>1312</v>
      </c>
      <c r="D259" s="707" t="s">
        <v>95</v>
      </c>
      <c r="E259" s="708" t="n">
        <v>2191</v>
      </c>
      <c r="F259" s="696"/>
      <c r="G259" s="696" t="n">
        <f aca="false">ROUNDUP(E259*1.11,0)</f>
        <v>2433</v>
      </c>
      <c r="H259" s="531" t="n">
        <v>723</v>
      </c>
      <c r="I259" s="696" t="n">
        <f aca="false">ROUNDDOWN(E259*33%,0)</f>
        <v>723</v>
      </c>
    </row>
    <row r="260" customFormat="false" ht="14.25" hidden="false" customHeight="false" outlineLevel="1" collapsed="false">
      <c r="A260" s="205"/>
      <c r="B260" s="706" t="s">
        <v>131</v>
      </c>
      <c r="C260" s="205" t="s">
        <v>132</v>
      </c>
      <c r="D260" s="707" t="s">
        <v>95</v>
      </c>
      <c r="E260" s="708" t="n">
        <v>2331</v>
      </c>
      <c r="F260" s="696"/>
      <c r="G260" s="696" t="n">
        <f aca="false">ROUNDUP(E260*1.11,0)</f>
        <v>2588</v>
      </c>
      <c r="H260" s="531" t="n">
        <v>769</v>
      </c>
      <c r="I260" s="696" t="n">
        <f aca="false">ROUNDDOWN(E260*33%,0)</f>
        <v>769</v>
      </c>
    </row>
    <row r="261" customFormat="false" ht="14.25" hidden="false" customHeight="false" outlineLevel="1" collapsed="false">
      <c r="A261" s="205"/>
      <c r="B261" s="706" t="s">
        <v>559</v>
      </c>
      <c r="C261" s="205" t="s">
        <v>1313</v>
      </c>
      <c r="D261" s="707" t="s">
        <v>95</v>
      </c>
      <c r="E261" s="708" t="n">
        <v>6011</v>
      </c>
      <c r="F261" s="696"/>
      <c r="G261" s="696" t="n">
        <f aca="false">ROUNDUP(E261*1.11,0)</f>
        <v>6673</v>
      </c>
      <c r="H261" s="531" t="n">
        <v>1983</v>
      </c>
      <c r="I261" s="696" t="n">
        <f aca="false">ROUNDDOWN(E261*33%,0)</f>
        <v>1983</v>
      </c>
    </row>
    <row r="262" customFormat="false" ht="14.25" hidden="false" customHeight="false" outlineLevel="1" collapsed="false">
      <c r="A262" s="205"/>
      <c r="B262" s="706" t="s">
        <v>133</v>
      </c>
      <c r="C262" s="205" t="s">
        <v>134</v>
      </c>
      <c r="D262" s="707" t="s">
        <v>95</v>
      </c>
      <c r="E262" s="708" t="n">
        <v>7193</v>
      </c>
      <c r="F262" s="696"/>
      <c r="G262" s="696" t="n">
        <f aca="false">ROUNDUP(E262*1.11,0)</f>
        <v>7985</v>
      </c>
      <c r="H262" s="531" t="n">
        <v>2373</v>
      </c>
      <c r="I262" s="696" t="n">
        <f aca="false">ROUNDDOWN(E262*33%,0)</f>
        <v>2373</v>
      </c>
    </row>
    <row r="263" customFormat="false" ht="14.25" hidden="false" customHeight="false" outlineLevel="1" collapsed="false">
      <c r="A263" s="205"/>
      <c r="B263" s="706" t="s">
        <v>560</v>
      </c>
      <c r="C263" s="205" t="s">
        <v>1314</v>
      </c>
      <c r="D263" s="707" t="s">
        <v>95</v>
      </c>
      <c r="E263" s="708" t="n">
        <v>9168</v>
      </c>
      <c r="F263" s="696"/>
      <c r="G263" s="696" t="n">
        <f aca="false">ROUNDUP(E263*1.11,0)</f>
        <v>10177</v>
      </c>
      <c r="H263" s="531" t="n">
        <v>3025</v>
      </c>
      <c r="I263" s="696" t="n">
        <f aca="false">ROUNDDOWN(E263*33%,0)</f>
        <v>3025</v>
      </c>
    </row>
    <row r="264" customFormat="false" ht="14.25" hidden="false" customHeight="false" outlineLevel="1" collapsed="false">
      <c r="A264" s="205"/>
      <c r="B264" s="706" t="s">
        <v>135</v>
      </c>
      <c r="C264" s="205" t="s">
        <v>136</v>
      </c>
      <c r="D264" s="707" t="s">
        <v>95</v>
      </c>
      <c r="E264" s="708" t="n">
        <v>1204</v>
      </c>
      <c r="F264" s="696"/>
      <c r="G264" s="696" t="n">
        <f aca="false">ROUNDUP(E264*1.11,0)</f>
        <v>1337</v>
      </c>
      <c r="H264" s="531" t="n">
        <v>397</v>
      </c>
      <c r="I264" s="696" t="n">
        <f aca="false">ROUNDDOWN(E264*33%,0)</f>
        <v>397</v>
      </c>
    </row>
    <row r="265" customFormat="false" ht="14.25" hidden="false" customHeight="false" outlineLevel="1" collapsed="false">
      <c r="A265" s="205"/>
      <c r="B265" s="706" t="s">
        <v>137</v>
      </c>
      <c r="C265" s="205" t="s">
        <v>138</v>
      </c>
      <c r="D265" s="707" t="s">
        <v>95</v>
      </c>
      <c r="E265" s="708" t="n">
        <v>5717</v>
      </c>
      <c r="F265" s="696"/>
      <c r="G265" s="696" t="n">
        <f aca="false">ROUNDUP(E265*1.11,0)</f>
        <v>6346</v>
      </c>
      <c r="H265" s="531" t="n">
        <v>1886</v>
      </c>
      <c r="I265" s="696" t="n">
        <f aca="false">ROUNDDOWN(E265*33%,0)</f>
        <v>1886</v>
      </c>
    </row>
    <row r="266" customFormat="false" ht="14.25" hidden="false" customHeight="false" outlineLevel="1" collapsed="false">
      <c r="A266" s="205"/>
      <c r="B266" s="706" t="s">
        <v>561</v>
      </c>
      <c r="C266" s="205" t="s">
        <v>1315</v>
      </c>
      <c r="D266" s="707" t="s">
        <v>95</v>
      </c>
      <c r="E266" s="708" t="n">
        <v>4373</v>
      </c>
      <c r="F266" s="696"/>
      <c r="G266" s="696" t="n">
        <f aca="false">ROUNDUP(E266*1.11,0)</f>
        <v>4855</v>
      </c>
      <c r="H266" s="531" t="n">
        <v>1443</v>
      </c>
      <c r="I266" s="696" t="n">
        <f aca="false">ROUNDDOWN(E266*33%,0)</f>
        <v>1443</v>
      </c>
    </row>
    <row r="267" customFormat="false" ht="14.25" hidden="false" customHeight="false" outlineLevel="1" collapsed="false">
      <c r="A267" s="205"/>
      <c r="B267" s="706" t="s">
        <v>139</v>
      </c>
      <c r="C267" s="205" t="s">
        <v>140</v>
      </c>
      <c r="D267" s="707" t="s">
        <v>95</v>
      </c>
      <c r="E267" s="708" t="n">
        <v>1486</v>
      </c>
      <c r="F267" s="696"/>
      <c r="G267" s="696" t="n">
        <f aca="false">ROUNDUP(E267*1.11,0)</f>
        <v>1650</v>
      </c>
      <c r="H267" s="531" t="n">
        <v>490</v>
      </c>
      <c r="I267" s="696" t="n">
        <f aca="false">ROUNDDOWN(E267*33%,0)</f>
        <v>490</v>
      </c>
    </row>
    <row r="268" customFormat="false" ht="14.25" hidden="false" customHeight="false" outlineLevel="1" collapsed="false">
      <c r="A268" s="205"/>
      <c r="B268" s="706" t="s">
        <v>562</v>
      </c>
      <c r="C268" s="205" t="s">
        <v>1316</v>
      </c>
      <c r="D268" s="707" t="s">
        <v>95</v>
      </c>
      <c r="E268" s="708" t="n">
        <v>1768</v>
      </c>
      <c r="F268" s="696"/>
      <c r="G268" s="696" t="n">
        <f aca="false">ROUNDUP(E268*1.11,0)</f>
        <v>1963</v>
      </c>
      <c r="H268" s="531" t="n">
        <v>583</v>
      </c>
      <c r="I268" s="696" t="n">
        <f aca="false">ROUNDDOWN(E268*33%,0)</f>
        <v>583</v>
      </c>
    </row>
    <row r="269" customFormat="false" ht="14.25" hidden="false" customHeight="false" outlineLevel="1" collapsed="false">
      <c r="A269" s="205"/>
      <c r="B269" s="706" t="s">
        <v>563</v>
      </c>
      <c r="C269" s="205" t="s">
        <v>1317</v>
      </c>
      <c r="D269" s="707" t="s">
        <v>95</v>
      </c>
      <c r="E269" s="708" t="n">
        <v>4091</v>
      </c>
      <c r="F269" s="696"/>
      <c r="G269" s="696" t="n">
        <f aca="false">ROUNDUP(E269*1.11,0)</f>
        <v>4542</v>
      </c>
      <c r="H269" s="531" t="n">
        <v>1350</v>
      </c>
      <c r="I269" s="696" t="n">
        <f aca="false">ROUNDDOWN(E269*33%,0)</f>
        <v>1350</v>
      </c>
    </row>
    <row r="270" customFormat="false" ht="14.25" hidden="false" customHeight="false" outlineLevel="1" collapsed="false">
      <c r="A270" s="205"/>
      <c r="B270" s="706" t="s">
        <v>564</v>
      </c>
      <c r="C270" s="205" t="s">
        <v>1318</v>
      </c>
      <c r="D270" s="707" t="s">
        <v>95</v>
      </c>
      <c r="E270" s="708" t="n">
        <v>1486</v>
      </c>
      <c r="F270" s="696"/>
      <c r="G270" s="696" t="n">
        <f aca="false">ROUNDUP(E270*1.11,0)</f>
        <v>1650</v>
      </c>
      <c r="H270" s="531" t="n">
        <v>490</v>
      </c>
      <c r="I270" s="696" t="n">
        <f aca="false">ROUNDDOWN(E270*33%,0)</f>
        <v>490</v>
      </c>
    </row>
    <row r="271" customFormat="false" ht="14.25" hidden="false" customHeight="false" outlineLevel="1" collapsed="false">
      <c r="A271" s="205"/>
      <c r="B271" s="706" t="s">
        <v>565</v>
      </c>
      <c r="C271" s="205" t="s">
        <v>1319</v>
      </c>
      <c r="D271" s="707" t="s">
        <v>42</v>
      </c>
      <c r="E271" s="708" t="n">
        <v>2351</v>
      </c>
      <c r="F271" s="696"/>
      <c r="G271" s="696" t="n">
        <f aca="false">ROUNDUP(E271*1.11,0)</f>
        <v>2610</v>
      </c>
      <c r="H271" s="531" t="n">
        <v>775</v>
      </c>
      <c r="I271" s="696" t="n">
        <f aca="false">ROUNDDOWN(E271*33%,0)</f>
        <v>775</v>
      </c>
    </row>
    <row r="272" customFormat="false" ht="14.25" hidden="false" customHeight="false" outlineLevel="1" collapsed="false">
      <c r="A272" s="205"/>
      <c r="B272" s="706" t="s">
        <v>566</v>
      </c>
      <c r="C272" s="205" t="s">
        <v>1320</v>
      </c>
      <c r="D272" s="707" t="s">
        <v>95</v>
      </c>
      <c r="E272" s="708" t="n">
        <v>705</v>
      </c>
      <c r="F272" s="696"/>
      <c r="G272" s="696" t="n">
        <f aca="false">ROUNDUP(E272*1.11,0)</f>
        <v>783</v>
      </c>
      <c r="H272" s="531" t="n">
        <v>232</v>
      </c>
      <c r="I272" s="696" t="n">
        <f aca="false">ROUNDDOWN(E272*33%,0)</f>
        <v>232</v>
      </c>
    </row>
    <row r="273" customFormat="false" ht="14.25" hidden="false" customHeight="false" outlineLevel="1" collapsed="false">
      <c r="A273" s="205"/>
      <c r="B273" s="706" t="s">
        <v>141</v>
      </c>
      <c r="C273" s="205" t="s">
        <v>142</v>
      </c>
      <c r="D273" s="707" t="s">
        <v>42</v>
      </c>
      <c r="E273" s="708" t="n">
        <v>952</v>
      </c>
      <c r="F273" s="696"/>
      <c r="G273" s="696" t="n">
        <f aca="false">ROUNDUP(E273*1.11,0)</f>
        <v>1057</v>
      </c>
      <c r="H273" s="531" t="n">
        <v>314</v>
      </c>
      <c r="I273" s="696" t="n">
        <f aca="false">ROUNDDOWN(E273*33%,0)</f>
        <v>314</v>
      </c>
    </row>
    <row r="274" customFormat="false" ht="14.25" hidden="false" customHeight="false" outlineLevel="1" collapsed="false">
      <c r="A274" s="205"/>
      <c r="B274" s="706" t="s">
        <v>567</v>
      </c>
      <c r="C274" s="205" t="s">
        <v>1321</v>
      </c>
      <c r="D274" s="707" t="s">
        <v>42</v>
      </c>
      <c r="E274" s="708" t="n">
        <v>1116</v>
      </c>
      <c r="F274" s="696"/>
      <c r="G274" s="696" t="n">
        <f aca="false">ROUNDUP(E274*1.11,0)</f>
        <v>1239</v>
      </c>
      <c r="H274" s="531" t="n">
        <v>368</v>
      </c>
      <c r="I274" s="696" t="n">
        <f aca="false">ROUNDDOWN(E274*33%,0)</f>
        <v>368</v>
      </c>
    </row>
    <row r="275" customFormat="false" ht="14.25" hidden="false" customHeight="false" outlineLevel="1" collapsed="false">
      <c r="A275" s="205"/>
      <c r="B275" s="706" t="s">
        <v>143</v>
      </c>
      <c r="C275" s="205" t="s">
        <v>144</v>
      </c>
      <c r="D275" s="707" t="s">
        <v>95</v>
      </c>
      <c r="E275" s="708" t="n">
        <v>735</v>
      </c>
      <c r="F275" s="696"/>
      <c r="G275" s="696" t="n">
        <f aca="false">ROUNDUP(E275*1.11,0)</f>
        <v>816</v>
      </c>
      <c r="H275" s="531" t="n">
        <v>242</v>
      </c>
      <c r="I275" s="696" t="n">
        <f aca="false">ROUNDDOWN(E275*33%,0)</f>
        <v>242</v>
      </c>
    </row>
    <row r="276" customFormat="false" ht="14.25" hidden="false" customHeight="false" outlineLevel="1" collapsed="false">
      <c r="A276" s="205"/>
      <c r="B276" s="706" t="s">
        <v>568</v>
      </c>
      <c r="C276" s="205" t="s">
        <v>1322</v>
      </c>
      <c r="D276" s="707" t="s">
        <v>95</v>
      </c>
      <c r="E276" s="708" t="n">
        <v>611</v>
      </c>
      <c r="F276" s="696"/>
      <c r="G276" s="696" t="n">
        <f aca="false">ROUNDUP(E276*1.11,0)</f>
        <v>679</v>
      </c>
      <c r="H276" s="531" t="n">
        <v>201</v>
      </c>
      <c r="I276" s="696" t="n">
        <f aca="false">ROUNDDOWN(E276*33%,0)</f>
        <v>201</v>
      </c>
    </row>
    <row r="277" customFormat="false" ht="14.25" hidden="false" customHeight="false" outlineLevel="1" collapsed="false">
      <c r="A277" s="205"/>
      <c r="B277" s="706" t="s">
        <v>145</v>
      </c>
      <c r="C277" s="205" t="s">
        <v>146</v>
      </c>
      <c r="D277" s="707" t="s">
        <v>42</v>
      </c>
      <c r="E277" s="708" t="n">
        <v>918</v>
      </c>
      <c r="F277" s="696"/>
      <c r="G277" s="696" t="n">
        <f aca="false">ROUNDUP(E277*1.11,0)</f>
        <v>1019</v>
      </c>
      <c r="H277" s="531" t="n">
        <v>302</v>
      </c>
      <c r="I277" s="696" t="n">
        <f aca="false">ROUNDDOWN(E277*33%,0)</f>
        <v>302</v>
      </c>
    </row>
    <row r="278" customFormat="false" ht="14.25" hidden="false" customHeight="false" outlineLevel="1" collapsed="false">
      <c r="A278" s="205"/>
      <c r="B278" s="706" t="s">
        <v>147</v>
      </c>
      <c r="C278" s="205" t="s">
        <v>148</v>
      </c>
      <c r="D278" s="707" t="s">
        <v>95</v>
      </c>
      <c r="E278" s="708" t="n">
        <v>1257</v>
      </c>
      <c r="F278" s="696"/>
      <c r="G278" s="696" t="n">
        <f aca="false">ROUNDUP(E278*1.11,0)</f>
        <v>1396</v>
      </c>
      <c r="H278" s="531" t="n">
        <v>414</v>
      </c>
      <c r="I278" s="696" t="n">
        <f aca="false">ROUNDDOWN(E278*33%,0)</f>
        <v>414</v>
      </c>
    </row>
    <row r="279" customFormat="false" ht="14.25" hidden="false" customHeight="false" outlineLevel="1" collapsed="false">
      <c r="A279" s="205"/>
      <c r="B279" s="706" t="s">
        <v>569</v>
      </c>
      <c r="C279" s="205" t="s">
        <v>1323</v>
      </c>
      <c r="D279" s="707" t="s">
        <v>95</v>
      </c>
      <c r="E279" s="708" t="n">
        <v>284</v>
      </c>
      <c r="F279" s="696"/>
      <c r="G279" s="696" t="n">
        <f aca="false">ROUNDUP(E279*1.11,0)</f>
        <v>316</v>
      </c>
      <c r="H279" s="531" t="n">
        <v>93</v>
      </c>
      <c r="I279" s="696" t="n">
        <f aca="false">ROUNDDOWN(E279*33%,0)</f>
        <v>93</v>
      </c>
    </row>
    <row r="280" customFormat="false" ht="14.25" hidden="false" customHeight="false" outlineLevel="1" collapsed="false">
      <c r="A280" s="205"/>
      <c r="B280" s="706" t="s">
        <v>149</v>
      </c>
      <c r="C280" s="205" t="s">
        <v>150</v>
      </c>
      <c r="D280" s="707" t="s">
        <v>95</v>
      </c>
      <c r="E280" s="708" t="n">
        <v>796</v>
      </c>
      <c r="F280" s="696"/>
      <c r="G280" s="696" t="n">
        <f aca="false">ROUNDUP(E280*1.11,0)</f>
        <v>884</v>
      </c>
      <c r="H280" s="531" t="n">
        <v>262</v>
      </c>
      <c r="I280" s="696" t="n">
        <f aca="false">ROUNDDOWN(E280*33%,0)</f>
        <v>262</v>
      </c>
    </row>
    <row r="281" customFormat="false" ht="14.25" hidden="false" customHeight="false" outlineLevel="1" collapsed="false">
      <c r="A281" s="205"/>
      <c r="B281" s="706" t="s">
        <v>570</v>
      </c>
      <c r="C281" s="205" t="s">
        <v>1324</v>
      </c>
      <c r="D281" s="707" t="s">
        <v>95</v>
      </c>
      <c r="E281" s="708" t="n">
        <v>1107</v>
      </c>
      <c r="F281" s="696"/>
      <c r="G281" s="696" t="n">
        <f aca="false">ROUNDUP(E281*1.11,0)</f>
        <v>1229</v>
      </c>
      <c r="H281" s="531" t="n">
        <v>365</v>
      </c>
      <c r="I281" s="696" t="n">
        <f aca="false">ROUNDDOWN(E281*33%,0)</f>
        <v>365</v>
      </c>
    </row>
    <row r="282" customFormat="false" ht="14.25" hidden="false" customHeight="false" outlineLevel="1" collapsed="false">
      <c r="A282" s="205"/>
      <c r="B282" s="706" t="s">
        <v>571</v>
      </c>
      <c r="C282" s="205" t="s">
        <v>1325</v>
      </c>
      <c r="D282" s="707" t="s">
        <v>95</v>
      </c>
      <c r="E282" s="708" t="n">
        <v>905</v>
      </c>
      <c r="F282" s="696"/>
      <c r="G282" s="696" t="n">
        <f aca="false">ROUNDUP(E282*1.11,0)</f>
        <v>1005</v>
      </c>
      <c r="H282" s="531" t="n">
        <v>298</v>
      </c>
      <c r="I282" s="696" t="n">
        <f aca="false">ROUNDDOWN(E282*33%,0)</f>
        <v>298</v>
      </c>
    </row>
    <row r="283" customFormat="false" ht="14.25" hidden="false" customHeight="false" outlineLevel="1" collapsed="false">
      <c r="A283" s="205"/>
      <c r="B283" s="706" t="s">
        <v>572</v>
      </c>
      <c r="C283" s="205" t="s">
        <v>1326</v>
      </c>
      <c r="D283" s="707" t="s">
        <v>95</v>
      </c>
      <c r="E283" s="708" t="n">
        <v>1300</v>
      </c>
      <c r="F283" s="696"/>
      <c r="G283" s="696" t="n">
        <f aca="false">ROUNDUP(E283*1.11,0)</f>
        <v>1443</v>
      </c>
      <c r="H283" s="531" t="n">
        <v>429</v>
      </c>
      <c r="I283" s="696" t="n">
        <f aca="false">ROUNDDOWN(E283*33%,0)</f>
        <v>429</v>
      </c>
    </row>
    <row r="284" customFormat="false" ht="14.25" hidden="false" customHeight="false" outlineLevel="1" collapsed="false">
      <c r="A284" s="205"/>
      <c r="B284" s="706" t="s">
        <v>573</v>
      </c>
      <c r="C284" s="205" t="s">
        <v>1327</v>
      </c>
      <c r="D284" s="707" t="s">
        <v>95</v>
      </c>
      <c r="E284" s="708" t="n">
        <v>3075</v>
      </c>
      <c r="F284" s="696"/>
      <c r="G284" s="696" t="n">
        <f aca="false">ROUNDUP(E284*1.11,0)</f>
        <v>3414</v>
      </c>
      <c r="H284" s="531" t="n">
        <v>1014</v>
      </c>
      <c r="I284" s="696" t="n">
        <f aca="false">ROUNDDOWN(E284*33%,0)</f>
        <v>1014</v>
      </c>
    </row>
    <row r="285" customFormat="false" ht="14.25" hidden="false" customHeight="false" outlineLevel="1" collapsed="false">
      <c r="A285" s="205"/>
      <c r="B285" s="706" t="s">
        <v>574</v>
      </c>
      <c r="C285" s="205" t="s">
        <v>1328</v>
      </c>
      <c r="D285" s="707" t="s">
        <v>42</v>
      </c>
      <c r="E285" s="708" t="n">
        <v>1411</v>
      </c>
      <c r="F285" s="696"/>
      <c r="G285" s="696" t="n">
        <f aca="false">ROUNDUP(E285*1.11,0)</f>
        <v>1567</v>
      </c>
      <c r="H285" s="531" t="n">
        <v>465</v>
      </c>
      <c r="I285" s="696" t="n">
        <f aca="false">ROUNDDOWN(E285*33%,0)</f>
        <v>465</v>
      </c>
    </row>
    <row r="286" customFormat="false" ht="14.25" hidden="false" customHeight="false" outlineLevel="1" collapsed="false">
      <c r="A286" s="205"/>
      <c r="B286" s="706" t="s">
        <v>151</v>
      </c>
      <c r="C286" s="205" t="s">
        <v>152</v>
      </c>
      <c r="D286" s="707" t="s">
        <v>42</v>
      </c>
      <c r="E286" s="708" t="n">
        <v>988</v>
      </c>
      <c r="F286" s="696"/>
      <c r="G286" s="696" t="n">
        <f aca="false">ROUNDUP(E286*1.11,0)</f>
        <v>1097</v>
      </c>
      <c r="H286" s="531" t="n">
        <v>326</v>
      </c>
      <c r="I286" s="696" t="n">
        <f aca="false">ROUNDDOWN(E286*33%,0)</f>
        <v>326</v>
      </c>
    </row>
    <row r="287" customFormat="false" ht="14.25" hidden="false" customHeight="false" outlineLevel="1" collapsed="false">
      <c r="A287" s="205"/>
      <c r="B287" s="706" t="s">
        <v>575</v>
      </c>
      <c r="C287" s="205" t="s">
        <v>1329</v>
      </c>
      <c r="D287" s="707" t="s">
        <v>42</v>
      </c>
      <c r="E287" s="708" t="n">
        <v>1975</v>
      </c>
      <c r="F287" s="696"/>
      <c r="G287" s="696" t="n">
        <f aca="false">ROUNDUP(E287*1.11,0)</f>
        <v>2193</v>
      </c>
      <c r="H287" s="531" t="n">
        <v>651</v>
      </c>
      <c r="I287" s="696" t="n">
        <f aca="false">ROUNDDOWN(E287*33%,0)</f>
        <v>651</v>
      </c>
    </row>
    <row r="288" customFormat="false" ht="14.25" hidden="false" customHeight="false" outlineLevel="1" collapsed="false">
      <c r="A288" s="205"/>
      <c r="B288" s="706" t="s">
        <v>153</v>
      </c>
      <c r="C288" s="205" t="s">
        <v>154</v>
      </c>
      <c r="D288" s="707" t="s">
        <v>42</v>
      </c>
      <c r="E288" s="708" t="n">
        <v>1693</v>
      </c>
      <c r="F288" s="696"/>
      <c r="G288" s="696" t="n">
        <f aca="false">ROUNDUP(E288*1.11,0)</f>
        <v>1880</v>
      </c>
      <c r="H288" s="531" t="n">
        <v>558</v>
      </c>
      <c r="I288" s="696" t="n">
        <f aca="false">ROUNDDOWN(E288*33%,0)</f>
        <v>558</v>
      </c>
    </row>
    <row r="289" customFormat="false" ht="14.25" hidden="false" customHeight="false" outlineLevel="1" collapsed="false">
      <c r="A289" s="205"/>
      <c r="B289" s="706" t="s">
        <v>155</v>
      </c>
      <c r="C289" s="205" t="s">
        <v>156</v>
      </c>
      <c r="D289" s="707" t="s">
        <v>95</v>
      </c>
      <c r="E289" s="708" t="n">
        <v>1693</v>
      </c>
      <c r="F289" s="696"/>
      <c r="G289" s="696" t="n">
        <f aca="false">ROUNDUP(E289*1.11,0)</f>
        <v>1880</v>
      </c>
      <c r="H289" s="531" t="n">
        <v>558</v>
      </c>
      <c r="I289" s="696" t="n">
        <f aca="false">ROUNDDOWN(E289*33%,0)</f>
        <v>558</v>
      </c>
    </row>
    <row r="290" customFormat="false" ht="14.25" hidden="false" customHeight="false" outlineLevel="1" collapsed="false">
      <c r="A290" s="205"/>
      <c r="B290" s="706" t="s">
        <v>157</v>
      </c>
      <c r="C290" s="205" t="s">
        <v>158</v>
      </c>
      <c r="D290" s="707" t="s">
        <v>95</v>
      </c>
      <c r="E290" s="708" t="n">
        <v>1768</v>
      </c>
      <c r="F290" s="696"/>
      <c r="G290" s="696" t="n">
        <f aca="false">ROUNDUP(E290*1.11,0)</f>
        <v>1963</v>
      </c>
      <c r="H290" s="531" t="n">
        <v>583</v>
      </c>
      <c r="I290" s="696" t="n">
        <f aca="false">ROUNDDOWN(E290*33%,0)</f>
        <v>583</v>
      </c>
    </row>
    <row r="291" customFormat="false" ht="14.25" hidden="false" customHeight="false" outlineLevel="1" collapsed="false">
      <c r="A291" s="205"/>
      <c r="B291" s="706" t="s">
        <v>159</v>
      </c>
      <c r="C291" s="205" t="s">
        <v>160</v>
      </c>
      <c r="D291" s="707" t="s">
        <v>95</v>
      </c>
      <c r="E291" s="708" t="n">
        <v>4218</v>
      </c>
      <c r="F291" s="696"/>
      <c r="G291" s="696" t="n">
        <f aca="false">ROUNDUP(E291*1.11,0)</f>
        <v>4682</v>
      </c>
      <c r="H291" s="531" t="n">
        <v>1391</v>
      </c>
      <c r="I291" s="696" t="n">
        <f aca="false">ROUNDDOWN(E291*33%,0)</f>
        <v>1391</v>
      </c>
    </row>
    <row r="292" customFormat="false" ht="14.25" hidden="false" customHeight="false" outlineLevel="1" collapsed="false">
      <c r="A292" s="205"/>
      <c r="B292" s="706" t="s">
        <v>161</v>
      </c>
      <c r="C292" s="205" t="s">
        <v>162</v>
      </c>
      <c r="D292" s="707" t="s">
        <v>163</v>
      </c>
      <c r="E292" s="708" t="n">
        <v>11355</v>
      </c>
      <c r="F292" s="696"/>
      <c r="G292" s="696" t="n">
        <f aca="false">ROUNDUP(E292*1.11,0)</f>
        <v>12605</v>
      </c>
      <c r="H292" s="531" t="n">
        <v>3747</v>
      </c>
      <c r="I292" s="696" t="n">
        <f aca="false">ROUNDDOWN(E292*33%,0)</f>
        <v>3747</v>
      </c>
    </row>
    <row r="293" customFormat="false" ht="14.25" hidden="false" customHeight="false" outlineLevel="1" collapsed="false">
      <c r="A293" s="205"/>
      <c r="B293" s="706" t="s">
        <v>576</v>
      </c>
      <c r="C293" s="205" t="s">
        <v>1330</v>
      </c>
      <c r="D293" s="707" t="s">
        <v>95</v>
      </c>
      <c r="E293" s="708" t="n">
        <v>1552</v>
      </c>
      <c r="F293" s="696"/>
      <c r="G293" s="696" t="n">
        <f aca="false">ROUNDUP(E293*1.11,0)</f>
        <v>1723</v>
      </c>
      <c r="H293" s="531" t="n">
        <v>512</v>
      </c>
      <c r="I293" s="696" t="n">
        <f aca="false">ROUNDDOWN(E293*33%,0)</f>
        <v>512</v>
      </c>
    </row>
    <row r="294" customFormat="false" ht="14.25" hidden="false" customHeight="false" outlineLevel="1" collapsed="false">
      <c r="A294" s="205"/>
      <c r="B294" s="706" t="s">
        <v>577</v>
      </c>
      <c r="C294" s="205" t="s">
        <v>1331</v>
      </c>
      <c r="D294" s="707" t="s">
        <v>95</v>
      </c>
      <c r="E294" s="708" t="n">
        <v>6411</v>
      </c>
      <c r="F294" s="696"/>
      <c r="G294" s="696" t="n">
        <f aca="false">ROUNDUP(E294*1.11,0)</f>
        <v>7117</v>
      </c>
      <c r="H294" s="531" t="n">
        <v>2115</v>
      </c>
      <c r="I294" s="696" t="n">
        <f aca="false">ROUNDDOWN(E294*33%,0)</f>
        <v>2115</v>
      </c>
    </row>
    <row r="295" customFormat="false" ht="14.25" hidden="false" customHeight="false" outlineLevel="1" collapsed="false">
      <c r="A295" s="205"/>
      <c r="B295" s="706" t="s">
        <v>578</v>
      </c>
      <c r="C295" s="205" t="s">
        <v>1332</v>
      </c>
      <c r="D295" s="707" t="s">
        <v>95</v>
      </c>
      <c r="E295" s="708" t="n">
        <v>975</v>
      </c>
      <c r="F295" s="696"/>
      <c r="G295" s="696" t="n">
        <f aca="false">ROUNDUP(E295*1.11,0)</f>
        <v>1083</v>
      </c>
      <c r="H295" s="531" t="n">
        <v>321</v>
      </c>
      <c r="I295" s="696" t="n">
        <f aca="false">ROUNDDOWN(E295*33%,0)</f>
        <v>321</v>
      </c>
    </row>
    <row r="296" customFormat="false" ht="14.25" hidden="false" customHeight="false" outlineLevel="1" collapsed="false">
      <c r="A296" s="205"/>
      <c r="B296" s="706" t="s">
        <v>579</v>
      </c>
      <c r="C296" s="205" t="s">
        <v>1333</v>
      </c>
      <c r="D296" s="707" t="s">
        <v>95</v>
      </c>
      <c r="E296" s="708" t="n">
        <v>2680</v>
      </c>
      <c r="F296" s="696"/>
      <c r="G296" s="696" t="n">
        <f aca="false">ROUNDUP(E296*1.11,0)</f>
        <v>2975</v>
      </c>
      <c r="H296" s="531" t="n">
        <v>884</v>
      </c>
      <c r="I296" s="696" t="n">
        <f aca="false">ROUNDDOWN(E296*33%,0)</f>
        <v>884</v>
      </c>
    </row>
    <row r="297" customFormat="false" ht="14.25" hidden="false" customHeight="false" outlineLevel="1" collapsed="false">
      <c r="A297" s="205"/>
      <c r="B297" s="706" t="s">
        <v>580</v>
      </c>
      <c r="C297" s="205" t="s">
        <v>1334</v>
      </c>
      <c r="D297" s="707" t="s">
        <v>95</v>
      </c>
      <c r="E297" s="708" t="n">
        <v>9732</v>
      </c>
      <c r="F297" s="696"/>
      <c r="G297" s="696" t="n">
        <f aca="false">ROUNDUP(E297*1.11,0)</f>
        <v>10803</v>
      </c>
      <c r="H297" s="531" t="n">
        <v>3211</v>
      </c>
      <c r="I297" s="696" t="n">
        <f aca="false">ROUNDDOWN(E297*33%,0)</f>
        <v>3211</v>
      </c>
    </row>
    <row r="298" customFormat="false" ht="14.25" hidden="false" customHeight="false" outlineLevel="1" collapsed="false">
      <c r="A298" s="205"/>
      <c r="B298" s="706" t="s">
        <v>581</v>
      </c>
      <c r="C298" s="205" t="s">
        <v>1335</v>
      </c>
      <c r="D298" s="707" t="s">
        <v>95</v>
      </c>
      <c r="E298" s="708" t="n">
        <v>3545</v>
      </c>
      <c r="F298" s="696"/>
      <c r="G298" s="696" t="n">
        <f aca="false">ROUNDUP(E298*1.11,0)</f>
        <v>3935</v>
      </c>
      <c r="H298" s="531" t="n">
        <v>1169</v>
      </c>
      <c r="I298" s="696" t="n">
        <f aca="false">ROUNDDOWN(E298*33%,0)</f>
        <v>1169</v>
      </c>
    </row>
    <row r="299" customFormat="false" ht="14.25" hidden="false" customHeight="false" outlineLevel="1" collapsed="false">
      <c r="A299" s="205"/>
      <c r="B299" s="706" t="s">
        <v>582</v>
      </c>
      <c r="C299" s="205" t="s">
        <v>1336</v>
      </c>
      <c r="D299" s="707" t="s">
        <v>95</v>
      </c>
      <c r="E299" s="708" t="n">
        <v>9154</v>
      </c>
      <c r="F299" s="696"/>
      <c r="G299" s="696" t="n">
        <f aca="false">ROUNDUP(E299*1.11,0)</f>
        <v>10161</v>
      </c>
      <c r="H299" s="531" t="n">
        <v>3020</v>
      </c>
      <c r="I299" s="696" t="n">
        <f aca="false">ROUNDDOWN(E299*33%,0)</f>
        <v>3020</v>
      </c>
    </row>
    <row r="300" customFormat="false" ht="14.25" hidden="false" customHeight="false" outlineLevel="1" collapsed="false">
      <c r="A300" s="205"/>
      <c r="B300" s="706" t="s">
        <v>583</v>
      </c>
      <c r="C300" s="205" t="s">
        <v>1337</v>
      </c>
      <c r="D300" s="707" t="s">
        <v>95</v>
      </c>
      <c r="E300" s="708" t="n">
        <v>7154</v>
      </c>
      <c r="F300" s="696"/>
      <c r="G300" s="696" t="n">
        <f aca="false">ROUNDUP(E300*1.11,0)</f>
        <v>7941</v>
      </c>
      <c r="H300" s="531" t="n">
        <v>2360</v>
      </c>
      <c r="I300" s="696" t="n">
        <f aca="false">ROUNDDOWN(E300*33%,0)</f>
        <v>2360</v>
      </c>
    </row>
    <row r="301" customFormat="false" ht="14.25" hidden="false" customHeight="false" outlineLevel="1" collapsed="false">
      <c r="A301" s="205"/>
      <c r="B301" s="706" t="s">
        <v>584</v>
      </c>
      <c r="C301" s="205" t="s">
        <v>1338</v>
      </c>
      <c r="D301" s="707" t="s">
        <v>95</v>
      </c>
      <c r="E301" s="708" t="n">
        <v>4024</v>
      </c>
      <c r="F301" s="696"/>
      <c r="G301" s="696" t="n">
        <f aca="false">ROUNDUP(E301*1.11,0)</f>
        <v>4467</v>
      </c>
      <c r="H301" s="531" t="n">
        <v>1327</v>
      </c>
      <c r="I301" s="696" t="n">
        <f aca="false">ROUNDDOWN(E301*33%,0)</f>
        <v>1327</v>
      </c>
    </row>
    <row r="302" customFormat="false" ht="14.25" hidden="false" customHeight="false" outlineLevel="1" collapsed="false">
      <c r="A302" s="205"/>
      <c r="B302" s="706" t="s">
        <v>585</v>
      </c>
      <c r="C302" s="205" t="s">
        <v>1339</v>
      </c>
      <c r="D302" s="707" t="s">
        <v>95</v>
      </c>
      <c r="E302" s="708" t="n">
        <v>4802</v>
      </c>
      <c r="F302" s="696"/>
      <c r="G302" s="696" t="n">
        <f aca="false">ROUNDUP(E302*1.11,0)</f>
        <v>5331</v>
      </c>
      <c r="H302" s="531" t="n">
        <v>1584</v>
      </c>
      <c r="I302" s="696" t="n">
        <f aca="false">ROUNDDOWN(E302*33%,0)</f>
        <v>1584</v>
      </c>
    </row>
    <row r="303" customFormat="false" ht="14.25" hidden="false" customHeight="false" outlineLevel="1" collapsed="false">
      <c r="A303" s="205"/>
      <c r="B303" s="706" t="s">
        <v>586</v>
      </c>
      <c r="C303" s="205" t="s">
        <v>1340</v>
      </c>
      <c r="D303" s="707" t="s">
        <v>95</v>
      </c>
      <c r="E303" s="708" t="n">
        <v>1398</v>
      </c>
      <c r="F303" s="696"/>
      <c r="G303" s="696" t="n">
        <f aca="false">ROUNDUP(E303*1.11,0)</f>
        <v>1552</v>
      </c>
      <c r="H303" s="531" t="n">
        <v>461</v>
      </c>
      <c r="I303" s="696" t="n">
        <f aca="false">ROUNDDOWN(E303*33%,0)</f>
        <v>461</v>
      </c>
    </row>
    <row r="304" customFormat="false" ht="14.25" hidden="false" customHeight="false" outlineLevel="1" collapsed="false">
      <c r="A304" s="205"/>
      <c r="B304" s="706" t="s">
        <v>587</v>
      </c>
      <c r="C304" s="205" t="s">
        <v>1341</v>
      </c>
      <c r="D304" s="707" t="s">
        <v>95</v>
      </c>
      <c r="E304" s="708" t="n">
        <v>6673</v>
      </c>
      <c r="F304" s="696"/>
      <c r="G304" s="696" t="n">
        <f aca="false">ROUNDUP(E304*1.11,0)</f>
        <v>7408</v>
      </c>
      <c r="H304" s="531" t="n">
        <v>2202</v>
      </c>
      <c r="I304" s="696" t="n">
        <f aca="false">ROUNDDOWN(E304*33%,0)</f>
        <v>2202</v>
      </c>
    </row>
    <row r="305" customFormat="false" ht="14.25" hidden="false" customHeight="false" outlineLevel="1" collapsed="false">
      <c r="A305" s="205"/>
      <c r="B305" s="706" t="s">
        <v>588</v>
      </c>
      <c r="C305" s="205" t="s">
        <v>1342</v>
      </c>
      <c r="D305" s="707" t="s">
        <v>95</v>
      </c>
      <c r="E305" s="708" t="n">
        <v>2165</v>
      </c>
      <c r="F305" s="696"/>
      <c r="G305" s="696" t="n">
        <f aca="false">ROUNDUP(E305*1.11,0)</f>
        <v>2404</v>
      </c>
      <c r="H305" s="531" t="n">
        <v>714</v>
      </c>
      <c r="I305" s="696" t="n">
        <f aca="false">ROUNDDOWN(E305*33%,0)</f>
        <v>714</v>
      </c>
    </row>
    <row r="306" customFormat="false" ht="14.25" hidden="false" customHeight="false" outlineLevel="1" collapsed="false">
      <c r="A306" s="205"/>
      <c r="B306" s="706" t="s">
        <v>589</v>
      </c>
      <c r="C306" s="205" t="s">
        <v>1343</v>
      </c>
      <c r="D306" s="707" t="s">
        <v>42</v>
      </c>
      <c r="E306" s="708" t="n">
        <v>1781</v>
      </c>
      <c r="F306" s="696"/>
      <c r="G306" s="696" t="n">
        <f aca="false">ROUNDUP(E306*1.11,0)</f>
        <v>1977</v>
      </c>
      <c r="H306" s="531" t="n">
        <v>587</v>
      </c>
      <c r="I306" s="696" t="n">
        <f aca="false">ROUNDDOWN(E306*33%,0)</f>
        <v>587</v>
      </c>
    </row>
    <row r="307" customFormat="false" ht="14.25" hidden="false" customHeight="false" outlineLevel="1" collapsed="false">
      <c r="A307" s="205"/>
      <c r="B307" s="706" t="s">
        <v>164</v>
      </c>
      <c r="C307" s="205" t="s">
        <v>165</v>
      </c>
      <c r="D307" s="707" t="s">
        <v>95</v>
      </c>
      <c r="E307" s="708" t="n">
        <v>1768</v>
      </c>
      <c r="F307" s="696"/>
      <c r="G307" s="696" t="n">
        <f aca="false">ROUNDUP(E307*1.11,0)</f>
        <v>1963</v>
      </c>
      <c r="H307" s="531" t="n">
        <v>583</v>
      </c>
      <c r="I307" s="696" t="n">
        <f aca="false">ROUNDDOWN(E307*33%,0)</f>
        <v>583</v>
      </c>
    </row>
    <row r="308" customFormat="false" ht="14.25" hidden="false" customHeight="false" outlineLevel="1" collapsed="false">
      <c r="A308" s="205"/>
      <c r="B308" s="706" t="s">
        <v>590</v>
      </c>
      <c r="C308" s="205" t="s">
        <v>1344</v>
      </c>
      <c r="D308" s="707" t="s">
        <v>95</v>
      </c>
      <c r="E308" s="708" t="n">
        <v>8634</v>
      </c>
      <c r="F308" s="696"/>
      <c r="G308" s="696" t="n">
        <f aca="false">ROUNDUP(E308*1.11,0)</f>
        <v>9584</v>
      </c>
      <c r="H308" s="531" t="n">
        <v>2849</v>
      </c>
      <c r="I308" s="696" t="n">
        <f aca="false">ROUNDDOWN(E308*33%,0)</f>
        <v>2849</v>
      </c>
    </row>
    <row r="309" customFormat="false" ht="14.25" hidden="false" customHeight="false" outlineLevel="1" collapsed="false">
      <c r="A309" s="205"/>
      <c r="B309" s="706" t="s">
        <v>591</v>
      </c>
      <c r="C309" s="205" t="s">
        <v>1345</v>
      </c>
      <c r="D309" s="707" t="s">
        <v>95</v>
      </c>
      <c r="E309" s="708" t="n">
        <v>0</v>
      </c>
      <c r="F309" s="696"/>
      <c r="G309" s="696" t="n">
        <f aca="false">ROUNDUP(E309*1.11,0)</f>
        <v>0</v>
      </c>
      <c r="H309" s="531" t="n">
        <v>0</v>
      </c>
      <c r="I309" s="696" t="n">
        <f aca="false">ROUNDDOWN(E309*33%,0)</f>
        <v>0</v>
      </c>
    </row>
    <row r="310" customFormat="false" ht="14.25" hidden="false" customHeight="false" outlineLevel="1" collapsed="false">
      <c r="A310" s="205"/>
      <c r="B310" s="706" t="s">
        <v>592</v>
      </c>
      <c r="C310" s="205" t="s">
        <v>1346</v>
      </c>
      <c r="D310" s="707" t="s">
        <v>95</v>
      </c>
      <c r="E310" s="708" t="n">
        <v>0</v>
      </c>
      <c r="F310" s="696"/>
      <c r="G310" s="696" t="n">
        <f aca="false">ROUNDUP(E310*1.11,0)</f>
        <v>0</v>
      </c>
      <c r="H310" s="531" t="n">
        <v>0</v>
      </c>
      <c r="I310" s="696" t="n">
        <f aca="false">ROUNDDOWN(E310*33%,0)</f>
        <v>0</v>
      </c>
    </row>
    <row r="311" customFormat="false" ht="14.25" hidden="false" customHeight="false" outlineLevel="1" collapsed="false">
      <c r="A311" s="205"/>
      <c r="B311" s="706" t="s">
        <v>593</v>
      </c>
      <c r="C311" s="205" t="s">
        <v>1347</v>
      </c>
      <c r="D311" s="707" t="s">
        <v>95</v>
      </c>
      <c r="E311" s="708" t="n">
        <v>1693</v>
      </c>
      <c r="F311" s="696"/>
      <c r="G311" s="696" t="n">
        <f aca="false">ROUNDUP(E311*1.11,0)</f>
        <v>1880</v>
      </c>
      <c r="H311" s="531" t="n">
        <v>558</v>
      </c>
      <c r="I311" s="696" t="n">
        <f aca="false">ROUNDDOWN(E311*33%,0)</f>
        <v>558</v>
      </c>
    </row>
    <row r="312" customFormat="false" ht="14.25" hidden="false" customHeight="false" outlineLevel="1" collapsed="false">
      <c r="A312" s="205"/>
      <c r="B312" s="706" t="s">
        <v>594</v>
      </c>
      <c r="C312" s="205" t="s">
        <v>1348</v>
      </c>
      <c r="D312" s="707" t="s">
        <v>95</v>
      </c>
      <c r="E312" s="708" t="n">
        <v>3460</v>
      </c>
      <c r="F312" s="696"/>
      <c r="G312" s="696" t="n">
        <f aca="false">ROUNDUP(E312*1.11,0)</f>
        <v>3841</v>
      </c>
      <c r="H312" s="531" t="n">
        <v>1141</v>
      </c>
      <c r="I312" s="696" t="n">
        <f aca="false">ROUNDDOWN(E312*33%,0)</f>
        <v>1141</v>
      </c>
    </row>
    <row r="313" customFormat="false" ht="14.25" hidden="false" customHeight="false" outlineLevel="1" collapsed="false">
      <c r="A313" s="205"/>
      <c r="B313" s="706" t="s">
        <v>595</v>
      </c>
      <c r="C313" s="205" t="s">
        <v>1349</v>
      </c>
      <c r="D313" s="707" t="s">
        <v>42</v>
      </c>
      <c r="E313" s="708" t="n">
        <v>1087</v>
      </c>
      <c r="F313" s="696"/>
      <c r="G313" s="696" t="n">
        <f aca="false">ROUNDUP(E313*1.11,0)</f>
        <v>1207</v>
      </c>
      <c r="H313" s="531" t="n">
        <v>358</v>
      </c>
      <c r="I313" s="696" t="n">
        <f aca="false">ROUNDDOWN(E313*33%,0)</f>
        <v>358</v>
      </c>
    </row>
    <row r="314" customFormat="false" ht="14.25" hidden="false" customHeight="false" outlineLevel="1" collapsed="false">
      <c r="A314" s="205"/>
      <c r="B314" s="706" t="s">
        <v>596</v>
      </c>
      <c r="C314" s="205" t="s">
        <v>1350</v>
      </c>
      <c r="D314" s="707" t="s">
        <v>95</v>
      </c>
      <c r="E314" s="708" t="n">
        <v>2963</v>
      </c>
      <c r="F314" s="696"/>
      <c r="G314" s="696" t="n">
        <f aca="false">ROUNDUP(E314*1.11,0)</f>
        <v>3289</v>
      </c>
      <c r="H314" s="531" t="n">
        <v>977</v>
      </c>
      <c r="I314" s="696" t="n">
        <f aca="false">ROUNDDOWN(E314*33%,0)</f>
        <v>977</v>
      </c>
    </row>
    <row r="315" customFormat="false" ht="14.25" hidden="false" customHeight="false" outlineLevel="1" collapsed="false">
      <c r="A315" s="205"/>
      <c r="B315" s="706" t="s">
        <v>166</v>
      </c>
      <c r="C315" s="205" t="s">
        <v>167</v>
      </c>
      <c r="D315" s="707" t="s">
        <v>95</v>
      </c>
      <c r="E315" s="708" t="n">
        <v>7607</v>
      </c>
      <c r="F315" s="696"/>
      <c r="G315" s="696" t="n">
        <f aca="false">ROUNDUP(E315*1.11,0)</f>
        <v>8444</v>
      </c>
      <c r="H315" s="531" t="n">
        <v>2510</v>
      </c>
      <c r="I315" s="696" t="n">
        <f aca="false">ROUNDDOWN(E315*33%,0)</f>
        <v>2510</v>
      </c>
    </row>
    <row r="316" customFormat="false" ht="14.25" hidden="false" customHeight="false" outlineLevel="1" collapsed="false">
      <c r="A316" s="205"/>
      <c r="B316" s="706" t="s">
        <v>597</v>
      </c>
      <c r="C316" s="205" t="s">
        <v>1351</v>
      </c>
      <c r="D316" s="707" t="s">
        <v>95</v>
      </c>
      <c r="E316" s="708" t="n">
        <v>7829</v>
      </c>
      <c r="F316" s="696"/>
      <c r="G316" s="696" t="n">
        <f aca="false">ROUNDUP(E316*1.11,0)</f>
        <v>8691</v>
      </c>
      <c r="H316" s="531" t="n">
        <v>2583</v>
      </c>
      <c r="I316" s="696" t="n">
        <f aca="false">ROUNDDOWN(E316*33%,0)</f>
        <v>2583</v>
      </c>
    </row>
    <row r="317" customFormat="false" ht="14.25" hidden="false" customHeight="false" outlineLevel="1" collapsed="false">
      <c r="A317" s="205"/>
      <c r="B317" s="706" t="s">
        <v>598</v>
      </c>
      <c r="C317" s="205" t="s">
        <v>1352</v>
      </c>
      <c r="D317" s="707" t="s">
        <v>95</v>
      </c>
      <c r="E317" s="708" t="n">
        <v>6629</v>
      </c>
      <c r="F317" s="696"/>
      <c r="G317" s="696" t="n">
        <f aca="false">ROUNDUP(E317*1.11,0)</f>
        <v>7359</v>
      </c>
      <c r="H317" s="531" t="n">
        <v>2187</v>
      </c>
      <c r="I317" s="696" t="n">
        <f aca="false">ROUNDDOWN(E317*33%,0)</f>
        <v>2187</v>
      </c>
    </row>
    <row r="318" customFormat="false" ht="14.25" hidden="false" customHeight="false" outlineLevel="1" collapsed="false">
      <c r="A318" s="205"/>
      <c r="B318" s="706" t="s">
        <v>599</v>
      </c>
      <c r="C318" s="205" t="s">
        <v>1353</v>
      </c>
      <c r="D318" s="707" t="s">
        <v>95</v>
      </c>
      <c r="E318" s="708" t="n">
        <v>9450</v>
      </c>
      <c r="F318" s="696"/>
      <c r="G318" s="696" t="n">
        <f aca="false">ROUNDUP(E318*1.11,0)</f>
        <v>10490</v>
      </c>
      <c r="H318" s="531" t="n">
        <v>3118</v>
      </c>
      <c r="I318" s="696" t="n">
        <f aca="false">ROUNDDOWN(E318*33%,0)</f>
        <v>3118</v>
      </c>
    </row>
    <row r="319" customFormat="false" ht="14.25" hidden="false" customHeight="false" outlineLevel="1" collapsed="false">
      <c r="A319" s="205"/>
      <c r="B319" s="706" t="s">
        <v>600</v>
      </c>
      <c r="C319" s="205" t="s">
        <v>1354</v>
      </c>
      <c r="D319" s="707" t="s">
        <v>95</v>
      </c>
      <c r="E319" s="708" t="n">
        <v>6444</v>
      </c>
      <c r="F319" s="696"/>
      <c r="G319" s="696" t="n">
        <f aca="false">ROUNDUP(E319*1.11,0)</f>
        <v>7153</v>
      </c>
      <c r="H319" s="531" t="n">
        <v>2126</v>
      </c>
      <c r="I319" s="696" t="n">
        <f aca="false">ROUNDDOWN(E319*33%,0)</f>
        <v>2126</v>
      </c>
    </row>
    <row r="320" customFormat="false" ht="14.25" hidden="false" customHeight="false" outlineLevel="1" collapsed="false">
      <c r="A320" s="205"/>
      <c r="B320" s="706" t="s">
        <v>601</v>
      </c>
      <c r="C320" s="205" t="s">
        <v>1355</v>
      </c>
      <c r="D320" s="707" t="s">
        <v>95</v>
      </c>
      <c r="E320" s="708" t="n">
        <v>6347</v>
      </c>
      <c r="F320" s="696"/>
      <c r="G320" s="696" t="n">
        <f aca="false">ROUNDUP(E320*1.11,0)</f>
        <v>7046</v>
      </c>
      <c r="H320" s="531" t="n">
        <v>2094</v>
      </c>
      <c r="I320" s="696" t="n">
        <f aca="false">ROUNDDOWN(E320*33%,0)</f>
        <v>2094</v>
      </c>
    </row>
    <row r="321" customFormat="false" ht="14.25" hidden="false" customHeight="false" outlineLevel="0" collapsed="false">
      <c r="A321" s="702" t="s">
        <v>603</v>
      </c>
      <c r="B321" s="703"/>
      <c r="C321" s="702"/>
      <c r="D321" s="704"/>
      <c r="E321" s="705" t="n">
        <v>0</v>
      </c>
      <c r="F321" s="696"/>
      <c r="G321" s="696" t="n">
        <f aca="false">ROUNDUP(E321*1.11,0)</f>
        <v>0</v>
      </c>
      <c r="H321" s="531" t="n">
        <v>0</v>
      </c>
      <c r="I321" s="696" t="n">
        <f aca="false">ROUNDDOWN(E321*33%,0)</f>
        <v>0</v>
      </c>
    </row>
    <row r="322" customFormat="false" ht="14.25" hidden="false" customHeight="false" outlineLevel="1" collapsed="false">
      <c r="A322" s="205"/>
      <c r="B322" s="706" t="s">
        <v>604</v>
      </c>
      <c r="C322" s="205" t="s">
        <v>1356</v>
      </c>
      <c r="D322" s="707" t="s">
        <v>95</v>
      </c>
      <c r="E322" s="708" t="n">
        <v>143</v>
      </c>
      <c r="F322" s="696"/>
      <c r="G322" s="696" t="n">
        <f aca="false">ROUNDUP(E322*1.11,0)</f>
        <v>159</v>
      </c>
      <c r="H322" s="531" t="n">
        <v>47</v>
      </c>
      <c r="I322" s="696" t="n">
        <f aca="false">ROUNDDOWN(E322*33%,0)</f>
        <v>47</v>
      </c>
    </row>
    <row r="323" customFormat="false" ht="14.25" hidden="false" customHeight="false" outlineLevel="1" collapsed="false">
      <c r="A323" s="205"/>
      <c r="B323" s="706" t="s">
        <v>605</v>
      </c>
      <c r="C323" s="205" t="s">
        <v>1357</v>
      </c>
      <c r="D323" s="707" t="s">
        <v>95</v>
      </c>
      <c r="E323" s="708" t="n">
        <v>139</v>
      </c>
      <c r="F323" s="696"/>
      <c r="G323" s="696" t="n">
        <f aca="false">ROUNDUP(E323*1.11,0)</f>
        <v>155</v>
      </c>
      <c r="H323" s="531" t="n">
        <v>45</v>
      </c>
      <c r="I323" s="696" t="n">
        <f aca="false">ROUNDDOWN(E323*33%,0)</f>
        <v>45</v>
      </c>
    </row>
    <row r="324" customFormat="false" ht="14.25" hidden="false" customHeight="false" outlineLevel="1" collapsed="false">
      <c r="A324" s="205"/>
      <c r="B324" s="706" t="s">
        <v>606</v>
      </c>
      <c r="C324" s="205" t="s">
        <v>1358</v>
      </c>
      <c r="D324" s="707" t="s">
        <v>42</v>
      </c>
      <c r="E324" s="708" t="n">
        <v>46</v>
      </c>
      <c r="F324" s="696"/>
      <c r="G324" s="696" t="n">
        <f aca="false">ROUNDUP(E324*1.11,0)</f>
        <v>52</v>
      </c>
      <c r="H324" s="531" t="n">
        <v>15</v>
      </c>
      <c r="I324" s="696" t="n">
        <f aca="false">ROUNDDOWN(E324*33%,0)</f>
        <v>15</v>
      </c>
    </row>
    <row r="325" customFormat="false" ht="14.25" hidden="false" customHeight="false" outlineLevel="1" collapsed="false">
      <c r="A325" s="205"/>
      <c r="B325" s="706" t="s">
        <v>607</v>
      </c>
      <c r="C325" s="205" t="s">
        <v>1359</v>
      </c>
      <c r="D325" s="707" t="s">
        <v>95</v>
      </c>
      <c r="E325" s="708" t="n">
        <v>1270</v>
      </c>
      <c r="F325" s="696"/>
      <c r="G325" s="696" t="n">
        <f aca="false">ROUNDUP(E325*1.11,0)</f>
        <v>1410</v>
      </c>
      <c r="H325" s="531" t="n">
        <v>419</v>
      </c>
      <c r="I325" s="696" t="n">
        <f aca="false">ROUNDDOWN(E325*33%,0)</f>
        <v>419</v>
      </c>
    </row>
    <row r="326" customFormat="false" ht="14.25" hidden="false" customHeight="false" outlineLevel="1" collapsed="false">
      <c r="A326" s="205"/>
      <c r="B326" s="706" t="s">
        <v>608</v>
      </c>
      <c r="C326" s="205" t="s">
        <v>1360</v>
      </c>
      <c r="D326" s="707" t="s">
        <v>95</v>
      </c>
      <c r="E326" s="708" t="n">
        <v>1063</v>
      </c>
      <c r="F326" s="696"/>
      <c r="G326" s="696" t="n">
        <f aca="false">ROUNDUP(E326*1.11,0)</f>
        <v>1180</v>
      </c>
      <c r="H326" s="531" t="n">
        <v>350</v>
      </c>
      <c r="I326" s="696" t="n">
        <f aca="false">ROUNDDOWN(E326*33%,0)</f>
        <v>350</v>
      </c>
    </row>
    <row r="327" customFormat="false" ht="14.25" hidden="false" customHeight="false" outlineLevel="1" collapsed="false">
      <c r="A327" s="205"/>
      <c r="B327" s="706" t="s">
        <v>609</v>
      </c>
      <c r="C327" s="205" t="s">
        <v>1361</v>
      </c>
      <c r="D327" s="707" t="s">
        <v>95</v>
      </c>
      <c r="E327" s="708" t="n">
        <v>893</v>
      </c>
      <c r="F327" s="696"/>
      <c r="G327" s="696" t="n">
        <f aca="false">ROUNDUP(E327*1.11,0)</f>
        <v>992</v>
      </c>
      <c r="H327" s="531" t="n">
        <v>294</v>
      </c>
      <c r="I327" s="696" t="n">
        <f aca="false">ROUNDDOWN(E327*33%,0)</f>
        <v>294</v>
      </c>
    </row>
    <row r="328" customFormat="false" ht="14.25" hidden="false" customHeight="false" outlineLevel="1" collapsed="false">
      <c r="A328" s="205"/>
      <c r="B328" s="706" t="s">
        <v>610</v>
      </c>
      <c r="C328" s="205" t="s">
        <v>1362</v>
      </c>
      <c r="D328" s="707" t="s">
        <v>95</v>
      </c>
      <c r="E328" s="708" t="n">
        <v>4514</v>
      </c>
      <c r="F328" s="696"/>
      <c r="G328" s="696" t="n">
        <f aca="false">ROUNDUP(E328*1.11,0)</f>
        <v>5011</v>
      </c>
      <c r="H328" s="531" t="n">
        <v>1489</v>
      </c>
      <c r="I328" s="696" t="n">
        <f aca="false">ROUNDDOWN(E328*33%,0)</f>
        <v>1489</v>
      </c>
    </row>
    <row r="329" customFormat="false" ht="14.25" hidden="false" customHeight="false" outlineLevel="1" collapsed="false">
      <c r="A329" s="205"/>
      <c r="B329" s="706" t="s">
        <v>611</v>
      </c>
      <c r="C329" s="205" t="s">
        <v>1363</v>
      </c>
      <c r="D329" s="707" t="s">
        <v>95</v>
      </c>
      <c r="E329" s="708" t="n">
        <v>470</v>
      </c>
      <c r="F329" s="696"/>
      <c r="G329" s="696" t="n">
        <f aca="false">ROUNDUP(E329*1.11,0)</f>
        <v>522</v>
      </c>
      <c r="H329" s="531" t="n">
        <v>155</v>
      </c>
      <c r="I329" s="696" t="n">
        <f aca="false">ROUNDDOWN(E329*33%,0)</f>
        <v>155</v>
      </c>
    </row>
    <row r="330" customFormat="false" ht="14.25" hidden="false" customHeight="false" outlineLevel="1" collapsed="false">
      <c r="A330" s="205"/>
      <c r="B330" s="706" t="s">
        <v>612</v>
      </c>
      <c r="C330" s="205" t="s">
        <v>1364</v>
      </c>
      <c r="D330" s="707" t="s">
        <v>95</v>
      </c>
      <c r="E330" s="708" t="n">
        <v>482</v>
      </c>
      <c r="F330" s="696"/>
      <c r="G330" s="696" t="n">
        <f aca="false">ROUNDUP(E330*1.11,0)</f>
        <v>536</v>
      </c>
      <c r="H330" s="531" t="n">
        <v>159</v>
      </c>
      <c r="I330" s="696" t="n">
        <f aca="false">ROUNDDOWN(E330*33%,0)</f>
        <v>159</v>
      </c>
    </row>
    <row r="331" customFormat="false" ht="14.25" hidden="false" customHeight="false" outlineLevel="1" collapsed="false">
      <c r="A331" s="205"/>
      <c r="B331" s="706" t="s">
        <v>613</v>
      </c>
      <c r="C331" s="205" t="s">
        <v>1365</v>
      </c>
      <c r="D331" s="707" t="s">
        <v>95</v>
      </c>
      <c r="E331" s="708" t="n">
        <v>2116</v>
      </c>
      <c r="F331" s="696"/>
      <c r="G331" s="696" t="n">
        <f aca="false">ROUNDUP(E331*1.11,0)</f>
        <v>2349</v>
      </c>
      <c r="H331" s="531" t="n">
        <v>698</v>
      </c>
      <c r="I331" s="696" t="n">
        <f aca="false">ROUNDDOWN(E331*33%,0)</f>
        <v>698</v>
      </c>
    </row>
    <row r="332" customFormat="false" ht="14.25" hidden="false" customHeight="false" outlineLevel="1" collapsed="false">
      <c r="A332" s="205"/>
      <c r="B332" s="706" t="s">
        <v>614</v>
      </c>
      <c r="C332" s="205" t="s">
        <v>1366</v>
      </c>
      <c r="D332" s="707" t="s">
        <v>95</v>
      </c>
      <c r="E332" s="708" t="n">
        <v>5078</v>
      </c>
      <c r="F332" s="696"/>
      <c r="G332" s="696" t="n">
        <f aca="false">ROUNDUP(E332*1.11,0)</f>
        <v>5637</v>
      </c>
      <c r="H332" s="531" t="n">
        <v>1675</v>
      </c>
      <c r="I332" s="696" t="n">
        <f aca="false">ROUNDDOWN(E332*33%,0)</f>
        <v>1675</v>
      </c>
    </row>
    <row r="333" customFormat="false" ht="14.25" hidden="false" customHeight="false" outlineLevel="1" collapsed="false">
      <c r="A333" s="205"/>
      <c r="B333" s="706" t="s">
        <v>615</v>
      </c>
      <c r="C333" s="205" t="s">
        <v>1367</v>
      </c>
      <c r="D333" s="707" t="s">
        <v>95</v>
      </c>
      <c r="E333" s="708" t="n">
        <v>53</v>
      </c>
      <c r="F333" s="696"/>
      <c r="G333" s="696" t="n">
        <f aca="false">ROUNDUP(E333*1.11,0)</f>
        <v>59</v>
      </c>
      <c r="H333" s="531" t="n">
        <v>17</v>
      </c>
      <c r="I333" s="696" t="n">
        <f aca="false">ROUNDDOWN(E333*33%,0)</f>
        <v>17</v>
      </c>
    </row>
    <row r="334" customFormat="false" ht="14.25" hidden="false" customHeight="false" outlineLevel="0" collapsed="false">
      <c r="A334" s="702" t="s">
        <v>171</v>
      </c>
      <c r="B334" s="703"/>
      <c r="C334" s="702"/>
      <c r="D334" s="704"/>
      <c r="E334" s="705" t="n">
        <v>0</v>
      </c>
      <c r="F334" s="696"/>
      <c r="G334" s="696" t="n">
        <f aca="false">ROUNDUP(E334*1.11,0)</f>
        <v>0</v>
      </c>
      <c r="H334" s="531" t="n">
        <v>0</v>
      </c>
      <c r="I334" s="696" t="n">
        <f aca="false">ROUNDDOWN(E334*33%,0)</f>
        <v>0</v>
      </c>
    </row>
    <row r="335" customFormat="false" ht="14.25" hidden="false" customHeight="false" outlineLevel="1" collapsed="false">
      <c r="A335" s="205"/>
      <c r="B335" s="706" t="s">
        <v>172</v>
      </c>
      <c r="C335" s="205" t="s">
        <v>173</v>
      </c>
      <c r="D335" s="707" t="s">
        <v>174</v>
      </c>
      <c r="E335" s="708" t="n">
        <v>399</v>
      </c>
      <c r="F335" s="696"/>
      <c r="G335" s="696" t="n">
        <f aca="false">ROUNDUP(E335*1.11,0)</f>
        <v>443</v>
      </c>
      <c r="H335" s="531" t="n">
        <v>131</v>
      </c>
      <c r="I335" s="696" t="n">
        <f aca="false">ROUNDDOWN(E335*33%,0)</f>
        <v>131</v>
      </c>
    </row>
    <row r="336" customFormat="false" ht="14.25" hidden="false" customHeight="false" outlineLevel="1" collapsed="false">
      <c r="A336" s="205"/>
      <c r="B336" s="706" t="s">
        <v>175</v>
      </c>
      <c r="C336" s="205" t="s">
        <v>176</v>
      </c>
      <c r="D336" s="707" t="s">
        <v>42</v>
      </c>
      <c r="E336" s="708" t="n">
        <v>329</v>
      </c>
      <c r="F336" s="696"/>
      <c r="G336" s="696" t="n">
        <f aca="false">ROUNDUP(E336*1.11,0)</f>
        <v>366</v>
      </c>
      <c r="H336" s="531" t="n">
        <v>108</v>
      </c>
      <c r="I336" s="696" t="n">
        <f aca="false">ROUNDDOWN(E336*33%,0)</f>
        <v>108</v>
      </c>
    </row>
    <row r="337" customFormat="false" ht="14.25" hidden="false" customHeight="false" outlineLevel="1" collapsed="false">
      <c r="A337" s="205"/>
      <c r="B337" s="706" t="s">
        <v>617</v>
      </c>
      <c r="C337" s="205" t="s">
        <v>1368</v>
      </c>
      <c r="D337" s="707" t="s">
        <v>174</v>
      </c>
      <c r="E337" s="708" t="n">
        <v>1269</v>
      </c>
      <c r="F337" s="696"/>
      <c r="G337" s="696" t="n">
        <f aca="false">ROUNDUP(E337*1.11,0)</f>
        <v>1409</v>
      </c>
      <c r="H337" s="531" t="n">
        <v>418</v>
      </c>
      <c r="I337" s="696" t="n">
        <f aca="false">ROUNDDOWN(E337*33%,0)</f>
        <v>418</v>
      </c>
    </row>
    <row r="338" customFormat="false" ht="14.25" hidden="false" customHeight="false" outlineLevel="1" collapsed="false">
      <c r="A338" s="205"/>
      <c r="B338" s="706" t="s">
        <v>177</v>
      </c>
      <c r="C338" s="205" t="s">
        <v>178</v>
      </c>
      <c r="D338" s="707" t="s">
        <v>174</v>
      </c>
      <c r="E338" s="708" t="n">
        <v>329</v>
      </c>
      <c r="F338" s="696"/>
      <c r="G338" s="696" t="n">
        <f aca="false">ROUNDUP(E338*1.11,0)</f>
        <v>366</v>
      </c>
      <c r="H338" s="531" t="n">
        <v>108</v>
      </c>
      <c r="I338" s="696" t="n">
        <f aca="false">ROUNDDOWN(E338*33%,0)</f>
        <v>108</v>
      </c>
    </row>
    <row r="339" customFormat="false" ht="14.25" hidden="false" customHeight="false" outlineLevel="1" collapsed="false">
      <c r="A339" s="205"/>
      <c r="B339" s="706" t="s">
        <v>179</v>
      </c>
      <c r="C339" s="205" t="s">
        <v>180</v>
      </c>
      <c r="D339" s="707" t="s">
        <v>174</v>
      </c>
      <c r="E339" s="708" t="n">
        <v>97</v>
      </c>
      <c r="F339" s="696"/>
      <c r="G339" s="696" t="n">
        <f aca="false">ROUNDUP(E339*1.11,0)</f>
        <v>108</v>
      </c>
      <c r="H339" s="531" t="n">
        <v>32</v>
      </c>
      <c r="I339" s="696" t="n">
        <f aca="false">ROUNDDOWN(E339*33%,0)</f>
        <v>32</v>
      </c>
    </row>
    <row r="340" customFormat="false" ht="14.25" hidden="false" customHeight="false" outlineLevel="1" collapsed="false">
      <c r="A340" s="205"/>
      <c r="B340" s="706" t="s">
        <v>618</v>
      </c>
      <c r="C340" s="205" t="s">
        <v>1369</v>
      </c>
      <c r="D340" s="707" t="s">
        <v>174</v>
      </c>
      <c r="E340" s="708" t="n">
        <v>314</v>
      </c>
      <c r="F340" s="696"/>
      <c r="G340" s="696" t="n">
        <f aca="false">ROUNDUP(E340*1.11,0)</f>
        <v>349</v>
      </c>
      <c r="H340" s="531" t="n">
        <v>103</v>
      </c>
      <c r="I340" s="696" t="n">
        <f aca="false">ROUNDDOWN(E340*33%,0)</f>
        <v>103</v>
      </c>
    </row>
    <row r="341" customFormat="false" ht="14.25" hidden="false" customHeight="false" outlineLevel="1" collapsed="false">
      <c r="A341" s="205"/>
      <c r="B341" s="706" t="s">
        <v>619</v>
      </c>
      <c r="C341" s="205" t="s">
        <v>1370</v>
      </c>
      <c r="D341" s="707" t="s">
        <v>174</v>
      </c>
      <c r="E341" s="708" t="n">
        <v>314</v>
      </c>
      <c r="F341" s="696"/>
      <c r="G341" s="696" t="n">
        <f aca="false">ROUNDUP(E341*1.11,0)</f>
        <v>349</v>
      </c>
      <c r="H341" s="531" t="n">
        <v>103</v>
      </c>
      <c r="I341" s="696" t="n">
        <f aca="false">ROUNDDOWN(E341*33%,0)</f>
        <v>103</v>
      </c>
    </row>
    <row r="342" customFormat="false" ht="14.25" hidden="false" customHeight="false" outlineLevel="1" collapsed="false">
      <c r="A342" s="205"/>
      <c r="B342" s="706" t="s">
        <v>620</v>
      </c>
      <c r="C342" s="205" t="s">
        <v>1371</v>
      </c>
      <c r="D342" s="707" t="s">
        <v>42</v>
      </c>
      <c r="E342" s="708" t="n">
        <v>329</v>
      </c>
      <c r="F342" s="696"/>
      <c r="G342" s="696" t="n">
        <f aca="false">ROUNDUP(E342*1.11,0)</f>
        <v>366</v>
      </c>
      <c r="H342" s="531" t="n">
        <v>108</v>
      </c>
      <c r="I342" s="696" t="n">
        <f aca="false">ROUNDDOWN(E342*33%,0)</f>
        <v>108</v>
      </c>
    </row>
    <row r="343" customFormat="false" ht="14.25" hidden="false" customHeight="false" outlineLevel="1" collapsed="false">
      <c r="A343" s="205"/>
      <c r="B343" s="706" t="s">
        <v>621</v>
      </c>
      <c r="C343" s="205" t="s">
        <v>1372</v>
      </c>
      <c r="D343" s="707" t="s">
        <v>174</v>
      </c>
      <c r="E343" s="708" t="n">
        <v>386</v>
      </c>
      <c r="F343" s="696"/>
      <c r="G343" s="696" t="n">
        <f aca="false">ROUNDUP(E343*1.11,0)</f>
        <v>429</v>
      </c>
      <c r="H343" s="531" t="n">
        <v>127</v>
      </c>
      <c r="I343" s="696" t="n">
        <f aca="false">ROUNDDOWN(E343*33%,0)</f>
        <v>127</v>
      </c>
    </row>
    <row r="344" customFormat="false" ht="14.25" hidden="false" customHeight="false" outlineLevel="1" collapsed="false">
      <c r="A344" s="205"/>
      <c r="B344" s="706" t="s">
        <v>622</v>
      </c>
      <c r="C344" s="205" t="s">
        <v>1373</v>
      </c>
      <c r="D344" s="707" t="s">
        <v>174</v>
      </c>
      <c r="E344" s="708" t="n">
        <v>386</v>
      </c>
      <c r="F344" s="696"/>
      <c r="G344" s="696" t="n">
        <f aca="false">ROUNDUP(E344*1.11,0)</f>
        <v>429</v>
      </c>
      <c r="H344" s="531" t="n">
        <v>127</v>
      </c>
      <c r="I344" s="696" t="n">
        <f aca="false">ROUNDDOWN(E344*33%,0)</f>
        <v>127</v>
      </c>
    </row>
    <row r="345" customFormat="false" ht="14.25" hidden="false" customHeight="false" outlineLevel="1" collapsed="false">
      <c r="A345" s="205"/>
      <c r="B345" s="706" t="s">
        <v>623</v>
      </c>
      <c r="C345" s="205" t="s">
        <v>1374</v>
      </c>
      <c r="D345" s="707" t="s">
        <v>174</v>
      </c>
      <c r="E345" s="708" t="n">
        <v>441</v>
      </c>
      <c r="F345" s="696"/>
      <c r="G345" s="696" t="n">
        <f aca="false">ROUNDUP(E345*1.11,0)</f>
        <v>490</v>
      </c>
      <c r="H345" s="531" t="n">
        <v>145</v>
      </c>
      <c r="I345" s="696" t="n">
        <f aca="false">ROUNDDOWN(E345*33%,0)</f>
        <v>145</v>
      </c>
    </row>
    <row r="346" customFormat="false" ht="14.25" hidden="false" customHeight="false" outlineLevel="1" collapsed="false">
      <c r="A346" s="205"/>
      <c r="B346" s="706" t="s">
        <v>624</v>
      </c>
      <c r="C346" s="205" t="s">
        <v>1375</v>
      </c>
      <c r="D346" s="707" t="s">
        <v>174</v>
      </c>
      <c r="E346" s="708" t="n">
        <v>229</v>
      </c>
      <c r="F346" s="696"/>
      <c r="G346" s="696" t="n">
        <f aca="false">ROUNDUP(E346*1.11,0)</f>
        <v>255</v>
      </c>
      <c r="H346" s="531" t="n">
        <v>75</v>
      </c>
      <c r="I346" s="696" t="n">
        <f aca="false">ROUNDDOWN(E346*33%,0)</f>
        <v>75</v>
      </c>
    </row>
    <row r="347" customFormat="false" ht="14.25" hidden="false" customHeight="false" outlineLevel="1" collapsed="false">
      <c r="A347" s="205"/>
      <c r="B347" s="706" t="s">
        <v>625</v>
      </c>
      <c r="C347" s="205" t="s">
        <v>1376</v>
      </c>
      <c r="D347" s="707" t="s">
        <v>174</v>
      </c>
      <c r="E347" s="708" t="n">
        <v>270</v>
      </c>
      <c r="F347" s="696"/>
      <c r="G347" s="696" t="n">
        <f aca="false">ROUNDUP(E347*1.11,0)</f>
        <v>300</v>
      </c>
      <c r="H347" s="531" t="n">
        <v>89</v>
      </c>
      <c r="I347" s="696" t="n">
        <f aca="false">ROUNDDOWN(E347*33%,0)</f>
        <v>89</v>
      </c>
    </row>
    <row r="348" customFormat="false" ht="14.25" hidden="false" customHeight="false" outlineLevel="1" collapsed="false">
      <c r="A348" s="205"/>
      <c r="B348" s="706" t="s">
        <v>626</v>
      </c>
      <c r="C348" s="205" t="s">
        <v>1377</v>
      </c>
      <c r="D348" s="707" t="s">
        <v>174</v>
      </c>
      <c r="E348" s="708" t="n">
        <v>314</v>
      </c>
      <c r="F348" s="696"/>
      <c r="G348" s="696" t="n">
        <f aca="false">ROUNDUP(E348*1.11,0)</f>
        <v>349</v>
      </c>
      <c r="H348" s="531" t="n">
        <v>103</v>
      </c>
      <c r="I348" s="696" t="n">
        <f aca="false">ROUNDDOWN(E348*33%,0)</f>
        <v>103</v>
      </c>
    </row>
    <row r="349" customFormat="false" ht="14.25" hidden="false" customHeight="false" outlineLevel="1" collapsed="false">
      <c r="A349" s="205"/>
      <c r="B349" s="706" t="s">
        <v>181</v>
      </c>
      <c r="C349" s="205" t="s">
        <v>182</v>
      </c>
      <c r="D349" s="707" t="s">
        <v>174</v>
      </c>
      <c r="E349" s="708" t="n">
        <v>736</v>
      </c>
      <c r="F349" s="696"/>
      <c r="G349" s="696" t="n">
        <f aca="false">ROUNDUP(E349*1.11,0)</f>
        <v>817</v>
      </c>
      <c r="H349" s="531" t="n">
        <v>242</v>
      </c>
      <c r="I349" s="696" t="n">
        <f aca="false">ROUNDDOWN(E349*33%,0)</f>
        <v>242</v>
      </c>
    </row>
    <row r="350" customFormat="false" ht="14.25" hidden="false" customHeight="false" outlineLevel="1" collapsed="false">
      <c r="A350" s="205"/>
      <c r="B350" s="706" t="s">
        <v>627</v>
      </c>
      <c r="C350" s="205" t="s">
        <v>1378</v>
      </c>
      <c r="D350" s="707" t="s">
        <v>174</v>
      </c>
      <c r="E350" s="708" t="n">
        <v>975</v>
      </c>
      <c r="F350" s="696"/>
      <c r="G350" s="696" t="n">
        <f aca="false">ROUNDUP(E350*1.11,0)</f>
        <v>1083</v>
      </c>
      <c r="H350" s="531" t="n">
        <v>321</v>
      </c>
      <c r="I350" s="696" t="n">
        <f aca="false">ROUNDDOWN(E350*33%,0)</f>
        <v>321</v>
      </c>
    </row>
    <row r="351" customFormat="false" ht="14.25" hidden="false" customHeight="false" outlineLevel="1" collapsed="false">
      <c r="A351" s="205"/>
      <c r="B351" s="706" t="s">
        <v>628</v>
      </c>
      <c r="C351" s="205" t="s">
        <v>1379</v>
      </c>
      <c r="D351" s="707" t="s">
        <v>174</v>
      </c>
      <c r="E351" s="708" t="n">
        <v>1398</v>
      </c>
      <c r="F351" s="696"/>
      <c r="G351" s="696" t="n">
        <f aca="false">ROUNDUP(E351*1.11,0)</f>
        <v>1552</v>
      </c>
      <c r="H351" s="531" t="n">
        <v>461</v>
      </c>
      <c r="I351" s="696" t="n">
        <f aca="false">ROUNDDOWN(E351*33%,0)</f>
        <v>461</v>
      </c>
    </row>
    <row r="352" customFormat="false" ht="14.25" hidden="false" customHeight="false" outlineLevel="1" collapsed="false">
      <c r="A352" s="205"/>
      <c r="B352" s="706" t="s">
        <v>629</v>
      </c>
      <c r="C352" s="205" t="s">
        <v>1380</v>
      </c>
      <c r="D352" s="707" t="s">
        <v>174</v>
      </c>
      <c r="E352" s="708" t="n">
        <v>0</v>
      </c>
      <c r="F352" s="696"/>
      <c r="G352" s="696" t="n">
        <f aca="false">ROUNDUP(E352*1.11,0)</f>
        <v>0</v>
      </c>
      <c r="H352" s="531" t="n">
        <v>0</v>
      </c>
      <c r="I352" s="696" t="n">
        <f aca="false">ROUNDDOWN(E352*33%,0)</f>
        <v>0</v>
      </c>
    </row>
    <row r="353" customFormat="false" ht="14.25" hidden="false" customHeight="false" outlineLevel="1" collapsed="false">
      <c r="A353" s="205"/>
      <c r="B353" s="706" t="s">
        <v>630</v>
      </c>
      <c r="C353" s="205" t="s">
        <v>1381</v>
      </c>
      <c r="D353" s="707" t="s">
        <v>174</v>
      </c>
      <c r="E353" s="708" t="n">
        <v>0</v>
      </c>
      <c r="F353" s="696"/>
      <c r="G353" s="696" t="n">
        <f aca="false">ROUNDUP(E353*1.11,0)</f>
        <v>0</v>
      </c>
      <c r="H353" s="531" t="n">
        <v>0</v>
      </c>
      <c r="I353" s="696" t="n">
        <f aca="false">ROUNDDOWN(E353*33%,0)</f>
        <v>0</v>
      </c>
    </row>
    <row r="354" customFormat="false" ht="14.25" hidden="false" customHeight="false" outlineLevel="1" collapsed="false">
      <c r="A354" s="205"/>
      <c r="B354" s="706" t="s">
        <v>631</v>
      </c>
      <c r="C354" s="205" t="s">
        <v>1382</v>
      </c>
      <c r="D354" s="707" t="s">
        <v>174</v>
      </c>
      <c r="E354" s="708" t="n">
        <v>847</v>
      </c>
      <c r="F354" s="696"/>
      <c r="G354" s="696" t="n">
        <f aca="false">ROUNDUP(E354*1.11,0)</f>
        <v>941</v>
      </c>
      <c r="H354" s="531" t="n">
        <v>279</v>
      </c>
      <c r="I354" s="696" t="n">
        <f aca="false">ROUNDDOWN(E354*33%,0)</f>
        <v>279</v>
      </c>
    </row>
    <row r="355" customFormat="false" ht="14.25" hidden="false" customHeight="false" outlineLevel="1" collapsed="false">
      <c r="A355" s="205"/>
      <c r="B355" s="706" t="s">
        <v>632</v>
      </c>
      <c r="C355" s="205" t="s">
        <v>1383</v>
      </c>
      <c r="D355" s="707" t="s">
        <v>95</v>
      </c>
      <c r="E355" s="708" t="n">
        <v>2963</v>
      </c>
      <c r="F355" s="696"/>
      <c r="G355" s="696" t="n">
        <f aca="false">ROUNDUP(E355*1.11,0)</f>
        <v>3289</v>
      </c>
      <c r="H355" s="531" t="n">
        <v>977</v>
      </c>
      <c r="I355" s="696" t="n">
        <f aca="false">ROUNDDOWN(E355*33%,0)</f>
        <v>977</v>
      </c>
    </row>
    <row r="356" customFormat="false" ht="14.25" hidden="false" customHeight="false" outlineLevel="1" collapsed="false">
      <c r="A356" s="205"/>
      <c r="B356" s="706" t="s">
        <v>633</v>
      </c>
      <c r="C356" s="205" t="s">
        <v>1384</v>
      </c>
      <c r="D356" s="707" t="s">
        <v>95</v>
      </c>
      <c r="E356" s="708" t="n">
        <v>4373</v>
      </c>
      <c r="F356" s="696"/>
      <c r="G356" s="696" t="n">
        <f aca="false">ROUNDUP(E356*1.11,0)</f>
        <v>4855</v>
      </c>
      <c r="H356" s="531" t="n">
        <v>1443</v>
      </c>
      <c r="I356" s="696" t="n">
        <f aca="false">ROUNDDOWN(E356*33%,0)</f>
        <v>1443</v>
      </c>
    </row>
    <row r="357" customFormat="false" ht="14.25" hidden="false" customHeight="false" outlineLevel="1" collapsed="false">
      <c r="A357" s="205"/>
      <c r="B357" s="706" t="s">
        <v>634</v>
      </c>
      <c r="C357" s="205" t="s">
        <v>1385</v>
      </c>
      <c r="D357" s="707" t="s">
        <v>95</v>
      </c>
      <c r="E357" s="708" t="n">
        <v>2116</v>
      </c>
      <c r="F357" s="696"/>
      <c r="G357" s="696" t="n">
        <f aca="false">ROUNDUP(E357*1.11,0)</f>
        <v>2349</v>
      </c>
      <c r="H357" s="531" t="n">
        <v>698</v>
      </c>
      <c r="I357" s="696" t="n">
        <f aca="false">ROUNDDOWN(E357*33%,0)</f>
        <v>698</v>
      </c>
    </row>
    <row r="358" customFormat="false" ht="14.25" hidden="false" customHeight="false" outlineLevel="1" collapsed="false">
      <c r="A358" s="205"/>
      <c r="B358" s="706" t="s">
        <v>635</v>
      </c>
      <c r="C358" s="205" t="s">
        <v>1386</v>
      </c>
      <c r="D358" s="707" t="s">
        <v>95</v>
      </c>
      <c r="E358" s="708" t="n">
        <v>1768</v>
      </c>
      <c r="F358" s="696"/>
      <c r="G358" s="696" t="n">
        <f aca="false">ROUNDUP(E358*1.11,0)</f>
        <v>1963</v>
      </c>
      <c r="H358" s="531" t="n">
        <v>583</v>
      </c>
      <c r="I358" s="696" t="n">
        <f aca="false">ROUNDDOWN(E358*33%,0)</f>
        <v>583</v>
      </c>
    </row>
    <row r="359" customFormat="false" ht="14.25" hidden="false" customHeight="false" outlineLevel="1" collapsed="false">
      <c r="A359" s="205"/>
      <c r="B359" s="706" t="s">
        <v>183</v>
      </c>
      <c r="C359" s="205" t="s">
        <v>184</v>
      </c>
      <c r="D359" s="707" t="s">
        <v>95</v>
      </c>
      <c r="E359" s="708" t="n">
        <v>693</v>
      </c>
      <c r="F359" s="696"/>
      <c r="G359" s="696" t="n">
        <f aca="false">ROUNDUP(E359*1.11,0)</f>
        <v>770</v>
      </c>
      <c r="H359" s="531" t="n">
        <v>228</v>
      </c>
      <c r="I359" s="696" t="n">
        <f aca="false">ROUNDDOWN(E359*33%,0)</f>
        <v>228</v>
      </c>
    </row>
    <row r="360" customFormat="false" ht="14.25" hidden="false" customHeight="false" outlineLevel="1" collapsed="false">
      <c r="A360" s="205"/>
      <c r="B360" s="706" t="s">
        <v>636</v>
      </c>
      <c r="C360" s="205" t="s">
        <v>1387</v>
      </c>
      <c r="D360" s="707" t="s">
        <v>95</v>
      </c>
      <c r="E360" s="708" t="n">
        <v>847</v>
      </c>
      <c r="F360" s="696"/>
      <c r="G360" s="696" t="n">
        <f aca="false">ROUNDUP(E360*1.11,0)</f>
        <v>941</v>
      </c>
      <c r="H360" s="531" t="n">
        <v>279</v>
      </c>
      <c r="I360" s="696" t="n">
        <f aca="false">ROUNDDOWN(E360*33%,0)</f>
        <v>279</v>
      </c>
    </row>
    <row r="361" customFormat="false" ht="14.25" hidden="false" customHeight="false" outlineLevel="1" collapsed="false">
      <c r="A361" s="205"/>
      <c r="B361" s="706" t="s">
        <v>637</v>
      </c>
      <c r="C361" s="205" t="s">
        <v>1388</v>
      </c>
      <c r="D361" s="707" t="s">
        <v>95</v>
      </c>
      <c r="E361" s="708" t="n">
        <v>1738</v>
      </c>
      <c r="F361" s="696"/>
      <c r="G361" s="696" t="n">
        <f aca="false">ROUNDUP(E361*1.11,0)</f>
        <v>1930</v>
      </c>
      <c r="H361" s="531" t="n">
        <v>573</v>
      </c>
      <c r="I361" s="696" t="n">
        <f aca="false">ROUNDDOWN(E361*33%,0)</f>
        <v>573</v>
      </c>
    </row>
    <row r="362" customFormat="false" ht="14.25" hidden="false" customHeight="false" outlineLevel="1" collapsed="false">
      <c r="A362" s="205"/>
      <c r="B362" s="706" t="s">
        <v>638</v>
      </c>
      <c r="C362" s="205" t="s">
        <v>1389</v>
      </c>
      <c r="D362" s="707" t="s">
        <v>95</v>
      </c>
      <c r="E362" s="708" t="n">
        <v>1636</v>
      </c>
      <c r="F362" s="696"/>
      <c r="G362" s="696" t="n">
        <f aca="false">ROUNDUP(E362*1.11,0)</f>
        <v>1816</v>
      </c>
      <c r="H362" s="531" t="n">
        <v>539</v>
      </c>
      <c r="I362" s="696" t="n">
        <f aca="false">ROUNDDOWN(E362*33%,0)</f>
        <v>539</v>
      </c>
    </row>
    <row r="363" customFormat="false" ht="14.25" hidden="false" customHeight="false" outlineLevel="1" collapsed="false">
      <c r="A363" s="205"/>
      <c r="B363" s="706" t="s">
        <v>185</v>
      </c>
      <c r="C363" s="205" t="s">
        <v>186</v>
      </c>
      <c r="D363" s="707" t="s">
        <v>95</v>
      </c>
      <c r="E363" s="708" t="n">
        <v>163</v>
      </c>
      <c r="F363" s="696"/>
      <c r="G363" s="696" t="n">
        <f aca="false">ROUNDUP(E363*1.11,0)</f>
        <v>181</v>
      </c>
      <c r="H363" s="531" t="n">
        <v>53</v>
      </c>
      <c r="I363" s="696" t="n">
        <f aca="false">ROUNDDOWN(E363*33%,0)</f>
        <v>53</v>
      </c>
    </row>
    <row r="364" customFormat="false" ht="14.25" hidden="false" customHeight="false" outlineLevel="1" collapsed="false">
      <c r="A364" s="205"/>
      <c r="B364" s="706" t="s">
        <v>639</v>
      </c>
      <c r="C364" s="205" t="s">
        <v>1390</v>
      </c>
      <c r="D364" s="707" t="s">
        <v>95</v>
      </c>
      <c r="E364" s="708" t="n">
        <v>822</v>
      </c>
      <c r="F364" s="696"/>
      <c r="G364" s="696" t="n">
        <f aca="false">ROUNDUP(E364*1.11,0)</f>
        <v>913</v>
      </c>
      <c r="H364" s="531" t="n">
        <v>271</v>
      </c>
      <c r="I364" s="696" t="n">
        <f aca="false">ROUNDDOWN(E364*33%,0)</f>
        <v>271</v>
      </c>
    </row>
    <row r="365" customFormat="false" ht="14.25" hidden="false" customHeight="false" outlineLevel="1" collapsed="false">
      <c r="A365" s="205"/>
      <c r="B365" s="706" t="s">
        <v>640</v>
      </c>
      <c r="C365" s="205" t="s">
        <v>1391</v>
      </c>
      <c r="D365" s="707" t="s">
        <v>95</v>
      </c>
      <c r="E365" s="708" t="n">
        <v>1911</v>
      </c>
      <c r="F365" s="696"/>
      <c r="G365" s="696" t="n">
        <f aca="false">ROUNDUP(E365*1.11,0)</f>
        <v>2122</v>
      </c>
      <c r="H365" s="531" t="n">
        <v>630</v>
      </c>
      <c r="I365" s="696" t="n">
        <f aca="false">ROUNDDOWN(E365*33%,0)</f>
        <v>630</v>
      </c>
    </row>
    <row r="366" customFormat="false" ht="14.25" hidden="false" customHeight="false" outlineLevel="1" collapsed="false">
      <c r="A366" s="205"/>
      <c r="B366" s="706" t="s">
        <v>641</v>
      </c>
      <c r="C366" s="205" t="s">
        <v>1392</v>
      </c>
      <c r="D366" s="707" t="s">
        <v>95</v>
      </c>
      <c r="E366" s="708" t="n">
        <v>1486</v>
      </c>
      <c r="F366" s="696"/>
      <c r="G366" s="696" t="n">
        <f aca="false">ROUNDUP(E366*1.11,0)</f>
        <v>1650</v>
      </c>
      <c r="H366" s="531" t="n">
        <v>490</v>
      </c>
      <c r="I366" s="696" t="n">
        <f aca="false">ROUNDDOWN(E366*33%,0)</f>
        <v>490</v>
      </c>
    </row>
    <row r="367" customFormat="false" ht="14.25" hidden="false" customHeight="false" outlineLevel="1" collapsed="false">
      <c r="A367" s="205"/>
      <c r="B367" s="706" t="s">
        <v>642</v>
      </c>
      <c r="C367" s="205" t="s">
        <v>1393</v>
      </c>
      <c r="D367" s="707" t="s">
        <v>95</v>
      </c>
      <c r="E367" s="708" t="n">
        <v>1270</v>
      </c>
      <c r="F367" s="696"/>
      <c r="G367" s="696" t="n">
        <f aca="false">ROUNDUP(E367*1.11,0)</f>
        <v>1410</v>
      </c>
      <c r="H367" s="531" t="n">
        <v>419</v>
      </c>
      <c r="I367" s="696" t="n">
        <f aca="false">ROUNDDOWN(E367*33%,0)</f>
        <v>419</v>
      </c>
    </row>
    <row r="368" customFormat="false" ht="14.25" hidden="false" customHeight="false" outlineLevel="1" collapsed="false">
      <c r="A368" s="205"/>
      <c r="B368" s="706" t="s">
        <v>643</v>
      </c>
      <c r="C368" s="205" t="s">
        <v>1394</v>
      </c>
      <c r="D368" s="707" t="s">
        <v>95</v>
      </c>
      <c r="E368" s="708" t="n">
        <v>2539</v>
      </c>
      <c r="F368" s="696"/>
      <c r="G368" s="696" t="n">
        <f aca="false">ROUNDUP(E368*1.11,0)</f>
        <v>2819</v>
      </c>
      <c r="H368" s="531" t="n">
        <v>837</v>
      </c>
      <c r="I368" s="696" t="n">
        <f aca="false">ROUNDDOWN(E368*33%,0)</f>
        <v>837</v>
      </c>
    </row>
    <row r="369" customFormat="false" ht="14.25" hidden="false" customHeight="false" outlineLevel="1" collapsed="false">
      <c r="A369" s="205"/>
      <c r="B369" s="706" t="s">
        <v>644</v>
      </c>
      <c r="C369" s="205" t="s">
        <v>1395</v>
      </c>
      <c r="D369" s="707" t="s">
        <v>95</v>
      </c>
      <c r="E369" s="708" t="n">
        <v>1711</v>
      </c>
      <c r="F369" s="696"/>
      <c r="G369" s="696" t="n">
        <f aca="false">ROUNDUP(E369*1.11,0)</f>
        <v>1900</v>
      </c>
      <c r="H369" s="531" t="n">
        <v>564</v>
      </c>
      <c r="I369" s="696" t="n">
        <f aca="false">ROUNDDOWN(E369*33%,0)</f>
        <v>564</v>
      </c>
    </row>
    <row r="370" customFormat="false" ht="14.25" hidden="false" customHeight="false" outlineLevel="1" collapsed="false">
      <c r="A370" s="205"/>
      <c r="B370" s="706" t="s">
        <v>645</v>
      </c>
      <c r="C370" s="205" t="s">
        <v>1396</v>
      </c>
      <c r="D370" s="707" t="s">
        <v>95</v>
      </c>
      <c r="E370" s="708" t="n">
        <v>2316</v>
      </c>
      <c r="F370" s="696"/>
      <c r="G370" s="696" t="n">
        <f aca="false">ROUNDUP(E370*1.11,0)</f>
        <v>2571</v>
      </c>
      <c r="H370" s="531" t="n">
        <v>764</v>
      </c>
      <c r="I370" s="696" t="n">
        <f aca="false">ROUNDDOWN(E370*33%,0)</f>
        <v>764</v>
      </c>
    </row>
    <row r="371" customFormat="false" ht="14.25" hidden="false" customHeight="false" outlineLevel="1" collapsed="false">
      <c r="A371" s="205"/>
      <c r="B371" s="706" t="s">
        <v>646</v>
      </c>
      <c r="C371" s="205" t="s">
        <v>1397</v>
      </c>
      <c r="D371" s="707" t="s">
        <v>95</v>
      </c>
      <c r="E371" s="708" t="n">
        <v>3809</v>
      </c>
      <c r="F371" s="696"/>
      <c r="G371" s="696" t="n">
        <f aca="false">ROUNDUP(E371*1.11,0)</f>
        <v>4228</v>
      </c>
      <c r="H371" s="531" t="n">
        <v>1256</v>
      </c>
      <c r="I371" s="696" t="n">
        <f aca="false">ROUNDDOWN(E371*33%,0)</f>
        <v>1256</v>
      </c>
    </row>
    <row r="372" customFormat="false" ht="14.25" hidden="false" customHeight="false" outlineLevel="1" collapsed="false">
      <c r="A372" s="205"/>
      <c r="B372" s="706" t="s">
        <v>647</v>
      </c>
      <c r="C372" s="205" t="s">
        <v>1398</v>
      </c>
      <c r="D372" s="707" t="s">
        <v>95</v>
      </c>
      <c r="E372" s="708" t="n">
        <v>5021</v>
      </c>
      <c r="F372" s="696"/>
      <c r="G372" s="696" t="n">
        <f aca="false">ROUNDUP(E372*1.11,0)</f>
        <v>5574</v>
      </c>
      <c r="H372" s="531" t="n">
        <v>1656</v>
      </c>
      <c r="I372" s="696" t="n">
        <f aca="false">ROUNDDOWN(E372*33%,0)</f>
        <v>1656</v>
      </c>
    </row>
    <row r="373" customFormat="false" ht="14.25" hidden="false" customHeight="false" outlineLevel="1" collapsed="false">
      <c r="A373" s="205"/>
      <c r="B373" s="706" t="s">
        <v>648</v>
      </c>
      <c r="C373" s="205" t="s">
        <v>1399</v>
      </c>
      <c r="D373" s="707" t="s">
        <v>95</v>
      </c>
      <c r="E373" s="708" t="n">
        <v>1711</v>
      </c>
      <c r="F373" s="696"/>
      <c r="G373" s="696" t="n">
        <f aca="false">ROUNDUP(E373*1.11,0)</f>
        <v>1900</v>
      </c>
      <c r="H373" s="531" t="n">
        <v>564</v>
      </c>
      <c r="I373" s="696" t="n">
        <f aca="false">ROUNDDOWN(E373*33%,0)</f>
        <v>564</v>
      </c>
    </row>
    <row r="374" customFormat="false" ht="14.25" hidden="false" customHeight="false" outlineLevel="1" collapsed="false">
      <c r="A374" s="205"/>
      <c r="B374" s="706" t="s">
        <v>649</v>
      </c>
      <c r="C374" s="205" t="s">
        <v>1400</v>
      </c>
      <c r="D374" s="707" t="s">
        <v>95</v>
      </c>
      <c r="E374" s="708" t="n">
        <v>834</v>
      </c>
      <c r="F374" s="696"/>
      <c r="G374" s="696" t="n">
        <f aca="false">ROUNDUP(E374*1.11,0)</f>
        <v>926</v>
      </c>
      <c r="H374" s="531" t="n">
        <v>275</v>
      </c>
      <c r="I374" s="696" t="n">
        <f aca="false">ROUNDDOWN(E374*33%,0)</f>
        <v>275</v>
      </c>
    </row>
    <row r="375" customFormat="false" ht="14.25" hidden="false" customHeight="false" outlineLevel="1" collapsed="false">
      <c r="A375" s="205"/>
      <c r="B375" s="706" t="s">
        <v>650</v>
      </c>
      <c r="C375" s="205" t="s">
        <v>1401</v>
      </c>
      <c r="D375" s="707" t="s">
        <v>95</v>
      </c>
      <c r="E375" s="708" t="n">
        <v>736</v>
      </c>
      <c r="F375" s="696"/>
      <c r="G375" s="696" t="n">
        <f aca="false">ROUNDUP(E375*1.11,0)</f>
        <v>817</v>
      </c>
      <c r="H375" s="531" t="n">
        <v>242</v>
      </c>
      <c r="I375" s="696" t="n">
        <f aca="false">ROUNDDOWN(E375*33%,0)</f>
        <v>242</v>
      </c>
    </row>
    <row r="376" customFormat="false" ht="14.25" hidden="false" customHeight="false" outlineLevel="1" collapsed="false">
      <c r="A376" s="205"/>
      <c r="B376" s="706" t="s">
        <v>651</v>
      </c>
      <c r="C376" s="205" t="s">
        <v>1402</v>
      </c>
      <c r="D376" s="707" t="s">
        <v>95</v>
      </c>
      <c r="E376" s="708" t="n">
        <v>1328</v>
      </c>
      <c r="F376" s="696"/>
      <c r="G376" s="696" t="n">
        <f aca="false">ROUNDUP(E376*1.11,0)</f>
        <v>1475</v>
      </c>
      <c r="H376" s="531" t="n">
        <v>438</v>
      </c>
      <c r="I376" s="696" t="n">
        <f aca="false">ROUNDDOWN(E376*33%,0)</f>
        <v>438</v>
      </c>
    </row>
    <row r="377" customFormat="false" ht="14.25" hidden="false" customHeight="false" outlineLevel="1" collapsed="false">
      <c r="A377" s="205"/>
      <c r="B377" s="706" t="s">
        <v>652</v>
      </c>
      <c r="C377" s="205" t="s">
        <v>1403</v>
      </c>
      <c r="D377" s="707" t="s">
        <v>95</v>
      </c>
      <c r="E377" s="708" t="n">
        <v>975</v>
      </c>
      <c r="F377" s="696"/>
      <c r="G377" s="696" t="n">
        <f aca="false">ROUNDUP(E377*1.11,0)</f>
        <v>1083</v>
      </c>
      <c r="H377" s="531" t="n">
        <v>321</v>
      </c>
      <c r="I377" s="696" t="n">
        <f aca="false">ROUNDDOWN(E377*33%,0)</f>
        <v>321</v>
      </c>
    </row>
    <row r="378" customFormat="false" ht="14.25" hidden="false" customHeight="false" outlineLevel="1" collapsed="false">
      <c r="A378" s="205"/>
      <c r="B378" s="706" t="s">
        <v>653</v>
      </c>
      <c r="C378" s="205" t="s">
        <v>1404</v>
      </c>
      <c r="D378" s="707" t="s">
        <v>95</v>
      </c>
      <c r="E378" s="708" t="n">
        <v>2116</v>
      </c>
      <c r="F378" s="696"/>
      <c r="G378" s="696" t="n">
        <f aca="false">ROUNDUP(E378*1.11,0)</f>
        <v>2349</v>
      </c>
      <c r="H378" s="531" t="n">
        <v>698</v>
      </c>
      <c r="I378" s="696" t="n">
        <f aca="false">ROUNDDOWN(E378*33%,0)</f>
        <v>698</v>
      </c>
    </row>
    <row r="379" customFormat="false" ht="14.25" hidden="false" customHeight="false" outlineLevel="1" collapsed="false">
      <c r="A379" s="205"/>
      <c r="B379" s="706" t="s">
        <v>654</v>
      </c>
      <c r="C379" s="205" t="s">
        <v>1405</v>
      </c>
      <c r="D379" s="707" t="s">
        <v>95</v>
      </c>
      <c r="E379" s="708" t="n">
        <v>2963</v>
      </c>
      <c r="F379" s="696"/>
      <c r="G379" s="696" t="n">
        <f aca="false">ROUNDUP(E379*1.11,0)</f>
        <v>3289</v>
      </c>
      <c r="H379" s="531" t="n">
        <v>977</v>
      </c>
      <c r="I379" s="696" t="n">
        <f aca="false">ROUNDDOWN(E379*33%,0)</f>
        <v>977</v>
      </c>
    </row>
    <row r="380" customFormat="false" ht="14.25" hidden="false" customHeight="false" outlineLevel="1" collapsed="false">
      <c r="A380" s="205"/>
      <c r="B380" s="706" t="s">
        <v>655</v>
      </c>
      <c r="C380" s="205" t="s">
        <v>1406</v>
      </c>
      <c r="D380" s="707" t="s">
        <v>95</v>
      </c>
      <c r="E380" s="708" t="n">
        <v>2756</v>
      </c>
      <c r="F380" s="696"/>
      <c r="G380" s="696" t="n">
        <f aca="false">ROUNDUP(E380*1.11,0)</f>
        <v>3060</v>
      </c>
      <c r="H380" s="531" t="n">
        <v>909</v>
      </c>
      <c r="I380" s="696" t="n">
        <f aca="false">ROUNDDOWN(E380*33%,0)</f>
        <v>909</v>
      </c>
    </row>
    <row r="381" customFormat="false" ht="14.25" hidden="false" customHeight="false" outlineLevel="1" collapsed="false">
      <c r="A381" s="205"/>
      <c r="B381" s="706" t="s">
        <v>656</v>
      </c>
      <c r="C381" s="205" t="s">
        <v>1407</v>
      </c>
      <c r="D381" s="707" t="s">
        <v>42</v>
      </c>
      <c r="E381" s="708" t="n">
        <v>4167</v>
      </c>
      <c r="F381" s="696"/>
      <c r="G381" s="696" t="n">
        <f aca="false">ROUNDUP(E381*1.11,0)</f>
        <v>4626</v>
      </c>
      <c r="H381" s="531" t="n">
        <v>1375</v>
      </c>
      <c r="I381" s="696" t="n">
        <f aca="false">ROUNDDOWN(E381*33%,0)</f>
        <v>1375</v>
      </c>
    </row>
    <row r="382" customFormat="false" ht="14.25" hidden="false" customHeight="false" outlineLevel="1" collapsed="false">
      <c r="A382" s="205"/>
      <c r="B382" s="706" t="s">
        <v>657</v>
      </c>
      <c r="C382" s="205" t="s">
        <v>1408</v>
      </c>
      <c r="D382" s="707" t="s">
        <v>95</v>
      </c>
      <c r="E382" s="708" t="n">
        <v>1034</v>
      </c>
      <c r="F382" s="696"/>
      <c r="G382" s="696" t="n">
        <f aca="false">ROUNDUP(E382*1.11,0)</f>
        <v>1148</v>
      </c>
      <c r="H382" s="531" t="n">
        <v>341</v>
      </c>
      <c r="I382" s="696" t="n">
        <f aca="false">ROUNDDOWN(E382*33%,0)</f>
        <v>341</v>
      </c>
    </row>
    <row r="383" customFormat="false" ht="14.25" hidden="false" customHeight="false" outlineLevel="1" collapsed="false">
      <c r="A383" s="205"/>
      <c r="B383" s="706" t="s">
        <v>658</v>
      </c>
      <c r="C383" s="205" t="s">
        <v>1409</v>
      </c>
      <c r="D383" s="707" t="s">
        <v>95</v>
      </c>
      <c r="E383" s="708" t="n">
        <v>7616</v>
      </c>
      <c r="F383" s="696"/>
      <c r="G383" s="696" t="n">
        <f aca="false">ROUNDUP(E383*1.11,0)</f>
        <v>8454</v>
      </c>
      <c r="H383" s="531" t="n">
        <v>2513</v>
      </c>
      <c r="I383" s="696" t="n">
        <f aca="false">ROUNDDOWN(E383*33%,0)</f>
        <v>2513</v>
      </c>
    </row>
    <row r="384" customFormat="false" ht="14.25" hidden="false" customHeight="false" outlineLevel="1" collapsed="false">
      <c r="A384" s="205"/>
      <c r="B384" s="706" t="s">
        <v>659</v>
      </c>
      <c r="C384" s="205" t="s">
        <v>1410</v>
      </c>
      <c r="D384" s="707" t="s">
        <v>25</v>
      </c>
      <c r="E384" s="708" t="n">
        <v>2147</v>
      </c>
      <c r="F384" s="696"/>
      <c r="G384" s="696" t="n">
        <f aca="false">ROUNDUP(E384*1.11,0)</f>
        <v>2384</v>
      </c>
      <c r="H384" s="531" t="n">
        <v>708</v>
      </c>
      <c r="I384" s="696" t="n">
        <f aca="false">ROUNDDOWN(E384*33%,0)</f>
        <v>708</v>
      </c>
    </row>
    <row r="385" customFormat="false" ht="14.25" hidden="false" customHeight="false" outlineLevel="1" collapsed="false">
      <c r="A385" s="205"/>
      <c r="B385" s="706" t="s">
        <v>660</v>
      </c>
      <c r="C385" s="205" t="s">
        <v>1411</v>
      </c>
      <c r="D385" s="707" t="s">
        <v>95</v>
      </c>
      <c r="E385" s="708" t="n">
        <v>8321</v>
      </c>
      <c r="F385" s="696"/>
      <c r="G385" s="696" t="n">
        <f aca="false">ROUNDUP(E385*1.11,0)</f>
        <v>9237</v>
      </c>
      <c r="H385" s="531" t="n">
        <v>2745</v>
      </c>
      <c r="I385" s="696" t="n">
        <f aca="false">ROUNDDOWN(E385*33%,0)</f>
        <v>2745</v>
      </c>
    </row>
    <row r="386" customFormat="false" ht="14.25" hidden="false" customHeight="false" outlineLevel="1" collapsed="false">
      <c r="A386" s="205"/>
      <c r="B386" s="706" t="s">
        <v>661</v>
      </c>
      <c r="C386" s="205" t="s">
        <v>1412</v>
      </c>
      <c r="D386" s="707" t="s">
        <v>95</v>
      </c>
      <c r="E386" s="708" t="n">
        <v>11142</v>
      </c>
      <c r="F386" s="696"/>
      <c r="G386" s="696" t="n">
        <f aca="false">ROUNDUP(E386*1.11,0)</f>
        <v>12368</v>
      </c>
      <c r="H386" s="531" t="n">
        <v>3676</v>
      </c>
      <c r="I386" s="696" t="n">
        <f aca="false">ROUNDDOWN(E386*33%,0)</f>
        <v>3676</v>
      </c>
    </row>
    <row r="387" customFormat="false" ht="14.25" hidden="false" customHeight="false" outlineLevel="1" collapsed="false">
      <c r="A387" s="205"/>
      <c r="B387" s="706" t="s">
        <v>662</v>
      </c>
      <c r="C387" s="205" t="s">
        <v>1413</v>
      </c>
      <c r="D387" s="707" t="s">
        <v>95</v>
      </c>
      <c r="E387" s="708" t="n">
        <v>16783</v>
      </c>
      <c r="F387" s="696"/>
      <c r="G387" s="696" t="n">
        <f aca="false">ROUNDUP(E387*1.11,0)</f>
        <v>18630</v>
      </c>
      <c r="H387" s="531" t="n">
        <v>5538</v>
      </c>
      <c r="I387" s="696" t="n">
        <f aca="false">ROUNDDOWN(E387*33%,0)</f>
        <v>5538</v>
      </c>
    </row>
    <row r="388" customFormat="false" ht="14.25" hidden="false" customHeight="false" outlineLevel="1" collapsed="false">
      <c r="A388" s="205"/>
      <c r="B388" s="706" t="s">
        <v>663</v>
      </c>
      <c r="C388" s="205" t="s">
        <v>1414</v>
      </c>
      <c r="D388" s="707" t="s">
        <v>95</v>
      </c>
      <c r="E388" s="708" t="n">
        <v>22424</v>
      </c>
      <c r="F388" s="696"/>
      <c r="G388" s="696" t="n">
        <f aca="false">ROUNDUP(E388*1.11,0)</f>
        <v>24891</v>
      </c>
      <c r="H388" s="531" t="n">
        <v>7399</v>
      </c>
      <c r="I388" s="696" t="n">
        <f aca="false">ROUNDDOWN(E388*33%,0)</f>
        <v>7399</v>
      </c>
    </row>
    <row r="389" customFormat="false" ht="14.25" hidden="false" customHeight="false" outlineLevel="1" collapsed="false">
      <c r="A389" s="205"/>
      <c r="B389" s="706" t="s">
        <v>664</v>
      </c>
      <c r="C389" s="205" t="s">
        <v>1415</v>
      </c>
      <c r="D389" s="707" t="s">
        <v>95</v>
      </c>
      <c r="E389" s="708" t="n">
        <v>26655</v>
      </c>
      <c r="F389" s="696"/>
      <c r="G389" s="696" t="n">
        <f aca="false">ROUNDUP(E389*1.11,0)</f>
        <v>29588</v>
      </c>
      <c r="H389" s="531" t="n">
        <v>8796</v>
      </c>
      <c r="I389" s="696" t="n">
        <f aca="false">ROUNDDOWN(E389*33%,0)</f>
        <v>8796</v>
      </c>
    </row>
    <row r="390" customFormat="false" ht="14.25" hidden="false" customHeight="false" outlineLevel="1" collapsed="false">
      <c r="A390" s="205"/>
      <c r="B390" s="706" t="s">
        <v>665</v>
      </c>
      <c r="C390" s="205" t="s">
        <v>1416</v>
      </c>
      <c r="D390" s="707" t="s">
        <v>95</v>
      </c>
      <c r="E390" s="708" t="n">
        <v>40572</v>
      </c>
      <c r="F390" s="696"/>
      <c r="G390" s="696" t="n">
        <f aca="false">ROUNDUP(E390*1.11,0)</f>
        <v>45035</v>
      </c>
      <c r="H390" s="531" t="n">
        <v>13388</v>
      </c>
      <c r="I390" s="696" t="n">
        <f aca="false">ROUNDDOWN(E390*33%,0)</f>
        <v>13388</v>
      </c>
    </row>
    <row r="391" customFormat="false" ht="14.25" hidden="false" customHeight="false" outlineLevel="1" collapsed="false">
      <c r="A391" s="205"/>
      <c r="B391" s="706" t="s">
        <v>666</v>
      </c>
      <c r="C391" s="205" t="s">
        <v>1417</v>
      </c>
      <c r="D391" s="707" t="s">
        <v>95</v>
      </c>
      <c r="E391" s="708" t="n">
        <v>13328</v>
      </c>
      <c r="F391" s="696"/>
      <c r="G391" s="696" t="n">
        <f aca="false">ROUNDUP(E391*1.11,0)</f>
        <v>14795</v>
      </c>
      <c r="H391" s="531" t="n">
        <v>4398</v>
      </c>
      <c r="I391" s="696" t="n">
        <f aca="false">ROUNDDOWN(E391*33%,0)</f>
        <v>4398</v>
      </c>
    </row>
    <row r="392" customFormat="false" ht="14.25" hidden="false" customHeight="false" outlineLevel="1" collapsed="false">
      <c r="A392" s="205"/>
      <c r="B392" s="706" t="s">
        <v>667</v>
      </c>
      <c r="C392" s="205" t="s">
        <v>1418</v>
      </c>
      <c r="D392" s="707" t="s">
        <v>95</v>
      </c>
      <c r="E392" s="708" t="n">
        <v>20829</v>
      </c>
      <c r="F392" s="696"/>
      <c r="G392" s="696" t="n">
        <f aca="false">ROUNDUP(E392*1.11,0)</f>
        <v>23121</v>
      </c>
      <c r="H392" s="531" t="n">
        <v>6873</v>
      </c>
      <c r="I392" s="696" t="n">
        <f aca="false">ROUNDDOWN(E392*33%,0)</f>
        <v>6873</v>
      </c>
    </row>
    <row r="393" customFormat="false" ht="14.25" hidden="false" customHeight="false" outlineLevel="1" collapsed="false">
      <c r="A393" s="205"/>
      <c r="B393" s="706" t="s">
        <v>668</v>
      </c>
      <c r="C393" s="205" t="s">
        <v>1419</v>
      </c>
      <c r="D393" s="707" t="s">
        <v>95</v>
      </c>
      <c r="E393" s="708" t="n">
        <v>27879</v>
      </c>
      <c r="F393" s="696"/>
      <c r="G393" s="696" t="n">
        <f aca="false">ROUNDUP(E393*1.11,0)</f>
        <v>30946</v>
      </c>
      <c r="H393" s="531" t="n">
        <v>9200</v>
      </c>
      <c r="I393" s="696" t="n">
        <f aca="false">ROUNDDOWN(E393*33%,0)</f>
        <v>9200</v>
      </c>
    </row>
    <row r="394" customFormat="false" ht="14.25" hidden="false" customHeight="false" outlineLevel="1" collapsed="false">
      <c r="A394" s="205"/>
      <c r="B394" s="706" t="s">
        <v>669</v>
      </c>
      <c r="C394" s="205" t="s">
        <v>1420</v>
      </c>
      <c r="D394" s="707" t="s">
        <v>95</v>
      </c>
      <c r="E394" s="708" t="n">
        <v>36341</v>
      </c>
      <c r="F394" s="696"/>
      <c r="G394" s="696" t="n">
        <f aca="false">ROUNDUP(E394*1.11,0)</f>
        <v>40339</v>
      </c>
      <c r="H394" s="531" t="n">
        <v>11992</v>
      </c>
      <c r="I394" s="696" t="n">
        <f aca="false">ROUNDDOWN(E394*33%,0)</f>
        <v>11992</v>
      </c>
    </row>
    <row r="395" customFormat="false" ht="14.25" hidden="false" customHeight="false" outlineLevel="1" collapsed="false">
      <c r="A395" s="205"/>
      <c r="B395" s="706" t="s">
        <v>187</v>
      </c>
      <c r="C395" s="205" t="s">
        <v>188</v>
      </c>
      <c r="D395" s="707" t="s">
        <v>95</v>
      </c>
      <c r="E395" s="708" t="n">
        <v>40572</v>
      </c>
      <c r="F395" s="696"/>
      <c r="G395" s="696" t="n">
        <f aca="false">ROUNDUP(E395*1.11,0)</f>
        <v>45035</v>
      </c>
      <c r="H395" s="531" t="n">
        <v>13388</v>
      </c>
      <c r="I395" s="696" t="n">
        <f aca="false">ROUNDDOWN(E395*33%,0)</f>
        <v>13388</v>
      </c>
    </row>
    <row r="396" customFormat="false" ht="14.25" hidden="false" customHeight="false" outlineLevel="1" collapsed="false">
      <c r="A396" s="205"/>
      <c r="B396" s="706" t="s">
        <v>670</v>
      </c>
      <c r="C396" s="205" t="s">
        <v>1421</v>
      </c>
      <c r="D396" s="707" t="s">
        <v>95</v>
      </c>
      <c r="E396" s="708" t="n">
        <v>51854</v>
      </c>
      <c r="F396" s="696"/>
      <c r="G396" s="696" t="n">
        <f aca="false">ROUNDUP(E396*1.11,0)</f>
        <v>57558</v>
      </c>
      <c r="H396" s="531" t="n">
        <v>17111</v>
      </c>
      <c r="I396" s="696" t="n">
        <f aca="false">ROUNDDOWN(E396*33%,0)</f>
        <v>17111</v>
      </c>
    </row>
    <row r="397" customFormat="false" ht="14.25" hidden="false" customHeight="false" outlineLevel="1" collapsed="false">
      <c r="A397" s="205"/>
      <c r="B397" s="706" t="s">
        <v>671</v>
      </c>
      <c r="C397" s="205" t="s">
        <v>1422</v>
      </c>
      <c r="D397" s="707" t="s">
        <v>95</v>
      </c>
      <c r="E397" s="708" t="n">
        <v>2821</v>
      </c>
      <c r="F397" s="696"/>
      <c r="G397" s="696" t="n">
        <f aca="false">ROUNDUP(E397*1.11,0)</f>
        <v>3132</v>
      </c>
      <c r="H397" s="531" t="n">
        <v>930</v>
      </c>
      <c r="I397" s="696" t="n">
        <f aca="false">ROUNDDOWN(E397*33%,0)</f>
        <v>930</v>
      </c>
    </row>
    <row r="398" customFormat="false" ht="14.25" hidden="false" customHeight="false" outlineLevel="1" collapsed="false">
      <c r="A398" s="205"/>
      <c r="B398" s="706" t="s">
        <v>672</v>
      </c>
      <c r="C398" s="205" t="s">
        <v>1423</v>
      </c>
      <c r="D398" s="707" t="s">
        <v>25</v>
      </c>
      <c r="E398" s="708" t="n">
        <v>300</v>
      </c>
      <c r="F398" s="696"/>
      <c r="G398" s="696" t="n">
        <f aca="false">ROUNDUP(E398*1.11,0)</f>
        <v>333</v>
      </c>
      <c r="H398" s="531" t="n">
        <v>99</v>
      </c>
      <c r="I398" s="696" t="n">
        <f aca="false">ROUNDDOWN(E398*33%,0)</f>
        <v>99</v>
      </c>
    </row>
    <row r="399" customFormat="false" ht="14.25" hidden="false" customHeight="false" outlineLevel="1" collapsed="false">
      <c r="A399" s="205"/>
      <c r="B399" s="706" t="s">
        <v>673</v>
      </c>
      <c r="C399" s="205" t="s">
        <v>1424</v>
      </c>
      <c r="D399" s="707" t="s">
        <v>95</v>
      </c>
      <c r="E399" s="708" t="n">
        <v>1963</v>
      </c>
      <c r="F399" s="696"/>
      <c r="G399" s="696" t="n">
        <f aca="false">ROUNDUP(E399*1.11,0)</f>
        <v>2179</v>
      </c>
      <c r="H399" s="531" t="n">
        <v>647</v>
      </c>
      <c r="I399" s="696" t="n">
        <f aca="false">ROUNDDOWN(E399*33%,0)</f>
        <v>647</v>
      </c>
    </row>
    <row r="400" customFormat="false" ht="14.25" hidden="false" customHeight="false" outlineLevel="1" collapsed="false">
      <c r="A400" s="205"/>
      <c r="B400" s="706" t="s">
        <v>674</v>
      </c>
      <c r="C400" s="205" t="s">
        <v>1425</v>
      </c>
      <c r="D400" s="707" t="s">
        <v>95</v>
      </c>
      <c r="E400" s="708" t="n">
        <v>1963</v>
      </c>
      <c r="F400" s="696"/>
      <c r="G400" s="696" t="n">
        <f aca="false">ROUNDUP(E400*1.11,0)</f>
        <v>2179</v>
      </c>
      <c r="H400" s="531" t="n">
        <v>647</v>
      </c>
      <c r="I400" s="696" t="n">
        <f aca="false">ROUNDDOWN(E400*33%,0)</f>
        <v>647</v>
      </c>
    </row>
    <row r="401" customFormat="false" ht="14.25" hidden="false" customHeight="false" outlineLevel="1" collapsed="false">
      <c r="A401" s="205"/>
      <c r="B401" s="706" t="s">
        <v>675</v>
      </c>
      <c r="C401" s="205" t="s">
        <v>1426</v>
      </c>
      <c r="D401" s="707" t="s">
        <v>95</v>
      </c>
      <c r="E401" s="708" t="n">
        <v>2116</v>
      </c>
      <c r="F401" s="696"/>
      <c r="G401" s="696" t="n">
        <f aca="false">ROUNDUP(E401*1.11,0)</f>
        <v>2349</v>
      </c>
      <c r="H401" s="531" t="n">
        <v>698</v>
      </c>
      <c r="I401" s="696" t="n">
        <f aca="false">ROUNDDOWN(E401*33%,0)</f>
        <v>698</v>
      </c>
    </row>
    <row r="402" customFormat="false" ht="14.25" hidden="false" customHeight="false" outlineLevel="1" collapsed="false">
      <c r="A402" s="205"/>
      <c r="B402" s="706" t="s">
        <v>676</v>
      </c>
      <c r="C402" s="205" t="s">
        <v>1427</v>
      </c>
      <c r="D402" s="707" t="s">
        <v>95</v>
      </c>
      <c r="E402" s="708" t="n">
        <v>2821</v>
      </c>
      <c r="F402" s="696"/>
      <c r="G402" s="696" t="n">
        <f aca="false">ROUNDUP(E402*1.11,0)</f>
        <v>3132</v>
      </c>
      <c r="H402" s="531" t="n">
        <v>930</v>
      </c>
      <c r="I402" s="696" t="n">
        <f aca="false">ROUNDDOWN(E402*33%,0)</f>
        <v>930</v>
      </c>
    </row>
    <row r="403" customFormat="false" ht="14.25" hidden="false" customHeight="false" outlineLevel="1" collapsed="false">
      <c r="A403" s="205"/>
      <c r="B403" s="706" t="s">
        <v>677</v>
      </c>
      <c r="C403" s="205" t="s">
        <v>1428</v>
      </c>
      <c r="D403" s="707" t="s">
        <v>95</v>
      </c>
      <c r="E403" s="708" t="n">
        <v>2116</v>
      </c>
      <c r="F403" s="696"/>
      <c r="G403" s="696" t="n">
        <f aca="false">ROUNDUP(E403*1.11,0)</f>
        <v>2349</v>
      </c>
      <c r="H403" s="531" t="n">
        <v>698</v>
      </c>
      <c r="I403" s="696" t="n">
        <f aca="false">ROUNDDOWN(E403*33%,0)</f>
        <v>698</v>
      </c>
    </row>
    <row r="404" customFormat="false" ht="14.25" hidden="false" customHeight="false" outlineLevel="1" collapsed="false">
      <c r="A404" s="205"/>
      <c r="B404" s="706" t="s">
        <v>678</v>
      </c>
      <c r="C404" s="205" t="s">
        <v>1429</v>
      </c>
      <c r="D404" s="707" t="s">
        <v>95</v>
      </c>
      <c r="E404" s="708" t="n">
        <v>2257</v>
      </c>
      <c r="F404" s="696"/>
      <c r="G404" s="696" t="n">
        <f aca="false">ROUNDUP(E404*1.11,0)</f>
        <v>2506</v>
      </c>
      <c r="H404" s="531" t="n">
        <v>744</v>
      </c>
      <c r="I404" s="696" t="n">
        <f aca="false">ROUNDDOWN(E404*33%,0)</f>
        <v>744</v>
      </c>
    </row>
    <row r="405" customFormat="false" ht="14.25" hidden="false" customHeight="false" outlineLevel="1" collapsed="false">
      <c r="A405" s="205"/>
      <c r="B405" s="706" t="s">
        <v>679</v>
      </c>
      <c r="C405" s="205" t="s">
        <v>1430</v>
      </c>
      <c r="D405" s="707" t="s">
        <v>95</v>
      </c>
      <c r="E405" s="708" t="n">
        <v>1663</v>
      </c>
      <c r="F405" s="696"/>
      <c r="G405" s="696" t="n">
        <f aca="false">ROUNDUP(E405*1.11,0)</f>
        <v>1846</v>
      </c>
      <c r="H405" s="531" t="n">
        <v>548</v>
      </c>
      <c r="I405" s="696" t="n">
        <f aca="false">ROUNDDOWN(E405*33%,0)</f>
        <v>548</v>
      </c>
    </row>
    <row r="406" customFormat="false" ht="14.25" hidden="false" customHeight="false" outlineLevel="1" collapsed="false">
      <c r="A406" s="205"/>
      <c r="B406" s="706" t="s">
        <v>680</v>
      </c>
      <c r="C406" s="205" t="s">
        <v>1431</v>
      </c>
      <c r="D406" s="707" t="s">
        <v>95</v>
      </c>
      <c r="E406" s="708" t="n">
        <v>425</v>
      </c>
      <c r="F406" s="696"/>
      <c r="G406" s="696" t="n">
        <f aca="false">ROUNDUP(E406*1.11,0)</f>
        <v>472</v>
      </c>
      <c r="H406" s="531" t="n">
        <v>140</v>
      </c>
      <c r="I406" s="696" t="n">
        <f aca="false">ROUNDDOWN(E406*33%,0)</f>
        <v>140</v>
      </c>
    </row>
    <row r="407" customFormat="false" ht="14.25" hidden="false" customHeight="false" outlineLevel="1" collapsed="false">
      <c r="A407" s="205"/>
      <c r="B407" s="706" t="s">
        <v>189</v>
      </c>
      <c r="C407" s="205" t="s">
        <v>190</v>
      </c>
      <c r="D407" s="707" t="s">
        <v>95</v>
      </c>
      <c r="E407" s="708" t="n">
        <v>1481</v>
      </c>
      <c r="F407" s="696"/>
      <c r="G407" s="696" t="n">
        <f aca="false">ROUNDUP(E407*1.11,0)</f>
        <v>1644</v>
      </c>
      <c r="H407" s="531" t="n">
        <v>488</v>
      </c>
      <c r="I407" s="696" t="n">
        <f aca="false">ROUNDDOWN(E407*33%,0)</f>
        <v>488</v>
      </c>
    </row>
    <row r="408" customFormat="false" ht="14.25" hidden="false" customHeight="false" outlineLevel="1" collapsed="false">
      <c r="A408" s="205"/>
      <c r="B408" s="706" t="s">
        <v>681</v>
      </c>
      <c r="C408" s="205" t="s">
        <v>1432</v>
      </c>
      <c r="D408" s="707" t="s">
        <v>95</v>
      </c>
      <c r="E408" s="708" t="n">
        <v>1904</v>
      </c>
      <c r="F408" s="696"/>
      <c r="G408" s="696" t="n">
        <f aca="false">ROUNDUP(E408*1.11,0)</f>
        <v>2114</v>
      </c>
      <c r="H408" s="531" t="n">
        <v>628</v>
      </c>
      <c r="I408" s="696" t="n">
        <f aca="false">ROUNDDOWN(E408*33%,0)</f>
        <v>628</v>
      </c>
    </row>
    <row r="409" customFormat="false" ht="14.25" hidden="false" customHeight="false" outlineLevel="1" collapsed="false">
      <c r="A409" s="205"/>
      <c r="B409" s="706" t="s">
        <v>191</v>
      </c>
      <c r="C409" s="205" t="s">
        <v>192</v>
      </c>
      <c r="D409" s="707" t="s">
        <v>95</v>
      </c>
      <c r="E409" s="708" t="n">
        <v>3198</v>
      </c>
      <c r="F409" s="696"/>
      <c r="G409" s="696" t="n">
        <f aca="false">ROUNDUP(E409*1.11,0)</f>
        <v>3550</v>
      </c>
      <c r="H409" s="531" t="n">
        <v>1055</v>
      </c>
      <c r="I409" s="696" t="n">
        <f aca="false">ROUNDDOWN(E409*33%,0)</f>
        <v>1055</v>
      </c>
    </row>
    <row r="410" customFormat="false" ht="14.25" hidden="false" customHeight="false" outlineLevel="1" collapsed="false">
      <c r="A410" s="205"/>
      <c r="B410" s="706" t="s">
        <v>682</v>
      </c>
      <c r="C410" s="205" t="s">
        <v>1433</v>
      </c>
      <c r="D410" s="707" t="s">
        <v>42</v>
      </c>
      <c r="E410" s="708" t="n">
        <v>1063</v>
      </c>
      <c r="F410" s="696"/>
      <c r="G410" s="696" t="n">
        <f aca="false">ROUNDUP(E410*1.11,0)</f>
        <v>1180</v>
      </c>
      <c r="H410" s="531" t="n">
        <v>350</v>
      </c>
      <c r="I410" s="696" t="n">
        <f aca="false">ROUNDDOWN(E410*33%,0)</f>
        <v>350</v>
      </c>
    </row>
    <row r="411" customFormat="false" ht="14.25" hidden="false" customHeight="false" outlineLevel="1" collapsed="false">
      <c r="A411" s="205"/>
      <c r="B411" s="706" t="s">
        <v>193</v>
      </c>
      <c r="C411" s="205" t="s">
        <v>194</v>
      </c>
      <c r="D411" s="707" t="s">
        <v>42</v>
      </c>
      <c r="E411" s="708" t="n">
        <v>950</v>
      </c>
      <c r="F411" s="696"/>
      <c r="G411" s="696" t="n">
        <f aca="false">ROUNDUP(E411*1.11,0)</f>
        <v>1055</v>
      </c>
      <c r="H411" s="531" t="n">
        <v>313</v>
      </c>
      <c r="I411" s="696" t="n">
        <f aca="false">ROUNDDOWN(E411*33%,0)</f>
        <v>313</v>
      </c>
    </row>
    <row r="412" customFormat="false" ht="14.25" hidden="false" customHeight="false" outlineLevel="1" collapsed="false">
      <c r="A412" s="205"/>
      <c r="B412" s="706" t="s">
        <v>683</v>
      </c>
      <c r="C412" s="205" t="s">
        <v>1434</v>
      </c>
      <c r="D412" s="707" t="s">
        <v>42</v>
      </c>
      <c r="E412" s="708" t="n">
        <v>736</v>
      </c>
      <c r="F412" s="696"/>
      <c r="G412" s="696" t="n">
        <f aca="false">ROUNDUP(E412*1.11,0)</f>
        <v>817</v>
      </c>
      <c r="H412" s="531" t="n">
        <v>242</v>
      </c>
      <c r="I412" s="696" t="n">
        <f aca="false">ROUNDDOWN(E412*33%,0)</f>
        <v>242</v>
      </c>
    </row>
    <row r="413" customFormat="false" ht="14.25" hidden="false" customHeight="false" outlineLevel="1" collapsed="false">
      <c r="A413" s="205"/>
      <c r="B413" s="706" t="s">
        <v>195</v>
      </c>
      <c r="C413" s="205" t="s">
        <v>196</v>
      </c>
      <c r="D413" s="707" t="s">
        <v>42</v>
      </c>
      <c r="E413" s="708" t="n">
        <v>443</v>
      </c>
      <c r="F413" s="696"/>
      <c r="G413" s="696" t="n">
        <f aca="false">ROUNDUP(E413*1.11,0)</f>
        <v>492</v>
      </c>
      <c r="H413" s="531" t="n">
        <v>146</v>
      </c>
      <c r="I413" s="696" t="n">
        <f aca="false">ROUNDDOWN(E413*33%,0)</f>
        <v>146</v>
      </c>
    </row>
    <row r="414" customFormat="false" ht="14.25" hidden="false" customHeight="false" outlineLevel="1" collapsed="false">
      <c r="A414" s="205"/>
      <c r="B414" s="706" t="s">
        <v>684</v>
      </c>
      <c r="C414" s="205" t="s">
        <v>1435</v>
      </c>
      <c r="D414" s="707" t="s">
        <v>42</v>
      </c>
      <c r="E414" s="708" t="n">
        <v>1693</v>
      </c>
      <c r="F414" s="696"/>
      <c r="G414" s="696" t="n">
        <f aca="false">ROUNDUP(E414*1.11,0)</f>
        <v>1880</v>
      </c>
      <c r="H414" s="531" t="n">
        <v>558</v>
      </c>
      <c r="I414" s="696" t="n">
        <f aca="false">ROUNDDOWN(E414*33%,0)</f>
        <v>558</v>
      </c>
    </row>
    <row r="415" customFormat="false" ht="14.25" hidden="false" customHeight="false" outlineLevel="1" collapsed="false">
      <c r="A415" s="205"/>
      <c r="B415" s="706" t="s">
        <v>685</v>
      </c>
      <c r="C415" s="205" t="s">
        <v>1436</v>
      </c>
      <c r="D415" s="707" t="s">
        <v>42</v>
      </c>
      <c r="E415" s="708" t="n">
        <v>1552</v>
      </c>
      <c r="F415" s="696"/>
      <c r="G415" s="696" t="n">
        <f aca="false">ROUNDUP(E415*1.11,0)</f>
        <v>1723</v>
      </c>
      <c r="H415" s="531" t="n">
        <v>512</v>
      </c>
      <c r="I415" s="696" t="n">
        <f aca="false">ROUNDDOWN(E415*33%,0)</f>
        <v>512</v>
      </c>
    </row>
    <row r="416" customFormat="false" ht="14.25" hidden="false" customHeight="false" outlineLevel="1" collapsed="false">
      <c r="A416" s="205"/>
      <c r="B416" s="706" t="s">
        <v>686</v>
      </c>
      <c r="C416" s="205" t="s">
        <v>1437</v>
      </c>
      <c r="D416" s="707" t="s">
        <v>42</v>
      </c>
      <c r="E416" s="708" t="n">
        <v>1150</v>
      </c>
      <c r="F416" s="696"/>
      <c r="G416" s="696" t="n">
        <f aca="false">ROUNDUP(E416*1.11,0)</f>
        <v>1277</v>
      </c>
      <c r="H416" s="531" t="n">
        <v>379</v>
      </c>
      <c r="I416" s="696" t="n">
        <f aca="false">ROUNDDOWN(E416*33%,0)</f>
        <v>379</v>
      </c>
    </row>
    <row r="417" customFormat="false" ht="14.25" hidden="false" customHeight="false" outlineLevel="1" collapsed="false">
      <c r="A417" s="205"/>
      <c r="B417" s="706" t="s">
        <v>687</v>
      </c>
      <c r="C417" s="205" t="s">
        <v>1438</v>
      </c>
      <c r="D417" s="707" t="s">
        <v>42</v>
      </c>
      <c r="E417" s="708" t="n">
        <v>822</v>
      </c>
      <c r="F417" s="696"/>
      <c r="G417" s="696" t="n">
        <f aca="false">ROUNDUP(E417*1.11,0)</f>
        <v>913</v>
      </c>
      <c r="H417" s="531" t="n">
        <v>271</v>
      </c>
      <c r="I417" s="696" t="n">
        <f aca="false">ROUNDDOWN(E417*33%,0)</f>
        <v>271</v>
      </c>
    </row>
    <row r="418" customFormat="false" ht="14.25" hidden="false" customHeight="false" outlineLevel="1" collapsed="false">
      <c r="A418" s="205"/>
      <c r="B418" s="706" t="s">
        <v>688</v>
      </c>
      <c r="C418" s="205" t="s">
        <v>1439</v>
      </c>
      <c r="D418" s="707" t="s">
        <v>42</v>
      </c>
      <c r="E418" s="708" t="n">
        <v>2680</v>
      </c>
      <c r="F418" s="696"/>
      <c r="G418" s="696" t="n">
        <f aca="false">ROUNDUP(E418*1.11,0)</f>
        <v>2975</v>
      </c>
      <c r="H418" s="531" t="n">
        <v>884</v>
      </c>
      <c r="I418" s="696" t="n">
        <f aca="false">ROUNDDOWN(E418*33%,0)</f>
        <v>884</v>
      </c>
    </row>
    <row r="419" customFormat="false" ht="14.25" hidden="false" customHeight="false" outlineLevel="1" collapsed="false">
      <c r="A419" s="205"/>
      <c r="B419" s="706" t="s">
        <v>689</v>
      </c>
      <c r="C419" s="205" t="s">
        <v>1440</v>
      </c>
      <c r="D419" s="707" t="s">
        <v>42</v>
      </c>
      <c r="E419" s="708" t="n">
        <v>2539</v>
      </c>
      <c r="F419" s="696"/>
      <c r="G419" s="696" t="n">
        <f aca="false">ROUNDUP(E419*1.11,0)</f>
        <v>2819</v>
      </c>
      <c r="H419" s="531" t="n">
        <v>837</v>
      </c>
      <c r="I419" s="696" t="n">
        <f aca="false">ROUNDDOWN(E419*33%,0)</f>
        <v>837</v>
      </c>
    </row>
    <row r="420" customFormat="false" ht="14.25" hidden="false" customHeight="false" outlineLevel="1" collapsed="false">
      <c r="A420" s="205"/>
      <c r="B420" s="706" t="s">
        <v>690</v>
      </c>
      <c r="C420" s="205" t="s">
        <v>1441</v>
      </c>
      <c r="D420" s="707" t="s">
        <v>42</v>
      </c>
      <c r="E420" s="708" t="n">
        <v>2116</v>
      </c>
      <c r="F420" s="696"/>
      <c r="G420" s="696" t="n">
        <f aca="false">ROUNDUP(E420*1.11,0)</f>
        <v>2349</v>
      </c>
      <c r="H420" s="531" t="n">
        <v>698</v>
      </c>
      <c r="I420" s="696" t="n">
        <f aca="false">ROUNDDOWN(E420*33%,0)</f>
        <v>698</v>
      </c>
    </row>
    <row r="421" customFormat="false" ht="14.25" hidden="false" customHeight="false" outlineLevel="1" collapsed="false">
      <c r="A421" s="205"/>
      <c r="B421" s="706" t="s">
        <v>691</v>
      </c>
      <c r="C421" s="205" t="s">
        <v>1442</v>
      </c>
      <c r="D421" s="707" t="s">
        <v>42</v>
      </c>
      <c r="E421" s="708" t="n">
        <v>1411</v>
      </c>
      <c r="F421" s="696"/>
      <c r="G421" s="696" t="n">
        <f aca="false">ROUNDUP(E421*1.11,0)</f>
        <v>1567</v>
      </c>
      <c r="H421" s="531" t="n">
        <v>465</v>
      </c>
      <c r="I421" s="696" t="n">
        <f aca="false">ROUNDDOWN(E421*33%,0)</f>
        <v>465</v>
      </c>
    </row>
    <row r="422" customFormat="false" ht="14.25" hidden="false" customHeight="false" outlineLevel="1" collapsed="false">
      <c r="A422" s="205"/>
      <c r="B422" s="706" t="s">
        <v>692</v>
      </c>
      <c r="C422" s="205" t="s">
        <v>1443</v>
      </c>
      <c r="D422" s="707" t="s">
        <v>42</v>
      </c>
      <c r="E422" s="708" t="n">
        <v>3809</v>
      </c>
      <c r="F422" s="696"/>
      <c r="G422" s="696" t="n">
        <f aca="false">ROUNDUP(E422*1.11,0)</f>
        <v>4228</v>
      </c>
      <c r="H422" s="531" t="n">
        <v>1256</v>
      </c>
      <c r="I422" s="696" t="n">
        <f aca="false">ROUNDDOWN(E422*33%,0)</f>
        <v>1256</v>
      </c>
    </row>
    <row r="423" customFormat="false" ht="14.25" hidden="false" customHeight="false" outlineLevel="1" collapsed="false">
      <c r="A423" s="205"/>
      <c r="B423" s="706" t="s">
        <v>693</v>
      </c>
      <c r="C423" s="205" t="s">
        <v>1444</v>
      </c>
      <c r="D423" s="707" t="s">
        <v>42</v>
      </c>
      <c r="E423" s="708" t="n">
        <v>3668</v>
      </c>
      <c r="F423" s="696"/>
      <c r="G423" s="696" t="n">
        <f aca="false">ROUNDUP(E423*1.11,0)</f>
        <v>4072</v>
      </c>
      <c r="H423" s="531" t="n">
        <v>1210</v>
      </c>
      <c r="I423" s="696" t="n">
        <f aca="false">ROUNDDOWN(E423*33%,0)</f>
        <v>1210</v>
      </c>
    </row>
    <row r="424" customFormat="false" ht="14.25" hidden="false" customHeight="false" outlineLevel="1" collapsed="false">
      <c r="A424" s="205"/>
      <c r="B424" s="706" t="s">
        <v>694</v>
      </c>
      <c r="C424" s="205" t="s">
        <v>1445</v>
      </c>
      <c r="D424" s="707" t="s">
        <v>42</v>
      </c>
      <c r="E424" s="708" t="n">
        <v>3245</v>
      </c>
      <c r="F424" s="696"/>
      <c r="G424" s="696" t="n">
        <f aca="false">ROUNDUP(E424*1.11,0)</f>
        <v>3602</v>
      </c>
      <c r="H424" s="531" t="n">
        <v>1070</v>
      </c>
      <c r="I424" s="696" t="n">
        <f aca="false">ROUNDDOWN(E424*33%,0)</f>
        <v>1070</v>
      </c>
    </row>
    <row r="425" customFormat="false" ht="14.25" hidden="false" customHeight="false" outlineLevel="1" collapsed="false">
      <c r="A425" s="205"/>
      <c r="B425" s="706" t="s">
        <v>695</v>
      </c>
      <c r="C425" s="205" t="s">
        <v>1446</v>
      </c>
      <c r="D425" s="707" t="s">
        <v>42</v>
      </c>
      <c r="E425" s="708" t="n">
        <v>1834</v>
      </c>
      <c r="F425" s="696"/>
      <c r="G425" s="696" t="n">
        <f aca="false">ROUNDUP(E425*1.11,0)</f>
        <v>2036</v>
      </c>
      <c r="H425" s="531" t="n">
        <v>605</v>
      </c>
      <c r="I425" s="696" t="n">
        <f aca="false">ROUNDDOWN(E425*33%,0)</f>
        <v>605</v>
      </c>
    </row>
    <row r="426" customFormat="false" ht="14.25" hidden="false" customHeight="false" outlineLevel="1" collapsed="false">
      <c r="A426" s="205"/>
      <c r="B426" s="706" t="s">
        <v>696</v>
      </c>
      <c r="C426" s="205" t="s">
        <v>1447</v>
      </c>
      <c r="D426" s="707" t="s">
        <v>95</v>
      </c>
      <c r="E426" s="708" t="n">
        <v>1217</v>
      </c>
      <c r="F426" s="696"/>
      <c r="G426" s="696" t="n">
        <f aca="false">ROUNDUP(E426*1.11,0)</f>
        <v>1351</v>
      </c>
      <c r="H426" s="531" t="n">
        <v>401</v>
      </c>
      <c r="I426" s="696" t="n">
        <f aca="false">ROUNDDOWN(E426*33%,0)</f>
        <v>401</v>
      </c>
    </row>
    <row r="427" customFormat="false" ht="14.25" hidden="false" customHeight="false" outlineLevel="1" collapsed="false">
      <c r="A427" s="205"/>
      <c r="B427" s="706" t="s">
        <v>197</v>
      </c>
      <c r="C427" s="205" t="s">
        <v>198</v>
      </c>
      <c r="D427" s="707" t="s">
        <v>95</v>
      </c>
      <c r="E427" s="708" t="n">
        <v>1129</v>
      </c>
      <c r="F427" s="696"/>
      <c r="G427" s="696" t="n">
        <f aca="false">ROUNDUP(E427*1.11,0)</f>
        <v>1254</v>
      </c>
      <c r="H427" s="531" t="n">
        <v>372</v>
      </c>
      <c r="I427" s="696" t="n">
        <f aca="false">ROUNDDOWN(E427*33%,0)</f>
        <v>372</v>
      </c>
    </row>
    <row r="428" customFormat="false" ht="14.25" hidden="false" customHeight="false" outlineLevel="1" collapsed="false">
      <c r="A428" s="205"/>
      <c r="B428" s="706" t="s">
        <v>697</v>
      </c>
      <c r="C428" s="205" t="s">
        <v>1448</v>
      </c>
      <c r="D428" s="707" t="s">
        <v>95</v>
      </c>
      <c r="E428" s="708" t="n">
        <v>847</v>
      </c>
      <c r="F428" s="696"/>
      <c r="G428" s="696" t="n">
        <f aca="false">ROUNDUP(E428*1.11,0)</f>
        <v>941</v>
      </c>
      <c r="H428" s="531" t="n">
        <v>279</v>
      </c>
      <c r="I428" s="696" t="n">
        <f aca="false">ROUNDDOWN(E428*33%,0)</f>
        <v>279</v>
      </c>
    </row>
    <row r="429" customFormat="false" ht="14.25" hidden="false" customHeight="false" outlineLevel="1" collapsed="false">
      <c r="A429" s="205"/>
      <c r="B429" s="706" t="s">
        <v>199</v>
      </c>
      <c r="C429" s="205" t="s">
        <v>200</v>
      </c>
      <c r="D429" s="707" t="s">
        <v>95</v>
      </c>
      <c r="E429" s="708" t="n">
        <v>511</v>
      </c>
      <c r="F429" s="696"/>
      <c r="G429" s="696" t="n">
        <f aca="false">ROUNDUP(E429*1.11,0)</f>
        <v>568</v>
      </c>
      <c r="H429" s="531" t="n">
        <v>168</v>
      </c>
      <c r="I429" s="696" t="n">
        <f aca="false">ROUNDDOWN(E429*33%,0)</f>
        <v>168</v>
      </c>
    </row>
    <row r="430" customFormat="false" ht="14.25" hidden="false" customHeight="false" outlineLevel="1" collapsed="false">
      <c r="A430" s="205"/>
      <c r="B430" s="706" t="s">
        <v>698</v>
      </c>
      <c r="C430" s="205" t="s">
        <v>1449</v>
      </c>
      <c r="D430" s="707" t="s">
        <v>95</v>
      </c>
      <c r="E430" s="708" t="n">
        <v>565</v>
      </c>
      <c r="F430" s="696"/>
      <c r="G430" s="696" t="n">
        <f aca="false">ROUNDUP(E430*1.11,0)</f>
        <v>628</v>
      </c>
      <c r="H430" s="531" t="n">
        <v>186</v>
      </c>
      <c r="I430" s="696" t="n">
        <f aca="false">ROUNDDOWN(E430*33%,0)</f>
        <v>186</v>
      </c>
    </row>
    <row r="431" customFormat="false" ht="14.25" hidden="false" customHeight="false" outlineLevel="1" collapsed="false">
      <c r="A431" s="205"/>
      <c r="B431" s="706" t="s">
        <v>699</v>
      </c>
      <c r="C431" s="205" t="s">
        <v>1450</v>
      </c>
      <c r="D431" s="707" t="s">
        <v>95</v>
      </c>
      <c r="E431" s="708" t="n">
        <v>335</v>
      </c>
      <c r="F431" s="696"/>
      <c r="G431" s="696" t="n">
        <f aca="false">ROUNDUP(E431*1.11,0)</f>
        <v>372</v>
      </c>
      <c r="H431" s="531" t="n">
        <v>110</v>
      </c>
      <c r="I431" s="696" t="n">
        <f aca="false">ROUNDDOWN(E431*33%,0)</f>
        <v>110</v>
      </c>
    </row>
    <row r="432" customFormat="false" ht="14.25" hidden="false" customHeight="false" outlineLevel="1" collapsed="false">
      <c r="A432" s="205"/>
      <c r="B432" s="706" t="s">
        <v>201</v>
      </c>
      <c r="C432" s="205" t="s">
        <v>202</v>
      </c>
      <c r="D432" s="707" t="s">
        <v>95</v>
      </c>
      <c r="E432" s="708" t="n">
        <v>229</v>
      </c>
      <c r="F432" s="696"/>
      <c r="G432" s="696" t="n">
        <f aca="false">ROUNDUP(E432*1.11,0)</f>
        <v>255</v>
      </c>
      <c r="H432" s="531" t="n">
        <v>75</v>
      </c>
      <c r="I432" s="696" t="n">
        <f aca="false">ROUNDDOWN(E432*33%,0)</f>
        <v>75</v>
      </c>
    </row>
    <row r="433" customFormat="false" ht="14.25" hidden="false" customHeight="false" outlineLevel="1" collapsed="false">
      <c r="A433" s="205"/>
      <c r="B433" s="706" t="s">
        <v>700</v>
      </c>
      <c r="C433" s="205" t="s">
        <v>1451</v>
      </c>
      <c r="D433" s="707" t="s">
        <v>95</v>
      </c>
      <c r="E433" s="708" t="n">
        <v>1386</v>
      </c>
      <c r="F433" s="696"/>
      <c r="G433" s="696" t="n">
        <f aca="false">ROUNDUP(E433*1.11,0)</f>
        <v>1539</v>
      </c>
      <c r="H433" s="531" t="n">
        <v>457</v>
      </c>
      <c r="I433" s="696" t="n">
        <f aca="false">ROUNDDOWN(E433*33%,0)</f>
        <v>457</v>
      </c>
    </row>
    <row r="434" customFormat="false" ht="14.25" hidden="false" customHeight="false" outlineLevel="1" collapsed="false">
      <c r="A434" s="205"/>
      <c r="B434" s="706" t="s">
        <v>701</v>
      </c>
      <c r="C434" s="205" t="s">
        <v>1452</v>
      </c>
      <c r="D434" s="707" t="s">
        <v>95</v>
      </c>
      <c r="E434" s="708" t="n">
        <v>5870</v>
      </c>
      <c r="F434" s="696"/>
      <c r="G434" s="696" t="n">
        <f aca="false">ROUNDUP(E434*1.11,0)</f>
        <v>6516</v>
      </c>
      <c r="H434" s="531" t="n">
        <v>1937</v>
      </c>
      <c r="I434" s="696" t="n">
        <f aca="false">ROUNDDOWN(E434*33%,0)</f>
        <v>1937</v>
      </c>
    </row>
    <row r="435" customFormat="false" ht="14.25" hidden="false" customHeight="false" outlineLevel="1" collapsed="false">
      <c r="A435" s="205"/>
      <c r="B435" s="706" t="s">
        <v>702</v>
      </c>
      <c r="C435" s="205" t="s">
        <v>1453</v>
      </c>
      <c r="D435" s="707" t="s">
        <v>95</v>
      </c>
      <c r="E435" s="708" t="n">
        <v>1693</v>
      </c>
      <c r="F435" s="696"/>
      <c r="G435" s="696" t="n">
        <f aca="false">ROUNDUP(E435*1.11,0)</f>
        <v>1880</v>
      </c>
      <c r="H435" s="531" t="n">
        <v>558</v>
      </c>
      <c r="I435" s="696" t="n">
        <f aca="false">ROUNDDOWN(E435*33%,0)</f>
        <v>558</v>
      </c>
    </row>
    <row r="436" customFormat="false" ht="14.25" hidden="false" customHeight="false" outlineLevel="1" collapsed="false">
      <c r="A436" s="205"/>
      <c r="B436" s="706" t="s">
        <v>703</v>
      </c>
      <c r="C436" s="205" t="s">
        <v>1454</v>
      </c>
      <c r="D436" s="707" t="s">
        <v>95</v>
      </c>
      <c r="E436" s="708" t="n">
        <v>425</v>
      </c>
      <c r="F436" s="696"/>
      <c r="G436" s="696" t="n">
        <f aca="false">ROUNDUP(E436*1.11,0)</f>
        <v>472</v>
      </c>
      <c r="H436" s="531" t="n">
        <v>140</v>
      </c>
      <c r="I436" s="696" t="n">
        <f aca="false">ROUNDDOWN(E436*33%,0)</f>
        <v>140</v>
      </c>
    </row>
    <row r="437" customFormat="false" ht="14.25" hidden="false" customHeight="false" outlineLevel="1" collapsed="false">
      <c r="A437" s="205"/>
      <c r="B437" s="706" t="s">
        <v>704</v>
      </c>
      <c r="C437" s="205" t="s">
        <v>1455</v>
      </c>
      <c r="D437" s="707" t="s">
        <v>95</v>
      </c>
      <c r="E437" s="708" t="n">
        <v>17258</v>
      </c>
      <c r="F437" s="696"/>
      <c r="G437" s="696" t="n">
        <f aca="false">ROUNDUP(E437*1.11,0)</f>
        <v>19157</v>
      </c>
      <c r="H437" s="531" t="n">
        <v>5695</v>
      </c>
      <c r="I437" s="696" t="n">
        <f aca="false">ROUNDDOWN(E437*33%,0)</f>
        <v>5695</v>
      </c>
    </row>
    <row r="438" customFormat="false" ht="14.25" hidden="false" customHeight="false" outlineLevel="1" collapsed="false">
      <c r="A438" s="205"/>
      <c r="B438" s="706" t="s">
        <v>705</v>
      </c>
      <c r="C438" s="205" t="s">
        <v>1456</v>
      </c>
      <c r="D438" s="707" t="s">
        <v>95</v>
      </c>
      <c r="E438" s="708" t="n">
        <v>34513</v>
      </c>
      <c r="F438" s="696"/>
      <c r="G438" s="696" t="n">
        <f aca="false">ROUNDUP(E438*1.11,0)</f>
        <v>38310</v>
      </c>
      <c r="H438" s="531" t="n">
        <v>11389</v>
      </c>
      <c r="I438" s="696" t="n">
        <f aca="false">ROUNDDOWN(E438*33%,0)</f>
        <v>11389</v>
      </c>
    </row>
    <row r="439" customFormat="false" ht="14.25" hidden="false" customHeight="false" outlineLevel="1" collapsed="false">
      <c r="A439" s="205"/>
      <c r="B439" s="706" t="s">
        <v>706</v>
      </c>
      <c r="C439" s="205" t="s">
        <v>1457</v>
      </c>
      <c r="D439" s="707" t="s">
        <v>95</v>
      </c>
      <c r="E439" s="708" t="n">
        <v>34513</v>
      </c>
      <c r="F439" s="696"/>
      <c r="G439" s="696" t="n">
        <f aca="false">ROUNDUP(E439*1.11,0)</f>
        <v>38310</v>
      </c>
      <c r="H439" s="531" t="n">
        <v>11389</v>
      </c>
      <c r="I439" s="696" t="n">
        <f aca="false">ROUNDDOWN(E439*33%,0)</f>
        <v>11389</v>
      </c>
    </row>
    <row r="440" customFormat="false" ht="14.25" hidden="false" customHeight="false" outlineLevel="1" collapsed="false">
      <c r="A440" s="205"/>
      <c r="B440" s="706" t="s">
        <v>707</v>
      </c>
      <c r="C440" s="205" t="s">
        <v>1458</v>
      </c>
      <c r="D440" s="707" t="s">
        <v>95</v>
      </c>
      <c r="E440" s="708" t="n">
        <v>1752</v>
      </c>
      <c r="F440" s="696"/>
      <c r="G440" s="696" t="n">
        <f aca="false">ROUNDUP(E440*1.11,0)</f>
        <v>1945</v>
      </c>
      <c r="H440" s="531" t="n">
        <v>578</v>
      </c>
      <c r="I440" s="696" t="n">
        <f aca="false">ROUNDDOWN(E440*33%,0)</f>
        <v>578</v>
      </c>
    </row>
    <row r="441" customFormat="false" ht="14.25" hidden="false" customHeight="false" outlineLevel="1" collapsed="false">
      <c r="A441" s="205"/>
      <c r="B441" s="706" t="s">
        <v>708</v>
      </c>
      <c r="C441" s="205" t="s">
        <v>1459</v>
      </c>
      <c r="D441" s="707" t="s">
        <v>42</v>
      </c>
      <c r="E441" s="708" t="n">
        <v>1352</v>
      </c>
      <c r="F441" s="696"/>
      <c r="G441" s="696" t="n">
        <f aca="false">ROUNDUP(E441*1.11,0)</f>
        <v>1501</v>
      </c>
      <c r="H441" s="531" t="n">
        <v>446</v>
      </c>
      <c r="I441" s="696" t="n">
        <f aca="false">ROUNDDOWN(E441*33%,0)</f>
        <v>446</v>
      </c>
    </row>
    <row r="442" customFormat="false" ht="14.25" hidden="false" customHeight="false" outlineLevel="1" collapsed="false">
      <c r="A442" s="205"/>
      <c r="B442" s="706" t="s">
        <v>709</v>
      </c>
      <c r="C442" s="205" t="s">
        <v>1460</v>
      </c>
      <c r="D442" s="707" t="s">
        <v>95</v>
      </c>
      <c r="E442" s="708" t="n">
        <v>1834</v>
      </c>
      <c r="F442" s="696"/>
      <c r="G442" s="696" t="n">
        <f aca="false">ROUNDUP(E442*1.11,0)</f>
        <v>2036</v>
      </c>
      <c r="H442" s="531" t="n">
        <v>605</v>
      </c>
      <c r="I442" s="696" t="n">
        <f aca="false">ROUNDDOWN(E442*33%,0)</f>
        <v>605</v>
      </c>
    </row>
    <row r="443" customFormat="false" ht="14.25" hidden="false" customHeight="false" outlineLevel="1" collapsed="false">
      <c r="A443" s="205"/>
      <c r="B443" s="706" t="s">
        <v>710</v>
      </c>
      <c r="C443" s="205" t="s">
        <v>1461</v>
      </c>
      <c r="D443" s="707" t="s">
        <v>95</v>
      </c>
      <c r="E443" s="708" t="n">
        <v>120</v>
      </c>
      <c r="F443" s="696"/>
      <c r="G443" s="696" t="n">
        <f aca="false">ROUNDUP(E443*1.11,0)</f>
        <v>134</v>
      </c>
      <c r="H443" s="531" t="n">
        <v>39</v>
      </c>
      <c r="I443" s="696" t="n">
        <f aca="false">ROUNDDOWN(E443*33%,0)</f>
        <v>39</v>
      </c>
    </row>
    <row r="444" customFormat="false" ht="14.25" hidden="false" customHeight="false" outlineLevel="1" collapsed="false">
      <c r="A444" s="205"/>
      <c r="B444" s="706" t="s">
        <v>711</v>
      </c>
      <c r="C444" s="205" t="s">
        <v>1462</v>
      </c>
      <c r="D444" s="707" t="s">
        <v>1463</v>
      </c>
      <c r="E444" s="708" t="n">
        <v>10578</v>
      </c>
      <c r="F444" s="696"/>
      <c r="G444" s="696" t="n">
        <f aca="false">ROUNDUP(E444*1.11,0)</f>
        <v>11742</v>
      </c>
      <c r="H444" s="531" t="n">
        <v>3490</v>
      </c>
      <c r="I444" s="696" t="n">
        <f aca="false">ROUNDDOWN(E444*33%,0)</f>
        <v>3490</v>
      </c>
    </row>
    <row r="445" customFormat="false" ht="14.25" hidden="false" customHeight="false" outlineLevel="0" collapsed="false">
      <c r="A445" s="702" t="s">
        <v>713</v>
      </c>
      <c r="B445" s="703"/>
      <c r="C445" s="702"/>
      <c r="D445" s="704"/>
      <c r="E445" s="705" t="n">
        <v>0</v>
      </c>
      <c r="F445" s="696"/>
      <c r="G445" s="696" t="n">
        <f aca="false">ROUNDUP(E445*1.11,0)</f>
        <v>0</v>
      </c>
      <c r="H445" s="531" t="n">
        <v>0</v>
      </c>
      <c r="I445" s="696" t="n">
        <f aca="false">ROUNDDOWN(E445*33%,0)</f>
        <v>0</v>
      </c>
    </row>
    <row r="446" customFormat="false" ht="14.25" hidden="false" customHeight="false" outlineLevel="1" collapsed="false">
      <c r="A446" s="205"/>
      <c r="B446" s="706" t="s">
        <v>714</v>
      </c>
      <c r="C446" s="205" t="s">
        <v>1464</v>
      </c>
      <c r="D446" s="707" t="s">
        <v>25</v>
      </c>
      <c r="E446" s="708" t="n">
        <v>635</v>
      </c>
      <c r="F446" s="696"/>
      <c r="G446" s="696" t="n">
        <f aca="false">ROUNDUP(E446*1.11,0)</f>
        <v>705</v>
      </c>
      <c r="H446" s="531" t="n">
        <v>209</v>
      </c>
      <c r="I446" s="696" t="n">
        <f aca="false">ROUNDDOWN(E446*33%,0)</f>
        <v>209</v>
      </c>
    </row>
    <row r="447" customFormat="false" ht="14.25" hidden="false" customHeight="false" outlineLevel="1" collapsed="false">
      <c r="A447" s="205"/>
      <c r="B447" s="706" t="s">
        <v>715</v>
      </c>
      <c r="C447" s="205" t="s">
        <v>1465</v>
      </c>
      <c r="D447" s="707" t="s">
        <v>42</v>
      </c>
      <c r="E447" s="708" t="n">
        <v>1552</v>
      </c>
      <c r="F447" s="696"/>
      <c r="G447" s="696" t="n">
        <f aca="false">ROUNDUP(E447*1.11,0)</f>
        <v>1723</v>
      </c>
      <c r="H447" s="531" t="n">
        <v>512</v>
      </c>
      <c r="I447" s="696" t="n">
        <f aca="false">ROUNDDOWN(E447*33%,0)</f>
        <v>512</v>
      </c>
    </row>
    <row r="448" customFormat="false" ht="14.25" hidden="false" customHeight="false" outlineLevel="1" collapsed="false">
      <c r="A448" s="205"/>
      <c r="B448" s="706" t="s">
        <v>716</v>
      </c>
      <c r="C448" s="205" t="s">
        <v>1466</v>
      </c>
      <c r="D448" s="707" t="s">
        <v>25</v>
      </c>
      <c r="E448" s="708" t="n">
        <v>555</v>
      </c>
      <c r="F448" s="696"/>
      <c r="G448" s="696" t="n">
        <f aca="false">ROUNDUP(E448*1.11,0)</f>
        <v>617</v>
      </c>
      <c r="H448" s="531" t="n">
        <v>183</v>
      </c>
      <c r="I448" s="696" t="n">
        <f aca="false">ROUNDDOWN(E448*33%,0)</f>
        <v>183</v>
      </c>
    </row>
    <row r="449" customFormat="false" ht="14.25" hidden="false" customHeight="false" outlineLevel="0" collapsed="false">
      <c r="A449" s="702" t="s">
        <v>206</v>
      </c>
      <c r="B449" s="703"/>
      <c r="C449" s="702"/>
      <c r="D449" s="704"/>
      <c r="E449" s="705" t="n">
        <v>0</v>
      </c>
      <c r="F449" s="696"/>
      <c r="G449" s="696" t="n">
        <f aca="false">ROUNDUP(E449*1.11,0)</f>
        <v>0</v>
      </c>
      <c r="H449" s="531" t="n">
        <v>0</v>
      </c>
      <c r="I449" s="696" t="n">
        <f aca="false">ROUNDDOWN(E449*33%,0)</f>
        <v>0</v>
      </c>
    </row>
    <row r="450" customFormat="false" ht="14.25" hidden="false" customHeight="false" outlineLevel="1" collapsed="false">
      <c r="A450" s="205"/>
      <c r="B450" s="706" t="s">
        <v>718</v>
      </c>
      <c r="C450" s="205" t="s">
        <v>1467</v>
      </c>
      <c r="D450" s="707" t="s">
        <v>42</v>
      </c>
      <c r="E450" s="708" t="n">
        <v>2926</v>
      </c>
      <c r="F450" s="696"/>
      <c r="G450" s="696" t="n">
        <f aca="false">ROUNDUP(E450*1.11,0)</f>
        <v>3248</v>
      </c>
      <c r="H450" s="531" t="n">
        <v>965</v>
      </c>
      <c r="I450" s="696" t="n">
        <f aca="false">ROUNDDOWN(E450*33%,0)</f>
        <v>965</v>
      </c>
    </row>
    <row r="451" customFormat="false" ht="14.25" hidden="false" customHeight="false" outlineLevel="1" collapsed="false">
      <c r="A451" s="205"/>
      <c r="B451" s="706" t="s">
        <v>719</v>
      </c>
      <c r="C451" s="205" t="s">
        <v>1468</v>
      </c>
      <c r="D451" s="707" t="s">
        <v>25</v>
      </c>
      <c r="E451" s="708" t="n">
        <v>3798</v>
      </c>
      <c r="F451" s="696"/>
      <c r="G451" s="696" t="n">
        <f aca="false">ROUNDUP(E451*1.11,0)</f>
        <v>4216</v>
      </c>
      <c r="H451" s="531" t="n">
        <v>1253</v>
      </c>
      <c r="I451" s="696" t="n">
        <f aca="false">ROUNDDOWN(E451*33%,0)</f>
        <v>1253</v>
      </c>
    </row>
    <row r="452" customFormat="false" ht="14.25" hidden="false" customHeight="false" outlineLevel="1" collapsed="false">
      <c r="A452" s="205"/>
      <c r="B452" s="706" t="s">
        <v>720</v>
      </c>
      <c r="C452" s="205" t="s">
        <v>1469</v>
      </c>
      <c r="D452" s="707" t="s">
        <v>25</v>
      </c>
      <c r="E452" s="708" t="n">
        <v>4421</v>
      </c>
      <c r="F452" s="696"/>
      <c r="G452" s="696" t="n">
        <f aca="false">ROUNDUP(E452*1.11,0)</f>
        <v>4908</v>
      </c>
      <c r="H452" s="531" t="n">
        <v>1458</v>
      </c>
      <c r="I452" s="696" t="n">
        <f aca="false">ROUNDDOWN(E452*33%,0)</f>
        <v>1458</v>
      </c>
    </row>
    <row r="453" customFormat="false" ht="14.25" hidden="false" customHeight="false" outlineLevel="1" collapsed="false">
      <c r="A453" s="205"/>
      <c r="B453" s="706" t="s">
        <v>721</v>
      </c>
      <c r="C453" s="205" t="s">
        <v>1470</v>
      </c>
      <c r="D453" s="707" t="s">
        <v>25</v>
      </c>
      <c r="E453" s="708" t="n">
        <v>6177</v>
      </c>
      <c r="F453" s="696"/>
      <c r="G453" s="696" t="n">
        <f aca="false">ROUNDUP(E453*1.11,0)</f>
        <v>6857</v>
      </c>
      <c r="H453" s="531" t="n">
        <v>2038</v>
      </c>
      <c r="I453" s="696" t="n">
        <f aca="false">ROUNDDOWN(E453*33%,0)</f>
        <v>2038</v>
      </c>
    </row>
    <row r="454" customFormat="false" ht="14.25" hidden="false" customHeight="false" outlineLevel="1" collapsed="false">
      <c r="A454" s="205"/>
      <c r="B454" s="706" t="s">
        <v>722</v>
      </c>
      <c r="C454" s="205" t="s">
        <v>1471</v>
      </c>
      <c r="D454" s="707" t="s">
        <v>25</v>
      </c>
      <c r="E454" s="708" t="n">
        <v>5309</v>
      </c>
      <c r="F454" s="696"/>
      <c r="G454" s="696" t="n">
        <f aca="false">ROUNDUP(E454*1.11,0)</f>
        <v>5893</v>
      </c>
      <c r="H454" s="531" t="n">
        <v>1751</v>
      </c>
      <c r="I454" s="696" t="n">
        <f aca="false">ROUNDDOWN(E454*33%,0)</f>
        <v>1751</v>
      </c>
    </row>
    <row r="455" customFormat="false" ht="14.25" hidden="false" customHeight="false" outlineLevel="1" collapsed="false">
      <c r="A455" s="205"/>
      <c r="B455" s="706" t="s">
        <v>723</v>
      </c>
      <c r="C455" s="205" t="s">
        <v>1472</v>
      </c>
      <c r="D455" s="707" t="s">
        <v>25</v>
      </c>
      <c r="E455" s="708" t="n">
        <v>3486</v>
      </c>
      <c r="F455" s="696"/>
      <c r="G455" s="696" t="n">
        <f aca="false">ROUNDUP(E455*1.11,0)</f>
        <v>3870</v>
      </c>
      <c r="H455" s="531" t="n">
        <v>1150</v>
      </c>
      <c r="I455" s="696" t="n">
        <f aca="false">ROUNDDOWN(E455*33%,0)</f>
        <v>1150</v>
      </c>
    </row>
    <row r="456" customFormat="false" ht="14.25" hidden="false" customHeight="false" outlineLevel="1" collapsed="false">
      <c r="A456" s="205"/>
      <c r="B456" s="706" t="s">
        <v>724</v>
      </c>
      <c r="C456" s="205" t="s">
        <v>1473</v>
      </c>
      <c r="D456" s="707" t="s">
        <v>25</v>
      </c>
      <c r="E456" s="708" t="n">
        <v>3867</v>
      </c>
      <c r="F456" s="696"/>
      <c r="G456" s="696" t="n">
        <f aca="false">ROUNDUP(E456*1.11,0)</f>
        <v>4293</v>
      </c>
      <c r="H456" s="531" t="n">
        <v>1276</v>
      </c>
      <c r="I456" s="696" t="n">
        <f aca="false">ROUNDDOWN(E456*33%,0)</f>
        <v>1276</v>
      </c>
    </row>
    <row r="457" customFormat="false" ht="14.25" hidden="false" customHeight="false" outlineLevel="1" collapsed="false">
      <c r="A457" s="205"/>
      <c r="B457" s="706" t="s">
        <v>725</v>
      </c>
      <c r="C457" s="205" t="s">
        <v>1474</v>
      </c>
      <c r="D457" s="707" t="s">
        <v>25</v>
      </c>
      <c r="E457" s="708" t="n">
        <v>4859</v>
      </c>
      <c r="F457" s="696"/>
      <c r="G457" s="696" t="n">
        <f aca="false">ROUNDUP(E457*1.11,0)</f>
        <v>5394</v>
      </c>
      <c r="H457" s="531" t="n">
        <v>1603</v>
      </c>
      <c r="I457" s="696" t="n">
        <f aca="false">ROUNDDOWN(E457*33%,0)</f>
        <v>1603</v>
      </c>
    </row>
    <row r="458" customFormat="false" ht="14.25" hidden="false" customHeight="false" outlineLevel="1" collapsed="false">
      <c r="A458" s="205"/>
      <c r="B458" s="706" t="s">
        <v>726</v>
      </c>
      <c r="C458" s="205" t="s">
        <v>1475</v>
      </c>
      <c r="D458" s="707" t="s">
        <v>25</v>
      </c>
      <c r="E458" s="708" t="n">
        <v>6795</v>
      </c>
      <c r="F458" s="696"/>
      <c r="G458" s="696" t="n">
        <f aca="false">ROUNDUP(E458*1.11,0)</f>
        <v>7543</v>
      </c>
      <c r="H458" s="531" t="n">
        <v>2242</v>
      </c>
      <c r="I458" s="696" t="n">
        <f aca="false">ROUNDDOWN(E458*33%,0)</f>
        <v>2242</v>
      </c>
    </row>
    <row r="459" customFormat="false" ht="14.25" hidden="false" customHeight="false" outlineLevel="1" collapsed="false">
      <c r="A459" s="205"/>
      <c r="B459" s="706" t="s">
        <v>727</v>
      </c>
      <c r="C459" s="205" t="s">
        <v>1476</v>
      </c>
      <c r="D459" s="707" t="s">
        <v>42</v>
      </c>
      <c r="E459" s="708" t="n">
        <v>1143</v>
      </c>
      <c r="F459" s="696"/>
      <c r="G459" s="696" t="n">
        <f aca="false">ROUNDUP(E459*1.11,0)</f>
        <v>1269</v>
      </c>
      <c r="H459" s="531" t="n">
        <v>377</v>
      </c>
      <c r="I459" s="696" t="n">
        <f aca="false">ROUNDDOWN(E459*33%,0)</f>
        <v>377</v>
      </c>
    </row>
    <row r="460" customFormat="false" ht="14.25" hidden="false" customHeight="false" outlineLevel="1" collapsed="false">
      <c r="A460" s="205"/>
      <c r="B460" s="706" t="s">
        <v>728</v>
      </c>
      <c r="C460" s="205" t="s">
        <v>1477</v>
      </c>
      <c r="D460" s="707" t="s">
        <v>42</v>
      </c>
      <c r="E460" s="708" t="n">
        <v>1520</v>
      </c>
      <c r="F460" s="696"/>
      <c r="G460" s="696" t="n">
        <f aca="false">ROUNDUP(E460*1.11,0)</f>
        <v>1688</v>
      </c>
      <c r="H460" s="531" t="n">
        <v>501</v>
      </c>
      <c r="I460" s="696" t="n">
        <f aca="false">ROUNDDOWN(E460*33%,0)</f>
        <v>501</v>
      </c>
    </row>
    <row r="461" customFormat="false" ht="14.25" hidden="false" customHeight="false" outlineLevel="1" collapsed="false">
      <c r="A461" s="205"/>
      <c r="B461" s="706" t="s">
        <v>729</v>
      </c>
      <c r="C461" s="205" t="s">
        <v>1478</v>
      </c>
      <c r="D461" s="707" t="s">
        <v>42</v>
      </c>
      <c r="E461" s="708" t="n">
        <v>2252</v>
      </c>
      <c r="F461" s="696"/>
      <c r="G461" s="696" t="n">
        <f aca="false">ROUNDUP(E461*1.11,0)</f>
        <v>2500</v>
      </c>
      <c r="H461" s="531" t="n">
        <v>743</v>
      </c>
      <c r="I461" s="696" t="n">
        <f aca="false">ROUNDDOWN(E461*33%,0)</f>
        <v>743</v>
      </c>
    </row>
    <row r="462" customFormat="false" ht="14.25" hidden="false" customHeight="false" outlineLevel="1" collapsed="false">
      <c r="A462" s="205"/>
      <c r="B462" s="706" t="s">
        <v>207</v>
      </c>
      <c r="C462" s="205" t="s">
        <v>208</v>
      </c>
      <c r="D462" s="707" t="s">
        <v>42</v>
      </c>
      <c r="E462" s="708" t="n">
        <v>2865</v>
      </c>
      <c r="F462" s="696"/>
      <c r="G462" s="696" t="n">
        <f aca="false">ROUNDUP(E462*1.11,0)</f>
        <v>3181</v>
      </c>
      <c r="H462" s="531" t="n">
        <v>945</v>
      </c>
      <c r="I462" s="696" t="n">
        <f aca="false">ROUNDDOWN(E462*33%,0)</f>
        <v>945</v>
      </c>
    </row>
    <row r="463" customFormat="false" ht="14.25" hidden="false" customHeight="false" outlineLevel="1" collapsed="false">
      <c r="A463" s="205"/>
      <c r="B463" s="706" t="s">
        <v>730</v>
      </c>
      <c r="C463" s="205" t="s">
        <v>1479</v>
      </c>
      <c r="D463" s="707" t="s">
        <v>42</v>
      </c>
      <c r="E463" s="708" t="n">
        <v>1945</v>
      </c>
      <c r="F463" s="696"/>
      <c r="G463" s="696" t="n">
        <f aca="false">ROUNDUP(E463*1.11,0)</f>
        <v>2159</v>
      </c>
      <c r="H463" s="531" t="n">
        <v>641</v>
      </c>
      <c r="I463" s="696" t="n">
        <f aca="false">ROUNDDOWN(E463*33%,0)</f>
        <v>641</v>
      </c>
    </row>
    <row r="464" customFormat="false" ht="14.25" hidden="false" customHeight="false" outlineLevel="1" collapsed="false">
      <c r="A464" s="205"/>
      <c r="B464" s="706" t="s">
        <v>731</v>
      </c>
      <c r="C464" s="205" t="s">
        <v>1480</v>
      </c>
      <c r="D464" s="707" t="s">
        <v>95</v>
      </c>
      <c r="E464" s="708" t="n">
        <v>986</v>
      </c>
      <c r="F464" s="696"/>
      <c r="G464" s="696" t="n">
        <f aca="false">ROUNDUP(E464*1.11,0)</f>
        <v>1095</v>
      </c>
      <c r="H464" s="531" t="n">
        <v>325</v>
      </c>
      <c r="I464" s="696" t="n">
        <f aca="false">ROUNDDOWN(E464*33%,0)</f>
        <v>325</v>
      </c>
    </row>
    <row r="465" customFormat="false" ht="14.25" hidden="false" customHeight="false" outlineLevel="1" collapsed="false">
      <c r="A465" s="205"/>
      <c r="B465" s="706" t="s">
        <v>732</v>
      </c>
      <c r="C465" s="205" t="s">
        <v>1481</v>
      </c>
      <c r="D465" s="707" t="s">
        <v>95</v>
      </c>
      <c r="E465" s="708" t="n">
        <v>781</v>
      </c>
      <c r="F465" s="696"/>
      <c r="G465" s="696" t="n">
        <f aca="false">ROUNDUP(E465*1.11,0)</f>
        <v>867</v>
      </c>
      <c r="H465" s="531" t="n">
        <v>257</v>
      </c>
      <c r="I465" s="696" t="n">
        <f aca="false">ROUNDDOWN(E465*33%,0)</f>
        <v>257</v>
      </c>
    </row>
    <row r="466" customFormat="false" ht="14.25" hidden="false" customHeight="false" outlineLevel="1" collapsed="false">
      <c r="A466" s="205"/>
      <c r="B466" s="706" t="s">
        <v>209</v>
      </c>
      <c r="C466" s="205" t="s">
        <v>210</v>
      </c>
      <c r="D466" s="707" t="s">
        <v>25</v>
      </c>
      <c r="E466" s="708" t="n">
        <v>415</v>
      </c>
      <c r="F466" s="696"/>
      <c r="G466" s="696" t="n">
        <f aca="false">ROUNDUP(E466*1.11,0)</f>
        <v>461</v>
      </c>
      <c r="H466" s="531" t="n">
        <v>136</v>
      </c>
      <c r="I466" s="696" t="n">
        <f aca="false">ROUNDDOWN(E466*33%,0)</f>
        <v>136</v>
      </c>
    </row>
    <row r="467" customFormat="false" ht="14.25" hidden="false" customHeight="false" outlineLevel="1" collapsed="false">
      <c r="A467" s="205"/>
      <c r="B467" s="706" t="s">
        <v>733</v>
      </c>
      <c r="C467" s="205" t="s">
        <v>1482</v>
      </c>
      <c r="D467" s="707" t="s">
        <v>25</v>
      </c>
      <c r="E467" s="708" t="n">
        <v>1874</v>
      </c>
      <c r="F467" s="696"/>
      <c r="G467" s="696" t="n">
        <f aca="false">ROUNDUP(E467*1.11,0)</f>
        <v>2081</v>
      </c>
      <c r="H467" s="531" t="n">
        <v>618</v>
      </c>
      <c r="I467" s="696" t="n">
        <f aca="false">ROUNDDOWN(E467*33%,0)</f>
        <v>618</v>
      </c>
    </row>
    <row r="468" customFormat="false" ht="14.25" hidden="false" customHeight="false" outlineLevel="1" collapsed="false">
      <c r="A468" s="205"/>
      <c r="B468" s="706" t="s">
        <v>211</v>
      </c>
      <c r="C468" s="205" t="s">
        <v>212</v>
      </c>
      <c r="D468" s="707" t="s">
        <v>95</v>
      </c>
      <c r="E468" s="708" t="n">
        <v>7113</v>
      </c>
      <c r="F468" s="696"/>
      <c r="G468" s="696" t="n">
        <f aca="false">ROUNDUP(E468*1.11,0)</f>
        <v>7896</v>
      </c>
      <c r="H468" s="531" t="n">
        <v>2347</v>
      </c>
      <c r="I468" s="696" t="n">
        <f aca="false">ROUNDDOWN(E468*33%,0)</f>
        <v>2347</v>
      </c>
    </row>
    <row r="469" customFormat="false" ht="14.25" hidden="false" customHeight="false" outlineLevel="1" collapsed="false">
      <c r="A469" s="205"/>
      <c r="B469" s="706" t="s">
        <v>734</v>
      </c>
      <c r="C469" s="205" t="s">
        <v>1483</v>
      </c>
      <c r="D469" s="707" t="s">
        <v>42</v>
      </c>
      <c r="E469" s="708" t="n">
        <v>1828</v>
      </c>
      <c r="F469" s="696"/>
      <c r="G469" s="696" t="n">
        <f aca="false">ROUNDUP(E469*1.11,0)</f>
        <v>2030</v>
      </c>
      <c r="H469" s="531" t="n">
        <v>603</v>
      </c>
      <c r="I469" s="696" t="n">
        <f aca="false">ROUNDDOWN(E469*33%,0)</f>
        <v>603</v>
      </c>
    </row>
    <row r="470" customFormat="false" ht="14.25" hidden="false" customHeight="false" outlineLevel="1" collapsed="false">
      <c r="A470" s="205"/>
      <c r="B470" s="706" t="s">
        <v>213</v>
      </c>
      <c r="C470" s="205" t="s">
        <v>214</v>
      </c>
      <c r="D470" s="707" t="s">
        <v>95</v>
      </c>
      <c r="E470" s="708" t="n">
        <v>3812</v>
      </c>
      <c r="F470" s="696"/>
      <c r="G470" s="696" t="n">
        <f aca="false">ROUNDUP(E470*1.11,0)</f>
        <v>4232</v>
      </c>
      <c r="H470" s="531" t="n">
        <v>1257</v>
      </c>
      <c r="I470" s="696" t="n">
        <f aca="false">ROUNDDOWN(E470*33%,0)</f>
        <v>1257</v>
      </c>
    </row>
    <row r="471" customFormat="false" ht="14.25" hidden="false" customHeight="false" outlineLevel="1" collapsed="false">
      <c r="A471" s="205"/>
      <c r="B471" s="706" t="s">
        <v>735</v>
      </c>
      <c r="C471" s="205" t="s">
        <v>1484</v>
      </c>
      <c r="D471" s="707" t="s">
        <v>95</v>
      </c>
      <c r="E471" s="708" t="n">
        <v>1754</v>
      </c>
      <c r="F471" s="696"/>
      <c r="G471" s="696" t="n">
        <f aca="false">ROUNDUP(E471*1.11,0)</f>
        <v>1947</v>
      </c>
      <c r="H471" s="531" t="n">
        <v>578</v>
      </c>
      <c r="I471" s="696" t="n">
        <f aca="false">ROUNDDOWN(E471*33%,0)</f>
        <v>578</v>
      </c>
    </row>
    <row r="472" customFormat="false" ht="14.25" hidden="false" customHeight="false" outlineLevel="1" collapsed="false">
      <c r="A472" s="205"/>
      <c r="B472" s="706" t="s">
        <v>736</v>
      </c>
      <c r="C472" s="205" t="s">
        <v>1485</v>
      </c>
      <c r="D472" s="707" t="s">
        <v>95</v>
      </c>
      <c r="E472" s="708" t="n">
        <v>7946</v>
      </c>
      <c r="F472" s="696"/>
      <c r="G472" s="696" t="n">
        <f aca="false">ROUNDUP(E472*1.11,0)</f>
        <v>8821</v>
      </c>
      <c r="H472" s="531" t="n">
        <v>2622</v>
      </c>
      <c r="I472" s="696" t="n">
        <f aca="false">ROUNDDOWN(E472*33%,0)</f>
        <v>2622</v>
      </c>
    </row>
    <row r="473" customFormat="false" ht="14.25" hidden="false" customHeight="false" outlineLevel="1" collapsed="false">
      <c r="A473" s="205"/>
      <c r="B473" s="706" t="s">
        <v>737</v>
      </c>
      <c r="C473" s="205" t="s">
        <v>1486</v>
      </c>
      <c r="D473" s="707" t="s">
        <v>42</v>
      </c>
      <c r="E473" s="708" t="n">
        <v>443</v>
      </c>
      <c r="F473" s="696"/>
      <c r="G473" s="696" t="n">
        <f aca="false">ROUNDUP(E473*1.11,0)</f>
        <v>492</v>
      </c>
      <c r="H473" s="531" t="n">
        <v>146</v>
      </c>
      <c r="I473" s="696" t="n">
        <f aca="false">ROUNDDOWN(E473*33%,0)</f>
        <v>146</v>
      </c>
    </row>
    <row r="474" customFormat="false" ht="14.25" hidden="false" customHeight="false" outlineLevel="1" collapsed="false">
      <c r="A474" s="205"/>
      <c r="B474" s="706" t="s">
        <v>738</v>
      </c>
      <c r="C474" s="205" t="s">
        <v>1487</v>
      </c>
      <c r="D474" s="707" t="s">
        <v>25</v>
      </c>
      <c r="E474" s="708" t="n">
        <v>8327</v>
      </c>
      <c r="F474" s="696"/>
      <c r="G474" s="696" t="n">
        <f aca="false">ROUNDUP(E474*1.11,0)</f>
        <v>9243</v>
      </c>
      <c r="H474" s="531" t="n">
        <v>2747</v>
      </c>
      <c r="I474" s="696" t="n">
        <f aca="false">ROUNDDOWN(E474*33%,0)</f>
        <v>2747</v>
      </c>
    </row>
    <row r="475" customFormat="false" ht="14.25" hidden="false" customHeight="false" outlineLevel="1" collapsed="false">
      <c r="A475" s="205"/>
      <c r="B475" s="706" t="s">
        <v>739</v>
      </c>
      <c r="C475" s="205" t="s">
        <v>1488</v>
      </c>
      <c r="D475" s="707" t="s">
        <v>42</v>
      </c>
      <c r="E475" s="708" t="n">
        <v>998</v>
      </c>
      <c r="F475" s="696"/>
      <c r="G475" s="696" t="n">
        <f aca="false">ROUNDUP(E475*1.11,0)</f>
        <v>1108</v>
      </c>
      <c r="H475" s="531" t="n">
        <v>329</v>
      </c>
      <c r="I475" s="696" t="n">
        <f aca="false">ROUNDDOWN(E475*33%,0)</f>
        <v>329</v>
      </c>
    </row>
    <row r="476" customFormat="false" ht="14.25" hidden="false" customHeight="false" outlineLevel="1" collapsed="false">
      <c r="A476" s="205"/>
      <c r="B476" s="706" t="s">
        <v>215</v>
      </c>
      <c r="C476" s="205" t="s">
        <v>216</v>
      </c>
      <c r="D476" s="707" t="s">
        <v>42</v>
      </c>
      <c r="E476" s="708" t="n">
        <v>1677</v>
      </c>
      <c r="F476" s="696"/>
      <c r="G476" s="696" t="n">
        <f aca="false">ROUNDUP(E476*1.11,0)</f>
        <v>1862</v>
      </c>
      <c r="H476" s="531" t="n">
        <v>553</v>
      </c>
      <c r="I476" s="696" t="n">
        <f aca="false">ROUNDDOWN(E476*33%,0)</f>
        <v>553</v>
      </c>
    </row>
    <row r="477" customFormat="false" ht="14.25" hidden="false" customHeight="false" outlineLevel="1" collapsed="false">
      <c r="A477" s="205"/>
      <c r="B477" s="706" t="s">
        <v>217</v>
      </c>
      <c r="C477" s="205" t="s">
        <v>218</v>
      </c>
      <c r="D477" s="707" t="s">
        <v>25</v>
      </c>
      <c r="E477" s="708" t="n">
        <v>4938</v>
      </c>
      <c r="F477" s="696"/>
      <c r="G477" s="696" t="n">
        <f aca="false">ROUNDUP(E477*1.11,0)</f>
        <v>5482</v>
      </c>
      <c r="H477" s="531" t="n">
        <v>1629</v>
      </c>
      <c r="I477" s="696" t="n">
        <f aca="false">ROUNDDOWN(E477*33%,0)</f>
        <v>1629</v>
      </c>
    </row>
    <row r="478" customFormat="false" ht="14.25" hidden="false" customHeight="false" outlineLevel="1" collapsed="false">
      <c r="A478" s="205"/>
      <c r="B478" s="706" t="s">
        <v>740</v>
      </c>
      <c r="C478" s="205" t="s">
        <v>1489</v>
      </c>
      <c r="D478" s="707" t="s">
        <v>25</v>
      </c>
      <c r="E478" s="708" t="n">
        <v>4036</v>
      </c>
      <c r="F478" s="696"/>
      <c r="G478" s="696" t="n">
        <f aca="false">ROUNDUP(E478*1.11,0)</f>
        <v>4480</v>
      </c>
      <c r="H478" s="531" t="n">
        <v>1331</v>
      </c>
      <c r="I478" s="696" t="n">
        <f aca="false">ROUNDDOWN(E478*33%,0)</f>
        <v>1331</v>
      </c>
    </row>
    <row r="479" customFormat="false" ht="14.25" hidden="false" customHeight="false" outlineLevel="1" collapsed="false">
      <c r="A479" s="205"/>
      <c r="B479" s="706" t="s">
        <v>219</v>
      </c>
      <c r="C479" s="205" t="s">
        <v>220</v>
      </c>
      <c r="D479" s="707" t="s">
        <v>221</v>
      </c>
      <c r="E479" s="708" t="n">
        <v>1078</v>
      </c>
      <c r="F479" s="696"/>
      <c r="G479" s="696" t="n">
        <f aca="false">ROUNDUP(E479*1.11,0)</f>
        <v>1197</v>
      </c>
      <c r="H479" s="531" t="n">
        <v>355</v>
      </c>
      <c r="I479" s="696" t="n">
        <f aca="false">ROUNDDOWN(E479*33%,0)</f>
        <v>355</v>
      </c>
    </row>
    <row r="480" customFormat="false" ht="14.25" hidden="false" customHeight="false" outlineLevel="1" collapsed="false">
      <c r="A480" s="205"/>
      <c r="B480" s="706" t="s">
        <v>741</v>
      </c>
      <c r="C480" s="205" t="s">
        <v>1490</v>
      </c>
      <c r="D480" s="707" t="s">
        <v>25</v>
      </c>
      <c r="E480" s="708" t="n">
        <v>4672</v>
      </c>
      <c r="F480" s="696"/>
      <c r="G480" s="696" t="n">
        <f aca="false">ROUNDUP(E480*1.11,0)</f>
        <v>5186</v>
      </c>
      <c r="H480" s="531" t="n">
        <v>1541</v>
      </c>
      <c r="I480" s="696" t="n">
        <f aca="false">ROUNDDOWN(E480*33%,0)</f>
        <v>1541</v>
      </c>
    </row>
    <row r="481" customFormat="false" ht="14.25" hidden="false" customHeight="false" outlineLevel="1" collapsed="false">
      <c r="A481" s="205"/>
      <c r="B481" s="706" t="s">
        <v>742</v>
      </c>
      <c r="C481" s="205" t="s">
        <v>1491</v>
      </c>
      <c r="D481" s="707" t="s">
        <v>25</v>
      </c>
      <c r="E481" s="708" t="n">
        <v>7362</v>
      </c>
      <c r="F481" s="696"/>
      <c r="G481" s="696" t="n">
        <f aca="false">ROUNDUP(E481*1.11,0)</f>
        <v>8172</v>
      </c>
      <c r="H481" s="531" t="n">
        <v>2429</v>
      </c>
      <c r="I481" s="696" t="n">
        <f aca="false">ROUNDDOWN(E481*33%,0)</f>
        <v>2429</v>
      </c>
    </row>
    <row r="482" customFormat="false" ht="14.25" hidden="false" customHeight="false" outlineLevel="1" collapsed="false">
      <c r="A482" s="205"/>
      <c r="B482" s="706" t="s">
        <v>743</v>
      </c>
      <c r="C482" s="205" t="s">
        <v>1492</v>
      </c>
      <c r="D482" s="707" t="s">
        <v>25</v>
      </c>
      <c r="E482" s="708" t="n">
        <v>9343</v>
      </c>
      <c r="F482" s="696"/>
      <c r="G482" s="696" t="n">
        <f aca="false">ROUNDUP(E482*1.11,0)</f>
        <v>10371</v>
      </c>
      <c r="H482" s="531" t="n">
        <v>3083</v>
      </c>
      <c r="I482" s="696" t="n">
        <f aca="false">ROUNDDOWN(E482*33%,0)</f>
        <v>3083</v>
      </c>
    </row>
    <row r="483" customFormat="false" ht="14.25" hidden="false" customHeight="false" outlineLevel="1" collapsed="false">
      <c r="A483" s="205"/>
      <c r="B483" s="706" t="s">
        <v>744</v>
      </c>
      <c r="C483" s="205" t="s">
        <v>1493</v>
      </c>
      <c r="D483" s="707" t="s">
        <v>25</v>
      </c>
      <c r="E483" s="708" t="n">
        <v>12068</v>
      </c>
      <c r="F483" s="696"/>
      <c r="G483" s="696" t="n">
        <f aca="false">ROUNDUP(E483*1.11,0)</f>
        <v>13396</v>
      </c>
      <c r="H483" s="531" t="n">
        <v>3982</v>
      </c>
      <c r="I483" s="696" t="n">
        <f aca="false">ROUNDDOWN(E483*33%,0)</f>
        <v>3982</v>
      </c>
    </row>
    <row r="484" customFormat="false" ht="14.25" hidden="false" customHeight="false" outlineLevel="0" collapsed="false">
      <c r="A484" s="702" t="s">
        <v>745</v>
      </c>
      <c r="B484" s="703"/>
      <c r="C484" s="702"/>
      <c r="D484" s="704"/>
      <c r="E484" s="705" t="n">
        <v>0</v>
      </c>
      <c r="F484" s="696"/>
      <c r="G484" s="696" t="n">
        <f aca="false">ROUNDUP(E484*1.11,0)</f>
        <v>0</v>
      </c>
      <c r="H484" s="531" t="n">
        <v>0</v>
      </c>
      <c r="I484" s="696" t="n">
        <f aca="false">ROUNDDOWN(E484*33%,0)</f>
        <v>0</v>
      </c>
    </row>
    <row r="485" customFormat="false" ht="14.25" hidden="false" customHeight="false" outlineLevel="1" collapsed="false">
      <c r="A485" s="205"/>
      <c r="B485" s="706" t="s">
        <v>746</v>
      </c>
      <c r="C485" s="205" t="s">
        <v>1494</v>
      </c>
      <c r="D485" s="707" t="s">
        <v>1463</v>
      </c>
      <c r="E485" s="708" t="n">
        <v>4060</v>
      </c>
      <c r="F485" s="696"/>
      <c r="G485" s="696" t="n">
        <f aca="false">ROUNDUP(E485*1.11,0)</f>
        <v>4507</v>
      </c>
      <c r="H485" s="531" t="n">
        <v>1339</v>
      </c>
      <c r="I485" s="696" t="n">
        <f aca="false">ROUNDDOWN(E485*33%,0)</f>
        <v>1339</v>
      </c>
    </row>
    <row r="486" customFormat="false" ht="14.25" hidden="false" customHeight="false" outlineLevel="0" collapsed="false">
      <c r="A486" s="205"/>
      <c r="B486" s="706" t="s">
        <v>747</v>
      </c>
      <c r="C486" s="205" t="s">
        <v>1495</v>
      </c>
      <c r="D486" s="707" t="s">
        <v>1463</v>
      </c>
      <c r="E486" s="708" t="n">
        <v>3809</v>
      </c>
      <c r="F486" s="696"/>
      <c r="G486" s="696" t="n">
        <f aca="false">ROUNDUP(E486*1.11,0)</f>
        <v>4228</v>
      </c>
      <c r="H486" s="531" t="n">
        <v>1256</v>
      </c>
      <c r="I486" s="696" t="n">
        <f aca="false">ROUNDDOWN(E486*33%,0)</f>
        <v>1256</v>
      </c>
    </row>
    <row r="487" customFormat="false" ht="14.25" hidden="false" customHeight="false" outlineLevel="0" collapsed="false">
      <c r="A487" s="205"/>
      <c r="B487" s="706" t="s">
        <v>748</v>
      </c>
      <c r="C487" s="205" t="s">
        <v>1496</v>
      </c>
      <c r="D487" s="707" t="s">
        <v>95</v>
      </c>
      <c r="E487" s="708" t="n">
        <v>0</v>
      </c>
      <c r="F487" s="696"/>
      <c r="G487" s="696" t="n">
        <f aca="false">ROUNDUP(E487*1.11,0)</f>
        <v>0</v>
      </c>
      <c r="H487" s="531" t="n">
        <v>0</v>
      </c>
      <c r="I487" s="696" t="n">
        <f aca="false">ROUNDDOWN(E487*33%,0)</f>
        <v>0</v>
      </c>
    </row>
    <row r="488" customFormat="false" ht="14.25" hidden="false" customHeight="false" outlineLevel="0" collapsed="false">
      <c r="A488" s="205"/>
      <c r="B488" s="706" t="s">
        <v>749</v>
      </c>
      <c r="C488" s="205" t="s">
        <v>1497</v>
      </c>
      <c r="D488" s="707" t="s">
        <v>1463</v>
      </c>
      <c r="E488" s="708" t="n">
        <v>11001</v>
      </c>
      <c r="F488" s="696"/>
      <c r="G488" s="696" t="n">
        <f aca="false">ROUNDUP(E488*1.11,0)</f>
        <v>12212</v>
      </c>
      <c r="H488" s="531" t="n">
        <v>3630</v>
      </c>
      <c r="I488" s="696" t="n">
        <f aca="false">ROUNDDOWN(E488*33%,0)</f>
        <v>3630</v>
      </c>
    </row>
    <row r="489" customFormat="false" ht="14.25" hidden="false" customHeight="false" outlineLevel="0" collapsed="false">
      <c r="A489" s="205"/>
      <c r="B489" s="706" t="s">
        <v>750</v>
      </c>
      <c r="C489" s="205" t="s">
        <v>1498</v>
      </c>
      <c r="D489" s="707" t="s">
        <v>1463</v>
      </c>
      <c r="E489" s="708" t="n">
        <v>6996</v>
      </c>
      <c r="F489" s="696"/>
      <c r="G489" s="696" t="n">
        <f aca="false">ROUNDUP(E489*1.11,0)</f>
        <v>7766</v>
      </c>
      <c r="H489" s="531" t="n">
        <v>2308</v>
      </c>
      <c r="I489" s="696" t="n">
        <f aca="false">ROUNDDOWN(E489*33%,0)</f>
        <v>2308</v>
      </c>
    </row>
    <row r="490" customFormat="false" ht="14.25" hidden="false" customHeight="false" outlineLevel="0" collapsed="false">
      <c r="A490" s="205"/>
      <c r="B490" s="706" t="s">
        <v>751</v>
      </c>
      <c r="C490" s="205" t="s">
        <v>1499</v>
      </c>
      <c r="D490" s="707" t="s">
        <v>1463</v>
      </c>
      <c r="E490" s="708" t="n">
        <v>8744</v>
      </c>
      <c r="F490" s="696"/>
      <c r="G490" s="696" t="n">
        <f aca="false">ROUNDUP(E490*1.11,0)</f>
        <v>9706</v>
      </c>
      <c r="H490" s="531" t="n">
        <v>2885</v>
      </c>
      <c r="I490" s="696" t="n">
        <f aca="false">ROUNDDOWN(E490*33%,0)</f>
        <v>2885</v>
      </c>
    </row>
    <row r="491" customFormat="false" ht="14.25" hidden="false" customHeight="false" outlineLevel="0" collapsed="false">
      <c r="A491" s="205"/>
      <c r="B491" s="706" t="s">
        <v>752</v>
      </c>
      <c r="C491" s="205" t="s">
        <v>1500</v>
      </c>
      <c r="D491" s="707" t="s">
        <v>95</v>
      </c>
      <c r="E491" s="708" t="n">
        <v>0</v>
      </c>
      <c r="F491" s="696"/>
      <c r="G491" s="696" t="n">
        <f aca="false">ROUNDUP(E491*1.11,0)</f>
        <v>0</v>
      </c>
      <c r="H491" s="531" t="n">
        <v>0</v>
      </c>
      <c r="I491" s="696" t="n">
        <f aca="false">ROUNDDOWN(E491*33%,0)</f>
        <v>0</v>
      </c>
    </row>
    <row r="492" customFormat="false" ht="14.25" hidden="false" customHeight="false" outlineLevel="0" collapsed="false">
      <c r="A492" s="205"/>
      <c r="B492" s="706" t="s">
        <v>753</v>
      </c>
      <c r="C492" s="710" t="s">
        <v>1501</v>
      </c>
      <c r="D492" s="707" t="s">
        <v>1463</v>
      </c>
      <c r="E492" s="708" t="n">
        <v>3753</v>
      </c>
      <c r="F492" s="696"/>
      <c r="G492" s="696" t="n">
        <f aca="false">ROUNDUP(E492*1.11,0)</f>
        <v>4166</v>
      </c>
      <c r="H492" s="531" t="n">
        <v>1238</v>
      </c>
      <c r="I492" s="696" t="n">
        <f aca="false">ROUNDDOWN(E492*33%,0)</f>
        <v>1238</v>
      </c>
    </row>
    <row r="493" customFormat="false" ht="14.25" hidden="false" customHeight="false" outlineLevel="0" collapsed="false">
      <c r="A493" s="205"/>
      <c r="B493" s="706" t="s">
        <v>754</v>
      </c>
      <c r="C493" s="711" t="s">
        <v>1502</v>
      </c>
      <c r="D493" s="707" t="s">
        <v>95</v>
      </c>
      <c r="E493" s="708" t="n">
        <v>0</v>
      </c>
      <c r="F493" s="696"/>
      <c r="G493" s="696" t="n">
        <f aca="false">ROUNDUP(E493*1.11,0)</f>
        <v>0</v>
      </c>
      <c r="H493" s="531" t="n">
        <v>0</v>
      </c>
      <c r="I493" s="696" t="n">
        <f aca="false">ROUNDDOWN(E493*33%,0)</f>
        <v>0</v>
      </c>
    </row>
    <row r="494" customFormat="false" ht="14.25" hidden="false" customHeight="false" outlineLevel="0" collapsed="false">
      <c r="A494" s="205"/>
      <c r="B494" s="706" t="s">
        <v>755</v>
      </c>
      <c r="C494" s="707" t="n">
        <v>0</v>
      </c>
      <c r="D494" s="707" t="n">
        <v>0</v>
      </c>
      <c r="E494" s="708" t="n">
        <v>0</v>
      </c>
      <c r="F494" s="696"/>
      <c r="G494" s="696" t="n">
        <f aca="false">ROUNDUP(E494*1.11,0)</f>
        <v>0</v>
      </c>
      <c r="H494" s="531" t="n">
        <v>0</v>
      </c>
      <c r="I494" s="696" t="n">
        <f aca="false">ROUNDDOWN(E494*33%,0)</f>
        <v>0</v>
      </c>
    </row>
    <row r="495" customFormat="false" ht="14.25" hidden="false" customHeight="false" outlineLevel="0" collapsed="false">
      <c r="A495" s="205"/>
      <c r="B495" s="706" t="s">
        <v>756</v>
      </c>
      <c r="C495" s="707" t="n">
        <v>0</v>
      </c>
      <c r="D495" s="707" t="n">
        <v>0</v>
      </c>
      <c r="E495" s="708" t="n">
        <v>0</v>
      </c>
      <c r="F495" s="696"/>
      <c r="G495" s="696" t="n">
        <f aca="false">ROUNDUP(E495*1.11,0)</f>
        <v>0</v>
      </c>
      <c r="H495" s="531" t="n">
        <v>0</v>
      </c>
      <c r="I495" s="696" t="n">
        <f aca="false">ROUNDDOWN(E495*33%,0)</f>
        <v>0</v>
      </c>
    </row>
  </sheetData>
  <sheetProtection algorithmName="SHA-512" hashValue="sD24hwrURo7HnjkSVxnV6ycS8rWxMzduveVrgy3bfsnVStn6rVX1ijH0aqNhQh0FO8AENvw8x6bxoivSI74e4w==" saltValue="oFr+kEmAinB1aGirgfHtdg==" spinCount="100000" sheet="true" objects="true" scenarios="true" selectLockedCells="true" autoFilter="false" selectUnlockedCell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5" min="5" style="0" width="15.56"/>
  </cols>
  <sheetData>
    <row r="1" customFormat="false" ht="14.25" hidden="false" customHeight="false" outlineLevel="0" collapsed="false">
      <c r="A1" s="0" t="n">
        <v>1</v>
      </c>
      <c r="B1" s="0" t="s">
        <v>249</v>
      </c>
      <c r="C1" s="701" t="n">
        <v>-0.3</v>
      </c>
      <c r="E1" s="0" t="s">
        <v>1503</v>
      </c>
    </row>
    <row r="2" customFormat="false" ht="14.25" hidden="false" customHeight="false" outlineLevel="0" collapsed="false">
      <c r="B2" s="0" t="s">
        <v>305</v>
      </c>
      <c r="C2" s="701" t="n">
        <v>-0.25</v>
      </c>
      <c r="E2" s="0" t="e">
        <f aca="false">#ref!&amp;IF(#ref!&lt;&gt;""," ("&amp;#ref!&amp;")","")</f>
        <v>#NAME?</v>
      </c>
      <c r="F2" s="0" t="s">
        <v>1504</v>
      </c>
    </row>
    <row r="3" customFormat="false" ht="14.25" hidden="false" customHeight="false" outlineLevel="0" collapsed="false">
      <c r="C3" s="701" t="n">
        <v>-0.2</v>
      </c>
      <c r="E3" s="0" t="e">
        <f aca="false">#ref!&amp;IF(#ref!&lt;&gt;""," ("&amp;#ref!&amp;")","")</f>
        <v>#NAME?</v>
      </c>
      <c r="F3" s="0" t="s">
        <v>1505</v>
      </c>
    </row>
    <row r="4" customFormat="false" ht="14.25" hidden="false" customHeight="false" outlineLevel="0" collapsed="false">
      <c r="C4" s="701" t="n">
        <v>-0.15</v>
      </c>
      <c r="E4" s="0" t="e">
        <f aca="false">#ref!&amp;IF(#ref!&lt;&gt;""," ("&amp;#ref!&amp;")","")</f>
        <v>#NAME?</v>
      </c>
      <c r="F4" s="0" t="s">
        <v>1506</v>
      </c>
    </row>
    <row r="5" customFormat="false" ht="14.25" hidden="false" customHeight="false" outlineLevel="0" collapsed="false">
      <c r="C5" s="701" t="n">
        <v>-0.1</v>
      </c>
      <c r="E5" s="0" t="e">
        <f aca="false">#ref!&amp;IF(#ref!&lt;&gt;""," ("&amp;#ref!&amp;")","")</f>
        <v>#NAME?</v>
      </c>
      <c r="F5" s="0" t="s">
        <v>1507</v>
      </c>
    </row>
    <row r="6" customFormat="false" ht="14.25" hidden="false" customHeight="false" outlineLevel="0" collapsed="false">
      <c r="C6" s="701" t="n">
        <v>-0.05</v>
      </c>
      <c r="E6" s="0" t="e">
        <f aca="false">#ref!&amp;IF(#ref!&lt;&gt;""," ("&amp;#ref!&amp;")","")</f>
        <v>#NAME?</v>
      </c>
      <c r="F6" s="0" t="s">
        <v>1508</v>
      </c>
    </row>
    <row r="7" customFormat="false" ht="14.25" hidden="false" customHeight="false" outlineLevel="0" collapsed="false">
      <c r="C7" s="712" t="n">
        <v>0</v>
      </c>
      <c r="E7" s="0" t="e">
        <f aca="false">#ref!&amp;IF(#ref!&lt;&gt;""," ("&amp;#ref!&amp;")","")</f>
        <v>#NAME?</v>
      </c>
      <c r="F7" s="0" t="s">
        <v>1509</v>
      </c>
    </row>
    <row r="8" customFormat="false" ht="14.25" hidden="false" customHeight="false" outlineLevel="0" collapsed="false">
      <c r="C8" s="712" t="n">
        <v>0.01</v>
      </c>
      <c r="E8" s="0" t="e">
        <f aca="false">#ref!&amp;IF(#ref!&lt;&gt;""," ("&amp;#ref!&amp;")","")</f>
        <v>#NAME?</v>
      </c>
      <c r="F8" s="0" t="s">
        <v>1510</v>
      </c>
    </row>
    <row r="9" customFormat="false" ht="14.25" hidden="false" customHeight="false" outlineLevel="0" collapsed="false">
      <c r="C9" s="712" t="n">
        <v>0.02</v>
      </c>
      <c r="E9" s="0" t="e">
        <f aca="false">#ref!&amp;IF(#ref!&lt;&gt;""," ("&amp;#ref!&amp;")","")</f>
        <v>#NAME?</v>
      </c>
      <c r="F9" s="0" t="s">
        <v>1511</v>
      </c>
    </row>
    <row r="10" customFormat="false" ht="14.25" hidden="false" customHeight="false" outlineLevel="0" collapsed="false">
      <c r="C10" s="712" t="n">
        <v>0.03</v>
      </c>
      <c r="E10" s="0" t="e">
        <f aca="false">#ref!&amp;IF(#ref!&lt;&gt;""," ("&amp;#ref!&amp;")","")</f>
        <v>#NAME?</v>
      </c>
      <c r="F10" s="0" t="s">
        <v>1512</v>
      </c>
    </row>
    <row r="11" customFormat="false" ht="14.25" hidden="false" customHeight="false" outlineLevel="0" collapsed="false">
      <c r="C11" s="712" t="n">
        <v>0.04</v>
      </c>
      <c r="E11" s="0" t="e">
        <f aca="false">#ref!&amp;IF(#ref!&lt;&gt;""," ("&amp;#ref!&amp;")","")</f>
        <v>#NAME?</v>
      </c>
      <c r="F11" s="0" t="s">
        <v>1513</v>
      </c>
    </row>
    <row r="12" customFormat="false" ht="14.25" hidden="false" customHeight="false" outlineLevel="0" collapsed="false">
      <c r="C12" s="712" t="n">
        <v>0.05</v>
      </c>
    </row>
    <row r="13" customFormat="false" ht="14.25" hidden="false" customHeight="false" outlineLevel="0" collapsed="false">
      <c r="C13" s="712" t="n">
        <v>0.06</v>
      </c>
    </row>
    <row r="14" customFormat="false" ht="14.25" hidden="false" customHeight="false" outlineLevel="0" collapsed="false">
      <c r="C14" s="712" t="n">
        <v>0.07</v>
      </c>
    </row>
    <row r="15" customFormat="false" ht="14.25" hidden="false" customHeight="false" outlineLevel="0" collapsed="false">
      <c r="C15" s="712" t="n">
        <v>0.08</v>
      </c>
    </row>
    <row r="16" customFormat="false" ht="14.25" hidden="false" customHeight="false" outlineLevel="0" collapsed="false">
      <c r="C16" s="712" t="n">
        <v>0.09</v>
      </c>
    </row>
    <row r="17" customFormat="false" ht="14.25" hidden="false" customHeight="false" outlineLevel="0" collapsed="false">
      <c r="C17" s="712" t="n">
        <v>0.1</v>
      </c>
    </row>
    <row r="18" customFormat="false" ht="14.25" hidden="false" customHeight="false" outlineLevel="0" collapsed="false">
      <c r="C18" s="712" t="n">
        <v>0.11</v>
      </c>
    </row>
    <row r="19" customFormat="false" ht="14.25" hidden="false" customHeight="false" outlineLevel="0" collapsed="false">
      <c r="C19" s="712" t="n">
        <v>0.12</v>
      </c>
    </row>
    <row r="20" customFormat="false" ht="14.25" hidden="false" customHeight="false" outlineLevel="0" collapsed="false">
      <c r="C20" s="712" t="n">
        <v>0.13</v>
      </c>
    </row>
    <row r="21" customFormat="false" ht="14.25" hidden="false" customHeight="false" outlineLevel="0" collapsed="false">
      <c r="C21" s="712" t="n">
        <v>0.14</v>
      </c>
    </row>
    <row r="22" customFormat="false" ht="14.25" hidden="false" customHeight="false" outlineLevel="0" collapsed="false">
      <c r="C22" s="712" t="n">
        <v>0.15</v>
      </c>
    </row>
    <row r="23" customFormat="false" ht="14.25" hidden="false" customHeight="false" outlineLevel="0" collapsed="false">
      <c r="C23" s="712" t="n">
        <v>0.16</v>
      </c>
    </row>
    <row r="24" customFormat="false" ht="14.25" hidden="false" customHeight="false" outlineLevel="0" collapsed="false">
      <c r="C24" s="712" t="n">
        <v>0.17</v>
      </c>
    </row>
    <row r="25" customFormat="false" ht="14.25" hidden="false" customHeight="false" outlineLevel="0" collapsed="false">
      <c r="C25" s="712" t="n">
        <v>0.18</v>
      </c>
    </row>
    <row r="26" customFormat="false" ht="14.25" hidden="false" customHeight="false" outlineLevel="0" collapsed="false">
      <c r="C26" s="712" t="n">
        <v>0.19</v>
      </c>
    </row>
    <row r="27" customFormat="false" ht="14.25" hidden="false" customHeight="false" outlineLevel="0" collapsed="false">
      <c r="C27" s="712" t="n">
        <v>0.2</v>
      </c>
    </row>
    <row r="28" customFormat="false" ht="14.25" hidden="false" customHeight="false" outlineLevel="0" collapsed="false">
      <c r="C28" s="712" t="n">
        <v>0.21</v>
      </c>
    </row>
    <row r="29" customFormat="false" ht="14.25" hidden="false" customHeight="false" outlineLevel="0" collapsed="false">
      <c r="C29" s="712" t="n">
        <v>0.22</v>
      </c>
    </row>
    <row r="30" customFormat="false" ht="14.25" hidden="false" customHeight="false" outlineLevel="0" collapsed="false">
      <c r="C30" s="712" t="n">
        <v>0.23</v>
      </c>
    </row>
    <row r="31" customFormat="false" ht="14.25" hidden="false" customHeight="false" outlineLevel="0" collapsed="false">
      <c r="C31" s="712" t="n">
        <v>0.24</v>
      </c>
    </row>
    <row r="32" customFormat="false" ht="14.25" hidden="false" customHeight="false" outlineLevel="0" collapsed="false">
      <c r="C32" s="712" t="n">
        <v>0.25</v>
      </c>
    </row>
    <row r="33" customFormat="false" ht="14.25" hidden="false" customHeight="false" outlineLevel="0" collapsed="false">
      <c r="C33" s="712" t="n">
        <v>0.26</v>
      </c>
    </row>
    <row r="34" customFormat="false" ht="14.25" hidden="false" customHeight="false" outlineLevel="0" collapsed="false">
      <c r="C34" s="712" t="n">
        <v>0.27</v>
      </c>
    </row>
    <row r="35" customFormat="false" ht="14.25" hidden="false" customHeight="false" outlineLevel="0" collapsed="false">
      <c r="C35" s="712" t="n">
        <v>0.28</v>
      </c>
    </row>
    <row r="36" customFormat="false" ht="14.25" hidden="false" customHeight="false" outlineLevel="0" collapsed="false">
      <c r="C36" s="712" t="n">
        <v>0.29</v>
      </c>
    </row>
    <row r="37" customFormat="false" ht="14.25" hidden="false" customHeight="false" outlineLevel="0" collapsed="false">
      <c r="C37" s="712" t="n">
        <v>0.3</v>
      </c>
    </row>
  </sheetData>
  <sheetProtection algorithmName="SHA-512" hashValue="Sqe/yWuMyoD11H2eqtsjBWkaQ6WD07z+CLR1Dp4p+I4GlxWbTmBQdqtqwvIX/g0kc7iP1rKWTdoz3A5RDzPnqA==" saltValue="0N4O27aGySh1U+h+nSR8IA==" spinCount="100000" sheet="true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7:B8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K2" activeCellId="0" sqref="K2"/>
    </sheetView>
  </sheetViews>
  <sheetFormatPr defaultColWidth="8.6796875" defaultRowHeight="14.25" customHeight="false" zeroHeight="false" outlineLevelRow="0" outlineLevelCol="0"/>
  <sheetData>
    <row r="7" customFormat="false" ht="14.25" hidden="false" customHeight="false" outlineLevel="0" collapsed="false">
      <c r="A7" s="696" t="n">
        <v>123</v>
      </c>
      <c r="B7" s="0" t="s">
        <v>1514</v>
      </c>
    </row>
    <row r="8" customFormat="false" ht="14.25" hidden="false" customHeight="false" outlineLevel="0" collapsed="false">
      <c r="A8" s="713" t="n">
        <v>123</v>
      </c>
      <c r="B8" s="0" t="s">
        <v>1515</v>
      </c>
    </row>
  </sheetData>
  <sheetProtection sheet="true" password="88ed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2018-12-05T06:48:18Z</dcterms:created>
  <dc:creator>Anton Bitkov</dc:creator>
  <dc:description/>
  <dc:language>en-US</dc:language>
  <cp:lastModifiedBy>MiuMiu</cp:lastModifiedBy>
  <cp:lastPrinted>2025-02-21T12:19:49Z</cp:lastPrinted>
  <dcterms:modified xsi:type="dcterms:W3CDTF">2026-09-27T14:06:11Z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</Properties>
</file>